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persons/person.xml" ContentType="application/vnd.ms-excel.person+xml"/>
  <Override PartName="/xl/threadedComments/threadedComment1.xml" ContentType="application/vnd.ms-excel.threadedcomments+xml"/>
  <Override PartName="/xl/charts/colors170.xml" ContentType="application/vnd.ms-office.chartcolorstyle+xml"/>
  <Override PartName="/xl/charts/style170.xml" ContentType="application/vnd.ms-office.chartstyle+xml"/>
  <Override PartName="/xl/charts/colors19.xml" ContentType="application/vnd.ms-office.chartcolorstyle+xml"/>
  <Override PartName="/xl/charts/style19.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Misha\2020\შემოსული\08_2020\"/>
    </mc:Choice>
  </mc:AlternateContent>
  <bookViews>
    <workbookView xWindow="0" yWindow="0" windowWidth="20040" windowHeight="9120" tabRatio="599" firstSheet="1" activeTab="2"/>
  </bookViews>
  <sheets>
    <sheet name="ESCAP_policy tracker" sheetId="34" state="hidden" r:id="rId1"/>
    <sheet name="Read Me" sheetId="35" r:id="rId2"/>
    <sheet name="Country overview" sheetId="1" r:id="rId3"/>
    <sheet name="Scenarios" sheetId="12" r:id="rId4"/>
    <sheet name="Working baseline" sheetId="30" r:id="rId5"/>
    <sheet name="Working scenario" sheetId="31" r:id="rId6"/>
    <sheet name="Confirmedcases" sheetId="6" r:id="rId7"/>
    <sheet name="Confirmeddeaths" sheetId="7" r:id="rId8"/>
    <sheet name="Stringencyindex" sheetId="8" r:id="rId9"/>
    <sheet name="Policy" sheetId="23" state="hidden" r:id="rId10"/>
    <sheet name="Interest rates" sheetId="28" r:id="rId11"/>
    <sheet name="Exchange rates" sheetId="27" r:id="rId12"/>
    <sheet name="Working overview" sheetId="13" r:id="rId13"/>
    <sheet name="Pre-Covid baseline data" sheetId="11" r:id="rId14"/>
    <sheet name="TradeMatrix" sheetId="16" r:id="rId15"/>
    <sheet name="Data" sheetId="32" r:id="rId16"/>
    <sheet name="Code matching" sheetId="3" state="hidden" r:id="rId17"/>
  </sheets>
  <externalReferences>
    <externalReference r:id="rId18"/>
    <externalReference r:id="rId19"/>
    <externalReference r:id="rId20"/>
  </externalReferences>
  <definedNames>
    <definedName name="\A">#REF!</definedName>
    <definedName name="\B">#REF!</definedName>
    <definedName name="\C">#REF!</definedName>
    <definedName name="\D">#REF!</definedName>
    <definedName name="\E">#REF!</definedName>
    <definedName name="\F">#REF!</definedName>
    <definedName name="\G">#REF!</definedName>
    <definedName name="\M">#REF!</definedName>
    <definedName name="\Y">#REF!</definedName>
    <definedName name="\Z">#REF!</definedName>
    <definedName name="__Anonymous_Sheet_DB__1">#REF!</definedName>
    <definedName name="_EX9596">#REF!</definedName>
    <definedName name="_Key1" hidden="1">#REF!</definedName>
    <definedName name="_Order1" hidden="1">255</definedName>
    <definedName name="_Sort" hidden="1">#REF!</definedName>
    <definedName name="_xlchart.v1.0" hidden="1">'Working baseline'!$A$18</definedName>
    <definedName name="_xlchart.v1.1" hidden="1">'Working baseline'!$B$17:$G$17</definedName>
    <definedName name="_xlchart.v1.2" hidden="1">'Working baseline'!$B$18:$G$18</definedName>
    <definedName name="a">#REF!</definedName>
    <definedName name="adrra">#REF!</definedName>
    <definedName name="adsadrr" hidden="1">#REF!</definedName>
    <definedName name="ALLBIRR">#REF!</definedName>
    <definedName name="AllData">#REF!</definedName>
    <definedName name="ALLSDR">#REF!</definedName>
    <definedName name="asdrae" hidden="1">#REF!</definedName>
    <definedName name="asdrra">#REF!</definedName>
    <definedName name="ase">#REF!</definedName>
    <definedName name="aser">#REF!</definedName>
    <definedName name="asraa">#REF!</definedName>
    <definedName name="asrraa44">#REF!</definedName>
    <definedName name="ASSUM">#REF!</definedName>
    <definedName name="Average_Daily_Depreciation">'[1]Inter-Bank'!$G$5</definedName>
    <definedName name="Average_Weekly_Depreciation">'[1]Inter-Bank'!$K$5</definedName>
    <definedName name="Average_Weekly_Inter_Bank_Exchange_Rate">'[1]Inter-Bank'!$H$5</definedName>
    <definedName name="B">#REF!</definedName>
    <definedName name="cc">#REF!</definedName>
    <definedName name="Crt">#REF!</definedName>
    <definedName name="Daily_Depreciation">'[1]Inter-Bank'!$E$5</definedName>
    <definedName name="Dataset">#REF!</definedName>
    <definedName name="dd">#REF!</definedName>
    <definedName name="Deal_Date">'[1]Inter-Bank'!$B$5</definedName>
    <definedName name="DEBT">#REF!</definedName>
    <definedName name="Deflator_data">#REF!</definedName>
    <definedName name="Deflator_time">#REF!</definedName>
    <definedName name="ee">#REF!</definedName>
    <definedName name="FX_data">#REF!</definedName>
    <definedName name="FX_time">#REF!</definedName>
    <definedName name="Highest_Inter_Bank_Rate">'[1]Inter-Bank'!$L$5</definedName>
    <definedName name="INTEREST">#REF!</definedName>
    <definedName name="Lowest_Inter_Bank_Rate">'[1]Inter-Bank'!$M$5</definedName>
    <definedName name="MEDTERM">#REF!</definedName>
    <definedName name="nmBlankCell">#REF!</definedName>
    <definedName name="nmBlankRow">#REF!</definedName>
    <definedName name="nmColumnHeader">#REF!</definedName>
    <definedName name="nmData">#REF!</definedName>
    <definedName name="nmIndexTable">#REF!</definedName>
    <definedName name="nmReportFooter">#REF!</definedName>
    <definedName name="nmReportHeader" localSheetId="15">#REF!:R0</definedName>
    <definedName name="nmReportHeader" localSheetId="5">#REF!:R0</definedName>
    <definedName name="nmReportHeader">#REF!:R0</definedName>
    <definedName name="nmReportNotes">#REF!</definedName>
    <definedName name="nmRowHeader">#REF!</definedName>
    <definedName name="Nominal_data">#REF!</definedName>
    <definedName name="Nominal_time">#REF!</definedName>
    <definedName name="_xlnm.Print_Area">[2]MONTHLY!$A$2:$U$25,[2]MONTHLY!$A$29:$U$66,[2]MONTHLY!$A$71:$U$124,[2]MONTHLY!$A$127:$U$180,[2]MONTHLY!$A$183:$U$238,[2]MONTHLY!$A$244:$U$287,[2]MONTHLY!$A$291:$U$330</definedName>
    <definedName name="Print_Area_MI">#REF!</definedName>
    <definedName name="_xlnm.Print_Titles">#REF!</definedName>
    <definedName name="qrtdata2">'[3]Authnot Prelim'!#REF!</definedName>
    <definedName name="QtrData">'[3]Authnot Prelim'!#REF!</definedName>
    <definedName name="raaesrr">#REF!</definedName>
    <definedName name="raas">#REF!</definedName>
    <definedName name="rrasrra">#REF!</definedName>
    <definedName name="Spread_Between_Highest_and_Lowest_Rates">'[1]Inter-Bank'!$N$5</definedName>
    <definedName name="Table_3.5b">#REF!</definedName>
    <definedName name="table1">#REF!</definedName>
    <definedName name="TOC">#REF!</definedName>
    <definedName name="tt">#REF!</definedName>
    <definedName name="tta">#REF!</definedName>
    <definedName name="ttaa">#REF!</definedName>
    <definedName name="USSR">#REF!</definedName>
    <definedName name="Weekly_Depreciation">'[1]Inter-Bank'!$I$5</definedName>
    <definedName name="Weighted_Average_Inter_Bank_Exchange_Rate">'[1]Inter-Bank'!$C$5</definedName>
    <definedName name="zrrae">#REF!</definedName>
    <definedName name="zzrr">#REF!</definedName>
  </definedNames>
  <calcPr calcId="152511"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6" i="31" l="1"/>
  <c r="J44" i="30"/>
  <c r="EO66" i="8"/>
  <c r="EP66" i="8"/>
  <c r="EQ66" i="8"/>
  <c r="ER66" i="8"/>
  <c r="ES66" i="8"/>
  <c r="ET66" i="8"/>
  <c r="EU66" i="8"/>
  <c r="EV66" i="8"/>
  <c r="EW66" i="8"/>
  <c r="EX66" i="8"/>
  <c r="EY66" i="8"/>
  <c r="DY60" i="8"/>
  <c r="DZ60" i="8"/>
  <c r="EA60" i="8"/>
  <c r="EB60" i="8"/>
  <c r="EC60" i="8"/>
  <c r="ED60" i="8"/>
  <c r="EE60" i="8"/>
  <c r="EF60" i="8"/>
  <c r="EG60" i="8"/>
  <c r="EH60" i="8"/>
  <c r="EI60" i="8"/>
  <c r="EJ60" i="8"/>
  <c r="EK60" i="8"/>
  <c r="EL60" i="8"/>
  <c r="EM60" i="8"/>
  <c r="EN60" i="8"/>
  <c r="EO60" i="8"/>
  <c r="EP60" i="8"/>
  <c r="EQ60" i="8"/>
  <c r="ER60" i="8"/>
  <c r="ES60" i="8"/>
  <c r="ET60" i="8"/>
  <c r="EU60" i="8"/>
  <c r="EV60" i="8"/>
  <c r="EW60" i="8"/>
  <c r="EX60" i="8"/>
  <c r="EY60" i="8"/>
  <c r="DS5" i="8"/>
  <c r="DT5" i="8"/>
  <c r="DU5" i="8"/>
  <c r="DV5" i="8"/>
  <c r="DW5" i="8"/>
  <c r="DX5" i="8"/>
  <c r="DY5" i="8"/>
  <c r="DZ5" i="8"/>
  <c r="EA5" i="8"/>
  <c r="EB5" i="8"/>
  <c r="EC5" i="8"/>
  <c r="ED5" i="8"/>
  <c r="EE5" i="8"/>
  <c r="EF5" i="8"/>
  <c r="EG5" i="8"/>
  <c r="EH5" i="8"/>
  <c r="EI5" i="8"/>
  <c r="EJ5" i="8"/>
  <c r="EK5" i="8"/>
  <c r="EL5" i="8"/>
  <c r="EM5" i="8"/>
  <c r="EN5" i="8"/>
  <c r="EO5" i="8"/>
  <c r="EP5" i="8"/>
  <c r="EQ5" i="8"/>
  <c r="ER5" i="8"/>
  <c r="ES5" i="8"/>
  <c r="ET5" i="8"/>
  <c r="EU5" i="8"/>
  <c r="EV5" i="8"/>
  <c r="EW5" i="8"/>
  <c r="EX5" i="8"/>
  <c r="EY5" i="8"/>
  <c r="DR5" i="8"/>
  <c r="IJ182" i="8"/>
  <c r="II182" i="8"/>
  <c r="IJ181" i="8"/>
  <c r="II181" i="8"/>
  <c r="IJ180" i="8"/>
  <c r="II180" i="8"/>
  <c r="IJ179" i="8"/>
  <c r="II179" i="8"/>
  <c r="IJ178" i="8"/>
  <c r="II178" i="8"/>
  <c r="IJ177" i="8"/>
  <c r="II177" i="8"/>
  <c r="IJ176" i="8"/>
  <c r="II176" i="8"/>
  <c r="IJ175" i="8"/>
  <c r="II175" i="8"/>
  <c r="IJ174" i="8"/>
  <c r="II174" i="8"/>
  <c r="IJ173" i="8"/>
  <c r="II173" i="8"/>
  <c r="IJ172" i="8"/>
  <c r="II172" i="8"/>
  <c r="IJ171" i="8"/>
  <c r="II171" i="8"/>
  <c r="IJ170" i="8"/>
  <c r="II170" i="8"/>
  <c r="IJ169" i="8"/>
  <c r="II169" i="8"/>
  <c r="IJ168" i="8"/>
  <c r="II168" i="8"/>
  <c r="IJ167" i="8"/>
  <c r="II167" i="8"/>
  <c r="IJ166" i="8"/>
  <c r="II166" i="8"/>
  <c r="IJ165" i="8"/>
  <c r="II165" i="8"/>
  <c r="IJ164" i="8"/>
  <c r="II164" i="8"/>
  <c r="IJ163" i="8"/>
  <c r="II163" i="8"/>
  <c r="IJ162" i="8"/>
  <c r="II162" i="8"/>
  <c r="IJ161" i="8"/>
  <c r="II161" i="8"/>
  <c r="IJ160" i="8"/>
  <c r="II160" i="8"/>
  <c r="IJ159" i="8"/>
  <c r="II159" i="8"/>
  <c r="IJ158" i="8"/>
  <c r="II158" i="8"/>
  <c r="IJ157" i="8"/>
  <c r="II157" i="8"/>
  <c r="IJ156" i="8"/>
  <c r="II156" i="8"/>
  <c r="IJ155" i="8"/>
  <c r="II155" i="8"/>
  <c r="IJ154" i="8"/>
  <c r="II154" i="8"/>
  <c r="IJ153" i="8"/>
  <c r="II153" i="8"/>
  <c r="IJ152" i="8"/>
  <c r="II152" i="8"/>
  <c r="IJ151" i="8"/>
  <c r="II151" i="8"/>
  <c r="IJ150" i="8"/>
  <c r="II150" i="8"/>
  <c r="IJ149" i="8"/>
  <c r="II149" i="8"/>
  <c r="IJ148" i="8"/>
  <c r="II148" i="8"/>
  <c r="IJ147" i="8"/>
  <c r="II147" i="8"/>
  <c r="IJ146" i="8"/>
  <c r="II146" i="8"/>
  <c r="IJ145" i="8"/>
  <c r="II145" i="8"/>
  <c r="IJ144" i="8"/>
  <c r="II144" i="8"/>
  <c r="IJ143" i="8"/>
  <c r="II143" i="8"/>
  <c r="IJ142" i="8"/>
  <c r="II142" i="8"/>
  <c r="IJ141" i="8"/>
  <c r="II141" i="8"/>
  <c r="IJ140" i="8"/>
  <c r="II140" i="8"/>
  <c r="IJ139" i="8"/>
  <c r="II139" i="8"/>
  <c r="IJ138" i="8"/>
  <c r="II138" i="8"/>
  <c r="IJ137" i="8"/>
  <c r="II137" i="8"/>
  <c r="IJ136" i="8"/>
  <c r="II136" i="8"/>
  <c r="IJ135" i="8"/>
  <c r="II135" i="8"/>
  <c r="IJ134" i="8"/>
  <c r="II134" i="8"/>
  <c r="IJ133" i="8"/>
  <c r="II133" i="8"/>
  <c r="IJ132" i="8"/>
  <c r="II132" i="8"/>
  <c r="IJ131" i="8"/>
  <c r="II131" i="8"/>
  <c r="IJ130" i="8"/>
  <c r="II130" i="8"/>
  <c r="IJ129" i="8"/>
  <c r="II129" i="8"/>
  <c r="IJ128" i="8"/>
  <c r="II128" i="8"/>
  <c r="IJ127" i="8"/>
  <c r="II127" i="8"/>
  <c r="IJ126" i="8"/>
  <c r="II126" i="8"/>
  <c r="IJ125" i="8"/>
  <c r="II125" i="8"/>
  <c r="IJ124" i="8"/>
  <c r="II124" i="8"/>
  <c r="IJ123" i="8"/>
  <c r="II123" i="8"/>
  <c r="IJ122" i="8"/>
  <c r="II122" i="8"/>
  <c r="IJ121" i="8"/>
  <c r="II121" i="8"/>
  <c r="IJ120" i="8"/>
  <c r="II120" i="8"/>
  <c r="IJ119" i="8"/>
  <c r="II119" i="8"/>
  <c r="IJ118" i="8"/>
  <c r="II118" i="8"/>
  <c r="IJ117" i="8"/>
  <c r="II117" i="8"/>
  <c r="IJ116" i="8"/>
  <c r="II116" i="8"/>
  <c r="IJ115" i="8"/>
  <c r="II115" i="8"/>
  <c r="IJ114" i="8"/>
  <c r="II114" i="8"/>
  <c r="IJ113" i="8"/>
  <c r="II113" i="8"/>
  <c r="IJ112" i="8"/>
  <c r="II112" i="8"/>
  <c r="IJ111" i="8"/>
  <c r="II111" i="8"/>
  <c r="IJ110" i="8"/>
  <c r="II110" i="8"/>
  <c r="IJ109" i="8"/>
  <c r="II109" i="8"/>
  <c r="IJ108" i="8"/>
  <c r="II108" i="8"/>
  <c r="IJ107" i="8"/>
  <c r="II107" i="8"/>
  <c r="IJ106" i="8"/>
  <c r="II106" i="8"/>
  <c r="IJ105" i="8"/>
  <c r="II105" i="8"/>
  <c r="IJ104" i="8"/>
  <c r="II104" i="8"/>
  <c r="IJ103" i="8"/>
  <c r="II103" i="8"/>
  <c r="IJ102" i="8"/>
  <c r="II102" i="8"/>
  <c r="IJ101" i="8"/>
  <c r="II101" i="8"/>
  <c r="IJ100" i="8"/>
  <c r="II100" i="8"/>
  <c r="IJ99" i="8"/>
  <c r="II99" i="8"/>
  <c r="IJ98" i="8"/>
  <c r="II98" i="8"/>
  <c r="IJ97" i="8"/>
  <c r="II97" i="8"/>
  <c r="IJ96" i="8"/>
  <c r="II96" i="8"/>
  <c r="IJ95" i="8"/>
  <c r="II95" i="8"/>
  <c r="IJ94" i="8"/>
  <c r="II94" i="8"/>
  <c r="IJ93" i="8"/>
  <c r="II93" i="8"/>
  <c r="IJ92" i="8"/>
  <c r="II92" i="8"/>
  <c r="IJ91" i="8"/>
  <c r="II91" i="8"/>
  <c r="IJ90" i="8"/>
  <c r="II90" i="8"/>
  <c r="IJ89" i="8"/>
  <c r="II89" i="8"/>
  <c r="IJ88" i="8"/>
  <c r="II88" i="8"/>
  <c r="IJ87" i="8"/>
  <c r="II87" i="8"/>
  <c r="IJ86" i="8"/>
  <c r="II86" i="8"/>
  <c r="IJ85" i="8"/>
  <c r="II85" i="8"/>
  <c r="IJ84" i="8"/>
  <c r="II84" i="8"/>
  <c r="IJ83" i="8"/>
  <c r="II83" i="8"/>
  <c r="IJ82" i="8"/>
  <c r="II82" i="8"/>
  <c r="IJ81" i="8"/>
  <c r="II81" i="8"/>
  <c r="IJ80" i="8"/>
  <c r="II80" i="8"/>
  <c r="IJ79" i="8"/>
  <c r="II79" i="8"/>
  <c r="IJ78" i="8"/>
  <c r="II78" i="8"/>
  <c r="IJ77" i="8"/>
  <c r="II77" i="8"/>
  <c r="IJ76" i="8"/>
  <c r="II76" i="8"/>
  <c r="IJ75" i="8"/>
  <c r="II75" i="8"/>
  <c r="IJ74" i="8"/>
  <c r="II74" i="8"/>
  <c r="IJ73" i="8"/>
  <c r="II73" i="8"/>
  <c r="IJ72" i="8"/>
  <c r="II72" i="8"/>
  <c r="IJ71" i="8"/>
  <c r="II71" i="8"/>
  <c r="IJ70" i="8"/>
  <c r="II70" i="8"/>
  <c r="IJ69" i="8"/>
  <c r="II69" i="8"/>
  <c r="IJ68" i="8"/>
  <c r="II68" i="8"/>
  <c r="IJ67" i="8"/>
  <c r="II67" i="8"/>
  <c r="IJ65" i="8"/>
  <c r="II65" i="8"/>
  <c r="IJ64" i="8"/>
  <c r="II64" i="8"/>
  <c r="IJ63" i="8"/>
  <c r="II63" i="8"/>
  <c r="IJ62" i="8"/>
  <c r="II62" i="8"/>
  <c r="IJ61" i="8"/>
  <c r="II61" i="8"/>
  <c r="IJ59" i="8"/>
  <c r="II59" i="8"/>
  <c r="IJ58" i="8"/>
  <c r="II58" i="8"/>
  <c r="IJ57" i="8"/>
  <c r="II57" i="8"/>
  <c r="IJ56" i="8"/>
  <c r="II56" i="8"/>
  <c r="IJ55" i="8"/>
  <c r="II55" i="8"/>
  <c r="IJ54" i="8"/>
  <c r="II54" i="8"/>
  <c r="IJ53" i="8"/>
  <c r="II53" i="8"/>
  <c r="IJ52" i="8"/>
  <c r="II52" i="8"/>
  <c r="IJ51" i="8"/>
  <c r="II51" i="8"/>
  <c r="IJ50" i="8"/>
  <c r="II50" i="8"/>
  <c r="IJ49" i="8"/>
  <c r="II49" i="8"/>
  <c r="IJ48" i="8"/>
  <c r="II48" i="8"/>
  <c r="IJ47" i="8"/>
  <c r="II47" i="8"/>
  <c r="IJ46" i="8"/>
  <c r="II46" i="8"/>
  <c r="IJ45" i="8"/>
  <c r="II45" i="8"/>
  <c r="IJ44" i="8"/>
  <c r="II44" i="8"/>
  <c r="II43" i="8"/>
  <c r="IJ42" i="8"/>
  <c r="II42" i="8"/>
  <c r="IJ41" i="8"/>
  <c r="II41" i="8"/>
  <c r="IJ40" i="8"/>
  <c r="II40" i="8"/>
  <c r="IJ39" i="8"/>
  <c r="II39" i="8"/>
  <c r="IJ38" i="8"/>
  <c r="II38" i="8"/>
  <c r="IJ37" i="8"/>
  <c r="II37" i="8"/>
  <c r="IJ36" i="8"/>
  <c r="II36" i="8"/>
  <c r="IJ35" i="8"/>
  <c r="II35" i="8"/>
  <c r="IJ34" i="8"/>
  <c r="II34" i="8"/>
  <c r="IJ33" i="8"/>
  <c r="II33" i="8"/>
  <c r="IJ32" i="8"/>
  <c r="II32" i="8"/>
  <c r="IJ31" i="8"/>
  <c r="II31" i="8"/>
  <c r="IJ30" i="8"/>
  <c r="II30" i="8"/>
  <c r="IJ29" i="8"/>
  <c r="II29" i="8"/>
  <c r="IJ28" i="8"/>
  <c r="II28" i="8"/>
  <c r="IJ27" i="8"/>
  <c r="II27" i="8"/>
  <c r="IJ26" i="8"/>
  <c r="II26" i="8"/>
  <c r="IJ25" i="8"/>
  <c r="II25" i="8"/>
  <c r="IJ24" i="8"/>
  <c r="II24" i="8"/>
  <c r="IJ23" i="8"/>
  <c r="II23" i="8"/>
  <c r="IJ22" i="8"/>
  <c r="II22" i="8"/>
  <c r="IJ21" i="8"/>
  <c r="II21" i="8"/>
  <c r="IJ20" i="8"/>
  <c r="II20" i="8"/>
  <c r="IJ19" i="8"/>
  <c r="II19" i="8"/>
  <c r="IJ18" i="8"/>
  <c r="II18" i="8"/>
  <c r="IJ17" i="8"/>
  <c r="II17" i="8"/>
  <c r="IJ16" i="8"/>
  <c r="II16" i="8"/>
  <c r="IJ15" i="8"/>
  <c r="II15" i="8"/>
  <c r="IJ14" i="8"/>
  <c r="II14" i="8"/>
  <c r="IJ13" i="8"/>
  <c r="II13" i="8"/>
  <c r="IJ12" i="8"/>
  <c r="II12" i="8"/>
  <c r="IJ11" i="8"/>
  <c r="II11" i="8"/>
  <c r="IJ10" i="8"/>
  <c r="II10" i="8"/>
  <c r="IJ9" i="8"/>
  <c r="II9" i="8"/>
  <c r="IJ8" i="8"/>
  <c r="II8" i="8"/>
  <c r="IJ7" i="8"/>
  <c r="II7" i="8"/>
  <c r="IJ6" i="8"/>
  <c r="II6" i="8"/>
  <c r="IJ4" i="8"/>
  <c r="II4" i="8"/>
  <c r="IJ3" i="8"/>
  <c r="II3" i="8"/>
  <c r="IJ2" i="8"/>
  <c r="II2" i="8"/>
  <c r="GW148" i="8"/>
  <c r="GX148" i="8"/>
  <c r="GY148" i="8"/>
  <c r="GZ148" i="8"/>
  <c r="HA148" i="8"/>
  <c r="HB148" i="8"/>
  <c r="HC148" i="8"/>
  <c r="HD148" i="8"/>
  <c r="HE148" i="8"/>
  <c r="HF148" i="8"/>
  <c r="HG148" i="8"/>
  <c r="HH148" i="8"/>
  <c r="HC133" i="8"/>
  <c r="HD133" i="8"/>
  <c r="HE133" i="8"/>
  <c r="HF133" i="8"/>
  <c r="HG133" i="8"/>
  <c r="HH133" i="8"/>
  <c r="HC72" i="8"/>
  <c r="FT43" i="8"/>
  <c r="GV31" i="8"/>
  <c r="HA95" i="8"/>
  <c r="HB95" i="8"/>
  <c r="HC95" i="8"/>
  <c r="HD95" i="8"/>
  <c r="HE95" i="8"/>
  <c r="GZ95" i="8"/>
  <c r="HD79" i="8"/>
  <c r="HE79" i="8"/>
  <c r="HF79" i="8"/>
  <c r="HG79" i="8"/>
  <c r="HH79" i="8"/>
  <c r="HF13" i="8"/>
  <c r="IK13" i="8"/>
  <c r="HG13" i="8"/>
  <c r="HH13" i="8"/>
  <c r="IL13" i="8"/>
  <c r="IM13" i="8"/>
  <c r="IN13" i="8"/>
  <c r="IO13" i="8"/>
  <c r="IP13" i="8"/>
  <c r="HI13" i="8"/>
  <c r="HJ13" i="8"/>
  <c r="HK13" i="8"/>
  <c r="HL13" i="8"/>
  <c r="HM13" i="8"/>
  <c r="HN13" i="8"/>
  <c r="HO13" i="8"/>
  <c r="HP13" i="8"/>
  <c r="HF14" i="8"/>
  <c r="IK14" i="8"/>
  <c r="HG14" i="8"/>
  <c r="HH14" i="8"/>
  <c r="IL14" i="8"/>
  <c r="IM14" i="8"/>
  <c r="IN14" i="8"/>
  <c r="IO14" i="8"/>
  <c r="IP14" i="8"/>
  <c r="HI14" i="8"/>
  <c r="HJ14" i="8"/>
  <c r="HK14" i="8"/>
  <c r="HL14" i="8"/>
  <c r="HM14" i="8"/>
  <c r="HN14" i="8"/>
  <c r="HO14" i="8"/>
  <c r="HP14" i="8"/>
  <c r="HF15" i="8"/>
  <c r="IK15" i="8"/>
  <c r="HG15" i="8"/>
  <c r="HH15" i="8"/>
  <c r="IL15" i="8"/>
  <c r="IM15" i="8"/>
  <c r="IN15" i="8"/>
  <c r="IO15" i="8"/>
  <c r="IP15" i="8"/>
  <c r="HI15" i="8"/>
  <c r="HJ15" i="8"/>
  <c r="HK15" i="8"/>
  <c r="HL15" i="8"/>
  <c r="HM15" i="8"/>
  <c r="HN15" i="8"/>
  <c r="HO15" i="8"/>
  <c r="HP15" i="8"/>
  <c r="HF16" i="8"/>
  <c r="IK16" i="8"/>
  <c r="HG16" i="8"/>
  <c r="HH16" i="8"/>
  <c r="IL16" i="8"/>
  <c r="IM16" i="8"/>
  <c r="IN16" i="8"/>
  <c r="IO16" i="8"/>
  <c r="IP16" i="8"/>
  <c r="HI16" i="8"/>
  <c r="HJ16" i="8"/>
  <c r="HK16" i="8"/>
  <c r="HL16" i="8"/>
  <c r="HM16" i="8"/>
  <c r="HN16" i="8"/>
  <c r="HO16" i="8"/>
  <c r="HP16" i="8"/>
  <c r="HF17" i="8"/>
  <c r="IK17" i="8"/>
  <c r="HG17" i="8"/>
  <c r="HH17" i="8"/>
  <c r="HI17" i="8"/>
  <c r="HJ17" i="8"/>
  <c r="HK17" i="8"/>
  <c r="HL17" i="8"/>
  <c r="HM17" i="8"/>
  <c r="HN17" i="8"/>
  <c r="HO17" i="8"/>
  <c r="HP17" i="8"/>
  <c r="HF18" i="8"/>
  <c r="IK18" i="8"/>
  <c r="HG18" i="8"/>
  <c r="HH18" i="8"/>
  <c r="IL18" i="8"/>
  <c r="IM18" i="8"/>
  <c r="IN18" i="8"/>
  <c r="IO18" i="8"/>
  <c r="IP18" i="8"/>
  <c r="HI18" i="8"/>
  <c r="HJ18" i="8"/>
  <c r="HK18" i="8"/>
  <c r="HL18" i="8"/>
  <c r="HM18" i="8"/>
  <c r="HN18" i="8"/>
  <c r="HO18" i="8"/>
  <c r="HP18" i="8"/>
  <c r="HF19" i="8"/>
  <c r="IK19" i="8"/>
  <c r="HG19" i="8"/>
  <c r="HH19" i="8"/>
  <c r="IL19" i="8"/>
  <c r="IM19" i="8"/>
  <c r="IN19" i="8"/>
  <c r="IO19" i="8"/>
  <c r="IP19" i="8"/>
  <c r="HI19" i="8"/>
  <c r="HJ19" i="8"/>
  <c r="HK19" i="8"/>
  <c r="HL19" i="8"/>
  <c r="HM19" i="8"/>
  <c r="HN19" i="8"/>
  <c r="HO19" i="8"/>
  <c r="HP19" i="8"/>
  <c r="HF20" i="8"/>
  <c r="IK20" i="8"/>
  <c r="HG20" i="8"/>
  <c r="HH20" i="8"/>
  <c r="IL20" i="8"/>
  <c r="IM20" i="8"/>
  <c r="IN20" i="8"/>
  <c r="IO20" i="8"/>
  <c r="IP20" i="8"/>
  <c r="HI20" i="8"/>
  <c r="HJ20" i="8"/>
  <c r="HK20" i="8"/>
  <c r="HL20" i="8"/>
  <c r="HM20" i="8"/>
  <c r="HN20" i="8"/>
  <c r="HO20" i="8"/>
  <c r="HP20" i="8"/>
  <c r="HF21" i="8"/>
  <c r="IK21" i="8"/>
  <c r="HG21" i="8"/>
  <c r="HH21" i="8"/>
  <c r="IL21" i="8"/>
  <c r="IM21" i="8"/>
  <c r="IN21" i="8"/>
  <c r="IO21" i="8"/>
  <c r="IP21" i="8"/>
  <c r="HI21" i="8"/>
  <c r="HJ21" i="8"/>
  <c r="HK21" i="8"/>
  <c r="HL21" i="8"/>
  <c r="HM21" i="8"/>
  <c r="HN21" i="8"/>
  <c r="HO21" i="8"/>
  <c r="HP21" i="8"/>
  <c r="HF22" i="8"/>
  <c r="IK22" i="8"/>
  <c r="HG22" i="8"/>
  <c r="HH22" i="8"/>
  <c r="IL22" i="8"/>
  <c r="IM22" i="8"/>
  <c r="IN22" i="8"/>
  <c r="IO22" i="8"/>
  <c r="IP22" i="8"/>
  <c r="HI22" i="8"/>
  <c r="HJ22" i="8"/>
  <c r="HK22" i="8"/>
  <c r="HL22" i="8"/>
  <c r="HM22" i="8"/>
  <c r="HN22" i="8"/>
  <c r="HO22" i="8"/>
  <c r="HP22" i="8"/>
  <c r="HF23" i="8"/>
  <c r="IK23" i="8"/>
  <c r="HG23" i="8"/>
  <c r="HH23" i="8"/>
  <c r="HF24" i="8"/>
  <c r="IK24" i="8"/>
  <c r="HG24" i="8"/>
  <c r="HH24" i="8"/>
  <c r="IL24" i="8"/>
  <c r="IM24" i="8"/>
  <c r="IN24" i="8"/>
  <c r="IO24" i="8"/>
  <c r="IP24" i="8"/>
  <c r="HI24" i="8"/>
  <c r="HJ24" i="8"/>
  <c r="HK24" i="8"/>
  <c r="HL24" i="8"/>
  <c r="HM24" i="8"/>
  <c r="HN24" i="8"/>
  <c r="HO24" i="8"/>
  <c r="HP24" i="8"/>
  <c r="HF25" i="8"/>
  <c r="IK25" i="8"/>
  <c r="HG25" i="8"/>
  <c r="HH25" i="8"/>
  <c r="IL25" i="8"/>
  <c r="IM25" i="8"/>
  <c r="IN25" i="8"/>
  <c r="IO25" i="8"/>
  <c r="IP25" i="8"/>
  <c r="HI25" i="8"/>
  <c r="HJ25" i="8"/>
  <c r="HK25" i="8"/>
  <c r="HL25" i="8"/>
  <c r="HM25" i="8"/>
  <c r="HN25" i="8"/>
  <c r="HO25" i="8"/>
  <c r="HP25" i="8"/>
  <c r="HF26" i="8"/>
  <c r="IK26" i="8"/>
  <c r="HG26" i="8"/>
  <c r="HH26" i="8"/>
  <c r="IL26" i="8"/>
  <c r="IM26" i="8"/>
  <c r="IN26" i="8"/>
  <c r="IO26" i="8"/>
  <c r="IP26" i="8"/>
  <c r="HI26" i="8"/>
  <c r="HJ26" i="8"/>
  <c r="HK26" i="8"/>
  <c r="HL26" i="8"/>
  <c r="HM26" i="8"/>
  <c r="HN26" i="8"/>
  <c r="HO26" i="8"/>
  <c r="HP26" i="8"/>
  <c r="HF27" i="8"/>
  <c r="IK27" i="8"/>
  <c r="HG27" i="8"/>
  <c r="HH27" i="8"/>
  <c r="IL27" i="8"/>
  <c r="IM27" i="8"/>
  <c r="IN27" i="8"/>
  <c r="IO27" i="8"/>
  <c r="IP27" i="8"/>
  <c r="HI27" i="8"/>
  <c r="HJ27" i="8"/>
  <c r="HK27" i="8"/>
  <c r="HL27" i="8"/>
  <c r="HM27" i="8"/>
  <c r="HN27" i="8"/>
  <c r="HO27" i="8"/>
  <c r="HP27" i="8"/>
  <c r="HF28" i="8"/>
  <c r="IK28" i="8"/>
  <c r="HG28" i="8"/>
  <c r="HH28" i="8"/>
  <c r="HI28" i="8"/>
  <c r="HJ28" i="8"/>
  <c r="HK28" i="8"/>
  <c r="HL28" i="8"/>
  <c r="HM28" i="8"/>
  <c r="HN28" i="8"/>
  <c r="HO28" i="8"/>
  <c r="HP28" i="8"/>
  <c r="HF29" i="8"/>
  <c r="IK29" i="8"/>
  <c r="HG29" i="8"/>
  <c r="HH29" i="8"/>
  <c r="HI29" i="8"/>
  <c r="HJ29" i="8"/>
  <c r="HK29" i="8"/>
  <c r="HL29" i="8"/>
  <c r="HM29" i="8"/>
  <c r="HN29" i="8"/>
  <c r="HO29" i="8"/>
  <c r="HP29" i="8"/>
  <c r="HF30" i="8"/>
  <c r="IK30" i="8"/>
  <c r="HG30" i="8"/>
  <c r="HH30" i="8"/>
  <c r="IL30" i="8"/>
  <c r="IM30" i="8"/>
  <c r="IN30" i="8"/>
  <c r="IO30" i="8"/>
  <c r="IP30" i="8"/>
  <c r="HI30" i="8"/>
  <c r="HJ30" i="8"/>
  <c r="HK30" i="8"/>
  <c r="HL30" i="8"/>
  <c r="HM30" i="8"/>
  <c r="HN30" i="8"/>
  <c r="HO30" i="8"/>
  <c r="HP30" i="8"/>
  <c r="HF32" i="8"/>
  <c r="IK32" i="8"/>
  <c r="HG32" i="8"/>
  <c r="HH32" i="8"/>
  <c r="IL32" i="8"/>
  <c r="IM32" i="8"/>
  <c r="IN32" i="8"/>
  <c r="IO32" i="8"/>
  <c r="IP32" i="8"/>
  <c r="HI32" i="8"/>
  <c r="HJ32" i="8"/>
  <c r="HK32" i="8"/>
  <c r="HL32" i="8"/>
  <c r="HM32" i="8"/>
  <c r="HN32" i="8"/>
  <c r="HO32" i="8"/>
  <c r="HP32" i="8"/>
  <c r="HF33" i="8"/>
  <c r="IK33" i="8"/>
  <c r="HG33" i="8"/>
  <c r="HH33" i="8"/>
  <c r="IL33" i="8"/>
  <c r="IM33" i="8"/>
  <c r="IN33" i="8"/>
  <c r="IO33" i="8"/>
  <c r="IP33" i="8"/>
  <c r="HI33" i="8"/>
  <c r="HJ33" i="8"/>
  <c r="HK33" i="8"/>
  <c r="HL33" i="8"/>
  <c r="HM33" i="8"/>
  <c r="HN33" i="8"/>
  <c r="HO33" i="8"/>
  <c r="HP33" i="8"/>
  <c r="HF34" i="8"/>
  <c r="IK34" i="8"/>
  <c r="HG34" i="8"/>
  <c r="HH34" i="8"/>
  <c r="IL34" i="8"/>
  <c r="IM34" i="8"/>
  <c r="IN34" i="8"/>
  <c r="IO34" i="8"/>
  <c r="IP34" i="8"/>
  <c r="HI34" i="8"/>
  <c r="HJ34" i="8"/>
  <c r="HK34" i="8"/>
  <c r="HL34" i="8"/>
  <c r="HM34" i="8"/>
  <c r="HN34" i="8"/>
  <c r="HO34" i="8"/>
  <c r="HP34" i="8"/>
  <c r="HF35" i="8"/>
  <c r="IK35" i="8"/>
  <c r="HG35" i="8"/>
  <c r="HH35" i="8"/>
  <c r="IL35" i="8"/>
  <c r="IM35" i="8"/>
  <c r="IN35" i="8"/>
  <c r="IO35" i="8"/>
  <c r="IP35" i="8"/>
  <c r="HI35" i="8"/>
  <c r="HJ35" i="8"/>
  <c r="HK35" i="8"/>
  <c r="HL35" i="8"/>
  <c r="HM35" i="8"/>
  <c r="HN35" i="8"/>
  <c r="HO35" i="8"/>
  <c r="HP35" i="8"/>
  <c r="HF36" i="8"/>
  <c r="IK36" i="8"/>
  <c r="HG36" i="8"/>
  <c r="HH36" i="8"/>
  <c r="HI36" i="8"/>
  <c r="HJ36" i="8"/>
  <c r="HK36" i="8"/>
  <c r="HL36" i="8"/>
  <c r="HM36" i="8"/>
  <c r="HN36" i="8"/>
  <c r="HO36" i="8"/>
  <c r="HP36" i="8"/>
  <c r="HF37" i="8"/>
  <c r="IK37" i="8"/>
  <c r="HG37" i="8"/>
  <c r="HH37" i="8"/>
  <c r="HI37" i="8"/>
  <c r="HJ37" i="8"/>
  <c r="HK37" i="8"/>
  <c r="HL37" i="8"/>
  <c r="HM37" i="8"/>
  <c r="HN37" i="8"/>
  <c r="HO37" i="8"/>
  <c r="HP37" i="8"/>
  <c r="HF38" i="8"/>
  <c r="IK38" i="8"/>
  <c r="HG38" i="8"/>
  <c r="HH38" i="8"/>
  <c r="IL38" i="8"/>
  <c r="IM38" i="8"/>
  <c r="IN38" i="8"/>
  <c r="IO38" i="8"/>
  <c r="IP38" i="8"/>
  <c r="HI38" i="8"/>
  <c r="HJ38" i="8"/>
  <c r="HK38" i="8"/>
  <c r="HL38" i="8"/>
  <c r="HM38" i="8"/>
  <c r="HN38" i="8"/>
  <c r="HO38" i="8"/>
  <c r="HP38" i="8"/>
  <c r="HF39" i="8"/>
  <c r="IK39" i="8"/>
  <c r="HG39" i="8"/>
  <c r="HH39" i="8"/>
  <c r="HI39" i="8"/>
  <c r="HJ39" i="8"/>
  <c r="HK39" i="8"/>
  <c r="HL39" i="8"/>
  <c r="HM39" i="8"/>
  <c r="HN39" i="8"/>
  <c r="HO39" i="8"/>
  <c r="HP39" i="8"/>
  <c r="HF40" i="8"/>
  <c r="HG40" i="8"/>
  <c r="HH40" i="8"/>
  <c r="IL40" i="8"/>
  <c r="IM40" i="8"/>
  <c r="IN40" i="8"/>
  <c r="IO40" i="8"/>
  <c r="IP40" i="8"/>
  <c r="HI40" i="8"/>
  <c r="HJ40" i="8"/>
  <c r="HK40" i="8"/>
  <c r="HL40" i="8"/>
  <c r="HM40" i="8"/>
  <c r="HN40" i="8"/>
  <c r="HO40" i="8"/>
  <c r="HP40" i="8"/>
  <c r="HF41" i="8"/>
  <c r="IK41" i="8"/>
  <c r="HG41" i="8"/>
  <c r="HH41" i="8"/>
  <c r="IL41" i="8"/>
  <c r="IM41" i="8"/>
  <c r="IN41" i="8"/>
  <c r="IO41" i="8"/>
  <c r="IP41" i="8"/>
  <c r="HI41" i="8"/>
  <c r="HJ41" i="8"/>
  <c r="HK41" i="8"/>
  <c r="HL41" i="8"/>
  <c r="HM41" i="8"/>
  <c r="HN41" i="8"/>
  <c r="HO41" i="8"/>
  <c r="HP41" i="8"/>
  <c r="HF42" i="8"/>
  <c r="IK42" i="8"/>
  <c r="HG42" i="8"/>
  <c r="HH42" i="8"/>
  <c r="IL42" i="8"/>
  <c r="IM42" i="8"/>
  <c r="IN42" i="8"/>
  <c r="IO42" i="8"/>
  <c r="IP42" i="8"/>
  <c r="HI42" i="8"/>
  <c r="HJ42" i="8"/>
  <c r="HK42" i="8"/>
  <c r="HL42" i="8"/>
  <c r="HM42" i="8"/>
  <c r="HN42" i="8"/>
  <c r="HO42" i="8"/>
  <c r="HP42" i="8"/>
  <c r="HF44" i="8"/>
  <c r="IK44" i="8"/>
  <c r="HG44" i="8"/>
  <c r="HH44" i="8"/>
  <c r="IL44" i="8"/>
  <c r="IM44" i="8"/>
  <c r="IN44" i="8"/>
  <c r="IO44" i="8"/>
  <c r="IP44" i="8"/>
  <c r="HI44" i="8"/>
  <c r="HJ44" i="8"/>
  <c r="HK44" i="8"/>
  <c r="HL44" i="8"/>
  <c r="HM44" i="8"/>
  <c r="HN44" i="8"/>
  <c r="HO44" i="8"/>
  <c r="HP44" i="8"/>
  <c r="HF45" i="8"/>
  <c r="IK45" i="8"/>
  <c r="HG45" i="8"/>
  <c r="HH45" i="8"/>
  <c r="IL45" i="8"/>
  <c r="IM45" i="8"/>
  <c r="IN45" i="8"/>
  <c r="IO45" i="8"/>
  <c r="IP45" i="8"/>
  <c r="HI45" i="8"/>
  <c r="HJ45" i="8"/>
  <c r="HK45" i="8"/>
  <c r="HL45" i="8"/>
  <c r="HM45" i="8"/>
  <c r="HN45" i="8"/>
  <c r="HO45" i="8"/>
  <c r="HP45" i="8"/>
  <c r="HF46" i="8"/>
  <c r="IK46" i="8"/>
  <c r="HG46" i="8"/>
  <c r="HH46" i="8"/>
  <c r="HI46" i="8"/>
  <c r="HJ46" i="8"/>
  <c r="HK46" i="8"/>
  <c r="HL46" i="8"/>
  <c r="HM46" i="8"/>
  <c r="HN46" i="8"/>
  <c r="HO46" i="8"/>
  <c r="HP46" i="8"/>
  <c r="HF47" i="8"/>
  <c r="IK47" i="8"/>
  <c r="HG47" i="8"/>
  <c r="HH47" i="8"/>
  <c r="IL47" i="8"/>
  <c r="IM47" i="8"/>
  <c r="IN47" i="8"/>
  <c r="IO47" i="8"/>
  <c r="IP47" i="8"/>
  <c r="HI47" i="8"/>
  <c r="HJ47" i="8"/>
  <c r="HK47" i="8"/>
  <c r="HL47" i="8"/>
  <c r="HM47" i="8"/>
  <c r="HN47" i="8"/>
  <c r="HO47" i="8"/>
  <c r="HP47" i="8"/>
  <c r="HF48" i="8"/>
  <c r="IK48" i="8"/>
  <c r="HG48" i="8"/>
  <c r="HH48" i="8"/>
  <c r="IL48" i="8"/>
  <c r="IM48" i="8"/>
  <c r="IN48" i="8"/>
  <c r="IO48" i="8"/>
  <c r="IP48" i="8"/>
  <c r="HI48" i="8"/>
  <c r="HJ48" i="8"/>
  <c r="HK48" i="8"/>
  <c r="HL48" i="8"/>
  <c r="HM48" i="8"/>
  <c r="HN48" i="8"/>
  <c r="HO48" i="8"/>
  <c r="HP48" i="8"/>
  <c r="HF49" i="8"/>
  <c r="IK49" i="8"/>
  <c r="HG49" i="8"/>
  <c r="HH49" i="8"/>
  <c r="HI49" i="8"/>
  <c r="HJ49" i="8"/>
  <c r="HK49" i="8"/>
  <c r="HL49" i="8"/>
  <c r="HM49" i="8"/>
  <c r="HN49" i="8"/>
  <c r="HO49" i="8"/>
  <c r="HP49" i="8"/>
  <c r="HF50" i="8"/>
  <c r="IK50" i="8"/>
  <c r="HG50" i="8"/>
  <c r="HH50" i="8"/>
  <c r="HI50" i="8"/>
  <c r="HJ50" i="8"/>
  <c r="HK50" i="8"/>
  <c r="HL50" i="8"/>
  <c r="HM50" i="8"/>
  <c r="HN50" i="8"/>
  <c r="HO50" i="8"/>
  <c r="HP50" i="8"/>
  <c r="HF51" i="8"/>
  <c r="IK51" i="8"/>
  <c r="HG51" i="8"/>
  <c r="HH51" i="8"/>
  <c r="HI51" i="8"/>
  <c r="HJ51" i="8"/>
  <c r="HK51" i="8"/>
  <c r="HL51" i="8"/>
  <c r="HM51" i="8"/>
  <c r="HN51" i="8"/>
  <c r="HO51" i="8"/>
  <c r="HP51" i="8"/>
  <c r="HF52" i="8"/>
  <c r="IK52" i="8"/>
  <c r="HG52" i="8"/>
  <c r="HH52" i="8"/>
  <c r="HI52" i="8"/>
  <c r="HJ52" i="8"/>
  <c r="HK52" i="8"/>
  <c r="HL52" i="8"/>
  <c r="HM52" i="8"/>
  <c r="HN52" i="8"/>
  <c r="HO52" i="8"/>
  <c r="HP52" i="8"/>
  <c r="HF53" i="8"/>
  <c r="IK53" i="8"/>
  <c r="HG53" i="8"/>
  <c r="HH53" i="8"/>
  <c r="HI53" i="8"/>
  <c r="HJ53" i="8"/>
  <c r="HK53" i="8"/>
  <c r="HL53" i="8"/>
  <c r="HM53" i="8"/>
  <c r="HN53" i="8"/>
  <c r="HO53" i="8"/>
  <c r="HP53" i="8"/>
  <c r="HF54" i="8"/>
  <c r="HF55" i="8"/>
  <c r="IK55" i="8"/>
  <c r="HG55" i="8"/>
  <c r="HH55" i="8"/>
  <c r="HI55" i="8"/>
  <c r="HJ55" i="8"/>
  <c r="HK55" i="8"/>
  <c r="HL55" i="8"/>
  <c r="HM55" i="8"/>
  <c r="HN55" i="8"/>
  <c r="HO55" i="8"/>
  <c r="HP55" i="8"/>
  <c r="HF56" i="8"/>
  <c r="IK56" i="8"/>
  <c r="HG56" i="8"/>
  <c r="HH56" i="8"/>
  <c r="IL56" i="8"/>
  <c r="IM56" i="8"/>
  <c r="IN56" i="8"/>
  <c r="IO56" i="8"/>
  <c r="IP56" i="8"/>
  <c r="HI56" i="8"/>
  <c r="HJ56" i="8"/>
  <c r="HK56" i="8"/>
  <c r="HL56" i="8"/>
  <c r="HM56" i="8"/>
  <c r="HN56" i="8"/>
  <c r="HO56" i="8"/>
  <c r="HP56" i="8"/>
  <c r="HF57" i="8"/>
  <c r="IK57" i="8"/>
  <c r="HG57" i="8"/>
  <c r="HH57" i="8"/>
  <c r="IL57" i="8"/>
  <c r="IM57" i="8"/>
  <c r="IN57" i="8"/>
  <c r="IO57" i="8"/>
  <c r="IP57" i="8"/>
  <c r="HI57" i="8"/>
  <c r="HJ57" i="8"/>
  <c r="HK57" i="8"/>
  <c r="HL57" i="8"/>
  <c r="HM57" i="8"/>
  <c r="HN57" i="8"/>
  <c r="HO57" i="8"/>
  <c r="HP57" i="8"/>
  <c r="HF58" i="8"/>
  <c r="HG58" i="8"/>
  <c r="HH58" i="8"/>
  <c r="HF59" i="8"/>
  <c r="IK59" i="8"/>
  <c r="HG59" i="8"/>
  <c r="HH59" i="8"/>
  <c r="HI59" i="8"/>
  <c r="HJ59" i="8"/>
  <c r="HK59" i="8"/>
  <c r="HL59" i="8"/>
  <c r="HM59" i="8"/>
  <c r="HN59" i="8"/>
  <c r="HO59" i="8"/>
  <c r="HP59" i="8"/>
  <c r="HF61" i="8"/>
  <c r="IK61" i="8"/>
  <c r="HG61" i="8"/>
  <c r="HH61" i="8"/>
  <c r="HI61" i="8"/>
  <c r="HJ61" i="8"/>
  <c r="HK61" i="8"/>
  <c r="HL61" i="8"/>
  <c r="HM61" i="8"/>
  <c r="HN61" i="8"/>
  <c r="HO61" i="8"/>
  <c r="HP61" i="8"/>
  <c r="HF62" i="8"/>
  <c r="IK62" i="8"/>
  <c r="HG62" i="8"/>
  <c r="HH62" i="8"/>
  <c r="IL62" i="8"/>
  <c r="IM62" i="8"/>
  <c r="IN62" i="8"/>
  <c r="IO62" i="8"/>
  <c r="IP62" i="8"/>
  <c r="HI62" i="8"/>
  <c r="HJ62" i="8"/>
  <c r="HK62" i="8"/>
  <c r="HL62" i="8"/>
  <c r="HM62" i="8"/>
  <c r="HN62" i="8"/>
  <c r="HO62" i="8"/>
  <c r="HP62" i="8"/>
  <c r="HF63" i="8"/>
  <c r="HG63" i="8"/>
  <c r="HH63" i="8"/>
  <c r="IL63" i="8"/>
  <c r="IM63" i="8"/>
  <c r="IN63" i="8"/>
  <c r="IO63" i="8"/>
  <c r="IP63" i="8"/>
  <c r="HI63" i="8"/>
  <c r="HJ63" i="8"/>
  <c r="HK63" i="8"/>
  <c r="HL63" i="8"/>
  <c r="HM63" i="8"/>
  <c r="HN63" i="8"/>
  <c r="HO63" i="8"/>
  <c r="HP63" i="8"/>
  <c r="HF64" i="8"/>
  <c r="IK64" i="8"/>
  <c r="HG64" i="8"/>
  <c r="HH64" i="8"/>
  <c r="HI64" i="8"/>
  <c r="HJ64" i="8"/>
  <c r="HK64" i="8"/>
  <c r="HL64" i="8"/>
  <c r="HM64" i="8"/>
  <c r="HN64" i="8"/>
  <c r="HO64" i="8"/>
  <c r="HP64" i="8"/>
  <c r="HF65" i="8"/>
  <c r="IK65" i="8"/>
  <c r="HG65" i="8"/>
  <c r="HH65" i="8"/>
  <c r="IL65" i="8"/>
  <c r="IM65" i="8"/>
  <c r="IN65" i="8"/>
  <c r="IO65" i="8"/>
  <c r="IP65" i="8"/>
  <c r="HI65" i="8"/>
  <c r="HJ65" i="8"/>
  <c r="HK65" i="8"/>
  <c r="HL65" i="8"/>
  <c r="HM65" i="8"/>
  <c r="HN65" i="8"/>
  <c r="HO65" i="8"/>
  <c r="HP65" i="8"/>
  <c r="HF67" i="8"/>
  <c r="IK67" i="8"/>
  <c r="HG67" i="8"/>
  <c r="HH67" i="8"/>
  <c r="HI67" i="8"/>
  <c r="HJ67" i="8"/>
  <c r="HK67" i="8"/>
  <c r="HL67" i="8"/>
  <c r="HM67" i="8"/>
  <c r="HN67" i="8"/>
  <c r="HO67" i="8"/>
  <c r="HP67" i="8"/>
  <c r="HF68" i="8"/>
  <c r="IK68" i="8"/>
  <c r="HG68" i="8"/>
  <c r="HH68" i="8"/>
  <c r="HI68" i="8"/>
  <c r="HJ68" i="8"/>
  <c r="HK68" i="8"/>
  <c r="HL68" i="8"/>
  <c r="HM68" i="8"/>
  <c r="HN68" i="8"/>
  <c r="HO68" i="8"/>
  <c r="HP68" i="8"/>
  <c r="HF69" i="8"/>
  <c r="HG69" i="8"/>
  <c r="HH69" i="8"/>
  <c r="IL69" i="8"/>
  <c r="IM69" i="8"/>
  <c r="IN69" i="8"/>
  <c r="IO69" i="8"/>
  <c r="IP69" i="8"/>
  <c r="HI69" i="8"/>
  <c r="HJ69" i="8"/>
  <c r="HK69" i="8"/>
  <c r="HL69" i="8"/>
  <c r="HM69" i="8"/>
  <c r="HN69" i="8"/>
  <c r="HO69" i="8"/>
  <c r="HP69" i="8"/>
  <c r="HF70" i="8"/>
  <c r="IK70" i="8"/>
  <c r="HG70" i="8"/>
  <c r="HH70" i="8"/>
  <c r="HI70" i="8"/>
  <c r="HJ70" i="8"/>
  <c r="HK70" i="8"/>
  <c r="HL70" i="8"/>
  <c r="HM70" i="8"/>
  <c r="HN70" i="8"/>
  <c r="HO70" i="8"/>
  <c r="HP70" i="8"/>
  <c r="HF71" i="8"/>
  <c r="IK71" i="8"/>
  <c r="HG71" i="8"/>
  <c r="HH71" i="8"/>
  <c r="HI71" i="8"/>
  <c r="HJ71" i="8"/>
  <c r="HK71" i="8"/>
  <c r="HL71" i="8"/>
  <c r="HM71" i="8"/>
  <c r="HN71" i="8"/>
  <c r="HO71" i="8"/>
  <c r="HP71" i="8"/>
  <c r="HF73" i="8"/>
  <c r="IK73" i="8"/>
  <c r="HG73" i="8"/>
  <c r="HH73" i="8"/>
  <c r="IL73" i="8"/>
  <c r="IM73" i="8"/>
  <c r="IN73" i="8"/>
  <c r="IO73" i="8"/>
  <c r="IP73" i="8"/>
  <c r="HI73" i="8"/>
  <c r="HJ73" i="8"/>
  <c r="HK73" i="8"/>
  <c r="HL73" i="8"/>
  <c r="HM73" i="8"/>
  <c r="HN73" i="8"/>
  <c r="HO73" i="8"/>
  <c r="HP73" i="8"/>
  <c r="HF74" i="8"/>
  <c r="IK74" i="8"/>
  <c r="HG74" i="8"/>
  <c r="HH74" i="8"/>
  <c r="IL74" i="8"/>
  <c r="IM74" i="8"/>
  <c r="IN74" i="8"/>
  <c r="IO74" i="8"/>
  <c r="IP74" i="8"/>
  <c r="HI74" i="8"/>
  <c r="HJ74" i="8"/>
  <c r="HK74" i="8"/>
  <c r="HL74" i="8"/>
  <c r="HM74" i="8"/>
  <c r="HN74" i="8"/>
  <c r="HO74" i="8"/>
  <c r="HP74" i="8"/>
  <c r="HF75" i="8"/>
  <c r="IK75" i="8"/>
  <c r="HG75" i="8"/>
  <c r="HH75" i="8"/>
  <c r="HI75" i="8"/>
  <c r="HJ75" i="8"/>
  <c r="HK75" i="8"/>
  <c r="HL75" i="8"/>
  <c r="HM75" i="8"/>
  <c r="HN75" i="8"/>
  <c r="HO75" i="8"/>
  <c r="HP75" i="8"/>
  <c r="HF76" i="8"/>
  <c r="IK76" i="8"/>
  <c r="HG76" i="8"/>
  <c r="HH76" i="8"/>
  <c r="HI76" i="8"/>
  <c r="HJ76" i="8"/>
  <c r="HK76" i="8"/>
  <c r="HL76" i="8"/>
  <c r="HM76" i="8"/>
  <c r="HN76" i="8"/>
  <c r="HO76" i="8"/>
  <c r="HP76" i="8"/>
  <c r="HF77" i="8"/>
  <c r="IK77" i="8"/>
  <c r="HG77" i="8"/>
  <c r="HH77" i="8"/>
  <c r="IL77" i="8"/>
  <c r="IM77" i="8"/>
  <c r="IN77" i="8"/>
  <c r="IO77" i="8"/>
  <c r="IP77" i="8"/>
  <c r="HI77" i="8"/>
  <c r="HJ77" i="8"/>
  <c r="HK77" i="8"/>
  <c r="HL77" i="8"/>
  <c r="HM77" i="8"/>
  <c r="HN77" i="8"/>
  <c r="HO77" i="8"/>
  <c r="HP77" i="8"/>
  <c r="HF78" i="8"/>
  <c r="IK78" i="8"/>
  <c r="HG78" i="8"/>
  <c r="HH78" i="8"/>
  <c r="HI78" i="8"/>
  <c r="HJ78" i="8"/>
  <c r="HK78" i="8"/>
  <c r="HL78" i="8"/>
  <c r="HM78" i="8"/>
  <c r="HN78" i="8"/>
  <c r="HO78" i="8"/>
  <c r="HP78" i="8"/>
  <c r="HF80" i="8"/>
  <c r="IK80" i="8"/>
  <c r="HG80" i="8"/>
  <c r="HH80" i="8"/>
  <c r="HI80" i="8"/>
  <c r="HJ80" i="8"/>
  <c r="HK80" i="8"/>
  <c r="HL80" i="8"/>
  <c r="HM80" i="8"/>
  <c r="HN80" i="8"/>
  <c r="HO80" i="8"/>
  <c r="HP80" i="8"/>
  <c r="HF81" i="8"/>
  <c r="IK81" i="8"/>
  <c r="HG81" i="8"/>
  <c r="HH81" i="8"/>
  <c r="IL81" i="8"/>
  <c r="IM81" i="8"/>
  <c r="IN81" i="8"/>
  <c r="IO81" i="8"/>
  <c r="IP81" i="8"/>
  <c r="HI81" i="8"/>
  <c r="HJ81" i="8"/>
  <c r="HK81" i="8"/>
  <c r="HL81" i="8"/>
  <c r="HM81" i="8"/>
  <c r="HN81" i="8"/>
  <c r="HO81" i="8"/>
  <c r="HP81" i="8"/>
  <c r="HF82" i="8"/>
  <c r="IK82" i="8"/>
  <c r="HG82" i="8"/>
  <c r="HH82" i="8"/>
  <c r="HI82" i="8"/>
  <c r="HJ82" i="8"/>
  <c r="HK82" i="8"/>
  <c r="HL82" i="8"/>
  <c r="HM82" i="8"/>
  <c r="HN82" i="8"/>
  <c r="HO82" i="8"/>
  <c r="HP82" i="8"/>
  <c r="HF83" i="8"/>
  <c r="IK83" i="8"/>
  <c r="HG83" i="8"/>
  <c r="HH83" i="8"/>
  <c r="HI83" i="8"/>
  <c r="HJ83" i="8"/>
  <c r="HK83" i="8"/>
  <c r="HL83" i="8"/>
  <c r="HM83" i="8"/>
  <c r="HN83" i="8"/>
  <c r="HO83" i="8"/>
  <c r="HP83" i="8"/>
  <c r="HF84" i="8"/>
  <c r="IK84" i="8"/>
  <c r="HG84" i="8"/>
  <c r="HH84" i="8"/>
  <c r="IL84" i="8"/>
  <c r="IM84" i="8"/>
  <c r="IN84" i="8"/>
  <c r="IO84" i="8"/>
  <c r="IP84" i="8"/>
  <c r="HI84" i="8"/>
  <c r="HJ84" i="8"/>
  <c r="HK84" i="8"/>
  <c r="HL84" i="8"/>
  <c r="HM84" i="8"/>
  <c r="HN84" i="8"/>
  <c r="HO84" i="8"/>
  <c r="HP84" i="8"/>
  <c r="HF85" i="8"/>
  <c r="IK85" i="8"/>
  <c r="HG85" i="8"/>
  <c r="HH85" i="8"/>
  <c r="HI85" i="8"/>
  <c r="HJ85" i="8"/>
  <c r="HK85" i="8"/>
  <c r="HL85" i="8"/>
  <c r="HM85" i="8"/>
  <c r="HN85" i="8"/>
  <c r="HO85" i="8"/>
  <c r="HP85" i="8"/>
  <c r="HF86" i="8"/>
  <c r="IK86" i="8"/>
  <c r="HG86" i="8"/>
  <c r="HH86" i="8"/>
  <c r="HI86" i="8"/>
  <c r="HJ86" i="8"/>
  <c r="HK86" i="8"/>
  <c r="HL86" i="8"/>
  <c r="HM86" i="8"/>
  <c r="HN86" i="8"/>
  <c r="HO86" i="8"/>
  <c r="HP86" i="8"/>
  <c r="HF87" i="8"/>
  <c r="IK87" i="8"/>
  <c r="HG87" i="8"/>
  <c r="HH87" i="8"/>
  <c r="IL87" i="8"/>
  <c r="IM87" i="8"/>
  <c r="IN87" i="8"/>
  <c r="IO87" i="8"/>
  <c r="IP87" i="8"/>
  <c r="HI87" i="8"/>
  <c r="HJ87" i="8"/>
  <c r="HK87" i="8"/>
  <c r="HL87" i="8"/>
  <c r="HM87" i="8"/>
  <c r="HN87" i="8"/>
  <c r="HO87" i="8"/>
  <c r="HP87" i="8"/>
  <c r="HF88" i="8"/>
  <c r="IK88" i="8"/>
  <c r="HG88" i="8"/>
  <c r="HH88" i="8"/>
  <c r="HI88" i="8"/>
  <c r="HJ88" i="8"/>
  <c r="HK88" i="8"/>
  <c r="HL88" i="8"/>
  <c r="HM88" i="8"/>
  <c r="HN88" i="8"/>
  <c r="HO88" i="8"/>
  <c r="HP88" i="8"/>
  <c r="HF89" i="8"/>
  <c r="IK89" i="8"/>
  <c r="HG89" i="8"/>
  <c r="HH89" i="8"/>
  <c r="HI89" i="8"/>
  <c r="HJ89" i="8"/>
  <c r="HK89" i="8"/>
  <c r="HL89" i="8"/>
  <c r="HM89" i="8"/>
  <c r="HN89" i="8"/>
  <c r="HO89" i="8"/>
  <c r="HP89" i="8"/>
  <c r="HF90" i="8"/>
  <c r="IK90" i="8"/>
  <c r="HG90" i="8"/>
  <c r="HH90" i="8"/>
  <c r="HI90" i="8"/>
  <c r="HJ90" i="8"/>
  <c r="HK90" i="8"/>
  <c r="HL90" i="8"/>
  <c r="HM90" i="8"/>
  <c r="HN90" i="8"/>
  <c r="HO90" i="8"/>
  <c r="HP90" i="8"/>
  <c r="HF91" i="8"/>
  <c r="IK91" i="8"/>
  <c r="HG91" i="8"/>
  <c r="HH91" i="8"/>
  <c r="IL91" i="8"/>
  <c r="IM91" i="8"/>
  <c r="IN91" i="8"/>
  <c r="IO91" i="8"/>
  <c r="IP91" i="8"/>
  <c r="HI91" i="8"/>
  <c r="HJ91" i="8"/>
  <c r="HK91" i="8"/>
  <c r="HL91" i="8"/>
  <c r="HM91" i="8"/>
  <c r="HN91" i="8"/>
  <c r="HO91" i="8"/>
  <c r="HP91" i="8"/>
  <c r="HF92" i="8"/>
  <c r="HG92" i="8"/>
  <c r="HH92" i="8"/>
  <c r="HI92" i="8"/>
  <c r="HJ92" i="8"/>
  <c r="HK92" i="8"/>
  <c r="HL92" i="8"/>
  <c r="HM92" i="8"/>
  <c r="HN92" i="8"/>
  <c r="HO92" i="8"/>
  <c r="HP92" i="8"/>
  <c r="HF93" i="8"/>
  <c r="IK93" i="8"/>
  <c r="HG93" i="8"/>
  <c r="HH93" i="8"/>
  <c r="HI93" i="8"/>
  <c r="HJ93" i="8"/>
  <c r="HK93" i="8"/>
  <c r="HL93" i="8"/>
  <c r="HM93" i="8"/>
  <c r="HN93" i="8"/>
  <c r="HO93" i="8"/>
  <c r="HP93" i="8"/>
  <c r="HF94" i="8"/>
  <c r="IK94" i="8"/>
  <c r="HG94" i="8"/>
  <c r="HH94" i="8"/>
  <c r="HF96" i="8"/>
  <c r="IK96" i="8"/>
  <c r="HG96" i="8"/>
  <c r="HH96" i="8"/>
  <c r="HI96" i="8"/>
  <c r="HJ96" i="8"/>
  <c r="HK96" i="8"/>
  <c r="HL96" i="8"/>
  <c r="HM96" i="8"/>
  <c r="HN96" i="8"/>
  <c r="HO96" i="8"/>
  <c r="HP96" i="8"/>
  <c r="HF97" i="8"/>
  <c r="IK97" i="8"/>
  <c r="HG97" i="8"/>
  <c r="HH97" i="8"/>
  <c r="HI97" i="8"/>
  <c r="HJ97" i="8"/>
  <c r="HK97" i="8"/>
  <c r="HL97" i="8"/>
  <c r="HM97" i="8"/>
  <c r="HN97" i="8"/>
  <c r="HO97" i="8"/>
  <c r="HP97" i="8"/>
  <c r="HF98" i="8"/>
  <c r="IK98" i="8"/>
  <c r="HG98" i="8"/>
  <c r="HH98" i="8"/>
  <c r="HI98" i="8"/>
  <c r="HJ98" i="8"/>
  <c r="HK98" i="8"/>
  <c r="HL98" i="8"/>
  <c r="HM98" i="8"/>
  <c r="HN98" i="8"/>
  <c r="HO98" i="8"/>
  <c r="HP98" i="8"/>
  <c r="HF99" i="8"/>
  <c r="IK99" i="8"/>
  <c r="HG99" i="8"/>
  <c r="HH99" i="8"/>
  <c r="IL99" i="8"/>
  <c r="IM99" i="8"/>
  <c r="IN99" i="8"/>
  <c r="IO99" i="8"/>
  <c r="IP99" i="8"/>
  <c r="HI99" i="8"/>
  <c r="HJ99" i="8"/>
  <c r="HK99" i="8"/>
  <c r="HL99" i="8"/>
  <c r="HM99" i="8"/>
  <c r="HN99" i="8"/>
  <c r="HO99" i="8"/>
  <c r="HP99" i="8"/>
  <c r="HF100" i="8"/>
  <c r="IK100" i="8"/>
  <c r="HG100" i="8"/>
  <c r="HH100" i="8"/>
  <c r="IL100" i="8"/>
  <c r="IM100" i="8"/>
  <c r="IN100" i="8"/>
  <c r="IO100" i="8"/>
  <c r="IP100" i="8"/>
  <c r="HI100" i="8"/>
  <c r="HJ100" i="8"/>
  <c r="HK100" i="8"/>
  <c r="HL100" i="8"/>
  <c r="HM100" i="8"/>
  <c r="HN100" i="8"/>
  <c r="HO100" i="8"/>
  <c r="HP100" i="8"/>
  <c r="HF101" i="8"/>
  <c r="IK101" i="8"/>
  <c r="HG101" i="8"/>
  <c r="HH101" i="8"/>
  <c r="HI101" i="8"/>
  <c r="HJ101" i="8"/>
  <c r="HK101" i="8"/>
  <c r="HL101" i="8"/>
  <c r="HM101" i="8"/>
  <c r="HN101" i="8"/>
  <c r="HO101" i="8"/>
  <c r="HP101" i="8"/>
  <c r="HF102" i="8"/>
  <c r="IK102" i="8"/>
  <c r="HG102" i="8"/>
  <c r="HH102" i="8"/>
  <c r="HI102" i="8"/>
  <c r="HJ102" i="8"/>
  <c r="HK102" i="8"/>
  <c r="HL102" i="8"/>
  <c r="HM102" i="8"/>
  <c r="HN102" i="8"/>
  <c r="HO102" i="8"/>
  <c r="HP102" i="8"/>
  <c r="HF103" i="8"/>
  <c r="IK103" i="8"/>
  <c r="HG103" i="8"/>
  <c r="HH103" i="8"/>
  <c r="HI103" i="8"/>
  <c r="HJ103" i="8"/>
  <c r="HK103" i="8"/>
  <c r="HL103" i="8"/>
  <c r="HM103" i="8"/>
  <c r="HN103" i="8"/>
  <c r="HO103" i="8"/>
  <c r="HP103" i="8"/>
  <c r="HF104" i="8"/>
  <c r="IK104" i="8"/>
  <c r="HG104" i="8"/>
  <c r="HH104" i="8"/>
  <c r="HI104" i="8"/>
  <c r="HJ104" i="8"/>
  <c r="HK104" i="8"/>
  <c r="HL104" i="8"/>
  <c r="HM104" i="8"/>
  <c r="HN104" i="8"/>
  <c r="HO104" i="8"/>
  <c r="HP104" i="8"/>
  <c r="HF105" i="8"/>
  <c r="HG105" i="8"/>
  <c r="HH105" i="8"/>
  <c r="HI105" i="8"/>
  <c r="HJ105" i="8"/>
  <c r="HK105" i="8"/>
  <c r="HL105" i="8"/>
  <c r="HM105" i="8"/>
  <c r="HN105" i="8"/>
  <c r="HO105" i="8"/>
  <c r="HP105" i="8"/>
  <c r="HF106" i="8"/>
  <c r="IK106" i="8"/>
  <c r="HG106" i="8"/>
  <c r="HH106" i="8"/>
  <c r="HI106" i="8"/>
  <c r="HJ106" i="8"/>
  <c r="HK106" i="8"/>
  <c r="HL106" i="8"/>
  <c r="HM106" i="8"/>
  <c r="HN106" i="8"/>
  <c r="HO106" i="8"/>
  <c r="HP106" i="8"/>
  <c r="HF107" i="8"/>
  <c r="IK107" i="8"/>
  <c r="HG107" i="8"/>
  <c r="HH107" i="8"/>
  <c r="HI107" i="8"/>
  <c r="HJ107" i="8"/>
  <c r="HK107" i="8"/>
  <c r="HL107" i="8"/>
  <c r="HM107" i="8"/>
  <c r="HN107" i="8"/>
  <c r="HO107" i="8"/>
  <c r="HP107" i="8"/>
  <c r="HF108" i="8"/>
  <c r="IK108" i="8"/>
  <c r="HG108" i="8"/>
  <c r="HH108" i="8"/>
  <c r="HI108" i="8"/>
  <c r="HJ108" i="8"/>
  <c r="HK108" i="8"/>
  <c r="HL108" i="8"/>
  <c r="HM108" i="8"/>
  <c r="HN108" i="8"/>
  <c r="HO108" i="8"/>
  <c r="HP108" i="8"/>
  <c r="HF109" i="8"/>
  <c r="IK109" i="8"/>
  <c r="HG109" i="8"/>
  <c r="HH109" i="8"/>
  <c r="HI109" i="8"/>
  <c r="HJ109" i="8"/>
  <c r="HK109" i="8"/>
  <c r="HL109" i="8"/>
  <c r="HM109" i="8"/>
  <c r="HN109" i="8"/>
  <c r="HO109" i="8"/>
  <c r="HP109" i="8"/>
  <c r="HF110" i="8"/>
  <c r="IK110" i="8"/>
  <c r="HG110" i="8"/>
  <c r="HH110" i="8"/>
  <c r="HI110" i="8"/>
  <c r="HJ110" i="8"/>
  <c r="HK110" i="8"/>
  <c r="HL110" i="8"/>
  <c r="HM110" i="8"/>
  <c r="HN110" i="8"/>
  <c r="HO110" i="8"/>
  <c r="HP110" i="8"/>
  <c r="HF111" i="8"/>
  <c r="HG111" i="8"/>
  <c r="HH111" i="8"/>
  <c r="HF112" i="8"/>
  <c r="IK112" i="8"/>
  <c r="HG112" i="8"/>
  <c r="HH112" i="8"/>
  <c r="HI112" i="8"/>
  <c r="HJ112" i="8"/>
  <c r="HK112" i="8"/>
  <c r="HL112" i="8"/>
  <c r="HM112" i="8"/>
  <c r="HN112" i="8"/>
  <c r="HO112" i="8"/>
  <c r="HP112" i="8"/>
  <c r="HF113" i="8"/>
  <c r="IK113" i="8"/>
  <c r="HG113" i="8"/>
  <c r="HH113" i="8"/>
  <c r="HI113" i="8"/>
  <c r="HJ113" i="8"/>
  <c r="HK113" i="8"/>
  <c r="HL113" i="8"/>
  <c r="HM113" i="8"/>
  <c r="HN113" i="8"/>
  <c r="HO113" i="8"/>
  <c r="HP113" i="8"/>
  <c r="HF114" i="8"/>
  <c r="IK114" i="8"/>
  <c r="HG114" i="8"/>
  <c r="HH114" i="8"/>
  <c r="HF115" i="8"/>
  <c r="IK115" i="8"/>
  <c r="HG115" i="8"/>
  <c r="HH115" i="8"/>
  <c r="HI115" i="8"/>
  <c r="HJ115" i="8"/>
  <c r="HK115" i="8"/>
  <c r="HL115" i="8"/>
  <c r="HM115" i="8"/>
  <c r="HN115" i="8"/>
  <c r="HO115" i="8"/>
  <c r="HP115" i="8"/>
  <c r="HF116" i="8"/>
  <c r="IK116" i="8"/>
  <c r="HG116" i="8"/>
  <c r="HH116" i="8"/>
  <c r="HI116" i="8"/>
  <c r="HJ116" i="8"/>
  <c r="HK116" i="8"/>
  <c r="HL116" i="8"/>
  <c r="HM116" i="8"/>
  <c r="HN116" i="8"/>
  <c r="HO116" i="8"/>
  <c r="HP116" i="8"/>
  <c r="HF117" i="8"/>
  <c r="IK117" i="8"/>
  <c r="HG117" i="8"/>
  <c r="HH117" i="8"/>
  <c r="HI117" i="8"/>
  <c r="HJ117" i="8"/>
  <c r="HK117" i="8"/>
  <c r="HL117" i="8"/>
  <c r="HM117" i="8"/>
  <c r="HN117" i="8"/>
  <c r="HO117" i="8"/>
  <c r="HP117" i="8"/>
  <c r="HF118" i="8"/>
  <c r="IK118" i="8"/>
  <c r="HG118" i="8"/>
  <c r="HH118" i="8"/>
  <c r="HI118" i="8"/>
  <c r="HJ118" i="8"/>
  <c r="HK118" i="8"/>
  <c r="HL118" i="8"/>
  <c r="HM118" i="8"/>
  <c r="HN118" i="8"/>
  <c r="HO118" i="8"/>
  <c r="HP118" i="8"/>
  <c r="HF119" i="8"/>
  <c r="IK119" i="8"/>
  <c r="HG119" i="8"/>
  <c r="HH119" i="8"/>
  <c r="HI119" i="8"/>
  <c r="HJ119" i="8"/>
  <c r="HK119" i="8"/>
  <c r="HL119" i="8"/>
  <c r="HM119" i="8"/>
  <c r="HN119" i="8"/>
  <c r="HO119" i="8"/>
  <c r="HP119" i="8"/>
  <c r="HF120" i="8"/>
  <c r="HF121" i="8"/>
  <c r="HG121" i="8"/>
  <c r="HH121" i="8"/>
  <c r="IL121" i="8"/>
  <c r="IM121" i="8"/>
  <c r="IN121" i="8"/>
  <c r="IO121" i="8"/>
  <c r="IP121" i="8"/>
  <c r="HI121" i="8"/>
  <c r="HJ121" i="8"/>
  <c r="HK121" i="8"/>
  <c r="HL121" i="8"/>
  <c r="HM121" i="8"/>
  <c r="HN121" i="8"/>
  <c r="HO121" i="8"/>
  <c r="HP121" i="8"/>
  <c r="HF122" i="8"/>
  <c r="IK122" i="8"/>
  <c r="HG122" i="8"/>
  <c r="HH122" i="8"/>
  <c r="HI122" i="8"/>
  <c r="HJ122" i="8"/>
  <c r="HK122" i="8"/>
  <c r="HL122" i="8"/>
  <c r="HM122" i="8"/>
  <c r="HN122" i="8"/>
  <c r="HO122" i="8"/>
  <c r="HP122" i="8"/>
  <c r="HF123" i="8"/>
  <c r="IK123" i="8"/>
  <c r="HG123" i="8"/>
  <c r="HH123" i="8"/>
  <c r="IL123" i="8"/>
  <c r="IM123" i="8"/>
  <c r="IN123" i="8"/>
  <c r="IO123" i="8"/>
  <c r="IP123" i="8"/>
  <c r="HI123" i="8"/>
  <c r="HJ123" i="8"/>
  <c r="HK123" i="8"/>
  <c r="HL123" i="8"/>
  <c r="HM123" i="8"/>
  <c r="HN123" i="8"/>
  <c r="HO123" i="8"/>
  <c r="HP123" i="8"/>
  <c r="HF124" i="8"/>
  <c r="IK124" i="8"/>
  <c r="HG124" i="8"/>
  <c r="HH124" i="8"/>
  <c r="HI124" i="8"/>
  <c r="HJ124" i="8"/>
  <c r="HK124" i="8"/>
  <c r="HL124" i="8"/>
  <c r="HM124" i="8"/>
  <c r="HN124" i="8"/>
  <c r="HO124" i="8"/>
  <c r="HP124" i="8"/>
  <c r="HF125" i="8"/>
  <c r="IK125" i="8"/>
  <c r="HG125" i="8"/>
  <c r="HH125" i="8"/>
  <c r="IL125" i="8"/>
  <c r="IM125" i="8"/>
  <c r="IN125" i="8"/>
  <c r="IO125" i="8"/>
  <c r="IP125" i="8"/>
  <c r="HI125" i="8"/>
  <c r="HJ125" i="8"/>
  <c r="HK125" i="8"/>
  <c r="HL125" i="8"/>
  <c r="HM125" i="8"/>
  <c r="HN125" i="8"/>
  <c r="HO125" i="8"/>
  <c r="HP125" i="8"/>
  <c r="HF126" i="8"/>
  <c r="IK126" i="8"/>
  <c r="HG126" i="8"/>
  <c r="HH126" i="8"/>
  <c r="IL126" i="8"/>
  <c r="IM126" i="8"/>
  <c r="IN126" i="8"/>
  <c r="IO126" i="8"/>
  <c r="IP126" i="8"/>
  <c r="HI126" i="8"/>
  <c r="HJ126" i="8"/>
  <c r="HK126" i="8"/>
  <c r="HL126" i="8"/>
  <c r="HM126" i="8"/>
  <c r="HN126" i="8"/>
  <c r="HO126" i="8"/>
  <c r="HP126" i="8"/>
  <c r="HF127" i="8"/>
  <c r="IK127" i="8"/>
  <c r="HG127" i="8"/>
  <c r="HH127" i="8"/>
  <c r="IL127" i="8"/>
  <c r="IM127" i="8"/>
  <c r="IN127" i="8"/>
  <c r="IO127" i="8"/>
  <c r="IP127" i="8"/>
  <c r="HI127" i="8"/>
  <c r="HJ127" i="8"/>
  <c r="HK127" i="8"/>
  <c r="HL127" i="8"/>
  <c r="HM127" i="8"/>
  <c r="HN127" i="8"/>
  <c r="HO127" i="8"/>
  <c r="HP127" i="8"/>
  <c r="HF128" i="8"/>
  <c r="HG128" i="8"/>
  <c r="HH128" i="8"/>
  <c r="IL128" i="8"/>
  <c r="IM128" i="8"/>
  <c r="IN128" i="8"/>
  <c r="IO128" i="8"/>
  <c r="IP128" i="8"/>
  <c r="HI128" i="8"/>
  <c r="HJ128" i="8"/>
  <c r="HK128" i="8"/>
  <c r="HL128" i="8"/>
  <c r="HM128" i="8"/>
  <c r="HN128" i="8"/>
  <c r="HO128" i="8"/>
  <c r="HP128" i="8"/>
  <c r="HF129" i="8"/>
  <c r="IK129" i="8"/>
  <c r="HG129" i="8"/>
  <c r="HH129" i="8"/>
  <c r="IL129" i="8"/>
  <c r="IM129" i="8"/>
  <c r="IN129" i="8"/>
  <c r="IO129" i="8"/>
  <c r="IP129" i="8"/>
  <c r="HI129" i="8"/>
  <c r="HJ129" i="8"/>
  <c r="HK129" i="8"/>
  <c r="HL129" i="8"/>
  <c r="HM129" i="8"/>
  <c r="HN129" i="8"/>
  <c r="HO129" i="8"/>
  <c r="HP129" i="8"/>
  <c r="HF130" i="8"/>
  <c r="IK130" i="8"/>
  <c r="HG130" i="8"/>
  <c r="HH130" i="8"/>
  <c r="IL130" i="8"/>
  <c r="IM130" i="8"/>
  <c r="IN130" i="8"/>
  <c r="IO130" i="8"/>
  <c r="IP130" i="8"/>
  <c r="HI130" i="8"/>
  <c r="HJ130" i="8"/>
  <c r="HK130" i="8"/>
  <c r="HL130" i="8"/>
  <c r="HM130" i="8"/>
  <c r="HN130" i="8"/>
  <c r="HO130" i="8"/>
  <c r="HP130" i="8"/>
  <c r="HF131" i="8"/>
  <c r="IK131" i="8"/>
  <c r="HG131" i="8"/>
  <c r="HH131" i="8"/>
  <c r="HI131" i="8"/>
  <c r="HJ131" i="8"/>
  <c r="HK131" i="8"/>
  <c r="HL131" i="8"/>
  <c r="HM131" i="8"/>
  <c r="HN131" i="8"/>
  <c r="HO131" i="8"/>
  <c r="HP131" i="8"/>
  <c r="HF132" i="8"/>
  <c r="IK132" i="8"/>
  <c r="HG132" i="8"/>
  <c r="HH132" i="8"/>
  <c r="HI132" i="8"/>
  <c r="HJ132" i="8"/>
  <c r="HK132" i="8"/>
  <c r="HL132" i="8"/>
  <c r="HM132" i="8"/>
  <c r="HN132" i="8"/>
  <c r="HO132" i="8"/>
  <c r="HP132" i="8"/>
  <c r="HF134" i="8"/>
  <c r="HG134" i="8"/>
  <c r="HH134" i="8"/>
  <c r="HI134" i="8"/>
  <c r="HJ134" i="8"/>
  <c r="HK134" i="8"/>
  <c r="HL134" i="8"/>
  <c r="HM134" i="8"/>
  <c r="HN134" i="8"/>
  <c r="HO134" i="8"/>
  <c r="HP134" i="8"/>
  <c r="HF135" i="8"/>
  <c r="IK135" i="8"/>
  <c r="HG135" i="8"/>
  <c r="HH135" i="8"/>
  <c r="HI135" i="8"/>
  <c r="HJ135" i="8"/>
  <c r="HK135" i="8"/>
  <c r="HL135" i="8"/>
  <c r="HM135" i="8"/>
  <c r="HN135" i="8"/>
  <c r="HO135" i="8"/>
  <c r="HP135" i="8"/>
  <c r="HF136" i="8"/>
  <c r="IK136" i="8"/>
  <c r="HG136" i="8"/>
  <c r="HH136" i="8"/>
  <c r="HI136" i="8"/>
  <c r="HJ136" i="8"/>
  <c r="HK136" i="8"/>
  <c r="HL136" i="8"/>
  <c r="HM136" i="8"/>
  <c r="HN136" i="8"/>
  <c r="HO136" i="8"/>
  <c r="HP136" i="8"/>
  <c r="HF137" i="8"/>
  <c r="IK137" i="8"/>
  <c r="HG137" i="8"/>
  <c r="HH137" i="8"/>
  <c r="HF138" i="8"/>
  <c r="HG138" i="8"/>
  <c r="HH138" i="8"/>
  <c r="HI138" i="8"/>
  <c r="HJ138" i="8"/>
  <c r="HK138" i="8"/>
  <c r="HL138" i="8"/>
  <c r="HM138" i="8"/>
  <c r="HN138" i="8"/>
  <c r="HO138" i="8"/>
  <c r="HP138" i="8"/>
  <c r="HF139" i="8"/>
  <c r="IK139" i="8"/>
  <c r="HG139" i="8"/>
  <c r="HH139" i="8"/>
  <c r="HI139" i="8"/>
  <c r="HJ139" i="8"/>
  <c r="HK139" i="8"/>
  <c r="HL139" i="8"/>
  <c r="HM139" i="8"/>
  <c r="HN139" i="8"/>
  <c r="HO139" i="8"/>
  <c r="HP139" i="8"/>
  <c r="HF140" i="8"/>
  <c r="HG140" i="8"/>
  <c r="HH140" i="8"/>
  <c r="HI140" i="8"/>
  <c r="HJ140" i="8"/>
  <c r="HK140" i="8"/>
  <c r="HL140" i="8"/>
  <c r="HM140" i="8"/>
  <c r="HN140" i="8"/>
  <c r="HO140" i="8"/>
  <c r="HP140" i="8"/>
  <c r="HF141" i="8"/>
  <c r="IK141" i="8"/>
  <c r="HG141" i="8"/>
  <c r="HH141" i="8"/>
  <c r="HI141" i="8"/>
  <c r="HJ141" i="8"/>
  <c r="HK141" i="8"/>
  <c r="HL141" i="8"/>
  <c r="HM141" i="8"/>
  <c r="HN141" i="8"/>
  <c r="HO141" i="8"/>
  <c r="HP141" i="8"/>
  <c r="HF142" i="8"/>
  <c r="IK142" i="8"/>
  <c r="HG142" i="8"/>
  <c r="HH142" i="8"/>
  <c r="HI142" i="8"/>
  <c r="HJ142" i="8"/>
  <c r="HK142" i="8"/>
  <c r="HL142" i="8"/>
  <c r="HM142" i="8"/>
  <c r="HN142" i="8"/>
  <c r="HO142" i="8"/>
  <c r="HP142" i="8"/>
  <c r="HF143" i="8"/>
  <c r="IK143" i="8"/>
  <c r="HG143" i="8"/>
  <c r="HH143" i="8"/>
  <c r="HI143" i="8"/>
  <c r="HJ143" i="8"/>
  <c r="HK143" i="8"/>
  <c r="HL143" i="8"/>
  <c r="HM143" i="8"/>
  <c r="HN143" i="8"/>
  <c r="HO143" i="8"/>
  <c r="HP143" i="8"/>
  <c r="HF144" i="8"/>
  <c r="IK144" i="8"/>
  <c r="HG144" i="8"/>
  <c r="HH144" i="8"/>
  <c r="HI144" i="8"/>
  <c r="HJ144" i="8"/>
  <c r="HK144" i="8"/>
  <c r="HL144" i="8"/>
  <c r="HM144" i="8"/>
  <c r="HN144" i="8"/>
  <c r="HO144" i="8"/>
  <c r="HP144" i="8"/>
  <c r="HF145" i="8"/>
  <c r="IK145" i="8"/>
  <c r="HG145" i="8"/>
  <c r="HH145" i="8"/>
  <c r="HI145" i="8"/>
  <c r="HJ145" i="8"/>
  <c r="HK145" i="8"/>
  <c r="HL145" i="8"/>
  <c r="HM145" i="8"/>
  <c r="HN145" i="8"/>
  <c r="HO145" i="8"/>
  <c r="HP145" i="8"/>
  <c r="HF146" i="8"/>
  <c r="HG146" i="8"/>
  <c r="HH146" i="8"/>
  <c r="HF147" i="8"/>
  <c r="IK147" i="8"/>
  <c r="HG147" i="8"/>
  <c r="HH147" i="8"/>
  <c r="IL147" i="8"/>
  <c r="IM147" i="8"/>
  <c r="IN147" i="8"/>
  <c r="IO147" i="8"/>
  <c r="IP147" i="8"/>
  <c r="HI147" i="8"/>
  <c r="HJ147" i="8"/>
  <c r="HK147" i="8"/>
  <c r="HL147" i="8"/>
  <c r="HM147" i="8"/>
  <c r="HN147" i="8"/>
  <c r="HO147" i="8"/>
  <c r="HP147" i="8"/>
  <c r="HF149" i="8"/>
  <c r="IK149" i="8"/>
  <c r="HG149" i="8"/>
  <c r="HH149" i="8"/>
  <c r="HI149" i="8"/>
  <c r="HJ149" i="8"/>
  <c r="HK149" i="8"/>
  <c r="HL149" i="8"/>
  <c r="HM149" i="8"/>
  <c r="HN149" i="8"/>
  <c r="HO149" i="8"/>
  <c r="HP149" i="8"/>
  <c r="HF150" i="8"/>
  <c r="IK150" i="8"/>
  <c r="HG150" i="8"/>
  <c r="HH150" i="8"/>
  <c r="HI150" i="8"/>
  <c r="HJ150" i="8"/>
  <c r="HK150" i="8"/>
  <c r="HL150" i="8"/>
  <c r="HM150" i="8"/>
  <c r="HN150" i="8"/>
  <c r="HO150" i="8"/>
  <c r="HP150" i="8"/>
  <c r="HF151" i="8"/>
  <c r="IK151" i="8"/>
  <c r="HG151" i="8"/>
  <c r="HH151" i="8"/>
  <c r="HI151" i="8"/>
  <c r="HJ151" i="8"/>
  <c r="HK151" i="8"/>
  <c r="HL151" i="8"/>
  <c r="HM151" i="8"/>
  <c r="HN151" i="8"/>
  <c r="HO151" i="8"/>
  <c r="HP151" i="8"/>
  <c r="HF152" i="8"/>
  <c r="IK152" i="8"/>
  <c r="HG152" i="8"/>
  <c r="HH152" i="8"/>
  <c r="IL152" i="8"/>
  <c r="IM152" i="8"/>
  <c r="IN152" i="8"/>
  <c r="IO152" i="8"/>
  <c r="IP152" i="8"/>
  <c r="HI152" i="8"/>
  <c r="HJ152" i="8"/>
  <c r="HK152" i="8"/>
  <c r="HL152" i="8"/>
  <c r="HM152" i="8"/>
  <c r="HN152" i="8"/>
  <c r="HO152" i="8"/>
  <c r="HP152" i="8"/>
  <c r="HF153" i="8"/>
  <c r="IK153" i="8"/>
  <c r="HG153" i="8"/>
  <c r="HH153" i="8"/>
  <c r="HI153" i="8"/>
  <c r="HJ153" i="8"/>
  <c r="HK153" i="8"/>
  <c r="HL153" i="8"/>
  <c r="HM153" i="8"/>
  <c r="HN153" i="8"/>
  <c r="HO153" i="8"/>
  <c r="HP153" i="8"/>
  <c r="HF154" i="8"/>
  <c r="HG154" i="8"/>
  <c r="HH154" i="8"/>
  <c r="HI154" i="8"/>
  <c r="HJ154" i="8"/>
  <c r="HK154" i="8"/>
  <c r="HL154" i="8"/>
  <c r="HM154" i="8"/>
  <c r="HN154" i="8"/>
  <c r="HO154" i="8"/>
  <c r="HP154" i="8"/>
  <c r="HF155" i="8"/>
  <c r="IK155" i="8"/>
  <c r="HG155" i="8"/>
  <c r="HH155" i="8"/>
  <c r="HI155" i="8"/>
  <c r="HJ155" i="8"/>
  <c r="HK155" i="8"/>
  <c r="HL155" i="8"/>
  <c r="HM155" i="8"/>
  <c r="HN155" i="8"/>
  <c r="HO155" i="8"/>
  <c r="HP155" i="8"/>
  <c r="HF156" i="8"/>
  <c r="HG156" i="8"/>
  <c r="HH156" i="8"/>
  <c r="IL156" i="8"/>
  <c r="IM156" i="8"/>
  <c r="IN156" i="8"/>
  <c r="IO156" i="8"/>
  <c r="IP156" i="8"/>
  <c r="HI156" i="8"/>
  <c r="HJ156" i="8"/>
  <c r="HK156" i="8"/>
  <c r="HL156" i="8"/>
  <c r="HM156" i="8"/>
  <c r="HN156" i="8"/>
  <c r="HO156" i="8"/>
  <c r="HP156" i="8"/>
  <c r="HF157" i="8"/>
  <c r="IK157" i="8"/>
  <c r="HG157" i="8"/>
  <c r="HH157" i="8"/>
  <c r="HI157" i="8"/>
  <c r="HJ157" i="8"/>
  <c r="HK157" i="8"/>
  <c r="HL157" i="8"/>
  <c r="HM157" i="8"/>
  <c r="HN157" i="8"/>
  <c r="HO157" i="8"/>
  <c r="HP157" i="8"/>
  <c r="HF158" i="8"/>
  <c r="IK158" i="8"/>
  <c r="HG158" i="8"/>
  <c r="HH158" i="8"/>
  <c r="HI158" i="8"/>
  <c r="HJ158" i="8"/>
  <c r="HK158" i="8"/>
  <c r="HL158" i="8"/>
  <c r="HM158" i="8"/>
  <c r="HN158" i="8"/>
  <c r="HO158" i="8"/>
  <c r="HP158" i="8"/>
  <c r="HF159" i="8"/>
  <c r="IK159" i="8"/>
  <c r="HG159" i="8"/>
  <c r="HH159" i="8"/>
  <c r="HI159" i="8"/>
  <c r="HJ159" i="8"/>
  <c r="HK159" i="8"/>
  <c r="HL159" i="8"/>
  <c r="HM159" i="8"/>
  <c r="HN159" i="8"/>
  <c r="HO159" i="8"/>
  <c r="HP159" i="8"/>
  <c r="HF160" i="8"/>
  <c r="IK160" i="8"/>
  <c r="HG160" i="8"/>
  <c r="HH160" i="8"/>
  <c r="HI160" i="8"/>
  <c r="HJ160" i="8"/>
  <c r="HK160" i="8"/>
  <c r="HL160" i="8"/>
  <c r="HM160" i="8"/>
  <c r="HN160" i="8"/>
  <c r="HO160" i="8"/>
  <c r="HP160" i="8"/>
  <c r="HF161" i="8"/>
  <c r="IK161" i="8"/>
  <c r="HG161" i="8"/>
  <c r="HH161" i="8"/>
  <c r="HI161" i="8"/>
  <c r="HJ161" i="8"/>
  <c r="HK161" i="8"/>
  <c r="HL161" i="8"/>
  <c r="HM161" i="8"/>
  <c r="HN161" i="8"/>
  <c r="HO161" i="8"/>
  <c r="HP161" i="8"/>
  <c r="HF162" i="8"/>
  <c r="HG162" i="8"/>
  <c r="HH162" i="8"/>
  <c r="HF163" i="8"/>
  <c r="IK163" i="8"/>
  <c r="HG163" i="8"/>
  <c r="HH163" i="8"/>
  <c r="HI163" i="8"/>
  <c r="HJ163" i="8"/>
  <c r="HK163" i="8"/>
  <c r="HL163" i="8"/>
  <c r="HM163" i="8"/>
  <c r="HN163" i="8"/>
  <c r="HO163" i="8"/>
  <c r="HP163" i="8"/>
  <c r="HF164" i="8"/>
  <c r="IK164" i="8"/>
  <c r="HG164" i="8"/>
  <c r="HH164" i="8"/>
  <c r="HI164" i="8"/>
  <c r="HJ164" i="8"/>
  <c r="HK164" i="8"/>
  <c r="HL164" i="8"/>
  <c r="HM164" i="8"/>
  <c r="HN164" i="8"/>
  <c r="HO164" i="8"/>
  <c r="HP164" i="8"/>
  <c r="HF165" i="8"/>
  <c r="HG165" i="8"/>
  <c r="HH165" i="8"/>
  <c r="HF166" i="8"/>
  <c r="IK166" i="8"/>
  <c r="HG166" i="8"/>
  <c r="HH166" i="8"/>
  <c r="HI166" i="8"/>
  <c r="HJ166" i="8"/>
  <c r="HK166" i="8"/>
  <c r="HL166" i="8"/>
  <c r="HM166" i="8"/>
  <c r="HN166" i="8"/>
  <c r="HO166" i="8"/>
  <c r="HP166" i="8"/>
  <c r="HF167" i="8"/>
  <c r="HG167" i="8"/>
  <c r="HH167" i="8"/>
  <c r="HI167" i="8"/>
  <c r="HJ167" i="8"/>
  <c r="HK167" i="8"/>
  <c r="HL167" i="8"/>
  <c r="HM167" i="8"/>
  <c r="HN167" i="8"/>
  <c r="HO167" i="8"/>
  <c r="HP167" i="8"/>
  <c r="HF168" i="8"/>
  <c r="HG168" i="8"/>
  <c r="HH168" i="8"/>
  <c r="HI168" i="8"/>
  <c r="HJ168" i="8"/>
  <c r="HK168" i="8"/>
  <c r="HL168" i="8"/>
  <c r="HM168" i="8"/>
  <c r="HN168" i="8"/>
  <c r="HO168" i="8"/>
  <c r="HP168" i="8"/>
  <c r="HF169" i="8"/>
  <c r="HG169" i="8"/>
  <c r="HH169" i="8"/>
  <c r="IL169" i="8"/>
  <c r="IM169" i="8"/>
  <c r="IN169" i="8"/>
  <c r="IO169" i="8"/>
  <c r="IP169" i="8"/>
  <c r="HI169" i="8"/>
  <c r="HJ169" i="8"/>
  <c r="HK169" i="8"/>
  <c r="HL169" i="8"/>
  <c r="HM169" i="8"/>
  <c r="HN169" i="8"/>
  <c r="HO169" i="8"/>
  <c r="HP169" i="8"/>
  <c r="HF170" i="8"/>
  <c r="IK170" i="8"/>
  <c r="HG170" i="8"/>
  <c r="HH170" i="8"/>
  <c r="IL170" i="8"/>
  <c r="IM170" i="8"/>
  <c r="IN170" i="8"/>
  <c r="IO170" i="8"/>
  <c r="IP170" i="8"/>
  <c r="HI170" i="8"/>
  <c r="HJ170" i="8"/>
  <c r="HK170" i="8"/>
  <c r="HL170" i="8"/>
  <c r="HM170" i="8"/>
  <c r="HN170" i="8"/>
  <c r="HO170" i="8"/>
  <c r="HP170" i="8"/>
  <c r="HF171" i="8"/>
  <c r="IK171" i="8"/>
  <c r="HG171" i="8"/>
  <c r="HH171" i="8"/>
  <c r="HI171" i="8"/>
  <c r="HJ171" i="8"/>
  <c r="HK171" i="8"/>
  <c r="HL171" i="8"/>
  <c r="HM171" i="8"/>
  <c r="HN171" i="8"/>
  <c r="HO171" i="8"/>
  <c r="HP171" i="8"/>
  <c r="HF172" i="8"/>
  <c r="HG172" i="8"/>
  <c r="HH172" i="8"/>
  <c r="HI172" i="8"/>
  <c r="HJ172" i="8"/>
  <c r="HK172" i="8"/>
  <c r="HL172" i="8"/>
  <c r="HM172" i="8"/>
  <c r="HN172" i="8"/>
  <c r="HO172" i="8"/>
  <c r="HP172" i="8"/>
  <c r="HF173" i="8"/>
  <c r="HG173" i="8"/>
  <c r="HH173" i="8"/>
  <c r="HI173" i="8"/>
  <c r="HJ173" i="8"/>
  <c r="HK173" i="8"/>
  <c r="HL173" i="8"/>
  <c r="HM173" i="8"/>
  <c r="HN173" i="8"/>
  <c r="HO173" i="8"/>
  <c r="HP173" i="8"/>
  <c r="HF174" i="8"/>
  <c r="HG174" i="8"/>
  <c r="HH174" i="8"/>
  <c r="IL174" i="8"/>
  <c r="IM174" i="8"/>
  <c r="IN174" i="8"/>
  <c r="IO174" i="8"/>
  <c r="IP174" i="8"/>
  <c r="HI174" i="8"/>
  <c r="HJ174" i="8"/>
  <c r="HK174" i="8"/>
  <c r="HL174" i="8"/>
  <c r="HM174" i="8"/>
  <c r="HN174" i="8"/>
  <c r="HO174" i="8"/>
  <c r="HP174" i="8"/>
  <c r="HF175" i="8"/>
  <c r="HG175" i="8"/>
  <c r="HH175" i="8"/>
  <c r="IL175" i="8"/>
  <c r="IM175" i="8"/>
  <c r="IN175" i="8"/>
  <c r="IO175" i="8"/>
  <c r="IP175" i="8"/>
  <c r="HI175" i="8"/>
  <c r="HJ175" i="8"/>
  <c r="HK175" i="8"/>
  <c r="HL175" i="8"/>
  <c r="HM175" i="8"/>
  <c r="HN175" i="8"/>
  <c r="HO175" i="8"/>
  <c r="HP175" i="8"/>
  <c r="HF176" i="8"/>
  <c r="IK176" i="8"/>
  <c r="HG176" i="8"/>
  <c r="HH176" i="8"/>
  <c r="HI176" i="8"/>
  <c r="HJ176" i="8"/>
  <c r="HK176" i="8"/>
  <c r="HL176" i="8"/>
  <c r="HM176" i="8"/>
  <c r="HN176" i="8"/>
  <c r="HO176" i="8"/>
  <c r="HP176" i="8"/>
  <c r="HF177" i="8"/>
  <c r="IK177" i="8"/>
  <c r="HG177" i="8"/>
  <c r="HH177" i="8"/>
  <c r="HI177" i="8"/>
  <c r="HJ177" i="8"/>
  <c r="HK177" i="8"/>
  <c r="HL177" i="8"/>
  <c r="HM177" i="8"/>
  <c r="HN177" i="8"/>
  <c r="HO177" i="8"/>
  <c r="HP177" i="8"/>
  <c r="HF178" i="8"/>
  <c r="IK178" i="8"/>
  <c r="HG178" i="8"/>
  <c r="HH178" i="8"/>
  <c r="IL178" i="8"/>
  <c r="IM178" i="8"/>
  <c r="IN178" i="8"/>
  <c r="IO178" i="8"/>
  <c r="IP178" i="8"/>
  <c r="HI178" i="8"/>
  <c r="HJ178" i="8"/>
  <c r="HK178" i="8"/>
  <c r="HL178" i="8"/>
  <c r="HM178" i="8"/>
  <c r="HN178" i="8"/>
  <c r="HO178" i="8"/>
  <c r="HP178" i="8"/>
  <c r="HF179" i="8"/>
  <c r="HF180" i="8"/>
  <c r="IK180" i="8"/>
  <c r="HG180" i="8"/>
  <c r="HH180" i="8"/>
  <c r="IL180" i="8"/>
  <c r="IM180" i="8"/>
  <c r="IN180" i="8"/>
  <c r="IO180" i="8"/>
  <c r="IP180" i="8"/>
  <c r="HI180" i="8"/>
  <c r="HJ180" i="8"/>
  <c r="HK180" i="8"/>
  <c r="HL180" i="8"/>
  <c r="HM180" i="8"/>
  <c r="HN180" i="8"/>
  <c r="HO180" i="8"/>
  <c r="HP180" i="8"/>
  <c r="HF181" i="8"/>
  <c r="IK181" i="8"/>
  <c r="HG181" i="8"/>
  <c r="HH181" i="8"/>
  <c r="HI181" i="8"/>
  <c r="HJ181" i="8"/>
  <c r="HK181" i="8"/>
  <c r="HL181" i="8"/>
  <c r="HM181" i="8"/>
  <c r="HN181" i="8"/>
  <c r="HO181" i="8"/>
  <c r="HP181" i="8"/>
  <c r="HF182" i="8"/>
  <c r="IK182" i="8"/>
  <c r="HG182" i="8"/>
  <c r="HH182" i="8"/>
  <c r="HI182" i="8"/>
  <c r="HJ182" i="8"/>
  <c r="HK182" i="8"/>
  <c r="HL182" i="8"/>
  <c r="HM182" i="8"/>
  <c r="HN182" i="8"/>
  <c r="HO182" i="8"/>
  <c r="HP182" i="8"/>
  <c r="HF3" i="8"/>
  <c r="IK3" i="8"/>
  <c r="HG3" i="8"/>
  <c r="HH3" i="8"/>
  <c r="HI3" i="8"/>
  <c r="HJ3" i="8"/>
  <c r="HK3" i="8"/>
  <c r="HL3" i="8"/>
  <c r="HM3" i="8"/>
  <c r="HN3" i="8"/>
  <c r="HO3" i="8"/>
  <c r="HP3" i="8"/>
  <c r="HF4" i="8"/>
  <c r="IK4" i="8"/>
  <c r="HG4" i="8"/>
  <c r="HH4" i="8"/>
  <c r="HI4" i="8"/>
  <c r="HJ4" i="8"/>
  <c r="HK4" i="8"/>
  <c r="HL4" i="8"/>
  <c r="HM4" i="8"/>
  <c r="HN4" i="8"/>
  <c r="HO4" i="8"/>
  <c r="HP4" i="8"/>
  <c r="HF6" i="8"/>
  <c r="IK6" i="8"/>
  <c r="HG6" i="8"/>
  <c r="HH6" i="8"/>
  <c r="HI6" i="8"/>
  <c r="HJ6" i="8"/>
  <c r="HK6" i="8"/>
  <c r="HL6" i="8"/>
  <c r="HM6" i="8"/>
  <c r="HN6" i="8"/>
  <c r="HO6" i="8"/>
  <c r="HP6" i="8"/>
  <c r="HF7" i="8"/>
  <c r="IK7" i="8"/>
  <c r="HG7" i="8"/>
  <c r="HH7" i="8"/>
  <c r="HI7" i="8"/>
  <c r="HJ7" i="8"/>
  <c r="HK7" i="8"/>
  <c r="HL7" i="8"/>
  <c r="HM7" i="8"/>
  <c r="HN7" i="8"/>
  <c r="HO7" i="8"/>
  <c r="HP7" i="8"/>
  <c r="HF8" i="8"/>
  <c r="HG8" i="8"/>
  <c r="HH8" i="8"/>
  <c r="HI8" i="8"/>
  <c r="HJ8" i="8"/>
  <c r="HK8" i="8"/>
  <c r="HL8" i="8"/>
  <c r="HM8" i="8"/>
  <c r="HN8" i="8"/>
  <c r="HO8" i="8"/>
  <c r="HP8" i="8"/>
  <c r="HF9" i="8"/>
  <c r="HG9" i="8"/>
  <c r="HH9" i="8"/>
  <c r="HI9" i="8"/>
  <c r="HJ9" i="8"/>
  <c r="HK9" i="8"/>
  <c r="HL9" i="8"/>
  <c r="HM9" i="8"/>
  <c r="HN9" i="8"/>
  <c r="HO9" i="8"/>
  <c r="HP9" i="8"/>
  <c r="HF10" i="8"/>
  <c r="HG10" i="8"/>
  <c r="HH10" i="8"/>
  <c r="HI10" i="8"/>
  <c r="HJ10" i="8"/>
  <c r="HK10" i="8"/>
  <c r="HL10" i="8"/>
  <c r="HM10" i="8"/>
  <c r="HN10" i="8"/>
  <c r="HO10" i="8"/>
  <c r="HP10" i="8"/>
  <c r="HF11" i="8"/>
  <c r="IK11" i="8"/>
  <c r="HG11" i="8"/>
  <c r="HH11" i="8"/>
  <c r="HI11" i="8"/>
  <c r="HJ11" i="8"/>
  <c r="HK11" i="8"/>
  <c r="HL11" i="8"/>
  <c r="HM11" i="8"/>
  <c r="HN11" i="8"/>
  <c r="HO11" i="8"/>
  <c r="HP11" i="8"/>
  <c r="HF12" i="8"/>
  <c r="IK12" i="8"/>
  <c r="HG12" i="8"/>
  <c r="HH12" i="8"/>
  <c r="HI12" i="8"/>
  <c r="HJ12" i="8"/>
  <c r="HK12" i="8"/>
  <c r="HL12" i="8"/>
  <c r="HM12" i="8"/>
  <c r="HN12" i="8"/>
  <c r="HO12" i="8"/>
  <c r="HP12" i="8"/>
  <c r="HG2" i="8"/>
  <c r="HH2" i="8"/>
  <c r="IL2" i="8"/>
  <c r="HI2" i="8"/>
  <c r="HJ2" i="8"/>
  <c r="HK2" i="8"/>
  <c r="HL2" i="8"/>
  <c r="HM2" i="8"/>
  <c r="HN2" i="8"/>
  <c r="HO2" i="8"/>
  <c r="HP2" i="8"/>
  <c r="HF2" i="8"/>
  <c r="IK2" i="8"/>
  <c r="HI58" i="8"/>
  <c r="HJ58" i="8"/>
  <c r="HK58" i="8"/>
  <c r="HL58" i="8"/>
  <c r="HM58" i="8"/>
  <c r="HN58" i="8"/>
  <c r="HO58" i="8"/>
  <c r="HP58" i="8"/>
  <c r="HI148" i="8"/>
  <c r="HJ148" i="8"/>
  <c r="HK148" i="8"/>
  <c r="HL148" i="8"/>
  <c r="HM148" i="8"/>
  <c r="HN148" i="8"/>
  <c r="HO148" i="8"/>
  <c r="HP148" i="8"/>
  <c r="IL145" i="8"/>
  <c r="IM145" i="8"/>
  <c r="IN145" i="8"/>
  <c r="IO145" i="8"/>
  <c r="IP145" i="8"/>
  <c r="IL143" i="8"/>
  <c r="IM143" i="8"/>
  <c r="IN143" i="8"/>
  <c r="IO143" i="8"/>
  <c r="IP143" i="8"/>
  <c r="IK140" i="8"/>
  <c r="HI137" i="8"/>
  <c r="HJ137" i="8"/>
  <c r="HK137" i="8"/>
  <c r="HL137" i="8"/>
  <c r="HM137" i="8"/>
  <c r="HN137" i="8"/>
  <c r="HO137" i="8"/>
  <c r="HP137" i="8"/>
  <c r="IL136" i="8"/>
  <c r="IM136" i="8"/>
  <c r="IN136" i="8"/>
  <c r="IO136" i="8"/>
  <c r="IP136" i="8"/>
  <c r="IK134" i="8"/>
  <c r="IL118" i="8"/>
  <c r="IM118" i="8"/>
  <c r="IN118" i="8"/>
  <c r="IO118" i="8"/>
  <c r="IP118" i="8"/>
  <c r="HI111" i="8"/>
  <c r="HJ111" i="8"/>
  <c r="HK111" i="8"/>
  <c r="HL111" i="8"/>
  <c r="HM111" i="8"/>
  <c r="HN111" i="8"/>
  <c r="HO111" i="8"/>
  <c r="HP111" i="8"/>
  <c r="IL108" i="8"/>
  <c r="IM108" i="8"/>
  <c r="IN108" i="8"/>
  <c r="IO108" i="8"/>
  <c r="IP108" i="8"/>
  <c r="IK92" i="8"/>
  <c r="IL61" i="8"/>
  <c r="IM61" i="8"/>
  <c r="IN61" i="8"/>
  <c r="IO61" i="8"/>
  <c r="IP61" i="8"/>
  <c r="HG54" i="8"/>
  <c r="HH54" i="8"/>
  <c r="IK54" i="8"/>
  <c r="HI79" i="8"/>
  <c r="HJ79" i="8"/>
  <c r="HK79" i="8"/>
  <c r="HL79" i="8"/>
  <c r="HM79" i="8"/>
  <c r="HN79" i="8"/>
  <c r="HO79" i="8"/>
  <c r="HP79" i="8"/>
  <c r="IL79" i="8"/>
  <c r="IM79" i="8"/>
  <c r="IN79" i="8"/>
  <c r="IO79" i="8"/>
  <c r="IP79" i="8"/>
  <c r="IL7" i="8"/>
  <c r="IM7" i="8"/>
  <c r="IN7" i="8"/>
  <c r="IO7" i="8"/>
  <c r="IP7" i="8"/>
  <c r="IK172" i="8"/>
  <c r="IL6" i="8"/>
  <c r="IM6" i="8"/>
  <c r="IN6" i="8"/>
  <c r="IO6" i="8"/>
  <c r="IP6" i="8"/>
  <c r="IK175" i="8"/>
  <c r="IK174" i="8"/>
  <c r="IL171" i="8"/>
  <c r="IM171" i="8"/>
  <c r="IN171" i="8"/>
  <c r="IO171" i="8"/>
  <c r="IP171" i="8"/>
  <c r="IK168" i="8"/>
  <c r="IL167" i="8"/>
  <c r="IM167" i="8"/>
  <c r="IN167" i="8"/>
  <c r="IO167" i="8"/>
  <c r="IP167" i="8"/>
  <c r="IK156" i="8"/>
  <c r="IL149" i="8"/>
  <c r="IM149" i="8"/>
  <c r="IN149" i="8"/>
  <c r="IO149" i="8"/>
  <c r="IP149" i="8"/>
  <c r="IL144" i="8"/>
  <c r="IM144" i="8"/>
  <c r="IN144" i="8"/>
  <c r="IO144" i="8"/>
  <c r="IP144" i="8"/>
  <c r="IL139" i="8"/>
  <c r="IM139" i="8"/>
  <c r="IN139" i="8"/>
  <c r="IO139" i="8"/>
  <c r="IP139" i="8"/>
  <c r="IK121" i="8"/>
  <c r="IL117" i="8"/>
  <c r="IM117" i="8"/>
  <c r="IN117" i="8"/>
  <c r="IO117" i="8"/>
  <c r="IP117" i="8"/>
  <c r="IK111" i="8"/>
  <c r="IL107" i="8"/>
  <c r="IM107" i="8"/>
  <c r="IN107" i="8"/>
  <c r="IO107" i="8"/>
  <c r="IP107" i="8"/>
  <c r="IL96" i="8"/>
  <c r="IM96" i="8"/>
  <c r="IN96" i="8"/>
  <c r="IO96" i="8"/>
  <c r="IP96" i="8"/>
  <c r="IL82" i="8"/>
  <c r="IM82" i="8"/>
  <c r="IN82" i="8"/>
  <c r="IO82" i="8"/>
  <c r="IP82" i="8"/>
  <c r="IL75" i="8"/>
  <c r="IM75" i="8"/>
  <c r="IN75" i="8"/>
  <c r="IO75" i="8"/>
  <c r="IP75" i="8"/>
  <c r="IK69" i="8"/>
  <c r="IK63" i="8"/>
  <c r="IL52" i="8"/>
  <c r="IM52" i="8"/>
  <c r="IN52" i="8"/>
  <c r="IO52" i="8"/>
  <c r="IP52" i="8"/>
  <c r="IK40" i="8"/>
  <c r="IL36" i="8"/>
  <c r="IM36" i="8"/>
  <c r="IN36" i="8"/>
  <c r="IO36" i="8"/>
  <c r="IP36" i="8"/>
  <c r="IL28" i="8"/>
  <c r="IM28" i="8"/>
  <c r="IN28" i="8"/>
  <c r="IO28" i="8"/>
  <c r="IP28" i="8"/>
  <c r="IL39" i="8"/>
  <c r="IM39" i="8"/>
  <c r="IN39" i="8"/>
  <c r="IO39" i="8"/>
  <c r="IP39" i="8"/>
  <c r="IL173" i="8"/>
  <c r="IM173" i="8"/>
  <c r="IN173" i="8"/>
  <c r="IO173" i="8"/>
  <c r="IP173" i="8"/>
  <c r="IK173" i="8"/>
  <c r="IL161" i="8"/>
  <c r="IM161" i="8"/>
  <c r="IN161" i="8"/>
  <c r="IO161" i="8"/>
  <c r="IP161" i="8"/>
  <c r="IL155" i="8"/>
  <c r="IM155" i="8"/>
  <c r="IN155" i="8"/>
  <c r="IO155" i="8"/>
  <c r="IP155" i="8"/>
  <c r="IL154" i="8"/>
  <c r="IM154" i="8"/>
  <c r="IN154" i="8"/>
  <c r="IO154" i="8"/>
  <c r="IP154" i="8"/>
  <c r="IL115" i="8"/>
  <c r="IM115" i="8"/>
  <c r="IN115" i="8"/>
  <c r="IO115" i="8"/>
  <c r="IP115" i="8"/>
  <c r="IL110" i="8"/>
  <c r="IM110" i="8"/>
  <c r="IN110" i="8"/>
  <c r="IO110" i="8"/>
  <c r="IP110" i="8"/>
  <c r="IL89" i="8"/>
  <c r="IM89" i="8"/>
  <c r="IN89" i="8"/>
  <c r="IO89" i="8"/>
  <c r="IP89" i="8"/>
  <c r="IL86" i="8"/>
  <c r="IM86" i="8"/>
  <c r="IN86" i="8"/>
  <c r="IO86" i="8"/>
  <c r="IP86" i="8"/>
  <c r="IL85" i="8"/>
  <c r="IM85" i="8"/>
  <c r="IN85" i="8"/>
  <c r="IO85" i="8"/>
  <c r="IP85" i="8"/>
  <c r="IL83" i="8"/>
  <c r="IM83" i="8"/>
  <c r="IN83" i="8"/>
  <c r="IO83" i="8"/>
  <c r="IP83" i="8"/>
  <c r="IL71" i="8"/>
  <c r="IM71" i="8"/>
  <c r="IN71" i="8"/>
  <c r="IO71" i="8"/>
  <c r="IP71" i="8"/>
  <c r="IL67" i="8"/>
  <c r="IM67" i="8"/>
  <c r="IN67" i="8"/>
  <c r="IO67" i="8"/>
  <c r="IP67" i="8"/>
  <c r="IL64" i="8"/>
  <c r="IM64" i="8"/>
  <c r="IN64" i="8"/>
  <c r="IO64" i="8"/>
  <c r="IP64" i="8"/>
  <c r="IL51" i="8"/>
  <c r="IM51" i="8"/>
  <c r="IN51" i="8"/>
  <c r="IO51" i="8"/>
  <c r="IP51" i="8"/>
  <c r="IL49" i="8"/>
  <c r="IM49" i="8"/>
  <c r="IN49" i="8"/>
  <c r="IO49" i="8"/>
  <c r="IP49" i="8"/>
  <c r="IL37" i="8"/>
  <c r="IM37" i="8"/>
  <c r="IN37" i="8"/>
  <c r="IO37" i="8"/>
  <c r="IP37" i="8"/>
  <c r="IL168" i="8"/>
  <c r="IM168" i="8"/>
  <c r="IN168" i="8"/>
  <c r="IO168" i="8"/>
  <c r="IP168" i="8"/>
  <c r="IL10" i="8"/>
  <c r="IM10" i="8"/>
  <c r="IN10" i="8"/>
  <c r="IO10" i="8"/>
  <c r="IP10" i="8"/>
  <c r="IK165" i="8"/>
  <c r="IK10" i="8"/>
  <c r="IL3" i="8"/>
  <c r="IM3" i="8"/>
  <c r="IN3" i="8"/>
  <c r="IO3" i="8"/>
  <c r="IP3" i="8"/>
  <c r="HG179" i="8"/>
  <c r="HH179" i="8"/>
  <c r="IK179" i="8"/>
  <c r="IK167" i="8"/>
  <c r="IL166" i="8"/>
  <c r="IM166" i="8"/>
  <c r="IN166" i="8"/>
  <c r="IO166" i="8"/>
  <c r="IP166" i="8"/>
  <c r="HI162" i="8"/>
  <c r="HJ162" i="8"/>
  <c r="HK162" i="8"/>
  <c r="HL162" i="8"/>
  <c r="HM162" i="8"/>
  <c r="HN162" i="8"/>
  <c r="HO162" i="8"/>
  <c r="HP162" i="8"/>
  <c r="IL158" i="8"/>
  <c r="IM158" i="8"/>
  <c r="IN158" i="8"/>
  <c r="IO158" i="8"/>
  <c r="IP158" i="8"/>
  <c r="IL153" i="8"/>
  <c r="IM153" i="8"/>
  <c r="IN153" i="8"/>
  <c r="IO153" i="8"/>
  <c r="IP153" i="8"/>
  <c r="IL151" i="8"/>
  <c r="IM151" i="8"/>
  <c r="IN151" i="8"/>
  <c r="IO151" i="8"/>
  <c r="IP151" i="8"/>
  <c r="HI146" i="8"/>
  <c r="HJ146" i="8"/>
  <c r="HK146" i="8"/>
  <c r="HL146" i="8"/>
  <c r="HM146" i="8"/>
  <c r="HN146" i="8"/>
  <c r="HO146" i="8"/>
  <c r="HP146" i="8"/>
  <c r="IL142" i="8"/>
  <c r="IM142" i="8"/>
  <c r="IN142" i="8"/>
  <c r="IO142" i="8"/>
  <c r="IP142" i="8"/>
  <c r="IL141" i="8"/>
  <c r="IM141" i="8"/>
  <c r="IN141" i="8"/>
  <c r="IO141" i="8"/>
  <c r="IP141" i="8"/>
  <c r="IL135" i="8"/>
  <c r="IM135" i="8"/>
  <c r="IN135" i="8"/>
  <c r="IO135" i="8"/>
  <c r="IP135" i="8"/>
  <c r="IL132" i="8"/>
  <c r="IM132" i="8"/>
  <c r="IN132" i="8"/>
  <c r="IO132" i="8"/>
  <c r="IP132" i="8"/>
  <c r="IL131" i="8"/>
  <c r="IM131" i="8"/>
  <c r="IN131" i="8"/>
  <c r="IO131" i="8"/>
  <c r="IP131" i="8"/>
  <c r="IL124" i="8"/>
  <c r="IM124" i="8"/>
  <c r="IN124" i="8"/>
  <c r="IO124" i="8"/>
  <c r="IP124" i="8"/>
  <c r="HG120" i="8"/>
  <c r="HH120" i="8"/>
  <c r="IL119" i="8"/>
  <c r="IM119" i="8"/>
  <c r="IN119" i="8"/>
  <c r="IO119" i="8"/>
  <c r="IP119" i="8"/>
  <c r="IL105" i="8"/>
  <c r="IM105" i="8"/>
  <c r="IN105" i="8"/>
  <c r="IO105" i="8"/>
  <c r="IP105" i="8"/>
  <c r="IL101" i="8"/>
  <c r="IM101" i="8"/>
  <c r="IN101" i="8"/>
  <c r="IO101" i="8"/>
  <c r="IP101" i="8"/>
  <c r="IL98" i="8"/>
  <c r="IM98" i="8"/>
  <c r="IN98" i="8"/>
  <c r="IO98" i="8"/>
  <c r="IP98" i="8"/>
  <c r="IL93" i="8"/>
  <c r="IM93" i="8"/>
  <c r="IN93" i="8"/>
  <c r="IO93" i="8"/>
  <c r="IP93" i="8"/>
  <c r="IL88" i="8"/>
  <c r="IM88" i="8"/>
  <c r="IN88" i="8"/>
  <c r="IO88" i="8"/>
  <c r="IP88" i="8"/>
  <c r="IL80" i="8"/>
  <c r="IM80" i="8"/>
  <c r="IN80" i="8"/>
  <c r="IO80" i="8"/>
  <c r="IP80" i="8"/>
  <c r="IL59" i="8"/>
  <c r="IM59" i="8"/>
  <c r="IN59" i="8"/>
  <c r="IO59" i="8"/>
  <c r="IP59" i="8"/>
  <c r="HI165" i="8"/>
  <c r="HJ165" i="8"/>
  <c r="HK165" i="8"/>
  <c r="HL165" i="8"/>
  <c r="HM165" i="8"/>
  <c r="HN165" i="8"/>
  <c r="HO165" i="8"/>
  <c r="HP165" i="8"/>
  <c r="IK9" i="8"/>
  <c r="IL4" i="8"/>
  <c r="IM4" i="8"/>
  <c r="IN4" i="8"/>
  <c r="IO4" i="8"/>
  <c r="IP4" i="8"/>
  <c r="IL176" i="8"/>
  <c r="IM176" i="8"/>
  <c r="IN176" i="8"/>
  <c r="IO176" i="8"/>
  <c r="IP176" i="8"/>
  <c r="IL157" i="8"/>
  <c r="IM157" i="8"/>
  <c r="IN157" i="8"/>
  <c r="IO157" i="8"/>
  <c r="IP157" i="8"/>
  <c r="IK154" i="8"/>
  <c r="IK146" i="8"/>
  <c r="IL138" i="8"/>
  <c r="IM138" i="8"/>
  <c r="IN138" i="8"/>
  <c r="IO138" i="8"/>
  <c r="IP138" i="8"/>
  <c r="IK128" i="8"/>
  <c r="IL122" i="8"/>
  <c r="IM122" i="8"/>
  <c r="IN122" i="8"/>
  <c r="IO122" i="8"/>
  <c r="IP122" i="8"/>
  <c r="IL116" i="8"/>
  <c r="IM116" i="8"/>
  <c r="IN116" i="8"/>
  <c r="IO116" i="8"/>
  <c r="IP116" i="8"/>
  <c r="IL106" i="8"/>
  <c r="IM106" i="8"/>
  <c r="IN106" i="8"/>
  <c r="IO106" i="8"/>
  <c r="IP106" i="8"/>
  <c r="IL104" i="8"/>
  <c r="IM104" i="8"/>
  <c r="IN104" i="8"/>
  <c r="IO104" i="8"/>
  <c r="IP104" i="8"/>
  <c r="IL103" i="8"/>
  <c r="IM103" i="8"/>
  <c r="IN103" i="8"/>
  <c r="IO103" i="8"/>
  <c r="IP103" i="8"/>
  <c r="IL102" i="8"/>
  <c r="IM102" i="8"/>
  <c r="IN102" i="8"/>
  <c r="IO102" i="8"/>
  <c r="IP102" i="8"/>
  <c r="HI94" i="8"/>
  <c r="HJ94" i="8"/>
  <c r="HK94" i="8"/>
  <c r="HL94" i="8"/>
  <c r="HM94" i="8"/>
  <c r="HN94" i="8"/>
  <c r="HO94" i="8"/>
  <c r="HP94" i="8"/>
  <c r="IL53" i="8"/>
  <c r="IM53" i="8"/>
  <c r="IN53" i="8"/>
  <c r="IO53" i="8"/>
  <c r="IP53" i="8"/>
  <c r="IL46" i="8"/>
  <c r="IM46" i="8"/>
  <c r="IN46" i="8"/>
  <c r="IO46" i="8"/>
  <c r="IP46" i="8"/>
  <c r="IL90" i="8"/>
  <c r="IM90" i="8"/>
  <c r="IN90" i="8"/>
  <c r="IO90" i="8"/>
  <c r="IP90" i="8"/>
  <c r="IL9" i="8"/>
  <c r="IM9" i="8"/>
  <c r="IN9" i="8"/>
  <c r="IO9" i="8"/>
  <c r="IP9" i="8"/>
  <c r="IK169" i="8"/>
  <c r="IL164" i="8"/>
  <c r="IM164" i="8"/>
  <c r="IN164" i="8"/>
  <c r="IO164" i="8"/>
  <c r="IP164" i="8"/>
  <c r="IL181" i="8"/>
  <c r="IM181" i="8"/>
  <c r="IN181" i="8"/>
  <c r="IO181" i="8"/>
  <c r="IP181" i="8"/>
  <c r="IL160" i="8"/>
  <c r="IM160" i="8"/>
  <c r="IN160" i="8"/>
  <c r="IO160" i="8"/>
  <c r="IP160" i="8"/>
  <c r="IL159" i="8"/>
  <c r="IM159" i="8"/>
  <c r="IN159" i="8"/>
  <c r="IO159" i="8"/>
  <c r="IP159" i="8"/>
  <c r="HI114" i="8"/>
  <c r="HJ114" i="8"/>
  <c r="HK114" i="8"/>
  <c r="HL114" i="8"/>
  <c r="HM114" i="8"/>
  <c r="HN114" i="8"/>
  <c r="HO114" i="8"/>
  <c r="HP114" i="8"/>
  <c r="IL114" i="8"/>
  <c r="IM114" i="8"/>
  <c r="IN114" i="8"/>
  <c r="IO114" i="8"/>
  <c r="IP114" i="8"/>
  <c r="IL112" i="8"/>
  <c r="IM112" i="8"/>
  <c r="IN112" i="8"/>
  <c r="IO112" i="8"/>
  <c r="IP112" i="8"/>
  <c r="IL109" i="8"/>
  <c r="IM109" i="8"/>
  <c r="IN109" i="8"/>
  <c r="IO109" i="8"/>
  <c r="IP109" i="8"/>
  <c r="IK105" i="8"/>
  <c r="IL97" i="8"/>
  <c r="IM97" i="8"/>
  <c r="IN97" i="8"/>
  <c r="IO97" i="8"/>
  <c r="IP97" i="8"/>
  <c r="IL70" i="8"/>
  <c r="IM70" i="8"/>
  <c r="IN70" i="8"/>
  <c r="IO70" i="8"/>
  <c r="IP70" i="8"/>
  <c r="IL68" i="8"/>
  <c r="IM68" i="8"/>
  <c r="IN68" i="8"/>
  <c r="IO68" i="8"/>
  <c r="IP68" i="8"/>
  <c r="IL55" i="8"/>
  <c r="IM55" i="8"/>
  <c r="IN55" i="8"/>
  <c r="IO55" i="8"/>
  <c r="IP55" i="8"/>
  <c r="IL50" i="8"/>
  <c r="IM50" i="8"/>
  <c r="IN50" i="8"/>
  <c r="IO50" i="8"/>
  <c r="IP50" i="8"/>
  <c r="IL29" i="8"/>
  <c r="IM29" i="8"/>
  <c r="IN29" i="8"/>
  <c r="IO29" i="8"/>
  <c r="IP29" i="8"/>
  <c r="IL17" i="8"/>
  <c r="IM17" i="8"/>
  <c r="IN17" i="8"/>
  <c r="IO17" i="8"/>
  <c r="IP17" i="8"/>
  <c r="IK72" i="8"/>
  <c r="IL163" i="8"/>
  <c r="IM163" i="8"/>
  <c r="IN163" i="8"/>
  <c r="IO163" i="8"/>
  <c r="IP163" i="8"/>
  <c r="IL12" i="8"/>
  <c r="IM12" i="8"/>
  <c r="IN12" i="8"/>
  <c r="IO12" i="8"/>
  <c r="IP12" i="8"/>
  <c r="IL11" i="8"/>
  <c r="IM11" i="8"/>
  <c r="IN11" i="8"/>
  <c r="IO11" i="8"/>
  <c r="IP11" i="8"/>
  <c r="IL182" i="8"/>
  <c r="IM182" i="8"/>
  <c r="IN182" i="8"/>
  <c r="IO182" i="8"/>
  <c r="IP182" i="8"/>
  <c r="IL177" i="8"/>
  <c r="IM177" i="8"/>
  <c r="IN177" i="8"/>
  <c r="IO177" i="8"/>
  <c r="IP177" i="8"/>
  <c r="IL172" i="8"/>
  <c r="IM172" i="8"/>
  <c r="IN172" i="8"/>
  <c r="IO172" i="8"/>
  <c r="IP172" i="8"/>
  <c r="IL150" i="8"/>
  <c r="IM150" i="8"/>
  <c r="IN150" i="8"/>
  <c r="IO150" i="8"/>
  <c r="IP150" i="8"/>
  <c r="IL140" i="8"/>
  <c r="IM140" i="8"/>
  <c r="IN140" i="8"/>
  <c r="IO140" i="8"/>
  <c r="IP140" i="8"/>
  <c r="IK138" i="8"/>
  <c r="IL134" i="8"/>
  <c r="IM134" i="8"/>
  <c r="IN134" i="8"/>
  <c r="IO134" i="8"/>
  <c r="IP134" i="8"/>
  <c r="IL113" i="8"/>
  <c r="IM113" i="8"/>
  <c r="IN113" i="8"/>
  <c r="IO113" i="8"/>
  <c r="IP113" i="8"/>
  <c r="IL92" i="8"/>
  <c r="IM92" i="8"/>
  <c r="IN92" i="8"/>
  <c r="IO92" i="8"/>
  <c r="IP92" i="8"/>
  <c r="IL78" i="8"/>
  <c r="IM78" i="8"/>
  <c r="IN78" i="8"/>
  <c r="IO78" i="8"/>
  <c r="IP78" i="8"/>
  <c r="IL76" i="8"/>
  <c r="IM76" i="8"/>
  <c r="IN76" i="8"/>
  <c r="IO76" i="8"/>
  <c r="IP76" i="8"/>
  <c r="HI133" i="8"/>
  <c r="HJ133" i="8"/>
  <c r="HK133" i="8"/>
  <c r="HL133" i="8"/>
  <c r="HM133" i="8"/>
  <c r="HN133" i="8"/>
  <c r="HO133" i="8"/>
  <c r="HP133" i="8"/>
  <c r="IL133" i="8"/>
  <c r="IM133" i="8"/>
  <c r="IN133" i="8"/>
  <c r="IO133" i="8"/>
  <c r="IP133" i="8"/>
  <c r="HI23" i="8"/>
  <c r="HJ23" i="8"/>
  <c r="HK23" i="8"/>
  <c r="HL23" i="8"/>
  <c r="HM23" i="8"/>
  <c r="HN23" i="8"/>
  <c r="HO23" i="8"/>
  <c r="HP23" i="8"/>
  <c r="HD72" i="8"/>
  <c r="HE72" i="8"/>
  <c r="HF72" i="8"/>
  <c r="HG72" i="8"/>
  <c r="HH72" i="8"/>
  <c r="IK133" i="8"/>
  <c r="GW31" i="8"/>
  <c r="GX31" i="8"/>
  <c r="GY31" i="8"/>
  <c r="GZ31" i="8"/>
  <c r="HA31" i="8"/>
  <c r="HB31" i="8"/>
  <c r="HC31" i="8"/>
  <c r="HD31" i="8"/>
  <c r="HE31" i="8"/>
  <c r="HF31" i="8"/>
  <c r="HG31" i="8"/>
  <c r="HH31" i="8"/>
  <c r="IK58" i="8"/>
  <c r="IK79" i="8"/>
  <c r="IK148" i="8"/>
  <c r="IK162" i="8"/>
  <c r="IK8" i="8"/>
  <c r="FU43" i="8"/>
  <c r="FV43" i="8"/>
  <c r="FW43" i="8"/>
  <c r="FX43" i="8"/>
  <c r="FY43" i="8"/>
  <c r="FZ43" i="8"/>
  <c r="GA43" i="8"/>
  <c r="GB43" i="8"/>
  <c r="GC43" i="8"/>
  <c r="IL8" i="8"/>
  <c r="IM8" i="8"/>
  <c r="IN8" i="8"/>
  <c r="IO8" i="8"/>
  <c r="IP8" i="8"/>
  <c r="EZ66" i="8"/>
  <c r="FA66" i="8"/>
  <c r="FB66" i="8"/>
  <c r="FC66" i="8"/>
  <c r="FD66" i="8"/>
  <c r="FE66" i="8"/>
  <c r="FF66" i="8"/>
  <c r="FG66" i="8"/>
  <c r="FH66" i="8"/>
  <c r="FI66" i="8"/>
  <c r="FJ66" i="8"/>
  <c r="FK66" i="8"/>
  <c r="FL66" i="8"/>
  <c r="FM66" i="8"/>
  <c r="FN66" i="8"/>
  <c r="FO66" i="8"/>
  <c r="FP66" i="8"/>
  <c r="FQ66" i="8"/>
  <c r="FR66" i="8"/>
  <c r="FS66" i="8"/>
  <c r="FT66" i="8"/>
  <c r="FU66" i="8"/>
  <c r="FV66" i="8"/>
  <c r="FW66" i="8"/>
  <c r="FX66" i="8"/>
  <c r="FY66" i="8"/>
  <c r="FZ66" i="8"/>
  <c r="GA66" i="8"/>
  <c r="GB66" i="8"/>
  <c r="GC66" i="8"/>
  <c r="II66" i="8"/>
  <c r="EZ60" i="8"/>
  <c r="FA60" i="8"/>
  <c r="FB60" i="8"/>
  <c r="FC60" i="8"/>
  <c r="FD60" i="8"/>
  <c r="FE60" i="8"/>
  <c r="FF60" i="8"/>
  <c r="FG60" i="8"/>
  <c r="FH60" i="8"/>
  <c r="FI60" i="8"/>
  <c r="FJ60" i="8"/>
  <c r="FK60" i="8"/>
  <c r="FL60" i="8"/>
  <c r="FM60" i="8"/>
  <c r="FN60" i="8"/>
  <c r="FO60" i="8"/>
  <c r="FP60" i="8"/>
  <c r="FQ60" i="8"/>
  <c r="FR60" i="8"/>
  <c r="FS60" i="8"/>
  <c r="FT60" i="8"/>
  <c r="FU60" i="8"/>
  <c r="FV60" i="8"/>
  <c r="FW60" i="8"/>
  <c r="FX60" i="8"/>
  <c r="FY60" i="8"/>
  <c r="FZ60" i="8"/>
  <c r="GA60" i="8"/>
  <c r="GB60" i="8"/>
  <c r="GC60" i="8"/>
  <c r="II60" i="8"/>
  <c r="EZ5" i="8"/>
  <c r="FA5" i="8"/>
  <c r="FB5" i="8"/>
  <c r="FC5" i="8"/>
  <c r="FD5" i="8"/>
  <c r="FE5" i="8"/>
  <c r="FF5" i="8"/>
  <c r="FG5" i="8"/>
  <c r="FH5" i="8"/>
  <c r="FI5" i="8"/>
  <c r="FJ5" i="8"/>
  <c r="FK5" i="8"/>
  <c r="FL5" i="8"/>
  <c r="FM5" i="8"/>
  <c r="FN5" i="8"/>
  <c r="FO5" i="8"/>
  <c r="FP5" i="8"/>
  <c r="FQ5" i="8"/>
  <c r="FR5" i="8"/>
  <c r="FS5" i="8"/>
  <c r="FT5" i="8"/>
  <c r="FU5" i="8"/>
  <c r="FV5" i="8"/>
  <c r="FW5" i="8"/>
  <c r="FX5" i="8"/>
  <c r="FY5" i="8"/>
  <c r="FZ5" i="8"/>
  <c r="GA5" i="8"/>
  <c r="GB5" i="8"/>
  <c r="GC5" i="8"/>
  <c r="II5" i="8"/>
  <c r="IR181" i="8"/>
  <c r="IS181" i="8"/>
  <c r="IR182" i="8"/>
  <c r="IS182" i="8"/>
  <c r="AP56" i="32"/>
  <c r="AO56" i="32"/>
  <c r="AJ41" i="32"/>
  <c r="AJ38" i="32"/>
  <c r="AO34" i="32"/>
  <c r="AJ34" i="32"/>
  <c r="AJ30" i="32"/>
  <c r="AJ13" i="32"/>
  <c r="AS3" i="32"/>
  <c r="AR3" i="32"/>
  <c r="HI31" i="8"/>
  <c r="HJ31" i="8"/>
  <c r="HK31" i="8"/>
  <c r="HL31" i="8"/>
  <c r="HM31" i="8"/>
  <c r="HN31" i="8"/>
  <c r="HO31" i="8"/>
  <c r="HP31" i="8"/>
  <c r="IJ43" i="8"/>
  <c r="HI179" i="8"/>
  <c r="HJ179" i="8"/>
  <c r="HK179" i="8"/>
  <c r="HL179" i="8"/>
  <c r="HM179" i="8"/>
  <c r="HN179" i="8"/>
  <c r="HO179" i="8"/>
  <c r="HP179" i="8"/>
  <c r="IL111" i="8"/>
  <c r="IM111" i="8"/>
  <c r="IN111" i="8"/>
  <c r="IO111" i="8"/>
  <c r="IP111" i="8"/>
  <c r="GD43" i="8"/>
  <c r="GE43" i="8"/>
  <c r="GF43" i="8"/>
  <c r="GG43" i="8"/>
  <c r="GH43" i="8"/>
  <c r="GI43" i="8"/>
  <c r="GJ43" i="8"/>
  <c r="GK43" i="8"/>
  <c r="GL43" i="8"/>
  <c r="GM43" i="8"/>
  <c r="GN43" i="8"/>
  <c r="GO43" i="8"/>
  <c r="GP43" i="8"/>
  <c r="GQ43" i="8"/>
  <c r="GR43" i="8"/>
  <c r="GS43" i="8"/>
  <c r="GT43" i="8"/>
  <c r="GU43" i="8"/>
  <c r="GV43" i="8"/>
  <c r="GW43" i="8"/>
  <c r="GX43" i="8"/>
  <c r="GY43" i="8"/>
  <c r="GZ43" i="8"/>
  <c r="HA43" i="8"/>
  <c r="HB43" i="8"/>
  <c r="HC43" i="8"/>
  <c r="HD43" i="8"/>
  <c r="HE43" i="8"/>
  <c r="HF43" i="8"/>
  <c r="HG43" i="8"/>
  <c r="HH43" i="8"/>
  <c r="HI72" i="8"/>
  <c r="HJ72" i="8"/>
  <c r="HK72" i="8"/>
  <c r="HL72" i="8"/>
  <c r="HM72" i="8"/>
  <c r="HN72" i="8"/>
  <c r="HO72" i="8"/>
  <c r="HP72" i="8"/>
  <c r="IL94" i="8"/>
  <c r="IM94" i="8"/>
  <c r="IN94" i="8"/>
  <c r="IO94" i="8"/>
  <c r="IP94" i="8"/>
  <c r="IL165" i="8"/>
  <c r="IM165" i="8"/>
  <c r="IN165" i="8"/>
  <c r="IO165" i="8"/>
  <c r="IP165" i="8"/>
  <c r="IL162" i="8"/>
  <c r="IM162" i="8"/>
  <c r="IN162" i="8"/>
  <c r="IO162" i="8"/>
  <c r="IP162" i="8"/>
  <c r="IL148" i="8"/>
  <c r="IM148" i="8"/>
  <c r="IN148" i="8"/>
  <c r="IO148" i="8"/>
  <c r="IP148" i="8"/>
  <c r="IK31" i="8"/>
  <c r="HI54" i="8"/>
  <c r="HJ54" i="8"/>
  <c r="HK54" i="8"/>
  <c r="HL54" i="8"/>
  <c r="HM54" i="8"/>
  <c r="HN54" i="8"/>
  <c r="HO54" i="8"/>
  <c r="HP54" i="8"/>
  <c r="IL23" i="8"/>
  <c r="IM23" i="8"/>
  <c r="IN23" i="8"/>
  <c r="IO23" i="8"/>
  <c r="IP23" i="8"/>
  <c r="IK120" i="8"/>
  <c r="IL146" i="8"/>
  <c r="IM146" i="8"/>
  <c r="IN146" i="8"/>
  <c r="IO146" i="8"/>
  <c r="IP146" i="8"/>
  <c r="IL137" i="8"/>
  <c r="IM137" i="8"/>
  <c r="IN137" i="8"/>
  <c r="IO137" i="8"/>
  <c r="IP137" i="8"/>
  <c r="IL58" i="8"/>
  <c r="IM58" i="8"/>
  <c r="IN58" i="8"/>
  <c r="IO58" i="8"/>
  <c r="IP58" i="8"/>
  <c r="IJ66" i="8"/>
  <c r="HI120" i="8"/>
  <c r="HJ120" i="8"/>
  <c r="HK120" i="8"/>
  <c r="HL120" i="8"/>
  <c r="HM120" i="8"/>
  <c r="HN120" i="8"/>
  <c r="HO120" i="8"/>
  <c r="HP120" i="8"/>
  <c r="GD66" i="8"/>
  <c r="GE66" i="8"/>
  <c r="GF66" i="8"/>
  <c r="GG66" i="8"/>
  <c r="GH66" i="8"/>
  <c r="GI66" i="8"/>
  <c r="GJ66" i="8"/>
  <c r="GK66" i="8"/>
  <c r="GL66" i="8"/>
  <c r="GM66" i="8"/>
  <c r="GN66" i="8"/>
  <c r="GO66" i="8"/>
  <c r="GP66" i="8"/>
  <c r="GQ66" i="8"/>
  <c r="GR66" i="8"/>
  <c r="GS66" i="8"/>
  <c r="GT66" i="8"/>
  <c r="GU66" i="8"/>
  <c r="GV66" i="8"/>
  <c r="GW66" i="8"/>
  <c r="GX66" i="8"/>
  <c r="GY66" i="8"/>
  <c r="GZ66" i="8"/>
  <c r="HA66" i="8"/>
  <c r="HB66" i="8"/>
  <c r="HC66" i="8"/>
  <c r="HD66" i="8"/>
  <c r="HE66" i="8"/>
  <c r="HF66" i="8"/>
  <c r="HG66" i="8"/>
  <c r="HH66" i="8"/>
  <c r="IJ60" i="8"/>
  <c r="GD60" i="8"/>
  <c r="GE60" i="8"/>
  <c r="GF60" i="8"/>
  <c r="GG60" i="8"/>
  <c r="GH60" i="8"/>
  <c r="GI60" i="8"/>
  <c r="GJ60" i="8"/>
  <c r="GK60" i="8"/>
  <c r="GL60" i="8"/>
  <c r="GM60" i="8"/>
  <c r="GN60" i="8"/>
  <c r="GO60" i="8"/>
  <c r="GP60" i="8"/>
  <c r="GQ60" i="8"/>
  <c r="GR60" i="8"/>
  <c r="GS60" i="8"/>
  <c r="GT60" i="8"/>
  <c r="GU60" i="8"/>
  <c r="GV60" i="8"/>
  <c r="GW60" i="8"/>
  <c r="GX60" i="8"/>
  <c r="GY60" i="8"/>
  <c r="GZ60" i="8"/>
  <c r="HA60" i="8"/>
  <c r="HB60" i="8"/>
  <c r="HC60" i="8"/>
  <c r="HD60" i="8"/>
  <c r="HE60" i="8"/>
  <c r="HF60" i="8"/>
  <c r="HG60" i="8"/>
  <c r="HH60" i="8"/>
  <c r="IJ5" i="8"/>
  <c r="GD5" i="8"/>
  <c r="GE5" i="8"/>
  <c r="GF5" i="8"/>
  <c r="GG5" i="8"/>
  <c r="GH5" i="8"/>
  <c r="GI5" i="8"/>
  <c r="GJ5" i="8"/>
  <c r="GK5" i="8"/>
  <c r="GL5" i="8"/>
  <c r="GM5" i="8"/>
  <c r="GN5" i="8"/>
  <c r="GO5" i="8"/>
  <c r="GP5" i="8"/>
  <c r="GQ5" i="8"/>
  <c r="GR5" i="8"/>
  <c r="GS5" i="8"/>
  <c r="GT5" i="8"/>
  <c r="GU5" i="8"/>
  <c r="GV5" i="8"/>
  <c r="GW5" i="8"/>
  <c r="GX5" i="8"/>
  <c r="GY5" i="8"/>
  <c r="GZ5" i="8"/>
  <c r="HA5" i="8"/>
  <c r="HB5" i="8"/>
  <c r="HC5" i="8"/>
  <c r="HD5" i="8"/>
  <c r="HE5" i="8"/>
  <c r="HF5" i="8"/>
  <c r="HG5" i="8"/>
  <c r="HH5" i="8"/>
  <c r="IR180" i="8"/>
  <c r="IS180" i="8"/>
  <c r="F21" i="31"/>
  <c r="F20" i="31"/>
  <c r="IK43" i="8"/>
  <c r="HI43" i="8"/>
  <c r="HJ43" i="8"/>
  <c r="HK43" i="8"/>
  <c r="HL43" i="8"/>
  <c r="HM43" i="8"/>
  <c r="HN43" i="8"/>
  <c r="HO43" i="8"/>
  <c r="HP43" i="8"/>
  <c r="IL179" i="8"/>
  <c r="IL72" i="8"/>
  <c r="IM72" i="8"/>
  <c r="IN72" i="8"/>
  <c r="IO72" i="8"/>
  <c r="IP72" i="8"/>
  <c r="IL31" i="8"/>
  <c r="IM31" i="8"/>
  <c r="IN31" i="8"/>
  <c r="IO31" i="8"/>
  <c r="IP31" i="8"/>
  <c r="IL120" i="8"/>
  <c r="IM120" i="8"/>
  <c r="IN120" i="8"/>
  <c r="IO120" i="8"/>
  <c r="IP120" i="8"/>
  <c r="IL54" i="8"/>
  <c r="IM54" i="8"/>
  <c r="IN54" i="8"/>
  <c r="IO54" i="8"/>
  <c r="IP54" i="8"/>
  <c r="IK66" i="8"/>
  <c r="HI66" i="8"/>
  <c r="HJ66" i="8"/>
  <c r="HK66" i="8"/>
  <c r="HL66" i="8"/>
  <c r="HM66" i="8"/>
  <c r="HN66" i="8"/>
  <c r="HO66" i="8"/>
  <c r="HP66" i="8"/>
  <c r="HI60" i="8"/>
  <c r="HJ60" i="8"/>
  <c r="HK60" i="8"/>
  <c r="HL60" i="8"/>
  <c r="HM60" i="8"/>
  <c r="HN60" i="8"/>
  <c r="HO60" i="8"/>
  <c r="HP60" i="8"/>
  <c r="IK60" i="8"/>
  <c r="IK5" i="8"/>
  <c r="HI5" i="8"/>
  <c r="HJ5" i="8"/>
  <c r="HK5" i="8"/>
  <c r="HL5" i="8"/>
  <c r="HM5" i="8"/>
  <c r="HN5" i="8"/>
  <c r="HO5" i="8"/>
  <c r="HP5" i="8"/>
  <c r="AU60" i="32"/>
  <c r="AU5" i="32"/>
  <c r="AU6" i="32"/>
  <c r="AU7" i="32"/>
  <c r="AU8"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4" i="32"/>
  <c r="AU3" i="32"/>
  <c r="P53" i="28"/>
  <c r="P54" i="28"/>
  <c r="P55" i="28"/>
  <c r="P56" i="28"/>
  <c r="P57" i="28"/>
  <c r="P58" i="28"/>
  <c r="P59" i="28"/>
  <c r="P60" i="28"/>
  <c r="P61" i="28"/>
  <c r="P62" i="28"/>
  <c r="P63" i="28"/>
  <c r="P64" i="28"/>
  <c r="P65" i="28"/>
  <c r="P66" i="28"/>
  <c r="P67" i="28"/>
  <c r="P68" i="28"/>
  <c r="P69" i="28"/>
  <c r="P70" i="28"/>
  <c r="P71" i="28"/>
  <c r="P72" i="28"/>
  <c r="P73" i="28"/>
  <c r="P74" i="28"/>
  <c r="P75" i="28"/>
  <c r="P76" i="28"/>
  <c r="P77" i="28"/>
  <c r="P78" i="28"/>
  <c r="P79" i="28"/>
  <c r="P80" i="28"/>
  <c r="P81" i="28"/>
  <c r="P82" i="28"/>
  <c r="P83" i="28"/>
  <c r="P84" i="28"/>
  <c r="P85" i="28"/>
  <c r="P86" i="28"/>
  <c r="P87" i="28"/>
  <c r="P88" i="28"/>
  <c r="P89" i="28"/>
  <c r="P90" i="28"/>
  <c r="P91" i="28"/>
  <c r="P92" i="28"/>
  <c r="P93" i="28"/>
  <c r="P94" i="28"/>
  <c r="P95" i="28"/>
  <c r="P96" i="28"/>
  <c r="P97" i="28"/>
  <c r="P98" i="28"/>
  <c r="P99" i="28"/>
  <c r="P100" i="28"/>
  <c r="P101" i="28"/>
  <c r="P102" i="28"/>
  <c r="P103" i="28"/>
  <c r="P104" i="28"/>
  <c r="P105" i="28"/>
  <c r="P106" i="28"/>
  <c r="P107" i="28"/>
  <c r="P108" i="28"/>
  <c r="P52" i="28"/>
  <c r="A46" i="28"/>
  <c r="IM179" i="8"/>
  <c r="IN179" i="8"/>
  <c r="IO179" i="8"/>
  <c r="IP179" i="8"/>
  <c r="IR179" i="8"/>
  <c r="IS179" i="8"/>
  <c r="IL43" i="8"/>
  <c r="IM43" i="8"/>
  <c r="IN43" i="8"/>
  <c r="IO43" i="8"/>
  <c r="IP43" i="8"/>
  <c r="IL66" i="8"/>
  <c r="IM66" i="8"/>
  <c r="IN66" i="8"/>
  <c r="IO66" i="8"/>
  <c r="IP66" i="8"/>
  <c r="IL60" i="8"/>
  <c r="IM60" i="8"/>
  <c r="IN60" i="8"/>
  <c r="IO60" i="8"/>
  <c r="IP60" i="8"/>
  <c r="IL5" i="8"/>
  <c r="IM5" i="8"/>
  <c r="IN5" i="8"/>
  <c r="IO5" i="8"/>
  <c r="IP5" i="8"/>
  <c r="A105" i="28"/>
  <c r="AW5" i="32"/>
  <c r="AW6" i="32"/>
  <c r="AW7" i="32"/>
  <c r="AW8" i="32"/>
  <c r="AW9" i="32"/>
  <c r="AW10" i="32"/>
  <c r="AW11" i="32"/>
  <c r="AW12" i="32"/>
  <c r="AW13" i="32"/>
  <c r="AW14" i="32"/>
  <c r="AW16" i="32"/>
  <c r="AW18" i="32"/>
  <c r="AW19" i="32"/>
  <c r="AW20" i="32"/>
  <c r="AW21" i="32"/>
  <c r="AW22" i="32"/>
  <c r="AW23" i="32"/>
  <c r="AW25" i="32"/>
  <c r="AW26" i="32"/>
  <c r="AW27" i="32"/>
  <c r="AW28" i="32"/>
  <c r="AW29" i="32"/>
  <c r="AW30" i="32"/>
  <c r="AW31" i="32"/>
  <c r="AW32" i="32"/>
  <c r="AW33" i="32"/>
  <c r="AW34" i="32"/>
  <c r="AW37" i="32"/>
  <c r="AW40" i="32"/>
  <c r="AW41" i="32"/>
  <c r="AW42" i="32"/>
  <c r="AW43" i="32"/>
  <c r="AW44" i="32"/>
  <c r="AW45" i="32"/>
  <c r="AW46" i="32"/>
  <c r="AW47" i="32"/>
  <c r="AW48" i="32"/>
  <c r="AW49" i="32"/>
  <c r="AW50" i="32"/>
  <c r="AW51" i="32"/>
  <c r="AW52" i="32"/>
  <c r="AW53" i="32"/>
  <c r="AW54" i="32"/>
  <c r="AW56" i="32"/>
  <c r="AW57" i="32"/>
  <c r="AW58" i="32"/>
  <c r="AW59" i="32"/>
  <c r="AW3" i="32"/>
  <c r="HF1" i="8"/>
  <c r="HG1" i="8"/>
  <c r="HH1" i="8"/>
  <c r="HI1" i="8"/>
  <c r="HJ1" i="8"/>
  <c r="HK1" i="8"/>
  <c r="HL1" i="8"/>
  <c r="HM1" i="8"/>
  <c r="HN1" i="8"/>
  <c r="HO1" i="8"/>
  <c r="HP1" i="8"/>
  <c r="D70" i="31"/>
  <c r="I101" i="31"/>
  <c r="C70" i="31"/>
  <c r="E96" i="31"/>
  <c r="H95" i="31"/>
  <c r="H96" i="31"/>
  <c r="F91" i="31"/>
  <c r="G70" i="31"/>
  <c r="E70" i="31"/>
  <c r="F99" i="30"/>
  <c r="H70" i="31"/>
  <c r="F76" i="31"/>
  <c r="F101" i="31"/>
  <c r="E76" i="31"/>
  <c r="I70" i="31"/>
  <c r="D2" i="1"/>
  <c r="F66" i="31"/>
  <c r="K66" i="31"/>
  <c r="C118" i="31"/>
  <c r="C119" i="31"/>
  <c r="G117" i="31"/>
  <c r="E79" i="31"/>
  <c r="D69" i="31"/>
  <c r="E62" i="31"/>
  <c r="F61" i="31"/>
  <c r="K61" i="31"/>
  <c r="F60" i="31"/>
  <c r="E60" i="31"/>
  <c r="J60" i="31"/>
  <c r="D79" i="31"/>
  <c r="F64" i="31"/>
  <c r="E64" i="31"/>
  <c r="J64" i="31"/>
  <c r="F63" i="31"/>
  <c r="E63" i="31"/>
  <c r="F62" i="31"/>
  <c r="E61" i="31"/>
  <c r="B41" i="31"/>
  <c r="C31" i="31"/>
  <c r="C32" i="31"/>
  <c r="N46" i="31"/>
  <c r="L46" i="31"/>
  <c r="H46" i="31"/>
  <c r="F46" i="31"/>
  <c r="D46" i="31"/>
  <c r="I42" i="31"/>
  <c r="H42" i="31"/>
  <c r="G42" i="31"/>
  <c r="P36" i="31"/>
  <c r="N36" i="31"/>
  <c r="J36" i="31"/>
  <c r="H36" i="31"/>
  <c r="F35" i="31"/>
  <c r="F36" i="31"/>
  <c r="D35" i="31"/>
  <c r="D36" i="31"/>
  <c r="B32" i="31"/>
  <c r="A1" i="31"/>
  <c r="G69" i="31"/>
  <c r="E75" i="31"/>
  <c r="I100" i="31"/>
  <c r="J62" i="31"/>
  <c r="B42" i="31"/>
  <c r="K91" i="31"/>
  <c r="K75" i="31"/>
  <c r="K76" i="31"/>
  <c r="K90" i="31"/>
  <c r="J61" i="31"/>
  <c r="K60" i="31"/>
  <c r="K64" i="31"/>
  <c r="J63" i="31"/>
  <c r="K62" i="31"/>
  <c r="K63" i="31"/>
  <c r="E69" i="31"/>
  <c r="K59" i="31"/>
  <c r="K89" i="30"/>
  <c r="K88" i="30"/>
  <c r="K74" i="30"/>
  <c r="K73" i="30"/>
  <c r="C1" i="31"/>
  <c r="D117" i="31"/>
  <c r="D118" i="31"/>
  <c r="M99" i="31"/>
  <c r="M100" i="31"/>
  <c r="M101" i="31"/>
  <c r="E89" i="31"/>
  <c r="E99" i="31"/>
  <c r="E100" i="31"/>
  <c r="C100" i="31"/>
  <c r="C99" i="31"/>
  <c r="C101" i="31"/>
  <c r="E109" i="31"/>
  <c r="J75" i="31"/>
  <c r="J76" i="31"/>
  <c r="H90" i="31"/>
  <c r="H91" i="31"/>
  <c r="E63" i="13"/>
  <c r="D63" i="13"/>
  <c r="E62" i="13"/>
  <c r="D62" i="13"/>
  <c r="D60" i="13"/>
  <c r="E60" i="13"/>
  <c r="E59" i="13"/>
  <c r="D59" i="13"/>
  <c r="A1" i="30"/>
  <c r="E94" i="30"/>
  <c r="F89" i="30"/>
  <c r="H93" i="30"/>
  <c r="H94" i="30"/>
  <c r="N44" i="30"/>
  <c r="L44" i="30"/>
  <c r="H44" i="30"/>
  <c r="F44" i="30"/>
  <c r="D44" i="30"/>
  <c r="I40" i="30"/>
  <c r="H40" i="30"/>
  <c r="G40" i="30"/>
  <c r="P34" i="30"/>
  <c r="N34" i="30"/>
  <c r="J34" i="30"/>
  <c r="H34" i="30"/>
  <c r="F33" i="30"/>
  <c r="F34" i="30"/>
  <c r="D33" i="30"/>
  <c r="D34" i="30"/>
  <c r="B30" i="30"/>
  <c r="E12" i="13"/>
  <c r="D12" i="13"/>
  <c r="BC196" i="32"/>
  <c r="BC195" i="32"/>
  <c r="BC194" i="32"/>
  <c r="BC193" i="32"/>
  <c r="BC192" i="32"/>
  <c r="BC191" i="32"/>
  <c r="BC190" i="32"/>
  <c r="BC189" i="32"/>
  <c r="BC188" i="32"/>
  <c r="BC187" i="32"/>
  <c r="BC186" i="32"/>
  <c r="BC185" i="32"/>
  <c r="BC184" i="32"/>
  <c r="BC183" i="32"/>
  <c r="BC182" i="32"/>
  <c r="BC181" i="32"/>
  <c r="BC180" i="32"/>
  <c r="BC179" i="32"/>
  <c r="BC178" i="32"/>
  <c r="BC177" i="32"/>
  <c r="BC176" i="32"/>
  <c r="BC175" i="32"/>
  <c r="BC174" i="32"/>
  <c r="BC173" i="32"/>
  <c r="BC172" i="32"/>
  <c r="BC171" i="32"/>
  <c r="BC170" i="32"/>
  <c r="BC169" i="32"/>
  <c r="BC168" i="32"/>
  <c r="BC167" i="32"/>
  <c r="BC166" i="32"/>
  <c r="BC165" i="32"/>
  <c r="BC164" i="32"/>
  <c r="BC163" i="32"/>
  <c r="BC162" i="32"/>
  <c r="BC161" i="32"/>
  <c r="BC160" i="32"/>
  <c r="BC159" i="32"/>
  <c r="BC158" i="32"/>
  <c r="BC157" i="32"/>
  <c r="BC156" i="32"/>
  <c r="BC155" i="32"/>
  <c r="BC154" i="32"/>
  <c r="BC153" i="32"/>
  <c r="BC152" i="32"/>
  <c r="BC151" i="32"/>
  <c r="BC150" i="32"/>
  <c r="BC149" i="32"/>
  <c r="BC148" i="32"/>
  <c r="BC147" i="32"/>
  <c r="BC146" i="32"/>
  <c r="BC145" i="32"/>
  <c r="BC144" i="32"/>
  <c r="BC143" i="32"/>
  <c r="BC142" i="32"/>
  <c r="BC141" i="32"/>
  <c r="BC140" i="32"/>
  <c r="BC139" i="32"/>
  <c r="BC138" i="32"/>
  <c r="BC137" i="32"/>
  <c r="BC136" i="32"/>
  <c r="BC135" i="32"/>
  <c r="BC134" i="32"/>
  <c r="BC133" i="32"/>
  <c r="BC132" i="32"/>
  <c r="BC131" i="32"/>
  <c r="BC130" i="32"/>
  <c r="BC129" i="32"/>
  <c r="BC128" i="32"/>
  <c r="BC127" i="32"/>
  <c r="BC126" i="32"/>
  <c r="BC125" i="32"/>
  <c r="BC124" i="32"/>
  <c r="BC123" i="32"/>
  <c r="BC122" i="32"/>
  <c r="BC121" i="32"/>
  <c r="BC120" i="32"/>
  <c r="BC119" i="32"/>
  <c r="BC118" i="32"/>
  <c r="BC117" i="32"/>
  <c r="BC116" i="32"/>
  <c r="BC115" i="32"/>
  <c r="BC114" i="32"/>
  <c r="BC113" i="32"/>
  <c r="BC112" i="32"/>
  <c r="BC111" i="32"/>
  <c r="BC110" i="32"/>
  <c r="BC109" i="32"/>
  <c r="BC108" i="32"/>
  <c r="BC107" i="32"/>
  <c r="BC106" i="32"/>
  <c r="BC105" i="32"/>
  <c r="BC104" i="32"/>
  <c r="BC103" i="32"/>
  <c r="BC102" i="32"/>
  <c r="BC101" i="32"/>
  <c r="BC100" i="32"/>
  <c r="BC99" i="32"/>
  <c r="BC98" i="32"/>
  <c r="BC97" i="32"/>
  <c r="BC96" i="32"/>
  <c r="BC95" i="32"/>
  <c r="BC94" i="32"/>
  <c r="BC93" i="32"/>
  <c r="BC92" i="32"/>
  <c r="BC91" i="32"/>
  <c r="BC90" i="32"/>
  <c r="BC89" i="32"/>
  <c r="BC88" i="32"/>
  <c r="BC87" i="32"/>
  <c r="BC86" i="32"/>
  <c r="BC85" i="32"/>
  <c r="BC84" i="32"/>
  <c r="BC83" i="32"/>
  <c r="BC82" i="32"/>
  <c r="BC81" i="32"/>
  <c r="BC80" i="32"/>
  <c r="BC79" i="32"/>
  <c r="BC78" i="32"/>
  <c r="BC77" i="32"/>
  <c r="BC76" i="32"/>
  <c r="BC75" i="32"/>
  <c r="BC74" i="32"/>
  <c r="BC73" i="32"/>
  <c r="BC72" i="32"/>
  <c r="BC71" i="32"/>
  <c r="BC70" i="32"/>
  <c r="BC69" i="32"/>
  <c r="BC68" i="32"/>
  <c r="BC67" i="32"/>
  <c r="BC66" i="32"/>
  <c r="BC65" i="32"/>
  <c r="BC64" i="32"/>
  <c r="BC63" i="32"/>
  <c r="BC62" i="32"/>
  <c r="BC61" i="32"/>
  <c r="BC60" i="32"/>
  <c r="BC59" i="32"/>
  <c r="BC58" i="32"/>
  <c r="BC57" i="32"/>
  <c r="BC56" i="32"/>
  <c r="BC55" i="32"/>
  <c r="BC54" i="32"/>
  <c r="BC53" i="32"/>
  <c r="BC52" i="32"/>
  <c r="BC51" i="32"/>
  <c r="BC50" i="32"/>
  <c r="BC49" i="32"/>
  <c r="BC48" i="32"/>
  <c r="BC47" i="32"/>
  <c r="BC46" i="32"/>
  <c r="BC45" i="32"/>
  <c r="BC44" i="32"/>
  <c r="BC43" i="32"/>
  <c r="BC42" i="32"/>
  <c r="BC41" i="32"/>
  <c r="BC40" i="32"/>
  <c r="BC39" i="32"/>
  <c r="BC38" i="32"/>
  <c r="BC37" i="32"/>
  <c r="BC36" i="32"/>
  <c r="BC35" i="32"/>
  <c r="BC34" i="32"/>
  <c r="BC33" i="32"/>
  <c r="BC32" i="32"/>
  <c r="BC31" i="32"/>
  <c r="BC30" i="32"/>
  <c r="BC29" i="32"/>
  <c r="BC28" i="32"/>
  <c r="BC27" i="32"/>
  <c r="BC26" i="32"/>
  <c r="BC25" i="32"/>
  <c r="BC24" i="32"/>
  <c r="BC23" i="32"/>
  <c r="BC22" i="32"/>
  <c r="BC21" i="32"/>
  <c r="BC20" i="32"/>
  <c r="BC19" i="32"/>
  <c r="BC18" i="32"/>
  <c r="BC17" i="32"/>
  <c r="BC16" i="32"/>
  <c r="BC15" i="32"/>
  <c r="BC14" i="32"/>
  <c r="BC13" i="32"/>
  <c r="BC12" i="32"/>
  <c r="BC11" i="32"/>
  <c r="BC10" i="32"/>
  <c r="BC9" i="32"/>
  <c r="BC8" i="32"/>
  <c r="BC7" i="32"/>
  <c r="BC6" i="32"/>
  <c r="BC5" i="32"/>
  <c r="BC4" i="32"/>
  <c r="BC3" i="32"/>
  <c r="AR4" i="32"/>
  <c r="AS4" i="32"/>
  <c r="AR5" i="32"/>
  <c r="AS5" i="32"/>
  <c r="AR6" i="32"/>
  <c r="AS6" i="32"/>
  <c r="AR7" i="32"/>
  <c r="AS7" i="32"/>
  <c r="AR8" i="32"/>
  <c r="AS8" i="32"/>
  <c r="AR9" i="32"/>
  <c r="AS9" i="32"/>
  <c r="AR10" i="32"/>
  <c r="AS10" i="32"/>
  <c r="AR11" i="32"/>
  <c r="AS11" i="32"/>
  <c r="AR12" i="32"/>
  <c r="AS12" i="32"/>
  <c r="AR13" i="32"/>
  <c r="AS13" i="32"/>
  <c r="AR14" i="32"/>
  <c r="AS14" i="32"/>
  <c r="AR15" i="32"/>
  <c r="AS15" i="32"/>
  <c r="AR16" i="32"/>
  <c r="AS16" i="32"/>
  <c r="AR17" i="32"/>
  <c r="AS17" i="32"/>
  <c r="AR18" i="32"/>
  <c r="AS18" i="32"/>
  <c r="AR19" i="32"/>
  <c r="AS19" i="32"/>
  <c r="AR20" i="32"/>
  <c r="AS20" i="32"/>
  <c r="AR21" i="32"/>
  <c r="AS21" i="32"/>
  <c r="AR22" i="32"/>
  <c r="AS22" i="32"/>
  <c r="AR23" i="32"/>
  <c r="AS23" i="32"/>
  <c r="AR24" i="32"/>
  <c r="AS24" i="32"/>
  <c r="AR25" i="32"/>
  <c r="AS25" i="32"/>
  <c r="AR26" i="32"/>
  <c r="AS26" i="32"/>
  <c r="AR27" i="32"/>
  <c r="AS27" i="32"/>
  <c r="AR28" i="32"/>
  <c r="AS28" i="32"/>
  <c r="AR29" i="32"/>
  <c r="AS29" i="32"/>
  <c r="AR30" i="32"/>
  <c r="AS30" i="32"/>
  <c r="AR31" i="32"/>
  <c r="AS31" i="32"/>
  <c r="AR32" i="32"/>
  <c r="AS32" i="32"/>
  <c r="AR33" i="32"/>
  <c r="AS33" i="32"/>
  <c r="AR34" i="32"/>
  <c r="AS34" i="32"/>
  <c r="AR35" i="32"/>
  <c r="AS35" i="32"/>
  <c r="AR36" i="32"/>
  <c r="AS36" i="32"/>
  <c r="AR37" i="32"/>
  <c r="AS37" i="32"/>
  <c r="AR38" i="32"/>
  <c r="AS38" i="32"/>
  <c r="AR39" i="32"/>
  <c r="AS39" i="32"/>
  <c r="AR40" i="32"/>
  <c r="AS40" i="32"/>
  <c r="AR41" i="32"/>
  <c r="AS41" i="32"/>
  <c r="AR42" i="32"/>
  <c r="AS42" i="32"/>
  <c r="AR43" i="32"/>
  <c r="AS43" i="32"/>
  <c r="AR44" i="32"/>
  <c r="AS44" i="32"/>
  <c r="AR45" i="32"/>
  <c r="AS45" i="32"/>
  <c r="AR46" i="32"/>
  <c r="AS46" i="32"/>
  <c r="AR47" i="32"/>
  <c r="AS47" i="32"/>
  <c r="AR48" i="32"/>
  <c r="AS48" i="32"/>
  <c r="AR49" i="32"/>
  <c r="AS49" i="32"/>
  <c r="AR50" i="32"/>
  <c r="AS50" i="32"/>
  <c r="AR51" i="32"/>
  <c r="AS51" i="32"/>
  <c r="AR52" i="32"/>
  <c r="AS52" i="32"/>
  <c r="AR53" i="32"/>
  <c r="AS53" i="32"/>
  <c r="AR54" i="32"/>
  <c r="AS54" i="32"/>
  <c r="AR55" i="32"/>
  <c r="AS55" i="32"/>
  <c r="AR56" i="32"/>
  <c r="AS56" i="32"/>
  <c r="AR57" i="32"/>
  <c r="AS57" i="32"/>
  <c r="AR58" i="32"/>
  <c r="AS58" i="32"/>
  <c r="AR59" i="32"/>
  <c r="AS59" i="32"/>
  <c r="AR60" i="32"/>
  <c r="AS60" i="32"/>
  <c r="AR61" i="32"/>
  <c r="AS61" i="32"/>
  <c r="AR62" i="32"/>
  <c r="AS62" i="32"/>
  <c r="AR63" i="32"/>
  <c r="AS63" i="32"/>
  <c r="AR64" i="32"/>
  <c r="AS64" i="32"/>
  <c r="AR65" i="32"/>
  <c r="AS65" i="32"/>
  <c r="AR66" i="32"/>
  <c r="AS66" i="32"/>
  <c r="AR67" i="32"/>
  <c r="AS67" i="32"/>
  <c r="AR68" i="32"/>
  <c r="AS68" i="32"/>
  <c r="AR69" i="32"/>
  <c r="AS69" i="32"/>
  <c r="AR70" i="32"/>
  <c r="AS70" i="32"/>
  <c r="AR71" i="32"/>
  <c r="AS71" i="32"/>
  <c r="AR72" i="32"/>
  <c r="AS72" i="32"/>
  <c r="AR73" i="32"/>
  <c r="AS73" i="32"/>
  <c r="AR74" i="32"/>
  <c r="AS74" i="32"/>
  <c r="AR75" i="32"/>
  <c r="AS75" i="32"/>
  <c r="AR76" i="32"/>
  <c r="AS76" i="32"/>
  <c r="AR77" i="32"/>
  <c r="AS77" i="32"/>
  <c r="AR78" i="32"/>
  <c r="AS78" i="32"/>
  <c r="AR79" i="32"/>
  <c r="AS79" i="32"/>
  <c r="AR80" i="32"/>
  <c r="AS80" i="32"/>
  <c r="AR81" i="32"/>
  <c r="AS81" i="32"/>
  <c r="AR82" i="32"/>
  <c r="AS82" i="32"/>
  <c r="AR83" i="32"/>
  <c r="AS83" i="32"/>
  <c r="AR84" i="32"/>
  <c r="AS84" i="32"/>
  <c r="AR85" i="32"/>
  <c r="AS85" i="32"/>
  <c r="AR86" i="32"/>
  <c r="AS86" i="32"/>
  <c r="AR87" i="32"/>
  <c r="AS87" i="32"/>
  <c r="AR88" i="32"/>
  <c r="AS88" i="32"/>
  <c r="AR89" i="32"/>
  <c r="AS89" i="32"/>
  <c r="AR90" i="32"/>
  <c r="AS90" i="32"/>
  <c r="AR91" i="32"/>
  <c r="AS91" i="32"/>
  <c r="AR92" i="32"/>
  <c r="AS92" i="32"/>
  <c r="AR93" i="32"/>
  <c r="AS93" i="32"/>
  <c r="AR94" i="32"/>
  <c r="AS94" i="32"/>
  <c r="AR95" i="32"/>
  <c r="AS95" i="32"/>
  <c r="AR96" i="32"/>
  <c r="AS96" i="32"/>
  <c r="AR97" i="32"/>
  <c r="AS97" i="32"/>
  <c r="AR98" i="32"/>
  <c r="AS98" i="32"/>
  <c r="AR99" i="32"/>
  <c r="AS99" i="32"/>
  <c r="AR100" i="32"/>
  <c r="AS100" i="32"/>
  <c r="AR101" i="32"/>
  <c r="AS101" i="32"/>
  <c r="AR102" i="32"/>
  <c r="AS102" i="32"/>
  <c r="AR103" i="32"/>
  <c r="AS103" i="32"/>
  <c r="AR104" i="32"/>
  <c r="AS104" i="32"/>
  <c r="AR105" i="32"/>
  <c r="AS105" i="32"/>
  <c r="AR106" i="32"/>
  <c r="AS106" i="32"/>
  <c r="AR107" i="32"/>
  <c r="AS107" i="32"/>
  <c r="AR108" i="32"/>
  <c r="AS108" i="32"/>
  <c r="AR109" i="32"/>
  <c r="AS109" i="32"/>
  <c r="AR110" i="32"/>
  <c r="AS110" i="32"/>
  <c r="AR111" i="32"/>
  <c r="AS111" i="32"/>
  <c r="AR112" i="32"/>
  <c r="AS112" i="32"/>
  <c r="AR113" i="32"/>
  <c r="AS113" i="32"/>
  <c r="AR114" i="32"/>
  <c r="AS114" i="32"/>
  <c r="AR115" i="32"/>
  <c r="AS115" i="32"/>
  <c r="AR116" i="32"/>
  <c r="AS116" i="32"/>
  <c r="AR117" i="32"/>
  <c r="AS117" i="32"/>
  <c r="AR118" i="32"/>
  <c r="AS118" i="32"/>
  <c r="AR119" i="32"/>
  <c r="AS119" i="32"/>
  <c r="AR120" i="32"/>
  <c r="AS120" i="32"/>
  <c r="AR121" i="32"/>
  <c r="AS121" i="32"/>
  <c r="AR122" i="32"/>
  <c r="AS122" i="32"/>
  <c r="AR123" i="32"/>
  <c r="AS123" i="32"/>
  <c r="AR124" i="32"/>
  <c r="AS124" i="32"/>
  <c r="AR125" i="32"/>
  <c r="AS125" i="32"/>
  <c r="AR126" i="32"/>
  <c r="AS126" i="32"/>
  <c r="AR127" i="32"/>
  <c r="AS127" i="32"/>
  <c r="AR128" i="32"/>
  <c r="AS128" i="32"/>
  <c r="AR129" i="32"/>
  <c r="AS129" i="32"/>
  <c r="AR130" i="32"/>
  <c r="AS130" i="32"/>
  <c r="AR131" i="32"/>
  <c r="AS131" i="32"/>
  <c r="AR132" i="32"/>
  <c r="AS132" i="32"/>
  <c r="AR133" i="32"/>
  <c r="AS133" i="32"/>
  <c r="AR134" i="32"/>
  <c r="AS134" i="32"/>
  <c r="AR135" i="32"/>
  <c r="AS135" i="32"/>
  <c r="AR136" i="32"/>
  <c r="AS136" i="32"/>
  <c r="AR137" i="32"/>
  <c r="AS137" i="32"/>
  <c r="AR138" i="32"/>
  <c r="AS138" i="32"/>
  <c r="AR139" i="32"/>
  <c r="AS139" i="32"/>
  <c r="AR140" i="32"/>
  <c r="AS140" i="32"/>
  <c r="AR141" i="32"/>
  <c r="AS141" i="32"/>
  <c r="AR142" i="32"/>
  <c r="AS142" i="32"/>
  <c r="AR143" i="32"/>
  <c r="AS143" i="32"/>
  <c r="AR144" i="32"/>
  <c r="AS144" i="32"/>
  <c r="AR145" i="32"/>
  <c r="AS145" i="32"/>
  <c r="AR146" i="32"/>
  <c r="AS146" i="32"/>
  <c r="AR147" i="32"/>
  <c r="AS147" i="32"/>
  <c r="AR148" i="32"/>
  <c r="AS148" i="32"/>
  <c r="AR149" i="32"/>
  <c r="AS149" i="32"/>
  <c r="AR150" i="32"/>
  <c r="AS150" i="32"/>
  <c r="AR151" i="32"/>
  <c r="AS151" i="32"/>
  <c r="AR152" i="32"/>
  <c r="AS152" i="32"/>
  <c r="AR153" i="32"/>
  <c r="AS153" i="32"/>
  <c r="AR154" i="32"/>
  <c r="AS154" i="32"/>
  <c r="AR155" i="32"/>
  <c r="AS155" i="32"/>
  <c r="AR156" i="32"/>
  <c r="AS156" i="32"/>
  <c r="AR157" i="32"/>
  <c r="AS157" i="32"/>
  <c r="AR158" i="32"/>
  <c r="AS158" i="32"/>
  <c r="AR159" i="32"/>
  <c r="AS159" i="32"/>
  <c r="AR160" i="32"/>
  <c r="AS160" i="32"/>
  <c r="AR161" i="32"/>
  <c r="AS161" i="32"/>
  <c r="AR162" i="32"/>
  <c r="AS162" i="32"/>
  <c r="AR163" i="32"/>
  <c r="AS163" i="32"/>
  <c r="AR164" i="32"/>
  <c r="AS164" i="32"/>
  <c r="AR165" i="32"/>
  <c r="AS165" i="32"/>
  <c r="AR166" i="32"/>
  <c r="AS166" i="32"/>
  <c r="AR167" i="32"/>
  <c r="AS167" i="32"/>
  <c r="AR168" i="32"/>
  <c r="AS168" i="32"/>
  <c r="AR169" i="32"/>
  <c r="AS169" i="32"/>
  <c r="AR170" i="32"/>
  <c r="AS170" i="32"/>
  <c r="AR171" i="32"/>
  <c r="AS171" i="32"/>
  <c r="AR172" i="32"/>
  <c r="AS172" i="32"/>
  <c r="AR173" i="32"/>
  <c r="AS173" i="32"/>
  <c r="AR174" i="32"/>
  <c r="AS174" i="32"/>
  <c r="AR175" i="32"/>
  <c r="AS175" i="32"/>
  <c r="AR176" i="32"/>
  <c r="AS176" i="32"/>
  <c r="AR177" i="32"/>
  <c r="AS177" i="32"/>
  <c r="AR178" i="32"/>
  <c r="AS178" i="32"/>
  <c r="AR179" i="32"/>
  <c r="AS179" i="32"/>
  <c r="AR180" i="32"/>
  <c r="AS180" i="32"/>
  <c r="AR181" i="32"/>
  <c r="AS181" i="32"/>
  <c r="AR182" i="32"/>
  <c r="AS182" i="32"/>
  <c r="AR183" i="32"/>
  <c r="AS183" i="32"/>
  <c r="AR184" i="32"/>
  <c r="AS184" i="32"/>
  <c r="AR185" i="32"/>
  <c r="AS185" i="32"/>
  <c r="AR186" i="32"/>
  <c r="AS186" i="32"/>
  <c r="AR187" i="32"/>
  <c r="AS187" i="32"/>
  <c r="AR188" i="32"/>
  <c r="AS188" i="32"/>
  <c r="AR189" i="32"/>
  <c r="AS189" i="32"/>
  <c r="AR190" i="32"/>
  <c r="AS190" i="32"/>
  <c r="AR191" i="32"/>
  <c r="AS191" i="32"/>
  <c r="AR192" i="32"/>
  <c r="AS192" i="32"/>
  <c r="AR193" i="32"/>
  <c r="AS193" i="32"/>
  <c r="AR194" i="32"/>
  <c r="AS194" i="32"/>
  <c r="AR195" i="32"/>
  <c r="AS195" i="32"/>
  <c r="AR196" i="32"/>
  <c r="AS196" i="32"/>
  <c r="D99" i="31"/>
  <c r="E101" i="31"/>
  <c r="G101" i="31"/>
  <c r="K99" i="31"/>
  <c r="D119" i="31"/>
  <c r="E13" i="13"/>
  <c r="D13" i="13"/>
  <c r="AF3" i="32"/>
  <c r="AG3" i="32"/>
  <c r="H174" i="32"/>
  <c r="H145" i="32"/>
  <c r="H144" i="32"/>
  <c r="H142" i="32"/>
  <c r="H114" i="32"/>
  <c r="H113" i="32"/>
  <c r="H89" i="32"/>
  <c r="H72" i="32"/>
  <c r="H60" i="32"/>
  <c r="H56" i="32"/>
  <c r="H53" i="32"/>
  <c r="H46" i="32"/>
  <c r="H41" i="32"/>
  <c r="H39" i="32"/>
  <c r="H38" i="32"/>
  <c r="H36" i="32"/>
  <c r="H34" i="32"/>
  <c r="H31" i="32"/>
  <c r="H30" i="32"/>
  <c r="H29" i="32"/>
  <c r="H24" i="32"/>
  <c r="H15" i="32"/>
  <c r="H13" i="32"/>
  <c r="H5" i="32"/>
  <c r="H4" i="32"/>
  <c r="G13" i="32"/>
  <c r="G15" i="32"/>
  <c r="G24" i="32"/>
  <c r="G29" i="32"/>
  <c r="G30" i="32"/>
  <c r="G31" i="32"/>
  <c r="G34" i="32"/>
  <c r="G36" i="32"/>
  <c r="G38" i="32"/>
  <c r="G39" i="32"/>
  <c r="G41" i="32"/>
  <c r="G46" i="32"/>
  <c r="G53" i="32"/>
  <c r="G56" i="32"/>
  <c r="G60" i="32"/>
  <c r="G72" i="32"/>
  <c r="G89" i="32"/>
  <c r="G113" i="32"/>
  <c r="G114" i="32"/>
  <c r="G142" i="32"/>
  <c r="G144" i="32"/>
  <c r="G145" i="32"/>
  <c r="G174" i="32"/>
  <c r="G5" i="32"/>
  <c r="G4" i="32"/>
  <c r="AF196" i="32"/>
  <c r="AG196" i="32"/>
  <c r="A196" i="32"/>
  <c r="AF195" i="32"/>
  <c r="AG195" i="32"/>
  <c r="A195" i="32"/>
  <c r="AF194" i="32"/>
  <c r="AG194" i="32"/>
  <c r="A194" i="32"/>
  <c r="AF193" i="32"/>
  <c r="AG193" i="32"/>
  <c r="A193" i="32"/>
  <c r="AF192" i="32"/>
  <c r="AG192" i="32"/>
  <c r="A192" i="32"/>
  <c r="AF191" i="32"/>
  <c r="AG191" i="32"/>
  <c r="A191" i="32"/>
  <c r="AF190" i="32"/>
  <c r="AG190" i="32"/>
  <c r="A190" i="32"/>
  <c r="AF189" i="32"/>
  <c r="AG189" i="32"/>
  <c r="A189" i="32"/>
  <c r="AF188" i="32"/>
  <c r="AG188" i="32"/>
  <c r="A188" i="32"/>
  <c r="AF187" i="32"/>
  <c r="AG187" i="32"/>
  <c r="A187" i="32"/>
  <c r="AF186" i="32"/>
  <c r="AG186" i="32"/>
  <c r="A186" i="32"/>
  <c r="AF185" i="32"/>
  <c r="AG185" i="32"/>
  <c r="A185" i="32"/>
  <c r="AF184" i="32"/>
  <c r="AG184" i="32"/>
  <c r="A184" i="32"/>
  <c r="AF183" i="32"/>
  <c r="AG183" i="32"/>
  <c r="A183" i="32"/>
  <c r="AF182" i="32"/>
  <c r="AG182" i="32"/>
  <c r="A182" i="32"/>
  <c r="AF181" i="32"/>
  <c r="AG181" i="32"/>
  <c r="A181" i="32"/>
  <c r="AF180" i="32"/>
  <c r="AG180" i="32"/>
  <c r="A180" i="32"/>
  <c r="AF179" i="32"/>
  <c r="AG179" i="32"/>
  <c r="A179" i="32"/>
  <c r="AF178" i="32"/>
  <c r="AG178" i="32"/>
  <c r="A178" i="32"/>
  <c r="AF177" i="32"/>
  <c r="AG177" i="32"/>
  <c r="A177" i="32"/>
  <c r="AF176" i="32"/>
  <c r="AG176" i="32"/>
  <c r="A176" i="32"/>
  <c r="AF175" i="32"/>
  <c r="AG175" i="32"/>
  <c r="A175" i="32"/>
  <c r="AF174" i="32"/>
  <c r="AG174" i="32"/>
  <c r="A174" i="32"/>
  <c r="AF173" i="32"/>
  <c r="AG173" i="32"/>
  <c r="A173" i="32"/>
  <c r="AF172" i="32"/>
  <c r="AG172" i="32"/>
  <c r="A172" i="32"/>
  <c r="AF171" i="32"/>
  <c r="AG171" i="32"/>
  <c r="A171" i="32"/>
  <c r="AF170" i="32"/>
  <c r="AG170" i="32"/>
  <c r="A170" i="32"/>
  <c r="AF169" i="32"/>
  <c r="AG169" i="32"/>
  <c r="A169" i="32"/>
  <c r="AF168" i="32"/>
  <c r="AG168" i="32"/>
  <c r="A168" i="32"/>
  <c r="AF167" i="32"/>
  <c r="AG167" i="32"/>
  <c r="A167" i="32"/>
  <c r="AF166" i="32"/>
  <c r="AG166" i="32"/>
  <c r="A166" i="32"/>
  <c r="AF165" i="32"/>
  <c r="AG165" i="32"/>
  <c r="A165" i="32"/>
  <c r="AF164" i="32"/>
  <c r="AG164" i="32"/>
  <c r="A164" i="32"/>
  <c r="AF163" i="32"/>
  <c r="AG163" i="32"/>
  <c r="A163" i="32"/>
  <c r="AF162" i="32"/>
  <c r="AG162" i="32"/>
  <c r="A162" i="32"/>
  <c r="AF161" i="32"/>
  <c r="AG161" i="32"/>
  <c r="A161" i="32"/>
  <c r="AF160" i="32"/>
  <c r="AG160" i="32"/>
  <c r="A160" i="32"/>
  <c r="AF159" i="32"/>
  <c r="AG159" i="32"/>
  <c r="A159" i="32"/>
  <c r="AF158" i="32"/>
  <c r="AG158" i="32"/>
  <c r="A158" i="32"/>
  <c r="AF157" i="32"/>
  <c r="AG157" i="32"/>
  <c r="A157" i="32"/>
  <c r="AF156" i="32"/>
  <c r="AG156" i="32"/>
  <c r="A156" i="32"/>
  <c r="AF155" i="32"/>
  <c r="AG155" i="32"/>
  <c r="A155" i="32"/>
  <c r="AF154" i="32"/>
  <c r="AG154" i="32"/>
  <c r="A154" i="32"/>
  <c r="AF153" i="32"/>
  <c r="AG153" i="32"/>
  <c r="A153" i="32"/>
  <c r="AF152" i="32"/>
  <c r="AG152" i="32"/>
  <c r="A152" i="32"/>
  <c r="AF151" i="32"/>
  <c r="AG151" i="32"/>
  <c r="A151" i="32"/>
  <c r="AF150" i="32"/>
  <c r="AG150" i="32"/>
  <c r="A150" i="32"/>
  <c r="AF149" i="32"/>
  <c r="AG149" i="32"/>
  <c r="A149" i="32"/>
  <c r="AF148" i="32"/>
  <c r="AG148" i="32"/>
  <c r="A148" i="32"/>
  <c r="AF147" i="32"/>
  <c r="AG147" i="32"/>
  <c r="A147" i="32"/>
  <c r="AF146" i="32"/>
  <c r="AG146" i="32"/>
  <c r="A146" i="32"/>
  <c r="AF145" i="32"/>
  <c r="AG145" i="32"/>
  <c r="A145" i="32"/>
  <c r="AF144" i="32"/>
  <c r="AG144" i="32"/>
  <c r="A144" i="32"/>
  <c r="AF143" i="32"/>
  <c r="AG143" i="32"/>
  <c r="A143" i="32"/>
  <c r="AF142" i="32"/>
  <c r="AG142" i="32"/>
  <c r="A142" i="32"/>
  <c r="AF141" i="32"/>
  <c r="AG141" i="32"/>
  <c r="A141" i="32"/>
  <c r="AF140" i="32"/>
  <c r="AG140" i="32"/>
  <c r="A140" i="32"/>
  <c r="AF139" i="32"/>
  <c r="AG139" i="32"/>
  <c r="A139" i="32"/>
  <c r="AF138" i="32"/>
  <c r="AG138" i="32"/>
  <c r="A138" i="32"/>
  <c r="AF137" i="32"/>
  <c r="AG137" i="32"/>
  <c r="A137" i="32"/>
  <c r="AF136" i="32"/>
  <c r="AG136" i="32"/>
  <c r="A136" i="32"/>
  <c r="AF135" i="32"/>
  <c r="AG135" i="32"/>
  <c r="A135" i="32"/>
  <c r="AF134" i="32"/>
  <c r="AG134" i="32"/>
  <c r="A134" i="32"/>
  <c r="AF133" i="32"/>
  <c r="AG133" i="32"/>
  <c r="A133" i="32"/>
  <c r="AF132" i="32"/>
  <c r="AG132" i="32"/>
  <c r="A132" i="32"/>
  <c r="AF131" i="32"/>
  <c r="AG131" i="32"/>
  <c r="A131" i="32"/>
  <c r="AF130" i="32"/>
  <c r="AG130" i="32"/>
  <c r="A130" i="32"/>
  <c r="AF129" i="32"/>
  <c r="AG129" i="32"/>
  <c r="A129" i="32"/>
  <c r="AF128" i="32"/>
  <c r="AG128" i="32"/>
  <c r="A128" i="32"/>
  <c r="AF127" i="32"/>
  <c r="AG127" i="32"/>
  <c r="A127" i="32"/>
  <c r="AF126" i="32"/>
  <c r="AG126" i="32"/>
  <c r="A126" i="32"/>
  <c r="AF125" i="32"/>
  <c r="AG125" i="32"/>
  <c r="A125" i="32"/>
  <c r="AF124" i="32"/>
  <c r="AG124" i="32"/>
  <c r="A124" i="32"/>
  <c r="AF123" i="32"/>
  <c r="AG123" i="32"/>
  <c r="A123" i="32"/>
  <c r="AF122" i="32"/>
  <c r="AG122" i="32"/>
  <c r="A122" i="32"/>
  <c r="AF121" i="32"/>
  <c r="AG121" i="32"/>
  <c r="A121" i="32"/>
  <c r="AF120" i="32"/>
  <c r="AG120" i="32"/>
  <c r="A120" i="32"/>
  <c r="AF119" i="32"/>
  <c r="AG119" i="32"/>
  <c r="A119" i="32"/>
  <c r="AF118" i="32"/>
  <c r="AG118" i="32"/>
  <c r="A118" i="32"/>
  <c r="AF117" i="32"/>
  <c r="AG117" i="32"/>
  <c r="A117" i="32"/>
  <c r="AF116" i="32"/>
  <c r="AG116" i="32"/>
  <c r="A116" i="32"/>
  <c r="AF115" i="32"/>
  <c r="AG115" i="32"/>
  <c r="A115" i="32"/>
  <c r="AF114" i="32"/>
  <c r="AG114" i="32"/>
  <c r="A114" i="32"/>
  <c r="AF113" i="32"/>
  <c r="AG113" i="32"/>
  <c r="A113" i="32"/>
  <c r="AF112" i="32"/>
  <c r="AG112" i="32"/>
  <c r="A112" i="32"/>
  <c r="AF111" i="32"/>
  <c r="AG111" i="32"/>
  <c r="A111" i="32"/>
  <c r="AF110" i="32"/>
  <c r="AG110" i="32"/>
  <c r="A110" i="32"/>
  <c r="AF109" i="32"/>
  <c r="AG109" i="32"/>
  <c r="A109" i="32"/>
  <c r="AF108" i="32"/>
  <c r="AG108" i="32"/>
  <c r="A108" i="32"/>
  <c r="AF107" i="32"/>
  <c r="AG107" i="32"/>
  <c r="A107" i="32"/>
  <c r="AF106" i="32"/>
  <c r="AG106" i="32"/>
  <c r="A106" i="32"/>
  <c r="AF105" i="32"/>
  <c r="AG105" i="32"/>
  <c r="A105" i="32"/>
  <c r="AF104" i="32"/>
  <c r="AG104" i="32"/>
  <c r="A104" i="32"/>
  <c r="AF103" i="32"/>
  <c r="AG103" i="32"/>
  <c r="A103" i="32"/>
  <c r="AF102" i="32"/>
  <c r="AG102" i="32"/>
  <c r="A102" i="32"/>
  <c r="AF101" i="32"/>
  <c r="AG101" i="32"/>
  <c r="A101" i="32"/>
  <c r="AF100" i="32"/>
  <c r="AG100" i="32"/>
  <c r="A100" i="32"/>
  <c r="AF99" i="32"/>
  <c r="AG99" i="32"/>
  <c r="A99" i="32"/>
  <c r="AF98" i="32"/>
  <c r="AG98" i="32"/>
  <c r="A98" i="32"/>
  <c r="AF97" i="32"/>
  <c r="AG97" i="32"/>
  <c r="A97" i="32"/>
  <c r="AF96" i="32"/>
  <c r="AG96" i="32"/>
  <c r="A96" i="32"/>
  <c r="AF95" i="32"/>
  <c r="AG95" i="32"/>
  <c r="A95" i="32"/>
  <c r="AF94" i="32"/>
  <c r="AG94" i="32"/>
  <c r="A94" i="32"/>
  <c r="AF93" i="32"/>
  <c r="AG93" i="32"/>
  <c r="A93" i="32"/>
  <c r="AF92" i="32"/>
  <c r="AG92" i="32"/>
  <c r="A92" i="32"/>
  <c r="AF91" i="32"/>
  <c r="AG91" i="32"/>
  <c r="A91" i="32"/>
  <c r="AF90" i="32"/>
  <c r="AG90" i="32"/>
  <c r="A90" i="32"/>
  <c r="AF89" i="32"/>
  <c r="AG89" i="32"/>
  <c r="A89" i="32"/>
  <c r="AF88" i="32"/>
  <c r="AG88" i="32"/>
  <c r="A88" i="32"/>
  <c r="AF87" i="32"/>
  <c r="AG87" i="32"/>
  <c r="A87" i="32"/>
  <c r="AF86" i="32"/>
  <c r="AG86" i="32"/>
  <c r="A86" i="32"/>
  <c r="AF85" i="32"/>
  <c r="AG85" i="32"/>
  <c r="A85" i="32"/>
  <c r="AF84" i="32"/>
  <c r="AG84" i="32"/>
  <c r="A84" i="32"/>
  <c r="AF83" i="32"/>
  <c r="AG83" i="32"/>
  <c r="A83" i="32"/>
  <c r="AF82" i="32"/>
  <c r="AG82" i="32"/>
  <c r="A82" i="32"/>
  <c r="AF81" i="32"/>
  <c r="AG81" i="32"/>
  <c r="A81" i="32"/>
  <c r="AF80" i="32"/>
  <c r="AG80" i="32"/>
  <c r="A80" i="32"/>
  <c r="AF79" i="32"/>
  <c r="AG79" i="32"/>
  <c r="A79" i="32"/>
  <c r="AF78" i="32"/>
  <c r="AG78" i="32"/>
  <c r="A78" i="32"/>
  <c r="AF77" i="32"/>
  <c r="AG77" i="32"/>
  <c r="A77" i="32"/>
  <c r="AF76" i="32"/>
  <c r="AG76" i="32"/>
  <c r="A76" i="32"/>
  <c r="AF75" i="32"/>
  <c r="AG75" i="32"/>
  <c r="A75" i="32"/>
  <c r="AF74" i="32"/>
  <c r="AG74" i="32"/>
  <c r="A74" i="32"/>
  <c r="AF73" i="32"/>
  <c r="AG73" i="32"/>
  <c r="A73" i="32"/>
  <c r="AF72" i="32"/>
  <c r="AG72" i="32"/>
  <c r="A72" i="32"/>
  <c r="AF71" i="32"/>
  <c r="AG71" i="32"/>
  <c r="A71" i="32"/>
  <c r="AF70" i="32"/>
  <c r="AG70" i="32"/>
  <c r="A70" i="32"/>
  <c r="AF69" i="32"/>
  <c r="AG69" i="32"/>
  <c r="A69" i="32"/>
  <c r="AF68" i="32"/>
  <c r="AG68" i="32"/>
  <c r="A68" i="32"/>
  <c r="AF67" i="32"/>
  <c r="AG67" i="32"/>
  <c r="A67" i="32"/>
  <c r="AF66" i="32"/>
  <c r="AG66" i="32"/>
  <c r="A66" i="32"/>
  <c r="AF65" i="32"/>
  <c r="AG65" i="32"/>
  <c r="A65" i="32"/>
  <c r="AF64" i="32"/>
  <c r="AG64" i="32"/>
  <c r="A64" i="32"/>
  <c r="AF63" i="32"/>
  <c r="AG63" i="32"/>
  <c r="A63" i="32"/>
  <c r="AF62" i="32"/>
  <c r="AG62" i="32"/>
  <c r="A62" i="32"/>
  <c r="AF61" i="32"/>
  <c r="AG61" i="32"/>
  <c r="A61" i="32"/>
  <c r="AF60" i="32"/>
  <c r="AG60" i="32"/>
  <c r="AF59" i="32"/>
  <c r="AG59" i="32"/>
  <c r="AF58" i="32"/>
  <c r="AG58" i="32"/>
  <c r="AF57" i="32"/>
  <c r="AG57" i="32"/>
  <c r="AF56" i="32"/>
  <c r="AG56" i="32"/>
  <c r="AF55" i="32"/>
  <c r="AG55" i="32"/>
  <c r="AF54" i="32"/>
  <c r="AG54" i="32"/>
  <c r="AF53" i="32"/>
  <c r="AG53" i="32"/>
  <c r="AF52" i="32"/>
  <c r="AG52" i="32"/>
  <c r="AF51" i="32"/>
  <c r="AG51" i="32"/>
  <c r="AF50" i="32"/>
  <c r="AG50" i="32"/>
  <c r="AF49" i="32"/>
  <c r="AG49" i="32"/>
  <c r="AF48" i="32"/>
  <c r="AG48" i="32"/>
  <c r="AF47" i="32"/>
  <c r="AG47" i="32"/>
  <c r="AF46" i="32"/>
  <c r="AG46" i="32"/>
  <c r="AF45" i="32"/>
  <c r="AG45" i="32"/>
  <c r="AF44" i="32"/>
  <c r="AG44" i="32"/>
  <c r="AF43" i="32"/>
  <c r="AG43" i="32"/>
  <c r="AF42" i="32"/>
  <c r="AG42" i="32"/>
  <c r="AF41" i="32"/>
  <c r="AG41" i="32"/>
  <c r="AF40" i="32"/>
  <c r="AG40" i="32"/>
  <c r="AF39" i="32"/>
  <c r="AG39" i="32"/>
  <c r="AF38" i="32"/>
  <c r="AG38" i="32"/>
  <c r="AF37" i="32"/>
  <c r="AG37" i="32"/>
  <c r="AF36" i="32"/>
  <c r="AG36" i="32"/>
  <c r="AF35" i="32"/>
  <c r="AG35" i="32"/>
  <c r="AF34" i="32"/>
  <c r="AG34" i="32"/>
  <c r="AF33" i="32"/>
  <c r="AG33" i="32"/>
  <c r="AF32" i="32"/>
  <c r="AG32" i="32"/>
  <c r="AF31" i="32"/>
  <c r="AG31" i="32"/>
  <c r="AF30" i="32"/>
  <c r="AG30" i="32"/>
  <c r="AF29" i="32"/>
  <c r="AG29" i="32"/>
  <c r="AF28" i="32"/>
  <c r="AG28" i="32"/>
  <c r="AF27" i="32"/>
  <c r="AG27" i="32"/>
  <c r="AF26" i="32"/>
  <c r="AG26" i="32"/>
  <c r="AF25" i="32"/>
  <c r="AG25" i="32"/>
  <c r="AF24" i="32"/>
  <c r="AG24" i="32"/>
  <c r="AF23" i="32"/>
  <c r="AG23" i="32"/>
  <c r="AF22" i="32"/>
  <c r="AG22" i="32"/>
  <c r="AF21" i="32"/>
  <c r="AG21" i="32"/>
  <c r="AF20" i="32"/>
  <c r="AG20" i="32"/>
  <c r="AF19" i="32"/>
  <c r="AG19" i="32"/>
  <c r="AF18" i="32"/>
  <c r="AG18" i="32"/>
  <c r="AF17" i="32"/>
  <c r="AG17" i="32"/>
  <c r="AF16" i="32"/>
  <c r="AG16" i="32"/>
  <c r="AF15" i="32"/>
  <c r="AG15" i="32"/>
  <c r="AF14" i="32"/>
  <c r="AG14" i="32"/>
  <c r="AF13" i="32"/>
  <c r="AG13" i="32"/>
  <c r="AF12" i="32"/>
  <c r="AG12" i="32"/>
  <c r="AF11" i="32"/>
  <c r="AG11" i="32"/>
  <c r="AF10" i="32"/>
  <c r="AG10" i="32"/>
  <c r="AF9" i="32"/>
  <c r="AG9" i="32"/>
  <c r="AF8" i="32"/>
  <c r="AG8" i="32"/>
  <c r="AF7" i="32"/>
  <c r="AG7" i="32"/>
  <c r="AF6" i="32"/>
  <c r="AG6" i="32"/>
  <c r="AF5" i="32"/>
  <c r="AG5" i="32"/>
  <c r="AF4" i="32"/>
  <c r="AG4" i="32"/>
  <c r="D61" i="13"/>
  <c r="E61" i="13"/>
  <c r="C1" i="13"/>
  <c r="IR178" i="8"/>
  <c r="IR176" i="8"/>
  <c r="A2090" i="11"/>
  <c r="A2089" i="11"/>
  <c r="A2088" i="11"/>
  <c r="A2087" i="11"/>
  <c r="A2086" i="11"/>
  <c r="A2085" i="11"/>
  <c r="A2084" i="11"/>
  <c r="A2083" i="11"/>
  <c r="A2082" i="11"/>
  <c r="A2081" i="11"/>
  <c r="A2080" i="11"/>
  <c r="A2079" i="11"/>
  <c r="A2078" i="11"/>
  <c r="A2077" i="11"/>
  <c r="A2076" i="11"/>
  <c r="A2075" i="11"/>
  <c r="A2074" i="11"/>
  <c r="A2073" i="11"/>
  <c r="A2072" i="11"/>
  <c r="A2071" i="11"/>
  <c r="A2070" i="11"/>
  <c r="A2069" i="11"/>
  <c r="A2068" i="11"/>
  <c r="A2067" i="11"/>
  <c r="A2066" i="11"/>
  <c r="A2065" i="11"/>
  <c r="A2064" i="11"/>
  <c r="A2063" i="11"/>
  <c r="A2062" i="11"/>
  <c r="A2061" i="11"/>
  <c r="A2060" i="11"/>
  <c r="A2059" i="11"/>
  <c r="A2058" i="11"/>
  <c r="A2057" i="11"/>
  <c r="A2056" i="11"/>
  <c r="A2055" i="11"/>
  <c r="A2054" i="11"/>
  <c r="A2053" i="11"/>
  <c r="A2052" i="11"/>
  <c r="A2051" i="11"/>
  <c r="A2050" i="11"/>
  <c r="A2049" i="11"/>
  <c r="A2048" i="11"/>
  <c r="A2047" i="11"/>
  <c r="A2046" i="11"/>
  <c r="A2045" i="11"/>
  <c r="A2044" i="11"/>
  <c r="A2043" i="11"/>
  <c r="A2042" i="11"/>
  <c r="A2041" i="11"/>
  <c r="A2040" i="11"/>
  <c r="A2039" i="11"/>
  <c r="A2038" i="11"/>
  <c r="A2037" i="11"/>
  <c r="A2036" i="11"/>
  <c r="A2035" i="11"/>
  <c r="A2034" i="11"/>
  <c r="A2033" i="11"/>
  <c r="A2032" i="11"/>
  <c r="A2031" i="11"/>
  <c r="A2030" i="11"/>
  <c r="A2029" i="11"/>
  <c r="A2028" i="11"/>
  <c r="A2027" i="11"/>
  <c r="A2026" i="11"/>
  <c r="A2025" i="11"/>
  <c r="A2024" i="11"/>
  <c r="A2023" i="11"/>
  <c r="A2022" i="11"/>
  <c r="A2021" i="11"/>
  <c r="A2020" i="11"/>
  <c r="A2019" i="11"/>
  <c r="A2018" i="11"/>
  <c r="A2017" i="11"/>
  <c r="A2016" i="11"/>
  <c r="A2015" i="11"/>
  <c r="A2014" i="11"/>
  <c r="A2013" i="11"/>
  <c r="A2012" i="11"/>
  <c r="A2011" i="11"/>
  <c r="A2010" i="11"/>
  <c r="A2009" i="11"/>
  <c r="A2008" i="11"/>
  <c r="A2007" i="11"/>
  <c r="A2006" i="11"/>
  <c r="A2005" i="11"/>
  <c r="A2004" i="11"/>
  <c r="A2003" i="11"/>
  <c r="A2002" i="11"/>
  <c r="A2001" i="11"/>
  <c r="A2000" i="11"/>
  <c r="A1999" i="11"/>
  <c r="A1998" i="11"/>
  <c r="A1997" i="11"/>
  <c r="A1996" i="11"/>
  <c r="A1995" i="11"/>
  <c r="A1994" i="11"/>
  <c r="A1993" i="11"/>
  <c r="A1992" i="11"/>
  <c r="A1991" i="11"/>
  <c r="A1990" i="11"/>
  <c r="A1989" i="11"/>
  <c r="A1988" i="11"/>
  <c r="A1987" i="11"/>
  <c r="A1986" i="11"/>
  <c r="A1985" i="11"/>
  <c r="A1984" i="11"/>
  <c r="A1983" i="11"/>
  <c r="A1982" i="11"/>
  <c r="A1981" i="11"/>
  <c r="A1980" i="11"/>
  <c r="A1979" i="11"/>
  <c r="A1978" i="11"/>
  <c r="A1977" i="11"/>
  <c r="A1976" i="11"/>
  <c r="A1975" i="11"/>
  <c r="A1974" i="11"/>
  <c r="A1973" i="11"/>
  <c r="A1972" i="11"/>
  <c r="A1971" i="11"/>
  <c r="A1970" i="11"/>
  <c r="A1969" i="11"/>
  <c r="A1968" i="11"/>
  <c r="A1967" i="11"/>
  <c r="A1966" i="11"/>
  <c r="A1965" i="11"/>
  <c r="A1964" i="11"/>
  <c r="A1963" i="11"/>
  <c r="A1962" i="11"/>
  <c r="A1961" i="11"/>
  <c r="A1960" i="11"/>
  <c r="A1959" i="11"/>
  <c r="A1958" i="11"/>
  <c r="A1957" i="11"/>
  <c r="A1956" i="11"/>
  <c r="A1955" i="11"/>
  <c r="A1954" i="11"/>
  <c r="A1953" i="11"/>
  <c r="A1952" i="11"/>
  <c r="A1951" i="11"/>
  <c r="A1950" i="11"/>
  <c r="A1949" i="11"/>
  <c r="A1948" i="11"/>
  <c r="A1947" i="11"/>
  <c r="A1946" i="11"/>
  <c r="A1945" i="11"/>
  <c r="A1944" i="11"/>
  <c r="A1943" i="11"/>
  <c r="A1942" i="11"/>
  <c r="A1941" i="11"/>
  <c r="A1940" i="11"/>
  <c r="A1939" i="11"/>
  <c r="A1938" i="11"/>
  <c r="A1937" i="11"/>
  <c r="A1936" i="11"/>
  <c r="A1935" i="11"/>
  <c r="A1934" i="11"/>
  <c r="A1933" i="11"/>
  <c r="A1932" i="11"/>
  <c r="A1931" i="11"/>
  <c r="A1930" i="11"/>
  <c r="A1929" i="11"/>
  <c r="A1928" i="11"/>
  <c r="A1927" i="11"/>
  <c r="A1926" i="11"/>
  <c r="A1925" i="11"/>
  <c r="A1924" i="11"/>
  <c r="A1923" i="11"/>
  <c r="A1922" i="11"/>
  <c r="A1921" i="11"/>
  <c r="A1920" i="11"/>
  <c r="A1919" i="11"/>
  <c r="A1918" i="11"/>
  <c r="A1917" i="11"/>
  <c r="A1916" i="11"/>
  <c r="A1915" i="11"/>
  <c r="A1914" i="11"/>
  <c r="A1913" i="11"/>
  <c r="A1912" i="11"/>
  <c r="A1911" i="11"/>
  <c r="A1910" i="11"/>
  <c r="A1909" i="11"/>
  <c r="A1908" i="11"/>
  <c r="A1907" i="11"/>
  <c r="A1906" i="11"/>
  <c r="A1905" i="11"/>
  <c r="A1904" i="11"/>
  <c r="A1903" i="11"/>
  <c r="A1902" i="11"/>
  <c r="A1901" i="11"/>
  <c r="A1900" i="11"/>
  <c r="A1899" i="11"/>
  <c r="A1898" i="11"/>
  <c r="A1897" i="11"/>
  <c r="B2090" i="11"/>
  <c r="B2089" i="11"/>
  <c r="B2088" i="11"/>
  <c r="B2087" i="11"/>
  <c r="B2086" i="11"/>
  <c r="B2085" i="11"/>
  <c r="B2084" i="11"/>
  <c r="B2083" i="11"/>
  <c r="B2082" i="11"/>
  <c r="B2081" i="11"/>
  <c r="B2080" i="11"/>
  <c r="B2079" i="11"/>
  <c r="B2078" i="11"/>
  <c r="B2077" i="11"/>
  <c r="B2076" i="11"/>
  <c r="B2075" i="11"/>
  <c r="B2074" i="11"/>
  <c r="B2073" i="11"/>
  <c r="B2072" i="11"/>
  <c r="B2071" i="11"/>
  <c r="B2070" i="11"/>
  <c r="B2069" i="11"/>
  <c r="B2068" i="11"/>
  <c r="B2067" i="11"/>
  <c r="B2066" i="11"/>
  <c r="B2065" i="11"/>
  <c r="B2064" i="11"/>
  <c r="B2063" i="11"/>
  <c r="B2062" i="11"/>
  <c r="B2061" i="11"/>
  <c r="B2060" i="11"/>
  <c r="B2059" i="11"/>
  <c r="B2058" i="11"/>
  <c r="B2057" i="11"/>
  <c r="B2056" i="11"/>
  <c r="B2055" i="11"/>
  <c r="B2054" i="11"/>
  <c r="B2053" i="11"/>
  <c r="B2052" i="11"/>
  <c r="B2051" i="11"/>
  <c r="B2050" i="11"/>
  <c r="B2049" i="11"/>
  <c r="B2048" i="11"/>
  <c r="B2047" i="11"/>
  <c r="B2046" i="11"/>
  <c r="B2045" i="11"/>
  <c r="B2044" i="11"/>
  <c r="B2043" i="11"/>
  <c r="B2042" i="11"/>
  <c r="B2041" i="11"/>
  <c r="B2040" i="11"/>
  <c r="B2039" i="11"/>
  <c r="B2038" i="11"/>
  <c r="B2037" i="11"/>
  <c r="B2036" i="11"/>
  <c r="B2035" i="11"/>
  <c r="B2034" i="11"/>
  <c r="B2033" i="11"/>
  <c r="B2032" i="11"/>
  <c r="B2031" i="11"/>
  <c r="B2030" i="11"/>
  <c r="B2029" i="11"/>
  <c r="B2028" i="11"/>
  <c r="B2027" i="11"/>
  <c r="B2026" i="11"/>
  <c r="B2025" i="11"/>
  <c r="B2024" i="11"/>
  <c r="B2023" i="11"/>
  <c r="B2022" i="11"/>
  <c r="B2021" i="11"/>
  <c r="B2020" i="11"/>
  <c r="B2019" i="11"/>
  <c r="B2018" i="11"/>
  <c r="B2017" i="11"/>
  <c r="B2016" i="11"/>
  <c r="B2015" i="11"/>
  <c r="B2014" i="11"/>
  <c r="B2013" i="11"/>
  <c r="B2012" i="11"/>
  <c r="B2011" i="11"/>
  <c r="B2010" i="11"/>
  <c r="B2009" i="11"/>
  <c r="B2008" i="11"/>
  <c r="B2007" i="11"/>
  <c r="B2006" i="11"/>
  <c r="B2005" i="11"/>
  <c r="B2004" i="11"/>
  <c r="B2003" i="11"/>
  <c r="B2002" i="11"/>
  <c r="B2001" i="11"/>
  <c r="B2000" i="11"/>
  <c r="B1999" i="11"/>
  <c r="B1998" i="11"/>
  <c r="B1997" i="11"/>
  <c r="B1996" i="11"/>
  <c r="B1995" i="11"/>
  <c r="B1994" i="11"/>
  <c r="B1993" i="11"/>
  <c r="B1992" i="11"/>
  <c r="B1991" i="11"/>
  <c r="B1990" i="11"/>
  <c r="B1989" i="11"/>
  <c r="B1988" i="11"/>
  <c r="B1987" i="11"/>
  <c r="B1986" i="11"/>
  <c r="B1985" i="11"/>
  <c r="B1984" i="11"/>
  <c r="B1983" i="11"/>
  <c r="B1982" i="11"/>
  <c r="B1981" i="11"/>
  <c r="B1980" i="11"/>
  <c r="B1979" i="11"/>
  <c r="B1978" i="11"/>
  <c r="B1977" i="11"/>
  <c r="B1976" i="11"/>
  <c r="B1975" i="11"/>
  <c r="B1974" i="11"/>
  <c r="B1973" i="11"/>
  <c r="B1972" i="11"/>
  <c r="B1971" i="11"/>
  <c r="B1970" i="11"/>
  <c r="B1969" i="11"/>
  <c r="B1968" i="11"/>
  <c r="B1967" i="11"/>
  <c r="B1966" i="11"/>
  <c r="B1965" i="11"/>
  <c r="B1964" i="11"/>
  <c r="B1963" i="11"/>
  <c r="B1962" i="11"/>
  <c r="B1961" i="11"/>
  <c r="B1960" i="11"/>
  <c r="B1959" i="11"/>
  <c r="B1958" i="11"/>
  <c r="B1957" i="11"/>
  <c r="B1956" i="11"/>
  <c r="B1955" i="11"/>
  <c r="IR177" i="8"/>
  <c r="IR174" i="8"/>
  <c r="IS174" i="8"/>
  <c r="IR175" i="8"/>
  <c r="IS175" i="8"/>
  <c r="H192" i="32"/>
  <c r="IS176" i="8"/>
  <c r="H193" i="32"/>
  <c r="G193" i="32"/>
  <c r="IS177" i="8"/>
  <c r="H194" i="32"/>
  <c r="G194" i="32"/>
  <c r="IS178" i="8"/>
  <c r="H195" i="32"/>
  <c r="G195" i="32"/>
  <c r="H58" i="32"/>
  <c r="G192" i="32"/>
  <c r="G58" i="32"/>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L49" i="28"/>
  <c r="L48" i="28"/>
  <c r="L47" i="28"/>
  <c r="L46" i="28"/>
  <c r="L45" i="28"/>
  <c r="L44" i="28"/>
  <c r="L43" i="28"/>
  <c r="L42" i="28"/>
  <c r="L41" i="28"/>
  <c r="L40" i="28"/>
  <c r="L39" i="28"/>
  <c r="L38" i="28"/>
  <c r="L37" i="28"/>
  <c r="L36" i="28"/>
  <c r="L35" i="28"/>
  <c r="L34" i="28"/>
  <c r="L33" i="28"/>
  <c r="L32" i="28"/>
  <c r="L31" i="28"/>
  <c r="P49" i="28"/>
  <c r="O49" i="28"/>
  <c r="P48" i="28"/>
  <c r="O48" i="28"/>
  <c r="P47" i="28"/>
  <c r="O47" i="28"/>
  <c r="P46" i="28"/>
  <c r="O46" i="28"/>
  <c r="P45" i="28"/>
  <c r="O45" i="28"/>
  <c r="P44" i="28"/>
  <c r="O44" i="28"/>
  <c r="P43" i="28"/>
  <c r="O43" i="28"/>
  <c r="P42" i="28"/>
  <c r="O42" i="28"/>
  <c r="P41" i="28"/>
  <c r="O41" i="28"/>
  <c r="P40" i="28"/>
  <c r="O40" i="28"/>
  <c r="P39" i="28"/>
  <c r="O39" i="28"/>
  <c r="P38" i="28"/>
  <c r="O38" i="28"/>
  <c r="P37" i="28"/>
  <c r="O37" i="28"/>
  <c r="P36" i="28"/>
  <c r="O36" i="28"/>
  <c r="P35" i="28"/>
  <c r="O35" i="28"/>
  <c r="P34" i="28"/>
  <c r="O34" i="28"/>
  <c r="P33" i="28"/>
  <c r="O33" i="28"/>
  <c r="P32" i="28"/>
  <c r="O32" i="28"/>
  <c r="P31" i="28"/>
  <c r="O31" i="28"/>
  <c r="L29" i="28"/>
  <c r="L28" i="28"/>
  <c r="L27" i="28"/>
  <c r="L26" i="28"/>
  <c r="L25" i="28"/>
  <c r="L24" i="28"/>
  <c r="L23" i="28"/>
  <c r="L22" i="28"/>
  <c r="P29" i="28"/>
  <c r="O29" i="28"/>
  <c r="P28" i="28"/>
  <c r="O28" i="28"/>
  <c r="P27" i="28"/>
  <c r="O27" i="28"/>
  <c r="P26" i="28"/>
  <c r="O26" i="28"/>
  <c r="P25" i="28"/>
  <c r="O25" i="28"/>
  <c r="P24" i="28"/>
  <c r="O24" i="28"/>
  <c r="P23" i="28"/>
  <c r="O23" i="28"/>
  <c r="P22" i="28"/>
  <c r="O22" i="28"/>
  <c r="L7" i="28"/>
  <c r="L8" i="28"/>
  <c r="L9" i="28"/>
  <c r="L10" i="28"/>
  <c r="L11" i="28"/>
  <c r="L13" i="28"/>
  <c r="L14" i="28"/>
  <c r="L15" i="28"/>
  <c r="L16" i="28"/>
  <c r="L17" i="28"/>
  <c r="L18" i="28"/>
  <c r="L19" i="28"/>
  <c r="L20" i="28"/>
  <c r="L6" i="28"/>
  <c r="O7" i="28"/>
  <c r="P7" i="28"/>
  <c r="O8" i="28"/>
  <c r="P8" i="28"/>
  <c r="O9" i="28"/>
  <c r="P9" i="28"/>
  <c r="O10" i="28"/>
  <c r="P10" i="28"/>
  <c r="O11" i="28"/>
  <c r="P11" i="28"/>
  <c r="O13" i="28"/>
  <c r="P13" i="28"/>
  <c r="O14" i="28"/>
  <c r="P14" i="28"/>
  <c r="O15" i="28"/>
  <c r="P15" i="28"/>
  <c r="O16" i="28"/>
  <c r="P16" i="28"/>
  <c r="O17" i="28"/>
  <c r="P17" i="28"/>
  <c r="O18" i="28"/>
  <c r="P18" i="28"/>
  <c r="O19" i="28"/>
  <c r="P19" i="28"/>
  <c r="O20" i="28"/>
  <c r="P20" i="28"/>
  <c r="P6" i="28"/>
  <c r="O6" i="28"/>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5" i="27"/>
  <c r="A2" i="23"/>
  <c r="A3" i="23"/>
  <c r="A4"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78" i="23"/>
  <c r="A79" i="23"/>
  <c r="A80" i="23"/>
  <c r="A81" i="23"/>
  <c r="A82" i="23"/>
  <c r="A83" i="23"/>
  <c r="A84" i="23"/>
  <c r="A85" i="23"/>
  <c r="A86" i="23"/>
  <c r="A87" i="23"/>
  <c r="A88" i="23"/>
  <c r="A89" i="23"/>
  <c r="A90" i="23"/>
  <c r="A91" i="23"/>
  <c r="A92" i="23"/>
  <c r="A93" i="23"/>
  <c r="A94" i="23"/>
  <c r="A95" i="23"/>
  <c r="A96" i="23"/>
  <c r="A97" i="23"/>
  <c r="A98" i="23"/>
  <c r="A99" i="23"/>
  <c r="A100" i="23"/>
  <c r="A101" i="23"/>
  <c r="A102" i="23"/>
  <c r="A103" i="23"/>
  <c r="A104" i="23"/>
  <c r="A105" i="23"/>
  <c r="A106" i="23"/>
  <c r="A107" i="23"/>
  <c r="A108" i="23"/>
  <c r="A109" i="23"/>
  <c r="A110" i="23"/>
  <c r="A111" i="23"/>
  <c r="A112" i="23"/>
  <c r="A113" i="23"/>
  <c r="A114" i="23"/>
  <c r="A115" i="23"/>
  <c r="A116" i="23"/>
  <c r="A117" i="23"/>
  <c r="A118" i="23"/>
  <c r="A119" i="23"/>
  <c r="A120" i="23"/>
  <c r="A121" i="23"/>
  <c r="A122" i="23"/>
  <c r="A123" i="23"/>
  <c r="A124" i="23"/>
  <c r="A125" i="23"/>
  <c r="A126" i="23"/>
  <c r="A127" i="23"/>
  <c r="A128" i="23"/>
  <c r="A129" i="23"/>
  <c r="A130" i="23"/>
  <c r="A131" i="23"/>
  <c r="A132" i="23"/>
  <c r="A133" i="23"/>
  <c r="A134" i="23"/>
  <c r="A135" i="23"/>
  <c r="A136" i="23"/>
  <c r="A137" i="23"/>
  <c r="A138" i="23"/>
  <c r="A139" i="23"/>
  <c r="A140" i="23"/>
  <c r="A141" i="23"/>
  <c r="A142" i="23"/>
  <c r="A143" i="23"/>
  <c r="A144" i="23"/>
  <c r="A145" i="23"/>
  <c r="A146" i="23"/>
  <c r="A147" i="23"/>
  <c r="A148" i="23"/>
  <c r="A149" i="23"/>
  <c r="A150" i="23"/>
  <c r="A151" i="23"/>
  <c r="A152" i="23"/>
  <c r="A153" i="23"/>
  <c r="A154" i="23"/>
  <c r="A155" i="23"/>
  <c r="A156" i="23"/>
  <c r="A157" i="23"/>
  <c r="A158" i="23"/>
  <c r="A159" i="23"/>
  <c r="A160" i="23"/>
  <c r="A161" i="23"/>
  <c r="A162" i="23"/>
  <c r="A163" i="23"/>
  <c r="A164" i="23"/>
  <c r="A165" i="23"/>
  <c r="A166" i="23"/>
  <c r="A167" i="23"/>
  <c r="A168" i="23"/>
  <c r="A169" i="23"/>
  <c r="I196" i="32"/>
  <c r="I188" i="32"/>
  <c r="I180" i="32"/>
  <c r="I172" i="32"/>
  <c r="I164" i="32"/>
  <c r="I156" i="32"/>
  <c r="I148" i="32"/>
  <c r="I140" i="32"/>
  <c r="I132" i="32"/>
  <c r="I124" i="32"/>
  <c r="I116" i="32"/>
  <c r="I108" i="32"/>
  <c r="I100" i="32"/>
  <c r="I92" i="32"/>
  <c r="I84" i="32"/>
  <c r="I76" i="32"/>
  <c r="I68" i="32"/>
  <c r="I60" i="32"/>
  <c r="I52" i="32"/>
  <c r="AX52" i="32"/>
  <c r="I44" i="32"/>
  <c r="AX44" i="32"/>
  <c r="I36" i="32"/>
  <c r="I28" i="32"/>
  <c r="AX28" i="32"/>
  <c r="I20" i="32"/>
  <c r="AX20" i="32"/>
  <c r="I12" i="32"/>
  <c r="AX12" i="32"/>
  <c r="I4" i="32"/>
  <c r="I194" i="32"/>
  <c r="I186" i="32"/>
  <c r="I178" i="32"/>
  <c r="I170" i="32"/>
  <c r="I162" i="32"/>
  <c r="I154" i="32"/>
  <c r="I146" i="32"/>
  <c r="I138" i="32"/>
  <c r="I130" i="32"/>
  <c r="I122" i="32"/>
  <c r="I114" i="32"/>
  <c r="I106" i="32"/>
  <c r="I98" i="32"/>
  <c r="I90" i="32"/>
  <c r="I82" i="32"/>
  <c r="I74" i="32"/>
  <c r="I66" i="32"/>
  <c r="I58" i="32"/>
  <c r="AX58" i="32"/>
  <c r="I50" i="32"/>
  <c r="AX50" i="32"/>
  <c r="I42" i="32"/>
  <c r="AX42" i="32"/>
  <c r="I34" i="32"/>
  <c r="AX34" i="32"/>
  <c r="I26" i="32"/>
  <c r="AX26" i="32"/>
  <c r="I18" i="32"/>
  <c r="AX18" i="32"/>
  <c r="I10" i="32"/>
  <c r="AX10" i="32"/>
  <c r="I192" i="32"/>
  <c r="I184" i="32"/>
  <c r="I176" i="32"/>
  <c r="I168" i="32"/>
  <c r="I160" i="32"/>
  <c r="I152" i="32"/>
  <c r="I144" i="32"/>
  <c r="I136" i="32"/>
  <c r="I128" i="32"/>
  <c r="I120" i="32"/>
  <c r="I112" i="32"/>
  <c r="I104" i="32"/>
  <c r="I96" i="32"/>
  <c r="I88" i="32"/>
  <c r="I80" i="32"/>
  <c r="I72" i="32"/>
  <c r="I64" i="32"/>
  <c r="I56" i="32"/>
  <c r="AX56" i="32"/>
  <c r="I48" i="32"/>
  <c r="AX48" i="32"/>
  <c r="I40" i="32"/>
  <c r="AX40" i="32"/>
  <c r="I32" i="32"/>
  <c r="AX32" i="32"/>
  <c r="I24" i="32"/>
  <c r="I16" i="32"/>
  <c r="AX16" i="32"/>
  <c r="I8" i="32"/>
  <c r="AX8" i="32"/>
  <c r="I191" i="32"/>
  <c r="I183" i="32"/>
  <c r="I175" i="32"/>
  <c r="I167" i="32"/>
  <c r="I159" i="32"/>
  <c r="I151" i="32"/>
  <c r="I181" i="32"/>
  <c r="I165" i="32"/>
  <c r="I149" i="32"/>
  <c r="I135" i="32"/>
  <c r="I123" i="32"/>
  <c r="I110" i="32"/>
  <c r="I97" i="32"/>
  <c r="I85" i="32"/>
  <c r="I71" i="32"/>
  <c r="I59" i="32"/>
  <c r="AX59" i="32"/>
  <c r="I46" i="32"/>
  <c r="AX46" i="32"/>
  <c r="I33" i="32"/>
  <c r="AX33" i="32"/>
  <c r="I21" i="32"/>
  <c r="AX21" i="32"/>
  <c r="I7" i="32"/>
  <c r="AX7" i="32"/>
  <c r="I113" i="32"/>
  <c r="I195" i="32"/>
  <c r="I179" i="32"/>
  <c r="I163" i="32"/>
  <c r="I147" i="32"/>
  <c r="I134" i="32"/>
  <c r="I121" i="32"/>
  <c r="I109" i="32"/>
  <c r="I95" i="32"/>
  <c r="I83" i="32"/>
  <c r="I70" i="32"/>
  <c r="I57" i="32"/>
  <c r="AX57" i="32"/>
  <c r="I45" i="32"/>
  <c r="AX45" i="32"/>
  <c r="I31" i="32"/>
  <c r="AX31" i="32"/>
  <c r="I19" i="32"/>
  <c r="AX19" i="32"/>
  <c r="I6" i="32"/>
  <c r="AX6" i="32"/>
  <c r="I75" i="32"/>
  <c r="I193" i="32"/>
  <c r="I177" i="32"/>
  <c r="I161" i="32"/>
  <c r="I145" i="32"/>
  <c r="I133" i="32"/>
  <c r="I119" i="32"/>
  <c r="I107" i="32"/>
  <c r="I94" i="32"/>
  <c r="I81" i="32"/>
  <c r="I69" i="32"/>
  <c r="I55" i="32"/>
  <c r="I43" i="32"/>
  <c r="AX43" i="32"/>
  <c r="I30" i="32"/>
  <c r="AX30" i="32"/>
  <c r="I17" i="32"/>
  <c r="I5" i="32"/>
  <c r="AX5" i="32"/>
  <c r="I41" i="32"/>
  <c r="AX41" i="32"/>
  <c r="I3" i="32"/>
  <c r="AX3" i="32"/>
  <c r="I87" i="32"/>
  <c r="I190" i="32"/>
  <c r="I174" i="32"/>
  <c r="I158" i="32"/>
  <c r="I143" i="32"/>
  <c r="I131" i="32"/>
  <c r="I118" i="32"/>
  <c r="I105" i="32"/>
  <c r="I93" i="32"/>
  <c r="I79" i="32"/>
  <c r="I67" i="32"/>
  <c r="I54" i="32"/>
  <c r="AX54" i="32"/>
  <c r="I29" i="32"/>
  <c r="AX29" i="32"/>
  <c r="I15" i="32"/>
  <c r="I49" i="32"/>
  <c r="AX49" i="32"/>
  <c r="I189" i="32"/>
  <c r="I173" i="32"/>
  <c r="I157" i="32"/>
  <c r="I142" i="32"/>
  <c r="I129" i="32"/>
  <c r="I117" i="32"/>
  <c r="I103" i="32"/>
  <c r="I91" i="32"/>
  <c r="I78" i="32"/>
  <c r="I65" i="32"/>
  <c r="I53" i="32"/>
  <c r="AX53" i="32"/>
  <c r="I39" i="32"/>
  <c r="I27" i="32"/>
  <c r="AX27" i="32"/>
  <c r="I14" i="32"/>
  <c r="AX14" i="32"/>
  <c r="I169" i="32"/>
  <c r="I126" i="32"/>
  <c r="I62" i="32"/>
  <c r="I11" i="32"/>
  <c r="AX11" i="32"/>
  <c r="I187" i="32"/>
  <c r="I171" i="32"/>
  <c r="I155" i="32"/>
  <c r="I141" i="32"/>
  <c r="I127" i="32"/>
  <c r="I115" i="32"/>
  <c r="I102" i="32"/>
  <c r="I89" i="32"/>
  <c r="I77" i="32"/>
  <c r="I63" i="32"/>
  <c r="I51" i="32"/>
  <c r="AX51" i="32"/>
  <c r="I38" i="32"/>
  <c r="I25" i="32"/>
  <c r="AX25" i="32"/>
  <c r="I13" i="32"/>
  <c r="AX13" i="32"/>
  <c r="I185" i="32"/>
  <c r="I153" i="32"/>
  <c r="I101" i="32"/>
  <c r="I37" i="32"/>
  <c r="AX37" i="32"/>
  <c r="I23" i="32"/>
  <c r="AX23" i="32"/>
  <c r="I182" i="32"/>
  <c r="I166" i="32"/>
  <c r="I150" i="32"/>
  <c r="I137" i="32"/>
  <c r="I125" i="32"/>
  <c r="I111" i="32"/>
  <c r="I99" i="32"/>
  <c r="I86" i="32"/>
  <c r="I73" i="32"/>
  <c r="I61" i="32"/>
  <c r="I47" i="32"/>
  <c r="AX47" i="32"/>
  <c r="I35" i="32"/>
  <c r="I22" i="32"/>
  <c r="AX22" i="32"/>
  <c r="I9" i="32"/>
  <c r="AX9" i="32"/>
  <c r="I139" i="32"/>
  <c r="B1" i="12"/>
  <c r="C1" i="30"/>
  <c r="K58" i="13"/>
  <c r="I58" i="13"/>
  <c r="C58" i="13"/>
  <c r="C43" i="13"/>
  <c r="R74" i="30"/>
  <c r="R73" i="30"/>
  <c r="AW173" i="32"/>
  <c r="AX173" i="32"/>
  <c r="AW93" i="32"/>
  <c r="AX93" i="32"/>
  <c r="AW87" i="32"/>
  <c r="AX87" i="32"/>
  <c r="AW69" i="32"/>
  <c r="AX69" i="32"/>
  <c r="AW177" i="32"/>
  <c r="AX177" i="32"/>
  <c r="AW70" i="32"/>
  <c r="AX70" i="32"/>
  <c r="AW179" i="32"/>
  <c r="AX179" i="32"/>
  <c r="AW71" i="32"/>
  <c r="AX71" i="32"/>
  <c r="AW181" i="32"/>
  <c r="AX181" i="32"/>
  <c r="AW80" i="32"/>
  <c r="AX80" i="32"/>
  <c r="AW144" i="32"/>
  <c r="AX144" i="32"/>
  <c r="AW82" i="32"/>
  <c r="AX82" i="32"/>
  <c r="AW146" i="32"/>
  <c r="AX146" i="32"/>
  <c r="AW76" i="32"/>
  <c r="AX76" i="32"/>
  <c r="AW140" i="32"/>
  <c r="AX140" i="32"/>
  <c r="AW81" i="32"/>
  <c r="AX81" i="32"/>
  <c r="AW193" i="32"/>
  <c r="AX193" i="32"/>
  <c r="AW83" i="32"/>
  <c r="AX83" i="32"/>
  <c r="AW195" i="32"/>
  <c r="AX195" i="32"/>
  <c r="AW85" i="32"/>
  <c r="AX85" i="32"/>
  <c r="AW151" i="32"/>
  <c r="AX151" i="32"/>
  <c r="AW24" i="32"/>
  <c r="AX24" i="32"/>
  <c r="AW88" i="32"/>
  <c r="AX88" i="32"/>
  <c r="AW152" i="32"/>
  <c r="AX152" i="32"/>
  <c r="AW90" i="32"/>
  <c r="AX90" i="32"/>
  <c r="AW154" i="32"/>
  <c r="AX154" i="32"/>
  <c r="AW84" i="32"/>
  <c r="AX84" i="32"/>
  <c r="AW148" i="32"/>
  <c r="AX148" i="32"/>
  <c r="AW94" i="32"/>
  <c r="AX94" i="32"/>
  <c r="AW75" i="32"/>
  <c r="AX75" i="32"/>
  <c r="AW95" i="32"/>
  <c r="AX95" i="32"/>
  <c r="AW113" i="32"/>
  <c r="AX113" i="32"/>
  <c r="AW97" i="32"/>
  <c r="AX97" i="32"/>
  <c r="AW159" i="32"/>
  <c r="AX159" i="32"/>
  <c r="AW96" i="32"/>
  <c r="AX96" i="32"/>
  <c r="AW160" i="32"/>
  <c r="AX160" i="32"/>
  <c r="AW98" i="32"/>
  <c r="AX98" i="32"/>
  <c r="AW162" i="32"/>
  <c r="AX162" i="32"/>
  <c r="AW92" i="32"/>
  <c r="AX92" i="32"/>
  <c r="AW156" i="32"/>
  <c r="AX156" i="32"/>
  <c r="AW107" i="32"/>
  <c r="AX107" i="32"/>
  <c r="AW109" i="32"/>
  <c r="AX109" i="32"/>
  <c r="AW110" i="32"/>
  <c r="AX110" i="32"/>
  <c r="AW167" i="32"/>
  <c r="AX167" i="32"/>
  <c r="AW104" i="32"/>
  <c r="AX104" i="32"/>
  <c r="AW168" i="32"/>
  <c r="AX168" i="32"/>
  <c r="AW106" i="32"/>
  <c r="AX106" i="32"/>
  <c r="AW170" i="32"/>
  <c r="AX170" i="32"/>
  <c r="AW36" i="32"/>
  <c r="AX36" i="32"/>
  <c r="AW100" i="32"/>
  <c r="AX100" i="32"/>
  <c r="AW164" i="32"/>
  <c r="AX164" i="32"/>
  <c r="AW17" i="32"/>
  <c r="AX17" i="32"/>
  <c r="AW119" i="32"/>
  <c r="AX119" i="32"/>
  <c r="AW121" i="32"/>
  <c r="AX121" i="32"/>
  <c r="AW123" i="32"/>
  <c r="AX123" i="32"/>
  <c r="AW175" i="32"/>
  <c r="AX175" i="32"/>
  <c r="AW112" i="32"/>
  <c r="AX112" i="32"/>
  <c r="AW176" i="32"/>
  <c r="AX176" i="32"/>
  <c r="AW114" i="32"/>
  <c r="AX114" i="32"/>
  <c r="AW178" i="32"/>
  <c r="AX178" i="32"/>
  <c r="AW108" i="32"/>
  <c r="AX108" i="32"/>
  <c r="AW172" i="32"/>
  <c r="AX172" i="32"/>
  <c r="AW133" i="32"/>
  <c r="AX133" i="32"/>
  <c r="AW134" i="32"/>
  <c r="AX134" i="32"/>
  <c r="AW135" i="32"/>
  <c r="AX135" i="32"/>
  <c r="AW183" i="32"/>
  <c r="AX183" i="32"/>
  <c r="AW120" i="32"/>
  <c r="AX120" i="32"/>
  <c r="AW184" i="32"/>
  <c r="AX184" i="32"/>
  <c r="AW122" i="32"/>
  <c r="AX122" i="32"/>
  <c r="AW186" i="32"/>
  <c r="AX186" i="32"/>
  <c r="AW116" i="32"/>
  <c r="AX116" i="32"/>
  <c r="AW180" i="32"/>
  <c r="AX180" i="32"/>
  <c r="AW145" i="32"/>
  <c r="AX145" i="32"/>
  <c r="AW147" i="32"/>
  <c r="AX147" i="32"/>
  <c r="AW149" i="32"/>
  <c r="AX149" i="32"/>
  <c r="AW191" i="32"/>
  <c r="AX191" i="32"/>
  <c r="AW64" i="32"/>
  <c r="AX64" i="32"/>
  <c r="AW128" i="32"/>
  <c r="AX128" i="32"/>
  <c r="AW192" i="32"/>
  <c r="AX192" i="32"/>
  <c r="AW66" i="32"/>
  <c r="AX66" i="32"/>
  <c r="AW130" i="32"/>
  <c r="AX130" i="32"/>
  <c r="AW194" i="32"/>
  <c r="AX194" i="32"/>
  <c r="AW60" i="32"/>
  <c r="AX60" i="32"/>
  <c r="AW124" i="32"/>
  <c r="AX124" i="32"/>
  <c r="AW188" i="32"/>
  <c r="AX188" i="32"/>
  <c r="AW125" i="32"/>
  <c r="AX125" i="32"/>
  <c r="AW153" i="32"/>
  <c r="AX153" i="32"/>
  <c r="AW89" i="32"/>
  <c r="AX89" i="32"/>
  <c r="AW65" i="32"/>
  <c r="AX65" i="32"/>
  <c r="AW35" i="32"/>
  <c r="AX35" i="32"/>
  <c r="AW137" i="32"/>
  <c r="AX137" i="32"/>
  <c r="AW185" i="32"/>
  <c r="AX185" i="32"/>
  <c r="AW102" i="32"/>
  <c r="AX102" i="32"/>
  <c r="AW62" i="32"/>
  <c r="AX62" i="32"/>
  <c r="AW78" i="32"/>
  <c r="AX78" i="32"/>
  <c r="AW189" i="32"/>
  <c r="AX189" i="32"/>
  <c r="AW105" i="32"/>
  <c r="AX105" i="32"/>
  <c r="AW150" i="32"/>
  <c r="AX150" i="32"/>
  <c r="AW115" i="32"/>
  <c r="AX115" i="32"/>
  <c r="AW126" i="32"/>
  <c r="AX126" i="32"/>
  <c r="AW91" i="32"/>
  <c r="AX91" i="32"/>
  <c r="AW118" i="32"/>
  <c r="AX118" i="32"/>
  <c r="AW61" i="32"/>
  <c r="AX61" i="32"/>
  <c r="AW166" i="32"/>
  <c r="AX166" i="32"/>
  <c r="AW127" i="32"/>
  <c r="AX127" i="32"/>
  <c r="AW169" i="32"/>
  <c r="AX169" i="32"/>
  <c r="AW103" i="32"/>
  <c r="AX103" i="32"/>
  <c r="AW15" i="32"/>
  <c r="AX15" i="32"/>
  <c r="AW131" i="32"/>
  <c r="AX131" i="32"/>
  <c r="AW73" i="32"/>
  <c r="AX73" i="32"/>
  <c r="AW182" i="32"/>
  <c r="AX182" i="32"/>
  <c r="AW38" i="32"/>
  <c r="AX38" i="32"/>
  <c r="AW141" i="32"/>
  <c r="AX141" i="32"/>
  <c r="AW117" i="32"/>
  <c r="AX117" i="32"/>
  <c r="AW143" i="32"/>
  <c r="AX143" i="32"/>
  <c r="AW86" i="32"/>
  <c r="AX86" i="32"/>
  <c r="AW155" i="32"/>
  <c r="AX155" i="32"/>
  <c r="AW129" i="32"/>
  <c r="AX129" i="32"/>
  <c r="AW158" i="32"/>
  <c r="AX158" i="32"/>
  <c r="AW139" i="32"/>
  <c r="AX139" i="32"/>
  <c r="AW99" i="32"/>
  <c r="AX99" i="32"/>
  <c r="AW63" i="32"/>
  <c r="AX63" i="32"/>
  <c r="AW171" i="32"/>
  <c r="AX171" i="32"/>
  <c r="AW39" i="32"/>
  <c r="AX39" i="32"/>
  <c r="AW142" i="32"/>
  <c r="AX142" i="32"/>
  <c r="AW67" i="32"/>
  <c r="AX67" i="32"/>
  <c r="AW174" i="32"/>
  <c r="AX174" i="32"/>
  <c r="AW111" i="32"/>
  <c r="AX111" i="32"/>
  <c r="AW101" i="32"/>
  <c r="AX101" i="32"/>
  <c r="AW77" i="32"/>
  <c r="AX77" i="32"/>
  <c r="AW187" i="32"/>
  <c r="AX187" i="32"/>
  <c r="AW157" i="32"/>
  <c r="AX157" i="32"/>
  <c r="AW79" i="32"/>
  <c r="AX79" i="32"/>
  <c r="AW190" i="32"/>
  <c r="AX190" i="32"/>
  <c r="AW55" i="32"/>
  <c r="AX55" i="32"/>
  <c r="AW161" i="32"/>
  <c r="AX161" i="32"/>
  <c r="AW163" i="32"/>
  <c r="AX163" i="32"/>
  <c r="AW165" i="32"/>
  <c r="AX165" i="32"/>
  <c r="AW72" i="32"/>
  <c r="AX72" i="32"/>
  <c r="AW136" i="32"/>
  <c r="AX136" i="32"/>
  <c r="AW74" i="32"/>
  <c r="AX74" i="32"/>
  <c r="AW138" i="32"/>
  <c r="AX138" i="32"/>
  <c r="AW4" i="32"/>
  <c r="AX4" i="32"/>
  <c r="AW68" i="32"/>
  <c r="AX68" i="32"/>
  <c r="AW132" i="32"/>
  <c r="AX132" i="32"/>
  <c r="AW196" i="32"/>
  <c r="AX196" i="32"/>
  <c r="I19" i="30"/>
  <c r="I18" i="30"/>
  <c r="M97" i="30"/>
  <c r="M98" i="30"/>
  <c r="M99" i="30"/>
  <c r="E97" i="30"/>
  <c r="E98" i="30"/>
  <c r="C98" i="30"/>
  <c r="E87" i="30"/>
  <c r="C97" i="30"/>
  <c r="C99" i="30"/>
  <c r="E108" i="30"/>
  <c r="J73" i="30"/>
  <c r="H88" i="30"/>
  <c r="C47" i="12"/>
  <c r="B47" i="12"/>
  <c r="D97" i="30"/>
  <c r="K97" i="30"/>
  <c r="E99" i="30"/>
  <c r="G99" i="30"/>
  <c r="K60" i="13"/>
  <c r="K59" i="13"/>
  <c r="J60" i="13"/>
  <c r="J59" i="13"/>
  <c r="J61" i="13"/>
  <c r="E64" i="13"/>
  <c r="D64" i="13"/>
  <c r="J63" i="13"/>
  <c r="J62" i="13"/>
  <c r="K62" i="13"/>
  <c r="K61" i="13"/>
  <c r="K63" i="13"/>
  <c r="D49" i="30"/>
  <c r="D50" i="30"/>
  <c r="D51" i="31"/>
  <c r="D52" i="31"/>
  <c r="K37" i="13"/>
  <c r="J37" i="13"/>
  <c r="I37" i="13"/>
  <c r="C37" i="13"/>
  <c r="GE184" i="16"/>
  <c r="C5" i="13"/>
  <c r="I5" i="13"/>
  <c r="I11" i="13"/>
  <c r="C11" i="13"/>
  <c r="A3" i="11"/>
  <c r="A4" i="11"/>
  <c r="A5" i="11"/>
  <c r="A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1022" i="11"/>
  <c r="A1023" i="11"/>
  <c r="A1024" i="11"/>
  <c r="A1025" i="11"/>
  <c r="A1026" i="11"/>
  <c r="A1027" i="11"/>
  <c r="A1028" i="11"/>
  <c r="A1029" i="11"/>
  <c r="A1030" i="11"/>
  <c r="A1031" i="11"/>
  <c r="A1032" i="11"/>
  <c r="A1033" i="11"/>
  <c r="A1034" i="11"/>
  <c r="A1035" i="11"/>
  <c r="A1036" i="11"/>
  <c r="A1037" i="11"/>
  <c r="A1038" i="11"/>
  <c r="A1039" i="11"/>
  <c r="A1040" i="11"/>
  <c r="A1041" i="11"/>
  <c r="A1042" i="11"/>
  <c r="A1043" i="11"/>
  <c r="A1044" i="11"/>
  <c r="A1045" i="11"/>
  <c r="A1046" i="11"/>
  <c r="A1047" i="11"/>
  <c r="A1048" i="11"/>
  <c r="A1049" i="11"/>
  <c r="A1050" i="11"/>
  <c r="A1051" i="11"/>
  <c r="A1052" i="11"/>
  <c r="A1053" i="11"/>
  <c r="A1054" i="11"/>
  <c r="A1055" i="11"/>
  <c r="A1056" i="11"/>
  <c r="A1057" i="11"/>
  <c r="A1058" i="11"/>
  <c r="A1059" i="11"/>
  <c r="A1060" i="11"/>
  <c r="A1061" i="11"/>
  <c r="A1062" i="11"/>
  <c r="A1063" i="11"/>
  <c r="A1064" i="11"/>
  <c r="A1065" i="11"/>
  <c r="A1066" i="11"/>
  <c r="A1067" i="11"/>
  <c r="A1068" i="11"/>
  <c r="A1069" i="11"/>
  <c r="A1070" i="11"/>
  <c r="A1071" i="11"/>
  <c r="A1072" i="11"/>
  <c r="A1073" i="11"/>
  <c r="A1074" i="11"/>
  <c r="A1075" i="11"/>
  <c r="A1076" i="11"/>
  <c r="A1077" i="11"/>
  <c r="A1078" i="11"/>
  <c r="A1079" i="11"/>
  <c r="A1080" i="11"/>
  <c r="A1081" i="11"/>
  <c r="A1082" i="11"/>
  <c r="A1083" i="11"/>
  <c r="A1084" i="11"/>
  <c r="A1085" i="11"/>
  <c r="A1086" i="11"/>
  <c r="A1087" i="11"/>
  <c r="A1088" i="11"/>
  <c r="A1089" i="11"/>
  <c r="A1090" i="11"/>
  <c r="A1091" i="11"/>
  <c r="A1092" i="11"/>
  <c r="A1093" i="11"/>
  <c r="A1094" i="11"/>
  <c r="A1095" i="11"/>
  <c r="A1096" i="11"/>
  <c r="A1097" i="11"/>
  <c r="A1098" i="11"/>
  <c r="A1099" i="11"/>
  <c r="A1100" i="11"/>
  <c r="A1101" i="11"/>
  <c r="A1102" i="11"/>
  <c r="A1103" i="11"/>
  <c r="A1104" i="11"/>
  <c r="A1105" i="11"/>
  <c r="A1106" i="11"/>
  <c r="A1107" i="11"/>
  <c r="A1108" i="11"/>
  <c r="A1109" i="11"/>
  <c r="A1110" i="11"/>
  <c r="A1111" i="11"/>
  <c r="A1112" i="11"/>
  <c r="A1113" i="11"/>
  <c r="A1114" i="11"/>
  <c r="A1115" i="11"/>
  <c r="A1116" i="11"/>
  <c r="A1117" i="11"/>
  <c r="A1118" i="11"/>
  <c r="A1119" i="11"/>
  <c r="A1120" i="11"/>
  <c r="A1121" i="11"/>
  <c r="A1122" i="11"/>
  <c r="A1123" i="11"/>
  <c r="A1124" i="11"/>
  <c r="A1125" i="11"/>
  <c r="A1126" i="11"/>
  <c r="A1127" i="11"/>
  <c r="A1128" i="11"/>
  <c r="A1129" i="11"/>
  <c r="A1130" i="11"/>
  <c r="A1131" i="11"/>
  <c r="A1132" i="11"/>
  <c r="A1133" i="11"/>
  <c r="A1134" i="11"/>
  <c r="A1135" i="11"/>
  <c r="A1136" i="11"/>
  <c r="A1137" i="11"/>
  <c r="A1138" i="11"/>
  <c r="A1139" i="11"/>
  <c r="A1140" i="11"/>
  <c r="A1141" i="11"/>
  <c r="A1142" i="11"/>
  <c r="A1143" i="11"/>
  <c r="A1144" i="11"/>
  <c r="A1145" i="11"/>
  <c r="A1146" i="11"/>
  <c r="A1147" i="11"/>
  <c r="A1148" i="11"/>
  <c r="A1149" i="11"/>
  <c r="A1150" i="11"/>
  <c r="A1151" i="11"/>
  <c r="A1152" i="11"/>
  <c r="A1153" i="11"/>
  <c r="A1154" i="11"/>
  <c r="A1155" i="11"/>
  <c r="A1156" i="11"/>
  <c r="A1157" i="11"/>
  <c r="A1158" i="11"/>
  <c r="A1159" i="11"/>
  <c r="A1160" i="11"/>
  <c r="A1161" i="11"/>
  <c r="A1162" i="11"/>
  <c r="A1163" i="11"/>
  <c r="A1164" i="11"/>
  <c r="A1165" i="11"/>
  <c r="A1166" i="11"/>
  <c r="A1167" i="11"/>
  <c r="A1168" i="11"/>
  <c r="A1169" i="11"/>
  <c r="A1170" i="11"/>
  <c r="A1171" i="11"/>
  <c r="A1172" i="11"/>
  <c r="A1173" i="11"/>
  <c r="A1174" i="11"/>
  <c r="A1175" i="11"/>
  <c r="A1176" i="11"/>
  <c r="A1177" i="11"/>
  <c r="A1178" i="11"/>
  <c r="A1179" i="11"/>
  <c r="A1180" i="11"/>
  <c r="A1181" i="11"/>
  <c r="A1182" i="11"/>
  <c r="A1183" i="11"/>
  <c r="A1184" i="11"/>
  <c r="A1185" i="11"/>
  <c r="A1186" i="11"/>
  <c r="A1187" i="11"/>
  <c r="A1188" i="11"/>
  <c r="A1189" i="11"/>
  <c r="A1190" i="11"/>
  <c r="A1191" i="11"/>
  <c r="A1192" i="11"/>
  <c r="A1193" i="11"/>
  <c r="A1194" i="11"/>
  <c r="A1195" i="11"/>
  <c r="A1196" i="11"/>
  <c r="A1197" i="11"/>
  <c r="A1198" i="11"/>
  <c r="A1199" i="11"/>
  <c r="A1200" i="11"/>
  <c r="A1201" i="11"/>
  <c r="A1202" i="11"/>
  <c r="A1203" i="11"/>
  <c r="A1204" i="11"/>
  <c r="A1205" i="11"/>
  <c r="A1206" i="11"/>
  <c r="A1207" i="11"/>
  <c r="A1208" i="11"/>
  <c r="A1209" i="11"/>
  <c r="A1210" i="11"/>
  <c r="A1211" i="11"/>
  <c r="A1212" i="11"/>
  <c r="A1213" i="11"/>
  <c r="A1214" i="11"/>
  <c r="A1215" i="11"/>
  <c r="A1216" i="11"/>
  <c r="A1217" i="11"/>
  <c r="A1218" i="11"/>
  <c r="A1219" i="11"/>
  <c r="A1220" i="11"/>
  <c r="A1221" i="11"/>
  <c r="A1222" i="11"/>
  <c r="A1223" i="11"/>
  <c r="A1224" i="11"/>
  <c r="A1225" i="11"/>
  <c r="A1226" i="11"/>
  <c r="A1227" i="11"/>
  <c r="A1228" i="11"/>
  <c r="A1229" i="11"/>
  <c r="A1230" i="11"/>
  <c r="A1231" i="11"/>
  <c r="A1232" i="11"/>
  <c r="A1233" i="11"/>
  <c r="A1234" i="11"/>
  <c r="A1235" i="11"/>
  <c r="A1236" i="11"/>
  <c r="A1237" i="11"/>
  <c r="A1238" i="11"/>
  <c r="A1239" i="11"/>
  <c r="A1240" i="11"/>
  <c r="A1241" i="11"/>
  <c r="A1242" i="11"/>
  <c r="A1243" i="11"/>
  <c r="A1244" i="11"/>
  <c r="A1245" i="11"/>
  <c r="A1246" i="11"/>
  <c r="A1247" i="11"/>
  <c r="A1248" i="11"/>
  <c r="A1249" i="11"/>
  <c r="A1250" i="11"/>
  <c r="A1251" i="11"/>
  <c r="A1252" i="11"/>
  <c r="A1253" i="11"/>
  <c r="A1254" i="11"/>
  <c r="A1255" i="11"/>
  <c r="A1256" i="11"/>
  <c r="A1257" i="11"/>
  <c r="A1258" i="11"/>
  <c r="A1259" i="11"/>
  <c r="A1260" i="11"/>
  <c r="A1261" i="11"/>
  <c r="A1262" i="11"/>
  <c r="A1263" i="11"/>
  <c r="A1264" i="11"/>
  <c r="A1265" i="11"/>
  <c r="A1266" i="11"/>
  <c r="A1267" i="11"/>
  <c r="A1268" i="11"/>
  <c r="A1269" i="11"/>
  <c r="A1270" i="11"/>
  <c r="A1271" i="11"/>
  <c r="A1272" i="11"/>
  <c r="A1273" i="11"/>
  <c r="A1274" i="11"/>
  <c r="A1275" i="11"/>
  <c r="A1276" i="11"/>
  <c r="A1277" i="11"/>
  <c r="A1278" i="11"/>
  <c r="A1279" i="11"/>
  <c r="A1280" i="11"/>
  <c r="A1281" i="11"/>
  <c r="A1282" i="11"/>
  <c r="A1283" i="11"/>
  <c r="A1284" i="11"/>
  <c r="A1285" i="11"/>
  <c r="A1286" i="11"/>
  <c r="A1287" i="11"/>
  <c r="A1288" i="11"/>
  <c r="A1289" i="11"/>
  <c r="A1290" i="11"/>
  <c r="A1291" i="11"/>
  <c r="A1292" i="11"/>
  <c r="A1293" i="11"/>
  <c r="A1294" i="11"/>
  <c r="A1295" i="11"/>
  <c r="A1296" i="11"/>
  <c r="A1297" i="11"/>
  <c r="A1298" i="11"/>
  <c r="A1299" i="11"/>
  <c r="A1300" i="11"/>
  <c r="A1301" i="11"/>
  <c r="A1302" i="11"/>
  <c r="A1303" i="11"/>
  <c r="A1304" i="11"/>
  <c r="A1305" i="11"/>
  <c r="A1306" i="11"/>
  <c r="A1307" i="11"/>
  <c r="A1308" i="11"/>
  <c r="A1309" i="11"/>
  <c r="A1310" i="11"/>
  <c r="A1311" i="11"/>
  <c r="A1312" i="11"/>
  <c r="A1313" i="11"/>
  <c r="A1314" i="11"/>
  <c r="A1315" i="11"/>
  <c r="A1316" i="11"/>
  <c r="A1317" i="11"/>
  <c r="A1318" i="11"/>
  <c r="A1319" i="11"/>
  <c r="A1320" i="11"/>
  <c r="A1321" i="11"/>
  <c r="A1322" i="11"/>
  <c r="A1323" i="11"/>
  <c r="A1324" i="11"/>
  <c r="A1325" i="11"/>
  <c r="A1326" i="11"/>
  <c r="A1327" i="11"/>
  <c r="A1328" i="11"/>
  <c r="A1329" i="11"/>
  <c r="A1330" i="11"/>
  <c r="A1331" i="11"/>
  <c r="A1332" i="11"/>
  <c r="A1333" i="11"/>
  <c r="A1334" i="11"/>
  <c r="A1335" i="11"/>
  <c r="A1336" i="11"/>
  <c r="A1337" i="11"/>
  <c r="A1338" i="11"/>
  <c r="A1339" i="11"/>
  <c r="A1340" i="11"/>
  <c r="A1341" i="11"/>
  <c r="A1342" i="11"/>
  <c r="A1343" i="11"/>
  <c r="A1344" i="11"/>
  <c r="A1345" i="11"/>
  <c r="A1346" i="11"/>
  <c r="A1347" i="11"/>
  <c r="A1348" i="11"/>
  <c r="A1349" i="11"/>
  <c r="A1350" i="11"/>
  <c r="A1351" i="11"/>
  <c r="A1352" i="11"/>
  <c r="A1353" i="11"/>
  <c r="A1354" i="11"/>
  <c r="A1355" i="11"/>
  <c r="A1356" i="11"/>
  <c r="A1357" i="11"/>
  <c r="A1358" i="11"/>
  <c r="A1359" i="11"/>
  <c r="A1360" i="11"/>
  <c r="A1361" i="11"/>
  <c r="A1362" i="11"/>
  <c r="A1363" i="11"/>
  <c r="A1364" i="11"/>
  <c r="A1365" i="11"/>
  <c r="A1366" i="11"/>
  <c r="A1367" i="11"/>
  <c r="A1368" i="11"/>
  <c r="A1369" i="11"/>
  <c r="A1370" i="11"/>
  <c r="A1371" i="11"/>
  <c r="A1372" i="11"/>
  <c r="A1373" i="11"/>
  <c r="A1374" i="11"/>
  <c r="A1375" i="11"/>
  <c r="A1376" i="11"/>
  <c r="A1377" i="11"/>
  <c r="A1378" i="11"/>
  <c r="A1379" i="11"/>
  <c r="A1380" i="11"/>
  <c r="A1381" i="11"/>
  <c r="A1382" i="11"/>
  <c r="A1383" i="11"/>
  <c r="A1384" i="11"/>
  <c r="A1385" i="11"/>
  <c r="A1386" i="11"/>
  <c r="A1387" i="11"/>
  <c r="A1388" i="11"/>
  <c r="A1389" i="11"/>
  <c r="A1390" i="11"/>
  <c r="A1391" i="11"/>
  <c r="A1392" i="11"/>
  <c r="A1393" i="11"/>
  <c r="A1394" i="11"/>
  <c r="A1395" i="11"/>
  <c r="A1396" i="11"/>
  <c r="A1397" i="11"/>
  <c r="A1398" i="11"/>
  <c r="A1399" i="11"/>
  <c r="A1400" i="11"/>
  <c r="A1401" i="11"/>
  <c r="A1402" i="11"/>
  <c r="A1403" i="11"/>
  <c r="A1404" i="11"/>
  <c r="A1405" i="11"/>
  <c r="A1406" i="11"/>
  <c r="A1407" i="11"/>
  <c r="A1408" i="11"/>
  <c r="A1409" i="11"/>
  <c r="A1410" i="11"/>
  <c r="A1411" i="11"/>
  <c r="A1412" i="11"/>
  <c r="A1413" i="11"/>
  <c r="A1414" i="11"/>
  <c r="A1415" i="11"/>
  <c r="A1416" i="11"/>
  <c r="A1417" i="11"/>
  <c r="A1418" i="11"/>
  <c r="A1419" i="11"/>
  <c r="A1420" i="11"/>
  <c r="A1421" i="11"/>
  <c r="A1422" i="11"/>
  <c r="A1423" i="11"/>
  <c r="A1424" i="11"/>
  <c r="A1425" i="11"/>
  <c r="A1426" i="11"/>
  <c r="A1427" i="11"/>
  <c r="A1428" i="11"/>
  <c r="A1429" i="11"/>
  <c r="A1430" i="11"/>
  <c r="A1431" i="11"/>
  <c r="A1432" i="11"/>
  <c r="A1433" i="11"/>
  <c r="A1434" i="11"/>
  <c r="A1435" i="11"/>
  <c r="A1436" i="11"/>
  <c r="A1437" i="11"/>
  <c r="A1438" i="11"/>
  <c r="A1439" i="11"/>
  <c r="A1440" i="11"/>
  <c r="A1441" i="11"/>
  <c r="A1442" i="11"/>
  <c r="A1443" i="11"/>
  <c r="A1444" i="11"/>
  <c r="A1445" i="11"/>
  <c r="A1446" i="11"/>
  <c r="A1447" i="11"/>
  <c r="A1448" i="11"/>
  <c r="A1449" i="11"/>
  <c r="A1450" i="11"/>
  <c r="A1451" i="11"/>
  <c r="A1452" i="11"/>
  <c r="A1453" i="11"/>
  <c r="A1454" i="11"/>
  <c r="A1455" i="11"/>
  <c r="A1456" i="11"/>
  <c r="A1457" i="11"/>
  <c r="A1458" i="11"/>
  <c r="A1459" i="11"/>
  <c r="A1460" i="11"/>
  <c r="A1461" i="11"/>
  <c r="A1462" i="11"/>
  <c r="A1463" i="11"/>
  <c r="A1464" i="11"/>
  <c r="A1465" i="11"/>
  <c r="A1466" i="11"/>
  <c r="A1467" i="11"/>
  <c r="A1468" i="11"/>
  <c r="A1469" i="11"/>
  <c r="A1470" i="11"/>
  <c r="A1471" i="11"/>
  <c r="A1472" i="11"/>
  <c r="A1473" i="11"/>
  <c r="A1474" i="11"/>
  <c r="A1475" i="11"/>
  <c r="A1476" i="11"/>
  <c r="A1477" i="11"/>
  <c r="A1478" i="11"/>
  <c r="A1479" i="11"/>
  <c r="A1480" i="11"/>
  <c r="A1481" i="11"/>
  <c r="A1482" i="11"/>
  <c r="A1483" i="11"/>
  <c r="A1484" i="11"/>
  <c r="A1485" i="11"/>
  <c r="A1486" i="11"/>
  <c r="A1487" i="11"/>
  <c r="A1488" i="11"/>
  <c r="A1489" i="11"/>
  <c r="A1490" i="11"/>
  <c r="A1491" i="11"/>
  <c r="A1492" i="11"/>
  <c r="A1493" i="11"/>
  <c r="A1494" i="11"/>
  <c r="A1495" i="11"/>
  <c r="A1496" i="11"/>
  <c r="A1497" i="11"/>
  <c r="A1498" i="11"/>
  <c r="A1499" i="11"/>
  <c r="A1500" i="11"/>
  <c r="A1501" i="11"/>
  <c r="A1502" i="11"/>
  <c r="A1503" i="11"/>
  <c r="A1504" i="11"/>
  <c r="A1505" i="11"/>
  <c r="A1506" i="11"/>
  <c r="A1507" i="11"/>
  <c r="A1508" i="11"/>
  <c r="A1509" i="11"/>
  <c r="A1510" i="11"/>
  <c r="A1511" i="11"/>
  <c r="A1512" i="11"/>
  <c r="A1513" i="11"/>
  <c r="A1514" i="11"/>
  <c r="A1515" i="11"/>
  <c r="A1516" i="11"/>
  <c r="A1517" i="11"/>
  <c r="A1518" i="11"/>
  <c r="A1519" i="11"/>
  <c r="A1520" i="11"/>
  <c r="A1521" i="11"/>
  <c r="A1522" i="11"/>
  <c r="A1523" i="11"/>
  <c r="A1524" i="11"/>
  <c r="A1525" i="11"/>
  <c r="A1526" i="11"/>
  <c r="A1527" i="11"/>
  <c r="A1528" i="11"/>
  <c r="A1529" i="11"/>
  <c r="A1530" i="11"/>
  <c r="A1531" i="11"/>
  <c r="A1532" i="11"/>
  <c r="A1533" i="11"/>
  <c r="A1534" i="11"/>
  <c r="A1535" i="11"/>
  <c r="A1536" i="11"/>
  <c r="A1537" i="11"/>
  <c r="A1538" i="11"/>
  <c r="A1539" i="11"/>
  <c r="A1540" i="11"/>
  <c r="A1541" i="11"/>
  <c r="A1542" i="11"/>
  <c r="A1543" i="11"/>
  <c r="A1544" i="11"/>
  <c r="A1545" i="11"/>
  <c r="A1546" i="11"/>
  <c r="A1547" i="11"/>
  <c r="A1548" i="11"/>
  <c r="A1549" i="11"/>
  <c r="A1550" i="11"/>
  <c r="A1551" i="11"/>
  <c r="A1552" i="11"/>
  <c r="A1553" i="11"/>
  <c r="A1554" i="11"/>
  <c r="A1555" i="11"/>
  <c r="A1556" i="11"/>
  <c r="A1557" i="11"/>
  <c r="A1558" i="11"/>
  <c r="A1559" i="11"/>
  <c r="A1560" i="11"/>
  <c r="A1561" i="11"/>
  <c r="A1562" i="11"/>
  <c r="A1563" i="11"/>
  <c r="A1564" i="11"/>
  <c r="A1565" i="11"/>
  <c r="A1566" i="11"/>
  <c r="A1567" i="11"/>
  <c r="A1568" i="11"/>
  <c r="A1569" i="11"/>
  <c r="A1570" i="11"/>
  <c r="A1571" i="11"/>
  <c r="A1572" i="11"/>
  <c r="A1573" i="11"/>
  <c r="A1574" i="11"/>
  <c r="A1575" i="11"/>
  <c r="A1576" i="11"/>
  <c r="A1577" i="11"/>
  <c r="A1578" i="11"/>
  <c r="A1579" i="11"/>
  <c r="A1580" i="11"/>
  <c r="A1581" i="11"/>
  <c r="A1582" i="11"/>
  <c r="A1583" i="11"/>
  <c r="A1584" i="11"/>
  <c r="A1585" i="11"/>
  <c r="A1586" i="11"/>
  <c r="A1587" i="11"/>
  <c r="A1588" i="11"/>
  <c r="A1589" i="11"/>
  <c r="A1590" i="11"/>
  <c r="A1591" i="11"/>
  <c r="A1592" i="11"/>
  <c r="A1593" i="11"/>
  <c r="A1594" i="11"/>
  <c r="A1595" i="11"/>
  <c r="A1596" i="11"/>
  <c r="A1597" i="11"/>
  <c r="A1598" i="11"/>
  <c r="A1599" i="11"/>
  <c r="A1600" i="11"/>
  <c r="A1601" i="11"/>
  <c r="A1602" i="11"/>
  <c r="A1603" i="11"/>
  <c r="A1604" i="11"/>
  <c r="A1605" i="11"/>
  <c r="A1606" i="11"/>
  <c r="A1607" i="11"/>
  <c r="A1608" i="11"/>
  <c r="A1609" i="11"/>
  <c r="A1610" i="11"/>
  <c r="A1611" i="11"/>
  <c r="A1612" i="11"/>
  <c r="A1613" i="11"/>
  <c r="A1614" i="11"/>
  <c r="A1615" i="11"/>
  <c r="A1616" i="11"/>
  <c r="A1617" i="11"/>
  <c r="A1618" i="11"/>
  <c r="A1619" i="11"/>
  <c r="A1620" i="11"/>
  <c r="A1621" i="11"/>
  <c r="A1622" i="11"/>
  <c r="A1623" i="11"/>
  <c r="A1624" i="11"/>
  <c r="A1625" i="11"/>
  <c r="A1626" i="11"/>
  <c r="A1627" i="11"/>
  <c r="A1628" i="11"/>
  <c r="A1629" i="11"/>
  <c r="A1630" i="11"/>
  <c r="A1631" i="11"/>
  <c r="A1632" i="11"/>
  <c r="A1633" i="11"/>
  <c r="A1634" i="11"/>
  <c r="A1635" i="11"/>
  <c r="A1636" i="11"/>
  <c r="A1637" i="11"/>
  <c r="A1638" i="11"/>
  <c r="A1639" i="11"/>
  <c r="A1640" i="11"/>
  <c r="A1641" i="11"/>
  <c r="A1642" i="11"/>
  <c r="A1643" i="11"/>
  <c r="A1644" i="11"/>
  <c r="A1645" i="11"/>
  <c r="A1646" i="11"/>
  <c r="A1647" i="11"/>
  <c r="A1648" i="11"/>
  <c r="A1649" i="11"/>
  <c r="A1650" i="11"/>
  <c r="A1651" i="11"/>
  <c r="A1652" i="11"/>
  <c r="A1653" i="11"/>
  <c r="A1654" i="11"/>
  <c r="A1655" i="11"/>
  <c r="A1656" i="11"/>
  <c r="A1657" i="11"/>
  <c r="A1658" i="11"/>
  <c r="A1659" i="11"/>
  <c r="A1660" i="11"/>
  <c r="A1661" i="11"/>
  <c r="A1662" i="11"/>
  <c r="A1663" i="11"/>
  <c r="A1664" i="11"/>
  <c r="A1665" i="11"/>
  <c r="A1666" i="11"/>
  <c r="A1667" i="11"/>
  <c r="A1668" i="11"/>
  <c r="A1669" i="11"/>
  <c r="A1670" i="11"/>
  <c r="A1671" i="11"/>
  <c r="A1672" i="11"/>
  <c r="A1673" i="11"/>
  <c r="A1674" i="11"/>
  <c r="A1675" i="11"/>
  <c r="A1676" i="11"/>
  <c r="A1677" i="11"/>
  <c r="A1678" i="11"/>
  <c r="A1679" i="11"/>
  <c r="A1680" i="11"/>
  <c r="A1681" i="11"/>
  <c r="A1682" i="11"/>
  <c r="A1683" i="11"/>
  <c r="A1684" i="11"/>
  <c r="A1685" i="11"/>
  <c r="A1686" i="11"/>
  <c r="A1687" i="11"/>
  <c r="A1688" i="11"/>
  <c r="A1689" i="11"/>
  <c r="A1690" i="11"/>
  <c r="A1691" i="11"/>
  <c r="A1692" i="11"/>
  <c r="A1693" i="11"/>
  <c r="A1694" i="11"/>
  <c r="A1695" i="11"/>
  <c r="A1696" i="11"/>
  <c r="A1697" i="11"/>
  <c r="A1698" i="11"/>
  <c r="A1699" i="11"/>
  <c r="A1700" i="11"/>
  <c r="A1701" i="11"/>
  <c r="A1702" i="11"/>
  <c r="A1703" i="11"/>
  <c r="A1704" i="11"/>
  <c r="A1705" i="11"/>
  <c r="A1706" i="11"/>
  <c r="A1707" i="11"/>
  <c r="A1708" i="11"/>
  <c r="A1709" i="11"/>
  <c r="A1710" i="11"/>
  <c r="A1711" i="11"/>
  <c r="A1712" i="11"/>
  <c r="A1713" i="11"/>
  <c r="A1714" i="11"/>
  <c r="A1715" i="11"/>
  <c r="A1716" i="11"/>
  <c r="A1717" i="11"/>
  <c r="A1718" i="11"/>
  <c r="A1719" i="11"/>
  <c r="A1720" i="11"/>
  <c r="A1721" i="11"/>
  <c r="A1722" i="11"/>
  <c r="A1723" i="11"/>
  <c r="A1724" i="11"/>
  <c r="A1725" i="11"/>
  <c r="A1726" i="11"/>
  <c r="A1727" i="11"/>
  <c r="A1728" i="11"/>
  <c r="A1729" i="11"/>
  <c r="A1730" i="11"/>
  <c r="A1731" i="11"/>
  <c r="A1732" i="11"/>
  <c r="A1733" i="11"/>
  <c r="A1734" i="11"/>
  <c r="A1735" i="11"/>
  <c r="A1736" i="11"/>
  <c r="A1737" i="11"/>
  <c r="A1738" i="11"/>
  <c r="A1739" i="11"/>
  <c r="A1740" i="11"/>
  <c r="A1741" i="11"/>
  <c r="A1742" i="11"/>
  <c r="A1743" i="11"/>
  <c r="A1744" i="11"/>
  <c r="A1745" i="11"/>
  <c r="A1746" i="11"/>
  <c r="A1747" i="11"/>
  <c r="A1748" i="11"/>
  <c r="A1749" i="11"/>
  <c r="A1750" i="11"/>
  <c r="A1751" i="11"/>
  <c r="A1752" i="11"/>
  <c r="A1753" i="11"/>
  <c r="A1754" i="11"/>
  <c r="A1755" i="11"/>
  <c r="A1756" i="11"/>
  <c r="A1757" i="11"/>
  <c r="A1758" i="11"/>
  <c r="A1759" i="11"/>
  <c r="A1760" i="11"/>
  <c r="A1761" i="11"/>
  <c r="A1762" i="11"/>
  <c r="A1763" i="11"/>
  <c r="A1764" i="11"/>
  <c r="A1765" i="11"/>
  <c r="A1766" i="11"/>
  <c r="A1767" i="11"/>
  <c r="A1768" i="11"/>
  <c r="A1769" i="11"/>
  <c r="A1770" i="11"/>
  <c r="A1771" i="11"/>
  <c r="A1772" i="11"/>
  <c r="A1773" i="11"/>
  <c r="A1774" i="11"/>
  <c r="A1775" i="11"/>
  <c r="A1776" i="11"/>
  <c r="A1777" i="11"/>
  <c r="A1778" i="11"/>
  <c r="A1779" i="11"/>
  <c r="A1780" i="11"/>
  <c r="A1781" i="11"/>
  <c r="A1782" i="11"/>
  <c r="A1783" i="11"/>
  <c r="A1784" i="11"/>
  <c r="A1785" i="11"/>
  <c r="A1786" i="11"/>
  <c r="A1787" i="11"/>
  <c r="A1788" i="11"/>
  <c r="A1789" i="11"/>
  <c r="A1790" i="11"/>
  <c r="A1791" i="11"/>
  <c r="A1792" i="11"/>
  <c r="A1793" i="11"/>
  <c r="A1794" i="11"/>
  <c r="A1795" i="11"/>
  <c r="A1796" i="11"/>
  <c r="A1797" i="11"/>
  <c r="A1798" i="11"/>
  <c r="A1799" i="11"/>
  <c r="A1800" i="11"/>
  <c r="A1801" i="11"/>
  <c r="A1802" i="11"/>
  <c r="A1803" i="11"/>
  <c r="A1804" i="11"/>
  <c r="A1805" i="11"/>
  <c r="A1806" i="11"/>
  <c r="A1807" i="11"/>
  <c r="A1808" i="11"/>
  <c r="A1809" i="11"/>
  <c r="A1810" i="11"/>
  <c r="A1811" i="11"/>
  <c r="A1812" i="11"/>
  <c r="A1813" i="11"/>
  <c r="A1814" i="11"/>
  <c r="A1815" i="11"/>
  <c r="A1816" i="11"/>
  <c r="A1817" i="11"/>
  <c r="A1818" i="11"/>
  <c r="A1819" i="11"/>
  <c r="A1820" i="11"/>
  <c r="A1821" i="11"/>
  <c r="A1822" i="11"/>
  <c r="A1823" i="11"/>
  <c r="A1824" i="11"/>
  <c r="A1825" i="11"/>
  <c r="A1826" i="11"/>
  <c r="A1827" i="11"/>
  <c r="A1828" i="11"/>
  <c r="A1829" i="11"/>
  <c r="A1830" i="11"/>
  <c r="A1831" i="11"/>
  <c r="A1832" i="11"/>
  <c r="A1833" i="11"/>
  <c r="A1834" i="11"/>
  <c r="A1835" i="11"/>
  <c r="A1836" i="11"/>
  <c r="A1837" i="11"/>
  <c r="A1838" i="11"/>
  <c r="A1839" i="11"/>
  <c r="A1840" i="11"/>
  <c r="A1841" i="11"/>
  <c r="A1842" i="11"/>
  <c r="A1843" i="11"/>
  <c r="A1844" i="11"/>
  <c r="A1845" i="11"/>
  <c r="A1846" i="11"/>
  <c r="A1847" i="11"/>
  <c r="A1848" i="11"/>
  <c r="A1849" i="11"/>
  <c r="A1850" i="11"/>
  <c r="A1851" i="11"/>
  <c r="A1852" i="11"/>
  <c r="A1853" i="11"/>
  <c r="A1854" i="11"/>
  <c r="A1855" i="11"/>
  <c r="A1856" i="11"/>
  <c r="A1857" i="11"/>
  <c r="A1858" i="11"/>
  <c r="A1859" i="11"/>
  <c r="A1860" i="11"/>
  <c r="A1861" i="11"/>
  <c r="A1862" i="11"/>
  <c r="A1863" i="11"/>
  <c r="A1864" i="11"/>
  <c r="A1865" i="11"/>
  <c r="A1866" i="11"/>
  <c r="A1867" i="11"/>
  <c r="A1868" i="11"/>
  <c r="A1869" i="11"/>
  <c r="A1870" i="11"/>
  <c r="A1871" i="11"/>
  <c r="A1872" i="11"/>
  <c r="A1873" i="11"/>
  <c r="A1874" i="11"/>
  <c r="A1875" i="11"/>
  <c r="A1876" i="11"/>
  <c r="A1877" i="11"/>
  <c r="A1878" i="11"/>
  <c r="A1879" i="11"/>
  <c r="A1880" i="11"/>
  <c r="A1881" i="11"/>
  <c r="A1882" i="11"/>
  <c r="A1883" i="11"/>
  <c r="A1884" i="11"/>
  <c r="A1885" i="11"/>
  <c r="A1886" i="11"/>
  <c r="A1887" i="11"/>
  <c r="A1888" i="11"/>
  <c r="A1889" i="11"/>
  <c r="A1890" i="11"/>
  <c r="A1891" i="11"/>
  <c r="A1892" i="11"/>
  <c r="A1893" i="11"/>
  <c r="A1894" i="11"/>
  <c r="A1895" i="11"/>
  <c r="A1896" i="11"/>
  <c r="A2" i="11"/>
  <c r="A2" i="12"/>
  <c r="G5" i="30"/>
  <c r="G5" i="31"/>
  <c r="B5" i="31"/>
  <c r="G7" i="30"/>
  <c r="G7" i="31"/>
  <c r="B7" i="31"/>
  <c r="G9" i="30"/>
  <c r="G12" i="30"/>
  <c r="G12" i="31"/>
  <c r="B12" i="31"/>
  <c r="C109" i="31"/>
  <c r="D109" i="31"/>
  <c r="H13" i="30"/>
  <c r="H13" i="31"/>
  <c r="G11" i="30"/>
  <c r="G11" i="31"/>
  <c r="B11" i="31"/>
  <c r="H8" i="30"/>
  <c r="C93" i="30"/>
  <c r="H6" i="30"/>
  <c r="I10" i="30"/>
  <c r="I12" i="30"/>
  <c r="I14" i="30"/>
  <c r="G14" i="30"/>
  <c r="G14" i="31"/>
  <c r="G8" i="30"/>
  <c r="G10" i="30"/>
  <c r="G10" i="31"/>
  <c r="B10" i="31"/>
  <c r="H11" i="30"/>
  <c r="H5" i="30"/>
  <c r="H7" i="30"/>
  <c r="H9" i="30"/>
  <c r="I8" i="30"/>
  <c r="C94" i="30"/>
  <c r="I13" i="30"/>
  <c r="I7" i="30"/>
  <c r="I9" i="30"/>
  <c r="I11" i="30"/>
  <c r="G13" i="30"/>
  <c r="G13" i="31"/>
  <c r="I5" i="30"/>
  <c r="I6" i="30"/>
  <c r="G6" i="30"/>
  <c r="G6" i="31"/>
  <c r="B6" i="31"/>
  <c r="H10" i="30"/>
  <c r="H12" i="30"/>
  <c r="H14" i="30"/>
  <c r="K13" i="13"/>
  <c r="JX28" i="8"/>
  <c r="KD173" i="8"/>
  <c r="KD172" i="8"/>
  <c r="KD171" i="8"/>
  <c r="KD170" i="8"/>
  <c r="KD169" i="8"/>
  <c r="KD168" i="8"/>
  <c r="KD167" i="8"/>
  <c r="KD166" i="8"/>
  <c r="KD165" i="8"/>
  <c r="KD164" i="8"/>
  <c r="KD163" i="8"/>
  <c r="KD162" i="8"/>
  <c r="KD161" i="8"/>
  <c r="KD160" i="8"/>
  <c r="KD159" i="8"/>
  <c r="KD158" i="8"/>
  <c r="KD157" i="8"/>
  <c r="KD156" i="8"/>
  <c r="KD155" i="8"/>
  <c r="KD154" i="8"/>
  <c r="KD153" i="8"/>
  <c r="KD152" i="8"/>
  <c r="KD151" i="8"/>
  <c r="KD150" i="8"/>
  <c r="KD149" i="8"/>
  <c r="KD148" i="8"/>
  <c r="KD147" i="8"/>
  <c r="KD146" i="8"/>
  <c r="KD145" i="8"/>
  <c r="KD144" i="8"/>
  <c r="KD143" i="8"/>
  <c r="KD142" i="8"/>
  <c r="KD141" i="8"/>
  <c r="KD140" i="8"/>
  <c r="KD139" i="8"/>
  <c r="KD138" i="8"/>
  <c r="KD137" i="8"/>
  <c r="KD136" i="8"/>
  <c r="KD135" i="8"/>
  <c r="KD134" i="8"/>
  <c r="KD133" i="8"/>
  <c r="KD132" i="8"/>
  <c r="KD131" i="8"/>
  <c r="KD130" i="8"/>
  <c r="KD129" i="8"/>
  <c r="KD128" i="8"/>
  <c r="KD127" i="8"/>
  <c r="KD126" i="8"/>
  <c r="KD125" i="8"/>
  <c r="KD124" i="8"/>
  <c r="KD123" i="8"/>
  <c r="KD122" i="8"/>
  <c r="KD121" i="8"/>
  <c r="KD120" i="8"/>
  <c r="KD119" i="8"/>
  <c r="KD118" i="8"/>
  <c r="KD117" i="8"/>
  <c r="KD116" i="8"/>
  <c r="KD115" i="8"/>
  <c r="KD114" i="8"/>
  <c r="KD113" i="8"/>
  <c r="KD112" i="8"/>
  <c r="KD111" i="8"/>
  <c r="KD110" i="8"/>
  <c r="KD109" i="8"/>
  <c r="KD108" i="8"/>
  <c r="KD107" i="8"/>
  <c r="KD106" i="8"/>
  <c r="KD105" i="8"/>
  <c r="KD104" i="8"/>
  <c r="KD103" i="8"/>
  <c r="KD102" i="8"/>
  <c r="KD101" i="8"/>
  <c r="KD100" i="8"/>
  <c r="KD99" i="8"/>
  <c r="KD98" i="8"/>
  <c r="KD97" i="8"/>
  <c r="KD96" i="8"/>
  <c r="KD95" i="8"/>
  <c r="KD94" i="8"/>
  <c r="KD93" i="8"/>
  <c r="KD92" i="8"/>
  <c r="KD91" i="8"/>
  <c r="KD90" i="8"/>
  <c r="KD89" i="8"/>
  <c r="KD88" i="8"/>
  <c r="KD87" i="8"/>
  <c r="KD86" i="8"/>
  <c r="KD85" i="8"/>
  <c r="KD84" i="8"/>
  <c r="KD83" i="8"/>
  <c r="KD82" i="8"/>
  <c r="KD81" i="8"/>
  <c r="KD80" i="8"/>
  <c r="KD79" i="8"/>
  <c r="KD78" i="8"/>
  <c r="KD77" i="8"/>
  <c r="KD76" i="8"/>
  <c r="KD75" i="8"/>
  <c r="KD74" i="8"/>
  <c r="KD73" i="8"/>
  <c r="KD72" i="8"/>
  <c r="KD71" i="8"/>
  <c r="KD70" i="8"/>
  <c r="KD69" i="8"/>
  <c r="KD68" i="8"/>
  <c r="KD67" i="8"/>
  <c r="KD66" i="8"/>
  <c r="KD65" i="8"/>
  <c r="KD64" i="8"/>
  <c r="KD63" i="8"/>
  <c r="KD62" i="8"/>
  <c r="KD61" i="8"/>
  <c r="KD60" i="8"/>
  <c r="KD59" i="8"/>
  <c r="KD58" i="8"/>
  <c r="KD57" i="8"/>
  <c r="KD56" i="8"/>
  <c r="KD55" i="8"/>
  <c r="KD54" i="8"/>
  <c r="KD53" i="8"/>
  <c r="KD52" i="8"/>
  <c r="KD51" i="8"/>
  <c r="KD50" i="8"/>
  <c r="KD49" i="8"/>
  <c r="KD48" i="8"/>
  <c r="KD47" i="8"/>
  <c r="KD46" i="8"/>
  <c r="KD45" i="8"/>
  <c r="KD44" i="8"/>
  <c r="KD43" i="8"/>
  <c r="KD42" i="8"/>
  <c r="KD41" i="8"/>
  <c r="KD40" i="8"/>
  <c r="KD39" i="8"/>
  <c r="KD38" i="8"/>
  <c r="KD37" i="8"/>
  <c r="KD36" i="8"/>
  <c r="KD35" i="8"/>
  <c r="KD34" i="8"/>
  <c r="KD33" i="8"/>
  <c r="KD32" i="8"/>
  <c r="KD31" i="8"/>
  <c r="KD30" i="8"/>
  <c r="KD29" i="8"/>
  <c r="KD28" i="8"/>
  <c r="KD27" i="8"/>
  <c r="KD26" i="8"/>
  <c r="KD25" i="8"/>
  <c r="KD24" i="8"/>
  <c r="KD23" i="8"/>
  <c r="KD22" i="8"/>
  <c r="KD21" i="8"/>
  <c r="KD20" i="8"/>
  <c r="KD19" i="8"/>
  <c r="KD18" i="8"/>
  <c r="KD17" i="8"/>
  <c r="KD16" i="8"/>
  <c r="KD15" i="8"/>
  <c r="KD14" i="8"/>
  <c r="KD13" i="8"/>
  <c r="KD12" i="8"/>
  <c r="KD11" i="8"/>
  <c r="KD10" i="8"/>
  <c r="KD9" i="8"/>
  <c r="KD8" i="8"/>
  <c r="KD7" i="8"/>
  <c r="KD6" i="8"/>
  <c r="KD5" i="8"/>
  <c r="KD4" i="8"/>
  <c r="KD3" i="8"/>
  <c r="KD2" i="8"/>
  <c r="JW173" i="8"/>
  <c r="JW172" i="8"/>
  <c r="JW171" i="8"/>
  <c r="JW170" i="8"/>
  <c r="JW169" i="8"/>
  <c r="JW168" i="8"/>
  <c r="JW167" i="8"/>
  <c r="JW166" i="8"/>
  <c r="JW165" i="8"/>
  <c r="JW164" i="8"/>
  <c r="JW163" i="8"/>
  <c r="JW162" i="8"/>
  <c r="JW161" i="8"/>
  <c r="JW160" i="8"/>
  <c r="JW159" i="8"/>
  <c r="JW158" i="8"/>
  <c r="JW157" i="8"/>
  <c r="JW156" i="8"/>
  <c r="JW155" i="8"/>
  <c r="JW154" i="8"/>
  <c r="JW153" i="8"/>
  <c r="JW152" i="8"/>
  <c r="JW151" i="8"/>
  <c r="JW150" i="8"/>
  <c r="JW149" i="8"/>
  <c r="JW148" i="8"/>
  <c r="JW147" i="8"/>
  <c r="JW146" i="8"/>
  <c r="JW145" i="8"/>
  <c r="JW144" i="8"/>
  <c r="JW143" i="8"/>
  <c r="JW142" i="8"/>
  <c r="JW141" i="8"/>
  <c r="JW140" i="8"/>
  <c r="JW139" i="8"/>
  <c r="JW138" i="8"/>
  <c r="JW137" i="8"/>
  <c r="JW136" i="8"/>
  <c r="JW135" i="8"/>
  <c r="JW134" i="8"/>
  <c r="JW133" i="8"/>
  <c r="JW132" i="8"/>
  <c r="JW131" i="8"/>
  <c r="JW130" i="8"/>
  <c r="JW129" i="8"/>
  <c r="JW128" i="8"/>
  <c r="JW127" i="8"/>
  <c r="JW126" i="8"/>
  <c r="JW125" i="8"/>
  <c r="JW124" i="8"/>
  <c r="JW123" i="8"/>
  <c r="JW122" i="8"/>
  <c r="JW121" i="8"/>
  <c r="JW120" i="8"/>
  <c r="JW119" i="8"/>
  <c r="JW118" i="8"/>
  <c r="JW117" i="8"/>
  <c r="JW116" i="8"/>
  <c r="JW115" i="8"/>
  <c r="JW114" i="8"/>
  <c r="JW113" i="8"/>
  <c r="JW112" i="8"/>
  <c r="JW111" i="8"/>
  <c r="JW110" i="8"/>
  <c r="JW109" i="8"/>
  <c r="JW108" i="8"/>
  <c r="JW107" i="8"/>
  <c r="JW106" i="8"/>
  <c r="JW105" i="8"/>
  <c r="JW104" i="8"/>
  <c r="JW103" i="8"/>
  <c r="JW102" i="8"/>
  <c r="JW101" i="8"/>
  <c r="JW100" i="8"/>
  <c r="JW99" i="8"/>
  <c r="JW98" i="8"/>
  <c r="JW97" i="8"/>
  <c r="JW96" i="8"/>
  <c r="JW95" i="8"/>
  <c r="JW94" i="8"/>
  <c r="JW93" i="8"/>
  <c r="JW92" i="8"/>
  <c r="JW91" i="8"/>
  <c r="JW90" i="8"/>
  <c r="JW89" i="8"/>
  <c r="JW88" i="8"/>
  <c r="JW87" i="8"/>
  <c r="JW86" i="8"/>
  <c r="JW85" i="8"/>
  <c r="JW84" i="8"/>
  <c r="JW83" i="8"/>
  <c r="JW82" i="8"/>
  <c r="JW81" i="8"/>
  <c r="JW80" i="8"/>
  <c r="JW79" i="8"/>
  <c r="JW78" i="8"/>
  <c r="JW77" i="8"/>
  <c r="JW76" i="8"/>
  <c r="JW75" i="8"/>
  <c r="JW74" i="8"/>
  <c r="JW73" i="8"/>
  <c r="JW72" i="8"/>
  <c r="JW71" i="8"/>
  <c r="JW70" i="8"/>
  <c r="JW69" i="8"/>
  <c r="JW68" i="8"/>
  <c r="JW67" i="8"/>
  <c r="JW66" i="8"/>
  <c r="JW65" i="8"/>
  <c r="JW64" i="8"/>
  <c r="JW63" i="8"/>
  <c r="JW62" i="8"/>
  <c r="JW61" i="8"/>
  <c r="JW60" i="8"/>
  <c r="JW59" i="8"/>
  <c r="JW58" i="8"/>
  <c r="JW57" i="8"/>
  <c r="JW56" i="8"/>
  <c r="JW55" i="8"/>
  <c r="JW54" i="8"/>
  <c r="JW53" i="8"/>
  <c r="JW52" i="8"/>
  <c r="JW51" i="8"/>
  <c r="JW50" i="8"/>
  <c r="JW49" i="8"/>
  <c r="JW48" i="8"/>
  <c r="JW47" i="8"/>
  <c r="JW46" i="8"/>
  <c r="JW45" i="8"/>
  <c r="JW44" i="8"/>
  <c r="JW43" i="8"/>
  <c r="JW42" i="8"/>
  <c r="JW41" i="8"/>
  <c r="JW40" i="8"/>
  <c r="JW39" i="8"/>
  <c r="JW38" i="8"/>
  <c r="JW37" i="8"/>
  <c r="JW36" i="8"/>
  <c r="JW35" i="8"/>
  <c r="JW34" i="8"/>
  <c r="JW33" i="8"/>
  <c r="JW32" i="8"/>
  <c r="JW31" i="8"/>
  <c r="JW30" i="8"/>
  <c r="JW29" i="8"/>
  <c r="JW28" i="8"/>
  <c r="JW27" i="8"/>
  <c r="JW26" i="8"/>
  <c r="JW25" i="8"/>
  <c r="JW24" i="8"/>
  <c r="JW23" i="8"/>
  <c r="JW22" i="8"/>
  <c r="JW21" i="8"/>
  <c r="JW20" i="8"/>
  <c r="JW19" i="8"/>
  <c r="JW18" i="8"/>
  <c r="JW17" i="8"/>
  <c r="JW16" i="8"/>
  <c r="JW15" i="8"/>
  <c r="JW14" i="8"/>
  <c r="JW13" i="8"/>
  <c r="JW12" i="8"/>
  <c r="JW11" i="8"/>
  <c r="JW10" i="8"/>
  <c r="JW9" i="8"/>
  <c r="JW8" i="8"/>
  <c r="JW7" i="8"/>
  <c r="JW6" i="8"/>
  <c r="JW5" i="8"/>
  <c r="JW4" i="8"/>
  <c r="JW3" i="8"/>
  <c r="JW2" i="8"/>
  <c r="JX76" i="8"/>
  <c r="JX70" i="8"/>
  <c r="JZ70" i="8"/>
  <c r="C89" i="30"/>
  <c r="JX60" i="8"/>
  <c r="KA60" i="8"/>
  <c r="H12" i="31"/>
  <c r="B13" i="31"/>
  <c r="E117" i="31"/>
  <c r="B14" i="31"/>
  <c r="G9" i="31"/>
  <c r="J97" i="30"/>
  <c r="C88" i="30"/>
  <c r="H6" i="31"/>
  <c r="D88" i="30"/>
  <c r="I6" i="31"/>
  <c r="D89" i="30"/>
  <c r="G8" i="31"/>
  <c r="C92" i="30"/>
  <c r="I12" i="12"/>
  <c r="I11" i="31"/>
  <c r="H12" i="12"/>
  <c r="H11" i="31"/>
  <c r="H9" i="12"/>
  <c r="H8" i="31"/>
  <c r="C95" i="31"/>
  <c r="H6" i="12"/>
  <c r="H5" i="31"/>
  <c r="C90" i="31"/>
  <c r="I10" i="12"/>
  <c r="I9" i="31"/>
  <c r="I8" i="12"/>
  <c r="I7" i="31"/>
  <c r="H11" i="12"/>
  <c r="H10" i="31"/>
  <c r="I14" i="12"/>
  <c r="I13" i="31"/>
  <c r="J109" i="31"/>
  <c r="I109" i="31"/>
  <c r="H15" i="12"/>
  <c r="H14" i="31"/>
  <c r="I9" i="12"/>
  <c r="I8" i="31"/>
  <c r="C96" i="31"/>
  <c r="I15" i="12"/>
  <c r="I14" i="31"/>
  <c r="H10" i="12"/>
  <c r="H9" i="31"/>
  <c r="I13" i="12"/>
  <c r="I12" i="31"/>
  <c r="I6" i="12"/>
  <c r="I5" i="31"/>
  <c r="C91" i="31"/>
  <c r="H8" i="12"/>
  <c r="H7" i="31"/>
  <c r="I11" i="12"/>
  <c r="I10" i="31"/>
  <c r="H14" i="12"/>
  <c r="H13" i="12"/>
  <c r="B13" i="30"/>
  <c r="B14" i="12"/>
  <c r="G14" i="12"/>
  <c r="H7" i="12"/>
  <c r="N73" i="30"/>
  <c r="KE64" i="8"/>
  <c r="KH64" i="8"/>
  <c r="B10" i="30"/>
  <c r="B11" i="12"/>
  <c r="G11" i="12"/>
  <c r="B11" i="30"/>
  <c r="B12" i="12"/>
  <c r="G12" i="12"/>
  <c r="B8" i="30"/>
  <c r="G9" i="12"/>
  <c r="B14" i="30"/>
  <c r="B15" i="12"/>
  <c r="G15" i="12"/>
  <c r="G13" i="12"/>
  <c r="B12" i="30"/>
  <c r="JX81" i="8"/>
  <c r="KA81" i="8"/>
  <c r="B6" i="30"/>
  <c r="B7" i="12"/>
  <c r="G7" i="12"/>
  <c r="B9" i="30"/>
  <c r="L97" i="30"/>
  <c r="G10" i="12"/>
  <c r="I7" i="12"/>
  <c r="N74" i="30"/>
  <c r="B7" i="30"/>
  <c r="B8" i="12"/>
  <c r="G8" i="12"/>
  <c r="B5" i="30"/>
  <c r="B6" i="12"/>
  <c r="G6" i="12"/>
  <c r="JY5" i="8"/>
  <c r="JY61" i="8"/>
  <c r="JY169" i="8"/>
  <c r="JX162" i="8"/>
  <c r="KA162" i="8"/>
  <c r="JY139" i="8"/>
  <c r="JY135" i="8"/>
  <c r="JY130" i="8"/>
  <c r="JY127" i="8"/>
  <c r="KE59" i="8"/>
  <c r="KH59" i="8"/>
  <c r="JY53" i="8"/>
  <c r="JY49" i="8"/>
  <c r="JY39" i="8"/>
  <c r="JY27" i="8"/>
  <c r="JY131" i="8"/>
  <c r="JY126" i="8"/>
  <c r="JY121" i="8"/>
  <c r="JY114" i="8"/>
  <c r="JY113" i="8"/>
  <c r="KE106" i="8"/>
  <c r="KH106" i="8"/>
  <c r="KE100" i="8"/>
  <c r="KH100" i="8"/>
  <c r="KE98" i="8"/>
  <c r="KH98" i="8"/>
  <c r="JY97" i="8"/>
  <c r="KE92" i="8"/>
  <c r="JY87" i="8"/>
  <c r="JX86" i="8"/>
  <c r="JZ86" i="8"/>
  <c r="JY79" i="8"/>
  <c r="KE76" i="8"/>
  <c r="KG76" i="8"/>
  <c r="KE72" i="8"/>
  <c r="KH72" i="8"/>
  <c r="KE66" i="8"/>
  <c r="KH66" i="8"/>
  <c r="KA28" i="8"/>
  <c r="KA76" i="8"/>
  <c r="KE86" i="8"/>
  <c r="KG86" i="8"/>
  <c r="JY83" i="8"/>
  <c r="KE81" i="8"/>
  <c r="KH81" i="8"/>
  <c r="KE78" i="8"/>
  <c r="KH78" i="8"/>
  <c r="JY75" i="8"/>
  <c r="KE70" i="8"/>
  <c r="KG70" i="8"/>
  <c r="KE68" i="8"/>
  <c r="KG68" i="8"/>
  <c r="JY64" i="8"/>
  <c r="KE60" i="8"/>
  <c r="JY58" i="8"/>
  <c r="KE28" i="8"/>
  <c r="KH28" i="8"/>
  <c r="JY166" i="8"/>
  <c r="JY162" i="8"/>
  <c r="JY161" i="8"/>
  <c r="JX153" i="8"/>
  <c r="JZ153" i="8"/>
  <c r="JY152" i="8"/>
  <c r="KE127" i="8"/>
  <c r="KG127" i="8"/>
  <c r="JY3" i="8"/>
  <c r="JX173" i="8"/>
  <c r="JZ173" i="8"/>
  <c r="JX169" i="8"/>
  <c r="KA169" i="8"/>
  <c r="JX92" i="8"/>
  <c r="KA92" i="8"/>
  <c r="JX139" i="8"/>
  <c r="JZ139" i="8"/>
  <c r="JX98" i="8"/>
  <c r="JZ98" i="8"/>
  <c r="JX121" i="8"/>
  <c r="KA121" i="8"/>
  <c r="JY60" i="8"/>
  <c r="JY70" i="8"/>
  <c r="JY76" i="8"/>
  <c r="JY81" i="8"/>
  <c r="JY86" i="8"/>
  <c r="JY92" i="8"/>
  <c r="JY98" i="8"/>
  <c r="JX152" i="8"/>
  <c r="KA152" i="8"/>
  <c r="KE79" i="8"/>
  <c r="KH79" i="8"/>
  <c r="KE83" i="8"/>
  <c r="KG83" i="8"/>
  <c r="KE87" i="8"/>
  <c r="KH87" i="8"/>
  <c r="KE97" i="8"/>
  <c r="KH97" i="8"/>
  <c r="JX53" i="8"/>
  <c r="JZ53" i="8"/>
  <c r="JX61" i="8"/>
  <c r="KA61" i="8"/>
  <c r="JX66" i="8"/>
  <c r="KA66" i="8"/>
  <c r="JX72" i="8"/>
  <c r="KA72" i="8"/>
  <c r="JX78" i="8"/>
  <c r="JZ78" i="8"/>
  <c r="JX83" i="8"/>
  <c r="JZ83" i="8"/>
  <c r="JX87" i="8"/>
  <c r="JZ87" i="8"/>
  <c r="JX100" i="8"/>
  <c r="JZ100" i="8"/>
  <c r="JX106" i="8"/>
  <c r="KA106" i="8"/>
  <c r="JX113" i="8"/>
  <c r="KA113" i="8"/>
  <c r="JX135" i="8"/>
  <c r="JZ135" i="8"/>
  <c r="KE27" i="8"/>
  <c r="KG27" i="8"/>
  <c r="KE75" i="8"/>
  <c r="KH75" i="8"/>
  <c r="JY28" i="8"/>
  <c r="JY66" i="8"/>
  <c r="JY78" i="8"/>
  <c r="JY100" i="8"/>
  <c r="JY106" i="8"/>
  <c r="KE53" i="8"/>
  <c r="KH53" i="8"/>
  <c r="KE61" i="8"/>
  <c r="KH61" i="8"/>
  <c r="JY72" i="8"/>
  <c r="JY14" i="8"/>
  <c r="JX39" i="8"/>
  <c r="KA39" i="8"/>
  <c r="JX48" i="8"/>
  <c r="KA48" i="8"/>
  <c r="JX58" i="8"/>
  <c r="KA58" i="8"/>
  <c r="JX68" i="8"/>
  <c r="KA68" i="8"/>
  <c r="JX79" i="8"/>
  <c r="JZ79" i="8"/>
  <c r="JX114" i="8"/>
  <c r="JZ114" i="8"/>
  <c r="JX126" i="8"/>
  <c r="JZ126" i="8"/>
  <c r="JX130" i="8"/>
  <c r="JZ130" i="8"/>
  <c r="JX166" i="8"/>
  <c r="JZ166" i="8"/>
  <c r="JY68" i="8"/>
  <c r="KE39" i="8"/>
  <c r="KG39" i="8"/>
  <c r="KE49" i="8"/>
  <c r="KH49" i="8"/>
  <c r="KE58" i="8"/>
  <c r="KH58" i="8"/>
  <c r="JX27" i="8"/>
  <c r="KA27" i="8"/>
  <c r="JX49" i="8"/>
  <c r="KA49" i="8"/>
  <c r="JX59" i="8"/>
  <c r="JZ59" i="8"/>
  <c r="JX64" i="8"/>
  <c r="KA64" i="8"/>
  <c r="JX75" i="8"/>
  <c r="KA75" i="8"/>
  <c r="JX97" i="8"/>
  <c r="KA97" i="8"/>
  <c r="JX127" i="8"/>
  <c r="KA127" i="8"/>
  <c r="JX131" i="8"/>
  <c r="JZ131" i="8"/>
  <c r="JX161" i="8"/>
  <c r="JZ161" i="8"/>
  <c r="KE90" i="8"/>
  <c r="KH90" i="8"/>
  <c r="JY59" i="8"/>
  <c r="JZ28" i="8"/>
  <c r="JZ60" i="8"/>
  <c r="KB60" i="8"/>
  <c r="J13" i="13"/>
  <c r="KE146" i="8"/>
  <c r="KH146" i="8"/>
  <c r="KA100" i="8"/>
  <c r="KB100" i="8"/>
  <c r="JZ76" i="8"/>
  <c r="KE121" i="8"/>
  <c r="KE162" i="8"/>
  <c r="KH162" i="8"/>
  <c r="KE131" i="8"/>
  <c r="JY153" i="8"/>
  <c r="KE130" i="8"/>
  <c r="KH130" i="8"/>
  <c r="KE114" i="8"/>
  <c r="KG114" i="8"/>
  <c r="KE113" i="8"/>
  <c r="KE173" i="8"/>
  <c r="KG173" i="8"/>
  <c r="JX11" i="8"/>
  <c r="JZ11" i="8"/>
  <c r="KE11" i="8"/>
  <c r="KG11" i="8"/>
  <c r="JY119" i="8"/>
  <c r="KE118" i="8"/>
  <c r="KG118" i="8"/>
  <c r="KE45" i="8"/>
  <c r="KG45" i="8"/>
  <c r="KE139" i="8"/>
  <c r="KG139" i="8"/>
  <c r="JY173" i="8"/>
  <c r="KE126" i="8"/>
  <c r="KH126" i="8"/>
  <c r="JY45" i="8"/>
  <c r="KA70" i="8"/>
  <c r="KB70" i="8"/>
  <c r="KE119" i="8"/>
  <c r="JX118" i="8"/>
  <c r="JY118" i="8"/>
  <c r="JX45" i="8"/>
  <c r="JX119" i="8"/>
  <c r="KE152" i="8"/>
  <c r="KG152" i="8"/>
  <c r="KE169" i="8"/>
  <c r="KE166" i="8"/>
  <c r="KH166" i="8"/>
  <c r="KG75" i="8"/>
  <c r="KI75" i="8"/>
  <c r="KE135" i="8"/>
  <c r="KE163" i="8"/>
  <c r="KE161" i="8"/>
  <c r="KE168" i="8"/>
  <c r="KH168" i="8"/>
  <c r="KE153" i="8"/>
  <c r="KE5" i="8"/>
  <c r="KH5" i="8"/>
  <c r="JX10" i="8"/>
  <c r="KA10" i="8"/>
  <c r="JY11" i="8"/>
  <c r="JX5" i="8"/>
  <c r="KE3" i="8"/>
  <c r="KH3" i="8"/>
  <c r="JX4" i="8"/>
  <c r="JZ4" i="8"/>
  <c r="JY4" i="8"/>
  <c r="KE4" i="8"/>
  <c r="KG4" i="8"/>
  <c r="JX3" i="8"/>
  <c r="KH86" i="8"/>
  <c r="KH60" i="8"/>
  <c r="KG60" i="8"/>
  <c r="KH92" i="8"/>
  <c r="KG92" i="8"/>
  <c r="KA139" i="8"/>
  <c r="KA153" i="8"/>
  <c r="KB153" i="8"/>
  <c r="KA131" i="8"/>
  <c r="KA98" i="8"/>
  <c r="KB98" i="8"/>
  <c r="IR58" i="8"/>
  <c r="JX2" i="8"/>
  <c r="JZ2" i="8"/>
  <c r="IR81" i="8"/>
  <c r="KG66" i="8"/>
  <c r="KI66" i="8"/>
  <c r="JY2" i="8"/>
  <c r="JY10" i="8"/>
  <c r="KE142" i="8"/>
  <c r="KH142" i="8"/>
  <c r="JZ61" i="8"/>
  <c r="KG79" i="8"/>
  <c r="KI79" i="8"/>
  <c r="KA79" i="8"/>
  <c r="KB79" i="8"/>
  <c r="JY111" i="8"/>
  <c r="KE101" i="8"/>
  <c r="KH101" i="8"/>
  <c r="JY73" i="8"/>
  <c r="KE13" i="8"/>
  <c r="KH13" i="8"/>
  <c r="JX168" i="8"/>
  <c r="JX16" i="8"/>
  <c r="KG72" i="8"/>
  <c r="KE2" i="8"/>
  <c r="KH2" i="8"/>
  <c r="JY13" i="8"/>
  <c r="JX13" i="8"/>
  <c r="KA13" i="8"/>
  <c r="JX101" i="8"/>
  <c r="JZ101" i="8"/>
  <c r="KE116" i="8"/>
  <c r="KG116" i="8"/>
  <c r="JY168" i="8"/>
  <c r="KG53" i="8"/>
  <c r="KI53" i="8"/>
  <c r="KE111" i="8"/>
  <c r="KH111" i="8"/>
  <c r="KG100" i="8"/>
  <c r="KH76" i="8"/>
  <c r="KI76" i="8"/>
  <c r="KE141" i="8"/>
  <c r="KH141" i="8"/>
  <c r="JX73" i="8"/>
  <c r="KA73" i="8"/>
  <c r="KG28" i="8"/>
  <c r="JZ121" i="8"/>
  <c r="JX137" i="8"/>
  <c r="JY54" i="8"/>
  <c r="IR83" i="8"/>
  <c r="JX90" i="8"/>
  <c r="KA90" i="8"/>
  <c r="JX21" i="8"/>
  <c r="KG98" i="8"/>
  <c r="KI98" i="8"/>
  <c r="JX47" i="8"/>
  <c r="JZ47" i="8"/>
  <c r="KE21" i="8"/>
  <c r="KG21" i="8"/>
  <c r="KG78" i="8"/>
  <c r="KH127" i="8"/>
  <c r="KE159" i="8"/>
  <c r="KG159" i="8"/>
  <c r="JX25" i="8"/>
  <c r="JZ25" i="8"/>
  <c r="JY31" i="8"/>
  <c r="IR79" i="8"/>
  <c r="KE104" i="8"/>
  <c r="KH104" i="8"/>
  <c r="KE123" i="8"/>
  <c r="KE47" i="8"/>
  <c r="JZ162" i="8"/>
  <c r="KB162" i="8"/>
  <c r="JY21" i="8"/>
  <c r="KE48" i="8"/>
  <c r="JY47" i="8"/>
  <c r="KA166" i="8"/>
  <c r="KB166" i="8"/>
  <c r="JZ27" i="8"/>
  <c r="KB27" i="8"/>
  <c r="IR86" i="8"/>
  <c r="IR97" i="8"/>
  <c r="JX40" i="8"/>
  <c r="JX122" i="8"/>
  <c r="JY84" i="8"/>
  <c r="JY159" i="8"/>
  <c r="JZ72" i="8"/>
  <c r="KB72" i="8"/>
  <c r="KH83" i="8"/>
  <c r="KI83" i="8"/>
  <c r="KE84" i="8"/>
  <c r="KH84" i="8"/>
  <c r="JZ127" i="8"/>
  <c r="KB127" i="8"/>
  <c r="KA53" i="8"/>
  <c r="KB53" i="8"/>
  <c r="JX159" i="8"/>
  <c r="KA159" i="8"/>
  <c r="JZ106" i="8"/>
  <c r="IR75" i="8"/>
  <c r="JY40" i="8"/>
  <c r="KE122" i="8"/>
  <c r="JY18" i="8"/>
  <c r="KE18" i="8"/>
  <c r="KH18" i="8"/>
  <c r="KE40" i="8"/>
  <c r="KE71" i="8"/>
  <c r="KH71" i="8"/>
  <c r="IR11" i="8"/>
  <c r="KG146" i="8"/>
  <c r="KI146" i="8"/>
  <c r="IR64" i="8"/>
  <c r="JZ81" i="8"/>
  <c r="KB81" i="8"/>
  <c r="JX96" i="8"/>
  <c r="JX18" i="8"/>
  <c r="KA18" i="8"/>
  <c r="JX111" i="8"/>
  <c r="KE96" i="8"/>
  <c r="JY96" i="8"/>
  <c r="JX84" i="8"/>
  <c r="KA84" i="8"/>
  <c r="KA87" i="8"/>
  <c r="KB87" i="8"/>
  <c r="IR61" i="8"/>
  <c r="IR114" i="8"/>
  <c r="IR87" i="8"/>
  <c r="KG58" i="8"/>
  <c r="KI58" i="8"/>
  <c r="KH70" i="8"/>
  <c r="KI70" i="8"/>
  <c r="KA83" i="8"/>
  <c r="KB83" i="8"/>
  <c r="IR162" i="8"/>
  <c r="IS162" i="8"/>
  <c r="KE34" i="8"/>
  <c r="KH34" i="8"/>
  <c r="KE94" i="8"/>
  <c r="KA130" i="8"/>
  <c r="KB130" i="8"/>
  <c r="KG111" i="8"/>
  <c r="KI111" i="8"/>
  <c r="KE149" i="8"/>
  <c r="KH149" i="8"/>
  <c r="JX116" i="8"/>
  <c r="KA116" i="8"/>
  <c r="JX31" i="8"/>
  <c r="JY41" i="8"/>
  <c r="KA161" i="8"/>
  <c r="KB161" i="8"/>
  <c r="IR100" i="8"/>
  <c r="JZ64" i="8"/>
  <c r="KB64" i="8"/>
  <c r="JZ48" i="8"/>
  <c r="KB48" i="8"/>
  <c r="JZ75" i="8"/>
  <c r="KB75" i="8"/>
  <c r="KE172" i="8"/>
  <c r="KH172" i="8"/>
  <c r="IR119" i="8"/>
  <c r="KG87" i="8"/>
  <c r="KI87" i="8"/>
  <c r="JX34" i="8"/>
  <c r="KA34" i="8"/>
  <c r="JX26" i="8"/>
  <c r="KE43" i="8"/>
  <c r="KG43" i="8"/>
  <c r="JY146" i="8"/>
  <c r="JZ169" i="8"/>
  <c r="KB169" i="8"/>
  <c r="KG59" i="8"/>
  <c r="KI59" i="8"/>
  <c r="JY94" i="8"/>
  <c r="JY43" i="8"/>
  <c r="IR121" i="8"/>
  <c r="IR127" i="8"/>
  <c r="G42" i="32"/>
  <c r="KA59" i="8"/>
  <c r="KB59" i="8"/>
  <c r="JX43" i="8"/>
  <c r="KA43" i="8"/>
  <c r="IR49" i="8"/>
  <c r="IR113" i="8"/>
  <c r="KH39" i="8"/>
  <c r="KI39" i="8"/>
  <c r="KE41" i="8"/>
  <c r="KA86" i="8"/>
  <c r="KB86" i="8"/>
  <c r="IR3" i="8"/>
  <c r="G3" i="32"/>
  <c r="KA173" i="8"/>
  <c r="KB173" i="8"/>
  <c r="IR139" i="8"/>
  <c r="JY172" i="8"/>
  <c r="KG106" i="8"/>
  <c r="KI106" i="8"/>
  <c r="IR92" i="8"/>
  <c r="IR5" i="8"/>
  <c r="KH27" i="8"/>
  <c r="KI27" i="8"/>
  <c r="KE10" i="8"/>
  <c r="KG10" i="8"/>
  <c r="JZ152" i="8"/>
  <c r="KB152" i="8"/>
  <c r="JX172" i="8"/>
  <c r="KA172" i="8"/>
  <c r="JX149" i="8"/>
  <c r="JZ149" i="8"/>
  <c r="IR131" i="8"/>
  <c r="IR126" i="8"/>
  <c r="IS126" i="8"/>
  <c r="KB28" i="8"/>
  <c r="KE25" i="8"/>
  <c r="JX85" i="8"/>
  <c r="KE85" i="8"/>
  <c r="JX146" i="8"/>
  <c r="JX94" i="8"/>
  <c r="JY25" i="8"/>
  <c r="KE31" i="8"/>
  <c r="KA126" i="8"/>
  <c r="KB126" i="8"/>
  <c r="KG61" i="8"/>
  <c r="KI61" i="8"/>
  <c r="KG64" i="8"/>
  <c r="KI64" i="8"/>
  <c r="KA78" i="8"/>
  <c r="KB78" i="8"/>
  <c r="JX163" i="8"/>
  <c r="JZ163" i="8"/>
  <c r="KA114" i="8"/>
  <c r="KB114" i="8"/>
  <c r="KE108" i="8"/>
  <c r="KH108" i="8"/>
  <c r="JZ92" i="8"/>
  <c r="KB92" i="8"/>
  <c r="IR166" i="8"/>
  <c r="JX15" i="8"/>
  <c r="JX54" i="8"/>
  <c r="KE73" i="8"/>
  <c r="KG73" i="8"/>
  <c r="JY163" i="8"/>
  <c r="JZ97" i="8"/>
  <c r="KB97" i="8"/>
  <c r="JX14" i="8"/>
  <c r="KE38" i="8"/>
  <c r="KH38" i="8"/>
  <c r="KE109" i="8"/>
  <c r="JX104" i="8"/>
  <c r="JY136" i="8"/>
  <c r="JY129" i="8"/>
  <c r="JY6" i="8"/>
  <c r="IR106" i="8"/>
  <c r="JZ68" i="8"/>
  <c r="KB68" i="8"/>
  <c r="KE54" i="8"/>
  <c r="KE14" i="8"/>
  <c r="KH14" i="8"/>
  <c r="KE136" i="8"/>
  <c r="KH136" i="8"/>
  <c r="IR68" i="8"/>
  <c r="IR45" i="8"/>
  <c r="JX109" i="8"/>
  <c r="JX136" i="8"/>
  <c r="JX38" i="8"/>
  <c r="JY108" i="8"/>
  <c r="JY149" i="8"/>
  <c r="JY90" i="8"/>
  <c r="JY104" i="8"/>
  <c r="JX129" i="8"/>
  <c r="KE6" i="8"/>
  <c r="KH6" i="8"/>
  <c r="JX6" i="8"/>
  <c r="JZ6" i="8"/>
  <c r="KE129" i="8"/>
  <c r="KH129" i="8"/>
  <c r="KE145" i="8"/>
  <c r="KH145" i="8"/>
  <c r="KA135" i="8"/>
  <c r="KB135" i="8"/>
  <c r="IR152" i="8"/>
  <c r="IR66" i="8"/>
  <c r="IS66" i="8"/>
  <c r="IR72" i="8"/>
  <c r="IS72" i="8"/>
  <c r="JY15" i="8"/>
  <c r="JX108" i="8"/>
  <c r="KA108" i="8"/>
  <c r="B15" i="31"/>
  <c r="N75" i="31"/>
  <c r="D90" i="31"/>
  <c r="E90" i="31"/>
  <c r="I105" i="31"/>
  <c r="B8" i="31"/>
  <c r="C94" i="31"/>
  <c r="B9" i="31"/>
  <c r="J99" i="31"/>
  <c r="N76" i="31"/>
  <c r="D91" i="31"/>
  <c r="B16" i="31"/>
  <c r="E88" i="30"/>
  <c r="I103" i="30"/>
  <c r="B10" i="12"/>
  <c r="I117" i="31"/>
  <c r="E118" i="31"/>
  <c r="C108" i="30"/>
  <c r="D108" i="30"/>
  <c r="I108" i="30"/>
  <c r="B13" i="12"/>
  <c r="B9" i="12"/>
  <c r="IR169" i="8"/>
  <c r="IR59" i="8"/>
  <c r="JX23" i="8"/>
  <c r="JY150" i="8"/>
  <c r="JY55" i="8"/>
  <c r="IR4" i="8"/>
  <c r="G61" i="32"/>
  <c r="IR98" i="8"/>
  <c r="JY109" i="8"/>
  <c r="KE15" i="8"/>
  <c r="JY38" i="8"/>
  <c r="KE143" i="8"/>
  <c r="IM2" i="8"/>
  <c r="IN2" i="8"/>
  <c r="IO2" i="8"/>
  <c r="IP2" i="8"/>
  <c r="IR78" i="8"/>
  <c r="IR39" i="8"/>
  <c r="JX36" i="8"/>
  <c r="IS97" i="8"/>
  <c r="JY85" i="8"/>
  <c r="JY16" i="8"/>
  <c r="KH45" i="8"/>
  <c r="KI45" i="8"/>
  <c r="IR60" i="8"/>
  <c r="IR173" i="8"/>
  <c r="G59" i="32"/>
  <c r="IR28" i="8"/>
  <c r="JY26" i="8"/>
  <c r="JY137" i="8"/>
  <c r="JX128" i="8"/>
  <c r="KE29" i="8"/>
  <c r="JX69" i="8"/>
  <c r="IR27" i="8"/>
  <c r="IR135" i="8"/>
  <c r="G164" i="32"/>
  <c r="JY101" i="8"/>
  <c r="JY116" i="8"/>
  <c r="JY122" i="8"/>
  <c r="JX41" i="8"/>
  <c r="IR53" i="8"/>
  <c r="IR70" i="8"/>
  <c r="JY56" i="8"/>
  <c r="KE16" i="8"/>
  <c r="IR161" i="8"/>
  <c r="IR76" i="8"/>
  <c r="JY34" i="8"/>
  <c r="JY48" i="8"/>
  <c r="JY57" i="8"/>
  <c r="JY12" i="8"/>
  <c r="JX50" i="8"/>
  <c r="KE26" i="8"/>
  <c r="KH173" i="8"/>
  <c r="KI173" i="8"/>
  <c r="JY142" i="8"/>
  <c r="KB106" i="8"/>
  <c r="JZ39" i="8"/>
  <c r="KB39" i="8"/>
  <c r="KG97" i="8"/>
  <c r="KI97" i="8"/>
  <c r="KI92" i="8"/>
  <c r="JZ113" i="8"/>
  <c r="KB113" i="8"/>
  <c r="KG49" i="8"/>
  <c r="KI49" i="8"/>
  <c r="KG81" i="8"/>
  <c r="KI81" i="8"/>
  <c r="KG90" i="8"/>
  <c r="KI90" i="8"/>
  <c r="KB76" i="8"/>
  <c r="JZ49" i="8"/>
  <c r="KB49" i="8"/>
  <c r="KH68" i="8"/>
  <c r="KI68" i="8"/>
  <c r="JZ66" i="8"/>
  <c r="KB66" i="8"/>
  <c r="KB121" i="8"/>
  <c r="KB61" i="8"/>
  <c r="KH152" i="8"/>
  <c r="KI152" i="8"/>
  <c r="JY141" i="8"/>
  <c r="JY17" i="8"/>
  <c r="KG172" i="8"/>
  <c r="KI172" i="8"/>
  <c r="JX141" i="8"/>
  <c r="KH118" i="8"/>
  <c r="KI118" i="8"/>
  <c r="JX91" i="8"/>
  <c r="JX63" i="8"/>
  <c r="JX19" i="8"/>
  <c r="JY91" i="8"/>
  <c r="JY63" i="8"/>
  <c r="JY19" i="8"/>
  <c r="KE91" i="8"/>
  <c r="KE63" i="8"/>
  <c r="KA11" i="8"/>
  <c r="KB11" i="8"/>
  <c r="KH114" i="8"/>
  <c r="KI114" i="8"/>
  <c r="KE105" i="8"/>
  <c r="KH105" i="8"/>
  <c r="JZ58" i="8"/>
  <c r="KB58" i="8"/>
  <c r="KE67" i="8"/>
  <c r="JX148" i="8"/>
  <c r="JX67" i="8"/>
  <c r="JY148" i="8"/>
  <c r="JY67" i="8"/>
  <c r="KH139" i="8"/>
  <c r="KI100" i="8"/>
  <c r="KG126" i="8"/>
  <c r="KI126" i="8"/>
  <c r="JX123" i="8"/>
  <c r="JY123" i="8"/>
  <c r="JY105" i="8"/>
  <c r="JY125" i="8"/>
  <c r="JX33" i="8"/>
  <c r="JZ33" i="8"/>
  <c r="JY33" i="8"/>
  <c r="KI60" i="8"/>
  <c r="KE33" i="8"/>
  <c r="KH33" i="8"/>
  <c r="KE148" i="8"/>
  <c r="JX17" i="8"/>
  <c r="KE125" i="8"/>
  <c r="JX105" i="8"/>
  <c r="KA105" i="8"/>
  <c r="KE19" i="8"/>
  <c r="JX71" i="8"/>
  <c r="JX125" i="8"/>
  <c r="KE17" i="8"/>
  <c r="JX145" i="8"/>
  <c r="KG162" i="8"/>
  <c r="KI162" i="8"/>
  <c r="KG130" i="8"/>
  <c r="KI130" i="8"/>
  <c r="IR130" i="8"/>
  <c r="KH11" i="8"/>
  <c r="KI11" i="8"/>
  <c r="JX8" i="8"/>
  <c r="KA8" i="8"/>
  <c r="KI127" i="8"/>
  <c r="JY145" i="8"/>
  <c r="JX37" i="8"/>
  <c r="JY37" i="8"/>
  <c r="KE37" i="8"/>
  <c r="JY71" i="8"/>
  <c r="JX142" i="8"/>
  <c r="KI139" i="8"/>
  <c r="KG168" i="8"/>
  <c r="KI168" i="8"/>
  <c r="KB131" i="8"/>
  <c r="KE167" i="8"/>
  <c r="KG167" i="8"/>
  <c r="KH123" i="8"/>
  <c r="KG123" i="8"/>
  <c r="KH121" i="8"/>
  <c r="KG121" i="8"/>
  <c r="IS86" i="8"/>
  <c r="KE99" i="8"/>
  <c r="KH99" i="8"/>
  <c r="IS81" i="8"/>
  <c r="JY7" i="8"/>
  <c r="KI78" i="8"/>
  <c r="JZ10" i="8"/>
  <c r="KB10" i="8"/>
  <c r="KE8" i="8"/>
  <c r="KB139" i="8"/>
  <c r="KH113" i="8"/>
  <c r="KG113" i="8"/>
  <c r="IR153" i="8"/>
  <c r="JX117" i="8"/>
  <c r="KE117" i="8"/>
  <c r="KH131" i="8"/>
  <c r="KG131" i="8"/>
  <c r="IS58" i="8"/>
  <c r="JY117" i="8"/>
  <c r="K12" i="13"/>
  <c r="J12" i="13"/>
  <c r="KI72" i="8"/>
  <c r="JY160" i="8"/>
  <c r="KE160" i="8"/>
  <c r="KH169" i="8"/>
  <c r="KG169" i="8"/>
  <c r="JX160" i="8"/>
  <c r="KA168" i="8"/>
  <c r="JZ168" i="8"/>
  <c r="JZ172" i="8"/>
  <c r="KH153" i="8"/>
  <c r="KG153" i="8"/>
  <c r="JY99" i="8"/>
  <c r="JX99" i="8"/>
  <c r="KA47" i="8"/>
  <c r="JZ45" i="8"/>
  <c r="KA45" i="8"/>
  <c r="JZ118" i="8"/>
  <c r="KA118" i="8"/>
  <c r="KG166" i="8"/>
  <c r="KI166" i="8"/>
  <c r="KG104" i="8"/>
  <c r="KI104" i="8"/>
  <c r="KH161" i="8"/>
  <c r="KG161" i="8"/>
  <c r="KA163" i="8"/>
  <c r="KH163" i="8"/>
  <c r="KG163" i="8"/>
  <c r="KI28" i="8"/>
  <c r="KG135" i="8"/>
  <c r="KH135" i="8"/>
  <c r="KG119" i="8"/>
  <c r="KH119" i="8"/>
  <c r="KG47" i="8"/>
  <c r="KH47" i="8"/>
  <c r="KH159" i="8"/>
  <c r="KI86" i="8"/>
  <c r="JZ119" i="8"/>
  <c r="KA119" i="8"/>
  <c r="JX7" i="8"/>
  <c r="KE7" i="8"/>
  <c r="KG5" i="8"/>
  <c r="KI5" i="8"/>
  <c r="KA4" i="8"/>
  <c r="KB4" i="8"/>
  <c r="JZ5" i="8"/>
  <c r="KA5" i="8"/>
  <c r="KG3" i="8"/>
  <c r="KI3" i="8"/>
  <c r="JZ3" i="8"/>
  <c r="KA3" i="8"/>
  <c r="KH4" i="8"/>
  <c r="KI4" i="8"/>
  <c r="D217" i="7"/>
  <c r="D216" i="7"/>
  <c r="D215" i="7"/>
  <c r="D214" i="7"/>
  <c r="D213" i="7"/>
  <c r="D212" i="7"/>
  <c r="D211" i="7"/>
  <c r="D210" i="7"/>
  <c r="D209" i="7"/>
  <c r="D208" i="7"/>
  <c r="D207" i="7"/>
  <c r="D206" i="7"/>
  <c r="D205" i="7"/>
  <c r="D204" i="7"/>
  <c r="D203" i="7"/>
  <c r="D202" i="7"/>
  <c r="D201" i="7"/>
  <c r="D200" i="7"/>
  <c r="D199" i="7"/>
  <c r="D198" i="7"/>
  <c r="D197" i="7"/>
  <c r="D196" i="7"/>
  <c r="D195" i="7"/>
  <c r="D194" i="7"/>
  <c r="D193" i="7"/>
  <c r="D192" i="7"/>
  <c r="D191" i="7"/>
  <c r="D190" i="7"/>
  <c r="D189" i="7"/>
  <c r="D188" i="7"/>
  <c r="D187" i="7"/>
  <c r="D186" i="7"/>
  <c r="D185" i="7"/>
  <c r="D184" i="7"/>
  <c r="D183" i="7"/>
  <c r="D182" i="7"/>
  <c r="D181" i="7"/>
  <c r="D180" i="7"/>
  <c r="D179" i="7"/>
  <c r="D178" i="7"/>
  <c r="D177" i="7"/>
  <c r="D176" i="7"/>
  <c r="D175" i="7"/>
  <c r="D174" i="7"/>
  <c r="D173" i="7"/>
  <c r="D172" i="7"/>
  <c r="D171" i="7"/>
  <c r="D170" i="7"/>
  <c r="D169" i="7"/>
  <c r="D168" i="7"/>
  <c r="D167" i="7"/>
  <c r="D166" i="7"/>
  <c r="D165" i="7"/>
  <c r="D164" i="7"/>
  <c r="D163" i="7"/>
  <c r="D162" i="7"/>
  <c r="D161" i="7"/>
  <c r="D160" i="7"/>
  <c r="D159" i="7"/>
  <c r="D158" i="7"/>
  <c r="D157" i="7"/>
  <c r="D156" i="7"/>
  <c r="D155" i="7"/>
  <c r="D154" i="7"/>
  <c r="D153" i="7"/>
  <c r="D152" i="7"/>
  <c r="D151" i="7"/>
  <c r="D150" i="7"/>
  <c r="D149" i="7"/>
  <c r="D148" i="7"/>
  <c r="D147" i="7"/>
  <c r="D146" i="7"/>
  <c r="D145" i="7"/>
  <c r="D144" i="7"/>
  <c r="D143" i="7"/>
  <c r="D142" i="7"/>
  <c r="D141" i="7"/>
  <c r="D140" i="7"/>
  <c r="D139" i="7"/>
  <c r="D138" i="7"/>
  <c r="D137" i="7"/>
  <c r="D136" i="7"/>
  <c r="D135" i="7"/>
  <c r="D134" i="7"/>
  <c r="D133" i="7"/>
  <c r="D132" i="7"/>
  <c r="D131" i="7"/>
  <c r="D130" i="7"/>
  <c r="D129" i="7"/>
  <c r="D128" i="7"/>
  <c r="D127" i="7"/>
  <c r="D126" i="7"/>
  <c r="D125" i="7"/>
  <c r="D124" i="7"/>
  <c r="D123" i="7"/>
  <c r="D122" i="7"/>
  <c r="D121" i="7"/>
  <c r="D120" i="7"/>
  <c r="D119" i="7"/>
  <c r="D118" i="7"/>
  <c r="D117" i="7"/>
  <c r="D116" i="7"/>
  <c r="D115" i="7"/>
  <c r="D114" i="7"/>
  <c r="D113" i="7"/>
  <c r="D112" i="7"/>
  <c r="D111" i="7"/>
  <c r="D110" i="7"/>
  <c r="D108" i="7"/>
  <c r="D107" i="7"/>
  <c r="D106" i="7"/>
  <c r="D105" i="7"/>
  <c r="D104" i="7"/>
  <c r="D103" i="7"/>
  <c r="D102" i="7"/>
  <c r="D101" i="7"/>
  <c r="D100" i="7"/>
  <c r="D99" i="7"/>
  <c r="D98" i="7"/>
  <c r="D97" i="7"/>
  <c r="D96" i="7"/>
  <c r="D95" i="7"/>
  <c r="D94" i="7"/>
  <c r="D93"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D57" i="7"/>
  <c r="D56" i="7"/>
  <c r="D55" i="7"/>
  <c r="D54" i="7"/>
  <c r="D53" i="7"/>
  <c r="D52" i="7"/>
  <c r="D51" i="7"/>
  <c r="D50" i="7"/>
  <c r="D49" i="7"/>
  <c r="D48" i="7"/>
  <c r="D47" i="7"/>
  <c r="D46" i="7"/>
  <c r="D45" i="7"/>
  <c r="D44" i="7"/>
  <c r="D43" i="7"/>
  <c r="D42" i="7"/>
  <c r="D41" i="7"/>
  <c r="D40" i="7"/>
  <c r="D39" i="7"/>
  <c r="D38" i="7"/>
  <c r="D37" i="7"/>
  <c r="D36" i="7"/>
  <c r="D35" i="7"/>
  <c r="D34" i="7"/>
  <c r="D33" i="7"/>
  <c r="D32" i="7"/>
  <c r="D31" i="7"/>
  <c r="D30" i="7"/>
  <c r="D29" i="7"/>
  <c r="D28" i="7"/>
  <c r="D27" i="7"/>
  <c r="D26" i="7"/>
  <c r="D25" i="7"/>
  <c r="D24" i="7"/>
  <c r="D23" i="7"/>
  <c r="D22" i="7"/>
  <c r="D21" i="7"/>
  <c r="D20" i="7"/>
  <c r="D19" i="7"/>
  <c r="D18" i="7"/>
  <c r="D17" i="7"/>
  <c r="D16" i="7"/>
  <c r="D15" i="7"/>
  <c r="D14" i="7"/>
  <c r="D13" i="7"/>
  <c r="D12" i="7"/>
  <c r="D11" i="7"/>
  <c r="D10" i="7"/>
  <c r="D9" i="7"/>
  <c r="D8" i="7"/>
  <c r="D7" i="7"/>
  <c r="D6" i="7"/>
  <c r="D5" i="7"/>
  <c r="D4" i="7"/>
  <c r="D3" i="7"/>
  <c r="D2" i="7"/>
  <c r="D217" i="6"/>
  <c r="D216" i="6"/>
  <c r="D215" i="6"/>
  <c r="D214" i="6"/>
  <c r="D213" i="6"/>
  <c r="D212" i="6"/>
  <c r="D211" i="6"/>
  <c r="D210" i="6"/>
  <c r="D209" i="6"/>
  <c r="D208" i="6"/>
  <c r="D207" i="6"/>
  <c r="D206" i="6"/>
  <c r="D205" i="6"/>
  <c r="D204" i="6"/>
  <c r="D203" i="6"/>
  <c r="D202" i="6"/>
  <c r="D201" i="6"/>
  <c r="D200" i="6"/>
  <c r="D199" i="6"/>
  <c r="D198" i="6"/>
  <c r="D197" i="6"/>
  <c r="D196" i="6"/>
  <c r="D195" i="6"/>
  <c r="D194" i="6"/>
  <c r="D193" i="6"/>
  <c r="D192" i="6"/>
  <c r="D191" i="6"/>
  <c r="D190" i="6"/>
  <c r="D189" i="6"/>
  <c r="D188" i="6"/>
  <c r="D187" i="6"/>
  <c r="D186" i="6"/>
  <c r="D185" i="6"/>
  <c r="D184" i="6"/>
  <c r="D183" i="6"/>
  <c r="D182" i="6"/>
  <c r="D181" i="6"/>
  <c r="D180" i="6"/>
  <c r="D179" i="6"/>
  <c r="D178" i="6"/>
  <c r="D177" i="6"/>
  <c r="D176" i="6"/>
  <c r="D175" i="6"/>
  <c r="D174" i="6"/>
  <c r="D173" i="6"/>
  <c r="D172" i="6"/>
  <c r="D171" i="6"/>
  <c r="D170" i="6"/>
  <c r="D169" i="6"/>
  <c r="D168" i="6"/>
  <c r="D167" i="6"/>
  <c r="D166" i="6"/>
  <c r="D165" i="6"/>
  <c r="D164" i="6"/>
  <c r="D163" i="6"/>
  <c r="D162" i="6"/>
  <c r="D161" i="6"/>
  <c r="D160" i="6"/>
  <c r="D159" i="6"/>
  <c r="D158" i="6"/>
  <c r="D157" i="6"/>
  <c r="D156" i="6"/>
  <c r="D155" i="6"/>
  <c r="D154" i="6"/>
  <c r="D153" i="6"/>
  <c r="D152" i="6"/>
  <c r="D151" i="6"/>
  <c r="D150" i="6"/>
  <c r="D149" i="6"/>
  <c r="D148" i="6"/>
  <c r="D147" i="6"/>
  <c r="D146" i="6"/>
  <c r="D145" i="6"/>
  <c r="D144" i="6"/>
  <c r="D143" i="6"/>
  <c r="D142" i="6"/>
  <c r="D141" i="6"/>
  <c r="D140" i="6"/>
  <c r="D139" i="6"/>
  <c r="D138" i="6"/>
  <c r="D137" i="6"/>
  <c r="D136" i="6"/>
  <c r="D135" i="6"/>
  <c r="D134" i="6"/>
  <c r="D133" i="6"/>
  <c r="D132" i="6"/>
  <c r="D131" i="6"/>
  <c r="D130" i="6"/>
  <c r="D129" i="6"/>
  <c r="D128" i="6"/>
  <c r="D127" i="6"/>
  <c r="D126" i="6"/>
  <c r="D125" i="6"/>
  <c r="D124" i="6"/>
  <c r="D123" i="6"/>
  <c r="D122" i="6"/>
  <c r="D121" i="6"/>
  <c r="D120" i="6"/>
  <c r="D119" i="6"/>
  <c r="D118" i="6"/>
  <c r="D117" i="6"/>
  <c r="D116" i="6"/>
  <c r="D115" i="6"/>
  <c r="D114" i="6"/>
  <c r="D113" i="6"/>
  <c r="D112" i="6"/>
  <c r="D111" i="6"/>
  <c r="D110" i="6"/>
  <c r="D108" i="6"/>
  <c r="D107" i="6"/>
  <c r="D106" i="6"/>
  <c r="D105" i="6"/>
  <c r="D104" i="6"/>
  <c r="D103" i="6"/>
  <c r="D102" i="6"/>
  <c r="D101" i="6"/>
  <c r="D100" i="6"/>
  <c r="D99" i="6"/>
  <c r="D98" i="6"/>
  <c r="D97" i="6"/>
  <c r="D96" i="6"/>
  <c r="D95" i="6"/>
  <c r="D94" i="6"/>
  <c r="D93" i="6"/>
  <c r="D92" i="6"/>
  <c r="D91" i="6"/>
  <c r="D90" i="6"/>
  <c r="D89" i="6"/>
  <c r="D88" i="6"/>
  <c r="D87"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6" i="6"/>
  <c r="D55" i="6"/>
  <c r="D54" i="6"/>
  <c r="D53" i="6"/>
  <c r="D52" i="6"/>
  <c r="D51" i="6"/>
  <c r="D50" i="6"/>
  <c r="D49" i="6"/>
  <c r="D48" i="6"/>
  <c r="D47" i="6"/>
  <c r="D46" i="6"/>
  <c r="D45" i="6"/>
  <c r="D44" i="6"/>
  <c r="D43" i="6"/>
  <c r="D42" i="6"/>
  <c r="D41" i="6"/>
  <c r="D40" i="6"/>
  <c r="D39" i="6"/>
  <c r="D38" i="6"/>
  <c r="D37" i="6"/>
  <c r="D36" i="6"/>
  <c r="D35" i="6"/>
  <c r="D34" i="6"/>
  <c r="D33" i="6"/>
  <c r="D32" i="6"/>
  <c r="D31" i="6"/>
  <c r="D30" i="6"/>
  <c r="D29" i="6"/>
  <c r="D28" i="6"/>
  <c r="D27" i="6"/>
  <c r="D26" i="6"/>
  <c r="D25" i="6"/>
  <c r="D24" i="6"/>
  <c r="D23" i="6"/>
  <c r="D22" i="6"/>
  <c r="D21" i="6"/>
  <c r="D20" i="6"/>
  <c r="D19" i="6"/>
  <c r="D18" i="6"/>
  <c r="D17" i="6"/>
  <c r="D16" i="6"/>
  <c r="D15" i="6"/>
  <c r="D14" i="6"/>
  <c r="D13" i="6"/>
  <c r="D12" i="6"/>
  <c r="D11" i="6"/>
  <c r="D10" i="6"/>
  <c r="D9" i="6"/>
  <c r="D8" i="6"/>
  <c r="D7" i="6"/>
  <c r="D6" i="6"/>
  <c r="D5" i="6"/>
  <c r="D4" i="6"/>
  <c r="D3" i="6"/>
  <c r="D2" i="6"/>
  <c r="K5" i="13"/>
  <c r="J5" i="13"/>
  <c r="G20" i="32"/>
  <c r="G16" i="32"/>
  <c r="KG2" i="8"/>
  <c r="KI2" i="8"/>
  <c r="G9" i="32"/>
  <c r="G127" i="32"/>
  <c r="G112" i="32"/>
  <c r="G183" i="32"/>
  <c r="G107" i="32"/>
  <c r="G189" i="32"/>
  <c r="G17" i="32"/>
  <c r="G161" i="32"/>
  <c r="G123" i="32"/>
  <c r="KA2" i="8"/>
  <c r="KB2" i="8"/>
  <c r="KA25" i="8"/>
  <c r="KH43" i="8"/>
  <c r="KI43" i="8"/>
  <c r="KH10" i="8"/>
  <c r="KI10" i="8"/>
  <c r="IS83" i="8"/>
  <c r="IS61" i="8"/>
  <c r="KG101" i="8"/>
  <c r="KI101" i="8"/>
  <c r="KG129" i="8"/>
  <c r="KI129" i="8"/>
  <c r="IS64" i="8"/>
  <c r="KH73" i="8"/>
  <c r="KG141" i="8"/>
  <c r="KI141" i="8"/>
  <c r="JZ13" i="8"/>
  <c r="JZ90" i="8"/>
  <c r="KB90" i="8"/>
  <c r="IS68" i="8"/>
  <c r="H17" i="32"/>
  <c r="KG13" i="8"/>
  <c r="KI13" i="8"/>
  <c r="KG34" i="8"/>
  <c r="KI34" i="8"/>
  <c r="IS60" i="8"/>
  <c r="IS87" i="8"/>
  <c r="IS27" i="8"/>
  <c r="IS100" i="8"/>
  <c r="KG136" i="8"/>
  <c r="KI136" i="8"/>
  <c r="JZ34" i="8"/>
  <c r="KB34" i="8"/>
  <c r="KG18" i="8"/>
  <c r="KI18" i="8"/>
  <c r="IS121" i="8"/>
  <c r="KB3" i="8"/>
  <c r="IS45" i="8"/>
  <c r="KH116" i="8"/>
  <c r="KI116" i="8"/>
  <c r="IS79" i="8"/>
  <c r="KG142" i="8"/>
  <c r="KI142" i="8"/>
  <c r="JZ43" i="8"/>
  <c r="KB43" i="8"/>
  <c r="KH21" i="8"/>
  <c r="KI21" i="8"/>
  <c r="IS139" i="8"/>
  <c r="IS78" i="8"/>
  <c r="KG108" i="8"/>
  <c r="KI108" i="8"/>
  <c r="KA101" i="8"/>
  <c r="KB101" i="8"/>
  <c r="IS11" i="8"/>
  <c r="IS75" i="8"/>
  <c r="JZ73" i="8"/>
  <c r="KB73" i="8"/>
  <c r="JZ116" i="8"/>
  <c r="KB116" i="8"/>
  <c r="JX88" i="8"/>
  <c r="JY88" i="8"/>
  <c r="KE23" i="8"/>
  <c r="KG23" i="8"/>
  <c r="IS106" i="8"/>
  <c r="IS49" i="8"/>
  <c r="KE74" i="8"/>
  <c r="KH74" i="8"/>
  <c r="JY42" i="8"/>
  <c r="JY23" i="8"/>
  <c r="KA16" i="8"/>
  <c r="JZ16" i="8"/>
  <c r="KA137" i="8"/>
  <c r="JZ137" i="8"/>
  <c r="JX93" i="8"/>
  <c r="KA93" i="8"/>
  <c r="IS59" i="8"/>
  <c r="KG71" i="8"/>
  <c r="KI71" i="8"/>
  <c r="JY93" i="8"/>
  <c r="KG84" i="8"/>
  <c r="KI84" i="8"/>
  <c r="IS152" i="8"/>
  <c r="IS113" i="8"/>
  <c r="KE42" i="8"/>
  <c r="KG42" i="8"/>
  <c r="KG48" i="8"/>
  <c r="KH48" i="8"/>
  <c r="KA21" i="8"/>
  <c r="JZ21" i="8"/>
  <c r="IS28" i="8"/>
  <c r="IS39" i="8"/>
  <c r="KE22" i="8"/>
  <c r="KG22" i="8"/>
  <c r="JX32" i="8"/>
  <c r="KA32" i="8"/>
  <c r="JY102" i="8"/>
  <c r="KE35" i="8"/>
  <c r="KH35" i="8"/>
  <c r="JX42" i="8"/>
  <c r="JZ42" i="8"/>
  <c r="KE102" i="8"/>
  <c r="KH102" i="8"/>
  <c r="JX29" i="8"/>
  <c r="JZ29" i="8"/>
  <c r="IS166" i="8"/>
  <c r="H183" i="32"/>
  <c r="JX102" i="8"/>
  <c r="JZ102" i="8"/>
  <c r="KA149" i="8"/>
  <c r="KB149" i="8"/>
  <c r="IS98" i="8"/>
  <c r="IS119" i="8"/>
  <c r="IS169" i="8"/>
  <c r="KE69" i="8"/>
  <c r="KH69" i="8"/>
  <c r="JX55" i="8"/>
  <c r="KA55" i="8"/>
  <c r="KE137" i="8"/>
  <c r="KA122" i="8"/>
  <c r="JZ122" i="8"/>
  <c r="G43" i="32"/>
  <c r="JX9" i="8"/>
  <c r="JZ9" i="8"/>
  <c r="KE9" i="8"/>
  <c r="KH9" i="8"/>
  <c r="JY35" i="8"/>
  <c r="JZ108" i="8"/>
  <c r="KB108" i="8"/>
  <c r="IS131" i="8"/>
  <c r="JY44" i="8"/>
  <c r="KG145" i="8"/>
  <c r="KI145" i="8"/>
  <c r="IS135" i="8"/>
  <c r="H164" i="32"/>
  <c r="IR33" i="8"/>
  <c r="KG96" i="8"/>
  <c r="KH96" i="8"/>
  <c r="KA40" i="8"/>
  <c r="JZ40" i="8"/>
  <c r="IS114" i="8"/>
  <c r="JY9" i="8"/>
  <c r="KE52" i="8"/>
  <c r="KG52" i="8"/>
  <c r="JY69" i="8"/>
  <c r="JZ84" i="8"/>
  <c r="KB84" i="8"/>
  <c r="JZ111" i="8"/>
  <c r="KA111" i="8"/>
  <c r="KA96" i="8"/>
  <c r="JZ96" i="8"/>
  <c r="JZ18" i="8"/>
  <c r="KB18" i="8"/>
  <c r="JZ159" i="8"/>
  <c r="KB159" i="8"/>
  <c r="KG40" i="8"/>
  <c r="KH40" i="8"/>
  <c r="IS3" i="8"/>
  <c r="H3" i="32"/>
  <c r="IS127" i="8"/>
  <c r="IS92" i="8"/>
  <c r="KH122" i="8"/>
  <c r="KG122" i="8"/>
  <c r="KG149" i="8"/>
  <c r="KI149" i="8"/>
  <c r="KG14" i="8"/>
  <c r="KI14" i="8"/>
  <c r="JX56" i="8"/>
  <c r="KA56" i="8"/>
  <c r="KH25" i="8"/>
  <c r="KG25" i="8"/>
  <c r="JZ94" i="8"/>
  <c r="KA94" i="8"/>
  <c r="JX77" i="8"/>
  <c r="JZ77" i="8"/>
  <c r="IR105" i="8"/>
  <c r="KG38" i="8"/>
  <c r="KI38" i="8"/>
  <c r="IS5" i="8"/>
  <c r="KE157" i="8"/>
  <c r="KH157" i="8"/>
  <c r="KG6" i="8"/>
  <c r="KI6" i="8"/>
  <c r="KE93" i="8"/>
  <c r="KG93" i="8"/>
  <c r="JX157" i="8"/>
  <c r="JZ157" i="8"/>
  <c r="IR21" i="8"/>
  <c r="JZ85" i="8"/>
  <c r="KA85" i="8"/>
  <c r="JZ31" i="8"/>
  <c r="KA31" i="8"/>
  <c r="JY22" i="8"/>
  <c r="JX52" i="8"/>
  <c r="JZ52" i="8"/>
  <c r="IR94" i="8"/>
  <c r="IS94" i="8"/>
  <c r="IR108" i="8"/>
  <c r="JX22" i="8"/>
  <c r="JZ22" i="8"/>
  <c r="JY74" i="8"/>
  <c r="KG31" i="8"/>
  <c r="KH31" i="8"/>
  <c r="KA26" i="8"/>
  <c r="JZ26" i="8"/>
  <c r="IR84" i="8"/>
  <c r="KG94" i="8"/>
  <c r="KH94" i="8"/>
  <c r="JZ146" i="8"/>
  <c r="KA146" i="8"/>
  <c r="KG41" i="8"/>
  <c r="KH41" i="8"/>
  <c r="KG85" i="8"/>
  <c r="KH85" i="8"/>
  <c r="JZ8" i="8"/>
  <c r="KB8" i="8"/>
  <c r="JX170" i="8"/>
  <c r="KA170" i="8"/>
  <c r="JZ38" i="8"/>
  <c r="KA38" i="8"/>
  <c r="KG109" i="8"/>
  <c r="KH109" i="8"/>
  <c r="KG99" i="8"/>
  <c r="KI99" i="8"/>
  <c r="KH167" i="8"/>
  <c r="KI167" i="8"/>
  <c r="KE170" i="8"/>
  <c r="KH170" i="8"/>
  <c r="IR111" i="8"/>
  <c r="IR67" i="8"/>
  <c r="KA136" i="8"/>
  <c r="JZ136" i="8"/>
  <c r="JZ54" i="8"/>
  <c r="KA54" i="8"/>
  <c r="JY170" i="8"/>
  <c r="IR160" i="8"/>
  <c r="JY167" i="8"/>
  <c r="KG33" i="8"/>
  <c r="KI33" i="8"/>
  <c r="KE77" i="8"/>
  <c r="KH77" i="8"/>
  <c r="JY8" i="8"/>
  <c r="KE44" i="8"/>
  <c r="KG44" i="8"/>
  <c r="IR71" i="8"/>
  <c r="IS71" i="8"/>
  <c r="KE12" i="8"/>
  <c r="KG12" i="8"/>
  <c r="IR25" i="8"/>
  <c r="IR141" i="8"/>
  <c r="JZ109" i="8"/>
  <c r="KA109" i="8"/>
  <c r="KG54" i="8"/>
  <c r="KH54" i="8"/>
  <c r="JZ14" i="8"/>
  <c r="KA14" i="8"/>
  <c r="JZ15" i="8"/>
  <c r="KA15" i="8"/>
  <c r="IR85" i="8"/>
  <c r="G125" i="32"/>
  <c r="JY143" i="8"/>
  <c r="KA129" i="8"/>
  <c r="JZ129" i="8"/>
  <c r="JY52" i="8"/>
  <c r="IR129" i="8"/>
  <c r="IS129" i="8"/>
  <c r="IS161" i="8"/>
  <c r="KA42" i="8"/>
  <c r="KB42" i="8"/>
  <c r="KE32" i="8"/>
  <c r="KH32" i="8"/>
  <c r="JY32" i="8"/>
  <c r="JX74" i="8"/>
  <c r="KA74" i="8"/>
  <c r="IR163" i="8"/>
  <c r="G119" i="32"/>
  <c r="KA6" i="8"/>
  <c r="KB6" i="8"/>
  <c r="JX167" i="8"/>
  <c r="JZ167" i="8"/>
  <c r="JY77" i="8"/>
  <c r="KE30" i="8"/>
  <c r="KH30" i="8"/>
  <c r="JX30" i="8"/>
  <c r="JZ30" i="8"/>
  <c r="JY30" i="8"/>
  <c r="IR146" i="8"/>
  <c r="KE88" i="8"/>
  <c r="IR34" i="8"/>
  <c r="IS34" i="8"/>
  <c r="KA104" i="8"/>
  <c r="JZ104" i="8"/>
  <c r="L99" i="31"/>
  <c r="E91" i="31"/>
  <c r="J100" i="31"/>
  <c r="G90" i="31"/>
  <c r="D95" i="31"/>
  <c r="F95" i="31"/>
  <c r="D100" i="31"/>
  <c r="J98" i="30"/>
  <c r="D98" i="30"/>
  <c r="E89" i="30"/>
  <c r="G88" i="30"/>
  <c r="F118" i="31"/>
  <c r="E119" i="31"/>
  <c r="F119" i="31"/>
  <c r="KH29" i="8"/>
  <c r="KG29" i="8"/>
  <c r="KA128" i="8"/>
  <c r="JZ128" i="8"/>
  <c r="KA36" i="8"/>
  <c r="JZ36" i="8"/>
  <c r="JZ50" i="8"/>
  <c r="KA50" i="8"/>
  <c r="KG143" i="8"/>
  <c r="KH143" i="8"/>
  <c r="KE57" i="8"/>
  <c r="JY46" i="8"/>
  <c r="JX46" i="8"/>
  <c r="JZ105" i="8"/>
  <c r="KB105" i="8"/>
  <c r="IR117" i="8"/>
  <c r="G153" i="32"/>
  <c r="JX35" i="8"/>
  <c r="KA35" i="8"/>
  <c r="JX44" i="8"/>
  <c r="KA44" i="8"/>
  <c r="JX57" i="8"/>
  <c r="IR13" i="8"/>
  <c r="KE112" i="8"/>
  <c r="JY29" i="8"/>
  <c r="IR104" i="8"/>
  <c r="G137" i="32"/>
  <c r="IR136" i="8"/>
  <c r="IR43" i="8"/>
  <c r="E58" i="32"/>
  <c r="E50" i="32"/>
  <c r="E42" i="32"/>
  <c r="E34" i="32"/>
  <c r="E26" i="32"/>
  <c r="E18" i="32"/>
  <c r="E10" i="32"/>
  <c r="E57" i="32"/>
  <c r="E49" i="32"/>
  <c r="E41" i="32"/>
  <c r="E33" i="32"/>
  <c r="E25" i="32"/>
  <c r="E17" i="32"/>
  <c r="E9" i="32"/>
  <c r="E54" i="32"/>
  <c r="E195" i="32"/>
  <c r="E193" i="32"/>
  <c r="E191" i="32"/>
  <c r="E189" i="32"/>
  <c r="E187" i="32"/>
  <c r="E185" i="32"/>
  <c r="E183" i="32"/>
  <c r="E181" i="32"/>
  <c r="E179" i="32"/>
  <c r="E177" i="32"/>
  <c r="E175" i="32"/>
  <c r="E173" i="32"/>
  <c r="E171" i="32"/>
  <c r="E169" i="32"/>
  <c r="E167" i="32"/>
  <c r="E165" i="32"/>
  <c r="E163" i="32"/>
  <c r="E161" i="32"/>
  <c r="E159" i="32"/>
  <c r="E157" i="32"/>
  <c r="E155" i="32"/>
  <c r="E153" i="32"/>
  <c r="E151" i="32"/>
  <c r="E149" i="32"/>
  <c r="E147" i="32"/>
  <c r="E145" i="32"/>
  <c r="E143" i="32"/>
  <c r="E141" i="32"/>
  <c r="E139" i="32"/>
  <c r="E137" i="32"/>
  <c r="E135" i="32"/>
  <c r="E133" i="32"/>
  <c r="E131" i="32"/>
  <c r="E129" i="32"/>
  <c r="E127" i="32"/>
  <c r="E125" i="32"/>
  <c r="E123" i="32"/>
  <c r="E121" i="32"/>
  <c r="E119" i="32"/>
  <c r="E117" i="32"/>
  <c r="E115" i="32"/>
  <c r="E113" i="32"/>
  <c r="E111" i="32"/>
  <c r="E109" i="32"/>
  <c r="E107" i="32"/>
  <c r="E105" i="32"/>
  <c r="E103" i="32"/>
  <c r="E101" i="32"/>
  <c r="E99" i="32"/>
  <c r="E97" i="32"/>
  <c r="E95" i="32"/>
  <c r="E93" i="32"/>
  <c r="E91" i="32"/>
  <c r="E89" i="32"/>
  <c r="E87" i="32"/>
  <c r="E85" i="32"/>
  <c r="E83" i="32"/>
  <c r="E81" i="32"/>
  <c r="E79" i="32"/>
  <c r="E77" i="32"/>
  <c r="E75" i="32"/>
  <c r="E73" i="32"/>
  <c r="E71" i="32"/>
  <c r="E69" i="32"/>
  <c r="E67" i="32"/>
  <c r="E65" i="32"/>
  <c r="E63" i="32"/>
  <c r="E61" i="32"/>
  <c r="E51" i="32"/>
  <c r="E37" i="32"/>
  <c r="E21" i="32"/>
  <c r="E5" i="32"/>
  <c r="E53" i="32"/>
  <c r="E46" i="32"/>
  <c r="E30" i="32"/>
  <c r="E24" i="32"/>
  <c r="E122" i="32"/>
  <c r="E110" i="32"/>
  <c r="E104" i="32"/>
  <c r="E98" i="32"/>
  <c r="E92" i="32"/>
  <c r="E84" i="32"/>
  <c r="E78" i="32"/>
  <c r="E72" i="32"/>
  <c r="E68" i="32"/>
  <c r="E62" i="32"/>
  <c r="E29" i="32"/>
  <c r="E13" i="32"/>
  <c r="E55" i="32"/>
  <c r="E40" i="32"/>
  <c r="E14" i="32"/>
  <c r="E8" i="32"/>
  <c r="E118" i="32"/>
  <c r="E108" i="32"/>
  <c r="E102" i="32"/>
  <c r="E96" i="32"/>
  <c r="E90" i="32"/>
  <c r="E86" i="32"/>
  <c r="E80" i="32"/>
  <c r="E76" i="32"/>
  <c r="E70" i="32"/>
  <c r="E64" i="32"/>
  <c r="E43" i="32"/>
  <c r="E52" i="32"/>
  <c r="E3" i="32"/>
  <c r="E38" i="32"/>
  <c r="E22" i="32"/>
  <c r="E196" i="32"/>
  <c r="E194" i="32"/>
  <c r="E192" i="32"/>
  <c r="E190" i="32"/>
  <c r="E188" i="32"/>
  <c r="E186" i="32"/>
  <c r="E184" i="32"/>
  <c r="E182" i="32"/>
  <c r="E180" i="32"/>
  <c r="E178" i="32"/>
  <c r="E176" i="32"/>
  <c r="E174" i="32"/>
  <c r="E172" i="32"/>
  <c r="E170" i="32"/>
  <c r="E168" i="32"/>
  <c r="E166" i="32"/>
  <c r="E164" i="32"/>
  <c r="E162" i="32"/>
  <c r="E160" i="32"/>
  <c r="E158" i="32"/>
  <c r="E156" i="32"/>
  <c r="E154" i="32"/>
  <c r="E152" i="32"/>
  <c r="E150" i="32"/>
  <c r="E148" i="32"/>
  <c r="E146" i="32"/>
  <c r="E144" i="32"/>
  <c r="E142" i="32"/>
  <c r="E140" i="32"/>
  <c r="E138" i="32"/>
  <c r="E136" i="32"/>
  <c r="E134" i="32"/>
  <c r="E132" i="32"/>
  <c r="E130" i="32"/>
  <c r="E128" i="32"/>
  <c r="E126" i="32"/>
  <c r="E124" i="32"/>
  <c r="E120" i="32"/>
  <c r="E116" i="32"/>
  <c r="E114" i="32"/>
  <c r="E112" i="32"/>
  <c r="E106" i="32"/>
  <c r="E100" i="32"/>
  <c r="E94" i="32"/>
  <c r="E88" i="32"/>
  <c r="E82" i="32"/>
  <c r="E74" i="32"/>
  <c r="E66" i="32"/>
  <c r="E60" i="32"/>
  <c r="E27" i="32"/>
  <c r="E11" i="32"/>
  <c r="E59" i="32"/>
  <c r="E32" i="32"/>
  <c r="E56" i="32"/>
  <c r="E39" i="32"/>
  <c r="E36" i="32"/>
  <c r="E23" i="32"/>
  <c r="E20" i="32"/>
  <c r="E7" i="32"/>
  <c r="E4" i="32"/>
  <c r="E45" i="32"/>
  <c r="E6" i="32"/>
  <c r="E48" i="32"/>
  <c r="E16" i="32"/>
  <c r="E47" i="32"/>
  <c r="E28" i="32"/>
  <c r="E15" i="32"/>
  <c r="E19" i="32"/>
  <c r="E44" i="32"/>
  <c r="E31" i="32"/>
  <c r="E35" i="32"/>
  <c r="E12" i="32"/>
  <c r="JY82" i="8"/>
  <c r="KE154" i="8"/>
  <c r="KE24" i="8"/>
  <c r="JX24" i="8"/>
  <c r="KE132" i="8"/>
  <c r="F55" i="32"/>
  <c r="F47" i="32"/>
  <c r="F39" i="32"/>
  <c r="F31" i="32"/>
  <c r="F23" i="32"/>
  <c r="F15" i="32"/>
  <c r="F7" i="32"/>
  <c r="F54" i="32"/>
  <c r="F46" i="32"/>
  <c r="F38" i="32"/>
  <c r="F30" i="32"/>
  <c r="F22" i="32"/>
  <c r="F14" i="32"/>
  <c r="F6" i="32"/>
  <c r="F3" i="32"/>
  <c r="F59" i="32"/>
  <c r="F51" i="32"/>
  <c r="F58" i="32"/>
  <c r="F44" i="32"/>
  <c r="F57" i="32"/>
  <c r="F53" i="32"/>
  <c r="F50" i="32"/>
  <c r="F40" i="32"/>
  <c r="F34" i="32"/>
  <c r="F24" i="32"/>
  <c r="F18" i="32"/>
  <c r="F8" i="32"/>
  <c r="F140" i="32"/>
  <c r="F132" i="32"/>
  <c r="F128" i="32"/>
  <c r="F124" i="32"/>
  <c r="F120" i="32"/>
  <c r="F116" i="32"/>
  <c r="F112" i="32"/>
  <c r="F110" i="32"/>
  <c r="F106" i="32"/>
  <c r="F102" i="32"/>
  <c r="F98" i="32"/>
  <c r="F94" i="32"/>
  <c r="F88" i="32"/>
  <c r="F84" i="32"/>
  <c r="F80" i="32"/>
  <c r="F76" i="32"/>
  <c r="F72" i="32"/>
  <c r="F68" i="32"/>
  <c r="F62" i="32"/>
  <c r="F43" i="32"/>
  <c r="F11" i="32"/>
  <c r="F20" i="32"/>
  <c r="F42" i="32"/>
  <c r="F85" i="32"/>
  <c r="F75" i="32"/>
  <c r="F67" i="32"/>
  <c r="F35" i="32"/>
  <c r="F19" i="32"/>
  <c r="F41" i="32"/>
  <c r="F196" i="32"/>
  <c r="F194" i="32"/>
  <c r="F192" i="32"/>
  <c r="F190" i="32"/>
  <c r="F188" i="32"/>
  <c r="F186" i="32"/>
  <c r="F184" i="32"/>
  <c r="F182" i="32"/>
  <c r="F180" i="32"/>
  <c r="F178" i="32"/>
  <c r="F176" i="32"/>
  <c r="F174" i="32"/>
  <c r="F172" i="32"/>
  <c r="F170" i="32"/>
  <c r="F168" i="32"/>
  <c r="F166" i="32"/>
  <c r="F164" i="32"/>
  <c r="F162" i="32"/>
  <c r="F160" i="32"/>
  <c r="F158" i="32"/>
  <c r="F156" i="32"/>
  <c r="F154" i="32"/>
  <c r="F152" i="32"/>
  <c r="F150" i="32"/>
  <c r="F148" i="32"/>
  <c r="F146" i="32"/>
  <c r="F144" i="32"/>
  <c r="F142" i="32"/>
  <c r="F138" i="32"/>
  <c r="F136" i="32"/>
  <c r="F134" i="32"/>
  <c r="F130" i="32"/>
  <c r="F126" i="32"/>
  <c r="F122" i="32"/>
  <c r="F118" i="32"/>
  <c r="F114" i="32"/>
  <c r="F108" i="32"/>
  <c r="F104" i="32"/>
  <c r="F100" i="32"/>
  <c r="F96" i="32"/>
  <c r="F92" i="32"/>
  <c r="F90" i="32"/>
  <c r="F86" i="32"/>
  <c r="F82" i="32"/>
  <c r="F78" i="32"/>
  <c r="F74" i="32"/>
  <c r="F70" i="32"/>
  <c r="F66" i="32"/>
  <c r="F64" i="32"/>
  <c r="F60" i="32"/>
  <c r="F27" i="32"/>
  <c r="F56" i="32"/>
  <c r="F33" i="32"/>
  <c r="F81" i="32"/>
  <c r="F71" i="32"/>
  <c r="F61" i="32"/>
  <c r="F49" i="32"/>
  <c r="F36" i="32"/>
  <c r="F17" i="32"/>
  <c r="F4" i="32"/>
  <c r="F48" i="32"/>
  <c r="F32" i="32"/>
  <c r="F16" i="32"/>
  <c r="F77" i="32"/>
  <c r="F63" i="32"/>
  <c r="F52" i="32"/>
  <c r="F45" i="32"/>
  <c r="F29" i="32"/>
  <c r="F13" i="32"/>
  <c r="F26" i="32"/>
  <c r="F10" i="32"/>
  <c r="F87" i="32"/>
  <c r="F73" i="32"/>
  <c r="F65" i="32"/>
  <c r="F195" i="32"/>
  <c r="F193" i="32"/>
  <c r="F191" i="32"/>
  <c r="F189" i="32"/>
  <c r="F187" i="32"/>
  <c r="F185" i="32"/>
  <c r="F183" i="32"/>
  <c r="F181" i="32"/>
  <c r="F179" i="32"/>
  <c r="F177" i="32"/>
  <c r="F175" i="32"/>
  <c r="F173" i="32"/>
  <c r="F171" i="32"/>
  <c r="F169" i="32"/>
  <c r="F167" i="32"/>
  <c r="F165" i="32"/>
  <c r="F163" i="32"/>
  <c r="F161" i="32"/>
  <c r="F159" i="32"/>
  <c r="F157" i="32"/>
  <c r="F155" i="32"/>
  <c r="F153" i="32"/>
  <c r="F151" i="32"/>
  <c r="F149" i="32"/>
  <c r="F147" i="32"/>
  <c r="F145" i="32"/>
  <c r="F143" i="32"/>
  <c r="F141" i="32"/>
  <c r="F139" i="32"/>
  <c r="F137" i="32"/>
  <c r="F135" i="32"/>
  <c r="F133" i="32"/>
  <c r="F131" i="32"/>
  <c r="F129" i="32"/>
  <c r="F127" i="32"/>
  <c r="F125" i="32"/>
  <c r="F123" i="32"/>
  <c r="F121" i="32"/>
  <c r="F119" i="32"/>
  <c r="F117" i="32"/>
  <c r="F115" i="32"/>
  <c r="F113" i="32"/>
  <c r="F111" i="32"/>
  <c r="F109" i="32"/>
  <c r="F107" i="32"/>
  <c r="F105" i="32"/>
  <c r="F103" i="32"/>
  <c r="F101" i="32"/>
  <c r="F99" i="32"/>
  <c r="F97" i="32"/>
  <c r="F95" i="32"/>
  <c r="F93" i="32"/>
  <c r="F91" i="32"/>
  <c r="F89" i="32"/>
  <c r="F83" i="32"/>
  <c r="F79" i="32"/>
  <c r="F69" i="32"/>
  <c r="F28" i="32"/>
  <c r="F5" i="32"/>
  <c r="F21" i="32"/>
  <c r="F37" i="32"/>
  <c r="F9" i="32"/>
  <c r="F25" i="32"/>
  <c r="F12" i="32"/>
  <c r="KA33" i="8"/>
  <c r="KB33" i="8"/>
  <c r="IR125" i="8"/>
  <c r="G37" i="32"/>
  <c r="KE50" i="8"/>
  <c r="JY50" i="8"/>
  <c r="KE56" i="8"/>
  <c r="IR18" i="8"/>
  <c r="JX65" i="8"/>
  <c r="KE164" i="8"/>
  <c r="IS173" i="8"/>
  <c r="H59" i="32"/>
  <c r="IS53" i="8"/>
  <c r="JX12" i="8"/>
  <c r="IR26" i="8"/>
  <c r="IS70" i="8"/>
  <c r="IR17" i="8"/>
  <c r="IR16" i="8"/>
  <c r="KE36" i="8"/>
  <c r="KE138" i="8"/>
  <c r="JX143" i="8"/>
  <c r="KH15" i="8"/>
  <c r="KG15" i="8"/>
  <c r="JX150" i="8"/>
  <c r="KE150" i="8"/>
  <c r="IR118" i="8"/>
  <c r="G150" i="32"/>
  <c r="JY147" i="8"/>
  <c r="JY65" i="8"/>
  <c r="KE65" i="8"/>
  <c r="IS4" i="8"/>
  <c r="H61" i="32"/>
  <c r="JX82" i="8"/>
  <c r="KA82" i="8"/>
  <c r="IR137" i="8"/>
  <c r="IR149" i="8"/>
  <c r="IR40" i="8"/>
  <c r="G90" i="32"/>
  <c r="KA41" i="8"/>
  <c r="JZ41" i="8"/>
  <c r="IR31" i="8"/>
  <c r="IR116" i="8"/>
  <c r="IR159" i="8"/>
  <c r="IR2" i="8"/>
  <c r="JY80" i="8"/>
  <c r="KG105" i="8"/>
  <c r="KI105" i="8"/>
  <c r="KE82" i="8"/>
  <c r="KG82" i="8"/>
  <c r="JX154" i="8"/>
  <c r="IR48" i="8"/>
  <c r="JY151" i="8"/>
  <c r="JZ69" i="8"/>
  <c r="KA69" i="8"/>
  <c r="JY128" i="8"/>
  <c r="KE128" i="8"/>
  <c r="JY36" i="8"/>
  <c r="JY132" i="8"/>
  <c r="IR41" i="8"/>
  <c r="KA23" i="8"/>
  <c r="JZ23" i="8"/>
  <c r="JX80" i="8"/>
  <c r="JX171" i="8"/>
  <c r="JY157" i="8"/>
  <c r="IS130" i="8"/>
  <c r="H43" i="32"/>
  <c r="IS76" i="8"/>
  <c r="KH26" i="8"/>
  <c r="KG26" i="8"/>
  <c r="KG16" i="8"/>
  <c r="KH16" i="8"/>
  <c r="KE46" i="8"/>
  <c r="JY154" i="8"/>
  <c r="JY24" i="8"/>
  <c r="JX132" i="8"/>
  <c r="IR38" i="8"/>
  <c r="IR63" i="8"/>
  <c r="G109" i="32"/>
  <c r="KE55" i="8"/>
  <c r="KE80" i="8"/>
  <c r="KI73" i="8"/>
  <c r="KI153" i="8"/>
  <c r="KB168" i="8"/>
  <c r="B52" i="12"/>
  <c r="KI163" i="8"/>
  <c r="KA141" i="8"/>
  <c r="JZ141" i="8"/>
  <c r="JZ63" i="8"/>
  <c r="KA63" i="8"/>
  <c r="JZ19" i="8"/>
  <c r="KA19" i="8"/>
  <c r="KA91" i="8"/>
  <c r="JZ91" i="8"/>
  <c r="KG63" i="8"/>
  <c r="KH63" i="8"/>
  <c r="KG91" i="8"/>
  <c r="KH91" i="8"/>
  <c r="KG102" i="8"/>
  <c r="JZ148" i="8"/>
  <c r="KA148" i="8"/>
  <c r="KG67" i="8"/>
  <c r="KH67" i="8"/>
  <c r="KA67" i="8"/>
  <c r="JZ67" i="8"/>
  <c r="KB25" i="8"/>
  <c r="JZ123" i="8"/>
  <c r="KA123" i="8"/>
  <c r="IR7" i="8"/>
  <c r="KG125" i="8"/>
  <c r="KH125" i="8"/>
  <c r="KH17" i="8"/>
  <c r="KG17" i="8"/>
  <c r="KA125" i="8"/>
  <c r="JZ125" i="8"/>
  <c r="KB13" i="8"/>
  <c r="JZ71" i="8"/>
  <c r="KA71" i="8"/>
  <c r="KH148" i="8"/>
  <c r="KG148" i="8"/>
  <c r="KH19" i="8"/>
  <c r="KG19" i="8"/>
  <c r="KA17" i="8"/>
  <c r="JZ17" i="8"/>
  <c r="KI159" i="8"/>
  <c r="KA145" i="8"/>
  <c r="JZ145" i="8"/>
  <c r="JZ142" i="8"/>
  <c r="KA142" i="8"/>
  <c r="JZ37" i="8"/>
  <c r="KA37" i="8"/>
  <c r="KH37" i="8"/>
  <c r="KG37" i="8"/>
  <c r="KI135" i="8"/>
  <c r="KA77" i="8"/>
  <c r="KI113" i="8"/>
  <c r="KI161" i="8"/>
  <c r="KI169" i="8"/>
  <c r="KE124" i="8"/>
  <c r="KH124" i="8"/>
  <c r="KE110" i="8"/>
  <c r="KG110" i="8"/>
  <c r="JZ117" i="8"/>
  <c r="KA117" i="8"/>
  <c r="IS153" i="8"/>
  <c r="KH8" i="8"/>
  <c r="KG8" i="8"/>
  <c r="KI121" i="8"/>
  <c r="KI47" i="8"/>
  <c r="JX110" i="8"/>
  <c r="KA110" i="8"/>
  <c r="KB163" i="8"/>
  <c r="KI123" i="8"/>
  <c r="JX124" i="8"/>
  <c r="JZ124" i="8"/>
  <c r="KB45" i="8"/>
  <c r="JY124" i="8"/>
  <c r="KI131" i="8"/>
  <c r="KH117" i="8"/>
  <c r="KG117" i="8"/>
  <c r="B53" i="12"/>
  <c r="B54" i="12"/>
  <c r="B61" i="12"/>
  <c r="B60" i="12"/>
  <c r="KI119" i="8"/>
  <c r="JY107" i="8"/>
  <c r="KA160" i="8"/>
  <c r="JZ160" i="8"/>
  <c r="JY110" i="8"/>
  <c r="JZ99" i="8"/>
  <c r="KA99" i="8"/>
  <c r="KB119" i="8"/>
  <c r="KB118" i="8"/>
  <c r="KB47" i="8"/>
  <c r="KB172" i="8"/>
  <c r="KH160" i="8"/>
  <c r="KG160" i="8"/>
  <c r="KH7" i="8"/>
  <c r="KG7" i="8"/>
  <c r="KA7" i="8"/>
  <c r="JZ7" i="8"/>
  <c r="KB5" i="8"/>
  <c r="H100" i="31"/>
  <c r="H132" i="32"/>
  <c r="H127" i="32"/>
  <c r="H98" i="30"/>
  <c r="KB67" i="8"/>
  <c r="KB94" i="8"/>
  <c r="KB71" i="8"/>
  <c r="KB36" i="8"/>
  <c r="H20" i="32"/>
  <c r="G78" i="32"/>
  <c r="G116" i="32"/>
  <c r="H112" i="32"/>
  <c r="H42" i="32"/>
  <c r="KA52" i="8"/>
  <c r="KB52" i="8"/>
  <c r="H123" i="32"/>
  <c r="KI41" i="8"/>
  <c r="KI109" i="8"/>
  <c r="H9" i="32"/>
  <c r="KG35" i="8"/>
  <c r="KI35" i="8"/>
  <c r="KI29" i="8"/>
  <c r="KB38" i="8"/>
  <c r="G12" i="32"/>
  <c r="H189" i="32"/>
  <c r="KI67" i="8"/>
  <c r="KH93" i="8"/>
  <c r="KI93" i="8"/>
  <c r="G28" i="32"/>
  <c r="H118" i="32"/>
  <c r="H161" i="32"/>
  <c r="H16" i="32"/>
  <c r="H119" i="32"/>
  <c r="H107" i="32"/>
  <c r="KH52" i="8"/>
  <c r="KI52" i="8"/>
  <c r="KB69" i="8"/>
  <c r="KG170" i="8"/>
  <c r="KI170" i="8"/>
  <c r="G118" i="32"/>
  <c r="KH42" i="8"/>
  <c r="KG77" i="8"/>
  <c r="IS84" i="8"/>
  <c r="JZ35" i="8"/>
  <c r="KB35" i="8"/>
  <c r="JZ93" i="8"/>
  <c r="KB93" i="8"/>
  <c r="KB41" i="8"/>
  <c r="IR123" i="8"/>
  <c r="IS123" i="8"/>
  <c r="H40" i="32"/>
  <c r="KB109" i="8"/>
  <c r="KG74" i="8"/>
  <c r="KI74" i="8"/>
  <c r="KH22" i="8"/>
  <c r="KI22" i="8"/>
  <c r="KB26" i="8"/>
  <c r="KG32" i="8"/>
  <c r="KI32" i="8"/>
  <c r="IS108" i="8"/>
  <c r="KI85" i="8"/>
  <c r="KA9" i="8"/>
  <c r="KB9" i="8"/>
  <c r="IS21" i="8"/>
  <c r="KB96" i="8"/>
  <c r="KH23" i="8"/>
  <c r="KG69" i="8"/>
  <c r="KI69" i="8"/>
  <c r="IS33" i="8"/>
  <c r="H12" i="32"/>
  <c r="KB137" i="8"/>
  <c r="KA102" i="8"/>
  <c r="KB102" i="8"/>
  <c r="IR88" i="8"/>
  <c r="G128" i="32"/>
  <c r="JZ44" i="8"/>
  <c r="KB44" i="8"/>
  <c r="KB16" i="8"/>
  <c r="KA88" i="8"/>
  <c r="JZ88" i="8"/>
  <c r="KI31" i="8"/>
  <c r="IR90" i="8"/>
  <c r="G23" i="32"/>
  <c r="JZ170" i="8"/>
  <c r="KB170" i="8"/>
  <c r="KB122" i="8"/>
  <c r="KA167" i="8"/>
  <c r="KB167" i="8"/>
  <c r="KH44" i="8"/>
  <c r="KI44" i="8"/>
  <c r="G132" i="32"/>
  <c r="JX156" i="8"/>
  <c r="KA156" i="8"/>
  <c r="KA157" i="8"/>
  <c r="KB157" i="8"/>
  <c r="JZ32" i="8"/>
  <c r="KB32" i="8"/>
  <c r="JY20" i="8"/>
  <c r="KB23" i="8"/>
  <c r="KI40" i="8"/>
  <c r="KA22" i="8"/>
  <c r="KB22" i="8"/>
  <c r="JZ55" i="8"/>
  <c r="KB55" i="8"/>
  <c r="KA29" i="8"/>
  <c r="KB29" i="8"/>
  <c r="IS105" i="8"/>
  <c r="KG9" i="8"/>
  <c r="KE20" i="8"/>
  <c r="KG20" i="8"/>
  <c r="JY155" i="8"/>
  <c r="KH12" i="8"/>
  <c r="KI12" i="8"/>
  <c r="KB21" i="8"/>
  <c r="JY156" i="8"/>
  <c r="JX147" i="8"/>
  <c r="JZ147" i="8"/>
  <c r="IR142" i="8"/>
  <c r="IS142" i="8"/>
  <c r="JX20" i="8"/>
  <c r="KA20" i="8"/>
  <c r="IS67" i="8"/>
  <c r="H116" i="32"/>
  <c r="KB111" i="8"/>
  <c r="KG137" i="8"/>
  <c r="KH137" i="8"/>
  <c r="KI48" i="8"/>
  <c r="KA30" i="8"/>
  <c r="KB30" i="8"/>
  <c r="KI94" i="8"/>
  <c r="KI96" i="8"/>
  <c r="IR74" i="8"/>
  <c r="IR19" i="8"/>
  <c r="G71" i="32"/>
  <c r="JZ56" i="8"/>
  <c r="KB56" i="8"/>
  <c r="IR110" i="8"/>
  <c r="KI25" i="8"/>
  <c r="KI122" i="8"/>
  <c r="KG30" i="8"/>
  <c r="JY144" i="8"/>
  <c r="KB146" i="8"/>
  <c r="KB31" i="8"/>
  <c r="IR122" i="8"/>
  <c r="G154" i="32"/>
  <c r="KB40" i="8"/>
  <c r="JX133" i="8"/>
  <c r="JZ133" i="8"/>
  <c r="KE133" i="8"/>
  <c r="KH133" i="8"/>
  <c r="KG157" i="8"/>
  <c r="KI157" i="8"/>
  <c r="JX155" i="8"/>
  <c r="KA155" i="8"/>
  <c r="KI54" i="8"/>
  <c r="IR10" i="8"/>
  <c r="G65" i="32"/>
  <c r="KB85" i="8"/>
  <c r="JZ110" i="8"/>
  <c r="KB110" i="8"/>
  <c r="IS160" i="8"/>
  <c r="IS117" i="8"/>
  <c r="H153" i="32"/>
  <c r="JX151" i="8"/>
  <c r="KA151" i="8"/>
  <c r="JX144" i="8"/>
  <c r="KA144" i="8"/>
  <c r="KI15" i="8"/>
  <c r="IS146" i="8"/>
  <c r="KB104" i="8"/>
  <c r="IR109" i="8"/>
  <c r="IS109" i="8"/>
  <c r="H146" i="32"/>
  <c r="JZ74" i="8"/>
  <c r="KB74" i="8"/>
  <c r="IR101" i="8"/>
  <c r="IS163" i="8"/>
  <c r="IS111" i="8"/>
  <c r="KB50" i="8"/>
  <c r="IR148" i="8"/>
  <c r="G173" i="32"/>
  <c r="KB14" i="8"/>
  <c r="KI26" i="8"/>
  <c r="IR8" i="8"/>
  <c r="KE147" i="8"/>
  <c r="KG147" i="8"/>
  <c r="IR14" i="8"/>
  <c r="IS14" i="8"/>
  <c r="KB54" i="8"/>
  <c r="KH88" i="8"/>
  <c r="KG88" i="8"/>
  <c r="KB129" i="8"/>
  <c r="IR172" i="8"/>
  <c r="IS25" i="8"/>
  <c r="IR37" i="8"/>
  <c r="IS37" i="8"/>
  <c r="IR145" i="8"/>
  <c r="IS145" i="8"/>
  <c r="IS85" i="8"/>
  <c r="KB136" i="8"/>
  <c r="KE151" i="8"/>
  <c r="KH151" i="8"/>
  <c r="KI143" i="8"/>
  <c r="IR54" i="8"/>
  <c r="KB15" i="8"/>
  <c r="G47" i="32"/>
  <c r="IS141" i="8"/>
  <c r="D93" i="30"/>
  <c r="F93" i="30"/>
  <c r="D101" i="31"/>
  <c r="J101" i="31"/>
  <c r="H101" i="31"/>
  <c r="G91" i="31"/>
  <c r="D96" i="31"/>
  <c r="F96" i="31"/>
  <c r="I106" i="31"/>
  <c r="D99" i="30"/>
  <c r="G89" i="30"/>
  <c r="D94" i="30"/>
  <c r="F94" i="30"/>
  <c r="J99" i="30"/>
  <c r="I104" i="30"/>
  <c r="JZ171" i="8"/>
  <c r="KA171" i="8"/>
  <c r="KH112" i="8"/>
  <c r="KG112" i="8"/>
  <c r="KI112" i="8"/>
  <c r="IS13" i="8"/>
  <c r="IR157" i="8"/>
  <c r="G179" i="32"/>
  <c r="IR15" i="8"/>
  <c r="IR55" i="8"/>
  <c r="G103" i="32"/>
  <c r="IS43" i="8"/>
  <c r="H94" i="32"/>
  <c r="G94" i="32"/>
  <c r="KA57" i="8"/>
  <c r="JZ57" i="8"/>
  <c r="IR167" i="8"/>
  <c r="G184" i="32"/>
  <c r="JZ46" i="8"/>
  <c r="KA46" i="8"/>
  <c r="IR91" i="8"/>
  <c r="G129" i="32"/>
  <c r="IR168" i="8"/>
  <c r="IR6" i="8"/>
  <c r="KG154" i="8"/>
  <c r="KH154" i="8"/>
  <c r="IS136" i="8"/>
  <c r="IR47" i="8"/>
  <c r="G96" i="32"/>
  <c r="IR32" i="8"/>
  <c r="IR150" i="8"/>
  <c r="G171" i="32"/>
  <c r="IR73" i="8"/>
  <c r="G140" i="32"/>
  <c r="IS104" i="8"/>
  <c r="H137" i="32"/>
  <c r="G25" i="32"/>
  <c r="IR154" i="8"/>
  <c r="IS154" i="8"/>
  <c r="G8" i="32"/>
  <c r="IS16" i="8"/>
  <c r="G70" i="32"/>
  <c r="IS17" i="8"/>
  <c r="KH56" i="8"/>
  <c r="KG56" i="8"/>
  <c r="JY171" i="8"/>
  <c r="G111" i="32"/>
  <c r="IS63" i="8"/>
  <c r="KG46" i="8"/>
  <c r="KH46" i="8"/>
  <c r="KH164" i="8"/>
  <c r="KG164" i="8"/>
  <c r="JZ24" i="8"/>
  <c r="KA24" i="8"/>
  <c r="KE155" i="8"/>
  <c r="IR96" i="8"/>
  <c r="G26" i="32"/>
  <c r="IR102" i="8"/>
  <c r="G135" i="32"/>
  <c r="IR93" i="8"/>
  <c r="KH132" i="8"/>
  <c r="KG132" i="8"/>
  <c r="IR46" i="8"/>
  <c r="IS46" i="8"/>
  <c r="G88" i="32"/>
  <c r="IS38" i="8"/>
  <c r="H88" i="32"/>
  <c r="G196" i="32"/>
  <c r="IS2" i="8"/>
  <c r="H196" i="32"/>
  <c r="JY164" i="8"/>
  <c r="JX164" i="8"/>
  <c r="KH80" i="8"/>
  <c r="KG80" i="8"/>
  <c r="KA132" i="8"/>
  <c r="JZ132" i="8"/>
  <c r="KI16" i="8"/>
  <c r="IS41" i="8"/>
  <c r="G50" i="32"/>
  <c r="IS159" i="8"/>
  <c r="IS40" i="8"/>
  <c r="G91" i="32"/>
  <c r="IS118" i="8"/>
  <c r="JZ143" i="8"/>
  <c r="KA143" i="8"/>
  <c r="G10" i="32"/>
  <c r="IS26" i="8"/>
  <c r="H10" i="32"/>
  <c r="JZ65" i="8"/>
  <c r="KA65" i="8"/>
  <c r="JZ82" i="8"/>
  <c r="KB82" i="8"/>
  <c r="IS7" i="8"/>
  <c r="G63" i="32"/>
  <c r="IR56" i="8"/>
  <c r="G175" i="32"/>
  <c r="IS149" i="8"/>
  <c r="H175" i="32"/>
  <c r="JZ12" i="8"/>
  <c r="KA12" i="8"/>
  <c r="KG50" i="8"/>
  <c r="KH50" i="8"/>
  <c r="KH82" i="8"/>
  <c r="KI82" i="8"/>
  <c r="KA80" i="8"/>
  <c r="JZ80" i="8"/>
  <c r="KH128" i="8"/>
  <c r="KG128" i="8"/>
  <c r="IS48" i="8"/>
  <c r="IS116" i="8"/>
  <c r="G165" i="32"/>
  <c r="IS137" i="8"/>
  <c r="H165" i="32"/>
  <c r="KH150" i="8"/>
  <c r="KG150" i="8"/>
  <c r="KH138" i="8"/>
  <c r="KG138" i="8"/>
  <c r="KE156" i="8"/>
  <c r="KG156" i="8"/>
  <c r="KI23" i="8"/>
  <c r="JZ154" i="8"/>
  <c r="KA154" i="8"/>
  <c r="IR143" i="8"/>
  <c r="G167" i="32"/>
  <c r="JY133" i="8"/>
  <c r="JZ150" i="8"/>
  <c r="KA150" i="8"/>
  <c r="JY138" i="8"/>
  <c r="JX138" i="8"/>
  <c r="IS18" i="8"/>
  <c r="E7" i="13"/>
  <c r="D7" i="13"/>
  <c r="JX112" i="8"/>
  <c r="JY112" i="8"/>
  <c r="IR65" i="8"/>
  <c r="KH55" i="8"/>
  <c r="KG55" i="8"/>
  <c r="KE171" i="8"/>
  <c r="IR12" i="8"/>
  <c r="G7" i="32"/>
  <c r="G82" i="32"/>
  <c r="IS31" i="8"/>
  <c r="KH65" i="8"/>
  <c r="KG65" i="8"/>
  <c r="KE144" i="8"/>
  <c r="KG36" i="8"/>
  <c r="KH36" i="8"/>
  <c r="IR36" i="8"/>
  <c r="IR82" i="8"/>
  <c r="G21" i="32"/>
  <c r="G158" i="32"/>
  <c r="IS125" i="8"/>
  <c r="H158" i="32"/>
  <c r="KG24" i="8"/>
  <c r="KH24" i="8"/>
  <c r="IR35" i="8"/>
  <c r="G84" i="32"/>
  <c r="IR52" i="8"/>
  <c r="IR132" i="8"/>
  <c r="E6" i="13"/>
  <c r="D6" i="13"/>
  <c r="KH57" i="8"/>
  <c r="KG57" i="8"/>
  <c r="IR23" i="8"/>
  <c r="KB128" i="8"/>
  <c r="KI42" i="8"/>
  <c r="KH110" i="8"/>
  <c r="KI110" i="8"/>
  <c r="KI102" i="8"/>
  <c r="KI148" i="8"/>
  <c r="KB117" i="8"/>
  <c r="KB99" i="8"/>
  <c r="KA124" i="8"/>
  <c r="KB124" i="8"/>
  <c r="KB160" i="8"/>
  <c r="KB141" i="8"/>
  <c r="B57" i="12"/>
  <c r="B58" i="12"/>
  <c r="B59" i="12"/>
  <c r="B55" i="12"/>
  <c r="KB19" i="8"/>
  <c r="KI91" i="8"/>
  <c r="KI17" i="8"/>
  <c r="KB91" i="8"/>
  <c r="KB63" i="8"/>
  <c r="KI63" i="8"/>
  <c r="KB148" i="8"/>
  <c r="KI19" i="8"/>
  <c r="KB123" i="8"/>
  <c r="KI125" i="8"/>
  <c r="KI77" i="8"/>
  <c r="KI30" i="8"/>
  <c r="KB142" i="8"/>
  <c r="KI7" i="8"/>
  <c r="KB37" i="8"/>
  <c r="KB125" i="8"/>
  <c r="KI9" i="8"/>
  <c r="KB17" i="8"/>
  <c r="KI37" i="8"/>
  <c r="KG124" i="8"/>
  <c r="KI124" i="8"/>
  <c r="KB145" i="8"/>
  <c r="KI117" i="8"/>
  <c r="KB77" i="8"/>
  <c r="KI8" i="8"/>
  <c r="JX107" i="8"/>
  <c r="JZ107" i="8"/>
  <c r="IR99" i="8"/>
  <c r="B56" i="12"/>
  <c r="KI160" i="8"/>
  <c r="KE107" i="8"/>
  <c r="KB7" i="8"/>
  <c r="H99" i="30"/>
  <c r="IS88" i="8"/>
  <c r="H25" i="32"/>
  <c r="KG133" i="8"/>
  <c r="KH20" i="8"/>
  <c r="KI20" i="8"/>
  <c r="H111" i="32"/>
  <c r="H91" i="32"/>
  <c r="H8" i="32"/>
  <c r="H48" i="32"/>
  <c r="H141" i="32"/>
  <c r="KB24" i="8"/>
  <c r="G67" i="32"/>
  <c r="KI24" i="8"/>
  <c r="H50" i="32"/>
  <c r="H37" i="32"/>
  <c r="H70" i="32"/>
  <c r="H67" i="32"/>
  <c r="G40" i="32"/>
  <c r="G155" i="32"/>
  <c r="H90" i="32"/>
  <c r="IS6" i="8"/>
  <c r="H62" i="32"/>
  <c r="G62" i="32"/>
  <c r="H47" i="32"/>
  <c r="H125" i="32"/>
  <c r="H28" i="32"/>
  <c r="KB12" i="8"/>
  <c r="G147" i="32"/>
  <c r="G143" i="32"/>
  <c r="H109" i="32"/>
  <c r="H87" i="32"/>
  <c r="H128" i="32"/>
  <c r="G104" i="32"/>
  <c r="H78" i="32"/>
  <c r="H155" i="32"/>
  <c r="G141" i="32"/>
  <c r="KI36" i="8"/>
  <c r="KI55" i="8"/>
  <c r="H140" i="32"/>
  <c r="G27" i="32"/>
  <c r="G134" i="32"/>
  <c r="IS74" i="8"/>
  <c r="G18" i="32"/>
  <c r="H150" i="32"/>
  <c r="JZ156" i="8"/>
  <c r="KB156" i="8"/>
  <c r="IR156" i="8"/>
  <c r="G48" i="32"/>
  <c r="G146" i="32"/>
  <c r="G87" i="32"/>
  <c r="KB88" i="8"/>
  <c r="KB57" i="8"/>
  <c r="JZ20" i="8"/>
  <c r="KB20" i="8"/>
  <c r="IS10" i="8"/>
  <c r="H65" i="32"/>
  <c r="KH147" i="8"/>
  <c r="G121" i="32"/>
  <c r="IS8" i="8"/>
  <c r="H63" i="32"/>
  <c r="IS110" i="8"/>
  <c r="KB171" i="8"/>
  <c r="IR9" i="8"/>
  <c r="G64" i="32"/>
  <c r="IS90" i="8"/>
  <c r="G44" i="32"/>
  <c r="IR77" i="8"/>
  <c r="KI164" i="8"/>
  <c r="IR22" i="8"/>
  <c r="IR80" i="8"/>
  <c r="JZ144" i="8"/>
  <c r="KB144" i="8"/>
  <c r="KI137" i="8"/>
  <c r="KA147" i="8"/>
  <c r="KB147" i="8"/>
  <c r="JZ155" i="8"/>
  <c r="KB155" i="8"/>
  <c r="KB143" i="8"/>
  <c r="IR29" i="8"/>
  <c r="IR20" i="8"/>
  <c r="IS20" i="8"/>
  <c r="H74" i="32"/>
  <c r="IS19" i="8"/>
  <c r="KA133" i="8"/>
  <c r="KB133" i="8"/>
  <c r="IS101" i="8"/>
  <c r="JZ151" i="8"/>
  <c r="KB151" i="8"/>
  <c r="IS54" i="8"/>
  <c r="KB132" i="8"/>
  <c r="IS122" i="8"/>
  <c r="H156" i="32"/>
  <c r="G156" i="32"/>
  <c r="KG151" i="8"/>
  <c r="KI151" i="8"/>
  <c r="KB46" i="8"/>
  <c r="KI50" i="8"/>
  <c r="IR170" i="8"/>
  <c r="G186" i="32"/>
  <c r="KI150" i="8"/>
  <c r="KI88" i="8"/>
  <c r="IS148" i="8"/>
  <c r="H173" i="32"/>
  <c r="IS172" i="8"/>
  <c r="H191" i="32"/>
  <c r="G191" i="32"/>
  <c r="IR155" i="8"/>
  <c r="G180" i="32"/>
  <c r="KI46" i="8"/>
  <c r="KI154" i="8"/>
  <c r="G68" i="32"/>
  <c r="KB154" i="8"/>
  <c r="KB80" i="8"/>
  <c r="KI80" i="8"/>
  <c r="IR133" i="8"/>
  <c r="G163" i="32"/>
  <c r="KH144" i="8"/>
  <c r="KG144" i="8"/>
  <c r="KI65" i="8"/>
  <c r="KB150" i="8"/>
  <c r="KI133" i="8"/>
  <c r="KI128" i="8"/>
  <c r="IR128" i="8"/>
  <c r="KB65" i="8"/>
  <c r="KI147" i="8"/>
  <c r="G69" i="32"/>
  <c r="IS15" i="8"/>
  <c r="H69" i="32"/>
  <c r="G182" i="32"/>
  <c r="IS157" i="8"/>
  <c r="IR112" i="8"/>
  <c r="G32" i="32"/>
  <c r="IR147" i="8"/>
  <c r="G169" i="32"/>
  <c r="G106" i="32"/>
  <c r="IS56" i="8"/>
  <c r="H106" i="32"/>
  <c r="IR42" i="8"/>
  <c r="G92" i="32"/>
  <c r="G176" i="32"/>
  <c r="IS150" i="8"/>
  <c r="H176" i="32"/>
  <c r="IR50" i="8"/>
  <c r="G98" i="32"/>
  <c r="JZ164" i="8"/>
  <c r="KA164" i="8"/>
  <c r="KI132" i="8"/>
  <c r="G49" i="32"/>
  <c r="IS96" i="8"/>
  <c r="IR57" i="8"/>
  <c r="G105" i="32"/>
  <c r="KI56" i="8"/>
  <c r="IR44" i="8"/>
  <c r="G83" i="32"/>
  <c r="IS32" i="8"/>
  <c r="H83" i="32"/>
  <c r="G188" i="32"/>
  <c r="IS168" i="8"/>
  <c r="G120" i="32"/>
  <c r="IS73" i="8"/>
  <c r="IS167" i="8"/>
  <c r="KH156" i="8"/>
  <c r="KE62" i="8"/>
  <c r="KG62" i="8"/>
  <c r="G162" i="32"/>
  <c r="IS132" i="8"/>
  <c r="H162" i="32"/>
  <c r="G126" i="32"/>
  <c r="IS82" i="8"/>
  <c r="G102" i="32"/>
  <c r="IS52" i="8"/>
  <c r="G86" i="32"/>
  <c r="IS36" i="8"/>
  <c r="H86" i="32"/>
  <c r="G66" i="32"/>
  <c r="IS12" i="8"/>
  <c r="KA112" i="8"/>
  <c r="JZ112" i="8"/>
  <c r="IR138" i="8"/>
  <c r="IS143" i="8"/>
  <c r="KI138" i="8"/>
  <c r="IR164" i="8"/>
  <c r="G55" i="32"/>
  <c r="KH155" i="8"/>
  <c r="KG155" i="8"/>
  <c r="IR30" i="8"/>
  <c r="G97" i="32"/>
  <c r="IS47" i="8"/>
  <c r="IS91" i="8"/>
  <c r="IR69" i="8"/>
  <c r="G115" i="32"/>
  <c r="JY62" i="8"/>
  <c r="IS23" i="8"/>
  <c r="G85" i="32"/>
  <c r="IS35" i="8"/>
  <c r="KA138" i="8"/>
  <c r="JZ138" i="8"/>
  <c r="G131" i="32"/>
  <c r="IS93" i="8"/>
  <c r="H131" i="32"/>
  <c r="IR144" i="8"/>
  <c r="JX62" i="8"/>
  <c r="JZ62" i="8"/>
  <c r="KI57" i="8"/>
  <c r="KH171" i="8"/>
  <c r="KG171" i="8"/>
  <c r="IS65" i="8"/>
  <c r="IR24" i="8"/>
  <c r="G76" i="32"/>
  <c r="G138" i="32"/>
  <c r="IS102" i="8"/>
  <c r="G74" i="32"/>
  <c r="G122" i="32"/>
  <c r="IS77" i="8"/>
  <c r="H122" i="32"/>
  <c r="IS55" i="8"/>
  <c r="IS156" i="8"/>
  <c r="IR124" i="8"/>
  <c r="KE51" i="8"/>
  <c r="KG51" i="8"/>
  <c r="JY51" i="8"/>
  <c r="KA107" i="8"/>
  <c r="KB107" i="8"/>
  <c r="IS99" i="8"/>
  <c r="KI156" i="8"/>
  <c r="KH107" i="8"/>
  <c r="KG107" i="8"/>
  <c r="KE120" i="8"/>
  <c r="JX140" i="8"/>
  <c r="G157" i="32"/>
  <c r="H73" i="32"/>
  <c r="H188" i="32"/>
  <c r="H120" i="32"/>
  <c r="KB112" i="8"/>
  <c r="KI144" i="8"/>
  <c r="H102" i="32"/>
  <c r="H181" i="32"/>
  <c r="H178" i="32"/>
  <c r="H27" i="32"/>
  <c r="H134" i="32"/>
  <c r="H44" i="32"/>
  <c r="H23" i="32"/>
  <c r="H82" i="32"/>
  <c r="H66" i="32"/>
  <c r="H7" i="32"/>
  <c r="H182" i="32"/>
  <c r="H179" i="32"/>
  <c r="H126" i="32"/>
  <c r="H21" i="32"/>
  <c r="IS155" i="8"/>
  <c r="H180" i="32"/>
  <c r="H49" i="32"/>
  <c r="H26" i="32"/>
  <c r="G73" i="32"/>
  <c r="G124" i="32"/>
  <c r="G19" i="32"/>
  <c r="H147" i="32"/>
  <c r="H143" i="32"/>
  <c r="H121" i="32"/>
  <c r="H18" i="32"/>
  <c r="H154" i="32"/>
  <c r="H103" i="32"/>
  <c r="H129" i="32"/>
  <c r="IS22" i="8"/>
  <c r="H75" i="32"/>
  <c r="G75" i="32"/>
  <c r="H171" i="32"/>
  <c r="G80" i="32"/>
  <c r="G79" i="32"/>
  <c r="H167" i="32"/>
  <c r="KI107" i="8"/>
  <c r="H138" i="32"/>
  <c r="H135" i="32"/>
  <c r="H85" i="32"/>
  <c r="H84" i="32"/>
  <c r="H97" i="32"/>
  <c r="H96" i="32"/>
  <c r="H104" i="32"/>
  <c r="G181" i="32"/>
  <c r="G178" i="32"/>
  <c r="H184" i="32"/>
  <c r="H68" i="32"/>
  <c r="H71" i="32"/>
  <c r="IS29" i="8"/>
  <c r="IS133" i="8"/>
  <c r="H163" i="32"/>
  <c r="G6" i="32"/>
  <c r="IS9" i="8"/>
  <c r="H6" i="32"/>
  <c r="IS80" i="8"/>
  <c r="KI155" i="8"/>
  <c r="IR151" i="8"/>
  <c r="IS151" i="8"/>
  <c r="H177" i="32"/>
  <c r="G190" i="32"/>
  <c r="IS170" i="8"/>
  <c r="KH62" i="8"/>
  <c r="KI62" i="8"/>
  <c r="KB138" i="8"/>
  <c r="JX51" i="8"/>
  <c r="KA51" i="8"/>
  <c r="G177" i="32"/>
  <c r="IR171" i="8"/>
  <c r="G187" i="32"/>
  <c r="G95" i="32"/>
  <c r="IS44" i="8"/>
  <c r="H95" i="32"/>
  <c r="G100" i="32"/>
  <c r="IS50" i="8"/>
  <c r="IS147" i="8"/>
  <c r="H169" i="32"/>
  <c r="KI171" i="8"/>
  <c r="G117" i="32"/>
  <c r="IS69" i="8"/>
  <c r="H117" i="32"/>
  <c r="G149" i="32"/>
  <c r="IS112" i="8"/>
  <c r="G54" i="32"/>
  <c r="IS164" i="8"/>
  <c r="IS57" i="8"/>
  <c r="H14" i="32"/>
  <c r="G14" i="32"/>
  <c r="KA62" i="8"/>
  <c r="KB62" i="8"/>
  <c r="G170" i="32"/>
  <c r="IS144" i="8"/>
  <c r="H170" i="32"/>
  <c r="G93" i="32"/>
  <c r="IS42" i="8"/>
  <c r="G159" i="32"/>
  <c r="IS128" i="8"/>
  <c r="H159" i="32"/>
  <c r="JY158" i="8"/>
  <c r="G77" i="32"/>
  <c r="IS24" i="8"/>
  <c r="H77" i="32"/>
  <c r="G81" i="32"/>
  <c r="IS30" i="8"/>
  <c r="H81" i="32"/>
  <c r="G166" i="32"/>
  <c r="IS138" i="8"/>
  <c r="H166" i="32"/>
  <c r="KB164" i="8"/>
  <c r="KH51" i="8"/>
  <c r="KI51" i="8"/>
  <c r="IS124" i="8"/>
  <c r="IR107" i="8"/>
  <c r="G33" i="32"/>
  <c r="KE140" i="8"/>
  <c r="KG140" i="8"/>
  <c r="JY140" i="8"/>
  <c r="JZ140" i="8"/>
  <c r="KA140" i="8"/>
  <c r="JX120" i="8"/>
  <c r="JY120" i="8"/>
  <c r="JX158" i="8"/>
  <c r="KE158" i="8"/>
  <c r="JX115" i="8"/>
  <c r="KG120" i="8"/>
  <c r="KH120" i="8"/>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3" i="3"/>
  <c r="A62" i="3"/>
  <c r="A61" i="3"/>
  <c r="A60" i="3"/>
  <c r="A59" i="3"/>
  <c r="A58" i="3"/>
  <c r="A57" i="3"/>
  <c r="A56" i="3"/>
  <c r="A55" i="3"/>
  <c r="A54" i="3"/>
  <c r="A53" i="3"/>
  <c r="A52" i="3"/>
  <c r="A51"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2" i="3"/>
  <c r="G172" i="32"/>
  <c r="H64" i="32"/>
  <c r="H115" i="32"/>
  <c r="H157" i="32"/>
  <c r="H190" i="32"/>
  <c r="H186" i="32"/>
  <c r="H80" i="32"/>
  <c r="H79" i="32"/>
  <c r="H105" i="32"/>
  <c r="H76" i="32"/>
  <c r="H93" i="32"/>
  <c r="H92" i="32"/>
  <c r="H54" i="32"/>
  <c r="H55" i="32"/>
  <c r="H172" i="32"/>
  <c r="H124" i="32"/>
  <c r="H19" i="32"/>
  <c r="H149" i="32"/>
  <c r="H32" i="32"/>
  <c r="H100" i="32"/>
  <c r="H98" i="32"/>
  <c r="IR62" i="8"/>
  <c r="IR51" i="8"/>
  <c r="JZ51" i="8"/>
  <c r="KB51" i="8"/>
  <c r="KE115" i="8"/>
  <c r="KH115" i="8"/>
  <c r="JY115" i="8"/>
  <c r="G133" i="32"/>
  <c r="G57" i="32"/>
  <c r="IS171" i="8"/>
  <c r="IS107" i="8"/>
  <c r="H33" i="32"/>
  <c r="KH140" i="8"/>
  <c r="KI140" i="8"/>
  <c r="KH158" i="8"/>
  <c r="KG158" i="8"/>
  <c r="KB140" i="8"/>
  <c r="JZ158" i="8"/>
  <c r="KA158" i="8"/>
  <c r="KA120" i="8"/>
  <c r="JZ120" i="8"/>
  <c r="JZ115" i="8"/>
  <c r="KA115" i="8"/>
  <c r="KI120" i="8"/>
  <c r="H57" i="32"/>
  <c r="H187" i="32"/>
  <c r="G101" i="32"/>
  <c r="G99" i="32"/>
  <c r="IS62" i="8"/>
  <c r="G108" i="32"/>
  <c r="H133" i="32"/>
  <c r="KG115" i="8"/>
  <c r="KI115" i="8"/>
  <c r="IS51" i="8"/>
  <c r="G110" i="32"/>
  <c r="KB158" i="8"/>
  <c r="KI158" i="8"/>
  <c r="IR115" i="8"/>
  <c r="IR140" i="8"/>
  <c r="KB115" i="8"/>
  <c r="IR120" i="8"/>
  <c r="IR158" i="8"/>
  <c r="G51" i="32"/>
  <c r="KB120" i="8"/>
  <c r="B1" i="13"/>
  <c r="D80" i="13"/>
  <c r="H101" i="32"/>
  <c r="H99" i="32"/>
  <c r="G168" i="32"/>
  <c r="G45" i="32"/>
  <c r="G35" i="32"/>
  <c r="G152" i="32"/>
  <c r="G151" i="32"/>
  <c r="G148" i="32"/>
  <c r="H110" i="32"/>
  <c r="H108" i="32"/>
  <c r="C68" i="13"/>
  <c r="C62" i="13"/>
  <c r="I62" i="13"/>
  <c r="G110" i="31"/>
  <c r="G109" i="31"/>
  <c r="G111" i="31"/>
  <c r="G109" i="30"/>
  <c r="D67" i="30"/>
  <c r="J74" i="30"/>
  <c r="E78" i="13"/>
  <c r="D78" i="13"/>
  <c r="C78" i="13"/>
  <c r="D68" i="13"/>
  <c r="G110" i="30"/>
  <c r="G108" i="30"/>
  <c r="C59" i="13"/>
  <c r="I59" i="13"/>
  <c r="C72" i="13"/>
  <c r="C21" i="13"/>
  <c r="C18" i="13"/>
  <c r="N6" i="13"/>
  <c r="N38" i="13"/>
  <c r="C71" i="13"/>
  <c r="C20" i="13"/>
  <c r="N7" i="13"/>
  <c r="N39" i="13"/>
  <c r="C70" i="13"/>
  <c r="C19" i="13"/>
  <c r="C69" i="13"/>
  <c r="C17" i="13"/>
  <c r="C16" i="13"/>
  <c r="N8" i="13"/>
  <c r="C75" i="13"/>
  <c r="C117" i="31"/>
  <c r="F117" i="31"/>
  <c r="H118" i="31"/>
  <c r="C63" i="13"/>
  <c r="I63" i="13"/>
  <c r="C61" i="13"/>
  <c r="I61" i="13"/>
  <c r="C60" i="13"/>
  <c r="C12" i="13"/>
  <c r="IS115" i="8"/>
  <c r="C80" i="13"/>
  <c r="IS158" i="8"/>
  <c r="H51" i="32"/>
  <c r="IS120" i="8"/>
  <c r="IS140" i="8"/>
  <c r="F78" i="13"/>
  <c r="B49" i="13"/>
  <c r="B26" i="13"/>
  <c r="E39" i="13"/>
  <c r="E38" i="13"/>
  <c r="G93" i="30"/>
  <c r="G95" i="31"/>
  <c r="H168" i="32"/>
  <c r="H45" i="32"/>
  <c r="H35" i="32"/>
  <c r="H152" i="32"/>
  <c r="H151" i="32"/>
  <c r="H148" i="32"/>
  <c r="H78" i="13"/>
  <c r="I98" i="30"/>
  <c r="E67" i="30"/>
  <c r="H119" i="31"/>
  <c r="I60" i="13"/>
  <c r="G96" i="31"/>
  <c r="F39" i="30"/>
  <c r="F40" i="30"/>
  <c r="F41" i="31"/>
  <c r="F42" i="31"/>
  <c r="C57" i="30"/>
  <c r="C59" i="30"/>
  <c r="E75" i="13"/>
  <c r="F75" i="13"/>
  <c r="C43" i="12"/>
  <c r="D57" i="30"/>
  <c r="M75" i="31"/>
  <c r="M76" i="31"/>
  <c r="E51" i="31"/>
  <c r="E52" i="31"/>
  <c r="D69" i="13"/>
  <c r="F69" i="13"/>
  <c r="C58" i="30"/>
  <c r="D72" i="13"/>
  <c r="C61" i="30"/>
  <c r="G67" i="30"/>
  <c r="M73" i="30"/>
  <c r="M74" i="30"/>
  <c r="E49" i="30"/>
  <c r="E50" i="30"/>
  <c r="D71" i="13"/>
  <c r="C60" i="30"/>
  <c r="H89" i="30"/>
  <c r="J108" i="30"/>
  <c r="C6" i="13"/>
  <c r="N40" i="13"/>
  <c r="C13" i="13"/>
  <c r="I13" i="13"/>
  <c r="B53" i="13"/>
  <c r="D53" i="13"/>
  <c r="E33" i="30"/>
  <c r="C49" i="13"/>
  <c r="F49" i="13"/>
  <c r="G49" i="13"/>
  <c r="E49" i="13"/>
  <c r="D49" i="13"/>
  <c r="E69" i="13"/>
  <c r="D70" i="13"/>
  <c r="C73" i="13"/>
  <c r="C64" i="13"/>
  <c r="B44" i="12"/>
  <c r="E72" i="13"/>
  <c r="E70" i="13"/>
  <c r="E71" i="13"/>
  <c r="I12" i="13"/>
  <c r="D20" i="13"/>
  <c r="D17" i="13"/>
  <c r="D16" i="13"/>
  <c r="D21" i="13"/>
  <c r="D19" i="13"/>
  <c r="D18" i="13"/>
  <c r="G45" i="31"/>
  <c r="G46" i="31"/>
  <c r="H26" i="13"/>
  <c r="P26" i="13"/>
  <c r="X26" i="13"/>
  <c r="AF26" i="13"/>
  <c r="AN26" i="13"/>
  <c r="AV26" i="13"/>
  <c r="BD26" i="13"/>
  <c r="BL26" i="13"/>
  <c r="BT26" i="13"/>
  <c r="CB26" i="13"/>
  <c r="CJ26" i="13"/>
  <c r="CR26" i="13"/>
  <c r="CZ26" i="13"/>
  <c r="DH26" i="13"/>
  <c r="DP26" i="13"/>
  <c r="DX26" i="13"/>
  <c r="EF26" i="13"/>
  <c r="EN26" i="13"/>
  <c r="EV26" i="13"/>
  <c r="FD26" i="13"/>
  <c r="FL26" i="13"/>
  <c r="FT26" i="13"/>
  <c r="AD26" i="13"/>
  <c r="CH26" i="13"/>
  <c r="EL26" i="13"/>
  <c r="I26" i="13"/>
  <c r="Q26" i="13"/>
  <c r="Y26" i="13"/>
  <c r="AG26" i="13"/>
  <c r="AO26" i="13"/>
  <c r="AW26" i="13"/>
  <c r="BE26" i="13"/>
  <c r="BM26" i="13"/>
  <c r="BU26" i="13"/>
  <c r="CC26" i="13"/>
  <c r="CK26" i="13"/>
  <c r="CS26" i="13"/>
  <c r="DA26" i="13"/>
  <c r="DI26" i="13"/>
  <c r="DQ26" i="13"/>
  <c r="DY26" i="13"/>
  <c r="EG26" i="13"/>
  <c r="EO26" i="13"/>
  <c r="EW26" i="13"/>
  <c r="FE26" i="13"/>
  <c r="FM26" i="13"/>
  <c r="FU26" i="13"/>
  <c r="AL26" i="13"/>
  <c r="CP26" i="13"/>
  <c r="ET26" i="13"/>
  <c r="J26" i="13"/>
  <c r="R26" i="13"/>
  <c r="Z26" i="13"/>
  <c r="AH26" i="13"/>
  <c r="AP26" i="13"/>
  <c r="AX26" i="13"/>
  <c r="BF26" i="13"/>
  <c r="BN26" i="13"/>
  <c r="BV26" i="13"/>
  <c r="CD26" i="13"/>
  <c r="CL26" i="13"/>
  <c r="CT26" i="13"/>
  <c r="DB26" i="13"/>
  <c r="DJ26" i="13"/>
  <c r="DR26" i="13"/>
  <c r="DZ26" i="13"/>
  <c r="EH26" i="13"/>
  <c r="EP26" i="13"/>
  <c r="EX26" i="13"/>
  <c r="FF26" i="13"/>
  <c r="FN26" i="13"/>
  <c r="FV26" i="13"/>
  <c r="V26" i="13"/>
  <c r="BZ26" i="13"/>
  <c r="ED26" i="13"/>
  <c r="K26" i="13"/>
  <c r="S26" i="13"/>
  <c r="AA26" i="13"/>
  <c r="AI26" i="13"/>
  <c r="AQ26" i="13"/>
  <c r="AY26" i="13"/>
  <c r="BG26" i="13"/>
  <c r="BO26" i="13"/>
  <c r="BW26" i="13"/>
  <c r="CE26" i="13"/>
  <c r="CM26" i="13"/>
  <c r="CU26" i="13"/>
  <c r="DC26" i="13"/>
  <c r="DK26" i="13"/>
  <c r="DS26" i="13"/>
  <c r="EA26" i="13"/>
  <c r="EI26" i="13"/>
  <c r="EQ26" i="13"/>
  <c r="EY26" i="13"/>
  <c r="FG26" i="13"/>
  <c r="FO26" i="13"/>
  <c r="FW26" i="13"/>
  <c r="BB26" i="13"/>
  <c r="DN26" i="13"/>
  <c r="FR26" i="13"/>
  <c r="D26" i="13"/>
  <c r="L26" i="13"/>
  <c r="T26" i="13"/>
  <c r="AB26" i="13"/>
  <c r="AJ26" i="13"/>
  <c r="AR26" i="13"/>
  <c r="AZ26" i="13"/>
  <c r="BH26" i="13"/>
  <c r="BP26" i="13"/>
  <c r="BX26" i="13"/>
  <c r="CF26" i="13"/>
  <c r="CN26" i="13"/>
  <c r="CV26" i="13"/>
  <c r="DD26" i="13"/>
  <c r="DL26" i="13"/>
  <c r="DT26" i="13"/>
  <c r="EB26" i="13"/>
  <c r="EJ26" i="13"/>
  <c r="ER26" i="13"/>
  <c r="EZ26" i="13"/>
  <c r="FH26" i="13"/>
  <c r="FP26" i="13"/>
  <c r="FX26" i="13"/>
  <c r="N26" i="13"/>
  <c r="BR26" i="13"/>
  <c r="DV26" i="13"/>
  <c r="FZ26" i="13"/>
  <c r="E26" i="13"/>
  <c r="M26" i="13"/>
  <c r="U26" i="13"/>
  <c r="AC26" i="13"/>
  <c r="AK26" i="13"/>
  <c r="AS26" i="13"/>
  <c r="BA26" i="13"/>
  <c r="BI26" i="13"/>
  <c r="BQ26" i="13"/>
  <c r="BY26" i="13"/>
  <c r="CG26" i="13"/>
  <c r="CO26" i="13"/>
  <c r="CW26" i="13"/>
  <c r="DE26" i="13"/>
  <c r="DM26" i="13"/>
  <c r="DU26" i="13"/>
  <c r="EC26" i="13"/>
  <c r="EK26" i="13"/>
  <c r="ES26" i="13"/>
  <c r="FA26" i="13"/>
  <c r="FI26" i="13"/>
  <c r="FQ26" i="13"/>
  <c r="FY26" i="13"/>
  <c r="AT26" i="13"/>
  <c r="CX26" i="13"/>
  <c r="FB26" i="13"/>
  <c r="G26" i="13"/>
  <c r="O26" i="13"/>
  <c r="W26" i="13"/>
  <c r="AE26" i="13"/>
  <c r="AM26" i="13"/>
  <c r="AU26" i="13"/>
  <c r="BC26" i="13"/>
  <c r="BK26" i="13"/>
  <c r="BS26" i="13"/>
  <c r="CA26" i="13"/>
  <c r="CI26" i="13"/>
  <c r="CQ26" i="13"/>
  <c r="CY26" i="13"/>
  <c r="DG26" i="13"/>
  <c r="DO26" i="13"/>
  <c r="DW26" i="13"/>
  <c r="EE26" i="13"/>
  <c r="EM26" i="13"/>
  <c r="EU26" i="13"/>
  <c r="FC26" i="13"/>
  <c r="FK26" i="13"/>
  <c r="FS26" i="13"/>
  <c r="C26" i="13"/>
  <c r="F26" i="13"/>
  <c r="BJ26" i="13"/>
  <c r="DF26" i="13"/>
  <c r="FJ26" i="13"/>
  <c r="C7" i="13"/>
  <c r="E8" i="13"/>
  <c r="E40" i="13"/>
  <c r="K7" i="13"/>
  <c r="J7" i="13"/>
  <c r="D8" i="13"/>
  <c r="K6" i="13"/>
  <c r="J6" i="13"/>
  <c r="G94" i="30"/>
  <c r="C8" i="13"/>
  <c r="C40" i="13"/>
  <c r="H37" i="12"/>
  <c r="F59" i="31"/>
  <c r="D106" i="31"/>
  <c r="B43" i="12"/>
  <c r="G37" i="12"/>
  <c r="E59" i="31"/>
  <c r="E61" i="30"/>
  <c r="J61" i="30"/>
  <c r="E59" i="30"/>
  <c r="J59" i="30"/>
  <c r="D83" i="31"/>
  <c r="I45" i="31"/>
  <c r="I46" i="31"/>
  <c r="C39" i="30"/>
  <c r="C41" i="31"/>
  <c r="C42" i="31"/>
  <c r="H67" i="30"/>
  <c r="F73" i="30"/>
  <c r="H69" i="31"/>
  <c r="I69" i="31"/>
  <c r="M43" i="30"/>
  <c r="M44" i="30"/>
  <c r="M45" i="31"/>
  <c r="M46" i="31"/>
  <c r="E41" i="31"/>
  <c r="D31" i="31"/>
  <c r="H32" i="31"/>
  <c r="E60" i="30"/>
  <c r="C43" i="30"/>
  <c r="C44" i="30"/>
  <c r="C45" i="31"/>
  <c r="E34" i="30"/>
  <c r="E35" i="31"/>
  <c r="E36" i="31"/>
  <c r="D60" i="30"/>
  <c r="F60" i="30"/>
  <c r="D61" i="30"/>
  <c r="F61" i="30"/>
  <c r="K61" i="30"/>
  <c r="E43" i="30"/>
  <c r="E44" i="30"/>
  <c r="E45" i="31"/>
  <c r="E46" i="31"/>
  <c r="E58" i="30"/>
  <c r="J58" i="30"/>
  <c r="K43" i="30"/>
  <c r="K44" i="30"/>
  <c r="K45" i="31"/>
  <c r="K46" i="31"/>
  <c r="D58" i="30"/>
  <c r="F58" i="30"/>
  <c r="K58" i="30"/>
  <c r="C51" i="31"/>
  <c r="E83" i="31"/>
  <c r="E84" i="31"/>
  <c r="F29" i="30"/>
  <c r="F30" i="30"/>
  <c r="F31" i="31"/>
  <c r="F32" i="31"/>
  <c r="B24" i="30"/>
  <c r="C24" i="30"/>
  <c r="G75" i="31"/>
  <c r="B26" i="31"/>
  <c r="C26" i="31"/>
  <c r="F71" i="13"/>
  <c r="C40" i="12"/>
  <c r="F72" i="13"/>
  <c r="C41" i="12"/>
  <c r="IR89" i="8"/>
  <c r="G22" i="32"/>
  <c r="D73" i="13"/>
  <c r="C62" i="30"/>
  <c r="E62" i="30"/>
  <c r="J62" i="30"/>
  <c r="F70" i="13"/>
  <c r="C39" i="12"/>
  <c r="D59" i="30"/>
  <c r="F59" i="30"/>
  <c r="K59" i="30"/>
  <c r="I43" i="30"/>
  <c r="I44" i="30"/>
  <c r="D81" i="30"/>
  <c r="E73" i="30"/>
  <c r="E81" i="30"/>
  <c r="E82" i="30"/>
  <c r="C49" i="30"/>
  <c r="I49" i="13"/>
  <c r="G43" i="30"/>
  <c r="G44" i="30"/>
  <c r="G73" i="30"/>
  <c r="D29" i="30"/>
  <c r="E39" i="30"/>
  <c r="I53" i="13"/>
  <c r="H53" i="13"/>
  <c r="G53" i="13"/>
  <c r="E53" i="13"/>
  <c r="C53" i="13"/>
  <c r="F53" i="13"/>
  <c r="C38" i="12"/>
  <c r="E73" i="13"/>
  <c r="E68" i="13"/>
  <c r="B38" i="12"/>
  <c r="B40" i="12"/>
  <c r="B39" i="12"/>
  <c r="B41" i="12"/>
  <c r="I7" i="13"/>
  <c r="C39" i="13"/>
  <c r="I6" i="13"/>
  <c r="C38" i="13"/>
  <c r="FS27" i="13"/>
  <c r="DG27" i="13"/>
  <c r="EE27" i="13"/>
  <c r="F27" i="13"/>
  <c r="BK27" i="13"/>
  <c r="C27" i="13"/>
  <c r="DO27" i="13"/>
  <c r="BC27" i="13"/>
  <c r="CX27" i="13"/>
  <c r="EC27" i="13"/>
  <c r="BQ27" i="13"/>
  <c r="E27" i="13"/>
  <c r="EZ27" i="13"/>
  <c r="CN27" i="13"/>
  <c r="AB27" i="13"/>
  <c r="FO27" i="13"/>
  <c r="DC27" i="13"/>
  <c r="AQ27" i="13"/>
  <c r="FV27" i="13"/>
  <c r="DJ27" i="13"/>
  <c r="AX27" i="13"/>
  <c r="AL27" i="13"/>
  <c r="DQ27" i="13"/>
  <c r="BE27" i="13"/>
  <c r="CH27" i="13"/>
  <c r="DX27" i="13"/>
  <c r="BL27" i="13"/>
  <c r="AU27" i="13"/>
  <c r="BI27" i="13"/>
  <c r="ER27" i="13"/>
  <c r="CF27" i="13"/>
  <c r="T27" i="13"/>
  <c r="FG27" i="13"/>
  <c r="CU27" i="13"/>
  <c r="AI27" i="13"/>
  <c r="FN27" i="13"/>
  <c r="DB27" i="13"/>
  <c r="AP27" i="13"/>
  <c r="FU27" i="13"/>
  <c r="DI27" i="13"/>
  <c r="AW27" i="13"/>
  <c r="AD27" i="13"/>
  <c r="DP27" i="13"/>
  <c r="BD27" i="13"/>
  <c r="FK27" i="13"/>
  <c r="FY27" i="13"/>
  <c r="DM27" i="13"/>
  <c r="BA27" i="13"/>
  <c r="DV27" i="13"/>
  <c r="EJ27" i="13"/>
  <c r="BX27" i="13"/>
  <c r="L27" i="13"/>
  <c r="EY27" i="13"/>
  <c r="CM27" i="13"/>
  <c r="AA27" i="13"/>
  <c r="FF27" i="13"/>
  <c r="CT27" i="13"/>
  <c r="AH27" i="13"/>
  <c r="FM27" i="13"/>
  <c r="DA27" i="13"/>
  <c r="AO27" i="13"/>
  <c r="FT27" i="13"/>
  <c r="DH27" i="13"/>
  <c r="AV27" i="13"/>
  <c r="CY27" i="13"/>
  <c r="AM27" i="13"/>
  <c r="FC27" i="13"/>
  <c r="CQ27" i="13"/>
  <c r="AE27" i="13"/>
  <c r="FQ27" i="13"/>
  <c r="DE27" i="13"/>
  <c r="AS27" i="13"/>
  <c r="BR27" i="13"/>
  <c r="EB27" i="13"/>
  <c r="BP27" i="13"/>
  <c r="D27" i="13"/>
  <c r="EQ27" i="13"/>
  <c r="CE27" i="13"/>
  <c r="S27" i="13"/>
  <c r="EX27" i="13"/>
  <c r="CL27" i="13"/>
  <c r="Z27" i="13"/>
  <c r="FE27" i="13"/>
  <c r="CS27" i="13"/>
  <c r="AG27" i="13"/>
  <c r="FL27" i="13"/>
  <c r="CZ27" i="13"/>
  <c r="AN27" i="13"/>
  <c r="DU27" i="13"/>
  <c r="FJ27" i="13"/>
  <c r="EU27" i="13"/>
  <c r="CI27" i="13"/>
  <c r="W27" i="13"/>
  <c r="FI27" i="13"/>
  <c r="CW27" i="13"/>
  <c r="AK27" i="13"/>
  <c r="N27" i="13"/>
  <c r="DT27" i="13"/>
  <c r="BH27" i="13"/>
  <c r="FR27" i="13"/>
  <c r="EI27" i="13"/>
  <c r="BW27" i="13"/>
  <c r="K27" i="13"/>
  <c r="EP27" i="13"/>
  <c r="CD27" i="13"/>
  <c r="R27" i="13"/>
  <c r="EW27" i="13"/>
  <c r="CK27" i="13"/>
  <c r="Y27" i="13"/>
  <c r="FD27" i="13"/>
  <c r="CR27" i="13"/>
  <c r="AF27" i="13"/>
  <c r="AT27" i="13"/>
  <c r="EM27" i="13"/>
  <c r="CA27" i="13"/>
  <c r="O27" i="13"/>
  <c r="FA27" i="13"/>
  <c r="CO27" i="13"/>
  <c r="AC27" i="13"/>
  <c r="FX27" i="13"/>
  <c r="DL27" i="13"/>
  <c r="AZ27" i="13"/>
  <c r="DN27" i="13"/>
  <c r="EA27" i="13"/>
  <c r="BO27" i="13"/>
  <c r="ED27" i="13"/>
  <c r="EH27" i="13"/>
  <c r="BV27" i="13"/>
  <c r="J27" i="13"/>
  <c r="EO27" i="13"/>
  <c r="CC27" i="13"/>
  <c r="Q27" i="13"/>
  <c r="EV27" i="13"/>
  <c r="CJ27" i="13"/>
  <c r="X27" i="13"/>
  <c r="BJ27" i="13"/>
  <c r="BS27" i="13"/>
  <c r="G27" i="13"/>
  <c r="ES27" i="13"/>
  <c r="CG27" i="13"/>
  <c r="U27" i="13"/>
  <c r="FP27" i="13"/>
  <c r="DD27" i="13"/>
  <c r="AR27" i="13"/>
  <c r="BB27" i="13"/>
  <c r="DS27" i="13"/>
  <c r="BG27" i="13"/>
  <c r="BZ27" i="13"/>
  <c r="DZ27" i="13"/>
  <c r="BN27" i="13"/>
  <c r="ET27" i="13"/>
  <c r="EG27" i="13"/>
  <c r="BU27" i="13"/>
  <c r="I27" i="13"/>
  <c r="EN27" i="13"/>
  <c r="CB27" i="13"/>
  <c r="P27" i="13"/>
  <c r="DF27" i="13"/>
  <c r="DW27" i="13"/>
  <c r="FB27" i="13"/>
  <c r="EK27" i="13"/>
  <c r="BY27" i="13"/>
  <c r="M27" i="13"/>
  <c r="FH27" i="13"/>
  <c r="CV27" i="13"/>
  <c r="AJ27" i="13"/>
  <c r="FW27" i="13"/>
  <c r="DK27" i="13"/>
  <c r="AY27" i="13"/>
  <c r="V27" i="13"/>
  <c r="DR27" i="13"/>
  <c r="BF27" i="13"/>
  <c r="CP27" i="13"/>
  <c r="DY27" i="13"/>
  <c r="BM27" i="13"/>
  <c r="EL27" i="13"/>
  <c r="EF27" i="13"/>
  <c r="BT27" i="13"/>
  <c r="H27" i="13"/>
  <c r="K8" i="13"/>
  <c r="J8" i="13"/>
  <c r="I73" i="30"/>
  <c r="I67" i="30"/>
  <c r="K60" i="30"/>
  <c r="J60" i="30"/>
  <c r="J57" i="30"/>
  <c r="E40" i="30"/>
  <c r="C40" i="30"/>
  <c r="F98" i="30"/>
  <c r="G98" i="30"/>
  <c r="N98" i="30"/>
  <c r="F75" i="31"/>
  <c r="F100" i="31"/>
  <c r="G100" i="31"/>
  <c r="N100" i="31"/>
  <c r="G76" i="31"/>
  <c r="I76" i="31"/>
  <c r="J67" i="30"/>
  <c r="E66" i="31"/>
  <c r="J66" i="31"/>
  <c r="J59" i="31"/>
  <c r="D105" i="31"/>
  <c r="G33" i="30"/>
  <c r="G34" i="30"/>
  <c r="G35" i="31"/>
  <c r="G36" i="31"/>
  <c r="K33" i="30"/>
  <c r="K34" i="30"/>
  <c r="K35" i="31"/>
  <c r="K36" i="31"/>
  <c r="M33" i="30"/>
  <c r="M34" i="30"/>
  <c r="M35" i="31"/>
  <c r="M36" i="31"/>
  <c r="C46" i="31"/>
  <c r="D42" i="31"/>
  <c r="L42" i="31"/>
  <c r="D41" i="31"/>
  <c r="L41" i="31"/>
  <c r="O33" i="30"/>
  <c r="O34" i="30"/>
  <c r="O35" i="31"/>
  <c r="O36" i="31"/>
  <c r="C52" i="31"/>
  <c r="G31" i="31"/>
  <c r="G32" i="31"/>
  <c r="J69" i="31"/>
  <c r="J70" i="31"/>
  <c r="F51" i="31"/>
  <c r="F52" i="31"/>
  <c r="L59" i="31"/>
  <c r="J41" i="31"/>
  <c r="J42" i="31"/>
  <c r="D32" i="31"/>
  <c r="I33" i="30"/>
  <c r="I34" i="30"/>
  <c r="I35" i="31"/>
  <c r="I36" i="31"/>
  <c r="E42" i="31"/>
  <c r="M42" i="31"/>
  <c r="M41" i="31"/>
  <c r="C33" i="30"/>
  <c r="C35" i="31"/>
  <c r="E57" i="30"/>
  <c r="D103" i="30"/>
  <c r="G11" i="32"/>
  <c r="IS89" i="8"/>
  <c r="C50" i="30"/>
  <c r="F73" i="13"/>
  <c r="F68" i="13"/>
  <c r="D62" i="30"/>
  <c r="F62" i="30"/>
  <c r="K62" i="30"/>
  <c r="G74" i="30"/>
  <c r="I74" i="30"/>
  <c r="D39" i="30"/>
  <c r="D40" i="30"/>
  <c r="D30" i="30"/>
  <c r="K53" i="13"/>
  <c r="B42" i="12"/>
  <c r="B37" i="12"/>
  <c r="I8" i="13"/>
  <c r="B34" i="13"/>
  <c r="B33" i="13"/>
  <c r="B32" i="13"/>
  <c r="B30" i="13"/>
  <c r="B31" i="13"/>
  <c r="H11" i="32"/>
  <c r="H22" i="32"/>
  <c r="M59" i="31"/>
  <c r="L67" i="30"/>
  <c r="L68" i="30"/>
  <c r="C34" i="30"/>
  <c r="E29" i="30"/>
  <c r="E30" i="30"/>
  <c r="I75" i="31"/>
  <c r="L69" i="31"/>
  <c r="L70" i="31"/>
  <c r="J39" i="30"/>
  <c r="J40" i="30"/>
  <c r="F49" i="30"/>
  <c r="L57" i="30"/>
  <c r="F81" i="30"/>
  <c r="G29" i="30"/>
  <c r="G30" i="30"/>
  <c r="K57" i="30"/>
  <c r="H51" i="31"/>
  <c r="D20" i="31"/>
  <c r="F84" i="31"/>
  <c r="F83" i="31"/>
  <c r="N59" i="31"/>
  <c r="N41" i="31"/>
  <c r="C20" i="31"/>
  <c r="C36" i="31"/>
  <c r="E31" i="31"/>
  <c r="H52" i="31"/>
  <c r="D21" i="31"/>
  <c r="N42" i="31"/>
  <c r="C21" i="31"/>
  <c r="C45" i="13"/>
  <c r="C44" i="13"/>
  <c r="C42" i="12"/>
  <c r="C37" i="12"/>
  <c r="F57" i="30"/>
  <c r="D104" i="30"/>
  <c r="C32" i="13"/>
  <c r="E32" i="13"/>
  <c r="E33" i="13"/>
  <c r="C33" i="13"/>
  <c r="E31" i="13"/>
  <c r="C31" i="13"/>
  <c r="C30" i="13"/>
  <c r="E30" i="13"/>
  <c r="E34" i="13"/>
  <c r="C34" i="13"/>
  <c r="C105" i="31"/>
  <c r="F105" i="31"/>
  <c r="C106" i="31"/>
  <c r="F106" i="31"/>
  <c r="F82" i="30"/>
  <c r="N57" i="30"/>
  <c r="M57" i="30"/>
  <c r="F50" i="30"/>
  <c r="H50" i="30"/>
  <c r="D19" i="30"/>
  <c r="H49" i="30"/>
  <c r="D18" i="30"/>
  <c r="E32" i="31"/>
  <c r="J32" i="31"/>
  <c r="B21" i="31"/>
  <c r="J31" i="31"/>
  <c r="B20" i="31"/>
  <c r="E21" i="31"/>
  <c r="E20" i="31"/>
  <c r="C29" i="30"/>
  <c r="H30" i="30"/>
  <c r="B45" i="12"/>
  <c r="C45" i="12"/>
  <c r="C30" i="30"/>
  <c r="F31" i="13"/>
  <c r="G31" i="13"/>
  <c r="H31" i="13"/>
  <c r="G33" i="13"/>
  <c r="H33" i="13"/>
  <c r="F33" i="13"/>
  <c r="G32" i="13"/>
  <c r="H32" i="13"/>
  <c r="F32" i="13"/>
  <c r="G30" i="13"/>
  <c r="F30" i="13"/>
  <c r="H30" i="13"/>
  <c r="G34" i="13"/>
  <c r="H34" i="13"/>
  <c r="F34" i="13"/>
  <c r="C35" i="13"/>
  <c r="E18" i="30"/>
  <c r="C103" i="30"/>
  <c r="F103" i="30"/>
  <c r="C104" i="30"/>
  <c r="F104" i="30"/>
  <c r="J30" i="30"/>
  <c r="B19" i="30"/>
  <c r="J29" i="30"/>
  <c r="B18" i="30"/>
  <c r="E19" i="30"/>
  <c r="D39" i="13"/>
  <c r="K39" i="13"/>
  <c r="D38" i="13"/>
  <c r="I39" i="13"/>
  <c r="D40" i="13"/>
  <c r="J39" i="13"/>
  <c r="K38" i="13"/>
  <c r="J38" i="13"/>
  <c r="I38" i="13"/>
  <c r="J40" i="13"/>
  <c r="I40" i="13"/>
  <c r="K40" i="13"/>
  <c r="JY89" i="8"/>
  <c r="KE89" i="8"/>
  <c r="KH89" i="8"/>
  <c r="JX89" i="8"/>
  <c r="KA89" i="8"/>
  <c r="KG89" i="8"/>
  <c r="KI89" i="8"/>
  <c r="KB175" i="8"/>
  <c r="KB176" i="8"/>
  <c r="KB177" i="8"/>
  <c r="JZ89" i="8"/>
  <c r="KB89" i="8"/>
  <c r="JY103" i="8"/>
  <c r="JX103" i="8"/>
  <c r="KA103" i="8"/>
  <c r="KE103" i="8"/>
  <c r="KH103" i="8"/>
  <c r="JZ103" i="8"/>
  <c r="KB103" i="8"/>
  <c r="KG103" i="8"/>
  <c r="KI103" i="8"/>
  <c r="IR103" i="8"/>
  <c r="G139" i="32"/>
  <c r="JY134" i="8"/>
  <c r="KE134" i="8"/>
  <c r="KH134" i="8"/>
  <c r="JX134" i="8"/>
  <c r="KA134" i="8"/>
  <c r="JX165" i="8"/>
  <c r="KA165" i="8"/>
  <c r="IS103" i="8"/>
  <c r="G136" i="32"/>
  <c r="JZ134" i="8"/>
  <c r="KB134" i="8"/>
  <c r="KG134" i="8"/>
  <c r="KI134" i="8"/>
  <c r="JY165" i="8"/>
  <c r="JZ165" i="8"/>
  <c r="KB165" i="8"/>
  <c r="KE165" i="8"/>
  <c r="J33" i="13"/>
  <c r="I32" i="13"/>
  <c r="J32" i="13"/>
  <c r="J31" i="13"/>
  <c r="J30" i="13"/>
  <c r="I31" i="13"/>
  <c r="I30" i="13"/>
  <c r="I34" i="13"/>
  <c r="J34" i="13"/>
  <c r="I33" i="13"/>
  <c r="H139" i="32"/>
  <c r="H136" i="32"/>
  <c r="IR165" i="8"/>
  <c r="G185" i="32"/>
  <c r="KH165" i="8"/>
  <c r="KG165" i="8"/>
  <c r="KI165" i="8"/>
  <c r="IS165" i="8"/>
  <c r="G52" i="32"/>
  <c r="D44" i="13"/>
  <c r="IR134" i="8"/>
  <c r="G160" i="32"/>
  <c r="IS134" i="8"/>
  <c r="H160" i="32"/>
  <c r="H185" i="32"/>
  <c r="H52" i="32"/>
  <c r="D45" i="13"/>
  <c r="G21" i="31"/>
  <c r="C76" i="31"/>
  <c r="D5" i="31"/>
  <c r="D52" i="12"/>
  <c r="C84" i="31"/>
  <c r="H84" i="31"/>
  <c r="D7" i="31"/>
  <c r="G20" i="31"/>
  <c r="C83" i="31"/>
  <c r="H83" i="31"/>
  <c r="C7" i="31"/>
  <c r="C12" i="31"/>
  <c r="I96" i="31"/>
  <c r="J96" i="31"/>
  <c r="D12" i="31"/>
  <c r="F111" i="31"/>
  <c r="I91" i="31"/>
  <c r="D54" i="12"/>
  <c r="C75" i="31"/>
  <c r="C5" i="31"/>
  <c r="C14" i="31"/>
  <c r="I95" i="31"/>
  <c r="C54" i="12"/>
  <c r="J95" i="31"/>
  <c r="L95" i="31"/>
  <c r="L96" i="31"/>
  <c r="C52" i="12"/>
  <c r="N5" i="31"/>
  <c r="C13" i="31"/>
  <c r="D13" i="31"/>
  <c r="F110" i="31"/>
  <c r="E110" i="31"/>
  <c r="E111" i="31"/>
  <c r="I90" i="31"/>
  <c r="D14" i="31"/>
  <c r="C59" i="12"/>
  <c r="C110" i="31"/>
  <c r="D110" i="31"/>
  <c r="N7" i="31"/>
  <c r="N7" i="30"/>
  <c r="J110" i="31"/>
  <c r="C11" i="31"/>
  <c r="C58" i="12"/>
  <c r="N11" i="30"/>
  <c r="I118" i="31"/>
  <c r="C15" i="31"/>
  <c r="C60" i="12"/>
  <c r="N5" i="30"/>
  <c r="I110" i="31"/>
  <c r="C10" i="31"/>
  <c r="C57" i="12"/>
  <c r="N12" i="31"/>
  <c r="N12" i="30"/>
  <c r="C111" i="31"/>
  <c r="D111" i="31"/>
  <c r="J111" i="31"/>
  <c r="D59" i="12"/>
  <c r="D11" i="31"/>
  <c r="D58" i="12"/>
  <c r="N11" i="31"/>
  <c r="I119" i="31"/>
  <c r="D15" i="31"/>
  <c r="D60" i="12"/>
  <c r="C16" i="31"/>
  <c r="C61" i="12"/>
  <c r="N13" i="31"/>
  <c r="N13" i="30"/>
  <c r="N10" i="31"/>
  <c r="N10" i="30"/>
  <c r="I111" i="31"/>
  <c r="D10" i="31"/>
  <c r="D57" i="12"/>
  <c r="D16" i="31"/>
  <c r="D61" i="12"/>
  <c r="N14" i="31"/>
  <c r="N14" i="30"/>
  <c r="HF95" i="8"/>
  <c r="IK95" i="8"/>
  <c r="HG95" i="8"/>
  <c r="HH95" i="8"/>
  <c r="HI95" i="8"/>
  <c r="HJ95" i="8"/>
  <c r="HK95" i="8"/>
  <c r="HL95" i="8"/>
  <c r="HM95" i="8"/>
  <c r="HN95" i="8"/>
  <c r="HO95" i="8"/>
  <c r="HP95" i="8"/>
  <c r="IL95" i="8"/>
  <c r="IM95" i="8"/>
  <c r="IN95" i="8"/>
  <c r="IO95" i="8"/>
  <c r="IP95" i="8"/>
  <c r="IR95" i="8"/>
  <c r="JX95" i="8"/>
  <c r="KE95" i="8"/>
  <c r="JY95" i="8"/>
  <c r="JY175" i="8"/>
  <c r="KG95" i="8"/>
  <c r="KH95" i="8"/>
  <c r="G130" i="32"/>
  <c r="I35" i="13"/>
  <c r="IS95" i="8"/>
  <c r="H130" i="32"/>
  <c r="J35" i="13"/>
  <c r="KA95" i="8"/>
  <c r="KB95" i="8"/>
  <c r="JZ95" i="8"/>
  <c r="F44" i="13"/>
  <c r="E44" i="13"/>
  <c r="E45" i="13"/>
  <c r="F45" i="13"/>
  <c r="B40" i="30"/>
  <c r="KI95" i="8"/>
  <c r="KI176" i="8"/>
  <c r="KI177" i="8"/>
  <c r="KI175" i="8"/>
  <c r="L40" i="30"/>
  <c r="B39" i="30"/>
  <c r="B46" i="12"/>
  <c r="C46" i="12"/>
  <c r="L39" i="30"/>
  <c r="M39" i="30"/>
  <c r="M40" i="30"/>
  <c r="N40" i="30"/>
  <c r="C19" i="30"/>
  <c r="N39" i="30"/>
  <c r="C18" i="30"/>
  <c r="F18" i="30"/>
  <c r="B48" i="12"/>
  <c r="F19" i="30"/>
  <c r="C48" i="12"/>
  <c r="G19" i="30"/>
  <c r="C74" i="30"/>
  <c r="G18" i="30"/>
  <c r="C82" i="30"/>
  <c r="H82" i="30"/>
  <c r="D7" i="30"/>
  <c r="I94" i="30"/>
  <c r="J94" i="30"/>
  <c r="D5" i="30"/>
  <c r="F110" i="30"/>
  <c r="C5" i="30"/>
  <c r="C14" i="30"/>
  <c r="C73" i="30"/>
  <c r="C81" i="30"/>
  <c r="H81" i="30"/>
  <c r="C7" i="30"/>
  <c r="C12" i="30"/>
  <c r="D12" i="30"/>
  <c r="D14" i="30"/>
  <c r="D6" i="12"/>
  <c r="D8" i="12"/>
  <c r="I89" i="30"/>
  <c r="I88" i="30"/>
  <c r="C13" i="30"/>
  <c r="F109" i="30"/>
  <c r="E109" i="30"/>
  <c r="C6" i="12"/>
  <c r="O73" i="30"/>
  <c r="O75" i="31"/>
  <c r="P75" i="31"/>
  <c r="C6" i="31"/>
  <c r="I93" i="30"/>
  <c r="C8" i="12"/>
  <c r="J93" i="30"/>
  <c r="L93" i="30"/>
  <c r="L94" i="30"/>
  <c r="C53" i="12"/>
  <c r="J90" i="31"/>
  <c r="P73" i="30"/>
  <c r="C6" i="30"/>
  <c r="M5" i="30"/>
  <c r="M5" i="31"/>
  <c r="D13" i="30"/>
  <c r="D14" i="12"/>
  <c r="C14" i="12"/>
  <c r="E110" i="30"/>
  <c r="C15" i="12"/>
  <c r="D15" i="12"/>
  <c r="M7" i="30"/>
  <c r="M7" i="31"/>
  <c r="C109" i="30"/>
  <c r="D109" i="30"/>
  <c r="C13" i="12"/>
  <c r="J109" i="30"/>
  <c r="C11" i="30"/>
  <c r="C12" i="12"/>
  <c r="I109" i="30"/>
  <c r="C10" i="30"/>
  <c r="C7" i="12"/>
  <c r="O74" i="30"/>
  <c r="J88" i="30"/>
  <c r="M12" i="31"/>
  <c r="M12" i="30"/>
  <c r="K100" i="31"/>
  <c r="M90" i="31"/>
  <c r="M13" i="30"/>
  <c r="M13" i="31"/>
  <c r="M14" i="31"/>
  <c r="M14" i="30"/>
  <c r="C110" i="30"/>
  <c r="D110" i="30"/>
  <c r="I110" i="30"/>
  <c r="D13" i="12"/>
  <c r="N6" i="31"/>
  <c r="N6" i="30"/>
  <c r="J110" i="30"/>
  <c r="D11" i="30"/>
  <c r="D12" i="12"/>
  <c r="M88" i="30"/>
  <c r="J103" i="30"/>
  <c r="K98" i="30"/>
  <c r="D10" i="30"/>
  <c r="D11" i="12"/>
  <c r="C11" i="12"/>
  <c r="O76" i="31"/>
  <c r="P76" i="31"/>
  <c r="D6" i="31"/>
  <c r="P74" i="30"/>
  <c r="D6" i="30"/>
  <c r="M6" i="30"/>
  <c r="M6" i="31"/>
  <c r="J105" i="31"/>
  <c r="M11" i="30"/>
  <c r="M11" i="31"/>
  <c r="K103" i="30"/>
  <c r="D53" i="12"/>
  <c r="J91" i="31"/>
  <c r="M10" i="30"/>
  <c r="M10" i="31"/>
  <c r="D7" i="12"/>
  <c r="J89" i="30"/>
  <c r="K99" i="30"/>
  <c r="L100" i="31"/>
  <c r="K105" i="31"/>
  <c r="C8" i="31"/>
  <c r="C55" i="12"/>
  <c r="N8" i="31"/>
  <c r="N8" i="30"/>
  <c r="N101" i="31"/>
  <c r="L105" i="31"/>
  <c r="C9" i="31"/>
  <c r="C56" i="12"/>
  <c r="M91" i="31"/>
  <c r="K101" i="31"/>
  <c r="C8" i="30"/>
  <c r="C9" i="12"/>
  <c r="L98" i="30"/>
  <c r="N99" i="30"/>
  <c r="M89" i="30"/>
  <c r="J104" i="30"/>
  <c r="K104" i="30"/>
  <c r="D8" i="30"/>
  <c r="D9" i="12"/>
  <c r="N9" i="31"/>
  <c r="N9" i="30"/>
  <c r="M8" i="31"/>
  <c r="M8" i="30"/>
  <c r="J106" i="31"/>
  <c r="L103" i="30"/>
  <c r="C9" i="30"/>
  <c r="C10" i="12"/>
  <c r="M9" i="30"/>
  <c r="M9" i="31"/>
  <c r="L99" i="30"/>
  <c r="L104" i="30"/>
  <c r="D9" i="30"/>
  <c r="D10" i="12"/>
  <c r="K106" i="31"/>
  <c r="D8" i="31"/>
  <c r="D55" i="12"/>
  <c r="L101" i="31"/>
  <c r="L106" i="31"/>
  <c r="D9" i="31"/>
  <c r="D56" i="12"/>
</calcChain>
</file>

<file path=xl/comments1.xml><?xml version="1.0" encoding="utf-8"?>
<comments xmlns="http://schemas.openxmlformats.org/spreadsheetml/2006/main">
  <authors>
    <author>Visitor</author>
  </authors>
  <commentList>
    <comment ref="C12" authorId="0" shapeId="0">
      <text>
        <r>
          <rPr>
            <b/>
            <sz val="9"/>
            <color indexed="81"/>
            <rFont val="Tahoma"/>
            <charset val="1"/>
          </rPr>
          <t>Visitor:</t>
        </r>
        <r>
          <rPr>
            <sz val="9"/>
            <color indexed="81"/>
            <rFont val="Tahoma"/>
            <charset val="1"/>
          </rPr>
          <t xml:space="preserve">
Gini linked to employment growth and fiscal policy to support lower incomes</t>
        </r>
      </text>
    </comment>
    <comment ref="A13" authorId="0" shapeId="0">
      <text>
        <r>
          <rPr>
            <b/>
            <sz val="9"/>
            <color indexed="81"/>
            <rFont val="Tahoma"/>
            <charset val="1"/>
          </rPr>
          <t>Visitor:</t>
        </r>
        <r>
          <rPr>
            <sz val="9"/>
            <color indexed="81"/>
            <rFont val="Tahoma"/>
            <charset val="1"/>
          </rPr>
          <t xml:space="preserve">
CO2 and Pollution models linked to change in GDP growth, assuming carbon per unit of output remains as in pre-covid</t>
        </r>
      </text>
    </comment>
    <comment ref="A24" authorId="0" shapeId="0">
      <text>
        <r>
          <rPr>
            <b/>
            <sz val="9"/>
            <color indexed="81"/>
            <rFont val="Tahoma"/>
            <family val="2"/>
          </rPr>
          <t>Visitor:</t>
        </r>
        <r>
          <rPr>
            <sz val="9"/>
            <color indexed="81"/>
            <rFont val="Tahoma"/>
            <family val="2"/>
          </rPr>
          <t xml:space="preserve">
Calibrated from global data to allow world trade to react more than world GDP to the shock</t>
        </r>
      </text>
    </comment>
    <comment ref="B28" authorId="0" shapeId="0">
      <text>
        <r>
          <rPr>
            <b/>
            <sz val="9"/>
            <color indexed="81"/>
            <rFont val="Tahoma"/>
            <family val="2"/>
          </rPr>
          <t>Visitor:</t>
        </r>
        <r>
          <rPr>
            <sz val="9"/>
            <color indexed="81"/>
            <rFont val="Tahoma"/>
            <family val="2"/>
          </rPr>
          <t xml:space="preserve">
Consumption elasticity calibrated from available retail sales and consumption data to May 2020</t>
        </r>
      </text>
    </comment>
    <comment ref="E28" authorId="0" shapeId="0">
      <text>
        <r>
          <rPr>
            <b/>
            <sz val="9"/>
            <color indexed="81"/>
            <rFont val="Tahoma"/>
            <family val="2"/>
          </rPr>
          <t>Visitor:</t>
        </r>
        <r>
          <rPr>
            <sz val="9"/>
            <color indexed="81"/>
            <rFont val="Tahoma"/>
            <family val="2"/>
          </rPr>
          <t xml:space="preserve">
Based on industrial structure.</t>
        </r>
      </text>
    </comment>
    <comment ref="D32" authorId="0" shapeId="0">
      <text>
        <r>
          <rPr>
            <b/>
            <sz val="9"/>
            <color indexed="81"/>
            <rFont val="Tahoma"/>
            <family val="2"/>
          </rPr>
          <t>Visitor:</t>
        </r>
        <r>
          <rPr>
            <sz val="9"/>
            <color indexed="81"/>
            <rFont val="Tahoma"/>
            <family val="2"/>
          </rPr>
          <t xml:space="preserve">
Available information suggests little impact on investment in agriculture and mining</t>
        </r>
      </text>
    </comment>
    <comment ref="D38" authorId="0" shapeId="0">
      <text>
        <r>
          <rPr>
            <b/>
            <sz val="9"/>
            <color indexed="81"/>
            <rFont val="Tahoma"/>
            <family val="2"/>
          </rPr>
          <t>Visitor:</t>
        </r>
        <r>
          <rPr>
            <sz val="9"/>
            <color indexed="81"/>
            <rFont val="Tahoma"/>
            <family val="2"/>
          </rPr>
          <t xml:space="preserve">
Depends on structure of exports</t>
        </r>
      </text>
    </comment>
    <comment ref="I38" authorId="0" shapeId="0">
      <text>
        <r>
          <rPr>
            <b/>
            <sz val="9"/>
            <color indexed="81"/>
            <rFont val="Tahoma"/>
            <family val="2"/>
          </rPr>
          <t>Visitor:</t>
        </r>
        <r>
          <rPr>
            <sz val="9"/>
            <color indexed="81"/>
            <rFont val="Tahoma"/>
            <family val="2"/>
          </rPr>
          <t xml:space="preserve">
15% of impact carried over to year 2</t>
        </r>
      </text>
    </comment>
    <comment ref="G40" authorId="0" shapeId="0">
      <text>
        <r>
          <rPr>
            <b/>
            <sz val="9"/>
            <color indexed="81"/>
            <rFont val="Tahoma"/>
            <family val="2"/>
          </rPr>
          <t>Visitor:</t>
        </r>
        <r>
          <rPr>
            <sz val="9"/>
            <color indexed="81"/>
            <rFont val="Tahoma"/>
            <family val="2"/>
          </rPr>
          <t xml:space="preserve">
Most of returned income saved in short term to rebuild lost savings</t>
        </r>
      </text>
    </comment>
    <comment ref="D43" authorId="0" shapeId="0">
      <text>
        <r>
          <rPr>
            <b/>
            <sz val="9"/>
            <color indexed="81"/>
            <rFont val="Tahoma"/>
            <family val="2"/>
          </rPr>
          <t>Visitor:</t>
        </r>
        <r>
          <rPr>
            <sz val="9"/>
            <color indexed="81"/>
            <rFont val="Tahoma"/>
            <family val="2"/>
          </rPr>
          <t xml:space="preserve">
Higher elasticity for fuels to capture income losses</t>
        </r>
      </text>
    </comment>
    <comment ref="J43" authorId="0" shapeId="0">
      <text>
        <r>
          <rPr>
            <b/>
            <sz val="9"/>
            <color indexed="81"/>
            <rFont val="Tahoma"/>
            <family val="2"/>
          </rPr>
          <t>Visitor:</t>
        </r>
        <r>
          <rPr>
            <sz val="9"/>
            <color indexed="81"/>
            <rFont val="Tahoma"/>
            <family val="2"/>
          </rPr>
          <t xml:space="preserve">
Higher elasticity for transport and travel services</t>
        </r>
      </text>
    </comment>
    <comment ref="D44" authorId="0" shapeId="0">
      <text>
        <r>
          <rPr>
            <b/>
            <sz val="9"/>
            <color indexed="81"/>
            <rFont val="Tahoma"/>
            <family val="2"/>
          </rPr>
          <t>Visitor:</t>
        </r>
        <r>
          <rPr>
            <sz val="9"/>
            <color indexed="81"/>
            <rFont val="Tahoma"/>
            <family val="2"/>
          </rPr>
          <t xml:space="preserve">
Partial rebound in trade allowed for 2021</t>
        </r>
      </text>
    </comment>
    <comment ref="B50" authorId="0" shapeId="0">
      <text>
        <r>
          <rPr>
            <b/>
            <sz val="9"/>
            <color indexed="81"/>
            <rFont val="Tahoma"/>
            <family val="2"/>
          </rPr>
          <t>Visitor:</t>
        </r>
        <r>
          <rPr>
            <sz val="9"/>
            <color indexed="81"/>
            <rFont val="Tahoma"/>
            <family val="2"/>
          </rPr>
          <t xml:space="preserve">
No carry over to 2021 </t>
        </r>
      </text>
    </comment>
    <comment ref="D56" authorId="0" shapeId="0">
      <text>
        <r>
          <rPr>
            <b/>
            <sz val="9"/>
            <color indexed="81"/>
            <rFont val="Tahoma"/>
            <family val="2"/>
          </rPr>
          <t>Visitor:</t>
        </r>
        <r>
          <rPr>
            <sz val="9"/>
            <color indexed="81"/>
            <rFont val="Tahoma"/>
            <family val="2"/>
          </rPr>
          <t xml:space="preserve">
Negative impulse in 2021 suggest temporary measures are partially withdrawn (50%)</t>
        </r>
      </text>
    </comment>
    <comment ref="K60" authorId="0" shapeId="0">
      <text>
        <r>
          <rPr>
            <b/>
            <sz val="9"/>
            <color indexed="81"/>
            <rFont val="Tahoma"/>
            <family val="2"/>
          </rPr>
          <t>Visitor:</t>
        </r>
        <r>
          <rPr>
            <sz val="9"/>
            <color indexed="81"/>
            <rFont val="Tahoma"/>
            <family val="2"/>
          </rPr>
          <t xml:space="preserve">
Lagged impact from year 1</t>
        </r>
      </text>
    </comment>
    <comment ref="C66" authorId="0" shapeId="0">
      <text>
        <r>
          <rPr>
            <b/>
            <sz val="9"/>
            <color indexed="81"/>
            <rFont val="Tahoma"/>
            <family val="2"/>
          </rPr>
          <t>Visitor:</t>
        </r>
        <r>
          <rPr>
            <sz val="9"/>
            <color indexed="81"/>
            <rFont val="Tahoma"/>
            <family val="2"/>
          </rPr>
          <t xml:space="preserve">
Calibrated from global averages</t>
        </r>
      </text>
    </comment>
    <comment ref="D72" authorId="0" shapeId="0">
      <text>
        <r>
          <rPr>
            <b/>
            <sz val="9"/>
            <color indexed="81"/>
            <rFont val="Tahoma"/>
            <family val="2"/>
          </rPr>
          <t>Visitor:</t>
        </r>
        <r>
          <rPr>
            <sz val="9"/>
            <color indexed="81"/>
            <rFont val="Tahoma"/>
            <family val="2"/>
          </rPr>
          <t xml:space="preserve">
Calibrated from global data</t>
        </r>
      </text>
    </comment>
    <comment ref="M72" authorId="0" shapeId="0">
      <text>
        <r>
          <rPr>
            <b/>
            <sz val="9"/>
            <color indexed="81"/>
            <rFont val="Tahoma"/>
            <family val="2"/>
          </rPr>
          <t>Visitor:</t>
        </r>
        <r>
          <rPr>
            <sz val="9"/>
            <color indexed="81"/>
            <rFont val="Tahoma"/>
            <family val="2"/>
          </rPr>
          <t xml:space="preserve">
Lower capacity to cope leads to higher uncertainty and risk, pushing up inflation.
Assessed relative to regional average</t>
        </r>
      </text>
    </comment>
    <comment ref="D82" authorId="0" shapeId="0">
      <text>
        <r>
          <rPr>
            <b/>
            <sz val="9"/>
            <color indexed="81"/>
            <rFont val="Tahoma"/>
            <family val="2"/>
          </rPr>
          <t>Visitor:</t>
        </r>
        <r>
          <rPr>
            <sz val="9"/>
            <color indexed="81"/>
            <rFont val="Tahoma"/>
            <family val="2"/>
          </rPr>
          <t xml:space="preserve">
Recovery in travel services already embedded in speed of GDP recovery</t>
        </r>
      </text>
    </comment>
    <comment ref="F86" authorId="0" shapeId="0">
      <text>
        <r>
          <rPr>
            <b/>
            <sz val="9"/>
            <color indexed="81"/>
            <rFont val="Tahoma"/>
            <family val="2"/>
          </rPr>
          <t>Visitor:</t>
        </r>
        <r>
          <rPr>
            <sz val="9"/>
            <color indexed="81"/>
            <rFont val="Tahoma"/>
            <family val="2"/>
          </rPr>
          <t xml:space="preserve">
Based on regional average</t>
        </r>
      </text>
    </comment>
    <comment ref="E91" authorId="0" shapeId="0">
      <text>
        <r>
          <rPr>
            <b/>
            <sz val="9"/>
            <color indexed="81"/>
            <rFont val="Tahoma"/>
            <family val="2"/>
          </rPr>
          <t>Visitor:</t>
        </r>
        <r>
          <rPr>
            <sz val="9"/>
            <color indexed="81"/>
            <rFont val="Tahoma"/>
            <family val="2"/>
          </rPr>
          <t xml:space="preserve">
Benchmark based on global data</t>
        </r>
      </text>
    </comment>
    <comment ref="H91" authorId="0" shapeId="0">
      <text>
        <r>
          <rPr>
            <b/>
            <sz val="9"/>
            <color indexed="81"/>
            <rFont val="Tahoma"/>
            <family val="2"/>
          </rPr>
          <t>Visitor:</t>
        </r>
        <r>
          <rPr>
            <sz val="9"/>
            <color indexed="81"/>
            <rFont val="Tahoma"/>
            <family val="2"/>
          </rPr>
          <t xml:space="preserve">
Based on 5% trend unemployment rate</t>
        </r>
      </text>
    </comment>
    <comment ref="I107" authorId="0" shapeId="0">
      <text>
        <r>
          <rPr>
            <b/>
            <sz val="9"/>
            <color indexed="81"/>
            <rFont val="Tahoma"/>
            <family val="2"/>
          </rPr>
          <t>Visitor:</t>
        </r>
        <r>
          <rPr>
            <sz val="9"/>
            <color indexed="81"/>
            <rFont val="Tahoma"/>
            <family val="2"/>
          </rPr>
          <t xml:space="preserve">
Assumes an approximate lognormal distribution of income, and calculates the cumulative density function of log income evaluated at the poverty benchmark</t>
        </r>
      </text>
    </comment>
  </commentList>
</comments>
</file>

<file path=xl/comments2.xml><?xml version="1.0" encoding="utf-8"?>
<comments xmlns="http://schemas.openxmlformats.org/spreadsheetml/2006/main">
  <authors>
    <author>Visitor</author>
  </authors>
  <commentList>
    <comment ref="C12" authorId="0" shapeId="0">
      <text>
        <r>
          <rPr>
            <b/>
            <sz val="9"/>
            <color indexed="81"/>
            <rFont val="Tahoma"/>
            <charset val="1"/>
          </rPr>
          <t>Visitor:</t>
        </r>
        <r>
          <rPr>
            <sz val="9"/>
            <color indexed="81"/>
            <rFont val="Tahoma"/>
            <charset val="1"/>
          </rPr>
          <t xml:space="preserve">
Gini linked to employment growth and fiscal policy to support lower incomes</t>
        </r>
      </text>
    </comment>
    <comment ref="A26" authorId="0" shapeId="0">
      <text>
        <r>
          <rPr>
            <b/>
            <sz val="9"/>
            <color indexed="81"/>
            <rFont val="Tahoma"/>
            <family val="2"/>
          </rPr>
          <t>Visitor:</t>
        </r>
        <r>
          <rPr>
            <sz val="9"/>
            <color indexed="81"/>
            <rFont val="Tahoma"/>
            <family val="2"/>
          </rPr>
          <t xml:space="preserve">
Calibrated from global data to allow world trade to react more than world GDP to the shock</t>
        </r>
      </text>
    </comment>
    <comment ref="B30" authorId="0" shapeId="0">
      <text>
        <r>
          <rPr>
            <b/>
            <sz val="9"/>
            <color indexed="81"/>
            <rFont val="Tahoma"/>
            <family val="2"/>
          </rPr>
          <t>Visitor:</t>
        </r>
        <r>
          <rPr>
            <sz val="9"/>
            <color indexed="81"/>
            <rFont val="Tahoma"/>
            <family val="2"/>
          </rPr>
          <t xml:space="preserve">
Consumption elasticity calibrated from available retail sales and consumption data to May 2020</t>
        </r>
      </text>
    </comment>
    <comment ref="E30" authorId="0" shapeId="0">
      <text>
        <r>
          <rPr>
            <b/>
            <sz val="9"/>
            <color indexed="81"/>
            <rFont val="Tahoma"/>
            <family val="2"/>
          </rPr>
          <t>Visitor:</t>
        </r>
        <r>
          <rPr>
            <sz val="9"/>
            <color indexed="81"/>
            <rFont val="Tahoma"/>
            <family val="2"/>
          </rPr>
          <t xml:space="preserve">
Based on industrial structure.</t>
        </r>
      </text>
    </comment>
    <comment ref="D34" authorId="0" shapeId="0">
      <text>
        <r>
          <rPr>
            <b/>
            <sz val="9"/>
            <color indexed="81"/>
            <rFont val="Tahoma"/>
            <family val="2"/>
          </rPr>
          <t>Visitor:</t>
        </r>
        <r>
          <rPr>
            <sz val="9"/>
            <color indexed="81"/>
            <rFont val="Tahoma"/>
            <family val="2"/>
          </rPr>
          <t xml:space="preserve">
Available information suggests little impact on investment in agriculture and mining</t>
        </r>
      </text>
    </comment>
    <comment ref="D40" authorId="0" shapeId="0">
      <text>
        <r>
          <rPr>
            <b/>
            <sz val="9"/>
            <color indexed="81"/>
            <rFont val="Tahoma"/>
            <family val="2"/>
          </rPr>
          <t>Visitor:</t>
        </r>
        <r>
          <rPr>
            <sz val="9"/>
            <color indexed="81"/>
            <rFont val="Tahoma"/>
            <family val="2"/>
          </rPr>
          <t xml:space="preserve">
Depends on structure of exports</t>
        </r>
      </text>
    </comment>
    <comment ref="I40" authorId="0" shapeId="0">
      <text>
        <r>
          <rPr>
            <b/>
            <sz val="9"/>
            <color indexed="81"/>
            <rFont val="Tahoma"/>
            <family val="2"/>
          </rPr>
          <t>Visitor:</t>
        </r>
        <r>
          <rPr>
            <sz val="9"/>
            <color indexed="81"/>
            <rFont val="Tahoma"/>
            <family val="2"/>
          </rPr>
          <t xml:space="preserve">
15% of impact carried over to year 2</t>
        </r>
      </text>
    </comment>
    <comment ref="G42" authorId="0" shapeId="0">
      <text>
        <r>
          <rPr>
            <b/>
            <sz val="9"/>
            <color indexed="81"/>
            <rFont val="Tahoma"/>
            <family val="2"/>
          </rPr>
          <t>Visitor:</t>
        </r>
        <r>
          <rPr>
            <sz val="9"/>
            <color indexed="81"/>
            <rFont val="Tahoma"/>
            <family val="2"/>
          </rPr>
          <t xml:space="preserve">
Most of returned income saved in short term to rebuild lost savings</t>
        </r>
      </text>
    </comment>
    <comment ref="D45" authorId="0" shapeId="0">
      <text>
        <r>
          <rPr>
            <b/>
            <sz val="9"/>
            <color indexed="81"/>
            <rFont val="Tahoma"/>
            <family val="2"/>
          </rPr>
          <t>Visitor:</t>
        </r>
        <r>
          <rPr>
            <sz val="9"/>
            <color indexed="81"/>
            <rFont val="Tahoma"/>
            <family val="2"/>
          </rPr>
          <t xml:space="preserve">
Higher elasticity for fuels to capture income losses</t>
        </r>
      </text>
    </comment>
    <comment ref="J45" authorId="0" shapeId="0">
      <text>
        <r>
          <rPr>
            <b/>
            <sz val="9"/>
            <color indexed="81"/>
            <rFont val="Tahoma"/>
            <family val="2"/>
          </rPr>
          <t>Visitor:</t>
        </r>
        <r>
          <rPr>
            <sz val="9"/>
            <color indexed="81"/>
            <rFont val="Tahoma"/>
            <family val="2"/>
          </rPr>
          <t xml:space="preserve">
Higher elasticity for transport and travel services</t>
        </r>
      </text>
    </comment>
    <comment ref="D46" authorId="0" shapeId="0">
      <text>
        <r>
          <rPr>
            <b/>
            <sz val="9"/>
            <color indexed="81"/>
            <rFont val="Tahoma"/>
            <family val="2"/>
          </rPr>
          <t>Visitor:</t>
        </r>
        <r>
          <rPr>
            <sz val="9"/>
            <color indexed="81"/>
            <rFont val="Tahoma"/>
            <family val="2"/>
          </rPr>
          <t xml:space="preserve">
Partial rebound in trade allowed for 2021</t>
        </r>
      </text>
    </comment>
    <comment ref="B52" authorId="0" shapeId="0">
      <text>
        <r>
          <rPr>
            <b/>
            <sz val="9"/>
            <color indexed="81"/>
            <rFont val="Tahoma"/>
            <family val="2"/>
          </rPr>
          <t>Visitor:</t>
        </r>
        <r>
          <rPr>
            <sz val="9"/>
            <color indexed="81"/>
            <rFont val="Tahoma"/>
            <family val="2"/>
          </rPr>
          <t xml:space="preserve">
No carry over to 2021 </t>
        </r>
      </text>
    </comment>
    <comment ref="D58" authorId="0" shapeId="0">
      <text>
        <r>
          <rPr>
            <b/>
            <sz val="9"/>
            <color indexed="81"/>
            <rFont val="Tahoma"/>
            <family val="2"/>
          </rPr>
          <t>Visitor:</t>
        </r>
        <r>
          <rPr>
            <sz val="9"/>
            <color indexed="81"/>
            <rFont val="Tahoma"/>
            <family val="2"/>
          </rPr>
          <t xml:space="preserve">
Negative impulse in 2021 suggest temporary measures are partially withdrawn (50%)</t>
        </r>
      </text>
    </comment>
    <comment ref="K62" authorId="0" shapeId="0">
      <text>
        <r>
          <rPr>
            <b/>
            <sz val="9"/>
            <color indexed="81"/>
            <rFont val="Tahoma"/>
            <family val="2"/>
          </rPr>
          <t>Visitor:</t>
        </r>
        <r>
          <rPr>
            <sz val="9"/>
            <color indexed="81"/>
            <rFont val="Tahoma"/>
            <family val="2"/>
          </rPr>
          <t xml:space="preserve">
Lagged impact from year 1</t>
        </r>
      </text>
    </comment>
    <comment ref="C68" authorId="0" shapeId="0">
      <text>
        <r>
          <rPr>
            <b/>
            <sz val="9"/>
            <color indexed="81"/>
            <rFont val="Tahoma"/>
            <family val="2"/>
          </rPr>
          <t>Visitor:</t>
        </r>
        <r>
          <rPr>
            <sz val="9"/>
            <color indexed="81"/>
            <rFont val="Tahoma"/>
            <family val="2"/>
          </rPr>
          <t xml:space="preserve">
Calibrated from global averages</t>
        </r>
      </text>
    </comment>
    <comment ref="D74" authorId="0" shapeId="0">
      <text>
        <r>
          <rPr>
            <b/>
            <sz val="9"/>
            <color indexed="81"/>
            <rFont val="Tahoma"/>
            <family val="2"/>
          </rPr>
          <t>Visitor:</t>
        </r>
        <r>
          <rPr>
            <sz val="9"/>
            <color indexed="81"/>
            <rFont val="Tahoma"/>
            <family val="2"/>
          </rPr>
          <t xml:space="preserve">
Calibrated from global data</t>
        </r>
      </text>
    </comment>
    <comment ref="M74" authorId="0" shapeId="0">
      <text>
        <r>
          <rPr>
            <b/>
            <sz val="9"/>
            <color indexed="81"/>
            <rFont val="Tahoma"/>
            <family val="2"/>
          </rPr>
          <t>Visitor:</t>
        </r>
        <r>
          <rPr>
            <sz val="9"/>
            <color indexed="81"/>
            <rFont val="Tahoma"/>
            <family val="2"/>
          </rPr>
          <t xml:space="preserve">
Lower capacity to cope leads to higher uncertainty and risk, pushing up inflation.
Assessed relative to regional average</t>
        </r>
      </text>
    </comment>
    <comment ref="D84" authorId="0" shapeId="0">
      <text>
        <r>
          <rPr>
            <b/>
            <sz val="9"/>
            <color indexed="81"/>
            <rFont val="Tahoma"/>
            <family val="2"/>
          </rPr>
          <t>Visitor:</t>
        </r>
        <r>
          <rPr>
            <sz val="9"/>
            <color indexed="81"/>
            <rFont val="Tahoma"/>
            <family val="2"/>
          </rPr>
          <t xml:space="preserve">
Recovery in travel services already embedded in speed of GDP recovery</t>
        </r>
      </text>
    </comment>
    <comment ref="F88" authorId="0" shapeId="0">
      <text>
        <r>
          <rPr>
            <b/>
            <sz val="9"/>
            <color indexed="81"/>
            <rFont val="Tahoma"/>
            <family val="2"/>
          </rPr>
          <t>Visitor:</t>
        </r>
        <r>
          <rPr>
            <sz val="9"/>
            <color indexed="81"/>
            <rFont val="Tahoma"/>
            <family val="2"/>
          </rPr>
          <t xml:space="preserve">
Based on regional average</t>
        </r>
      </text>
    </comment>
    <comment ref="E93" authorId="0" shapeId="0">
      <text>
        <r>
          <rPr>
            <b/>
            <sz val="9"/>
            <color indexed="81"/>
            <rFont val="Tahoma"/>
            <family val="2"/>
          </rPr>
          <t>Visitor:</t>
        </r>
        <r>
          <rPr>
            <sz val="9"/>
            <color indexed="81"/>
            <rFont val="Tahoma"/>
            <family val="2"/>
          </rPr>
          <t xml:space="preserve">
Benchmark based on global data</t>
        </r>
      </text>
    </comment>
    <comment ref="H93" authorId="0" shapeId="0">
      <text>
        <r>
          <rPr>
            <b/>
            <sz val="9"/>
            <color indexed="81"/>
            <rFont val="Tahoma"/>
            <family val="2"/>
          </rPr>
          <t>Visitor:</t>
        </r>
        <r>
          <rPr>
            <sz val="9"/>
            <color indexed="81"/>
            <rFont val="Tahoma"/>
            <family val="2"/>
          </rPr>
          <t xml:space="preserve">
Based on 5% trend unemployment rate </t>
        </r>
      </text>
    </comment>
    <comment ref="I108" authorId="0" shapeId="0">
      <text>
        <r>
          <rPr>
            <b/>
            <sz val="9"/>
            <color indexed="81"/>
            <rFont val="Tahoma"/>
            <family val="2"/>
          </rPr>
          <t>Visitor:</t>
        </r>
        <r>
          <rPr>
            <sz val="9"/>
            <color indexed="81"/>
            <rFont val="Tahoma"/>
            <family val="2"/>
          </rPr>
          <t xml:space="preserve">
Assumes an approximate lognormal distribution of income, and calculates the cumulative densitfy function of log income evaluated at the poverty benchmark</t>
        </r>
      </text>
    </comment>
    <comment ref="G116" authorId="0" shapeId="0">
      <text>
        <r>
          <rPr>
            <b/>
            <sz val="9"/>
            <color indexed="81"/>
            <rFont val="Tahoma"/>
            <family val="2"/>
          </rPr>
          <t>Visitor:</t>
        </r>
        <r>
          <rPr>
            <sz val="9"/>
            <color indexed="81"/>
            <rFont val="Tahoma"/>
            <family val="2"/>
          </rPr>
          <t xml:space="preserve">
Based on Carbon Tax 7-sector model: http://www.komanoff.net/fossil/CTC_Carbon_Tax_Model.xlsx</t>
        </r>
      </text>
    </comment>
  </commentList>
</comments>
</file>

<file path=xl/comments3.xml><?xml version="1.0" encoding="utf-8"?>
<comments xmlns="http://schemas.openxmlformats.org/spreadsheetml/2006/main">
  <authors>
    <author>tc={1813AD03-0F86-4A7A-BAEE-C4E1A1BC14B0}</author>
    <author>tc={D95633E3-F384-41DE-BCF1-887C42D2CFDB}</author>
    <author>tc={A2237183-A5CB-4CF6-B1B0-41A09E3AF376}</author>
    <author>tc={64A65815-11F2-4C9B-BD93-DE743A5C3FE1}</author>
    <author>tc={8295DFBB-D8BA-4865-B450-08C1C68CEBF7}</author>
    <author>tc={D732EA27-1F26-4446-913D-84B403CCDE5B}</author>
    <author>tc={9A747629-8FCA-4E40-976F-D1E72B10725A}</author>
    <author>tc={5C8C6E68-6712-4A25-AECB-368C100E3B69}</author>
  </authors>
  <commentList>
    <comment ref="M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Lack of information re fiscal stimulus at IMF, ADB.
American Somoa is part of the US.</t>
        </r>
      </text>
    </comment>
    <comment ref="M64"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Lack of policies from IMF or ADB.</t>
        </r>
      </text>
    </comment>
    <comment ref="M6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 President and Congress approved $55 million to be made directly available to the U.S. territories and the freely associated states on Friday, March 27 via the Coronavirus Aid, Relief, and Economic Security (CARES) Act. The CARES Act will address impacts of the global coronavirus (COVID-19) pandemic in the islands, namely, the U.S. territories of American Samoa, Guam, the Commonwealth of the Northern Mariana Islands (CNMI), and the U.S. Virgin Islands, as well as the freely associated states of the Federated States of Micronesia, the Republic of the Marshall Islands, and the Republic of Palau.</t>
        </r>
      </text>
    </comment>
    <comment ref="M79"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Tax revenues for March declined by 25 percent year-on-year and risks to revenues from fishing license fees are significant.
US President and Congress approved $55 million to be made directly available to the U.S. territories and the freely associated states on Friday, March 27 via the Coronavirus Aid, Relief, and Economic Security (CARES) Act. The CARES Act will address impacts of the global coronavirus (COVID-19) pandemic in the islands, namely, the U.S. territories of American Samoa, Guam, the Commonwealth of the Northern Mariana Islands (CNMI), and the U.S. Virgin Islands, as well as the freely associated states of the Federated States of Micronesia, the Republic of the Marshall Islands, and the Republic of Palau.</t>
        </r>
      </text>
    </comment>
    <comment ref="M85"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macroeconomic policy packages missing from IMF or ADB</t>
        </r>
      </text>
    </comment>
    <comment ref="M87"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macroeconomic policy packages missing from IMF or ADB</t>
        </r>
      </text>
    </comment>
    <comment ref="M88"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 territory</t>
        </r>
      </text>
    </comment>
    <comment ref="M130"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Updated: 4 May 2020</t>
        </r>
      </text>
    </comment>
  </commentList>
</comments>
</file>

<file path=xl/comments4.xml><?xml version="1.0" encoding="utf-8"?>
<comments xmlns="http://schemas.openxmlformats.org/spreadsheetml/2006/main">
  <authors>
    <author>Visitor</author>
  </authors>
  <commentList>
    <comment ref="K4" authorId="0" shapeId="0">
      <text>
        <r>
          <rPr>
            <b/>
            <sz val="9"/>
            <color indexed="81"/>
            <rFont val="Tahoma"/>
            <family val="2"/>
          </rPr>
          <t>Visitor:</t>
        </r>
        <r>
          <rPr>
            <sz val="9"/>
            <color indexed="81"/>
            <rFont val="Tahoma"/>
            <family val="2"/>
          </rPr>
          <t xml:space="preserve">
US BEA</t>
        </r>
      </text>
    </comment>
    <comment ref="AO13" authorId="0" shapeId="0">
      <text>
        <r>
          <rPr>
            <b/>
            <sz val="9"/>
            <color indexed="81"/>
            <rFont val="Tahoma"/>
            <charset val="1"/>
          </rPr>
          <t>Visitor:</t>
        </r>
        <r>
          <rPr>
            <sz val="9"/>
            <color indexed="81"/>
            <rFont val="Tahoma"/>
            <charset val="1"/>
          </rPr>
          <t xml:space="preserve">
No data available, so estimated added to capture tourism</t>
        </r>
      </text>
    </comment>
    <comment ref="K17" authorId="0" shapeId="0">
      <text>
        <r>
          <rPr>
            <b/>
            <sz val="9"/>
            <color indexed="81"/>
            <rFont val="Tahoma"/>
            <family val="2"/>
          </rPr>
          <t>Visitor:</t>
        </r>
        <r>
          <rPr>
            <sz val="9"/>
            <color indexed="81"/>
            <rFont val="Tahoma"/>
            <family val="2"/>
          </rPr>
          <t xml:space="preserve">
US BEA</t>
        </r>
      </text>
    </comment>
    <comment ref="AO30" authorId="0" shapeId="0">
      <text>
        <r>
          <rPr>
            <b/>
            <sz val="9"/>
            <color indexed="81"/>
            <rFont val="Tahoma"/>
            <charset val="1"/>
          </rPr>
          <t>Visitor:</t>
        </r>
        <r>
          <rPr>
            <sz val="9"/>
            <color indexed="81"/>
            <rFont val="Tahoma"/>
            <charset val="1"/>
          </rPr>
          <t xml:space="preserve">
No data available, so estimated added to capture tourism</t>
        </r>
      </text>
    </comment>
    <comment ref="AO34" authorId="0" shapeId="0">
      <text>
        <r>
          <rPr>
            <b/>
            <sz val="9"/>
            <color indexed="81"/>
            <rFont val="Tahoma"/>
            <charset val="1"/>
          </rPr>
          <t>Visitor:</t>
        </r>
        <r>
          <rPr>
            <sz val="9"/>
            <color indexed="81"/>
            <rFont val="Tahoma"/>
            <charset val="1"/>
          </rPr>
          <t xml:space="preserve">
No data available, so estimated added to capture tourism</t>
        </r>
      </text>
    </comment>
    <comment ref="K38" authorId="0" shapeId="0">
      <text>
        <r>
          <rPr>
            <b/>
            <sz val="9"/>
            <color indexed="81"/>
            <rFont val="Tahoma"/>
            <family val="2"/>
          </rPr>
          <t>Visitor:</t>
        </r>
        <r>
          <rPr>
            <sz val="9"/>
            <color indexed="81"/>
            <rFont val="Tahoma"/>
            <family val="2"/>
          </rPr>
          <t xml:space="preserve">
No information</t>
        </r>
      </text>
    </comment>
    <comment ref="AO38" authorId="0" shapeId="0">
      <text>
        <r>
          <rPr>
            <b/>
            <sz val="9"/>
            <color indexed="81"/>
            <rFont val="Tahoma"/>
            <charset val="1"/>
          </rPr>
          <t>Visitor:</t>
        </r>
        <r>
          <rPr>
            <sz val="9"/>
            <color indexed="81"/>
            <rFont val="Tahoma"/>
            <charset val="1"/>
          </rPr>
          <t xml:space="preserve">
No data available, so estimated added to capture tourism</t>
        </r>
      </text>
    </comment>
    <comment ref="K39" authorId="0" shapeId="0">
      <text>
        <r>
          <rPr>
            <b/>
            <sz val="9"/>
            <color indexed="81"/>
            <rFont val="Tahoma"/>
            <family val="2"/>
          </rPr>
          <t>Visitor:</t>
        </r>
        <r>
          <rPr>
            <sz val="9"/>
            <color indexed="81"/>
            <rFont val="Tahoma"/>
            <family val="2"/>
          </rPr>
          <t xml:space="preserve">
US BEA</t>
        </r>
      </text>
    </comment>
    <comment ref="AO41" authorId="0" shapeId="0">
      <text>
        <r>
          <rPr>
            <b/>
            <sz val="9"/>
            <color indexed="81"/>
            <rFont val="Tahoma"/>
            <charset val="1"/>
          </rPr>
          <t>Visitor:</t>
        </r>
        <r>
          <rPr>
            <sz val="9"/>
            <color indexed="81"/>
            <rFont val="Tahoma"/>
            <charset val="1"/>
          </rPr>
          <t xml:space="preserve">
No data available, so estimated added to capture tourism</t>
        </r>
      </text>
    </comment>
  </commentList>
</comments>
</file>

<file path=xl/sharedStrings.xml><?xml version="1.0" encoding="utf-8"?>
<sst xmlns="http://schemas.openxmlformats.org/spreadsheetml/2006/main" count="18941" uniqueCount="1607">
  <si>
    <t>Afghanistan</t>
  </si>
  <si>
    <t>American Samoa</t>
  </si>
  <si>
    <t>Armenia</t>
  </si>
  <si>
    <t>Australia</t>
  </si>
  <si>
    <t>Azerbaijan</t>
  </si>
  <si>
    <t>Bangladesh</t>
  </si>
  <si>
    <t>Bhutan</t>
  </si>
  <si>
    <t>Brunei Darussalam</t>
  </si>
  <si>
    <t>Cambodia</t>
  </si>
  <si>
    <t>China</t>
  </si>
  <si>
    <t>Cook Islands</t>
  </si>
  <si>
    <t>Fiji</t>
  </si>
  <si>
    <t>French Polynesia</t>
  </si>
  <si>
    <t>Georgia</t>
  </si>
  <si>
    <t>Guam</t>
  </si>
  <si>
    <t>Hong Kong, China</t>
  </si>
  <si>
    <t>India</t>
  </si>
  <si>
    <t>Indonesia</t>
  </si>
  <si>
    <t>Iran (Islamic Republic of)</t>
  </si>
  <si>
    <t>Japan</t>
  </si>
  <si>
    <t>Kazakhstan</t>
  </si>
  <si>
    <t>Kiribati</t>
  </si>
  <si>
    <t>Kyrgyzstan</t>
  </si>
  <si>
    <t>Lao People's Democratic Republic</t>
  </si>
  <si>
    <t>Macao, China</t>
  </si>
  <si>
    <t>Malaysia</t>
  </si>
  <si>
    <t>Maldives</t>
  </si>
  <si>
    <t>Marshall Islands</t>
  </si>
  <si>
    <t>Micronesia (Federated States of)</t>
  </si>
  <si>
    <t>Mongolia</t>
  </si>
  <si>
    <t>Myanmar</t>
  </si>
  <si>
    <t>Nauru</t>
  </si>
  <si>
    <t>Nepal</t>
  </si>
  <si>
    <t>New Caledonia</t>
  </si>
  <si>
    <t>New Zealand</t>
  </si>
  <si>
    <t>Niue</t>
  </si>
  <si>
    <t>Northern Mariana Islands</t>
  </si>
  <si>
    <t>Pakistan</t>
  </si>
  <si>
    <t>Palau</t>
  </si>
  <si>
    <t>Papua New Guinea</t>
  </si>
  <si>
    <t>Philippines</t>
  </si>
  <si>
    <t>Republic of Korea</t>
  </si>
  <si>
    <t>Russian Federation</t>
  </si>
  <si>
    <t>Samoa</t>
  </si>
  <si>
    <t>Singapore</t>
  </si>
  <si>
    <t>Solomon Islands</t>
  </si>
  <si>
    <t>Sri Lanka</t>
  </si>
  <si>
    <t>Tajikistan</t>
  </si>
  <si>
    <t>Thailand</t>
  </si>
  <si>
    <t>Timor-Leste</t>
  </si>
  <si>
    <t>Tonga</t>
  </si>
  <si>
    <t>Turkey</t>
  </si>
  <si>
    <t>Turkmenistan</t>
  </si>
  <si>
    <t>Tuvalu</t>
  </si>
  <si>
    <t>Uzbekistan</t>
  </si>
  <si>
    <t>Vanuatu</t>
  </si>
  <si>
    <t>Viet Nam</t>
  </si>
  <si>
    <t>Democratic People’s Republic of Korea</t>
  </si>
  <si>
    <t>ISO</t>
  </si>
  <si>
    <t>Country</t>
  </si>
  <si>
    <t>M49 code</t>
  </si>
  <si>
    <t>ISO-alpha3 code</t>
  </si>
  <si>
    <t>AFG</t>
  </si>
  <si>
    <t>Åland Islands</t>
  </si>
  <si>
    <t>ALA</t>
  </si>
  <si>
    <t>Albania</t>
  </si>
  <si>
    <t>ALB</t>
  </si>
  <si>
    <t>Algeria</t>
  </si>
  <si>
    <t>DZA</t>
  </si>
  <si>
    <t>ASM</t>
  </si>
  <si>
    <t>Andorra</t>
  </si>
  <si>
    <t>AND</t>
  </si>
  <si>
    <t>Angola</t>
  </si>
  <si>
    <t>AGO</t>
  </si>
  <si>
    <t>Anguilla</t>
  </si>
  <si>
    <t>AIA</t>
  </si>
  <si>
    <t>Antarctica</t>
  </si>
  <si>
    <t>ATA</t>
  </si>
  <si>
    <t>Antigua and Barbuda</t>
  </si>
  <si>
    <t>ATG</t>
  </si>
  <si>
    <t>Argentina</t>
  </si>
  <si>
    <t>ARG</t>
  </si>
  <si>
    <t>ARM</t>
  </si>
  <si>
    <t>Aruba</t>
  </si>
  <si>
    <t>ABW</t>
  </si>
  <si>
    <t>AUS</t>
  </si>
  <si>
    <t>Austria</t>
  </si>
  <si>
    <t>AUT</t>
  </si>
  <si>
    <t>AZE</t>
  </si>
  <si>
    <t>Bahamas</t>
  </si>
  <si>
    <t>BHS</t>
  </si>
  <si>
    <t>Bahrain</t>
  </si>
  <si>
    <t>BHR</t>
  </si>
  <si>
    <t>BGD</t>
  </si>
  <si>
    <t>Barbados</t>
  </si>
  <si>
    <t>BRB</t>
  </si>
  <si>
    <t>Belarus</t>
  </si>
  <si>
    <t>BLR</t>
  </si>
  <si>
    <t>Belgium</t>
  </si>
  <si>
    <t>BEL</t>
  </si>
  <si>
    <t>Belize</t>
  </si>
  <si>
    <t>BLZ</t>
  </si>
  <si>
    <t>Benin</t>
  </si>
  <si>
    <t>BEN</t>
  </si>
  <si>
    <t>Bermuda</t>
  </si>
  <si>
    <t>BMU</t>
  </si>
  <si>
    <t>BTN</t>
  </si>
  <si>
    <t>Bolivia (Plurinational State of)</t>
  </si>
  <si>
    <t>BOL</t>
  </si>
  <si>
    <t>Bonaire, Sint Eustatius and Saba</t>
  </si>
  <si>
    <t>BES</t>
  </si>
  <si>
    <t>Bosnia and Herzegovina</t>
  </si>
  <si>
    <t>BIH</t>
  </si>
  <si>
    <t>Botswana</t>
  </si>
  <si>
    <t>BWA</t>
  </si>
  <si>
    <t>Bouvet Island</t>
  </si>
  <si>
    <t>BVT</t>
  </si>
  <si>
    <t>Brazil</t>
  </si>
  <si>
    <t>BRA</t>
  </si>
  <si>
    <t>British Indian Ocean Territory</t>
  </si>
  <si>
    <t>IOT</t>
  </si>
  <si>
    <t>British Virgin Islands</t>
  </si>
  <si>
    <t>VGB</t>
  </si>
  <si>
    <t>BRN</t>
  </si>
  <si>
    <t>Bulgaria</t>
  </si>
  <si>
    <t>BGR</t>
  </si>
  <si>
    <t>Burkina Faso</t>
  </si>
  <si>
    <t>BFA</t>
  </si>
  <si>
    <t>Burundi</t>
  </si>
  <si>
    <t>BDI</t>
  </si>
  <si>
    <t>Cabo Verde</t>
  </si>
  <si>
    <t>CPV</t>
  </si>
  <si>
    <t>KHM</t>
  </si>
  <si>
    <t>Cameroon</t>
  </si>
  <si>
    <t>CMR</t>
  </si>
  <si>
    <t>Canada</t>
  </si>
  <si>
    <t>CAN</t>
  </si>
  <si>
    <t>Cayman Islands</t>
  </si>
  <si>
    <t>CYM</t>
  </si>
  <si>
    <t>Central African Republic</t>
  </si>
  <si>
    <t>CAF</t>
  </si>
  <si>
    <t>Chad</t>
  </si>
  <si>
    <t>TCD</t>
  </si>
  <si>
    <t>Chile</t>
  </si>
  <si>
    <t>CHL</t>
  </si>
  <si>
    <t>CHN</t>
  </si>
  <si>
    <t>China, Hong Kong Special Administrative Region</t>
  </si>
  <si>
    <t>HKG</t>
  </si>
  <si>
    <t>China, Macao Special Administrative Region</t>
  </si>
  <si>
    <t>MAC</t>
  </si>
  <si>
    <t>Christmas Island</t>
  </si>
  <si>
    <t>CXR</t>
  </si>
  <si>
    <t>Cocos (Keeling) Islands</t>
  </si>
  <si>
    <t>CCK</t>
  </si>
  <si>
    <t>Colombia</t>
  </si>
  <si>
    <t>COL</t>
  </si>
  <si>
    <t>Comoros</t>
  </si>
  <si>
    <t>COM</t>
  </si>
  <si>
    <t>Congo</t>
  </si>
  <si>
    <t>COG</t>
  </si>
  <si>
    <t>COK</t>
  </si>
  <si>
    <t>Costa Rica</t>
  </si>
  <si>
    <t>CRI</t>
  </si>
  <si>
    <t>Côte d’Ivoire</t>
  </si>
  <si>
    <t>CIV</t>
  </si>
  <si>
    <t>Croatia</t>
  </si>
  <si>
    <t>HRV</t>
  </si>
  <si>
    <t>Cuba</t>
  </si>
  <si>
    <t>CUB</t>
  </si>
  <si>
    <t>Curaçao</t>
  </si>
  <si>
    <t>CUW</t>
  </si>
  <si>
    <t>Cyprus</t>
  </si>
  <si>
    <t>CYP</t>
  </si>
  <si>
    <t>Czechia</t>
  </si>
  <si>
    <t>CZE</t>
  </si>
  <si>
    <t>Democratic People's Republic of Korea</t>
  </si>
  <si>
    <t>PRK</t>
  </si>
  <si>
    <t>Democratic Republic of the Congo</t>
  </si>
  <si>
    <t>COD</t>
  </si>
  <si>
    <t>Denmark</t>
  </si>
  <si>
    <t>DNK</t>
  </si>
  <si>
    <t>Djibouti</t>
  </si>
  <si>
    <t>DJI</t>
  </si>
  <si>
    <t>Dominica</t>
  </si>
  <si>
    <t>DMA</t>
  </si>
  <si>
    <t>Dominican Republic</t>
  </si>
  <si>
    <t>DOM</t>
  </si>
  <si>
    <t>Ecuador</t>
  </si>
  <si>
    <t>ECU</t>
  </si>
  <si>
    <t>Egypt</t>
  </si>
  <si>
    <t>EGY</t>
  </si>
  <si>
    <t>El Salvador</t>
  </si>
  <si>
    <t>SLV</t>
  </si>
  <si>
    <t>Equatorial Guinea</t>
  </si>
  <si>
    <t>GNQ</t>
  </si>
  <si>
    <t>Eritrea</t>
  </si>
  <si>
    <t>ERI</t>
  </si>
  <si>
    <t>Estonia</t>
  </si>
  <si>
    <t>EST</t>
  </si>
  <si>
    <t>Eswatini</t>
  </si>
  <si>
    <t>SWZ</t>
  </si>
  <si>
    <t>Ethiopia</t>
  </si>
  <si>
    <t>ETH</t>
  </si>
  <si>
    <t>Falkland Islands (Malvinas)</t>
  </si>
  <si>
    <t>FLK</t>
  </si>
  <si>
    <t>Faroe Islands</t>
  </si>
  <si>
    <t>FRO</t>
  </si>
  <si>
    <t>FJI</t>
  </si>
  <si>
    <t>Finland</t>
  </si>
  <si>
    <t>FIN</t>
  </si>
  <si>
    <t>France</t>
  </si>
  <si>
    <t>FRA</t>
  </si>
  <si>
    <t>French Guiana</t>
  </si>
  <si>
    <t>GUF</t>
  </si>
  <si>
    <t>PYF</t>
  </si>
  <si>
    <t>French Southern Territories</t>
  </si>
  <si>
    <t>ATF</t>
  </si>
  <si>
    <t>Gabon</t>
  </si>
  <si>
    <t>GAB</t>
  </si>
  <si>
    <t>Gambia</t>
  </si>
  <si>
    <t>GMB</t>
  </si>
  <si>
    <t>GEO</t>
  </si>
  <si>
    <t>Germany</t>
  </si>
  <si>
    <t>DEU</t>
  </si>
  <si>
    <t>Ghana</t>
  </si>
  <si>
    <t>GHA</t>
  </si>
  <si>
    <t>Gibraltar</t>
  </si>
  <si>
    <t>GIB</t>
  </si>
  <si>
    <t>Greece</t>
  </si>
  <si>
    <t>GRC</t>
  </si>
  <si>
    <t>Greenland</t>
  </si>
  <si>
    <t>GRL</t>
  </si>
  <si>
    <t>Grenada</t>
  </si>
  <si>
    <t>GRD</t>
  </si>
  <si>
    <t>Guadeloupe</t>
  </si>
  <si>
    <t>GLP</t>
  </si>
  <si>
    <t>GUM</t>
  </si>
  <si>
    <t>Guatemala</t>
  </si>
  <si>
    <t>GTM</t>
  </si>
  <si>
    <t>Guernsey</t>
  </si>
  <si>
    <t>GGY</t>
  </si>
  <si>
    <t>Guinea</t>
  </si>
  <si>
    <t>GIN</t>
  </si>
  <si>
    <t>Guinea-Bissau</t>
  </si>
  <si>
    <t>GNB</t>
  </si>
  <si>
    <t>Guyana</t>
  </si>
  <si>
    <t>GUY</t>
  </si>
  <si>
    <t>Haiti</t>
  </si>
  <si>
    <t>HTI</t>
  </si>
  <si>
    <t>Heard Island and McDonald Islands</t>
  </si>
  <si>
    <t>HMD</t>
  </si>
  <si>
    <t>Holy See</t>
  </si>
  <si>
    <t>VAT</t>
  </si>
  <si>
    <t>Honduras</t>
  </si>
  <si>
    <t>HND</t>
  </si>
  <si>
    <t>Hungary</t>
  </si>
  <si>
    <t>HUN</t>
  </si>
  <si>
    <t>Iceland</t>
  </si>
  <si>
    <t>ISL</t>
  </si>
  <si>
    <t>IND</t>
  </si>
  <si>
    <t>IDN</t>
  </si>
  <si>
    <t>IRN</t>
  </si>
  <si>
    <t>Iraq</t>
  </si>
  <si>
    <t>IRQ</t>
  </si>
  <si>
    <t>Ireland</t>
  </si>
  <si>
    <t>IRL</t>
  </si>
  <si>
    <t>Isle of Man</t>
  </si>
  <si>
    <t>IMN</t>
  </si>
  <si>
    <t>Israel</t>
  </si>
  <si>
    <t>ISR</t>
  </si>
  <si>
    <t>Italy</t>
  </si>
  <si>
    <t>ITA</t>
  </si>
  <si>
    <t>Jamaica</t>
  </si>
  <si>
    <t>JAM</t>
  </si>
  <si>
    <t>JPN</t>
  </si>
  <si>
    <t>Jersey</t>
  </si>
  <si>
    <t>JEY</t>
  </si>
  <si>
    <t>Jordan</t>
  </si>
  <si>
    <t>JOR</t>
  </si>
  <si>
    <t>KAZ</t>
  </si>
  <si>
    <t>Kenya</t>
  </si>
  <si>
    <t>KEN</t>
  </si>
  <si>
    <t>KIR</t>
  </si>
  <si>
    <t>Kuwait</t>
  </si>
  <si>
    <t>KWT</t>
  </si>
  <si>
    <t>KGZ</t>
  </si>
  <si>
    <t>LAO</t>
  </si>
  <si>
    <t>Latvia</t>
  </si>
  <si>
    <t>LVA</t>
  </si>
  <si>
    <t>Lebanon</t>
  </si>
  <si>
    <t>LBN</t>
  </si>
  <si>
    <t>Lesotho</t>
  </si>
  <si>
    <t>LSO</t>
  </si>
  <si>
    <t>Liberia</t>
  </si>
  <si>
    <t>LBR</t>
  </si>
  <si>
    <t>Libya</t>
  </si>
  <si>
    <t>LBY</t>
  </si>
  <si>
    <t>Liechtenstein</t>
  </si>
  <si>
    <t>LIE</t>
  </si>
  <si>
    <t>Lithuania</t>
  </si>
  <si>
    <t>LTU</t>
  </si>
  <si>
    <t>Luxembourg</t>
  </si>
  <si>
    <t>LUX</t>
  </si>
  <si>
    <t>Madagascar</t>
  </si>
  <si>
    <t>MDG</t>
  </si>
  <si>
    <t>Malawi</t>
  </si>
  <si>
    <t>MWI</t>
  </si>
  <si>
    <t>MYS</t>
  </si>
  <si>
    <t>MDV</t>
  </si>
  <si>
    <t>Mali</t>
  </si>
  <si>
    <t>MLI</t>
  </si>
  <si>
    <t>Malta</t>
  </si>
  <si>
    <t>MLT</t>
  </si>
  <si>
    <t>MHL</t>
  </si>
  <si>
    <t>Martinique</t>
  </si>
  <si>
    <t>MTQ</t>
  </si>
  <si>
    <t>Mauritania</t>
  </si>
  <si>
    <t>MRT</t>
  </si>
  <si>
    <t>Mauritius</t>
  </si>
  <si>
    <t>MUS</t>
  </si>
  <si>
    <t>Mayotte</t>
  </si>
  <si>
    <t>MYT</t>
  </si>
  <si>
    <t>Mexico</t>
  </si>
  <si>
    <t>MEX</t>
  </si>
  <si>
    <t>FSM</t>
  </si>
  <si>
    <t>Monaco</t>
  </si>
  <si>
    <t>MCO</t>
  </si>
  <si>
    <t>MNG</t>
  </si>
  <si>
    <t>Montenegro</t>
  </si>
  <si>
    <t>MNE</t>
  </si>
  <si>
    <t>Montserrat</t>
  </si>
  <si>
    <t>MSR</t>
  </si>
  <si>
    <t>Morocco</t>
  </si>
  <si>
    <t>MAR</t>
  </si>
  <si>
    <t>Mozambique</t>
  </si>
  <si>
    <t>MOZ</t>
  </si>
  <si>
    <t>MMR</t>
  </si>
  <si>
    <t>Namibia</t>
  </si>
  <si>
    <t>NAM</t>
  </si>
  <si>
    <t>NRU</t>
  </si>
  <si>
    <t>NPL</t>
  </si>
  <si>
    <t>Netherlands</t>
  </si>
  <si>
    <t>NLD</t>
  </si>
  <si>
    <t>NCL</t>
  </si>
  <si>
    <t>NZL</t>
  </si>
  <si>
    <t>Nicaragua</t>
  </si>
  <si>
    <t>NIC</t>
  </si>
  <si>
    <t>Niger</t>
  </si>
  <si>
    <t>NER</t>
  </si>
  <si>
    <t>Nigeria</t>
  </si>
  <si>
    <t>NGA</t>
  </si>
  <si>
    <t>NIU</t>
  </si>
  <si>
    <t>Norfolk Island</t>
  </si>
  <si>
    <t>NFK</t>
  </si>
  <si>
    <t>North Macedonia</t>
  </si>
  <si>
    <t>MKD</t>
  </si>
  <si>
    <t>MNP</t>
  </si>
  <si>
    <t>Norway</t>
  </si>
  <si>
    <t>NOR</t>
  </si>
  <si>
    <t>Oman</t>
  </si>
  <si>
    <t>OMN</t>
  </si>
  <si>
    <t>PAK</t>
  </si>
  <si>
    <t>PLW</t>
  </si>
  <si>
    <t>Panama</t>
  </si>
  <si>
    <t>PAN</t>
  </si>
  <si>
    <t>PNG</t>
  </si>
  <si>
    <t>Paraguay</t>
  </si>
  <si>
    <t>PRY</t>
  </si>
  <si>
    <t>Peru</t>
  </si>
  <si>
    <t>PER</t>
  </si>
  <si>
    <t>PHL</t>
  </si>
  <si>
    <t>Pitcairn</t>
  </si>
  <si>
    <t>PCN</t>
  </si>
  <si>
    <t>Poland</t>
  </si>
  <si>
    <t>POL</t>
  </si>
  <si>
    <t>Portugal</t>
  </si>
  <si>
    <t>PRT</t>
  </si>
  <si>
    <t>Puerto Rico</t>
  </si>
  <si>
    <t>PRI</t>
  </si>
  <si>
    <t>Qatar</t>
  </si>
  <si>
    <t>QAT</t>
  </si>
  <si>
    <t>KOR</t>
  </si>
  <si>
    <t>Republic of Moldova</t>
  </si>
  <si>
    <t>MDA</t>
  </si>
  <si>
    <t>Réunion</t>
  </si>
  <si>
    <t>REU</t>
  </si>
  <si>
    <t>Romania</t>
  </si>
  <si>
    <t>ROU</t>
  </si>
  <si>
    <t>RUS</t>
  </si>
  <si>
    <t>Rwanda</t>
  </si>
  <si>
    <t>RWA</t>
  </si>
  <si>
    <t>Saint Barthélemy</t>
  </si>
  <si>
    <t>BLM</t>
  </si>
  <si>
    <t>Saint Helena</t>
  </si>
  <si>
    <t>SHN</t>
  </si>
  <si>
    <t>Saint Kitts and Nevis</t>
  </si>
  <si>
    <t>KNA</t>
  </si>
  <si>
    <t>Saint Lucia</t>
  </si>
  <si>
    <t>LCA</t>
  </si>
  <si>
    <t>Saint Martin (French Part)</t>
  </si>
  <si>
    <t>MAF</t>
  </si>
  <si>
    <t>Saint Pierre and Miquelon</t>
  </si>
  <si>
    <t>SPM</t>
  </si>
  <si>
    <t>Saint Vincent and the Grenadines</t>
  </si>
  <si>
    <t>VCT</t>
  </si>
  <si>
    <t>WSM</t>
  </si>
  <si>
    <t>San Marino</t>
  </si>
  <si>
    <t>SMR</t>
  </si>
  <si>
    <t>Sao Tome and Principe</t>
  </si>
  <si>
    <t>STP</t>
  </si>
  <si>
    <t>Sark</t>
  </si>
  <si>
    <t>Saudi Arabia</t>
  </si>
  <si>
    <t>SAU</t>
  </si>
  <si>
    <t>Senegal</t>
  </si>
  <si>
    <t>SEN</t>
  </si>
  <si>
    <t>Serbia</t>
  </si>
  <si>
    <t>SRB</t>
  </si>
  <si>
    <t>Seychelles</t>
  </si>
  <si>
    <t>SYC</t>
  </si>
  <si>
    <t>Sierra Leone</t>
  </si>
  <si>
    <t>SLE</t>
  </si>
  <si>
    <t>SGP</t>
  </si>
  <si>
    <t>Sint Maarten (Dutch part)</t>
  </si>
  <si>
    <t>SXM</t>
  </si>
  <si>
    <t>Slovakia</t>
  </si>
  <si>
    <t>SVK</t>
  </si>
  <si>
    <t>Slovenia</t>
  </si>
  <si>
    <t>SVN</t>
  </si>
  <si>
    <t>SLB</t>
  </si>
  <si>
    <t>Somalia</t>
  </si>
  <si>
    <t>SOM</t>
  </si>
  <si>
    <t>South Africa</t>
  </si>
  <si>
    <t>ZAF</t>
  </si>
  <si>
    <t>South Georgia and the South Sandwich Islands</t>
  </si>
  <si>
    <t>SGS</t>
  </si>
  <si>
    <t>South Sudan</t>
  </si>
  <si>
    <t>SSD</t>
  </si>
  <si>
    <t>Spain</t>
  </si>
  <si>
    <t>ESP</t>
  </si>
  <si>
    <t>LKA</t>
  </si>
  <si>
    <t>State of Palestine</t>
  </si>
  <si>
    <t>PSE</t>
  </si>
  <si>
    <t>Sudan</t>
  </si>
  <si>
    <t>SDN</t>
  </si>
  <si>
    <t>Suriname</t>
  </si>
  <si>
    <t>SUR</t>
  </si>
  <si>
    <t>Svalbard and Jan Mayen Islands</t>
  </si>
  <si>
    <t>SJM</t>
  </si>
  <si>
    <t>Sweden</t>
  </si>
  <si>
    <t>SWE</t>
  </si>
  <si>
    <t>Switzerland</t>
  </si>
  <si>
    <t>CHE</t>
  </si>
  <si>
    <t>Syrian Arab Republic</t>
  </si>
  <si>
    <t>SYR</t>
  </si>
  <si>
    <t>TJK</t>
  </si>
  <si>
    <t>THA</t>
  </si>
  <si>
    <t>TLS</t>
  </si>
  <si>
    <t>Togo</t>
  </si>
  <si>
    <t>TGO</t>
  </si>
  <si>
    <t>Tokelau</t>
  </si>
  <si>
    <t>TKL</t>
  </si>
  <si>
    <t>TON</t>
  </si>
  <si>
    <t>Trinidad and Tobago</t>
  </si>
  <si>
    <t>TTO</t>
  </si>
  <si>
    <t>Tunisia</t>
  </si>
  <si>
    <t>TUN</t>
  </si>
  <si>
    <t>TUR</t>
  </si>
  <si>
    <t>TKM</t>
  </si>
  <si>
    <t>Turks and Caicos Islands</t>
  </si>
  <si>
    <t>TCA</t>
  </si>
  <si>
    <t>TUV</t>
  </si>
  <si>
    <t>Uganda</t>
  </si>
  <si>
    <t>UGA</t>
  </si>
  <si>
    <t>Ukraine</t>
  </si>
  <si>
    <t>UKR</t>
  </si>
  <si>
    <t>United Arab Emirates</t>
  </si>
  <si>
    <t>ARE</t>
  </si>
  <si>
    <t>United Kingdom of Great Britain and Northern Ireland</t>
  </si>
  <si>
    <t>GBR</t>
  </si>
  <si>
    <t>United Republic of Tanzania</t>
  </si>
  <si>
    <t>TZA</t>
  </si>
  <si>
    <t>United States Minor Outlying Islands</t>
  </si>
  <si>
    <t>UMI</t>
  </si>
  <si>
    <t>United States of America</t>
  </si>
  <si>
    <t>USA</t>
  </si>
  <si>
    <t>United States Virgin Islands</t>
  </si>
  <si>
    <t>VIR</t>
  </si>
  <si>
    <t>Uruguay</t>
  </si>
  <si>
    <t>URY</t>
  </si>
  <si>
    <t>UZB</t>
  </si>
  <si>
    <t>VUT</t>
  </si>
  <si>
    <t>Venezuela (Bolivarian Republic of)</t>
  </si>
  <si>
    <t>VEN</t>
  </si>
  <si>
    <t>VNM</t>
  </si>
  <si>
    <t>Wallis and Futuna Islands</t>
  </si>
  <si>
    <t>WLF</t>
  </si>
  <si>
    <t>Western Sahara</t>
  </si>
  <si>
    <t>ESH</t>
  </si>
  <si>
    <t>Yemen</t>
  </si>
  <si>
    <t>YEM</t>
  </si>
  <si>
    <t>Zambia</t>
  </si>
  <si>
    <t>ZMB</t>
  </si>
  <si>
    <t>Zimbabwe</t>
  </si>
  <si>
    <t>ZWE</t>
  </si>
  <si>
    <t>M49</t>
  </si>
  <si>
    <t>UNSD name</t>
  </si>
  <si>
    <t>Model name</t>
  </si>
  <si>
    <t>Country ISO code</t>
  </si>
  <si>
    <t>Pre-Covid-19 estimates</t>
  </si>
  <si>
    <t>Employment growth</t>
  </si>
  <si>
    <t>Gini coefficient</t>
  </si>
  <si>
    <t>Fiscal balance (% GDP)</t>
  </si>
  <si>
    <t>Post-Covid-19 baseline estimates</t>
  </si>
  <si>
    <t>CountryName</t>
  </si>
  <si>
    <t>CountryCode</t>
  </si>
  <si>
    <t>01jan2020</t>
  </si>
  <si>
    <t>02jan2020</t>
  </si>
  <si>
    <t>03jan2020</t>
  </si>
  <si>
    <t>04jan2020</t>
  </si>
  <si>
    <t>05jan2020</t>
  </si>
  <si>
    <t>06jan2020</t>
  </si>
  <si>
    <t>07jan2020</t>
  </si>
  <si>
    <t>08jan2020</t>
  </si>
  <si>
    <t>09jan2020</t>
  </si>
  <si>
    <t>10jan2020</t>
  </si>
  <si>
    <t>11jan2020</t>
  </si>
  <si>
    <t>12jan2020</t>
  </si>
  <si>
    <t>13jan2020</t>
  </si>
  <si>
    <t>14jan2020</t>
  </si>
  <si>
    <t>15jan2020</t>
  </si>
  <si>
    <t>16jan2020</t>
  </si>
  <si>
    <t>17jan2020</t>
  </si>
  <si>
    <t>18jan2020</t>
  </si>
  <si>
    <t>19jan2020</t>
  </si>
  <si>
    <t>20jan2020</t>
  </si>
  <si>
    <t>21jan2020</t>
  </si>
  <si>
    <t>22jan2020</t>
  </si>
  <si>
    <t>23jan2020</t>
  </si>
  <si>
    <t>24jan2020</t>
  </si>
  <si>
    <t>25jan2020</t>
  </si>
  <si>
    <t>26jan2020</t>
  </si>
  <si>
    <t>27jan2020</t>
  </si>
  <si>
    <t>28jan2020</t>
  </si>
  <si>
    <t>29jan2020</t>
  </si>
  <si>
    <t>30jan2020</t>
  </si>
  <si>
    <t>31jan2020</t>
  </si>
  <si>
    <t>01feb2020</t>
  </si>
  <si>
    <t>02feb2020</t>
  </si>
  <si>
    <t>03feb2020</t>
  </si>
  <si>
    <t>04feb2020</t>
  </si>
  <si>
    <t>05feb2020</t>
  </si>
  <si>
    <t>06feb2020</t>
  </si>
  <si>
    <t>07feb2020</t>
  </si>
  <si>
    <t>08feb2020</t>
  </si>
  <si>
    <t>09feb2020</t>
  </si>
  <si>
    <t>10feb2020</t>
  </si>
  <si>
    <t>11feb2020</t>
  </si>
  <si>
    <t>12feb2020</t>
  </si>
  <si>
    <t>13feb2020</t>
  </si>
  <si>
    <t>14feb2020</t>
  </si>
  <si>
    <t>15feb2020</t>
  </si>
  <si>
    <t>16feb2020</t>
  </si>
  <si>
    <t>17feb2020</t>
  </si>
  <si>
    <t>18feb2020</t>
  </si>
  <si>
    <t>19feb2020</t>
  </si>
  <si>
    <t>20feb2020</t>
  </si>
  <si>
    <t>21feb2020</t>
  </si>
  <si>
    <t>22feb2020</t>
  </si>
  <si>
    <t>23feb2020</t>
  </si>
  <si>
    <t>24feb2020</t>
  </si>
  <si>
    <t>25feb2020</t>
  </si>
  <si>
    <t>26feb2020</t>
  </si>
  <si>
    <t>27feb2020</t>
  </si>
  <si>
    <t>28feb2020</t>
  </si>
  <si>
    <t>29feb2020</t>
  </si>
  <si>
    <t>01mar2020</t>
  </si>
  <si>
    <t>02mar2020</t>
  </si>
  <si>
    <t>03mar2020</t>
  </si>
  <si>
    <t>04mar2020</t>
  </si>
  <si>
    <t>05mar2020</t>
  </si>
  <si>
    <t>06mar2020</t>
  </si>
  <si>
    <t>07mar2020</t>
  </si>
  <si>
    <t>08mar2020</t>
  </si>
  <si>
    <t>09mar2020</t>
  </si>
  <si>
    <t>10mar2020</t>
  </si>
  <si>
    <t>11mar2020</t>
  </si>
  <si>
    <t>12mar2020</t>
  </si>
  <si>
    <t>13mar2020</t>
  </si>
  <si>
    <t>14mar2020</t>
  </si>
  <si>
    <t>15mar2020</t>
  </si>
  <si>
    <t>16mar2020</t>
  </si>
  <si>
    <t>17mar2020</t>
  </si>
  <si>
    <t>18mar2020</t>
  </si>
  <si>
    <t>19mar2020</t>
  </si>
  <si>
    <t>20mar2020</t>
  </si>
  <si>
    <t>21mar2020</t>
  </si>
  <si>
    <t>22mar2020</t>
  </si>
  <si>
    <t>23mar2020</t>
  </si>
  <si>
    <t>24mar2020</t>
  </si>
  <si>
    <t>25mar2020</t>
  </si>
  <si>
    <t>26mar2020</t>
  </si>
  <si>
    <t>27mar2020</t>
  </si>
  <si>
    <t>28mar2020</t>
  </si>
  <si>
    <t>29mar2020</t>
  </si>
  <si>
    <t>30mar2020</t>
  </si>
  <si>
    <t>31mar2020</t>
  </si>
  <si>
    <t>01apr2020</t>
  </si>
  <si>
    <t>02apr2020</t>
  </si>
  <si>
    <t>03apr2020</t>
  </si>
  <si>
    <t>04apr2020</t>
  </si>
  <si>
    <t>05apr2020</t>
  </si>
  <si>
    <t>06apr2020</t>
  </si>
  <si>
    <t>07apr2020</t>
  </si>
  <si>
    <t>08apr2020</t>
  </si>
  <si>
    <t>09apr2020</t>
  </si>
  <si>
    <t>10apr2020</t>
  </si>
  <si>
    <t>11apr2020</t>
  </si>
  <si>
    <t>12apr2020</t>
  </si>
  <si>
    <t>13apr2020</t>
  </si>
  <si>
    <t>14apr2020</t>
  </si>
  <si>
    <t>15apr2020</t>
  </si>
  <si>
    <t>16apr2020</t>
  </si>
  <si>
    <t>17apr2020</t>
  </si>
  <si>
    <t>18apr2020</t>
  </si>
  <si>
    <t>19apr2020</t>
  </si>
  <si>
    <t>20apr2020</t>
  </si>
  <si>
    <t>21apr2020</t>
  </si>
  <si>
    <t>22apr2020</t>
  </si>
  <si>
    <t>23apr2020</t>
  </si>
  <si>
    <t>24apr2020</t>
  </si>
  <si>
    <t>25apr2020</t>
  </si>
  <si>
    <t>26apr2020</t>
  </si>
  <si>
    <t>27apr2020</t>
  </si>
  <si>
    <t>28apr2020</t>
  </si>
  <si>
    <t>29apr2020</t>
  </si>
  <si>
    <t>30apr2020</t>
  </si>
  <si>
    <t>01may2020</t>
  </si>
  <si>
    <t>02may2020</t>
  </si>
  <si>
    <t>03may2020</t>
  </si>
  <si>
    <t>04may2020</t>
  </si>
  <si>
    <t>05may2020</t>
  </si>
  <si>
    <t>06may2020</t>
  </si>
  <si>
    <t>07may2020</t>
  </si>
  <si>
    <t>08may2020</t>
  </si>
  <si>
    <t>09may2020</t>
  </si>
  <si>
    <t>10may2020</t>
  </si>
  <si>
    <t>Bolivia</t>
  </si>
  <si>
    <t>Brunei</t>
  </si>
  <si>
    <t>Cote d'Ivoire</t>
  </si>
  <si>
    <t>Democratic Republic of Congo</t>
  </si>
  <si>
    <t>Cape Verde</t>
  </si>
  <si>
    <t>Czech Republic</t>
  </si>
  <si>
    <t>United Kingdom</t>
  </si>
  <si>
    <t>Hong Kong</t>
  </si>
  <si>
    <t>Iran</t>
  </si>
  <si>
    <t>Kyrgyz Republic</t>
  </si>
  <si>
    <t>South Korea</t>
  </si>
  <si>
    <t>Laos</t>
  </si>
  <si>
    <t>Macao</t>
  </si>
  <si>
    <t>Moldova</t>
  </si>
  <si>
    <t>Palestine</t>
  </si>
  <si>
    <t>Kosovo</t>
  </si>
  <si>
    <t>RKS</t>
  </si>
  <si>
    <t>Russia</t>
  </si>
  <si>
    <t>Slovak Republic</t>
  </si>
  <si>
    <t>Syria</t>
  </si>
  <si>
    <t>Taiwan</t>
  </si>
  <si>
    <t>TWN</t>
  </si>
  <si>
    <t>Tanzania</t>
  </si>
  <si>
    <t>United States</t>
  </si>
  <si>
    <t>Venezuela</t>
  </si>
  <si>
    <t>Vietnam</t>
  </si>
  <si>
    <t/>
  </si>
  <si>
    <t>Cases</t>
  </si>
  <si>
    <t>Deaths</t>
  </si>
  <si>
    <t>Cases per million</t>
  </si>
  <si>
    <t>Deaths per million</t>
  </si>
  <si>
    <t>Bahamas, The</t>
  </si>
  <si>
    <t>Congo, Dem. Rep.</t>
  </si>
  <si>
    <t>Congo, Rep.</t>
  </si>
  <si>
    <t>Egypt, Arab Rep.</t>
  </si>
  <si>
    <t>Gambia, The</t>
  </si>
  <si>
    <t>Hong Kong SAR, China</t>
  </si>
  <si>
    <t>Iran, Islamic Rep.</t>
  </si>
  <si>
    <t>Korea, Dem. People’s Rep.</t>
  </si>
  <si>
    <t>Korea, Rep.</t>
  </si>
  <si>
    <t>Lao PDR</t>
  </si>
  <si>
    <t>Micronesia, Fed. Sts.</t>
  </si>
  <si>
    <t>Venezuela, RB</t>
  </si>
  <si>
    <t>West Bank and Gaza</t>
  </si>
  <si>
    <t>Yemen, Rep.</t>
  </si>
  <si>
    <t>World</t>
  </si>
  <si>
    <t>WLD</t>
  </si>
  <si>
    <t>Global average</t>
  </si>
  <si>
    <t>Health</t>
  </si>
  <si>
    <t>Employment</t>
  </si>
  <si>
    <t>Exchange rate</t>
  </si>
  <si>
    <t>-</t>
  </si>
  <si>
    <t>TL</t>
  </si>
  <si>
    <t>Baseline assumptions</t>
  </si>
  <si>
    <t>Scenario assumptions</t>
  </si>
  <si>
    <t>Transfers targeting lower income households (% GDP)</t>
  </si>
  <si>
    <t>Employment retainment measures (%GDP)</t>
  </si>
  <si>
    <t>Firm liquidity supports (%GDP)</t>
  </si>
  <si>
    <t>Healthcare spending (%GDP)</t>
  </si>
  <si>
    <t>Lockdown</t>
  </si>
  <si>
    <t>Policy</t>
  </si>
  <si>
    <t>Global spillovers</t>
  </si>
  <si>
    <t>Total</t>
  </si>
  <si>
    <t>Country or territory</t>
  </si>
  <si>
    <t>Variable</t>
  </si>
  <si>
    <t>Unit</t>
  </si>
  <si>
    <t>Real GDP growth</t>
  </si>
  <si>
    <t>Percentage</t>
  </si>
  <si>
    <t>Source</t>
  </si>
  <si>
    <t>ESCAP (forecast as of 27 Nov 2019)</t>
  </si>
  <si>
    <t>WESP 2020</t>
  </si>
  <si>
    <t>Set to 2018 growth rate (UNSD)</t>
  </si>
  <si>
    <t>Set to average 2016-2018 growth rate (BEA)</t>
  </si>
  <si>
    <t>Set to average 2016-2018 growth rate (Statistics Niue)</t>
  </si>
  <si>
    <t>Set to average 2017-2018 growth rate (BEA)</t>
  </si>
  <si>
    <t>Taiwan Province of China</t>
  </si>
  <si>
    <t>Inflation</t>
  </si>
  <si>
    <t>ESCAP (forecast as of 27 Nov 2019); 2021 ESCAP (forecast as of 27 April 2020)</t>
  </si>
  <si>
    <t>ESCAP (forecast as of 27 Nov 2019); 2021 ESCAP (forecast as of 10 March 2020)</t>
  </si>
  <si>
    <t>National forecast: http://doc.as/wp-content/uploads/2019/03/2019-American-Samoa-Economic-Forecast-.pdf</t>
  </si>
  <si>
    <t>Set to 2018 average of domestic currency and $ implicit price deflator inflation (UNSD)</t>
  </si>
  <si>
    <t>Based on data to March 2020 from Statistics Niue</t>
  </si>
  <si>
    <t>Percentage change</t>
  </si>
  <si>
    <t>ILOSTAT, modelled estimates as of Nov 2019 (accessed on 4 June 2020).</t>
  </si>
  <si>
    <t>WEFM January 2020</t>
  </si>
  <si>
    <t>NA</t>
  </si>
  <si>
    <t>General government net lending/borrowing</t>
  </si>
  <si>
    <t>Percent of GDP</t>
  </si>
  <si>
    <t>IMF, World Economic Outlook Database: 2019 from April 2020; 2020-2021 from October 2019, adjusted for revision to 2019</t>
  </si>
  <si>
    <t>General government gross debt</t>
  </si>
  <si>
    <t>IMF, World Economic Outlook Database (October 2019)</t>
  </si>
  <si>
    <t>Percent</t>
  </si>
  <si>
    <t>World Bank Open Data, https://data.worldbank.org/indicator/SI.POV.GINI  (accessed on 4 June 2020). Most recent available data.</t>
  </si>
  <si>
    <t>Poverty headcount ratio at $1.90 a day (2011 PPP) (% of population)</t>
  </si>
  <si>
    <t>Poverty headcount ratio at $5.50 a day (2011 PPP) (% of population)</t>
  </si>
  <si>
    <t>WEFM methodology extension of WDI series SI.POV.DDAY</t>
  </si>
  <si>
    <t>WEFM methodology extension of WDI series SI.POV.UMIC</t>
  </si>
  <si>
    <t>CO₂ emissions</t>
  </si>
  <si>
    <t>MtCO₂</t>
  </si>
  <si>
    <t>Côte d'Ivoire</t>
  </si>
  <si>
    <t>Macedonia (Republic of)</t>
  </si>
  <si>
    <t>Occupied Palestinian Territory</t>
  </si>
  <si>
    <t>Republic of South Sudan</t>
  </si>
  <si>
    <t>Swaziland</t>
  </si>
  <si>
    <t>Extension of data from Global Carbon Atlas, assuming carbon per unit of GDP remains constant or declines at average rate of 2010-2018, adjusted for rate of decline in 2018</t>
  </si>
  <si>
    <t>PM2.5 air pollution, mean annual exposure</t>
  </si>
  <si>
    <t>micrograms per cubic meter</t>
  </si>
  <si>
    <t>Extension of data WDI: EN.ATM.PM25.MC.M3, assuming pollution per unit of GDP remains constant or declines at average rate in 2017. Some country specifica adjustments made.</t>
  </si>
  <si>
    <t>Spread of pandemic</t>
  </si>
  <si>
    <t>Asia-Pacific average</t>
  </si>
  <si>
    <t>https://github.com/OxCGRT/covid-policy-tracker/raw/master/data/timeseries/OxCGRT_timeseries_all.xlsx</t>
  </si>
  <si>
    <t>Source: Oxford COVID-19 Government Response Tracker. More at: github.com/OxCGRT/covid-policy-tracker or bsg.ox.ac.uk/covidtracker</t>
  </si>
  <si>
    <t>04jun2020</t>
  </si>
  <si>
    <t>Population 2019</t>
  </si>
  <si>
    <t>Normalize for figure</t>
  </si>
  <si>
    <t>Alpha-2 code</t>
  </si>
  <si>
    <t>AF</t>
  </si>
  <si>
    <t>AL</t>
  </si>
  <si>
    <t>DZ</t>
  </si>
  <si>
    <t>AS</t>
  </si>
  <si>
    <t>AD</t>
  </si>
  <si>
    <t>AO</t>
  </si>
  <si>
    <t>AI</t>
  </si>
  <si>
    <t>AQ</t>
  </si>
  <si>
    <t>AG</t>
  </si>
  <si>
    <t>AR</t>
  </si>
  <si>
    <t>AM</t>
  </si>
  <si>
    <t>AW</t>
  </si>
  <si>
    <t>AU</t>
  </si>
  <si>
    <t>AT</t>
  </si>
  <si>
    <t>AZ</t>
  </si>
  <si>
    <t>BS</t>
  </si>
  <si>
    <t>BH</t>
  </si>
  <si>
    <t>BD</t>
  </si>
  <si>
    <t>BB</t>
  </si>
  <si>
    <t>BY</t>
  </si>
  <si>
    <t>BE</t>
  </si>
  <si>
    <t>BZ</t>
  </si>
  <si>
    <t>BJ</t>
  </si>
  <si>
    <t>BM</t>
  </si>
  <si>
    <t>BT</t>
  </si>
  <si>
    <t>BO</t>
  </si>
  <si>
    <t>BQ</t>
  </si>
  <si>
    <t>BA</t>
  </si>
  <si>
    <t>BW</t>
  </si>
  <si>
    <t>BV</t>
  </si>
  <si>
    <t>BR</t>
  </si>
  <si>
    <t>IO</t>
  </si>
  <si>
    <t>BN</t>
  </si>
  <si>
    <t>BG</t>
  </si>
  <si>
    <t>BF</t>
  </si>
  <si>
    <t>BI</t>
  </si>
  <si>
    <t>CV</t>
  </si>
  <si>
    <t>KH</t>
  </si>
  <si>
    <t>CM</t>
  </si>
  <si>
    <t>CA</t>
  </si>
  <si>
    <t>KY</t>
  </si>
  <si>
    <t>CF</t>
  </si>
  <si>
    <t>TD</t>
  </si>
  <si>
    <t>CL</t>
  </si>
  <si>
    <t>CN</t>
  </si>
  <si>
    <t>CX</t>
  </si>
  <si>
    <t>CC</t>
  </si>
  <si>
    <t>CO</t>
  </si>
  <si>
    <t>KM</t>
  </si>
  <si>
    <t>CD</t>
  </si>
  <si>
    <t>CG</t>
  </si>
  <si>
    <t>CK</t>
  </si>
  <si>
    <t>CR</t>
  </si>
  <si>
    <t>HR</t>
  </si>
  <si>
    <t>CU</t>
  </si>
  <si>
    <t>CW</t>
  </si>
  <si>
    <t>CY</t>
  </si>
  <si>
    <t>CZ</t>
  </si>
  <si>
    <t>CI</t>
  </si>
  <si>
    <t>DK</t>
  </si>
  <si>
    <t>DJ</t>
  </si>
  <si>
    <t>DM</t>
  </si>
  <si>
    <t>DO</t>
  </si>
  <si>
    <t>EC</t>
  </si>
  <si>
    <t>EG</t>
  </si>
  <si>
    <t>SV</t>
  </si>
  <si>
    <t>GQ</t>
  </si>
  <si>
    <t>ER</t>
  </si>
  <si>
    <t>EE</t>
  </si>
  <si>
    <t>SZ</t>
  </si>
  <si>
    <t>ET</t>
  </si>
  <si>
    <t>FK</t>
  </si>
  <si>
    <t>FO</t>
  </si>
  <si>
    <t>FJ</t>
  </si>
  <si>
    <t>FI</t>
  </si>
  <si>
    <t>FR</t>
  </si>
  <si>
    <t>GF</t>
  </si>
  <si>
    <t>PF</t>
  </si>
  <si>
    <t>TF</t>
  </si>
  <si>
    <t>GA</t>
  </si>
  <si>
    <t>GM</t>
  </si>
  <si>
    <t>GE</t>
  </si>
  <si>
    <t>DE</t>
  </si>
  <si>
    <t>GH</t>
  </si>
  <si>
    <t>GI</t>
  </si>
  <si>
    <t>GR</t>
  </si>
  <si>
    <t>GL</t>
  </si>
  <si>
    <t>GD</t>
  </si>
  <si>
    <t>GP</t>
  </si>
  <si>
    <t>GU</t>
  </si>
  <si>
    <t>GT</t>
  </si>
  <si>
    <t>GG</t>
  </si>
  <si>
    <t>GN</t>
  </si>
  <si>
    <t>GW</t>
  </si>
  <si>
    <t>GY</t>
  </si>
  <si>
    <t>HT</t>
  </si>
  <si>
    <t>HM</t>
  </si>
  <si>
    <t>VA</t>
  </si>
  <si>
    <t>HN</t>
  </si>
  <si>
    <t>HK</t>
  </si>
  <si>
    <t>HU</t>
  </si>
  <si>
    <t>IS</t>
  </si>
  <si>
    <t>IN</t>
  </si>
  <si>
    <t>ID</t>
  </si>
  <si>
    <t>IR</t>
  </si>
  <si>
    <t>IQ</t>
  </si>
  <si>
    <t>IE</t>
  </si>
  <si>
    <t>IM</t>
  </si>
  <si>
    <t>IL</t>
  </si>
  <si>
    <t>IT</t>
  </si>
  <si>
    <t>JM</t>
  </si>
  <si>
    <t>JP</t>
  </si>
  <si>
    <t>JE</t>
  </si>
  <si>
    <t>JO</t>
  </si>
  <si>
    <t>KZ</t>
  </si>
  <si>
    <t>KE</t>
  </si>
  <si>
    <t>KI</t>
  </si>
  <si>
    <t>KP</t>
  </si>
  <si>
    <t>KR</t>
  </si>
  <si>
    <t>KW</t>
  </si>
  <si>
    <t>KG</t>
  </si>
  <si>
    <t>LA</t>
  </si>
  <si>
    <t>LV</t>
  </si>
  <si>
    <t>LB</t>
  </si>
  <si>
    <t>LS</t>
  </si>
  <si>
    <t>LR</t>
  </si>
  <si>
    <t>LY</t>
  </si>
  <si>
    <t>LI</t>
  </si>
  <si>
    <t>LT</t>
  </si>
  <si>
    <t>LU</t>
  </si>
  <si>
    <t>MO</t>
  </si>
  <si>
    <t>MG</t>
  </si>
  <si>
    <t>MW</t>
  </si>
  <si>
    <t>MY</t>
  </si>
  <si>
    <t>MV</t>
  </si>
  <si>
    <t>ML</t>
  </si>
  <si>
    <t>MT</t>
  </si>
  <si>
    <t>MH</t>
  </si>
  <si>
    <t>MQ</t>
  </si>
  <si>
    <t>MR</t>
  </si>
  <si>
    <t>MU</t>
  </si>
  <si>
    <t>YT</t>
  </si>
  <si>
    <t>MX</t>
  </si>
  <si>
    <t>FM</t>
  </si>
  <si>
    <t>MD</t>
  </si>
  <si>
    <t>MC</t>
  </si>
  <si>
    <t>MN</t>
  </si>
  <si>
    <t>ME</t>
  </si>
  <si>
    <t>MS</t>
  </si>
  <si>
    <t>MA</t>
  </si>
  <si>
    <t>MZ</t>
  </si>
  <si>
    <t>MM</t>
  </si>
  <si>
    <t>NR</t>
  </si>
  <si>
    <t>NP</t>
  </si>
  <si>
    <t>NL</t>
  </si>
  <si>
    <t>NC</t>
  </si>
  <si>
    <t>NZ</t>
  </si>
  <si>
    <t>NI</t>
  </si>
  <si>
    <t>NE</t>
  </si>
  <si>
    <t>NG</t>
  </si>
  <si>
    <t>NU</t>
  </si>
  <si>
    <t>NF</t>
  </si>
  <si>
    <t>MP</t>
  </si>
  <si>
    <t>NO</t>
  </si>
  <si>
    <t>OM</t>
  </si>
  <si>
    <t>PK</t>
  </si>
  <si>
    <t>PW</t>
  </si>
  <si>
    <t>PS</t>
  </si>
  <si>
    <t>PA</t>
  </si>
  <si>
    <t>PG</t>
  </si>
  <si>
    <t>PY</t>
  </si>
  <si>
    <t>PE</t>
  </si>
  <si>
    <t>PH</t>
  </si>
  <si>
    <t>PN</t>
  </si>
  <si>
    <t>PL</t>
  </si>
  <si>
    <t>PT</t>
  </si>
  <si>
    <t>PR</t>
  </si>
  <si>
    <t>QA</t>
  </si>
  <si>
    <t>MK</t>
  </si>
  <si>
    <t>RO</t>
  </si>
  <si>
    <t>RU</t>
  </si>
  <si>
    <t>RW</t>
  </si>
  <si>
    <t>RE</t>
  </si>
  <si>
    <t>BL</t>
  </si>
  <si>
    <t>SH</t>
  </si>
  <si>
    <t>KN</t>
  </si>
  <si>
    <t>LC</t>
  </si>
  <si>
    <t>MF</t>
  </si>
  <si>
    <t>PM</t>
  </si>
  <si>
    <t>VC</t>
  </si>
  <si>
    <t>WS</t>
  </si>
  <si>
    <t>SM</t>
  </si>
  <si>
    <t>ST</t>
  </si>
  <si>
    <t>SA</t>
  </si>
  <si>
    <t>SN</t>
  </si>
  <si>
    <t>RS</t>
  </si>
  <si>
    <t>SC</t>
  </si>
  <si>
    <t>SL</t>
  </si>
  <si>
    <t>SG</t>
  </si>
  <si>
    <t>SX</t>
  </si>
  <si>
    <t>SK</t>
  </si>
  <si>
    <t>SI</t>
  </si>
  <si>
    <t>SB</t>
  </si>
  <si>
    <t>SO</t>
  </si>
  <si>
    <t>ZA</t>
  </si>
  <si>
    <t>GS</t>
  </si>
  <si>
    <t>SS</t>
  </si>
  <si>
    <t>ES</t>
  </si>
  <si>
    <t>LK</t>
  </si>
  <si>
    <t>SD</t>
  </si>
  <si>
    <t>SR</t>
  </si>
  <si>
    <t>SJ</t>
  </si>
  <si>
    <t>SE</t>
  </si>
  <si>
    <t>CH</t>
  </si>
  <si>
    <t>SY</t>
  </si>
  <si>
    <t>TW</t>
  </si>
  <si>
    <t>TJ</t>
  </si>
  <si>
    <t>TZ</t>
  </si>
  <si>
    <t>TH</t>
  </si>
  <si>
    <t>TG</t>
  </si>
  <si>
    <t>TK</t>
  </si>
  <si>
    <t>TO</t>
  </si>
  <si>
    <t>TT</t>
  </si>
  <si>
    <t>TN</t>
  </si>
  <si>
    <t>TR</t>
  </si>
  <si>
    <t>TM</t>
  </si>
  <si>
    <t>TC</t>
  </si>
  <si>
    <t>TV</t>
  </si>
  <si>
    <t>UG</t>
  </si>
  <si>
    <t>UA</t>
  </si>
  <si>
    <t>AE</t>
  </si>
  <si>
    <t>GB</t>
  </si>
  <si>
    <t>UM</t>
  </si>
  <si>
    <t>US</t>
  </si>
  <si>
    <t>UY</t>
  </si>
  <si>
    <t>UZ</t>
  </si>
  <si>
    <t>VU</t>
  </si>
  <si>
    <t>VE</t>
  </si>
  <si>
    <t>VN</t>
  </si>
  <si>
    <t>VG</t>
  </si>
  <si>
    <t>VI</t>
  </si>
  <si>
    <t>WF</t>
  </si>
  <si>
    <t>EH</t>
  </si>
  <si>
    <t>YE</t>
  </si>
  <si>
    <t>ZM</t>
  </si>
  <si>
    <t>ZW</t>
  </si>
  <si>
    <t>AX</t>
  </si>
  <si>
    <t>WHO</t>
  </si>
  <si>
    <t>Oxford COVID-19 Government Response Tracker</t>
  </si>
  <si>
    <t>XK</t>
  </si>
  <si>
    <t>Kosovo[1]</t>
  </si>
  <si>
    <t>Northern Mariana Islands (Commonwealth of the)</t>
  </si>
  <si>
    <t>occupied Palestinian territory, including east Jerusalem</t>
  </si>
  <si>
    <t>Saint Martin</t>
  </si>
  <si>
    <t>Sint Maarten</t>
  </si>
  <si>
    <t>The United Kingdom</t>
  </si>
  <si>
    <t>https://covid19.who.int/?gclid=Cj0KCQjw_ez2BRCyARIsAJfg-kvWehkSIpD9K23mI4xymojDbLHLFI6sWrXJvCItT7354Nz4Q83twJoaAsHiEALw_wcB</t>
  </si>
  <si>
    <t>Deaths relative to reported cases</t>
  </si>
  <si>
    <t>Deaths per 1000 reported cases</t>
  </si>
  <si>
    <t>UN Population Statistics 2019</t>
  </si>
  <si>
    <t>World Bank Remittances data April 2020</t>
  </si>
  <si>
    <t>Remittances 2019 $Mn</t>
  </si>
  <si>
    <t>GDP US$ 2019 estimate</t>
  </si>
  <si>
    <t>Vulnerability to external shocks</t>
  </si>
  <si>
    <t>Remittances (% GDP)</t>
  </si>
  <si>
    <t>11may2020</t>
  </si>
  <si>
    <t>12may2020</t>
  </si>
  <si>
    <t>13may2020</t>
  </si>
  <si>
    <t>14may2020</t>
  </si>
  <si>
    <t>15may2020</t>
  </si>
  <si>
    <t>16may2020</t>
  </si>
  <si>
    <t>17may2020</t>
  </si>
  <si>
    <t>18may2020</t>
  </si>
  <si>
    <t>19may2020</t>
  </si>
  <si>
    <t>20may2020</t>
  </si>
  <si>
    <t>21may2020</t>
  </si>
  <si>
    <t>22may2020</t>
  </si>
  <si>
    <t>23may2020</t>
  </si>
  <si>
    <t>24may2020</t>
  </si>
  <si>
    <t>25may2020</t>
  </si>
  <si>
    <t>26may2020</t>
  </si>
  <si>
    <t>27may2020</t>
  </si>
  <si>
    <t>28may2020</t>
  </si>
  <si>
    <t>29may2020</t>
  </si>
  <si>
    <t>30may2020</t>
  </si>
  <si>
    <t>31may2020</t>
  </si>
  <si>
    <t>01jun2020</t>
  </si>
  <si>
    <t>02jun2020</t>
  </si>
  <si>
    <t>03jun2020</t>
  </si>
  <si>
    <t>non-zero</t>
  </si>
  <si>
    <t>Max less 5</t>
  </si>
  <si>
    <t>at max</t>
  </si>
  <si>
    <t>past peak?</t>
  </si>
  <si>
    <t>Jan-May</t>
  </si>
  <si>
    <t>June</t>
  </si>
  <si>
    <t>July</t>
  </si>
  <si>
    <t>August</t>
  </si>
  <si>
    <t>September</t>
  </si>
  <si>
    <t>October</t>
  </si>
  <si>
    <t>Nov</t>
  </si>
  <si>
    <t>Dec</t>
  </si>
  <si>
    <t>Average lockdown stringency 2020</t>
  </si>
  <si>
    <t>Average lockdown stringency 2021</t>
  </si>
  <si>
    <t>Transport services</t>
  </si>
  <si>
    <t>Travel services</t>
  </si>
  <si>
    <t>Other goods</t>
  </si>
  <si>
    <t>Other services</t>
  </si>
  <si>
    <t>Korea, Republic of</t>
  </si>
  <si>
    <t>Vulnerable trade</t>
  </si>
  <si>
    <t>GDP US$ 2018</t>
  </si>
  <si>
    <t>Vulnerable trade (% GDP)</t>
  </si>
  <si>
    <t>Population</t>
  </si>
  <si>
    <t>Export shares</t>
  </si>
  <si>
    <t>To modify country under analysis, please select new county on the "Country overview" worksheet</t>
  </si>
  <si>
    <t>GDP growth</t>
  </si>
  <si>
    <t>PM2.5 air pollution</t>
  </si>
  <si>
    <t>Post-Covid-19 scenario</t>
  </si>
  <si>
    <t>Average national lockdown stringency</t>
  </si>
  <si>
    <t>Baseline</t>
  </si>
  <si>
    <t>Scenario</t>
  </si>
  <si>
    <t>Carbon subsidies (%GDP)</t>
  </si>
  <si>
    <t>Assumption</t>
  </si>
  <si>
    <t>Note: Highlighted countries are in different units to rest of matrix</t>
  </si>
  <si>
    <t>Columns show exports from column country to row country</t>
  </si>
  <si>
    <t>ROW</t>
  </si>
  <si>
    <t>Rest of World</t>
  </si>
  <si>
    <t>Hong Kong SAR</t>
  </si>
  <si>
    <t>Biggest trade partners</t>
  </si>
  <si>
    <t>Top 5 trading partner average</t>
  </si>
  <si>
    <t>Average lockdown stringency in trading partners</t>
  </si>
  <si>
    <t>Cshare</t>
  </si>
  <si>
    <t>Gshare</t>
  </si>
  <si>
    <t>Ishare</t>
  </si>
  <si>
    <t>Xshare</t>
  </si>
  <si>
    <t>Mshare</t>
  </si>
  <si>
    <t>UNSD 2018</t>
  </si>
  <si>
    <t>GDP shares</t>
  </si>
  <si>
    <t>Oil price</t>
  </si>
  <si>
    <t>Stringency of measures required to contain pandemic</t>
  </si>
  <si>
    <t>Consumption</t>
  </si>
  <si>
    <t>Agriculture</t>
  </si>
  <si>
    <t>Mining, Utilities</t>
  </si>
  <si>
    <t>Manufacturing</t>
  </si>
  <si>
    <t>Construction</t>
  </si>
  <si>
    <t>Transport, storage and communication</t>
  </si>
  <si>
    <t>Other</t>
  </si>
  <si>
    <t>Wholesale, retail, restaurants and hotels</t>
  </si>
  <si>
    <t>Industrial structure</t>
  </si>
  <si>
    <t>Remittances % GDP</t>
  </si>
  <si>
    <t>Shares</t>
  </si>
  <si>
    <t>Lockdown impact on GDP</t>
  </si>
  <si>
    <t>Average national lockdown stringency (change)</t>
  </si>
  <si>
    <t>Global spillovers impact on GDP</t>
  </si>
  <si>
    <t>Consumption elasticity wrt change in lockdown index</t>
  </si>
  <si>
    <t>Average lockdown stringency in trading partners (change)</t>
  </si>
  <si>
    <t>Trading partner average</t>
  </si>
  <si>
    <t>Consumption share of GDP</t>
  </si>
  <si>
    <t>Import leakage estimate</t>
  </si>
  <si>
    <t>Export share of GDP</t>
  </si>
  <si>
    <t>Fuel export share</t>
  </si>
  <si>
    <t>Fuel export elasticity wrt change in external lockdown index</t>
  </si>
  <si>
    <t>Machinery and transport equipment export share</t>
  </si>
  <si>
    <t>Transport services export share</t>
  </si>
  <si>
    <t>Travel services export share</t>
  </si>
  <si>
    <t>Other goods export share</t>
  </si>
  <si>
    <t>Other services export share</t>
  </si>
  <si>
    <t>Mach/trans export elasticity wrt change in external lockdown index</t>
  </si>
  <si>
    <t>Travel export elasticity wrt change in external lockdown index</t>
  </si>
  <si>
    <t>Transport export elasticity wrt change in external lockdown index</t>
  </si>
  <si>
    <t>Other good export elasticity wrt change in external lockdown index</t>
  </si>
  <si>
    <t>Other serv export elasticity wrt change in external lockdown index</t>
  </si>
  <si>
    <t>Remittances elasticity wrt change in external lockdown index</t>
  </si>
  <si>
    <t>SR Consumption elasticity wrt income</t>
  </si>
  <si>
    <t>LR Consumption elasticity wrt income</t>
  </si>
  <si>
    <t>Total export elasticity</t>
  </si>
  <si>
    <t>Export</t>
  </si>
  <si>
    <t>Agriculture industry share</t>
  </si>
  <si>
    <t>Mining, Utilities industry share</t>
  </si>
  <si>
    <t>Manufacturing industry share</t>
  </si>
  <si>
    <t>Wholesale, retail, restaurants and hotels industry share</t>
  </si>
  <si>
    <t>Transport, storage and communication industry share</t>
  </si>
  <si>
    <t>Other industry share</t>
  </si>
  <si>
    <t>Construction industry share</t>
  </si>
  <si>
    <t>Agriculture investment elasticity wrt change in lockdown index</t>
  </si>
  <si>
    <t>Other investment elasticity wrt change in lockdown index</t>
  </si>
  <si>
    <t>Transport investment elasticity wrt change in lockdown index</t>
  </si>
  <si>
    <t>Wholesale investment elasticity wrt change in lockdown index</t>
  </si>
  <si>
    <t>Construction investment elasticity wrt change in lockdown index</t>
  </si>
  <si>
    <t>Manufacturing investment elasticity wrt change in lockdown index</t>
  </si>
  <si>
    <t>Mining investment elasticity wrt change in lockdown index</t>
  </si>
  <si>
    <t>Total investment elasticity wrt change in lockdown index</t>
  </si>
  <si>
    <t>Investment share of GDP</t>
  </si>
  <si>
    <t>29% of lost consumption not regained (Keogh-Brown et al)</t>
  </si>
  <si>
    <t>Lack of Coping Capacity</t>
  </si>
  <si>
    <t>Libyan Arab Jamahiriya</t>
  </si>
  <si>
    <t>UK</t>
  </si>
  <si>
    <t>Capacity to cope</t>
  </si>
  <si>
    <t>...</t>
  </si>
  <si>
    <t>Moldova, Republic of</t>
  </si>
  <si>
    <t>The Gambia</t>
  </si>
  <si>
    <t>Social protection</t>
  </si>
  <si>
    <t>Hospital beds</t>
  </si>
  <si>
    <t>Beds</t>
  </si>
  <si>
    <t>Beds per 1000</t>
  </si>
  <si>
    <t>Popbed</t>
  </si>
  <si>
    <t>Self-employment</t>
  </si>
  <si>
    <t>Informal</t>
  </si>
  <si>
    <t>Social conditions</t>
  </si>
  <si>
    <t>Formal employment</t>
  </si>
  <si>
    <t>Secure employment</t>
  </si>
  <si>
    <t>UAE</t>
  </si>
  <si>
    <t>Trinidad Tobago</t>
  </si>
  <si>
    <t>Papua N. Guineia</t>
  </si>
  <si>
    <t>N. Macedonia</t>
  </si>
  <si>
    <t>Guinea Bissau</t>
  </si>
  <si>
    <t>Equit. Guinea</t>
  </si>
  <si>
    <t>Czech</t>
  </si>
  <si>
    <t>Cote Ivory</t>
  </si>
  <si>
    <t>Republic of Congo</t>
  </si>
  <si>
    <t>Bosnia and Herzegovian</t>
  </si>
  <si>
    <t>https://www.fitchratings.com/research/sovereigns/fitch-affirms-belarus-at-b-outlook-stable-15-05-2020</t>
  </si>
  <si>
    <t>4.3 percent for EURO MEMBERS 2.3 for non euro eu members</t>
  </si>
  <si>
    <t>Date</t>
  </si>
  <si>
    <t>http://www.ceyhunelgin.com/</t>
  </si>
  <si>
    <t>Updated weekly:</t>
  </si>
  <si>
    <t>Total fiscal measures (% GDP)</t>
  </si>
  <si>
    <t>Korea</t>
  </si>
  <si>
    <t>Taipei</t>
  </si>
  <si>
    <t>% GDP</t>
  </si>
  <si>
    <t>Income support</t>
  </si>
  <si>
    <t>Employment retainment</t>
  </si>
  <si>
    <t>Loans/guarantees</t>
  </si>
  <si>
    <t>Yemen, Republic of</t>
  </si>
  <si>
    <t>Virgin Islands (USA)</t>
  </si>
  <si>
    <t>Virgin Islands (UK)</t>
  </si>
  <si>
    <t>Turks and Caicos Island</t>
  </si>
  <si>
    <t>Tokelau Islands</t>
  </si>
  <si>
    <t>Tanzania, United Rep. of</t>
  </si>
  <si>
    <t>St. Vincent and the Grena</t>
  </si>
  <si>
    <t>Reunion</t>
  </si>
  <si>
    <t>Palau, Republic of</t>
  </si>
  <si>
    <t>North Macedonia, Rep. of</t>
  </si>
  <si>
    <t>Netherlands Antilles</t>
  </si>
  <si>
    <t>Micronesia</t>
  </si>
  <si>
    <t>Lao, People's Dem. Rep.</t>
  </si>
  <si>
    <t>Korea, D.P.R. of</t>
  </si>
  <si>
    <t>Eswatini, Kingdom of</t>
  </si>
  <si>
    <t>East Timor</t>
  </si>
  <si>
    <t>Canary Islands</t>
  </si>
  <si>
    <t>https://treasury.un.org/operationalrates/OpRatesExport.php</t>
  </si>
  <si>
    <t>UN Operational rates of exchange</t>
  </si>
  <si>
    <t>CHANGES YEAR TO DATE:</t>
  </si>
  <si>
    <t>COUNTRY</t>
  </si>
  <si>
    <t>RATE</t>
  </si>
  <si>
    <t>CHANGE</t>
  </si>
  <si>
    <t>DATE</t>
  </si>
  <si>
    <t>YTD </t>
  </si>
  <si>
    <t>GLOBAL (GMPR)</t>
  </si>
  <si>
    <t>ALBANIA</t>
  </si>
  <si>
    <t>ANGOLA</t>
  </si>
  <si>
    <t>ARGENTINA </t>
  </si>
  <si>
    <t>ARMENIA</t>
  </si>
  <si>
    <t>AUSTRALIA</t>
  </si>
  <si>
    <t>AZERBAIJAN</t>
  </si>
  <si>
    <t>BAHAMAS</t>
  </si>
  <si>
    <t>BAHRAIN</t>
  </si>
  <si>
    <t>BANGLADESH</t>
  </si>
  <si>
    <t>BARBADOS</t>
  </si>
  <si>
    <t>BELARUS</t>
  </si>
  <si>
    <t>BOTSWANA</t>
  </si>
  <si>
    <t>BRAZIL</t>
  </si>
  <si>
    <t>BULGARIA</t>
  </si>
  <si>
    <t>CANADA</t>
  </si>
  <si>
    <t>CAPE VERDE</t>
  </si>
  <si>
    <t>CEN. AFRICAN STS.</t>
  </si>
  <si>
    <t>CHILE</t>
  </si>
  <si>
    <t>CHINA</t>
  </si>
  <si>
    <t>COLOMBIA</t>
  </si>
  <si>
    <t>CONGO, DEM. REP.</t>
  </si>
  <si>
    <t>COSTA RICA</t>
  </si>
  <si>
    <t>CROATIA</t>
  </si>
  <si>
    <t>CZECH REPUBLIC</t>
  </si>
  <si>
    <t>DENMARK </t>
  </si>
  <si>
    <t>DOMINICAN REP.</t>
  </si>
  <si>
    <t>EAST. CARIBBEAN </t>
  </si>
  <si>
    <t>EGYPT</t>
  </si>
  <si>
    <t>ESWATINI</t>
  </si>
  <si>
    <t>EURO AREA</t>
  </si>
  <si>
    <t>FIJI</t>
  </si>
  <si>
    <t>GAMBIA</t>
  </si>
  <si>
    <t>GEORGIA</t>
  </si>
  <si>
    <t>GHANA </t>
  </si>
  <si>
    <t>HONDURAS</t>
  </si>
  <si>
    <t>HONG KONG</t>
  </si>
  <si>
    <t>HUNGARY</t>
  </si>
  <si>
    <t>ICELAND </t>
  </si>
  <si>
    <t>INDIA</t>
  </si>
  <si>
    <t>ISRAEL</t>
  </si>
  <si>
    <t>JAMAICA </t>
  </si>
  <si>
    <t>JAPAN </t>
  </si>
  <si>
    <t>JORDAN</t>
  </si>
  <si>
    <t>KAZAKHSTAN</t>
  </si>
  <si>
    <t>KENYA</t>
  </si>
  <si>
    <t>KUWAIT</t>
  </si>
  <si>
    <t>KYRGYZSTAN</t>
  </si>
  <si>
    <t>LESOTHO</t>
  </si>
  <si>
    <t>MACAU</t>
  </si>
  <si>
    <t>MACEDONIA</t>
  </si>
  <si>
    <t>MALAWI</t>
  </si>
  <si>
    <t>MALAYSIA</t>
  </si>
  <si>
    <t>MAURITIUS</t>
  </si>
  <si>
    <t>MEXICO</t>
  </si>
  <si>
    <t>MOLDOVA</t>
  </si>
  <si>
    <t>MONGOLIA</t>
  </si>
  <si>
    <t>MOROCCO</t>
  </si>
  <si>
    <t>MOZAMBIQUE</t>
  </si>
  <si>
    <t>MYANMAR</t>
  </si>
  <si>
    <t>NAMIBIA</t>
  </si>
  <si>
    <t>NEW ZEALAND</t>
  </si>
  <si>
    <t>NIGERIA</t>
  </si>
  <si>
    <t>NORWAY</t>
  </si>
  <si>
    <t>PAKISTAN</t>
  </si>
  <si>
    <t>PARAGUAY</t>
  </si>
  <si>
    <t>PERU</t>
  </si>
  <si>
    <t>PHILIPPINES</t>
  </si>
  <si>
    <t>POLAND</t>
  </si>
  <si>
    <t>QATAR</t>
  </si>
  <si>
    <t>ROMANIA</t>
  </si>
  <si>
    <t>RUSSIA</t>
  </si>
  <si>
    <t>RWANDA</t>
  </si>
  <si>
    <t>SAMOA</t>
  </si>
  <si>
    <t>SAUDI ARABIA</t>
  </si>
  <si>
    <t>SERBIA</t>
  </si>
  <si>
    <t>SEYCHELLES</t>
  </si>
  <si>
    <t>SIERRA LEONE</t>
  </si>
  <si>
    <t>SOUTH AFRICA</t>
  </si>
  <si>
    <t>SOUTH KOREA</t>
  </si>
  <si>
    <t>SRI LANKA (deposit)</t>
  </si>
  <si>
    <t>SWEDEN</t>
  </si>
  <si>
    <t>SWITZERLAND</t>
  </si>
  <si>
    <t>TAIWAN</t>
  </si>
  <si>
    <t>TAJIKISTAN</t>
  </si>
  <si>
    <t>THAILAND</t>
  </si>
  <si>
    <t>TRINIDAD &amp; TOBAGO</t>
  </si>
  <si>
    <t>TUNISIA</t>
  </si>
  <si>
    <t>TURKEY</t>
  </si>
  <si>
    <t>UGANDA</t>
  </si>
  <si>
    <t>UKRAINE</t>
  </si>
  <si>
    <t>UNITED KINGDOM</t>
  </si>
  <si>
    <t>URUGUAY</t>
  </si>
  <si>
    <t>         -</t>
  </si>
  <si>
    <t>UZBEKISTAN</t>
  </si>
  <si>
    <t>VIETNAM</t>
  </si>
  <si>
    <t>WEST AFRICAN STATES</t>
  </si>
  <si>
    <t>ZAMBIA</t>
  </si>
  <si>
    <t>http://www.centralbanknews.info/p/interest-rates.html</t>
  </si>
  <si>
    <t>Central Bank News:</t>
  </si>
  <si>
    <t>% change, YTD</t>
  </si>
  <si>
    <t>Interest rate</t>
  </si>
  <si>
    <t>Cote D'Ivoire</t>
  </si>
  <si>
    <t>Other (% GDP)</t>
  </si>
  <si>
    <t>Interest rates (basis point change)</t>
  </si>
  <si>
    <t>Transfers targeting lower income households</t>
  </si>
  <si>
    <t>Employment retainment measures</t>
  </si>
  <si>
    <t>Firm liquidity supports</t>
  </si>
  <si>
    <t>Healthcare spending</t>
  </si>
  <si>
    <t>Carbon subsidies</t>
  </si>
  <si>
    <t>Policy backdrop</t>
  </si>
  <si>
    <t>Import leakage</t>
  </si>
  <si>
    <t>Fiscal policy</t>
  </si>
  <si>
    <t>Travel&amp;Transport trade</t>
  </si>
  <si>
    <t>Stable employment</t>
  </si>
  <si>
    <t>Fuel imports</t>
  </si>
  <si>
    <t>Inflation model</t>
  </si>
  <si>
    <t>Change in GDP growth</t>
  </si>
  <si>
    <t>Output elasticity</t>
  </si>
  <si>
    <t>Import share</t>
  </si>
  <si>
    <t>Oil price change</t>
  </si>
  <si>
    <t>Relative capacity to cope</t>
  </si>
  <si>
    <t>Resource revenue share</t>
  </si>
  <si>
    <t>Fiscal model</t>
  </si>
  <si>
    <t>Commodity share of gov revenue</t>
  </si>
  <si>
    <t>Revenue/GDP average</t>
  </si>
  <si>
    <t>Social coverage</t>
  </si>
  <si>
    <t>Employment to unemployment ratio average</t>
  </si>
  <si>
    <t>Multiplier</t>
  </si>
  <si>
    <t>Poverty model</t>
  </si>
  <si>
    <t>Gini</t>
  </si>
  <si>
    <t>Mean income 2019</t>
  </si>
  <si>
    <t>1000s</t>
  </si>
  <si>
    <t>UN Population Statistics</t>
  </si>
  <si>
    <t>Select country to assess:</t>
  </si>
  <si>
    <t>Poverty headcount ratio at $1.90 a day (2011 PPP)</t>
  </si>
  <si>
    <t>Poverty headcount ratio at $5.50 a day (2011 PPP)</t>
  </si>
  <si>
    <t>Extreme poverty rate
 ($1.90 a day)</t>
  </si>
  <si>
    <t>Poverty rate
 ($5.50 a day)</t>
  </si>
  <si>
    <t>Government debt
 (% GDP)</t>
  </si>
  <si>
    <t>Baseline forecasts can be modified by amending the key assumptions below</t>
  </si>
  <si>
    <t>Cells highlighted in yellow can be modified as needed</t>
  </si>
  <si>
    <t>19jun2020</t>
  </si>
  <si>
    <t>05jun2020</t>
  </si>
  <si>
    <t>06jun2020</t>
  </si>
  <si>
    <t>07jun2020</t>
  </si>
  <si>
    <t>08jun2020</t>
  </si>
  <si>
    <t>09jun2020</t>
  </si>
  <si>
    <t>10jun2020</t>
  </si>
  <si>
    <t>11jun2020</t>
  </si>
  <si>
    <t>12jun2020</t>
  </si>
  <si>
    <t>13jun2020</t>
  </si>
  <si>
    <t>14jun2020</t>
  </si>
  <si>
    <t>15jun2020</t>
  </si>
  <si>
    <t>16jun2020</t>
  </si>
  <si>
    <t>17jun2020</t>
  </si>
  <si>
    <t>18jun2020</t>
  </si>
  <si>
    <t>20jun2020</t>
  </si>
  <si>
    <t>21jun2020</t>
  </si>
  <si>
    <t>AP</t>
  </si>
  <si>
    <t>Region</t>
  </si>
  <si>
    <t>WHO and Oxford (updatable)</t>
  </si>
  <si>
    <t>Derived</t>
  </si>
  <si>
    <t>UNSD 2018 ABshare</t>
  </si>
  <si>
    <t>UNSD 2018 CEshare</t>
  </si>
  <si>
    <t>UNSD 2018 Dshare</t>
  </si>
  <si>
    <t>UNSD 2018 Fshare</t>
  </si>
  <si>
    <t>UNSD 2018 Ghshare</t>
  </si>
  <si>
    <t>UNSD 2018 Ishare</t>
  </si>
  <si>
    <t>UNSD 2018 Jpshare</t>
  </si>
  <si>
    <t>UNSD 2018, with 2019 growth rate applied</t>
  </si>
  <si>
    <t>Based on Oxford COVID-19 Government Response Tracker to June 2020, followed by gradual decline in stringency (updatable)</t>
  </si>
  <si>
    <t>Assumption (updatable)</t>
  </si>
  <si>
    <t>UNSD AMA</t>
  </si>
  <si>
    <t>WEFM 2020. Missing series filled with WDI where available</t>
  </si>
  <si>
    <t>IMF WEO extended database/NRGI Natural Resource Revenue Dataset</t>
  </si>
  <si>
    <t>World Risk IndexInstitute of Regional Development Planning (IREUS), University of Stuttgart</t>
  </si>
  <si>
    <t>ILO, Social protection effective coverage, Older persons</t>
  </si>
  <si>
    <t>WDI Hospital beds (per 1,000 people), latest available</t>
  </si>
  <si>
    <t>Number of beds</t>
  </si>
  <si>
    <t>Population in countries with bed data</t>
  </si>
  <si>
    <t>ILO Harmonized series, latest available</t>
  </si>
  <si>
    <t>ILO modelled , 2020</t>
  </si>
  <si>
    <t>UNCTAD Fuels (SITC 3)</t>
  </si>
  <si>
    <t>UNCTAD sum</t>
  </si>
  <si>
    <t>Fuel imports/GDP</t>
  </si>
  <si>
    <t>Carbon Subsided (% GDP)</t>
  </si>
  <si>
    <t>IEA, 2019</t>
  </si>
  <si>
    <t>Fiscal Backup</t>
  </si>
  <si>
    <t>ESCAP May</t>
  </si>
  <si>
    <t>Fiscal measures, % GDP, consistent with IMF Policy Responses:  http://www.ceyhunelgin.com/</t>
  </si>
  <si>
    <t>Fiscal adjustment</t>
  </si>
  <si>
    <t>Measures allocated to later years (% GDP)</t>
  </si>
  <si>
    <t>IMF, ESCAP, including adjustments</t>
  </si>
  <si>
    <t>Fiscal 2020</t>
  </si>
  <si>
    <t>Fiscal 2021</t>
  </si>
  <si>
    <t>share of total fiscal package (estimate)</t>
  </si>
  <si>
    <t>Elasticity (pre-imports)</t>
  </si>
  <si>
    <t>Adjustment to import share</t>
  </si>
  <si>
    <t>Total exports</t>
  </si>
  <si>
    <t>UNCTAD exports of goods plus services</t>
  </si>
  <si>
    <t>Fuel</t>
  </si>
  <si>
    <t>Machinery and transport</t>
  </si>
  <si>
    <t>UNCTAD exports, Fuels (SITC 3)</t>
  </si>
  <si>
    <t>UNCTAD exports, Machinery and transport equipment (SITC 7)</t>
  </si>
  <si>
    <t>UNCTAD Merchandise trade matrix, non-fuel and machinery exports</t>
  </si>
  <si>
    <t>UNCTAD Services BPM6, exports</t>
  </si>
  <si>
    <t>Major trading partners</t>
  </si>
  <si>
    <t>Rank of export destinations</t>
  </si>
  <si>
    <t>Data for figure</t>
  </si>
  <si>
    <t>Investment elasticity calculation:</t>
  </si>
  <si>
    <t>Export elasticity calculation:</t>
  </si>
  <si>
    <t>Social impact on GDP</t>
  </si>
  <si>
    <t>Elasticitiy of relative social indicators to GDP</t>
  </si>
  <si>
    <t>Stable employment share (average of formal employment and self-employment)</t>
  </si>
  <si>
    <t>Global average stable employment share</t>
  </si>
  <si>
    <t>Capacity to cope relative to global average</t>
  </si>
  <si>
    <t>Policy impact on GDP</t>
  </si>
  <si>
    <t>Fiscal impact (pre-imports)</t>
  </si>
  <si>
    <t>Total fiscal impact on GDP</t>
  </si>
  <si>
    <t>Monetary policy</t>
  </si>
  <si>
    <t>Elasticity of GDP to basis point change</t>
  </si>
  <si>
    <t>Basis point interest rate change</t>
  </si>
  <si>
    <t>Rule of thumb exchange rate elasticity to basis point change</t>
  </si>
  <si>
    <t>Expected exchange rate change</t>
  </si>
  <si>
    <t>Actual exchange rate change</t>
  </si>
  <si>
    <t>Implicit exchange rate GDP impulse</t>
  </si>
  <si>
    <t>Interest rate GDP impulse</t>
  </si>
  <si>
    <t>Assume partial reversal of stimulus in 2021</t>
  </si>
  <si>
    <t>Total monetary impact on GDP</t>
  </si>
  <si>
    <t>20% of excessive exchange rate movement passes to inflation</t>
  </si>
  <si>
    <t>Baseline oil price assumptions</t>
  </si>
  <si>
    <t>Pass-through of excessive exchange rate movement</t>
  </si>
  <si>
    <t>Pass-through of oil price to inflation</t>
  </si>
  <si>
    <t>Benchmark inflation (pre-Covid forecast)</t>
  </si>
  <si>
    <t>Employment model</t>
  </si>
  <si>
    <t>Travel services share of exports</t>
  </si>
  <si>
    <t>Stable employment share</t>
  </si>
  <si>
    <t>Fiscal impulse from employment retainment measures</t>
  </si>
  <si>
    <t>Total employment impact</t>
  </si>
  <si>
    <t>Standard deviation of log income (approximated from Gini)</t>
  </si>
  <si>
    <t>Estimate of 1.9 benchmark poverty rate</t>
  </si>
  <si>
    <t>Estimate of 5.5 benchmark poverty rate</t>
  </si>
  <si>
    <t>Mean income</t>
  </si>
  <si>
    <t>Carbon subsidies model</t>
  </si>
  <si>
    <t>Carbon subsidy % GDP</t>
  </si>
  <si>
    <t>GDP</t>
  </si>
  <si>
    <t>Emissions</t>
  </si>
  <si>
    <t>Subsidy per MTCO2</t>
  </si>
  <si>
    <t>Benchmark CO2 elasticity per year</t>
  </si>
  <si>
    <t>Impact on CO2 emissions</t>
  </si>
  <si>
    <t>Emissions benchmark</t>
  </si>
  <si>
    <t>CO₂ emissions (pre-subsidy)</t>
  </si>
  <si>
    <t>PM2.5 air pollution, mean annual exposure (pre-subsidy)</t>
  </si>
  <si>
    <t>Reversal</t>
  </si>
  <si>
    <t>Pass-through of excessive exchange rate movement passes to inflation</t>
  </si>
  <si>
    <t>Cells highlighted in orange can be edited to modify model elasticities</t>
  </si>
  <si>
    <t>FX share of debt</t>
  </si>
  <si>
    <t>Benchmarked from World Bank database of fiscal space (set to regional average of 51.2 for missing values)</t>
  </si>
  <si>
    <t>Government interest payments 2020 (% GDP)</t>
  </si>
  <si>
    <t>Government interest payments 2021 (% GDP)</t>
  </si>
  <si>
    <t>pre-Covid Baseline derived from IMF WEO database October 2019</t>
  </si>
  <si>
    <t>Sovereign debt average maturity, years</t>
  </si>
  <si>
    <t>Benchmarked from World Bank database of fiscal space (set to 5 for missing values)</t>
  </si>
  <si>
    <t>Government interest payments 2019 (% GDP)</t>
  </si>
  <si>
    <t>Exchange rate change</t>
  </si>
  <si>
    <t>Exchange rate impact on interest payments</t>
  </si>
  <si>
    <t>Pre-Covid Fiscal Balance %GDP</t>
  </si>
  <si>
    <t>Pre-Covid Interest payments %GDP</t>
  </si>
  <si>
    <t>Interest payments</t>
  </si>
  <si>
    <t>Pre-Covid GDP</t>
  </si>
  <si>
    <t>Revenue Post-covid</t>
  </si>
  <si>
    <t>GDP growth pre-covid</t>
  </si>
  <si>
    <t>Inflation pre-covid</t>
  </si>
  <si>
    <t>Net policy spending</t>
  </si>
  <si>
    <t>change in deficit</t>
  </si>
  <si>
    <t>Deficit pre-covid</t>
  </si>
  <si>
    <t>Social payment post-covid</t>
  </si>
  <si>
    <t>Average interest rate on debt pre covid</t>
  </si>
  <si>
    <t>Interest rate change</t>
  </si>
  <si>
    <t>Debt pre-covid</t>
  </si>
  <si>
    <t>Debt post-covid</t>
  </si>
  <si>
    <t>Revenue</t>
  </si>
  <si>
    <t>GDP growth post Covid</t>
  </si>
  <si>
    <t>inflation post covid</t>
  </si>
  <si>
    <t>Social spending</t>
  </si>
  <si>
    <t>Unemployment share of primary expenditure</t>
  </si>
  <si>
    <t>Revenue pre-covid estimate</t>
  </si>
  <si>
    <t>Expenditure estimate pre-covid</t>
  </si>
  <si>
    <t>Employment growth post covid</t>
  </si>
  <si>
    <t>Unemployment growth post-covid</t>
  </si>
  <si>
    <t>Social payment pre-covid estimate</t>
  </si>
  <si>
    <t>GDP post-covid</t>
  </si>
  <si>
    <t>Pre-covid Interest payments $</t>
  </si>
  <si>
    <t>Deficit post-covid % GDP</t>
  </si>
  <si>
    <t>Post-covid interest payment</t>
  </si>
  <si>
    <t>This worksheet contains data for figures on Country overview page. Do not edit</t>
  </si>
  <si>
    <t>Debt post-covid % GDP</t>
  </si>
  <si>
    <t xml:space="preserve"> </t>
  </si>
  <si>
    <t>13jul2020</t>
  </si>
  <si>
    <t>22jun2020</t>
  </si>
  <si>
    <t>23jun2020</t>
  </si>
  <si>
    <t>24jun2020</t>
  </si>
  <si>
    <t>25jun2020</t>
  </si>
  <si>
    <t>26jun2020</t>
  </si>
  <si>
    <t>27jun2020</t>
  </si>
  <si>
    <t>28jun2020</t>
  </si>
  <si>
    <t>29jun2020</t>
  </si>
  <si>
    <t>30jun2020</t>
  </si>
  <si>
    <t>01jul2020</t>
  </si>
  <si>
    <t>02jul2020</t>
  </si>
  <si>
    <t>03jul2020</t>
  </si>
  <si>
    <t>04jul2020</t>
  </si>
  <si>
    <t>05jul2020</t>
  </si>
  <si>
    <t>06jul2020</t>
  </si>
  <si>
    <t>07jul2020</t>
  </si>
  <si>
    <t>08jul2020</t>
  </si>
  <si>
    <t>09jul2020</t>
  </si>
  <si>
    <t>10jul2020</t>
  </si>
  <si>
    <t>11jul2020</t>
  </si>
  <si>
    <t>12jul2020</t>
  </si>
  <si>
    <t>Fiscal support packages, as a share of GDP</t>
  </si>
  <si>
    <t>Changes in policy rates</t>
  </si>
  <si>
    <t>GUATEMALA</t>
  </si>
  <si>
    <r>
      <rPr>
        <i/>
        <sz val="11"/>
        <color theme="1"/>
        <rFont val="Calibri"/>
        <family val="2"/>
        <scheme val="minor"/>
      </rPr>
      <t>Last update</t>
    </r>
    <r>
      <rPr>
        <sz val="11"/>
        <color theme="1"/>
        <rFont val="Calibri"/>
        <family val="2"/>
        <scheme val="minor"/>
      </rPr>
      <t>: 15 June 2020</t>
    </r>
  </si>
  <si>
    <t>GDP growth 2020 Final</t>
  </si>
  <si>
    <t>GDP growth 2021 Final</t>
  </si>
  <si>
    <t>ESCAP forecasts August 2020</t>
  </si>
  <si>
    <t>Average term to maturity</t>
  </si>
  <si>
    <t>"Other" impacts on GDP growth (percentage point)</t>
  </si>
  <si>
    <t>Fiscal balance
 (% GDP)</t>
  </si>
  <si>
    <t>Inflation 2020 Final</t>
  </si>
  <si>
    <t>Inflation 2021 Final</t>
  </si>
  <si>
    <t>..</t>
  </si>
  <si>
    <t>Other (to align with final ESCAP forecast)</t>
  </si>
  <si>
    <t>Last updated: 15 July 2020</t>
  </si>
  <si>
    <t>ESCAP August 2020 (IMF/WORLD BANK)</t>
  </si>
  <si>
    <t>ESCAP August 2020 (IMF)</t>
  </si>
  <si>
    <t xml:space="preserve"> Country_code</t>
  </si>
  <si>
    <t xml:space="preserve"> Country</t>
  </si>
  <si>
    <t xml:space="preserve"> Cumulative_cases</t>
  </si>
  <si>
    <t>Falkland Islands</t>
  </si>
  <si>
    <t>Note: Data from 09 Aug 2020. Individual countries may be several days older.</t>
  </si>
  <si>
    <t>09aug2020</t>
  </si>
  <si>
    <t xml:space="preserve"> Cumulative_deaths</t>
  </si>
  <si>
    <t>14jul2020</t>
  </si>
  <si>
    <t>15jul2020</t>
  </si>
  <si>
    <t>16jul2020</t>
  </si>
  <si>
    <t>17jul2020</t>
  </si>
  <si>
    <t>18jul2020</t>
  </si>
  <si>
    <t>19jul2020</t>
  </si>
  <si>
    <t>20jul2020</t>
  </si>
  <si>
    <t>21jul2020</t>
  </si>
  <si>
    <t>22jul2020</t>
  </si>
  <si>
    <t>23jul2020</t>
  </si>
  <si>
    <t>24jul2020</t>
  </si>
  <si>
    <t>25jul2020</t>
  </si>
  <si>
    <t>26jul2020</t>
  </si>
  <si>
    <t>27jul2020</t>
  </si>
  <si>
    <t>28jul2020</t>
  </si>
  <si>
    <t>29jul2020</t>
  </si>
  <si>
    <t>30jul2020</t>
  </si>
  <si>
    <t>31jul2020</t>
  </si>
  <si>
    <t>01aug2020</t>
  </si>
  <si>
    <t>02aug2020</t>
  </si>
  <si>
    <t>03aug2020</t>
  </si>
  <si>
    <t>04aug2020</t>
  </si>
  <si>
    <t>05aug2020</t>
  </si>
  <si>
    <t>06aug2020</t>
  </si>
  <si>
    <t>07aug2020</t>
  </si>
  <si>
    <t>08aug2020</t>
  </si>
  <si>
    <t>fiscal_10</t>
  </si>
  <si>
    <t>ratecut_10</t>
  </si>
  <si>
    <t>reserve_req_10</t>
  </si>
  <si>
    <t>macrofin_10</t>
  </si>
  <si>
    <t>othermonetary_10</t>
  </si>
  <si>
    <t>bopgdp_10</t>
  </si>
  <si>
    <t>otherbop_10</t>
  </si>
  <si>
    <t>INDONESIA </t>
  </si>
  <si>
    <t>https://www.eia.gov/outlooks/steo/</t>
  </si>
  <si>
    <t>Aligned with Brent Crude Oil price forecasts from US Department of Energy</t>
  </si>
  <si>
    <t>Last update: 10 August 2020</t>
  </si>
  <si>
    <t>Suggested citation: (author), based on ESCAP (2020). Assessing impact of COVID-19 in Asia and the Pacific and designing policy responses: An Excel-based model.</t>
  </si>
  <si>
    <r>
      <rPr>
        <b/>
        <sz val="11"/>
        <color rgb="FFFF0000"/>
        <rFont val="Calibri"/>
        <family val="2"/>
        <scheme val="minor"/>
      </rPr>
      <t xml:space="preserve">Caveat! </t>
    </r>
    <r>
      <rPr>
        <sz val="11"/>
        <color theme="1"/>
        <rFont val="Calibri"/>
        <family val="2"/>
        <scheme val="minor"/>
      </rPr>
      <t xml:space="preserve">
The model is not designed to deliver a complete forecast for any country or territory. All forecasts are assessed relative to a set of pre-COVID baseline projections, and only the COVID shock is explicitly modelled. While this is the by far the dominant shock facing most economies, individual economies will face many other country-specific shocks that are not captured here. In addition, the model is parameterized to capture average expected behavior across the region, rather than tailored to individual countries or territories. Advanced users can modify all parameters and elasticities in the model to tailor it to an individual country or territory, although there is often little information on which to base country-specific values.    
The modelled results are those of the users and do not reflect the views of ESCAP. 
</t>
    </r>
  </si>
  <si>
    <r>
      <rPr>
        <b/>
        <sz val="11"/>
        <color theme="1"/>
        <rFont val="Calibri"/>
        <family val="2"/>
        <scheme val="minor"/>
      </rPr>
      <t>Country coverage:</t>
    </r>
    <r>
      <rPr>
        <sz val="11"/>
        <color theme="1"/>
        <rFont val="Calibri"/>
        <family val="2"/>
        <scheme val="minor"/>
      </rPr>
      <t xml:space="preserve">
The model allows for analysis of 58 countries and territories in the Asia-Pacific region that are systematically monitored by ESCAP. For several countries, only a partial analysis is possible due to data limitations.* For individual countries, any missing data that is required to run the model (such as the stringency of lockdown measures) is substituted by the regional average. 
*These include: American Samoa; Cook Islands; Democratic People's Republic of Korea; Federal States of Micronesia; French Polynesia; Guam; Hong Kong, China; Macao, China; Marshall Islands; Nauru; New Caledonia; Niue; Northern Mariana Islands; Palau; and Tuvalu. </t>
    </r>
  </si>
  <si>
    <t>Assessing the impact of COVID-19 in Asia and the Pacific and designing policy responses: An Excel-based model</t>
  </si>
  <si>
    <t>A user's manual is available at ESCAP's website: www.unescap.org/resources/assessing-impact-covid-19-asia-and-pacific-and-designing-policy-responses-excel-based.</t>
  </si>
  <si>
    <r>
      <rPr>
        <b/>
        <sz val="11"/>
        <color theme="1"/>
        <rFont val="Calibri"/>
        <family val="2"/>
        <scheme val="minor"/>
      </rPr>
      <t xml:space="preserve">Overview: 
</t>
    </r>
    <r>
      <rPr>
        <sz val="11"/>
        <color theme="1"/>
        <rFont val="Calibri"/>
        <family val="2"/>
        <scheme val="minor"/>
      </rPr>
      <t>The purpose of the model is to inform economists and policymakers of the likely impact of the Covid-19 crisis on key economic, social and environment indicators, and to allow simple scenarios to be undertaken.</t>
    </r>
    <r>
      <rPr>
        <b/>
        <sz val="11"/>
        <color theme="1"/>
        <rFont val="Calibri"/>
        <family val="2"/>
        <scheme val="minor"/>
      </rPr>
      <t xml:space="preserve">
</t>
    </r>
    <r>
      <rPr>
        <sz val="11"/>
        <color theme="1"/>
        <rFont val="Calibri"/>
        <family val="2"/>
        <scheme val="minor"/>
      </rPr>
      <t xml:space="preserve">
The model provides a “country overview”, illustrating key factors that are expected to affect the impact of the crisis on the economy, putting this into a regional and global context. These include measures of the spread of the pandemic, the country’s exposure to external shocks, the stringency of measures that have been required to contain the pandemic, the industrial structure of production and trade, social conditions, and the policy backdrop. 
These factors are then integrated into an economic model to assess their likely impact on key variables (namely, GDP growth, inflation, employment, fiscal balance as a share of GDP, public debt as a share of GDP, poverty headcount ratio at $1.9 per day and $5.5 per day thresholds, Gini coefficient, CO</t>
    </r>
    <r>
      <rPr>
        <vertAlign val="subscript"/>
        <sz val="11"/>
        <color theme="1"/>
        <rFont val="Calibri"/>
        <family val="2"/>
        <scheme val="minor"/>
      </rPr>
      <t>2</t>
    </r>
    <r>
      <rPr>
        <sz val="11"/>
        <color theme="1"/>
        <rFont val="Calibri"/>
        <family val="2"/>
        <scheme val="minor"/>
      </rPr>
      <t xml:space="preserve"> emissions and PM2.5 concentration). Scenarios can be developed by modifying policy options, the stringency of lockdown measures at home and abroad, and the oil price.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</si>
</sst>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
    <numFmt numFmtId="165" formatCode="[$-409]d\-mmm\-yy;@"/>
    <numFmt numFmtId="166" formatCode="0.000"/>
    <numFmt numFmtId="167" formatCode="0.00000"/>
    <numFmt numFmtId="168" formatCode="0.0000"/>
    <numFmt numFmtId="169" formatCode="0.000%"/>
  </numFmts>
  <fonts count="57">
    <font>
      <sz val="11"/>
      <color theme="1"/>
      <name val="Calibri"/>
      <family val="2"/>
      <scheme val="minor"/>
    </font>
    <font>
      <b/>
      <sz val="11"/>
      <color theme="1"/>
      <name val="Calibri"/>
      <family val="2"/>
      <scheme val="minor"/>
    </font>
    <font>
      <b/>
      <sz val="11"/>
      <color rgb="FF333333"/>
      <name val="Arial"/>
      <family val="2"/>
    </font>
    <font>
      <sz val="11"/>
      <color rgb="FF333333"/>
      <name val="Arial"/>
      <family val="2"/>
    </font>
    <font>
      <b/>
      <sz val="20"/>
      <color theme="1"/>
      <name val="Calibri"/>
      <family val="2"/>
      <scheme val="minor"/>
    </font>
    <font>
      <b/>
      <sz val="16"/>
      <color theme="1"/>
      <name val="Calibri"/>
      <family val="2"/>
      <scheme val="minor"/>
    </font>
    <font>
      <sz val="11"/>
      <color theme="1"/>
      <name val="Calibri"/>
      <family val="2"/>
      <scheme val="minor"/>
    </font>
    <font>
      <sz val="11"/>
      <name val="Calibri"/>
    </font>
    <font>
      <sz val="11"/>
      <name val="Calibri"/>
      <family val="2"/>
      <scheme val="minor"/>
    </font>
    <font>
      <u/>
      <sz val="11"/>
      <color theme="10"/>
      <name val="Calibri"/>
      <family val="2"/>
      <scheme val="minor"/>
    </font>
    <font>
      <sz val="11"/>
      <name val="Calibri"/>
      <family val="2"/>
    </font>
    <font>
      <sz val="10"/>
      <color theme="1"/>
      <name val="Calibri"/>
      <family val="2"/>
      <scheme val="minor"/>
    </font>
    <font>
      <b/>
      <sz val="11"/>
      <color rgb="FFFF0000"/>
      <name val="Calibri"/>
      <family val="2"/>
      <scheme val="minor"/>
    </font>
    <font>
      <sz val="10"/>
      <name val="Courier"/>
    </font>
    <font>
      <i/>
      <sz val="11"/>
      <color theme="1"/>
      <name val="Calibri"/>
      <family val="2"/>
      <scheme val="minor"/>
    </font>
    <font>
      <sz val="8"/>
      <name val="Calibri"/>
      <family val="2"/>
      <scheme val="minor"/>
    </font>
    <font>
      <b/>
      <sz val="11"/>
      <color rgb="FF4E5969"/>
      <name val="Arial"/>
      <family val="2"/>
    </font>
    <font>
      <b/>
      <sz val="11"/>
      <color rgb="FFFF0000"/>
      <name val="Calibri"/>
      <family val="2"/>
    </font>
    <font>
      <sz val="10"/>
      <name val="Arial"/>
    </font>
    <font>
      <sz val="10"/>
      <name val="Arial"/>
      <family val="2"/>
    </font>
    <font>
      <u/>
      <sz val="10"/>
      <color indexed="12"/>
      <name val="Arial"/>
      <family val="2"/>
    </font>
    <font>
      <sz val="10"/>
      <color theme="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Symbol"/>
      <family val="1"/>
      <charset val="2"/>
    </font>
    <font>
      <sz val="12"/>
      <color theme="1"/>
      <name val="Calibri"/>
      <family val="2"/>
      <scheme val="minor"/>
    </font>
    <font>
      <sz val="12"/>
      <color rgb="FFFF0000"/>
      <name val="Calibri"/>
      <family val="2"/>
      <scheme val="minor"/>
    </font>
    <font>
      <u/>
      <sz val="12"/>
      <color theme="10"/>
      <name val="Calibri"/>
      <family val="2"/>
      <scheme val="minor"/>
    </font>
    <font>
      <b/>
      <sz val="12"/>
      <color theme="1"/>
      <name val="Calibri"/>
      <family val="2"/>
      <scheme val="minor"/>
    </font>
    <font>
      <b/>
      <sz val="11"/>
      <color rgb="FF000000"/>
      <name val="Verdana"/>
      <family val="2"/>
    </font>
    <font>
      <b/>
      <sz val="11"/>
      <color rgb="FF000000"/>
      <name val="Arial"/>
      <family val="2"/>
    </font>
    <font>
      <sz val="11"/>
      <color rgb="FF000000"/>
      <name val="Arial"/>
      <family val="2"/>
    </font>
    <font>
      <sz val="9"/>
      <color indexed="81"/>
      <name val="Tahoma"/>
      <charset val="1"/>
    </font>
    <font>
      <b/>
      <sz val="9"/>
      <color indexed="81"/>
      <name val="Tahoma"/>
      <charset val="1"/>
    </font>
    <font>
      <sz val="9"/>
      <color indexed="81"/>
      <name val="Tahoma"/>
      <family val="2"/>
    </font>
    <font>
      <b/>
      <sz val="9"/>
      <color indexed="81"/>
      <name val="Tahoma"/>
      <family val="2"/>
    </font>
    <font>
      <b/>
      <sz val="10"/>
      <color theme="1"/>
      <name val="Calibri"/>
      <family val="2"/>
      <scheme val="minor"/>
    </font>
    <font>
      <b/>
      <sz val="9"/>
      <color theme="1"/>
      <name val="Calibri"/>
      <family val="2"/>
      <scheme val="minor"/>
    </font>
    <font>
      <sz val="11"/>
      <color rgb="FF000000"/>
      <name val="Calibri"/>
      <family val="2"/>
      <scheme val="minor"/>
    </font>
    <font>
      <b/>
      <sz val="11"/>
      <color theme="0"/>
      <name val="Calibri"/>
      <family val="2"/>
      <scheme val="minor"/>
    </font>
    <font>
      <vertAlign val="subscript"/>
      <sz val="11"/>
      <color theme="1"/>
      <name val="Calibri"/>
      <family val="2"/>
      <scheme val="minor"/>
    </font>
  </fonts>
  <fills count="34">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5" tint="0.79998168889431442"/>
        <bgColor indexed="64"/>
      </patternFill>
    </fill>
    <fill>
      <patternFill patternType="solid">
        <fgColor rgb="FF0099CC"/>
        <bgColor indexed="64"/>
      </patternFill>
    </fill>
    <fill>
      <patternFill patternType="solid">
        <fgColor theme="4"/>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7"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style="thin">
        <color indexed="64"/>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63">
    <xf numFmtId="0" fontId="0" fillId="0" borderId="0"/>
    <xf numFmtId="0" fontId="7" fillId="0" borderId="0"/>
    <xf numFmtId="0" fontId="9" fillId="0" borderId="0" applyNumberFormat="0" applyFill="0" applyBorder="0" applyAlignment="0" applyProtection="0"/>
    <xf numFmtId="0" fontId="13" fillId="0" borderId="0"/>
    <xf numFmtId="0" fontId="18" fillId="0" borderId="0"/>
    <xf numFmtId="0" fontId="10" fillId="0" borderId="0"/>
    <xf numFmtId="0" fontId="6" fillId="0" borderId="0"/>
    <xf numFmtId="43" fontId="19" fillId="0" borderId="0" applyFont="0" applyFill="0" applyBorder="0" applyAlignment="0" applyProtection="0"/>
    <xf numFmtId="0" fontId="20" fillId="0" borderId="0" applyNumberFormat="0" applyFill="0" applyBorder="0" applyAlignment="0" applyProtection="0">
      <alignment vertical="top"/>
      <protection locked="0"/>
    </xf>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22" borderId="0" applyNumberFormat="0" applyBorder="0" applyAlignment="0" applyProtection="0"/>
    <xf numFmtId="0" fontId="25" fillId="6" borderId="0" applyNumberFormat="0" applyBorder="0" applyAlignment="0" applyProtection="0"/>
    <xf numFmtId="0" fontId="26" fillId="23" borderId="6" applyNumberFormat="0" applyAlignment="0" applyProtection="0"/>
    <xf numFmtId="0" fontId="27" fillId="24" borderId="7" applyNumberFormat="0" applyAlignment="0" applyProtection="0"/>
    <xf numFmtId="0" fontId="28" fillId="0" borderId="0" applyNumberFormat="0" applyFill="0" applyBorder="0" applyAlignment="0" applyProtection="0"/>
    <xf numFmtId="0" fontId="29" fillId="7" borderId="0" applyNumberFormat="0" applyBorder="0" applyAlignment="0" applyProtection="0"/>
    <xf numFmtId="0" fontId="30" fillId="0" borderId="8" applyNumberFormat="0" applyFill="0" applyAlignment="0" applyProtection="0"/>
    <xf numFmtId="0" fontId="31" fillId="0" borderId="9" applyNumberFormat="0" applyFill="0" applyAlignment="0" applyProtection="0"/>
    <xf numFmtId="0" fontId="32" fillId="0" borderId="10" applyNumberFormat="0" applyFill="0" applyAlignment="0" applyProtection="0"/>
    <xf numFmtId="0" fontId="32" fillId="0" borderId="0" applyNumberFormat="0" applyFill="0" applyBorder="0" applyAlignment="0" applyProtection="0"/>
    <xf numFmtId="0" fontId="33" fillId="10" borderId="6" applyNumberFormat="0" applyAlignment="0" applyProtection="0"/>
    <xf numFmtId="0" fontId="34" fillId="0" borderId="11" applyNumberFormat="0" applyFill="0" applyAlignment="0" applyProtection="0"/>
    <xf numFmtId="0" fontId="35" fillId="25" borderId="0" applyNumberFormat="0" applyBorder="0" applyAlignment="0" applyProtection="0"/>
    <xf numFmtId="0" fontId="19" fillId="26" borderId="12" applyNumberFormat="0" applyFont="0" applyAlignment="0" applyProtection="0"/>
    <xf numFmtId="0" fontId="36" fillId="23" borderId="13" applyNumberFormat="0" applyAlignment="0" applyProtection="0"/>
    <xf numFmtId="9" fontId="19" fillId="0" borderId="0" applyFont="0" applyFill="0" applyBorder="0" applyAlignment="0" applyProtection="0"/>
    <xf numFmtId="0" fontId="37" fillId="0" borderId="0" applyNumberFormat="0" applyFill="0" applyBorder="0" applyAlignment="0" applyProtection="0"/>
    <xf numFmtId="0" fontId="38" fillId="0" borderId="14" applyNumberFormat="0" applyFill="0" applyAlignment="0" applyProtection="0"/>
    <xf numFmtId="0" fontId="39" fillId="0" borderId="0" applyNumberFormat="0" applyFill="0" applyBorder="0" applyAlignment="0" applyProtection="0"/>
    <xf numFmtId="0" fontId="19" fillId="0" borderId="0"/>
    <xf numFmtId="0" fontId="6" fillId="0" borderId="0"/>
    <xf numFmtId="43" fontId="19" fillId="0" borderId="0" applyFont="0" applyFill="0" applyBorder="0" applyAlignment="0" applyProtection="0"/>
    <xf numFmtId="43" fontId="6" fillId="0" borderId="0" applyFont="0" applyFill="0" applyBorder="0" applyAlignment="0" applyProtection="0"/>
    <xf numFmtId="0" fontId="19" fillId="0" borderId="0"/>
    <xf numFmtId="0" fontId="6" fillId="4" borderId="5" applyNumberFormat="0" applyFont="0" applyAlignment="0" applyProtection="0"/>
    <xf numFmtId="9" fontId="23" fillId="0" borderId="0" applyFont="0" applyFill="0" applyBorder="0" applyAlignment="0" applyProtection="0"/>
    <xf numFmtId="0" fontId="19" fillId="0" borderId="0"/>
    <xf numFmtId="0" fontId="19" fillId="0" borderId="0"/>
    <xf numFmtId="0" fontId="41" fillId="0" borderId="0"/>
    <xf numFmtId="0" fontId="43" fillId="0" borderId="0" applyNumberFormat="0" applyFill="0" applyBorder="0" applyAlignment="0" applyProtection="0"/>
    <xf numFmtId="9" fontId="6" fillId="0" borderId="0" applyFont="0" applyFill="0" applyBorder="0" applyAlignment="0" applyProtection="0"/>
  </cellStyleXfs>
  <cellXfs count="260">
    <xf numFmtId="0" fontId="0" fillId="0" borderId="0" xfId="0"/>
    <xf numFmtId="0" fontId="1" fillId="0" borderId="0" xfId="0" applyFont="1"/>
    <xf numFmtId="0" fontId="2" fillId="2" borderId="0" xfId="0" applyFont="1" applyFill="1" applyAlignment="1">
      <alignment horizontal="left" vertical="center" wrapText="1"/>
    </xf>
    <xf numFmtId="0" fontId="2" fillId="2" borderId="0" xfId="0" applyFont="1" applyFill="1" applyAlignment="1">
      <alignment horizontal="right" vertical="center" wrapText="1"/>
    </xf>
    <xf numFmtId="0" fontId="3" fillId="2" borderId="0" xfId="0" applyFont="1" applyFill="1" applyAlignment="1">
      <alignment vertical="center" wrapText="1"/>
    </xf>
    <xf numFmtId="0" fontId="3" fillId="2" borderId="0" xfId="0" applyFont="1" applyFill="1" applyAlignment="1">
      <alignment horizontal="right" vertical="center" wrapText="1"/>
    </xf>
    <xf numFmtId="0" fontId="5" fillId="3" borderId="0" xfId="0" applyFont="1" applyFill="1"/>
    <xf numFmtId="0" fontId="1" fillId="0" borderId="0" xfId="0" applyFont="1" applyAlignment="1">
      <alignment wrapText="1"/>
    </xf>
    <xf numFmtId="0" fontId="7" fillId="0" borderId="0" xfId="1"/>
    <xf numFmtId="1" fontId="0" fillId="0" borderId="0" xfId="0" applyNumberFormat="1"/>
    <xf numFmtId="0" fontId="8" fillId="0" borderId="1" xfId="0" applyFont="1" applyBorder="1"/>
    <xf numFmtId="0" fontId="8" fillId="0" borderId="1" xfId="0" applyFont="1" applyBorder="1" applyAlignment="1">
      <alignment horizontal="center"/>
    </xf>
    <xf numFmtId="0" fontId="8" fillId="0" borderId="1" xfId="0" applyFont="1" applyBorder="1" applyAlignment="1">
      <alignment horizontal="center" vertical="center"/>
    </xf>
    <xf numFmtId="0" fontId="8" fillId="0" borderId="1" xfId="0" applyFont="1" applyBorder="1" applyAlignment="1">
      <alignment vertical="center"/>
    </xf>
    <xf numFmtId="0" fontId="11" fillId="0" borderId="0" xfId="0" applyFont="1" applyAlignment="1">
      <alignment horizontal="left" vertical="center" indent="4"/>
    </xf>
    <xf numFmtId="0" fontId="0" fillId="3" borderId="0" xfId="0" applyFill="1"/>
    <xf numFmtId="0" fontId="1" fillId="3" borderId="0" xfId="0" applyFont="1" applyFill="1"/>
    <xf numFmtId="164" fontId="0" fillId="3" borderId="0" xfId="0" applyNumberFormat="1" applyFill="1"/>
    <xf numFmtId="164" fontId="0" fillId="3" borderId="0" xfId="0" applyNumberFormat="1" applyFill="1" applyAlignment="1">
      <alignment horizontal="right"/>
    </xf>
    <xf numFmtId="0" fontId="0" fillId="0" borderId="0" xfId="0"/>
    <xf numFmtId="164" fontId="0" fillId="0" borderId="0" xfId="0" applyNumberFormat="1"/>
    <xf numFmtId="164" fontId="0" fillId="0" borderId="0" xfId="0" applyNumberFormat="1" applyAlignment="1">
      <alignment horizontal="right"/>
    </xf>
    <xf numFmtId="0" fontId="0" fillId="0" borderId="0" xfId="0" applyAlignment="1">
      <alignment vertical="top"/>
    </xf>
    <xf numFmtId="1" fontId="0" fillId="0" borderId="0" xfId="0" applyNumberFormat="1" applyAlignment="1">
      <alignment vertical="top"/>
    </xf>
    <xf numFmtId="0" fontId="0" fillId="0" borderId="0" xfId="0" applyAlignment="1">
      <alignment vertical="top" wrapText="1"/>
    </xf>
    <xf numFmtId="0" fontId="0" fillId="0" borderId="0" xfId="0" applyAlignment="1">
      <alignment wrapText="1"/>
    </xf>
    <xf numFmtId="0" fontId="14" fillId="0" borderId="0" xfId="0" applyFont="1"/>
    <xf numFmtId="164" fontId="14" fillId="0" borderId="0" xfId="0" applyNumberFormat="1" applyFont="1"/>
    <xf numFmtId="0" fontId="14" fillId="0" borderId="0" xfId="0" applyFont="1" applyAlignment="1">
      <alignment wrapText="1"/>
    </xf>
    <xf numFmtId="0" fontId="0" fillId="0" borderId="0" xfId="0" applyFont="1"/>
    <xf numFmtId="0" fontId="0" fillId="0" borderId="0" xfId="0" applyAlignment="1"/>
    <xf numFmtId="0" fontId="10" fillId="0" borderId="0" xfId="1" applyFont="1"/>
    <xf numFmtId="0" fontId="16" fillId="0" borderId="0" xfId="0" applyFont="1" applyAlignment="1">
      <alignment horizontal="left" vertical="center" wrapText="1" indent="1"/>
    </xf>
    <xf numFmtId="0" fontId="17" fillId="0" borderId="0" xfId="1" applyFont="1"/>
    <xf numFmtId="14" fontId="0" fillId="0" borderId="0" xfId="0" applyNumberFormat="1"/>
    <xf numFmtId="0" fontId="21" fillId="0" borderId="0" xfId="0" applyFont="1" applyAlignment="1">
      <alignment horizontal="left"/>
    </xf>
    <xf numFmtId="3" fontId="21" fillId="0" borderId="0" xfId="0" applyNumberFormat="1" applyFont="1" applyAlignment="1">
      <alignment horizontal="right"/>
    </xf>
    <xf numFmtId="0" fontId="9" fillId="0" borderId="0" xfId="2"/>
    <xf numFmtId="3" fontId="22" fillId="0" borderId="16" xfId="4" applyNumberFormat="1" applyFont="1" applyFill="1" applyBorder="1" applyAlignment="1">
      <alignment horizontal="right"/>
    </xf>
    <xf numFmtId="11" fontId="0" fillId="0" borderId="0" xfId="0" applyNumberFormat="1"/>
    <xf numFmtId="0" fontId="12" fillId="3" borderId="0" xfId="0" applyFont="1" applyFill="1" applyAlignment="1">
      <alignment wrapText="1"/>
    </xf>
    <xf numFmtId="0" fontId="41" fillId="0" borderId="0" xfId="60"/>
    <xf numFmtId="1" fontId="41" fillId="0" borderId="0" xfId="60" applyNumberFormat="1"/>
    <xf numFmtId="0" fontId="42" fillId="0" borderId="0" xfId="60" applyFont="1"/>
    <xf numFmtId="0" fontId="43" fillId="0" borderId="0" xfId="61"/>
    <xf numFmtId="0" fontId="44" fillId="0" borderId="0" xfId="60" applyFont="1"/>
    <xf numFmtId="164" fontId="0" fillId="0" borderId="0" xfId="0" applyNumberFormat="1" applyFont="1"/>
    <xf numFmtId="2" fontId="0" fillId="0" borderId="0" xfId="0" applyNumberFormat="1"/>
    <xf numFmtId="165" fontId="0" fillId="0" borderId="0" xfId="0" applyNumberFormat="1"/>
    <xf numFmtId="0" fontId="46" fillId="2" borderId="0" xfId="0" applyFont="1" applyFill="1"/>
    <xf numFmtId="0" fontId="45" fillId="2" borderId="0" xfId="0" applyFont="1" applyFill="1"/>
    <xf numFmtId="10" fontId="46" fillId="2" borderId="0" xfId="0" applyNumberFormat="1" applyFont="1" applyFill="1"/>
    <xf numFmtId="0" fontId="47" fillId="2" borderId="0" xfId="0" applyFont="1" applyFill="1"/>
    <xf numFmtId="166" fontId="0" fillId="0" borderId="0" xfId="0" applyNumberFormat="1"/>
    <xf numFmtId="0" fontId="1" fillId="0" borderId="0" xfId="0" applyFont="1" applyAlignment="1">
      <alignment vertical="top"/>
    </xf>
    <xf numFmtId="165" fontId="1" fillId="0" borderId="0" xfId="0" applyNumberFormat="1" applyFont="1"/>
    <xf numFmtId="164" fontId="1" fillId="0" borderId="0" xfId="0" applyNumberFormat="1" applyFont="1"/>
    <xf numFmtId="2" fontId="1" fillId="0" borderId="0" xfId="0" applyNumberFormat="1" applyFont="1"/>
    <xf numFmtId="0" fontId="52" fillId="0" borderId="0" xfId="0" applyFont="1" applyAlignment="1">
      <alignment horizontal="left" vertical="center" indent="4"/>
    </xf>
    <xf numFmtId="0" fontId="0" fillId="0" borderId="0" xfId="0" applyProtection="1">
      <protection locked="0"/>
    </xf>
    <xf numFmtId="0" fontId="0" fillId="0" borderId="0" xfId="0" applyProtection="1"/>
    <xf numFmtId="0" fontId="0" fillId="0" borderId="0" xfId="0" applyFill="1" applyProtection="1">
      <protection locked="0"/>
    </xf>
    <xf numFmtId="0" fontId="1" fillId="0" borderId="0" xfId="0" applyFont="1" applyAlignment="1" applyProtection="1">
      <alignment wrapText="1"/>
      <protection locked="0"/>
    </xf>
    <xf numFmtId="0" fontId="4" fillId="0" borderId="0" xfId="0" applyFont="1" applyAlignment="1" applyProtection="1">
      <alignment wrapText="1"/>
      <protection locked="0"/>
    </xf>
    <xf numFmtId="0" fontId="5" fillId="3" borderId="0" xfId="0" applyFont="1" applyFill="1" applyProtection="1">
      <protection locked="0"/>
    </xf>
    <xf numFmtId="0" fontId="5" fillId="0" borderId="0" xfId="0" applyFont="1" applyFill="1" applyProtection="1">
      <protection locked="0"/>
    </xf>
    <xf numFmtId="164" fontId="0" fillId="0" borderId="0" xfId="0" applyNumberFormat="1" applyProtection="1">
      <protection locked="0"/>
    </xf>
    <xf numFmtId="164" fontId="0" fillId="0" borderId="0" xfId="0" applyNumberFormat="1" applyFill="1" applyProtection="1">
      <protection locked="0"/>
    </xf>
    <xf numFmtId="0" fontId="4" fillId="0" borderId="0" xfId="0" applyFont="1" applyProtection="1">
      <protection locked="0"/>
    </xf>
    <xf numFmtId="0" fontId="1" fillId="0" borderId="0" xfId="0" applyFont="1" applyProtection="1">
      <protection locked="0"/>
    </xf>
    <xf numFmtId="0" fontId="12" fillId="0" borderId="0" xfId="0" applyFont="1" applyFill="1" applyProtection="1">
      <protection locked="0"/>
    </xf>
    <xf numFmtId="0" fontId="1" fillId="0" borderId="0" xfId="0" applyFont="1" applyFill="1" applyProtection="1">
      <protection locked="0"/>
    </xf>
    <xf numFmtId="0" fontId="11" fillId="0" borderId="0" xfId="0" applyFont="1" applyFill="1" applyAlignment="1" applyProtection="1">
      <alignment horizontal="left" vertical="center" indent="4"/>
      <protection locked="0"/>
    </xf>
    <xf numFmtId="164" fontId="0" fillId="0" borderId="0" xfId="0" applyNumberFormat="1" applyBorder="1" applyAlignment="1" applyProtection="1">
      <alignment horizontal="right"/>
      <protection locked="0"/>
    </xf>
    <xf numFmtId="0" fontId="0" fillId="3" borderId="0" xfId="0" applyFill="1" applyProtection="1">
      <protection locked="0"/>
    </xf>
    <xf numFmtId="0" fontId="11" fillId="0" borderId="0" xfId="0" applyFont="1" applyAlignment="1" applyProtection="1">
      <alignment horizontal="left" vertical="center" indent="4"/>
      <protection locked="0"/>
    </xf>
    <xf numFmtId="0" fontId="11" fillId="3" borderId="0" xfId="0" applyFont="1" applyFill="1" applyAlignment="1" applyProtection="1">
      <alignment horizontal="left" vertical="center" indent="4"/>
      <protection locked="0"/>
    </xf>
    <xf numFmtId="164" fontId="0" fillId="3" borderId="0" xfId="0" applyNumberFormat="1" applyFill="1" applyProtection="1">
      <protection locked="0"/>
    </xf>
    <xf numFmtId="0" fontId="40" fillId="0" borderId="0" xfId="0" applyFont="1" applyAlignment="1" applyProtection="1">
      <alignment horizontal="left" vertical="center" indent="4"/>
      <protection locked="0"/>
    </xf>
    <xf numFmtId="0" fontId="1" fillId="0" borderId="0" xfId="0" applyFont="1" applyProtection="1"/>
    <xf numFmtId="0" fontId="5" fillId="3" borderId="0" xfId="0" applyFont="1" applyFill="1" applyProtection="1"/>
    <xf numFmtId="0" fontId="12" fillId="0" borderId="0" xfId="0" applyFont="1" applyAlignment="1" applyProtection="1"/>
    <xf numFmtId="0" fontId="0" fillId="0" borderId="21" xfId="0" applyBorder="1" applyProtection="1"/>
    <xf numFmtId="0" fontId="0" fillId="0" borderId="19" xfId="0" applyBorder="1" applyAlignment="1" applyProtection="1">
      <alignment horizontal="right"/>
    </xf>
    <xf numFmtId="0" fontId="0" fillId="0" borderId="20" xfId="0" applyBorder="1" applyAlignment="1" applyProtection="1">
      <alignment horizontal="right"/>
    </xf>
    <xf numFmtId="164" fontId="0" fillId="0" borderId="0" xfId="0" applyNumberFormat="1" applyProtection="1"/>
    <xf numFmtId="0" fontId="0" fillId="0" borderId="22" xfId="0" applyBorder="1" applyProtection="1"/>
    <xf numFmtId="164" fontId="0" fillId="0" borderId="0" xfId="0" applyNumberFormat="1" applyBorder="1" applyAlignment="1" applyProtection="1">
      <alignment horizontal="right"/>
    </xf>
    <xf numFmtId="164" fontId="0" fillId="0" borderId="17" xfId="0" applyNumberFormat="1" applyBorder="1" applyAlignment="1" applyProtection="1">
      <alignment horizontal="right"/>
    </xf>
    <xf numFmtId="0" fontId="0" fillId="0" borderId="23" xfId="0" applyBorder="1" applyProtection="1"/>
    <xf numFmtId="164" fontId="0" fillId="0" borderId="15" xfId="0" applyNumberFormat="1" applyBorder="1" applyAlignment="1" applyProtection="1">
      <alignment horizontal="right"/>
    </xf>
    <xf numFmtId="164" fontId="0" fillId="0" borderId="18" xfId="0" applyNumberFormat="1" applyBorder="1" applyAlignment="1" applyProtection="1">
      <alignment horizontal="right"/>
    </xf>
    <xf numFmtId="0" fontId="0" fillId="3" borderId="0" xfId="0" applyFill="1" applyProtection="1"/>
    <xf numFmtId="0" fontId="5" fillId="0" borderId="0" xfId="0" applyFont="1" applyFill="1" applyProtection="1"/>
    <xf numFmtId="0" fontId="0" fillId="0" borderId="0" xfId="0" applyFill="1" applyProtection="1"/>
    <xf numFmtId="0" fontId="12" fillId="0" borderId="0" xfId="0" applyFont="1" applyProtection="1"/>
    <xf numFmtId="0" fontId="1" fillId="0" borderId="0" xfId="0" applyFont="1" applyFill="1" applyProtection="1"/>
    <xf numFmtId="164" fontId="0" fillId="0" borderId="0" xfId="0" applyNumberFormat="1" applyFont="1" applyProtection="1"/>
    <xf numFmtId="0" fontId="11" fillId="0" borderId="0" xfId="0" applyFont="1" applyAlignment="1" applyProtection="1">
      <alignment horizontal="left" vertical="center" indent="4"/>
    </xf>
    <xf numFmtId="1" fontId="0" fillId="0" borderId="0" xfId="0" applyNumberFormat="1" applyProtection="1"/>
    <xf numFmtId="0" fontId="40" fillId="0" borderId="0" xfId="0" applyFont="1" applyAlignment="1" applyProtection="1">
      <alignment horizontal="left" vertical="center" indent="4"/>
    </xf>
    <xf numFmtId="0" fontId="0" fillId="0" borderId="0" xfId="0" applyBorder="1" applyProtection="1">
      <protection locked="0"/>
    </xf>
    <xf numFmtId="164" fontId="0" fillId="0" borderId="0" xfId="0" applyNumberFormat="1" applyBorder="1" applyProtection="1">
      <protection locked="0"/>
    </xf>
    <xf numFmtId="164" fontId="0" fillId="0" borderId="0" xfId="0" applyNumberFormat="1" applyFill="1" applyBorder="1" applyAlignment="1" applyProtection="1">
      <alignment horizontal="right"/>
      <protection locked="0"/>
    </xf>
    <xf numFmtId="2" fontId="0" fillId="0" borderId="0" xfId="0" applyNumberFormat="1" applyBorder="1" applyProtection="1">
      <protection locked="0"/>
    </xf>
    <xf numFmtId="0" fontId="0" fillId="0" borderId="0" xfId="0" applyAlignment="1" applyProtection="1">
      <protection locked="0"/>
    </xf>
    <xf numFmtId="0" fontId="0" fillId="0" borderId="0" xfId="0" applyAlignment="1" applyProtection="1">
      <alignment wrapText="1"/>
      <protection locked="0"/>
    </xf>
    <xf numFmtId="0" fontId="1" fillId="3" borderId="0" xfId="0" applyFont="1" applyFill="1" applyAlignment="1" applyProtection="1">
      <alignment horizontal="center" wrapText="1"/>
      <protection locked="0"/>
    </xf>
    <xf numFmtId="165" fontId="0" fillId="0" borderId="0" xfId="0" applyNumberFormat="1" applyProtection="1">
      <protection locked="0"/>
    </xf>
    <xf numFmtId="167" fontId="0" fillId="0" borderId="0" xfId="0" applyNumberFormat="1" applyProtection="1">
      <protection locked="0"/>
    </xf>
    <xf numFmtId="0" fontId="1" fillId="3" borderId="1" xfId="0" applyFont="1" applyFill="1" applyBorder="1" applyProtection="1">
      <protection locked="0"/>
    </xf>
    <xf numFmtId="0" fontId="1" fillId="3" borderId="1" xfId="0" applyFont="1" applyFill="1" applyBorder="1" applyAlignment="1" applyProtection="1">
      <alignment wrapText="1"/>
      <protection locked="0"/>
    </xf>
    <xf numFmtId="0" fontId="1" fillId="3" borderId="0" xfId="0" applyFont="1" applyFill="1" applyAlignment="1" applyProtection="1">
      <alignment wrapText="1"/>
      <protection locked="0"/>
    </xf>
    <xf numFmtId="0" fontId="0" fillId="0" borderId="0" xfId="0" applyBorder="1" applyProtection="1"/>
    <xf numFmtId="0" fontId="0" fillId="0" borderId="0" xfId="0" applyBorder="1" applyAlignment="1" applyProtection="1">
      <alignment horizontal="right"/>
    </xf>
    <xf numFmtId="164" fontId="0" fillId="0" borderId="0" xfId="0" applyNumberFormat="1" applyBorder="1" applyProtection="1"/>
    <xf numFmtId="164" fontId="0" fillId="0" borderId="0" xfId="0" applyNumberFormat="1" applyFill="1" applyBorder="1" applyAlignment="1" applyProtection="1">
      <alignment horizontal="right"/>
    </xf>
    <xf numFmtId="164" fontId="0" fillId="0" borderId="17" xfId="0" applyNumberFormat="1" applyFill="1" applyBorder="1" applyAlignment="1" applyProtection="1">
      <alignment horizontal="right"/>
    </xf>
    <xf numFmtId="0" fontId="0" fillId="0" borderId="0" xfId="0" applyBorder="1" applyAlignment="1" applyProtection="1">
      <alignment wrapText="1"/>
    </xf>
    <xf numFmtId="164" fontId="0" fillId="0" borderId="15" xfId="0" applyNumberFormat="1" applyFill="1" applyBorder="1" applyAlignment="1" applyProtection="1">
      <alignment horizontal="right"/>
    </xf>
    <xf numFmtId="164" fontId="0" fillId="0" borderId="18" xfId="0" applyNumberFormat="1" applyFill="1" applyBorder="1" applyAlignment="1" applyProtection="1">
      <alignment horizontal="right"/>
    </xf>
    <xf numFmtId="164" fontId="0" fillId="27" borderId="0" xfId="0" applyNumberFormat="1" applyFill="1" applyBorder="1" applyAlignment="1" applyProtection="1">
      <alignment horizontal="right"/>
      <protection locked="0"/>
    </xf>
    <xf numFmtId="164" fontId="0" fillId="27" borderId="17" xfId="0" applyNumberFormat="1" applyFill="1" applyBorder="1" applyAlignment="1" applyProtection="1">
      <alignment horizontal="right"/>
      <protection locked="0"/>
    </xf>
    <xf numFmtId="0" fontId="0" fillId="27" borderId="0" xfId="0" applyFill="1" applyProtection="1">
      <protection locked="0"/>
    </xf>
    <xf numFmtId="0" fontId="1" fillId="0" borderId="0" xfId="0" applyFont="1" applyFill="1" applyBorder="1" applyProtection="1"/>
    <xf numFmtId="0" fontId="0" fillId="0" borderId="24" xfId="0" applyBorder="1" applyProtection="1"/>
    <xf numFmtId="0" fontId="0" fillId="0" borderId="25" xfId="0" applyBorder="1" applyProtection="1"/>
    <xf numFmtId="0" fontId="0" fillId="0" borderId="26" xfId="0" applyBorder="1" applyProtection="1"/>
    <xf numFmtId="0" fontId="0" fillId="0" borderId="27" xfId="0" applyBorder="1" applyProtection="1"/>
    <xf numFmtId="164" fontId="0" fillId="0" borderId="16" xfId="0" applyNumberFormat="1" applyBorder="1" applyProtection="1"/>
    <xf numFmtId="0" fontId="0" fillId="0" borderId="4" xfId="0" applyBorder="1" applyProtection="1"/>
    <xf numFmtId="164" fontId="0" fillId="0" borderId="2" xfId="0" applyNumberFormat="1" applyBorder="1" applyProtection="1"/>
    <xf numFmtId="2" fontId="0" fillId="0" borderId="2" xfId="0" applyNumberFormat="1" applyBorder="1" applyProtection="1"/>
    <xf numFmtId="164" fontId="0" fillId="0" borderId="3" xfId="0" applyNumberFormat="1" applyBorder="1" applyProtection="1"/>
    <xf numFmtId="164" fontId="1" fillId="3" borderId="0" xfId="0" applyNumberFormat="1" applyFont="1" applyFill="1" applyAlignment="1" applyProtection="1">
      <alignment horizontal="center"/>
    </xf>
    <xf numFmtId="166" fontId="1" fillId="3" borderId="0" xfId="0" applyNumberFormat="1" applyFont="1" applyFill="1" applyAlignment="1" applyProtection="1">
      <alignment horizontal="center"/>
    </xf>
    <xf numFmtId="2" fontId="1" fillId="3" borderId="0" xfId="0" applyNumberFormat="1" applyFont="1" applyFill="1" applyAlignment="1" applyProtection="1">
      <alignment horizontal="center"/>
    </xf>
    <xf numFmtId="0" fontId="0" fillId="0" borderId="0" xfId="0" applyAlignment="1" applyProtection="1">
      <alignment wrapText="1"/>
    </xf>
    <xf numFmtId="0" fontId="1" fillId="3" borderId="0" xfId="0" applyFont="1" applyFill="1" applyAlignment="1" applyProtection="1">
      <alignment horizontal="center" wrapText="1"/>
    </xf>
    <xf numFmtId="164" fontId="0" fillId="27" borderId="0" xfId="0" applyNumberFormat="1" applyFill="1" applyProtection="1">
      <protection locked="0"/>
    </xf>
    <xf numFmtId="0" fontId="1" fillId="3" borderId="0" xfId="0" applyFont="1" applyFill="1" applyAlignment="1" applyProtection="1">
      <alignment horizontal="center" wrapText="1"/>
    </xf>
    <xf numFmtId="0" fontId="1" fillId="3" borderId="0" xfId="0" applyFont="1" applyFill="1" applyAlignment="1" applyProtection="1">
      <alignment horizontal="center"/>
    </xf>
    <xf numFmtId="2" fontId="0" fillId="0" borderId="0" xfId="0" applyNumberFormat="1" applyProtection="1"/>
    <xf numFmtId="2" fontId="0" fillId="3" borderId="0" xfId="0" applyNumberFormat="1" applyFill="1" applyAlignment="1" applyProtection="1">
      <alignment horizontal="center"/>
    </xf>
    <xf numFmtId="2" fontId="0" fillId="27" borderId="1" xfId="0" applyNumberFormat="1" applyFont="1" applyFill="1" applyBorder="1" applyProtection="1">
      <protection locked="0"/>
    </xf>
    <xf numFmtId="164" fontId="1" fillId="27" borderId="0" xfId="0" applyNumberFormat="1" applyFont="1" applyFill="1" applyAlignment="1" applyProtection="1">
      <alignment horizontal="center"/>
      <protection locked="0"/>
    </xf>
    <xf numFmtId="166" fontId="0" fillId="0" borderId="0" xfId="0" applyNumberFormat="1" applyProtection="1"/>
    <xf numFmtId="2" fontId="1" fillId="0" borderId="0" xfId="0" applyNumberFormat="1" applyFont="1" applyFill="1" applyAlignment="1" applyProtection="1">
      <alignment horizontal="center"/>
    </xf>
    <xf numFmtId="168" fontId="0" fillId="0" borderId="0" xfId="0" applyNumberFormat="1" applyProtection="1"/>
    <xf numFmtId="0" fontId="1" fillId="0" borderId="0" xfId="0" applyFont="1" applyFill="1" applyAlignment="1" applyProtection="1">
      <alignment horizontal="center" wrapText="1"/>
      <protection locked="0"/>
    </xf>
    <xf numFmtId="0" fontId="1" fillId="3" borderId="0" xfId="0" applyFont="1" applyFill="1" applyProtection="1">
      <protection locked="0"/>
    </xf>
    <xf numFmtId="2" fontId="1" fillId="3" borderId="0" xfId="0" applyNumberFormat="1" applyFont="1" applyFill="1" applyProtection="1"/>
    <xf numFmtId="0" fontId="1" fillId="3" borderId="0" xfId="0" applyFont="1" applyFill="1" applyProtection="1"/>
    <xf numFmtId="2" fontId="1" fillId="3" borderId="0" xfId="0" applyNumberFormat="1" applyFont="1" applyFill="1" applyAlignment="1" applyProtection="1">
      <alignment wrapText="1"/>
    </xf>
    <xf numFmtId="168" fontId="1" fillId="0" borderId="0" xfId="0" applyNumberFormat="1" applyFont="1" applyAlignment="1" applyProtection="1">
      <alignment wrapText="1"/>
    </xf>
    <xf numFmtId="168" fontId="1" fillId="0" borderId="0" xfId="0" applyNumberFormat="1" applyFont="1" applyProtection="1"/>
    <xf numFmtId="164" fontId="0" fillId="0" borderId="0" xfId="0" applyNumberFormat="1" applyAlignment="1" applyProtection="1">
      <alignment wrapText="1"/>
    </xf>
    <xf numFmtId="164" fontId="1" fillId="0" borderId="0" xfId="0" applyNumberFormat="1" applyFont="1" applyAlignment="1" applyProtection="1">
      <alignment wrapText="1"/>
    </xf>
    <xf numFmtId="164" fontId="1" fillId="0" borderId="0" xfId="0" applyNumberFormat="1" applyFont="1" applyProtection="1"/>
    <xf numFmtId="0" fontId="0" fillId="0" borderId="0" xfId="0" applyFill="1" applyAlignment="1" applyProtection="1">
      <alignment wrapText="1"/>
      <protection locked="0"/>
    </xf>
    <xf numFmtId="2" fontId="1" fillId="0" borderId="0" xfId="0" applyNumberFormat="1" applyFont="1" applyFill="1" applyAlignment="1" applyProtection="1">
      <alignment horizontal="center" wrapText="1"/>
    </xf>
    <xf numFmtId="2" fontId="1" fillId="0" borderId="0" xfId="0" applyNumberFormat="1" applyFont="1" applyFill="1" applyAlignment="1" applyProtection="1">
      <alignment horizontal="center"/>
      <protection locked="0"/>
    </xf>
    <xf numFmtId="164" fontId="0" fillId="0" borderId="0" xfId="0" applyNumberFormat="1" applyFill="1" applyProtection="1"/>
    <xf numFmtId="2" fontId="0" fillId="0" borderId="0" xfId="0" applyNumberFormat="1" applyFill="1" applyProtection="1"/>
    <xf numFmtId="168" fontId="0" fillId="0" borderId="0" xfId="0" applyNumberFormat="1" applyFill="1" applyProtection="1"/>
    <xf numFmtId="2" fontId="1" fillId="3" borderId="0" xfId="0" applyNumberFormat="1" applyFont="1" applyFill="1" applyAlignment="1" applyProtection="1">
      <alignment horizontal="center" wrapText="1"/>
    </xf>
    <xf numFmtId="0" fontId="0" fillId="0" borderId="0" xfId="0" applyAlignment="1" applyProtection="1"/>
    <xf numFmtId="2" fontId="0" fillId="0" borderId="0" xfId="0" applyNumberFormat="1" applyBorder="1" applyProtection="1"/>
    <xf numFmtId="164" fontId="0" fillId="0" borderId="0" xfId="0" applyNumberFormat="1" applyFont="1" applyFill="1" applyProtection="1"/>
    <xf numFmtId="165" fontId="0" fillId="0" borderId="0" xfId="0" applyNumberFormat="1" applyProtection="1"/>
    <xf numFmtId="167" fontId="0" fillId="0" borderId="0" xfId="0" applyNumberFormat="1" applyProtection="1"/>
    <xf numFmtId="0" fontId="1" fillId="3" borderId="1" xfId="0" applyFont="1" applyFill="1" applyBorder="1" applyProtection="1"/>
    <xf numFmtId="0" fontId="1" fillId="3" borderId="1" xfId="0" applyFont="1" applyFill="1" applyBorder="1" applyAlignment="1" applyProtection="1">
      <alignment wrapText="1"/>
    </xf>
    <xf numFmtId="2" fontId="0" fillId="3" borderId="1" xfId="0" applyNumberFormat="1" applyFont="1" applyFill="1" applyBorder="1" applyProtection="1"/>
    <xf numFmtId="0" fontId="1" fillId="0" borderId="0" xfId="0" applyFont="1" applyAlignment="1" applyProtection="1">
      <alignment wrapText="1"/>
    </xf>
    <xf numFmtId="0" fontId="1" fillId="3" borderId="0" xfId="0" applyFont="1" applyFill="1" applyAlignment="1" applyProtection="1">
      <alignment wrapText="1"/>
    </xf>
    <xf numFmtId="0" fontId="0" fillId="0" borderId="0" xfId="0" applyFill="1" applyAlignment="1" applyProtection="1">
      <alignment wrapText="1"/>
    </xf>
    <xf numFmtId="0" fontId="1" fillId="0" borderId="0" xfId="0" applyFont="1" applyFill="1" applyAlignment="1" applyProtection="1">
      <alignment horizontal="center" wrapText="1"/>
    </xf>
    <xf numFmtId="2" fontId="0" fillId="27" borderId="0" xfId="0" applyNumberFormat="1" applyFill="1" applyProtection="1">
      <protection locked="0"/>
    </xf>
    <xf numFmtId="168" fontId="0" fillId="27" borderId="0" xfId="0" applyNumberFormat="1" applyFill="1" applyProtection="1">
      <protection locked="0"/>
    </xf>
    <xf numFmtId="1" fontId="0" fillId="3" borderId="0" xfId="0" applyNumberFormat="1" applyFill="1"/>
    <xf numFmtId="15" fontId="10" fillId="0" borderId="0" xfId="5" applyNumberFormat="1"/>
    <xf numFmtId="15" fontId="0" fillId="0" borderId="0" xfId="0" applyNumberFormat="1"/>
    <xf numFmtId="0" fontId="1" fillId="28" borderId="1" xfId="0" applyFont="1" applyFill="1" applyBorder="1" applyAlignment="1">
      <alignment vertical="center" wrapText="1"/>
    </xf>
    <xf numFmtId="0" fontId="1" fillId="28" borderId="1" xfId="0" applyFont="1" applyFill="1" applyBorder="1" applyAlignment="1">
      <alignment horizontal="center" wrapText="1"/>
    </xf>
    <xf numFmtId="0" fontId="53" fillId="3" borderId="1" xfId="0" applyFont="1" applyFill="1" applyBorder="1" applyAlignment="1">
      <alignment horizontal="center" wrapText="1"/>
    </xf>
    <xf numFmtId="0" fontId="53" fillId="3" borderId="1" xfId="0" applyFont="1" applyFill="1" applyBorder="1" applyAlignment="1">
      <alignment horizontal="right" wrapText="1"/>
    </xf>
    <xf numFmtId="164" fontId="8" fillId="3" borderId="1" xfId="62" applyNumberFormat="1" applyFont="1" applyFill="1" applyBorder="1" applyAlignment="1">
      <alignment horizontal="right"/>
    </xf>
    <xf numFmtId="0" fontId="8" fillId="3" borderId="1" xfId="0" applyFont="1" applyFill="1" applyBorder="1" applyAlignment="1">
      <alignment horizontal="right"/>
    </xf>
    <xf numFmtId="9" fontId="8" fillId="3" borderId="1" xfId="0" applyNumberFormat="1" applyFont="1" applyFill="1" applyBorder="1" applyAlignment="1">
      <alignment horizontal="right"/>
    </xf>
    <xf numFmtId="0" fontId="8" fillId="3" borderId="1" xfId="0" applyFont="1" applyFill="1" applyBorder="1"/>
    <xf numFmtId="0" fontId="8" fillId="29" borderId="1" xfId="0" applyFont="1" applyFill="1" applyBorder="1" applyAlignment="1">
      <alignment horizontal="right"/>
    </xf>
    <xf numFmtId="164" fontId="54" fillId="3" borderId="1" xfId="62" applyNumberFormat="1" applyFont="1" applyFill="1" applyBorder="1" applyAlignment="1">
      <alignment horizontal="right"/>
    </xf>
    <xf numFmtId="0" fontId="8" fillId="3" borderId="1" xfId="0" applyFont="1" applyFill="1" applyBorder="1" applyAlignment="1">
      <alignment horizontal="right" vertical="center"/>
    </xf>
    <xf numFmtId="10" fontId="8" fillId="3" borderId="1" xfId="0" applyNumberFormat="1" applyFont="1" applyFill="1" applyBorder="1" applyAlignment="1">
      <alignment horizontal="right"/>
    </xf>
    <xf numFmtId="0" fontId="8" fillId="3" borderId="1" xfId="0" applyFont="1" applyFill="1" applyBorder="1" applyAlignment="1">
      <alignment horizontal="right" vertical="top"/>
    </xf>
    <xf numFmtId="0" fontId="8" fillId="0" borderId="28" xfId="0" applyFont="1" applyBorder="1"/>
    <xf numFmtId="0" fontId="8" fillId="0" borderId="28" xfId="0" applyFont="1" applyBorder="1" applyAlignment="1">
      <alignment horizontal="center"/>
    </xf>
    <xf numFmtId="0" fontId="54" fillId="3" borderId="1" xfId="0" applyFont="1" applyFill="1" applyBorder="1" applyAlignment="1">
      <alignment horizontal="right"/>
    </xf>
    <xf numFmtId="0" fontId="8" fillId="0" borderId="4" xfId="0" applyFont="1" applyBorder="1"/>
    <xf numFmtId="0" fontId="8" fillId="0" borderId="4" xfId="0" applyFont="1" applyBorder="1" applyAlignment="1">
      <alignment horizontal="center"/>
    </xf>
    <xf numFmtId="0" fontId="8" fillId="3" borderId="4" xfId="0" applyFont="1" applyFill="1" applyBorder="1" applyAlignment="1">
      <alignment horizontal="right" vertical="center"/>
    </xf>
    <xf numFmtId="169" fontId="0" fillId="0" borderId="0" xfId="62" applyNumberFormat="1" applyFont="1"/>
    <xf numFmtId="0" fontId="0" fillId="0" borderId="0" xfId="0" applyFill="1"/>
    <xf numFmtId="164" fontId="0" fillId="27" borderId="0" xfId="0" applyNumberFormat="1" applyFill="1" applyBorder="1" applyProtection="1">
      <protection locked="0"/>
    </xf>
    <xf numFmtId="0" fontId="0" fillId="0" borderId="29" xfId="0" applyBorder="1" applyProtection="1">
      <protection locked="0"/>
    </xf>
    <xf numFmtId="2" fontId="0" fillId="0" borderId="30" xfId="0" applyNumberFormat="1" applyBorder="1" applyAlignment="1" applyProtection="1">
      <alignment horizontal="center"/>
      <protection locked="0"/>
    </xf>
    <xf numFmtId="2" fontId="0" fillId="0" borderId="31" xfId="0" applyNumberFormat="1" applyBorder="1" applyAlignment="1" applyProtection="1">
      <alignment horizontal="center"/>
      <protection locked="0"/>
    </xf>
    <xf numFmtId="0" fontId="0" fillId="0" borderId="0" xfId="0" applyBorder="1" applyAlignment="1" applyProtection="1">
      <alignment wrapText="1"/>
      <protection locked="0"/>
    </xf>
    <xf numFmtId="2" fontId="0" fillId="0" borderId="0" xfId="0" applyNumberFormat="1" applyBorder="1" applyAlignment="1" applyProtection="1">
      <alignment horizontal="center"/>
      <protection locked="0"/>
    </xf>
    <xf numFmtId="164" fontId="0" fillId="0" borderId="0" xfId="0" applyNumberFormat="1" applyFill="1" applyBorder="1" applyProtection="1"/>
    <xf numFmtId="164" fontId="0" fillId="0" borderId="2" xfId="0" applyNumberFormat="1" applyFill="1" applyBorder="1" applyProtection="1"/>
    <xf numFmtId="2" fontId="0" fillId="0" borderId="30" xfId="0" applyNumberFormat="1" applyBorder="1" applyAlignment="1" applyProtection="1">
      <alignment horizontal="center"/>
    </xf>
    <xf numFmtId="2" fontId="0" fillId="0" borderId="31" xfId="0" applyNumberFormat="1" applyBorder="1" applyAlignment="1" applyProtection="1">
      <alignment horizontal="center"/>
    </xf>
    <xf numFmtId="0" fontId="0" fillId="0" borderId="29" xfId="0" applyBorder="1" applyAlignment="1" applyProtection="1">
      <alignment wrapText="1"/>
      <protection locked="0"/>
    </xf>
    <xf numFmtId="0" fontId="46" fillId="2" borderId="0" xfId="0" applyFont="1" applyFill="1"/>
    <xf numFmtId="0" fontId="7" fillId="0" borderId="0" xfId="1"/>
    <xf numFmtId="0" fontId="7" fillId="0" borderId="0" xfId="1"/>
    <xf numFmtId="1" fontId="7" fillId="0" borderId="0" xfId="1" applyNumberFormat="1" applyBorder="1"/>
    <xf numFmtId="0" fontId="7" fillId="0" borderId="0" xfId="1"/>
    <xf numFmtId="0" fontId="7" fillId="0" borderId="0" xfId="1"/>
    <xf numFmtId="1" fontId="7" fillId="0" borderId="0" xfId="1" applyNumberFormat="1" applyBorder="1"/>
    <xf numFmtId="0" fontId="7" fillId="0" borderId="0" xfId="1"/>
    <xf numFmtId="0" fontId="7" fillId="0" borderId="0" xfId="1"/>
    <xf numFmtId="1" fontId="7" fillId="0" borderId="0" xfId="1" applyNumberFormat="1" applyBorder="1"/>
    <xf numFmtId="0" fontId="7" fillId="0" borderId="0" xfId="1"/>
    <xf numFmtId="1" fontId="7" fillId="0" borderId="0" xfId="1" applyNumberFormat="1" applyBorder="1"/>
    <xf numFmtId="0" fontId="41" fillId="0" borderId="0" xfId="60" applyFont="1"/>
    <xf numFmtId="16" fontId="41" fillId="0" borderId="0" xfId="60" applyNumberFormat="1" applyFont="1"/>
    <xf numFmtId="1" fontId="41" fillId="0" borderId="0" xfId="60" applyNumberFormat="1" applyFont="1"/>
    <xf numFmtId="0" fontId="44" fillId="0" borderId="0" xfId="60" applyFont="1"/>
    <xf numFmtId="1" fontId="44" fillId="0" borderId="0" xfId="60" applyNumberFormat="1" applyFont="1"/>
    <xf numFmtId="2" fontId="41" fillId="0" borderId="0" xfId="60" applyNumberFormat="1" applyFont="1"/>
    <xf numFmtId="0" fontId="46" fillId="2" borderId="0" xfId="0" applyFont="1" applyFill="1" applyAlignment="1">
      <alignment horizontal="center"/>
    </xf>
    <xf numFmtId="15" fontId="46" fillId="2" borderId="0" xfId="0" applyNumberFormat="1" applyFont="1" applyFill="1"/>
    <xf numFmtId="3" fontId="46" fillId="2" borderId="0" xfId="0" applyNumberFormat="1" applyFont="1" applyFill="1"/>
    <xf numFmtId="10" fontId="47" fillId="2" borderId="0" xfId="0" applyNumberFormat="1" applyFont="1" applyFill="1"/>
    <xf numFmtId="0" fontId="47" fillId="2" borderId="0" xfId="0" applyFont="1" applyFill="1" applyAlignment="1">
      <alignment vertical="center"/>
    </xf>
    <xf numFmtId="15" fontId="47" fillId="2" borderId="0" xfId="0" applyNumberFormat="1" applyFont="1" applyFill="1"/>
    <xf numFmtId="3" fontId="47" fillId="2" borderId="0" xfId="0" applyNumberFormat="1" applyFont="1" applyFill="1"/>
    <xf numFmtId="0" fontId="9" fillId="0" borderId="0" xfId="2" applyProtection="1">
      <protection locked="0"/>
    </xf>
    <xf numFmtId="164" fontId="0" fillId="27" borderId="2" xfId="0" applyNumberFormat="1" applyFill="1" applyBorder="1" applyProtection="1">
      <protection locked="0"/>
    </xf>
    <xf numFmtId="0" fontId="0" fillId="30" borderId="0" xfId="0" applyFill="1"/>
    <xf numFmtId="0" fontId="0" fillId="30" borderId="0" xfId="0" applyFill="1" applyAlignment="1">
      <alignment vertical="top" wrapText="1"/>
    </xf>
    <xf numFmtId="0" fontId="1" fillId="30" borderId="0" xfId="0" applyFont="1" applyFill="1" applyAlignment="1"/>
    <xf numFmtId="0" fontId="0" fillId="30" borderId="0" xfId="0" applyFill="1" applyAlignment="1"/>
    <xf numFmtId="0" fontId="55" fillId="29" borderId="1" xfId="0" applyFont="1" applyFill="1" applyBorder="1" applyAlignment="1"/>
    <xf numFmtId="0" fontId="0" fillId="31" borderId="1" xfId="0" applyFill="1" applyBorder="1" applyAlignment="1"/>
    <xf numFmtId="0" fontId="0" fillId="32" borderId="1" xfId="0" applyFill="1" applyBorder="1" applyAlignment="1">
      <alignment vertical="top" wrapText="1"/>
    </xf>
    <xf numFmtId="0" fontId="0" fillId="33" borderId="1" xfId="0" applyFill="1" applyBorder="1" applyAlignment="1">
      <alignment vertical="top" wrapText="1"/>
    </xf>
    <xf numFmtId="0" fontId="0" fillId="31" borderId="1" xfId="0" applyFill="1" applyBorder="1" applyAlignment="1">
      <alignment wrapText="1"/>
    </xf>
    <xf numFmtId="0" fontId="1" fillId="0" borderId="0" xfId="0" applyFont="1" applyAlignment="1" applyProtection="1">
      <alignment horizontal="center"/>
    </xf>
    <xf numFmtId="0" fontId="52" fillId="0" borderId="0" xfId="0" applyFont="1" applyAlignment="1" applyProtection="1">
      <alignment horizontal="center" vertical="center"/>
    </xf>
    <xf numFmtId="164" fontId="1" fillId="0" borderId="0" xfId="0" applyNumberFormat="1" applyFont="1" applyAlignment="1" applyProtection="1">
      <alignment horizontal="center"/>
      <protection locked="0"/>
    </xf>
    <xf numFmtId="0" fontId="1" fillId="3" borderId="0" xfId="0" applyFont="1" applyFill="1" applyAlignment="1" applyProtection="1">
      <alignment horizontal="center" wrapText="1"/>
    </xf>
    <xf numFmtId="0" fontId="1" fillId="27" borderId="0" xfId="0" applyFont="1" applyFill="1" applyAlignment="1" applyProtection="1">
      <alignment horizontal="center"/>
    </xf>
    <xf numFmtId="164" fontId="1" fillId="0" borderId="0" xfId="0" applyNumberFormat="1" applyFont="1" applyAlignment="1" applyProtection="1">
      <alignment horizontal="center"/>
    </xf>
    <xf numFmtId="0" fontId="46" fillId="2" borderId="0" xfId="0" applyFont="1" applyFill="1"/>
    <xf numFmtId="0" fontId="1" fillId="0" borderId="0" xfId="0" applyFont="1" applyAlignment="1">
      <alignment horizontal="center"/>
    </xf>
    <xf numFmtId="0" fontId="52" fillId="0" borderId="0" xfId="0" applyFont="1" applyAlignment="1">
      <alignment horizontal="center" vertical="center"/>
    </xf>
  </cellXfs>
  <cellStyles count="63">
    <cellStyle name="20% - Accent1 2" xfId="9"/>
    <cellStyle name="20% - Accent2 2" xfId="10"/>
    <cellStyle name="20% - Accent3 2" xfId="11"/>
    <cellStyle name="20% - Accent4 2" xfId="12"/>
    <cellStyle name="20% - Accent5 2" xfId="13"/>
    <cellStyle name="20% - Accent6 2" xfId="14"/>
    <cellStyle name="40% - Accent1 2" xfId="15"/>
    <cellStyle name="40% - Accent2 2" xfId="16"/>
    <cellStyle name="40% - Accent3 2" xfId="17"/>
    <cellStyle name="40% - Accent4 2" xfId="18"/>
    <cellStyle name="40% - Accent5 2" xfId="19"/>
    <cellStyle name="40% - Accent6 2" xfId="20"/>
    <cellStyle name="60% - Accent1 2" xfId="21"/>
    <cellStyle name="60% - Accent2 2" xfId="2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34"/>
    <cellStyle name="Check Cell 2" xfId="35"/>
    <cellStyle name="Comma 14" xfId="7"/>
    <cellStyle name="Comma 2" xfId="53"/>
    <cellStyle name="Comma 3" xfId="54"/>
    <cellStyle name="Explanatory Text 2" xfId="36"/>
    <cellStyle name="Good 2" xfId="37"/>
    <cellStyle name="Heading 1 2" xfId="38"/>
    <cellStyle name="Heading 2 2" xfId="39"/>
    <cellStyle name="Heading 3 2" xfId="40"/>
    <cellStyle name="Heading 4 2" xfId="41"/>
    <cellStyle name="Hyperlink" xfId="2" builtinId="8"/>
    <cellStyle name="Hyperlink 2" xfId="8"/>
    <cellStyle name="Hyperlink 3" xfId="61"/>
    <cellStyle name="Input 2" xfId="42"/>
    <cellStyle name="Linked Cell 2" xfId="43"/>
    <cellStyle name="Neutral 2" xfId="44"/>
    <cellStyle name="Normal" xfId="0" builtinId="0"/>
    <cellStyle name="Normal 18 2" xfId="59"/>
    <cellStyle name="Normal 2" xfId="1"/>
    <cellStyle name="Normal 2 2" xfId="3"/>
    <cellStyle name="Normal 2 2 2" xfId="58"/>
    <cellStyle name="Normal 2 3" xfId="52"/>
    <cellStyle name="Normal 3" xfId="55"/>
    <cellStyle name="Normal 38" xfId="5"/>
    <cellStyle name="Normal 4" xfId="51"/>
    <cellStyle name="Normal 49" xfId="6"/>
    <cellStyle name="Normal 49 2" xfId="4"/>
    <cellStyle name="Normal 5" xfId="60"/>
    <cellStyle name="Note 2" xfId="45"/>
    <cellStyle name="Note 2 2" xfId="56"/>
    <cellStyle name="Output 2" xfId="46"/>
    <cellStyle name="Percent" xfId="62" builtinId="5"/>
    <cellStyle name="Percent 2" xfId="47"/>
    <cellStyle name="Percent 2 2" xfId="57"/>
    <cellStyle name="Title 2" xfId="48"/>
    <cellStyle name="Total 2" xfId="49"/>
    <cellStyle name="Warning Text 2" xfId="5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7A563"/>
      <color rgb="FFDE3D22"/>
      <color rgb="FF595959"/>
      <color rgb="FFF3F3E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Ex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'Working overview'!$B$6</c:f>
              <c:strCache>
                <c:ptCount val="1"/>
                <c:pt idx="0">
                  <c:v>Cases per million</c:v>
                </c:pt>
              </c:strCache>
            </c:strRef>
          </c:tx>
          <c:spPr>
            <a:solidFill>
              <a:schemeClr val="accent1"/>
            </a:solidFill>
            <a:ln>
              <a:noFill/>
            </a:ln>
            <a:effectLst/>
          </c:spPr>
          <c:invertIfNegative val="0"/>
          <c:cat>
            <c:strRef>
              <c:f>'Working overview'!$C$5:$E$5</c:f>
              <c:strCache>
                <c:ptCount val="3"/>
                <c:pt idx="0">
                  <c:v>Georgia</c:v>
                </c:pt>
                <c:pt idx="1">
                  <c:v>Asia-Pacific average</c:v>
                </c:pt>
                <c:pt idx="2">
                  <c:v>Global average</c:v>
                </c:pt>
              </c:strCache>
            </c:strRef>
          </c:cat>
          <c:val>
            <c:numRef>
              <c:f>'Working overview'!$C$6:$E$6</c:f>
              <c:numCache>
                <c:formatCode>0.0</c:formatCode>
                <c:ptCount val="3"/>
                <c:pt idx="0">
                  <c:v>312.7529389393672</c:v>
                </c:pt>
                <c:pt idx="1">
                  <c:v>1101.1266182660706</c:v>
                </c:pt>
                <c:pt idx="2">
                  <c:v>2552.7560923839924</c:v>
                </c:pt>
              </c:numCache>
            </c:numRef>
          </c:val>
          <c:extLst xmlns:c16r2="http://schemas.microsoft.com/office/drawing/2015/06/chart">
            <c:ext xmlns:c16="http://schemas.microsoft.com/office/drawing/2014/chart" uri="{C3380CC4-5D6E-409C-BE32-E72D297353CC}">
              <c16:uniqueId val="{00000000-7C63-4F8D-A45B-BC2763A79F16}"/>
            </c:ext>
          </c:extLst>
        </c:ser>
        <c:dLbls>
          <c:showLegendKey val="0"/>
          <c:showVal val="0"/>
          <c:showCatName val="0"/>
          <c:showSerName val="0"/>
          <c:showPercent val="0"/>
          <c:showBubbleSize val="0"/>
        </c:dLbls>
        <c:gapWidth val="182"/>
        <c:axId val="1327201456"/>
        <c:axId val="1327194384"/>
      </c:barChart>
      <c:catAx>
        <c:axId val="13272014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7194384"/>
        <c:crosses val="autoZero"/>
        <c:auto val="1"/>
        <c:lblAlgn val="ctr"/>
        <c:lblOffset val="100"/>
        <c:noMultiLvlLbl val="0"/>
      </c:catAx>
      <c:valAx>
        <c:axId val="1327194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720145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Pandemic </a:t>
            </a:r>
            <a:r>
              <a:rPr lang="en-US" baseline="0"/>
              <a:t>relative to major trading partners</a:t>
            </a:r>
            <a:endParaRPr lang="en-US"/>
          </a:p>
        </c:rich>
      </c:tx>
      <c:layout>
        <c:manualLayout>
          <c:xMode val="edge"/>
          <c:yMode val="edge"/>
          <c:x val="0.13163538873994637"/>
          <c:y val="1.69491525423728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537206307656582"/>
          <c:y val="0.21573868944348057"/>
          <c:w val="0.36662261721306288"/>
          <c:h val="0.72219894123404071"/>
        </c:manualLayout>
      </c:layout>
      <c:radarChart>
        <c:radarStyle val="marker"/>
        <c:varyColors val="0"/>
        <c:ser>
          <c:idx val="0"/>
          <c:order val="0"/>
          <c:tx>
            <c:strRef>
              <c:f>'Working overview'!$I$37</c:f>
              <c:strCache>
                <c:ptCount val="1"/>
                <c:pt idx="0">
                  <c:v>Georgia</c:v>
                </c:pt>
              </c:strCache>
            </c:strRef>
          </c:tx>
          <c:spPr>
            <a:ln w="28575" cap="rnd">
              <a:solidFill>
                <a:schemeClr val="accent1"/>
              </a:solidFill>
              <a:round/>
            </a:ln>
            <a:effectLst/>
          </c:spPr>
          <c:marker>
            <c:symbol val="none"/>
          </c:marker>
          <c:cat>
            <c:strRef>
              <c:f>'Working overview'!$H$38:$H$40</c:f>
              <c:strCache>
                <c:ptCount val="3"/>
                <c:pt idx="0">
                  <c:v>Cases per million</c:v>
                </c:pt>
                <c:pt idx="1">
                  <c:v>Deaths per million</c:v>
                </c:pt>
                <c:pt idx="2">
                  <c:v>Deaths relative to reported cases</c:v>
                </c:pt>
              </c:strCache>
            </c:strRef>
          </c:cat>
          <c:val>
            <c:numRef>
              <c:f>'Working overview'!$I$38:$I$40</c:f>
              <c:numCache>
                <c:formatCode>0.00</c:formatCode>
                <c:ptCount val="3"/>
                <c:pt idx="0">
                  <c:v>0.11064199968383311</c:v>
                </c:pt>
                <c:pt idx="1">
                  <c:v>4.5305906377794067E-2</c:v>
                </c:pt>
                <c:pt idx="2">
                  <c:v>0.40543623404540541</c:v>
                </c:pt>
              </c:numCache>
            </c:numRef>
          </c:val>
          <c:extLst xmlns:c16r2="http://schemas.microsoft.com/office/drawing/2015/06/chart">
            <c:ext xmlns:c16="http://schemas.microsoft.com/office/drawing/2014/chart" uri="{C3380CC4-5D6E-409C-BE32-E72D297353CC}">
              <c16:uniqueId val="{00000000-8CC4-4067-AA35-C36DE703E3D2}"/>
            </c:ext>
          </c:extLst>
        </c:ser>
        <c:ser>
          <c:idx val="1"/>
          <c:order val="1"/>
          <c:tx>
            <c:strRef>
              <c:f>'Working overview'!$J$37</c:f>
              <c:strCache>
                <c:ptCount val="1"/>
                <c:pt idx="0">
                  <c:v>Top 5 trading partner average</c:v>
                </c:pt>
              </c:strCache>
            </c:strRef>
          </c:tx>
          <c:spPr>
            <a:ln w="28575" cap="rnd">
              <a:solidFill>
                <a:schemeClr val="accent2"/>
              </a:solidFill>
              <a:round/>
            </a:ln>
            <a:effectLst/>
          </c:spPr>
          <c:marker>
            <c:symbol val="none"/>
          </c:marker>
          <c:cat>
            <c:strRef>
              <c:f>'Working overview'!$H$38:$H$40</c:f>
              <c:strCache>
                <c:ptCount val="3"/>
                <c:pt idx="0">
                  <c:v>Cases per million</c:v>
                </c:pt>
                <c:pt idx="1">
                  <c:v>Deaths per million</c:v>
                </c:pt>
                <c:pt idx="2">
                  <c:v>Deaths relative to reported cases</c:v>
                </c:pt>
              </c:strCache>
            </c:strRef>
          </c:cat>
          <c:val>
            <c:numRef>
              <c:f>'Working overview'!$J$38:$J$40</c:f>
              <c:numCache>
                <c:formatCode>0.00</c:formatCode>
                <c:ptCount val="3"/>
                <c:pt idx="0">
                  <c:v>1.0969164359436789</c:v>
                </c:pt>
                <c:pt idx="1">
                  <c:v>0.99492085996518997</c:v>
                </c:pt>
                <c:pt idx="2">
                  <c:v>0.89805460686044969</c:v>
                </c:pt>
              </c:numCache>
            </c:numRef>
          </c:val>
          <c:extLst xmlns:c16r2="http://schemas.microsoft.com/office/drawing/2015/06/chart">
            <c:ext xmlns:c16="http://schemas.microsoft.com/office/drawing/2014/chart" uri="{C3380CC4-5D6E-409C-BE32-E72D297353CC}">
              <c16:uniqueId val="{00000001-8CC4-4067-AA35-C36DE703E3D2}"/>
            </c:ext>
          </c:extLst>
        </c:ser>
        <c:ser>
          <c:idx val="2"/>
          <c:order val="2"/>
          <c:tx>
            <c:strRef>
              <c:f>'Working overview'!$K$37</c:f>
              <c:strCache>
                <c:ptCount val="1"/>
                <c:pt idx="0">
                  <c:v>Global average</c:v>
                </c:pt>
              </c:strCache>
            </c:strRef>
          </c:tx>
          <c:spPr>
            <a:ln w="28575" cap="rnd">
              <a:solidFill>
                <a:schemeClr val="accent3"/>
              </a:solidFill>
              <a:round/>
            </a:ln>
            <a:effectLst/>
          </c:spPr>
          <c:marker>
            <c:symbol val="none"/>
          </c:marker>
          <c:cat>
            <c:strRef>
              <c:f>'Working overview'!$H$38:$H$40</c:f>
              <c:strCache>
                <c:ptCount val="3"/>
                <c:pt idx="0">
                  <c:v>Cases per million</c:v>
                </c:pt>
                <c:pt idx="1">
                  <c:v>Deaths per million</c:v>
                </c:pt>
                <c:pt idx="2">
                  <c:v>Deaths relative to reported cases</c:v>
                </c:pt>
              </c:strCache>
            </c:strRef>
          </c:cat>
          <c:val>
            <c:numRef>
              <c:f>'Working overview'!$K$38:$K$40</c:f>
              <c:numCache>
                <c:formatCode>0.00</c:formatCode>
                <c:ptCount val="3"/>
                <c:pt idx="0">
                  <c:v>0.90308356405632118</c:v>
                </c:pt>
                <c:pt idx="1">
                  <c:v>1.0050791400348098</c:v>
                </c:pt>
                <c:pt idx="2">
                  <c:v>1.1019453931395502</c:v>
                </c:pt>
              </c:numCache>
            </c:numRef>
          </c:val>
          <c:extLst xmlns:c16r2="http://schemas.microsoft.com/office/drawing/2015/06/chart">
            <c:ext xmlns:c16="http://schemas.microsoft.com/office/drawing/2014/chart" uri="{C3380CC4-5D6E-409C-BE32-E72D297353CC}">
              <c16:uniqueId val="{00000002-8CC4-4067-AA35-C36DE703E3D2}"/>
            </c:ext>
          </c:extLst>
        </c:ser>
        <c:dLbls>
          <c:showLegendKey val="0"/>
          <c:showVal val="0"/>
          <c:showCatName val="0"/>
          <c:showSerName val="0"/>
          <c:showPercent val="0"/>
          <c:showBubbleSize val="0"/>
        </c:dLbls>
        <c:axId val="1356366240"/>
        <c:axId val="1356360800"/>
      </c:radarChart>
      <c:catAx>
        <c:axId val="1356366240"/>
        <c:scaling>
          <c:orientation val="minMax"/>
        </c:scaling>
        <c:delete val="0"/>
        <c:axPos val="b"/>
        <c:numFmt formatCode="General" sourceLinked="1"/>
        <c:majorTickMark val="none"/>
        <c:minorTickMark val="none"/>
        <c:tickLblPos val="nextTo"/>
        <c:spPr>
          <a:solidFill>
            <a:schemeClr val="accent6">
              <a:lumMod val="20000"/>
              <a:lumOff val="80000"/>
            </a:schemeClr>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356360800"/>
        <c:crosses val="autoZero"/>
        <c:auto val="1"/>
        <c:lblAlgn val="ctr"/>
        <c:lblOffset val="100"/>
        <c:noMultiLvlLbl val="0"/>
      </c:catAx>
      <c:valAx>
        <c:axId val="1356360800"/>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356366240"/>
        <c:crosses val="autoZero"/>
        <c:crossBetween val="between"/>
      </c:valAx>
      <c:spPr>
        <a:noFill/>
        <a:ln>
          <a:noFill/>
        </a:ln>
        <a:effectLst/>
      </c:spPr>
    </c:plotArea>
    <c:legend>
      <c:legendPos val="t"/>
      <c:layout>
        <c:manualLayout>
          <c:xMode val="edge"/>
          <c:yMode val="edge"/>
          <c:x val="0.73663017732539526"/>
          <c:y val="0.10248425196850394"/>
          <c:w val="0.24624960418821643"/>
          <c:h val="0.6565532274567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baseline="0"/>
              <a:t>Industrial structure</a:t>
            </a:r>
            <a:endParaRPr lang="en-US"/>
          </a:p>
        </c:rich>
      </c:tx>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225071605293145"/>
          <c:y val="0.22103617861720776"/>
          <c:w val="0.54272377295732432"/>
          <c:h val="0.69147696654197299"/>
        </c:manualLayout>
      </c:layout>
      <c:pieChart>
        <c:varyColors val="1"/>
        <c:ser>
          <c:idx val="0"/>
          <c:order val="0"/>
          <c:tx>
            <c:strRef>
              <c:f>'Working overview'!$B$53</c:f>
              <c:strCache>
                <c:ptCount val="1"/>
                <c:pt idx="0">
                  <c:v>GEO</c:v>
                </c:pt>
              </c:strCache>
            </c:strRef>
          </c:tx>
          <c:dPt>
            <c:idx val="0"/>
            <c:bubble3D val="0"/>
            <c:spPr>
              <a:solidFill>
                <a:schemeClr val="accent1"/>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1-640F-45B1-B971-D5FC1CEE2C3D}"/>
              </c:ext>
            </c:extLst>
          </c:dPt>
          <c:dPt>
            <c:idx val="1"/>
            <c:bubble3D val="0"/>
            <c:spPr>
              <a:solidFill>
                <a:schemeClr val="accent2"/>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3-640F-45B1-B971-D5FC1CEE2C3D}"/>
              </c:ext>
            </c:extLst>
          </c:dPt>
          <c:dPt>
            <c:idx val="2"/>
            <c:bubble3D val="0"/>
            <c:spPr>
              <a:solidFill>
                <a:schemeClr val="accent3"/>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5-640F-45B1-B971-D5FC1CEE2C3D}"/>
              </c:ext>
            </c:extLst>
          </c:dPt>
          <c:dPt>
            <c:idx val="3"/>
            <c:bubble3D val="0"/>
            <c:spPr>
              <a:solidFill>
                <a:schemeClr val="accent4"/>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7-640F-45B1-B971-D5FC1CEE2C3D}"/>
              </c:ext>
            </c:extLst>
          </c:dPt>
          <c:dPt>
            <c:idx val="4"/>
            <c:bubble3D val="0"/>
            <c:spPr>
              <a:solidFill>
                <a:schemeClr val="accent5"/>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9-640F-45B1-B971-D5FC1CEE2C3D}"/>
              </c:ext>
            </c:extLst>
          </c:dPt>
          <c:dPt>
            <c:idx val="5"/>
            <c:bubble3D val="0"/>
            <c:spPr>
              <a:solidFill>
                <a:schemeClr val="accent6"/>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B-640F-45B1-B971-D5FC1CEE2C3D}"/>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D-640F-45B1-B971-D5FC1CEE2C3D}"/>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1"/>
              <c:showSerName val="0"/>
              <c:showPercent val="1"/>
              <c:showBubbleSize val="0"/>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1"/>
              <c:showSerName val="0"/>
              <c:showPercent val="1"/>
              <c:showBubbleSize val="0"/>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'Working overview'!$C$52:$I$52</c:f>
              <c:strCache>
                <c:ptCount val="7"/>
                <c:pt idx="0">
                  <c:v>Agriculture</c:v>
                </c:pt>
                <c:pt idx="1">
                  <c:v>Mining, Utilities</c:v>
                </c:pt>
                <c:pt idx="2">
                  <c:v>Manufacturing</c:v>
                </c:pt>
                <c:pt idx="3">
                  <c:v>Construction</c:v>
                </c:pt>
                <c:pt idx="4">
                  <c:v>Wholesale, retail, restaurants and hotels</c:v>
                </c:pt>
                <c:pt idx="5">
                  <c:v>Transport, storage and communication</c:v>
                </c:pt>
                <c:pt idx="6">
                  <c:v>Other</c:v>
                </c:pt>
              </c:strCache>
            </c:strRef>
          </c:cat>
          <c:val>
            <c:numRef>
              <c:f>'Working overview'!$C$53:$I$53</c:f>
              <c:numCache>
                <c:formatCode>0.000</c:formatCode>
                <c:ptCount val="7"/>
                <c:pt idx="0">
                  <c:v>7.7771178948189593E-2</c:v>
                </c:pt>
                <c:pt idx="1">
                  <c:v>4.4607731323818255E-2</c:v>
                </c:pt>
                <c:pt idx="2">
                  <c:v>0.10160406996910287</c:v>
                </c:pt>
                <c:pt idx="3">
                  <c:v>8.2861184416061939E-2</c:v>
                </c:pt>
                <c:pt idx="4">
                  <c:v>0.18583208229284592</c:v>
                </c:pt>
                <c:pt idx="5">
                  <c:v>9.1264615039847466E-2</c:v>
                </c:pt>
                <c:pt idx="6">
                  <c:v>0.416059138010134</c:v>
                </c:pt>
              </c:numCache>
            </c:numRef>
          </c:val>
          <c:extLst xmlns:c16r2="http://schemas.microsoft.com/office/drawing/2015/06/chart">
            <c:ext xmlns:c16="http://schemas.microsoft.com/office/drawing/2014/chart" uri="{C3380CC4-5D6E-409C-BE32-E72D297353CC}">
              <c16:uniqueId val="{0000000E-640F-45B1-B971-D5FC1CEE2C3D}"/>
            </c:ext>
          </c:extLst>
        </c:ser>
        <c:dLbls>
          <c:dLblPos val="outEnd"/>
          <c:showLegendKey val="0"/>
          <c:showVal val="1"/>
          <c:showCatName val="0"/>
          <c:showSerName val="0"/>
          <c:showPercent val="0"/>
          <c:showBubbleSize val="0"/>
          <c:showLeaderLines val="1"/>
        </c:dLbls>
        <c:firstSliceAng val="270"/>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Social conditions relative to global average</a:t>
            </a:r>
          </a:p>
        </c:rich>
      </c:tx>
      <c:layout>
        <c:manualLayout>
          <c:xMode val="edge"/>
          <c:yMode val="edge"/>
          <c:x val="0.13163538873994637"/>
          <c:y val="1.69491525423728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537206307656582"/>
          <c:y val="0.21573868944348057"/>
          <c:w val="0.36662261721306288"/>
          <c:h val="0.72219894123404071"/>
        </c:manualLayout>
      </c:layout>
      <c:radarChart>
        <c:radarStyle val="marker"/>
        <c:varyColors val="0"/>
        <c:ser>
          <c:idx val="0"/>
          <c:order val="0"/>
          <c:tx>
            <c:strRef>
              <c:f>'Working overview'!$I$58</c:f>
              <c:strCache>
                <c:ptCount val="1"/>
                <c:pt idx="0">
                  <c:v>Georgia</c:v>
                </c:pt>
              </c:strCache>
            </c:strRef>
          </c:tx>
          <c:spPr>
            <a:ln w="28575" cap="rnd">
              <a:solidFill>
                <a:schemeClr val="accent1"/>
              </a:solidFill>
              <a:round/>
            </a:ln>
            <a:effectLst/>
          </c:spPr>
          <c:marker>
            <c:symbol val="none"/>
          </c:marker>
          <c:cat>
            <c:strRef>
              <c:f>'Working overview'!$H$59:$H$63</c:f>
              <c:strCache>
                <c:ptCount val="5"/>
                <c:pt idx="0">
                  <c:v>Capacity to cope</c:v>
                </c:pt>
                <c:pt idx="1">
                  <c:v>Social protection</c:v>
                </c:pt>
                <c:pt idx="2">
                  <c:v>Hospital beds</c:v>
                </c:pt>
                <c:pt idx="3">
                  <c:v>Formal employment</c:v>
                </c:pt>
                <c:pt idx="4">
                  <c:v>Secure employment</c:v>
                </c:pt>
              </c:strCache>
            </c:strRef>
          </c:cat>
          <c:val>
            <c:numRef>
              <c:f>'Working overview'!$I$59:$I$63</c:f>
              <c:numCache>
                <c:formatCode>0.00</c:formatCode>
                <c:ptCount val="5"/>
                <c:pt idx="0">
                  <c:v>1.2083080019637267</c:v>
                </c:pt>
                <c:pt idx="1">
                  <c:v>1.7343854758131245</c:v>
                </c:pt>
                <c:pt idx="2">
                  <c:v>0.92415374378835669</c:v>
                </c:pt>
                <c:pt idx="3">
                  <c:v>#N/A</c:v>
                </c:pt>
                <c:pt idx="4">
                  <c:v>0.84679776611152424</c:v>
                </c:pt>
              </c:numCache>
            </c:numRef>
          </c:val>
          <c:extLst xmlns:c16r2="http://schemas.microsoft.com/office/drawing/2015/06/chart">
            <c:ext xmlns:c16="http://schemas.microsoft.com/office/drawing/2014/chart" uri="{C3380CC4-5D6E-409C-BE32-E72D297353CC}">
              <c16:uniqueId val="{00000000-6093-4D29-B877-80541851474A}"/>
            </c:ext>
          </c:extLst>
        </c:ser>
        <c:ser>
          <c:idx val="1"/>
          <c:order val="1"/>
          <c:tx>
            <c:strRef>
              <c:f>'Working overview'!$J$58</c:f>
              <c:strCache>
                <c:ptCount val="1"/>
                <c:pt idx="0">
                  <c:v>Asia-Pacific average</c:v>
                </c:pt>
              </c:strCache>
            </c:strRef>
          </c:tx>
          <c:spPr>
            <a:ln w="28575" cap="rnd">
              <a:solidFill>
                <a:schemeClr val="accent2"/>
              </a:solidFill>
              <a:round/>
            </a:ln>
            <a:effectLst/>
          </c:spPr>
          <c:marker>
            <c:symbol val="none"/>
          </c:marker>
          <c:cat>
            <c:strRef>
              <c:f>'Working overview'!$H$59:$H$63</c:f>
              <c:strCache>
                <c:ptCount val="5"/>
                <c:pt idx="0">
                  <c:v>Capacity to cope</c:v>
                </c:pt>
                <c:pt idx="1">
                  <c:v>Social protection</c:v>
                </c:pt>
                <c:pt idx="2">
                  <c:v>Hospital beds</c:v>
                </c:pt>
                <c:pt idx="3">
                  <c:v>Formal employment</c:v>
                </c:pt>
                <c:pt idx="4">
                  <c:v>Secure employment</c:v>
                </c:pt>
              </c:strCache>
            </c:strRef>
          </c:cat>
          <c:val>
            <c:numRef>
              <c:f>'Working overview'!$J$59:$J$63</c:f>
              <c:numCache>
                <c:formatCode>0.00</c:formatCode>
                <c:ptCount val="5"/>
                <c:pt idx="0">
                  <c:v>0.96077979568102734</c:v>
                </c:pt>
                <c:pt idx="1">
                  <c:v>0.97774747641319859</c:v>
                </c:pt>
                <c:pt idx="2">
                  <c:v>1.017180773819341</c:v>
                </c:pt>
                <c:pt idx="3">
                  <c:v>1.0292689118770237</c:v>
                </c:pt>
                <c:pt idx="4">
                  <c:v>0.9793203032964839</c:v>
                </c:pt>
              </c:numCache>
            </c:numRef>
          </c:val>
          <c:extLst xmlns:c16r2="http://schemas.microsoft.com/office/drawing/2015/06/chart">
            <c:ext xmlns:c16="http://schemas.microsoft.com/office/drawing/2014/chart" uri="{C3380CC4-5D6E-409C-BE32-E72D297353CC}">
              <c16:uniqueId val="{00000001-6093-4D29-B877-80541851474A}"/>
            </c:ext>
          </c:extLst>
        </c:ser>
        <c:ser>
          <c:idx val="2"/>
          <c:order val="2"/>
          <c:tx>
            <c:strRef>
              <c:f>'Working overview'!$K$58</c:f>
              <c:strCache>
                <c:ptCount val="1"/>
                <c:pt idx="0">
                  <c:v>Global average</c:v>
                </c:pt>
              </c:strCache>
            </c:strRef>
          </c:tx>
          <c:spPr>
            <a:ln w="28575" cap="rnd">
              <a:solidFill>
                <a:schemeClr val="accent3"/>
              </a:solidFill>
              <a:round/>
            </a:ln>
            <a:effectLst/>
          </c:spPr>
          <c:marker>
            <c:symbol val="none"/>
          </c:marker>
          <c:cat>
            <c:strRef>
              <c:f>'Working overview'!$H$59:$H$63</c:f>
              <c:strCache>
                <c:ptCount val="5"/>
                <c:pt idx="0">
                  <c:v>Capacity to cope</c:v>
                </c:pt>
                <c:pt idx="1">
                  <c:v>Social protection</c:v>
                </c:pt>
                <c:pt idx="2">
                  <c:v>Hospital beds</c:v>
                </c:pt>
                <c:pt idx="3">
                  <c:v>Formal employment</c:v>
                </c:pt>
                <c:pt idx="4">
                  <c:v>Secure employment</c:v>
                </c:pt>
              </c:strCache>
            </c:strRef>
          </c:cat>
          <c:val>
            <c:numRef>
              <c:f>'Working overview'!$K$59:$K$63</c:f>
              <c:numCache>
                <c:formatCode>0.00</c:formatCode>
                <c:ptCount val="5"/>
                <c:pt idx="0">
                  <c:v>1.0392202043189727</c:v>
                </c:pt>
                <c:pt idx="1">
                  <c:v>1.0222525235868014</c:v>
                </c:pt>
                <c:pt idx="2">
                  <c:v>0.98281922618065909</c:v>
                </c:pt>
                <c:pt idx="3">
                  <c:v>0.97073108812297615</c:v>
                </c:pt>
                <c:pt idx="4">
                  <c:v>1.0206796967035163</c:v>
                </c:pt>
              </c:numCache>
            </c:numRef>
          </c:val>
          <c:extLst xmlns:c16r2="http://schemas.microsoft.com/office/drawing/2015/06/chart">
            <c:ext xmlns:c16="http://schemas.microsoft.com/office/drawing/2014/chart" uri="{C3380CC4-5D6E-409C-BE32-E72D297353CC}">
              <c16:uniqueId val="{00000002-6093-4D29-B877-80541851474A}"/>
            </c:ext>
          </c:extLst>
        </c:ser>
        <c:dLbls>
          <c:showLegendKey val="0"/>
          <c:showVal val="0"/>
          <c:showCatName val="0"/>
          <c:showSerName val="0"/>
          <c:showPercent val="0"/>
          <c:showBubbleSize val="0"/>
        </c:dLbls>
        <c:axId val="1356359168"/>
        <c:axId val="1356370048"/>
      </c:radarChart>
      <c:catAx>
        <c:axId val="1356359168"/>
        <c:scaling>
          <c:orientation val="minMax"/>
        </c:scaling>
        <c:delete val="0"/>
        <c:axPos val="b"/>
        <c:numFmt formatCode="General" sourceLinked="1"/>
        <c:majorTickMark val="none"/>
        <c:minorTickMark val="none"/>
        <c:tickLblPos val="nextTo"/>
        <c:spPr>
          <a:solidFill>
            <a:schemeClr val="accent6">
              <a:lumMod val="20000"/>
              <a:lumOff val="80000"/>
            </a:schemeClr>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356370048"/>
        <c:crosses val="autoZero"/>
        <c:auto val="1"/>
        <c:lblAlgn val="ctr"/>
        <c:lblOffset val="100"/>
        <c:noMultiLvlLbl val="0"/>
      </c:catAx>
      <c:valAx>
        <c:axId val="1356370048"/>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356359168"/>
        <c:crosses val="autoZero"/>
        <c:crossBetween val="between"/>
      </c:valAx>
      <c:spPr>
        <a:noFill/>
        <a:ln>
          <a:noFill/>
        </a:ln>
        <a:effectLst/>
      </c:spPr>
    </c:plotArea>
    <c:legend>
      <c:legendPos val="t"/>
      <c:layout>
        <c:manualLayout>
          <c:xMode val="edge"/>
          <c:yMode val="edge"/>
          <c:x val="0.73012602647189206"/>
          <c:y val="0.12748431869745094"/>
          <c:w val="0.24624960418821643"/>
          <c:h val="0.6565532274567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Fiscal measures 2020 (% GDP)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'Working overview'!$B$69</c:f>
              <c:strCache>
                <c:ptCount val="1"/>
                <c:pt idx="0">
                  <c:v>Transfers targeting lower income households</c:v>
                </c:pt>
              </c:strCache>
            </c:strRef>
          </c:tx>
          <c:spPr>
            <a:solidFill>
              <a:schemeClr val="accent1"/>
            </a:solidFill>
            <a:ln>
              <a:noFill/>
            </a:ln>
            <a:effectLst/>
          </c:spPr>
          <c:invertIfNegative val="0"/>
          <c:val>
            <c:numRef>
              <c:f>'Working overview'!$E$69</c:f>
              <c:numCache>
                <c:formatCode>0.0</c:formatCode>
                <c:ptCount val="1"/>
                <c:pt idx="0">
                  <c:v>1.899483787347203</c:v>
                </c:pt>
              </c:numCache>
            </c:numRef>
          </c:val>
          <c:extLst xmlns:c16r2="http://schemas.microsoft.com/office/drawing/2015/06/chart">
            <c:ext xmlns:c16="http://schemas.microsoft.com/office/drawing/2014/chart" uri="{C3380CC4-5D6E-409C-BE32-E72D297353CC}">
              <c16:uniqueId val="{00000000-AA58-41E7-A0C9-32FC5DA7AEC1}"/>
            </c:ext>
          </c:extLst>
        </c:ser>
        <c:ser>
          <c:idx val="1"/>
          <c:order val="1"/>
          <c:tx>
            <c:strRef>
              <c:f>'Working overview'!$B$70</c:f>
              <c:strCache>
                <c:ptCount val="1"/>
                <c:pt idx="0">
                  <c:v>Employment retainment measures</c:v>
                </c:pt>
              </c:strCache>
            </c:strRef>
          </c:tx>
          <c:spPr>
            <a:solidFill>
              <a:schemeClr val="accent2"/>
            </a:solidFill>
            <a:ln>
              <a:noFill/>
            </a:ln>
            <a:effectLst/>
          </c:spPr>
          <c:invertIfNegative val="0"/>
          <c:val>
            <c:numRef>
              <c:f>'Working overview'!$E$70</c:f>
              <c:numCache>
                <c:formatCode>0.0</c:formatCode>
                <c:ptCount val="1"/>
                <c:pt idx="0">
                  <c:v>1.899483787347203</c:v>
                </c:pt>
              </c:numCache>
            </c:numRef>
          </c:val>
          <c:extLst xmlns:c16r2="http://schemas.microsoft.com/office/drawing/2015/06/chart">
            <c:ext xmlns:c16="http://schemas.microsoft.com/office/drawing/2014/chart" uri="{C3380CC4-5D6E-409C-BE32-E72D297353CC}">
              <c16:uniqueId val="{00000001-AA58-41E7-A0C9-32FC5DA7AEC1}"/>
            </c:ext>
          </c:extLst>
        </c:ser>
        <c:ser>
          <c:idx val="2"/>
          <c:order val="2"/>
          <c:tx>
            <c:strRef>
              <c:f>'Working overview'!$B$71</c:f>
              <c:strCache>
                <c:ptCount val="1"/>
                <c:pt idx="0">
                  <c:v>Firm liquidity supports</c:v>
                </c:pt>
              </c:strCache>
            </c:strRef>
          </c:tx>
          <c:spPr>
            <a:solidFill>
              <a:schemeClr val="accent3"/>
            </a:solidFill>
            <a:ln>
              <a:noFill/>
            </a:ln>
            <a:effectLst/>
          </c:spPr>
          <c:invertIfNegative val="0"/>
          <c:val>
            <c:numRef>
              <c:f>'Working overview'!$E$71</c:f>
              <c:numCache>
                <c:formatCode>0.0</c:formatCode>
                <c:ptCount val="1"/>
                <c:pt idx="0">
                  <c:v>1.899483787347203</c:v>
                </c:pt>
              </c:numCache>
            </c:numRef>
          </c:val>
          <c:extLst xmlns:c16r2="http://schemas.microsoft.com/office/drawing/2015/06/chart">
            <c:ext xmlns:c16="http://schemas.microsoft.com/office/drawing/2014/chart" uri="{C3380CC4-5D6E-409C-BE32-E72D297353CC}">
              <c16:uniqueId val="{00000002-AA58-41E7-A0C9-32FC5DA7AEC1}"/>
            </c:ext>
          </c:extLst>
        </c:ser>
        <c:ser>
          <c:idx val="3"/>
          <c:order val="3"/>
          <c:tx>
            <c:strRef>
              <c:f>'Working overview'!$B$72</c:f>
              <c:strCache>
                <c:ptCount val="1"/>
                <c:pt idx="0">
                  <c:v>Healthcare spending</c:v>
                </c:pt>
              </c:strCache>
            </c:strRef>
          </c:tx>
          <c:spPr>
            <a:solidFill>
              <a:schemeClr val="accent4"/>
            </a:solidFill>
            <a:ln>
              <a:noFill/>
            </a:ln>
            <a:effectLst/>
          </c:spPr>
          <c:invertIfNegative val="0"/>
          <c:val>
            <c:numRef>
              <c:f>'Working overview'!$E$72</c:f>
              <c:numCache>
                <c:formatCode>0.0</c:formatCode>
                <c:ptCount val="1"/>
                <c:pt idx="0">
                  <c:v>1.899483787347203</c:v>
                </c:pt>
              </c:numCache>
            </c:numRef>
          </c:val>
          <c:extLst xmlns:c16r2="http://schemas.microsoft.com/office/drawing/2015/06/chart">
            <c:ext xmlns:c16="http://schemas.microsoft.com/office/drawing/2014/chart" uri="{C3380CC4-5D6E-409C-BE32-E72D297353CC}">
              <c16:uniqueId val="{00000003-AA58-41E7-A0C9-32FC5DA7AEC1}"/>
            </c:ext>
          </c:extLst>
        </c:ser>
        <c:ser>
          <c:idx val="4"/>
          <c:order val="4"/>
          <c:tx>
            <c:strRef>
              <c:f>'Working overview'!$B$73</c:f>
              <c:strCache>
                <c:ptCount val="1"/>
                <c:pt idx="0">
                  <c:v>Other</c:v>
                </c:pt>
              </c:strCache>
            </c:strRef>
          </c:tx>
          <c:spPr>
            <a:solidFill>
              <a:schemeClr val="accent5"/>
            </a:solidFill>
            <a:ln>
              <a:noFill/>
            </a:ln>
            <a:effectLst/>
          </c:spPr>
          <c:invertIfNegative val="0"/>
          <c:val>
            <c:numRef>
              <c:f>'Working overview'!$E$73</c:f>
              <c:numCache>
                <c:formatCode>0.0</c:formatCode>
                <c:ptCount val="1"/>
                <c:pt idx="0">
                  <c:v>0</c:v>
                </c:pt>
              </c:numCache>
            </c:numRef>
          </c:val>
          <c:extLst xmlns:c16r2="http://schemas.microsoft.com/office/drawing/2015/06/chart">
            <c:ext xmlns:c16="http://schemas.microsoft.com/office/drawing/2014/chart" uri="{C3380CC4-5D6E-409C-BE32-E72D297353CC}">
              <c16:uniqueId val="{00000004-AA58-41E7-A0C9-32FC5DA7AEC1}"/>
            </c:ext>
          </c:extLst>
        </c:ser>
        <c:dLbls>
          <c:showLegendKey val="0"/>
          <c:showVal val="0"/>
          <c:showCatName val="0"/>
          <c:showSerName val="0"/>
          <c:showPercent val="0"/>
          <c:showBubbleSize val="0"/>
        </c:dLbls>
        <c:gapWidth val="150"/>
        <c:overlap val="100"/>
        <c:axId val="1356370592"/>
        <c:axId val="1356360256"/>
      </c:barChart>
      <c:lineChart>
        <c:grouping val="standard"/>
        <c:varyColors val="0"/>
        <c:ser>
          <c:idx val="6"/>
          <c:order val="6"/>
          <c:tx>
            <c:strRef>
              <c:f>'Working overview'!$B$75</c:f>
              <c:strCache>
                <c:ptCount val="1"/>
                <c:pt idx="0">
                  <c:v>Carbon subsidies</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'Working overview'!$E$75</c:f>
              <c:numCache>
                <c:formatCode>0.0</c:formatCode>
                <c:ptCount val="1"/>
                <c:pt idx="0">
                  <c:v>0</c:v>
                </c:pt>
              </c:numCache>
            </c:numRef>
          </c:val>
          <c:smooth val="0"/>
          <c:extLst xmlns:c16r2="http://schemas.microsoft.com/office/drawing/2015/06/chart">
            <c:ext xmlns:c16="http://schemas.microsoft.com/office/drawing/2014/chart" uri="{C3380CC4-5D6E-409C-BE32-E72D297353CC}">
              <c16:uniqueId val="{00000005-AA58-41E7-A0C9-32FC5DA7AEC1}"/>
            </c:ext>
          </c:extLst>
        </c:ser>
        <c:dLbls>
          <c:showLegendKey val="0"/>
          <c:showVal val="0"/>
          <c:showCatName val="0"/>
          <c:showSerName val="0"/>
          <c:showPercent val="0"/>
          <c:showBubbleSize val="0"/>
        </c:dLbls>
        <c:marker val="1"/>
        <c:smooth val="0"/>
        <c:axId val="1356370592"/>
        <c:axId val="1356360256"/>
        <c:extLst xmlns:c16r2="http://schemas.microsoft.com/office/drawing/2015/06/chart">
          <c:ext xmlns:c15="http://schemas.microsoft.com/office/drawing/2012/chart" uri="{02D57815-91ED-43cb-92C2-25804820EDAC}">
            <c15:filteredLineSeries>
              <c15:ser>
                <c:idx val="5"/>
                <c:order val="5"/>
                <c:tx>
                  <c:strRef>
                    <c:extLst xmlns:c16r2="http://schemas.microsoft.com/office/drawing/2015/06/chart">
                      <c:ext uri="{02D57815-91ED-43cb-92C2-25804820EDAC}">
                        <c15:formulaRef>
                          <c15:sqref>'Working overview'!$B$74</c15:sqref>
                        </c15:formulaRef>
                      </c:ext>
                    </c:extLst>
                    <c:strCache>
                      <c:ptCount val="1"/>
                    </c:strCache>
                  </c:strRef>
                </c:tx>
                <c:spPr>
                  <a:ln w="28575" cap="rnd">
                    <a:solidFill>
                      <a:schemeClr val="accent6"/>
                    </a:solidFill>
                    <a:round/>
                  </a:ln>
                  <a:effectLst/>
                </c:spPr>
                <c:marker>
                  <c:symbol val="none"/>
                </c:marker>
                <c:val>
                  <c:numRef>
                    <c:extLst xmlns:c16r2="http://schemas.microsoft.com/office/drawing/2015/06/chart">
                      <c:ext uri="{02D57815-91ED-43cb-92C2-25804820EDAC}">
                        <c15:formulaRef>
                          <c15:sqref>'Working overview'!$E$74</c15:sqref>
                        </c15:formulaRef>
                      </c:ext>
                    </c:extLst>
                    <c:numCache>
                      <c:formatCode>0.0</c:formatCode>
                      <c:ptCount val="1"/>
                    </c:numCache>
                  </c:numRef>
                </c:val>
                <c:smooth val="0"/>
                <c:extLst xmlns:c16r2="http://schemas.microsoft.com/office/drawing/2015/06/chart">
                  <c:ext xmlns:c16="http://schemas.microsoft.com/office/drawing/2014/chart" uri="{C3380CC4-5D6E-409C-BE32-E72D297353CC}">
                    <c16:uniqueId val="{00000006-AA58-41E7-A0C9-32FC5DA7AEC1}"/>
                  </c:ext>
                </c:extLst>
              </c15:ser>
            </c15:filteredLineSeries>
          </c:ext>
        </c:extLst>
      </c:lineChart>
      <c:catAx>
        <c:axId val="1356370592"/>
        <c:scaling>
          <c:orientation val="minMax"/>
        </c:scaling>
        <c:delete val="1"/>
        <c:axPos val="b"/>
        <c:numFmt formatCode="General" sourceLinked="1"/>
        <c:majorTickMark val="none"/>
        <c:minorTickMark val="none"/>
        <c:tickLblPos val="nextTo"/>
        <c:crossAx val="1356360256"/>
        <c:crosses val="autoZero"/>
        <c:auto val="1"/>
        <c:lblAlgn val="ctr"/>
        <c:lblOffset val="100"/>
        <c:noMultiLvlLbl val="0"/>
      </c:catAx>
      <c:valAx>
        <c:axId val="13563602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70592"/>
        <c:crosses val="autoZero"/>
        <c:crossBetween val="between"/>
      </c:valAx>
      <c:spPr>
        <a:noFill/>
        <a:ln>
          <a:noFill/>
        </a:ln>
        <a:effectLst/>
      </c:spPr>
    </c:plotArea>
    <c:legend>
      <c:legendPos val="l"/>
      <c:layout>
        <c:manualLayout>
          <c:xMode val="edge"/>
          <c:yMode val="edge"/>
          <c:x val="0"/>
          <c:y val="3.7037037037037035E-2"/>
          <c:w val="0.35591797900262467"/>
          <c:h val="0.962962962962962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Exchange rate to US$, % change Year-to-date (rise is a depreciation)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'Working overview'!$B$78</c:f>
              <c:strCache>
                <c:ptCount val="1"/>
                <c:pt idx="0">
                  <c:v>Exchange rate</c:v>
                </c:pt>
              </c:strCache>
            </c:strRef>
          </c:tx>
          <c:spPr>
            <a:solidFill>
              <a:schemeClr val="accent1"/>
            </a:solidFill>
            <a:ln>
              <a:noFill/>
            </a:ln>
            <a:effectLst/>
          </c:spPr>
          <c:invertIfNegative val="0"/>
          <c:val>
            <c:numRef>
              <c:f>'Working overview'!$H$78</c:f>
              <c:numCache>
                <c:formatCode>0.0</c:formatCode>
                <c:ptCount val="1"/>
                <c:pt idx="0">
                  <c:v>6.3977746870653718</c:v>
                </c:pt>
              </c:numCache>
            </c:numRef>
          </c:val>
          <c:extLst xmlns:c16r2="http://schemas.microsoft.com/office/drawing/2015/06/chart">
            <c:ext xmlns:c16="http://schemas.microsoft.com/office/drawing/2014/chart" uri="{C3380CC4-5D6E-409C-BE32-E72D297353CC}">
              <c16:uniqueId val="{00000000-BB07-4AF8-BD94-EB05BCDA390B}"/>
            </c:ext>
          </c:extLst>
        </c:ser>
        <c:dLbls>
          <c:showLegendKey val="0"/>
          <c:showVal val="0"/>
          <c:showCatName val="0"/>
          <c:showSerName val="0"/>
          <c:showPercent val="0"/>
          <c:showBubbleSize val="0"/>
        </c:dLbls>
        <c:gapWidth val="219"/>
        <c:overlap val="-27"/>
        <c:axId val="1356361344"/>
        <c:axId val="1356361888"/>
      </c:barChart>
      <c:catAx>
        <c:axId val="1356361344"/>
        <c:scaling>
          <c:orientation val="minMax"/>
        </c:scaling>
        <c:delete val="1"/>
        <c:axPos val="b"/>
        <c:majorTickMark val="none"/>
        <c:minorTickMark val="none"/>
        <c:tickLblPos val="nextTo"/>
        <c:crossAx val="1356361888"/>
        <c:crosses val="autoZero"/>
        <c:auto val="1"/>
        <c:lblAlgn val="ctr"/>
        <c:lblOffset val="100"/>
        <c:noMultiLvlLbl val="0"/>
      </c:catAx>
      <c:valAx>
        <c:axId val="1356361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134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Interest rates, basis point change Year-to-date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'Working overview'!$B$80</c:f>
              <c:strCache>
                <c:ptCount val="1"/>
                <c:pt idx="0">
                  <c:v>Interest rate</c:v>
                </c:pt>
              </c:strCache>
            </c:strRef>
          </c:tx>
          <c:spPr>
            <a:solidFill>
              <a:schemeClr val="accent2"/>
            </a:solidFill>
            <a:ln>
              <a:noFill/>
            </a:ln>
            <a:effectLst/>
          </c:spPr>
          <c:invertIfNegative val="0"/>
          <c:val>
            <c:numRef>
              <c:f>'Working overview'!$D$80</c:f>
              <c:numCache>
                <c:formatCode>0.00</c:formatCode>
                <c:ptCount val="1"/>
                <c:pt idx="0">
                  <c:v>-100</c:v>
                </c:pt>
              </c:numCache>
            </c:numRef>
          </c:val>
          <c:extLst xmlns:c16r2="http://schemas.microsoft.com/office/drawing/2015/06/chart">
            <c:ext xmlns:c16="http://schemas.microsoft.com/office/drawing/2014/chart" uri="{C3380CC4-5D6E-409C-BE32-E72D297353CC}">
              <c16:uniqueId val="{00000000-02A4-400A-A226-942CA86DD4C6}"/>
            </c:ext>
          </c:extLst>
        </c:ser>
        <c:dLbls>
          <c:showLegendKey val="0"/>
          <c:showVal val="0"/>
          <c:showCatName val="0"/>
          <c:showSerName val="0"/>
          <c:showPercent val="0"/>
          <c:showBubbleSize val="0"/>
        </c:dLbls>
        <c:gapWidth val="219"/>
        <c:overlap val="-27"/>
        <c:axId val="1356358624"/>
        <c:axId val="1356364608"/>
      </c:barChart>
      <c:catAx>
        <c:axId val="1356358624"/>
        <c:scaling>
          <c:orientation val="minMax"/>
        </c:scaling>
        <c:delete val="1"/>
        <c:axPos val="b"/>
        <c:majorTickMark val="none"/>
        <c:minorTickMark val="none"/>
        <c:tickLblPos val="nextTo"/>
        <c:crossAx val="1356364608"/>
        <c:crosses val="autoZero"/>
        <c:auto val="1"/>
        <c:lblAlgn val="ctr"/>
        <c:lblOffset val="100"/>
        <c:noMultiLvlLbl val="0"/>
      </c:catAx>
      <c:valAx>
        <c:axId val="13563646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5862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Impact of</a:t>
            </a:r>
            <a:r>
              <a:rPr lang="en-US" baseline="0"/>
              <a:t> Covid-19 shock</a:t>
            </a:r>
            <a:r>
              <a:rPr lang="en-US"/>
              <a:t> on key variables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026501434156173"/>
          <c:y val="0.13020979993394866"/>
          <c:w val="0.85879265091863521"/>
          <c:h val="0.47087796144687211"/>
        </c:manualLayout>
      </c:layout>
      <c:barChart>
        <c:barDir val="col"/>
        <c:grouping val="clustered"/>
        <c:varyColors val="0"/>
        <c:ser>
          <c:idx val="0"/>
          <c:order val="0"/>
          <c:tx>
            <c:strRef>
              <c:f>'Working baseline'!$M$4</c:f>
              <c:strCache>
                <c:ptCount val="1"/>
                <c:pt idx="0">
                  <c:v>Baseline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0C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 baseline'!$L$5:$L$14</c:f>
              <c:strCache>
                <c:ptCount val="10"/>
                <c:pt idx="0">
                  <c:v>GDP growth</c:v>
                </c:pt>
                <c:pt idx="1">
                  <c:v>Inflation</c:v>
                </c:pt>
                <c:pt idx="2">
                  <c:v>Employment growth</c:v>
                </c:pt>
                <c:pt idx="3">
                  <c:v>Fiscal balance
 (% GDP)</c:v>
                </c:pt>
                <c:pt idx="4">
                  <c:v>Government debt
 (% GDP)</c:v>
                </c:pt>
                <c:pt idx="5">
                  <c:v>Extreme poverty rate
 ($1.90 a day)</c:v>
                </c:pt>
                <c:pt idx="6">
                  <c:v>Poverty rate
 ($5.50 a day)</c:v>
                </c:pt>
                <c:pt idx="7">
                  <c:v>Gini coefficient</c:v>
                </c:pt>
                <c:pt idx="8">
                  <c:v>CO₂ emissions</c:v>
                </c:pt>
                <c:pt idx="9">
                  <c:v>PM2.5 air pollution</c:v>
                </c:pt>
              </c:strCache>
            </c:strRef>
          </c:cat>
          <c:val>
            <c:numRef>
              <c:f>'Working baseline'!$M$5:$M$14</c:f>
              <c:numCache>
                <c:formatCode>0.0</c:formatCode>
                <c:ptCount val="10"/>
                <c:pt idx="0">
                  <c:v>-9.9392092675428891</c:v>
                </c:pt>
                <c:pt idx="1">
                  <c:v>1.9790188367172599</c:v>
                </c:pt>
                <c:pt idx="2">
                  <c:v>-8.862332068235709</c:v>
                </c:pt>
                <c:pt idx="3">
                  <c:v>-10.692731925091065</c:v>
                </c:pt>
                <c:pt idx="4">
                  <c:v>14.915450157651996</c:v>
                </c:pt>
                <c:pt idx="5">
                  <c:v>0.95879072846929025</c:v>
                </c:pt>
                <c:pt idx="6">
                  <c:v>4.3874044837445894</c:v>
                </c:pt>
                <c:pt idx="7">
                  <c:v>9.2654696308670736E-2</c:v>
                </c:pt>
                <c:pt idx="8">
                  <c:v>-9.5076376961163884</c:v>
                </c:pt>
                <c:pt idx="9">
                  <c:v>-9.5076376961163778</c:v>
                </c:pt>
              </c:numCache>
            </c:numRef>
          </c:val>
          <c:extLst xmlns:c16r2="http://schemas.microsoft.com/office/drawing/2015/06/chart">
            <c:ext xmlns:c16="http://schemas.microsoft.com/office/drawing/2014/chart" uri="{C3380CC4-5D6E-409C-BE32-E72D297353CC}">
              <c16:uniqueId val="{00000000-CCEF-49A4-BF79-EDC078C6D162}"/>
            </c:ext>
          </c:extLst>
        </c:ser>
        <c:dLbls>
          <c:showLegendKey val="0"/>
          <c:showVal val="0"/>
          <c:showCatName val="0"/>
          <c:showSerName val="0"/>
          <c:showPercent val="0"/>
          <c:showBubbleSize val="0"/>
        </c:dLbls>
        <c:gapWidth val="219"/>
        <c:overlap val="-27"/>
        <c:axId val="1356362976"/>
        <c:axId val="1356365152"/>
      </c:barChart>
      <c:catAx>
        <c:axId val="1356362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5152"/>
        <c:crosses val="autoZero"/>
        <c:auto val="1"/>
        <c:lblAlgn val="ctr"/>
        <c:lblOffset val="100"/>
        <c:noMultiLvlLbl val="0"/>
      </c:catAx>
      <c:valAx>
        <c:axId val="135636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r>
                  <a:rPr lang="en-US" baseline="0"/>
                  <a:t> or percentage point change</a:t>
                </a:r>
                <a:endParaRPr lang="en-US"/>
              </a:p>
            </c:rich>
          </c:tx>
          <c:layout>
            <c:manualLayout>
              <c:xMode val="edge"/>
              <c:yMode val="edge"/>
              <c:x val="8.4388185654008432E-3"/>
              <c:y val="0.163752759381898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29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Impact of</a:t>
            </a:r>
            <a:r>
              <a:rPr lang="en-US" baseline="0"/>
              <a:t> Covid-19 shock</a:t>
            </a:r>
            <a:r>
              <a:rPr lang="en-US"/>
              <a:t> on key variables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135515955242437"/>
          <c:y val="0.26950614881005042"/>
          <c:w val="0.85817392632015177"/>
          <c:h val="0.33874723524727951"/>
        </c:manualLayout>
      </c:layout>
      <c:barChart>
        <c:barDir val="col"/>
        <c:grouping val="clustered"/>
        <c:varyColors val="0"/>
        <c:ser>
          <c:idx val="0"/>
          <c:order val="0"/>
          <c:tx>
            <c:strRef>
              <c:f>'Working baseline'!$M$4</c:f>
              <c:strCache>
                <c:ptCount val="1"/>
                <c:pt idx="0">
                  <c:v>Baseline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rgbClr val="0070C0"/>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 baseline'!$L$5:$L$14</c:f>
              <c:strCache>
                <c:ptCount val="10"/>
                <c:pt idx="0">
                  <c:v>GDP growth</c:v>
                </c:pt>
                <c:pt idx="1">
                  <c:v>Inflation</c:v>
                </c:pt>
                <c:pt idx="2">
                  <c:v>Employment growth</c:v>
                </c:pt>
                <c:pt idx="3">
                  <c:v>Fiscal balance
 (% GDP)</c:v>
                </c:pt>
                <c:pt idx="4">
                  <c:v>Government debt
 (% GDP)</c:v>
                </c:pt>
                <c:pt idx="5">
                  <c:v>Extreme poverty rate
 ($1.90 a day)</c:v>
                </c:pt>
                <c:pt idx="6">
                  <c:v>Poverty rate
 ($5.50 a day)</c:v>
                </c:pt>
                <c:pt idx="7">
                  <c:v>Gini coefficient</c:v>
                </c:pt>
                <c:pt idx="8">
                  <c:v>CO₂ emissions</c:v>
                </c:pt>
                <c:pt idx="9">
                  <c:v>PM2.5 air pollution</c:v>
                </c:pt>
              </c:strCache>
            </c:strRef>
          </c:cat>
          <c:val>
            <c:numRef>
              <c:f>'Working baseline'!$M$5:$M$14</c:f>
              <c:numCache>
                <c:formatCode>0.0</c:formatCode>
                <c:ptCount val="10"/>
                <c:pt idx="0">
                  <c:v>-9.9392092675428891</c:v>
                </c:pt>
                <c:pt idx="1">
                  <c:v>1.9790188367172599</c:v>
                </c:pt>
                <c:pt idx="2">
                  <c:v>-8.862332068235709</c:v>
                </c:pt>
                <c:pt idx="3">
                  <c:v>-10.692731925091065</c:v>
                </c:pt>
                <c:pt idx="4">
                  <c:v>14.915450157651996</c:v>
                </c:pt>
                <c:pt idx="5">
                  <c:v>0.95879072846929025</c:v>
                </c:pt>
                <c:pt idx="6">
                  <c:v>4.3874044837445894</c:v>
                </c:pt>
                <c:pt idx="7">
                  <c:v>9.2654696308670736E-2</c:v>
                </c:pt>
                <c:pt idx="8">
                  <c:v>-9.5076376961163884</c:v>
                </c:pt>
                <c:pt idx="9">
                  <c:v>-9.5076376961163778</c:v>
                </c:pt>
              </c:numCache>
            </c:numRef>
          </c:val>
          <c:extLst xmlns:c16r2="http://schemas.microsoft.com/office/drawing/2015/06/chart">
            <c:ext xmlns:c16="http://schemas.microsoft.com/office/drawing/2014/chart" uri="{C3380CC4-5D6E-409C-BE32-E72D297353CC}">
              <c16:uniqueId val="{00000000-1C19-4450-86B9-2F7DCF2DD6FB}"/>
            </c:ext>
          </c:extLst>
        </c:ser>
        <c:ser>
          <c:idx val="1"/>
          <c:order val="1"/>
          <c:tx>
            <c:strRef>
              <c:f>'Working baseline'!$N$4</c:f>
              <c:strCache>
                <c:ptCount val="1"/>
                <c:pt idx="0">
                  <c:v>Scenario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'Working baseline'!$L$5:$L$14</c:f>
              <c:strCache>
                <c:ptCount val="10"/>
                <c:pt idx="0">
                  <c:v>GDP growth</c:v>
                </c:pt>
                <c:pt idx="1">
                  <c:v>Inflation</c:v>
                </c:pt>
                <c:pt idx="2">
                  <c:v>Employment growth</c:v>
                </c:pt>
                <c:pt idx="3">
                  <c:v>Fiscal balance
 (% GDP)</c:v>
                </c:pt>
                <c:pt idx="4">
                  <c:v>Government debt
 (% GDP)</c:v>
                </c:pt>
                <c:pt idx="5">
                  <c:v>Extreme poverty rate
 ($1.90 a day)</c:v>
                </c:pt>
                <c:pt idx="6">
                  <c:v>Poverty rate
 ($5.50 a day)</c:v>
                </c:pt>
                <c:pt idx="7">
                  <c:v>Gini coefficient</c:v>
                </c:pt>
                <c:pt idx="8">
                  <c:v>CO₂ emissions</c:v>
                </c:pt>
                <c:pt idx="9">
                  <c:v>PM2.5 air pollution</c:v>
                </c:pt>
              </c:strCache>
            </c:strRef>
          </c:cat>
          <c:val>
            <c:numRef>
              <c:f>'Working baseline'!$N$5:$N$14</c:f>
              <c:numCache>
                <c:formatCode>0.0</c:formatCode>
                <c:ptCount val="10"/>
                <c:pt idx="0">
                  <c:v>-7.7598741909796276</c:v>
                </c:pt>
                <c:pt idx="1">
                  <c:v>2.3876441635728716</c:v>
                </c:pt>
                <c:pt idx="2">
                  <c:v>-6.9870129750402787</c:v>
                </c:pt>
                <c:pt idx="3">
                  <c:v>-7.2598803559397354</c:v>
                </c:pt>
                <c:pt idx="4">
                  <c:v>10.055243126916203</c:v>
                </c:pt>
                <c:pt idx="5">
                  <c:v>0.72496129471924275</c:v>
                </c:pt>
                <c:pt idx="6">
                  <c:v>3.2246356593183521</c:v>
                </c:pt>
                <c:pt idx="7">
                  <c:v>7.6008813128993324E-2</c:v>
                </c:pt>
                <c:pt idx="8">
                  <c:v>-7.422931783537889</c:v>
                </c:pt>
                <c:pt idx="9">
                  <c:v>-7.422931783537889</c:v>
                </c:pt>
              </c:numCache>
            </c:numRef>
          </c:val>
          <c:extLst xmlns:c16r2="http://schemas.microsoft.com/office/drawing/2015/06/chart">
            <c:ext xmlns:c16="http://schemas.microsoft.com/office/drawing/2014/chart" uri="{C3380CC4-5D6E-409C-BE32-E72D297353CC}">
              <c16:uniqueId val="{00000001-1C19-4450-86B9-2F7DCF2DD6FB}"/>
            </c:ext>
          </c:extLst>
        </c:ser>
        <c:dLbls>
          <c:showLegendKey val="0"/>
          <c:showVal val="0"/>
          <c:showCatName val="0"/>
          <c:showSerName val="0"/>
          <c:showPercent val="0"/>
          <c:showBubbleSize val="0"/>
        </c:dLbls>
        <c:gapWidth val="219"/>
        <c:overlap val="-27"/>
        <c:axId val="1356365696"/>
        <c:axId val="1356366784"/>
      </c:barChart>
      <c:catAx>
        <c:axId val="13563656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6784"/>
        <c:crosses val="autoZero"/>
        <c:auto val="1"/>
        <c:lblAlgn val="ctr"/>
        <c:lblOffset val="100"/>
        <c:noMultiLvlLbl val="0"/>
      </c:catAx>
      <c:valAx>
        <c:axId val="1356366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or percentage point change</a:t>
                </a:r>
              </a:p>
            </c:rich>
          </c:tx>
          <c:layout>
            <c:manualLayout>
              <c:xMode val="edge"/>
              <c:yMode val="edge"/>
              <c:x val="2.7700831024930748E-3"/>
              <c:y val="0.157146598248252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56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'Working overview'!$B$7</c:f>
              <c:strCache>
                <c:ptCount val="1"/>
                <c:pt idx="0">
                  <c:v>Deaths per million</c:v>
                </c:pt>
              </c:strCache>
            </c:strRef>
          </c:tx>
          <c:spPr>
            <a:solidFill>
              <a:schemeClr val="accent1"/>
            </a:solidFill>
            <a:ln>
              <a:noFill/>
            </a:ln>
            <a:effectLst/>
          </c:spPr>
          <c:invertIfNegative val="0"/>
          <c:cat>
            <c:strRef>
              <c:f>'Working overview'!$C$5:$E$5</c:f>
              <c:strCache>
                <c:ptCount val="3"/>
                <c:pt idx="0">
                  <c:v>Georgia</c:v>
                </c:pt>
                <c:pt idx="1">
                  <c:v>Asia-Pacific average</c:v>
                </c:pt>
                <c:pt idx="2">
                  <c:v>Global average</c:v>
                </c:pt>
              </c:strCache>
            </c:strRef>
          </c:cat>
          <c:val>
            <c:numRef>
              <c:f>'Working overview'!$C$7:$E$7</c:f>
              <c:numCache>
                <c:formatCode>0.0</c:formatCode>
                <c:ptCount val="3"/>
                <c:pt idx="0">
                  <c:v>4.2534399695753944</c:v>
                </c:pt>
                <c:pt idx="1">
                  <c:v>24.692574350672643</c:v>
                </c:pt>
                <c:pt idx="2">
                  <c:v>94.359524587413759</c:v>
                </c:pt>
              </c:numCache>
            </c:numRef>
          </c:val>
          <c:extLst xmlns:c16r2="http://schemas.microsoft.com/office/drawing/2015/06/chart">
            <c:ext xmlns:c16="http://schemas.microsoft.com/office/drawing/2014/chart" uri="{C3380CC4-5D6E-409C-BE32-E72D297353CC}">
              <c16:uniqueId val="{00000000-A5CD-481C-83F7-1D8F9C1FC0AB}"/>
            </c:ext>
          </c:extLst>
        </c:ser>
        <c:dLbls>
          <c:showLegendKey val="0"/>
          <c:showVal val="0"/>
          <c:showCatName val="0"/>
          <c:showSerName val="0"/>
          <c:showPercent val="0"/>
          <c:showBubbleSize val="0"/>
        </c:dLbls>
        <c:gapWidth val="182"/>
        <c:axId val="1327194928"/>
        <c:axId val="1327186224"/>
      </c:barChart>
      <c:catAx>
        <c:axId val="13271949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7186224"/>
        <c:crosses val="autoZero"/>
        <c:auto val="1"/>
        <c:lblAlgn val="ctr"/>
        <c:lblOffset val="100"/>
        <c:noMultiLvlLbl val="0"/>
      </c:catAx>
      <c:valAx>
        <c:axId val="13271862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7194928"/>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Pandemic </a:t>
            </a:r>
            <a:r>
              <a:rPr lang="en-US" baseline="0"/>
              <a:t>relative to regional and global averages</a:t>
            </a:r>
            <a:endParaRPr lang="en-US"/>
          </a:p>
        </c:rich>
      </c:tx>
      <c:layout>
        <c:manualLayout>
          <c:xMode val="edge"/>
          <c:yMode val="edge"/>
          <c:x val="0.13163538873994637"/>
          <c:y val="1.69491525423728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8537206307656582"/>
          <c:y val="0.21573868944348057"/>
          <c:w val="0.36662261721306288"/>
          <c:h val="0.72219894123404071"/>
        </c:manualLayout>
      </c:layout>
      <c:radarChart>
        <c:radarStyle val="marker"/>
        <c:varyColors val="0"/>
        <c:ser>
          <c:idx val="0"/>
          <c:order val="0"/>
          <c:tx>
            <c:strRef>
              <c:f>'Working overview'!$I$5</c:f>
              <c:strCache>
                <c:ptCount val="1"/>
                <c:pt idx="0">
                  <c:v>Georgia</c:v>
                </c:pt>
              </c:strCache>
            </c:strRef>
          </c:tx>
          <c:spPr>
            <a:ln w="28575" cap="rnd">
              <a:solidFill>
                <a:schemeClr val="accent1"/>
              </a:solidFill>
              <a:round/>
            </a:ln>
            <a:effectLst/>
          </c:spPr>
          <c:marker>
            <c:symbol val="none"/>
          </c:marker>
          <c:cat>
            <c:strRef>
              <c:f>'Working overview'!$H$6:$H$8</c:f>
              <c:strCache>
                <c:ptCount val="3"/>
                <c:pt idx="0">
                  <c:v>Cases per million</c:v>
                </c:pt>
                <c:pt idx="1">
                  <c:v>Deaths per million</c:v>
                </c:pt>
                <c:pt idx="2">
                  <c:v>Deaths relative to reported cases</c:v>
                </c:pt>
              </c:strCache>
            </c:strRef>
          </c:cat>
          <c:val>
            <c:numRef>
              <c:f>'Working overview'!$I$6:$I$8</c:f>
              <c:numCache>
                <c:formatCode>0.00</c:formatCode>
                <c:ptCount val="3"/>
                <c:pt idx="0">
                  <c:v>0.17118936961374179</c:v>
                </c:pt>
                <c:pt idx="1">
                  <c:v>7.1455102556191225E-2</c:v>
                </c:pt>
                <c:pt idx="2">
                  <c:v>0.45800026977441427</c:v>
                </c:pt>
              </c:numCache>
            </c:numRef>
          </c:val>
          <c:extLst xmlns:c16r2="http://schemas.microsoft.com/office/drawing/2015/06/chart">
            <c:ext xmlns:c16="http://schemas.microsoft.com/office/drawing/2014/chart" uri="{C3380CC4-5D6E-409C-BE32-E72D297353CC}">
              <c16:uniqueId val="{00000000-7D23-411E-B4E2-EE70196B426D}"/>
            </c:ext>
          </c:extLst>
        </c:ser>
        <c:ser>
          <c:idx val="1"/>
          <c:order val="1"/>
          <c:tx>
            <c:strRef>
              <c:f>'Working overview'!$J$5</c:f>
              <c:strCache>
                <c:ptCount val="1"/>
                <c:pt idx="0">
                  <c:v>Asia-Pacific average</c:v>
                </c:pt>
              </c:strCache>
            </c:strRef>
          </c:tx>
          <c:spPr>
            <a:ln w="28575" cap="rnd">
              <a:solidFill>
                <a:schemeClr val="accent2"/>
              </a:solidFill>
              <a:round/>
            </a:ln>
            <a:effectLst/>
          </c:spPr>
          <c:marker>
            <c:symbol val="none"/>
          </c:marker>
          <c:cat>
            <c:strRef>
              <c:f>'Working overview'!$H$6:$H$8</c:f>
              <c:strCache>
                <c:ptCount val="3"/>
                <c:pt idx="0">
                  <c:v>Cases per million</c:v>
                </c:pt>
                <c:pt idx="1">
                  <c:v>Deaths per million</c:v>
                </c:pt>
                <c:pt idx="2">
                  <c:v>Deaths relative to reported cases</c:v>
                </c:pt>
              </c:strCache>
            </c:strRef>
          </c:cat>
          <c:val>
            <c:numRef>
              <c:f>'Working overview'!$J$6:$J$8</c:f>
              <c:numCache>
                <c:formatCode>0.00</c:formatCode>
                <c:ptCount val="3"/>
                <c:pt idx="0">
                  <c:v>0.60271590823459631</c:v>
                </c:pt>
                <c:pt idx="1">
                  <c:v>0.41481963898031116</c:v>
                </c:pt>
                <c:pt idx="2">
                  <c:v>0.75518948491893834</c:v>
                </c:pt>
              </c:numCache>
            </c:numRef>
          </c:val>
          <c:extLst xmlns:c16r2="http://schemas.microsoft.com/office/drawing/2015/06/chart">
            <c:ext xmlns:c16="http://schemas.microsoft.com/office/drawing/2014/chart" uri="{C3380CC4-5D6E-409C-BE32-E72D297353CC}">
              <c16:uniqueId val="{00000001-7D23-411E-B4E2-EE70196B426D}"/>
            </c:ext>
          </c:extLst>
        </c:ser>
        <c:ser>
          <c:idx val="2"/>
          <c:order val="2"/>
          <c:tx>
            <c:strRef>
              <c:f>'Working overview'!$K$5</c:f>
              <c:strCache>
                <c:ptCount val="1"/>
                <c:pt idx="0">
                  <c:v>Global average</c:v>
                </c:pt>
              </c:strCache>
            </c:strRef>
          </c:tx>
          <c:spPr>
            <a:ln w="28575" cap="rnd">
              <a:solidFill>
                <a:schemeClr val="accent3"/>
              </a:solidFill>
              <a:round/>
            </a:ln>
            <a:effectLst/>
          </c:spPr>
          <c:marker>
            <c:symbol val="none"/>
          </c:marker>
          <c:cat>
            <c:strRef>
              <c:f>'Working overview'!$H$6:$H$8</c:f>
              <c:strCache>
                <c:ptCount val="3"/>
                <c:pt idx="0">
                  <c:v>Cases per million</c:v>
                </c:pt>
                <c:pt idx="1">
                  <c:v>Deaths per million</c:v>
                </c:pt>
                <c:pt idx="2">
                  <c:v>Deaths relative to reported cases</c:v>
                </c:pt>
              </c:strCache>
            </c:strRef>
          </c:cat>
          <c:val>
            <c:numRef>
              <c:f>'Working overview'!$K$6:$K$8</c:f>
              <c:numCache>
                <c:formatCode>0.00</c:formatCode>
                <c:ptCount val="3"/>
                <c:pt idx="0">
                  <c:v>1.3972840917654037</c:v>
                </c:pt>
                <c:pt idx="1">
                  <c:v>1.5851803610196888</c:v>
                </c:pt>
                <c:pt idx="2">
                  <c:v>1.2448105150810618</c:v>
                </c:pt>
              </c:numCache>
            </c:numRef>
          </c:val>
          <c:extLst xmlns:c16r2="http://schemas.microsoft.com/office/drawing/2015/06/chart">
            <c:ext xmlns:c16="http://schemas.microsoft.com/office/drawing/2014/chart" uri="{C3380CC4-5D6E-409C-BE32-E72D297353CC}">
              <c16:uniqueId val="{00000002-7D23-411E-B4E2-EE70196B426D}"/>
            </c:ext>
          </c:extLst>
        </c:ser>
        <c:dLbls>
          <c:showLegendKey val="0"/>
          <c:showVal val="0"/>
          <c:showCatName val="0"/>
          <c:showSerName val="0"/>
          <c:showPercent val="0"/>
          <c:showBubbleSize val="0"/>
        </c:dLbls>
        <c:axId val="1327196560"/>
        <c:axId val="1134351168"/>
      </c:radarChart>
      <c:catAx>
        <c:axId val="1327196560"/>
        <c:scaling>
          <c:orientation val="minMax"/>
        </c:scaling>
        <c:delete val="0"/>
        <c:axPos val="b"/>
        <c:numFmt formatCode="General" sourceLinked="1"/>
        <c:majorTickMark val="none"/>
        <c:minorTickMark val="none"/>
        <c:tickLblPos val="nextTo"/>
        <c:spPr>
          <a:solidFill>
            <a:schemeClr val="accent6">
              <a:lumMod val="20000"/>
              <a:lumOff val="80000"/>
            </a:schemeClr>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134351168"/>
        <c:crosses val="autoZero"/>
        <c:auto val="1"/>
        <c:lblAlgn val="ctr"/>
        <c:lblOffset val="100"/>
        <c:noMultiLvlLbl val="0"/>
      </c:catAx>
      <c:valAx>
        <c:axId val="1134351168"/>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327196560"/>
        <c:crosses val="autoZero"/>
        <c:crossBetween val="between"/>
      </c:valAx>
      <c:spPr>
        <a:noFill/>
        <a:ln>
          <a:noFill/>
        </a:ln>
        <a:effectLst/>
      </c:spPr>
    </c:plotArea>
    <c:legend>
      <c:legendPos val="t"/>
      <c:layout>
        <c:manualLayout>
          <c:xMode val="edge"/>
          <c:yMode val="edge"/>
          <c:x val="0.73012602647189206"/>
          <c:y val="0.12748431869745094"/>
          <c:w val="0.24624960418821643"/>
          <c:h val="0.6565532274567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082763126224944"/>
          <c:y val="0.33043478260869563"/>
          <c:w val="0.55122477048447549"/>
          <c:h val="0.46784115029099632"/>
        </c:manualLayout>
      </c:layout>
      <c:barChart>
        <c:barDir val="bar"/>
        <c:grouping val="clustered"/>
        <c:varyColors val="0"/>
        <c:ser>
          <c:idx val="0"/>
          <c:order val="0"/>
          <c:tx>
            <c:strRef>
              <c:f>'Working overview'!$B$8</c:f>
              <c:strCache>
                <c:ptCount val="1"/>
                <c:pt idx="0">
                  <c:v>Deaths per 1000 reported cases</c:v>
                </c:pt>
              </c:strCache>
            </c:strRef>
          </c:tx>
          <c:spPr>
            <a:solidFill>
              <a:schemeClr val="accent1"/>
            </a:solidFill>
            <a:ln>
              <a:noFill/>
            </a:ln>
            <a:effectLst/>
          </c:spPr>
          <c:invertIfNegative val="0"/>
          <c:cat>
            <c:strRef>
              <c:f>'Working overview'!$C$5:$E$5</c:f>
              <c:strCache>
                <c:ptCount val="3"/>
                <c:pt idx="0">
                  <c:v>Georgia</c:v>
                </c:pt>
                <c:pt idx="1">
                  <c:v>Asia-Pacific average</c:v>
                </c:pt>
                <c:pt idx="2">
                  <c:v>Global average</c:v>
                </c:pt>
              </c:strCache>
            </c:strRef>
          </c:cat>
          <c:val>
            <c:numRef>
              <c:f>'Working overview'!$C$8:$E$8</c:f>
              <c:numCache>
                <c:formatCode>0.0</c:formatCode>
                <c:ptCount val="3"/>
                <c:pt idx="0">
                  <c:v>13.600000000000001</c:v>
                </c:pt>
                <c:pt idx="1">
                  <c:v>22.42482739138185</c:v>
                </c:pt>
                <c:pt idx="2">
                  <c:v>36.963783915325955</c:v>
                </c:pt>
              </c:numCache>
            </c:numRef>
          </c:val>
          <c:extLst xmlns:c16r2="http://schemas.microsoft.com/office/drawing/2015/06/chart">
            <c:ext xmlns:c16="http://schemas.microsoft.com/office/drawing/2014/chart" uri="{C3380CC4-5D6E-409C-BE32-E72D297353CC}">
              <c16:uniqueId val="{00000000-2E07-49FC-8058-EA435A1FFAB3}"/>
            </c:ext>
          </c:extLst>
        </c:ser>
        <c:dLbls>
          <c:showLegendKey val="0"/>
          <c:showVal val="0"/>
          <c:showCatName val="0"/>
          <c:showSerName val="0"/>
          <c:showPercent val="0"/>
          <c:showBubbleSize val="0"/>
        </c:dLbls>
        <c:gapWidth val="182"/>
        <c:axId val="1134351712"/>
        <c:axId val="1356368416"/>
      </c:barChart>
      <c:catAx>
        <c:axId val="1134351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8416"/>
        <c:crosses val="autoZero"/>
        <c:auto val="1"/>
        <c:lblAlgn val="ctr"/>
        <c:lblOffset val="100"/>
        <c:noMultiLvlLbl val="0"/>
      </c:catAx>
      <c:valAx>
        <c:axId val="13563684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4351712"/>
        <c:crosses val="autoZero"/>
        <c:crossBetween val="between"/>
        <c:majorUnit val="15"/>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'Working overview'!$B$13</c:f>
              <c:strCache>
                <c:ptCount val="1"/>
                <c:pt idx="0">
                  <c:v>Vulnerable trade (% GDP)</c:v>
                </c:pt>
              </c:strCache>
            </c:strRef>
          </c:tx>
          <c:spPr>
            <a:solidFill>
              <a:schemeClr val="accent1"/>
            </a:solidFill>
            <a:ln>
              <a:noFill/>
            </a:ln>
            <a:effectLst/>
          </c:spPr>
          <c:invertIfNegative val="0"/>
          <c:cat>
            <c:strRef>
              <c:f>'Working overview'!$C$11:$E$11</c:f>
              <c:strCache>
                <c:ptCount val="3"/>
                <c:pt idx="0">
                  <c:v>Georgia</c:v>
                </c:pt>
                <c:pt idx="1">
                  <c:v>Asia-Pacific average</c:v>
                </c:pt>
                <c:pt idx="2">
                  <c:v>Global average</c:v>
                </c:pt>
              </c:strCache>
            </c:strRef>
          </c:cat>
          <c:val>
            <c:numRef>
              <c:f>'Working overview'!$C$13:$E$13</c:f>
              <c:numCache>
                <c:formatCode>0.00</c:formatCode>
                <c:ptCount val="3"/>
                <c:pt idx="0">
                  <c:v>27.586459857659268</c:v>
                </c:pt>
                <c:pt idx="1">
                  <c:v>14.189573093273793</c:v>
                </c:pt>
                <c:pt idx="2">
                  <c:v>13.74264999513121</c:v>
                </c:pt>
              </c:numCache>
            </c:numRef>
          </c:val>
          <c:extLst xmlns:c16r2="http://schemas.microsoft.com/office/drawing/2015/06/chart">
            <c:ext xmlns:c16="http://schemas.microsoft.com/office/drawing/2014/chart" uri="{C3380CC4-5D6E-409C-BE32-E72D297353CC}">
              <c16:uniqueId val="{00000000-38A2-41B8-B61C-9870986CF381}"/>
            </c:ext>
          </c:extLst>
        </c:ser>
        <c:dLbls>
          <c:showLegendKey val="0"/>
          <c:showVal val="0"/>
          <c:showCatName val="0"/>
          <c:showSerName val="0"/>
          <c:showPercent val="0"/>
          <c:showBubbleSize val="0"/>
        </c:dLbls>
        <c:gapWidth val="182"/>
        <c:axId val="1356363520"/>
        <c:axId val="1356371680"/>
      </c:barChart>
      <c:catAx>
        <c:axId val="1356363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71680"/>
        <c:crosses val="autoZero"/>
        <c:auto val="1"/>
        <c:lblAlgn val="ctr"/>
        <c:lblOffset val="100"/>
        <c:noMultiLvlLbl val="0"/>
      </c:catAx>
      <c:valAx>
        <c:axId val="135637168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352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'Working overview'!$B$44</c:f>
              <c:strCache>
                <c:ptCount val="1"/>
                <c:pt idx="0">
                  <c:v>Average lockdown stringency 2020</c:v>
                </c:pt>
              </c:strCache>
            </c:strRef>
          </c:tx>
          <c:spPr>
            <a:solidFill>
              <a:schemeClr val="accent1"/>
            </a:solidFill>
            <a:ln>
              <a:noFill/>
            </a:ln>
            <a:effectLst/>
          </c:spPr>
          <c:invertIfNegative val="0"/>
          <c:cat>
            <c:strRef>
              <c:f>'Working overview'!$C$43:$F$43</c:f>
              <c:strCache>
                <c:ptCount val="4"/>
                <c:pt idx="0">
                  <c:v>Georgia</c:v>
                </c:pt>
                <c:pt idx="1">
                  <c:v>Asia-Pacific average</c:v>
                </c:pt>
                <c:pt idx="2">
                  <c:v>Global average</c:v>
                </c:pt>
                <c:pt idx="3">
                  <c:v>Trading partner average</c:v>
                </c:pt>
              </c:strCache>
            </c:strRef>
          </c:cat>
          <c:val>
            <c:numRef>
              <c:f>'Working overview'!$C$44:$F$44</c:f>
              <c:numCache>
                <c:formatCode>0.0</c:formatCode>
                <c:ptCount val="4"/>
                <c:pt idx="0">
                  <c:v>46.522934274342511</c:v>
                </c:pt>
                <c:pt idx="1">
                  <c:v>42.076656137582894</c:v>
                </c:pt>
                <c:pt idx="2">
                  <c:v>41.521775482081232</c:v>
                </c:pt>
                <c:pt idx="3">
                  <c:v>44.2976248891785</c:v>
                </c:pt>
              </c:numCache>
            </c:numRef>
          </c:val>
          <c:extLst xmlns:c16r2="http://schemas.microsoft.com/office/drawing/2015/06/chart">
            <c:ext xmlns:c16="http://schemas.microsoft.com/office/drawing/2014/chart" uri="{C3380CC4-5D6E-409C-BE32-E72D297353CC}">
              <c16:uniqueId val="{00000000-8147-44BC-AEE8-21A27CF13712}"/>
            </c:ext>
          </c:extLst>
        </c:ser>
        <c:dLbls>
          <c:showLegendKey val="0"/>
          <c:showVal val="0"/>
          <c:showCatName val="0"/>
          <c:showSerName val="0"/>
          <c:showPercent val="0"/>
          <c:showBubbleSize val="0"/>
        </c:dLbls>
        <c:gapWidth val="182"/>
        <c:axId val="1356364064"/>
        <c:axId val="1356362432"/>
      </c:barChart>
      <c:catAx>
        <c:axId val="13563640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2432"/>
        <c:crosses val="autoZero"/>
        <c:auto val="1"/>
        <c:lblAlgn val="ctr"/>
        <c:lblOffset val="100"/>
        <c:noMultiLvlLbl val="0"/>
      </c:catAx>
      <c:valAx>
        <c:axId val="135636243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4064"/>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313722252608333"/>
          <c:y val="0.17120233802550383"/>
          <c:w val="0.66574421316601484"/>
          <c:h val="0.67818803023453855"/>
        </c:manualLayout>
      </c:layout>
      <c:pieChart>
        <c:varyColors val="1"/>
        <c:ser>
          <c:idx val="0"/>
          <c:order val="0"/>
          <c:tx>
            <c:strRef>
              <c:f>'Working overview'!$C$15</c:f>
              <c:strCache>
                <c:ptCount val="1"/>
                <c:pt idx="0">
                  <c:v>Export shares</c:v>
                </c:pt>
              </c:strCache>
            </c:strRef>
          </c:tx>
          <c:dPt>
            <c:idx val="0"/>
            <c:bubble3D val="0"/>
            <c:spPr>
              <a:solidFill>
                <a:srgbClr val="FF0000"/>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1-B781-43CD-AD5A-248650C31069}"/>
              </c:ext>
            </c:extLst>
          </c:dPt>
          <c:dPt>
            <c:idx val="1"/>
            <c:bubble3D val="0"/>
            <c:spPr>
              <a:solidFill>
                <a:schemeClr val="accent2"/>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3-B781-43CD-AD5A-248650C31069}"/>
              </c:ext>
            </c:extLst>
          </c:dPt>
          <c:dPt>
            <c:idx val="2"/>
            <c:bubble3D val="0"/>
            <c:spPr>
              <a:solidFill>
                <a:schemeClr val="accent2">
                  <a:lumMod val="5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5-B781-43CD-AD5A-248650C31069}"/>
              </c:ext>
            </c:extLst>
          </c:dPt>
          <c:dPt>
            <c:idx val="3"/>
            <c:bubble3D val="0"/>
            <c:spPr>
              <a:solidFill>
                <a:schemeClr val="accent4"/>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7-B781-43CD-AD5A-248650C31069}"/>
              </c:ext>
            </c:extLst>
          </c:dPt>
          <c:dPt>
            <c:idx val="4"/>
            <c:bubble3D val="0"/>
            <c:spPr>
              <a:solidFill>
                <a:schemeClr val="accent5"/>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9-B781-43CD-AD5A-248650C31069}"/>
              </c:ext>
            </c:extLst>
          </c:dPt>
          <c:dPt>
            <c:idx val="5"/>
            <c:bubble3D val="0"/>
            <c:spPr>
              <a:solidFill>
                <a:schemeClr val="tx2"/>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B-B781-43CD-AD5A-248650C31069}"/>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rgbClr val="FF0000"/>
                      </a:solidFill>
                      <a:latin typeface="+mn-lt"/>
                      <a:ea typeface="+mn-ea"/>
                      <a:cs typeface="+mn-cs"/>
                    </a:defRPr>
                  </a:pPr>
                  <a:endParaRPr lang="en-US"/>
                </a:p>
              </c:txPr>
              <c:dLblPos val="outEnd"/>
              <c:showLegendKey val="0"/>
              <c:showVal val="0"/>
              <c:showCatName val="1"/>
              <c:showSerName val="0"/>
              <c:showPercent val="1"/>
              <c:showBubbleSize val="0"/>
            </c:dLbl>
            <c:dLbl>
              <c:idx val="1"/>
              <c:layout>
                <c:manualLayout>
                  <c:x val="-0.13386064127305189"/>
                  <c:y val="6.933928649980204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3-B781-43CD-AD5A-248650C31069}"/>
                </c:ext>
                <c:ext xmlns:c15="http://schemas.microsoft.com/office/drawing/2012/chart" uri="{CE6537A1-D6FC-4f65-9D91-7224C49458BB}">
                  <c15:layout/>
                </c:ext>
              </c:extLst>
            </c:dLbl>
            <c:dLbl>
              <c:idx val="2"/>
              <c:layout>
                <c:manualLayout>
                  <c:x val="1.8731282442905645E-2"/>
                  <c:y val="-3.0316512669819034E-4"/>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lumMod val="50000"/>
                        </a:schemeClr>
                      </a:solidFill>
                      <a:latin typeface="+mn-lt"/>
                      <a:ea typeface="+mn-ea"/>
                      <a:cs typeface="+mn-cs"/>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5-B781-43CD-AD5A-248650C31069}"/>
                </c:ext>
                <c:ext xmlns:c15="http://schemas.microsoft.com/office/drawing/2012/chart" uri="{CE6537A1-D6FC-4f65-9D91-7224C49458BB}">
                  <c15:layout/>
                </c:ext>
              </c:extLst>
            </c:dLbl>
            <c:dLbl>
              <c:idx val="3"/>
              <c:layout>
                <c:manualLayout>
                  <c:x val="0.30088488586512302"/>
                  <c:y val="-1.178781925343811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7-B781-43CD-AD5A-248650C31069}"/>
                </c:ext>
                <c:ext xmlns:c15="http://schemas.microsoft.com/office/drawing/2012/chart" uri="{CE6537A1-D6FC-4f65-9D91-7224C49458BB}">
                  <c15:layout/>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dLbl>
            <c:dLbl>
              <c:idx val="5"/>
              <c:layout>
                <c:manualLayout>
                  <c:x val="-2.6212319790301433E-3"/>
                  <c:y val="7.541899441340782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tx2"/>
                      </a:solidFill>
                      <a:latin typeface="+mn-lt"/>
                      <a:ea typeface="+mn-ea"/>
                      <a:cs typeface="+mn-cs"/>
                    </a:defRPr>
                  </a:pPr>
                  <a:endParaRPr lang="en-US"/>
                </a:p>
              </c:txPr>
              <c:dLblPos val="bestFit"/>
              <c:showLegendKey val="0"/>
              <c:showVal val="0"/>
              <c:showCatName val="1"/>
              <c:showSerName val="0"/>
              <c:showPercent val="1"/>
              <c:showBubbleSize val="0"/>
              <c:extLst xmlns:c16r2="http://schemas.microsoft.com/office/drawing/2015/06/chart">
                <c:ext xmlns:c16="http://schemas.microsoft.com/office/drawing/2014/chart" uri="{C3380CC4-5D6E-409C-BE32-E72D297353CC}">
                  <c16:uniqueId val="{0000000B-B781-43CD-AD5A-248650C31069}"/>
                </c:ext>
                <c:ext xmlns:c15="http://schemas.microsoft.com/office/drawing/2012/chart" uri="{CE6537A1-D6FC-4f65-9D91-7224C49458BB}">
                  <c15:layout/>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'Working overview'!$B$16:$B$21</c:f>
              <c:strCache>
                <c:ptCount val="6"/>
                <c:pt idx="0">
                  <c:v>Fuel</c:v>
                </c:pt>
                <c:pt idx="1">
                  <c:v>Machinery and transport</c:v>
                </c:pt>
                <c:pt idx="2">
                  <c:v>Transport services</c:v>
                </c:pt>
                <c:pt idx="3">
                  <c:v>Travel services</c:v>
                </c:pt>
                <c:pt idx="4">
                  <c:v>Other goods</c:v>
                </c:pt>
                <c:pt idx="5">
                  <c:v>Other services</c:v>
                </c:pt>
              </c:strCache>
            </c:strRef>
          </c:cat>
          <c:val>
            <c:numRef>
              <c:f>'Working overview'!$C$16:$C$21</c:f>
              <c:numCache>
                <c:formatCode>0</c:formatCode>
                <c:ptCount val="6"/>
                <c:pt idx="0">
                  <c:v>69.413586999999993</c:v>
                </c:pt>
                <c:pt idx="1">
                  <c:v>589.72562899999991</c:v>
                </c:pt>
                <c:pt idx="2">
                  <c:v>973.89400000000001</c:v>
                </c:pt>
                <c:pt idx="3">
                  <c:v>3222.0740000000001</c:v>
                </c:pt>
                <c:pt idx="4">
                  <c:v>2695.351799</c:v>
                </c:pt>
                <c:pt idx="5">
                  <c:v>294.14599999999928</c:v>
                </c:pt>
              </c:numCache>
            </c:numRef>
          </c:val>
          <c:extLst xmlns:c16r2="http://schemas.microsoft.com/office/drawing/2015/06/chart">
            <c:ext xmlns:c16="http://schemas.microsoft.com/office/drawing/2014/chart" uri="{C3380CC4-5D6E-409C-BE32-E72D297353CC}">
              <c16:uniqueId val="{0000000C-B781-43CD-AD5A-248650C31069}"/>
            </c:ext>
          </c:extLst>
        </c:ser>
        <c:dLbls>
          <c:dLblPos val="outEnd"/>
          <c:showLegendKey val="0"/>
          <c:showVal val="1"/>
          <c:showCatName val="0"/>
          <c:showSerName val="0"/>
          <c:showPercent val="0"/>
          <c:showBubbleSize val="0"/>
          <c:showLeaderLines val="1"/>
        </c:dLbls>
        <c:firstSliceAng val="270"/>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'Working overview'!$B$12</c:f>
              <c:strCache>
                <c:ptCount val="1"/>
                <c:pt idx="0">
                  <c:v>Remittances (% GDP)</c:v>
                </c:pt>
              </c:strCache>
            </c:strRef>
          </c:tx>
          <c:spPr>
            <a:solidFill>
              <a:schemeClr val="accent1"/>
            </a:solidFill>
            <a:ln>
              <a:noFill/>
            </a:ln>
            <a:effectLst/>
          </c:spPr>
          <c:invertIfNegative val="0"/>
          <c:cat>
            <c:strRef>
              <c:f>'Working overview'!$C$11:$E$11</c:f>
              <c:strCache>
                <c:ptCount val="3"/>
                <c:pt idx="0">
                  <c:v>Georgia</c:v>
                </c:pt>
                <c:pt idx="1">
                  <c:v>Asia-Pacific average</c:v>
                </c:pt>
                <c:pt idx="2">
                  <c:v>Global average</c:v>
                </c:pt>
              </c:strCache>
            </c:strRef>
          </c:cat>
          <c:val>
            <c:numRef>
              <c:f>'Working overview'!$C$12:$E$12</c:f>
              <c:numCache>
                <c:formatCode>0.00</c:formatCode>
                <c:ptCount val="3"/>
                <c:pt idx="0">
                  <c:v>14.179342218649923</c:v>
                </c:pt>
                <c:pt idx="1">
                  <c:v>0.98583191330042208</c:v>
                </c:pt>
                <c:pt idx="2">
                  <c:v>0.81139189434198777</c:v>
                </c:pt>
              </c:numCache>
            </c:numRef>
          </c:val>
          <c:extLst xmlns:c16r2="http://schemas.microsoft.com/office/drawing/2015/06/chart">
            <c:ext xmlns:c16="http://schemas.microsoft.com/office/drawing/2014/chart" uri="{C3380CC4-5D6E-409C-BE32-E72D297353CC}">
              <c16:uniqueId val="{00000000-F3E7-46E3-8876-89A28F876135}"/>
            </c:ext>
          </c:extLst>
        </c:ser>
        <c:dLbls>
          <c:showLegendKey val="0"/>
          <c:showVal val="0"/>
          <c:showCatName val="0"/>
          <c:showSerName val="0"/>
          <c:showPercent val="0"/>
          <c:showBubbleSize val="0"/>
        </c:dLbls>
        <c:gapWidth val="182"/>
        <c:axId val="1356358080"/>
        <c:axId val="1356367328"/>
      </c:barChart>
      <c:catAx>
        <c:axId val="13563580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67328"/>
        <c:crosses val="autoZero"/>
        <c:auto val="1"/>
        <c:lblAlgn val="ctr"/>
        <c:lblOffset val="100"/>
        <c:noMultiLvlLbl val="0"/>
      </c:catAx>
      <c:valAx>
        <c:axId val="1356367328"/>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63580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Major</a:t>
            </a:r>
            <a:r>
              <a:rPr lang="en-US" baseline="0"/>
              <a:t> trading partners</a:t>
            </a:r>
            <a:endParaRPr lang="en-US"/>
          </a:p>
        </c:rich>
      </c:tx>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225071605293145"/>
          <c:y val="0.22103617861720776"/>
          <c:w val="0.54272377295732432"/>
          <c:h val="0.69147696654197299"/>
        </c:manualLayout>
      </c:layout>
      <c:pieChart>
        <c:varyColors val="1"/>
        <c:ser>
          <c:idx val="0"/>
          <c:order val="0"/>
          <c:dPt>
            <c:idx val="0"/>
            <c:bubble3D val="0"/>
            <c:spPr>
              <a:solidFill>
                <a:schemeClr val="accent1"/>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1-2333-4322-94E1-7C9006CBE2F4}"/>
              </c:ext>
            </c:extLst>
          </c:dPt>
          <c:dPt>
            <c:idx val="1"/>
            <c:bubble3D val="0"/>
            <c:spPr>
              <a:solidFill>
                <a:schemeClr val="accent2"/>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3-2333-4322-94E1-7C9006CBE2F4}"/>
              </c:ext>
            </c:extLst>
          </c:dPt>
          <c:dPt>
            <c:idx val="2"/>
            <c:bubble3D val="0"/>
            <c:spPr>
              <a:solidFill>
                <a:schemeClr val="accent3"/>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5-2333-4322-94E1-7C9006CBE2F4}"/>
              </c:ext>
            </c:extLst>
          </c:dPt>
          <c:dPt>
            <c:idx val="3"/>
            <c:bubble3D val="0"/>
            <c:spPr>
              <a:solidFill>
                <a:schemeClr val="accent4"/>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7-2333-4322-94E1-7C9006CBE2F4}"/>
              </c:ext>
            </c:extLst>
          </c:dPt>
          <c:dPt>
            <c:idx val="4"/>
            <c:bubble3D val="0"/>
            <c:spPr>
              <a:solidFill>
                <a:schemeClr val="accent5"/>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9-2333-4322-94E1-7C9006CBE2F4}"/>
              </c:ext>
            </c:extLst>
          </c:dPt>
          <c:dPt>
            <c:idx val="5"/>
            <c:bubble3D val="0"/>
            <c:spPr>
              <a:solidFill>
                <a:schemeClr val="accent6"/>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B-2333-4322-94E1-7C9006CBE2F4}"/>
              </c:ext>
            </c:extLst>
          </c:dPt>
          <c:dPt>
            <c:idx val="6"/>
            <c:bubble3D val="0"/>
            <c:spPr>
              <a:solidFill>
                <a:schemeClr val="accent1">
                  <a:lumMod val="60000"/>
                </a:schemeClr>
              </a:solidFill>
              <a:ln>
                <a:noFill/>
              </a:ln>
              <a:effectLst>
                <a:outerShdw blurRad="63500" sx="102000" sy="102000" algn="ctr" rotWithShape="0">
                  <a:prstClr val="black">
                    <a:alpha val="20000"/>
                  </a:prstClr>
                </a:outerShdw>
              </a:effectLst>
            </c:spPr>
            <c:extLst xmlns:c16r2="http://schemas.microsoft.com/office/drawing/2015/06/chart">
              <c:ext xmlns:c16="http://schemas.microsoft.com/office/drawing/2014/chart" uri="{C3380CC4-5D6E-409C-BE32-E72D297353CC}">
                <c16:uniqueId val="{0000000D-2333-4322-94E1-7C9006CBE2F4}"/>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1"/>
              <c:showSerName val="0"/>
              <c:showPercent val="1"/>
              <c:showBubbleSize val="0"/>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1"/>
              <c:showSerName val="0"/>
              <c:showPercent val="1"/>
              <c:showBubbleSize val="0"/>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'Working overview'!$B$29:$B$35</c:f>
              <c:strCache>
                <c:ptCount val="7"/>
                <c:pt idx="0">
                  <c:v>Biggest trade partners</c:v>
                </c:pt>
                <c:pt idx="1">
                  <c:v>Turkey</c:v>
                </c:pt>
                <c:pt idx="2">
                  <c:v>Russian Federation</c:v>
                </c:pt>
                <c:pt idx="3">
                  <c:v>China</c:v>
                </c:pt>
                <c:pt idx="4">
                  <c:v>Azerbaijan</c:v>
                </c:pt>
                <c:pt idx="5">
                  <c:v>United States of America</c:v>
                </c:pt>
                <c:pt idx="6">
                  <c:v>Rest of World</c:v>
                </c:pt>
              </c:strCache>
            </c:strRef>
          </c:cat>
          <c:val>
            <c:numRef>
              <c:f>'Working overview'!$C$29:$C$35</c:f>
              <c:numCache>
                <c:formatCode>General</c:formatCode>
                <c:ptCount val="7"/>
                <c:pt idx="1">
                  <c:v>1402.16139834776</c:v>
                </c:pt>
                <c:pt idx="2">
                  <c:v>823.45635234466397</c:v>
                </c:pt>
                <c:pt idx="3">
                  <c:v>771.85997967084404</c:v>
                </c:pt>
                <c:pt idx="4">
                  <c:v>643.26454582400197</c:v>
                </c:pt>
                <c:pt idx="5">
                  <c:v>556.48682322279797</c:v>
                </c:pt>
                <c:pt idx="6">
                  <c:v>4882.3047689636214</c:v>
                </c:pt>
              </c:numCache>
            </c:numRef>
          </c:val>
          <c:extLst xmlns:c16r2="http://schemas.microsoft.com/office/drawing/2015/06/chart">
            <c:ext xmlns:c16="http://schemas.microsoft.com/office/drawing/2014/chart" uri="{C3380CC4-5D6E-409C-BE32-E72D297353CC}">
              <c16:uniqueId val="{0000000C-2333-4322-94E1-7C9006CBE2F4}"/>
            </c:ext>
          </c:extLst>
        </c:ser>
        <c:dLbls>
          <c:dLblPos val="outEnd"/>
          <c:showLegendKey val="0"/>
          <c:showVal val="1"/>
          <c:showCatName val="0"/>
          <c:showSerName val="0"/>
          <c:showPercent val="0"/>
          <c:showBubbleSize val="0"/>
          <c:showLeaderLines val="1"/>
        </c:dLbls>
        <c:firstSliceAng val="270"/>
      </c:pie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val">
        <cx:f dir="row">_xlchart.v1.2</cx:f>
      </cx:numDim>
    </cx:data>
  </cx:chartData>
  <cx:chart>
    <cx:title pos="t" align="ctr" overlay="0">
      <cx:tx>
        <cx:txData>
          <cx:v>Decomposition of GDP impact in 2020</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Decomposition of GDP impact in 2020</a:t>
          </a:r>
        </a:p>
      </cx:txPr>
    </cx:title>
    <cx:plotArea>
      <cx:plotAreaRegion>
        <cx:plotSurface>
          <cx:spPr>
            <a:ln>
              <a:solidFill>
                <a:schemeClr val="lt1">
                  <a:shade val="50000"/>
                </a:schemeClr>
              </a:solidFill>
            </a:ln>
          </cx:spPr>
        </cx:plotSurface>
        <cx:series layoutId="waterfall" uniqueId="{D847B84D-104B-4C7D-9146-AB5A65BE04E0}">
          <cx:tx>
            <cx:txData>
              <cx:f>_xlchart.v1.0</cx:f>
              <cx:v>2020</cx:v>
            </cx:txData>
          </cx:tx>
          <cx:dataLabels pos="inEnd">
            <cx:numFmt formatCode="0.0" sourceLinked="0"/>
            <cx:visibility seriesName="0" categoryName="0" value="1"/>
            <cx:separator>, </cx:separator>
          </cx:dataLabels>
          <cx:dataId val="0"/>
          <cx:layoutPr>
            <cx:visibility connectorLines="1"/>
            <cx:subtotals>
              <cx:idx val="5"/>
            </cx:subtotals>
          </cx:layoutPr>
        </cx:series>
      </cx:plotAreaRegion>
      <cx:axis id="0">
        <cx:catScaling gapWidth="0.5"/>
        <cx:tickLabels/>
      </cx:axis>
      <cx:axis id="1">
        <cx:valScaling/>
        <cx:tickLabels/>
        <cx:spPr>
          <a:ln>
            <a:solidFill>
              <a:schemeClr val="lt1">
                <a:shade val="50000"/>
              </a:schemeClr>
            </a:solidFill>
          </a:ln>
        </cx:spPr>
      </cx:axis>
    </cx:plotArea>
    <cx:legend pos="t"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
    <cx:plotArea>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7.xml"/><Relationship Id="rId2" Type="http://schemas.microsoft.com/office/2014/relationships/chartEx" Target="../charts/chartEx1.xml"/><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1" Type="http://schemas.microsoft.com/office/2014/relationships/chartEx" Target="../charts/chartEx2.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7475221</xdr:colOff>
      <xdr:row>2</xdr:row>
      <xdr:rowOff>31569</xdr:rowOff>
    </xdr:from>
    <xdr:to>
      <xdr:col>1</xdr:col>
      <xdr:colOff>9014461</xdr:colOff>
      <xdr:row>5</xdr:row>
      <xdr:rowOff>167030</xdr:rowOff>
    </xdr:to>
    <xdr:pic>
      <xdr:nvPicPr>
        <xdr:cNvPr id="3" name="Picture 2">
          <a:extLst>
            <a:ext uri="{FF2B5EF4-FFF2-40B4-BE49-F238E27FC236}">
              <a16:creationId xmlns="" xmlns:a16="http://schemas.microsoft.com/office/drawing/2014/main" id="{CC119D6E-6624-4F01-A1DE-2E167CD412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84821" y="401683"/>
          <a:ext cx="1539240" cy="690633"/>
        </a:xfrm>
        <a:prstGeom prst="rect">
          <a:avLst/>
        </a:prstGeom>
      </xdr:spPr>
    </xdr:pic>
    <xdr:clientData/>
  </xdr:twoCellAnchor>
  <xdr:twoCellAnchor editAs="oneCell">
    <xdr:from>
      <xdr:col>0</xdr:col>
      <xdr:colOff>599580</xdr:colOff>
      <xdr:row>2</xdr:row>
      <xdr:rowOff>89040</xdr:rowOff>
    </xdr:from>
    <xdr:to>
      <xdr:col>1</xdr:col>
      <xdr:colOff>2080260</xdr:colOff>
      <xdr:row>5</xdr:row>
      <xdr:rowOff>150351</xdr:rowOff>
    </xdr:to>
    <xdr:pic>
      <xdr:nvPicPr>
        <xdr:cNvPr id="5" name="Picture 4">
          <a:extLst>
            <a:ext uri="{FF2B5EF4-FFF2-40B4-BE49-F238E27FC236}">
              <a16:creationId xmlns="" xmlns:a16="http://schemas.microsoft.com/office/drawing/2014/main" id="{58DC96CE-936D-417A-B8AC-2114EDE4FE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9580" y="454800"/>
          <a:ext cx="2090280" cy="6099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6350</xdr:rowOff>
    </xdr:from>
    <xdr:to>
      <xdr:col>0</xdr:col>
      <xdr:colOff>2962275</xdr:colOff>
      <xdr:row>22</xdr:row>
      <xdr:rowOff>177800</xdr:rowOff>
    </xdr:to>
    <xdr:graphicFrame macro="">
      <xdr:nvGraphicFramePr>
        <xdr:cNvPr id="2" name="Chart 1">
          <a:extLst>
            <a:ext uri="{FF2B5EF4-FFF2-40B4-BE49-F238E27FC236}">
              <a16:creationId xmlns="" xmlns:a16="http://schemas.microsoft.com/office/drawing/2014/main" id="{9D9A7C6B-E7B0-4EF0-88D3-1D2AE64F61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2914651</xdr:colOff>
      <xdr:row>15</xdr:row>
      <xdr:rowOff>12700</xdr:rowOff>
    </xdr:from>
    <xdr:to>
      <xdr:col>1</xdr:col>
      <xdr:colOff>2438401</xdr:colOff>
      <xdr:row>23</xdr:row>
      <xdr:rowOff>0</xdr:rowOff>
    </xdr:to>
    <xdr:graphicFrame macro="">
      <xdr:nvGraphicFramePr>
        <xdr:cNvPr id="3" name="Chart 2">
          <a:extLst>
            <a:ext uri="{FF2B5EF4-FFF2-40B4-BE49-F238E27FC236}">
              <a16:creationId xmlns="" xmlns:a16="http://schemas.microsoft.com/office/drawing/2014/main" id="{B1DBF1A4-3B53-4D3D-A1B9-6980033F1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xdr:row>
      <xdr:rowOff>0</xdr:rowOff>
    </xdr:from>
    <xdr:to>
      <xdr:col>1</xdr:col>
      <xdr:colOff>1352550</xdr:colOff>
      <xdr:row>14</xdr:row>
      <xdr:rowOff>152400</xdr:rowOff>
    </xdr:to>
    <xdr:graphicFrame macro="">
      <xdr:nvGraphicFramePr>
        <xdr:cNvPr id="8" name="Chart 7">
          <a:extLst>
            <a:ext uri="{FF2B5EF4-FFF2-40B4-BE49-F238E27FC236}">
              <a16:creationId xmlns="" xmlns:a16="http://schemas.microsoft.com/office/drawing/2014/main" id="{3A092EE0-B1D2-46EE-8559-0CECFA123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1377950</xdr:colOff>
      <xdr:row>4</xdr:row>
      <xdr:rowOff>6350</xdr:rowOff>
    </xdr:from>
    <xdr:to>
      <xdr:col>2</xdr:col>
      <xdr:colOff>2578100</xdr:colOff>
      <xdr:row>14</xdr:row>
      <xdr:rowOff>158750</xdr:rowOff>
    </xdr:to>
    <xdr:sp macro="" textlink="">
      <xdr:nvSpPr>
        <xdr:cNvPr id="6" name="TextBox 5">
          <a:extLst>
            <a:ext uri="{FF2B5EF4-FFF2-40B4-BE49-F238E27FC236}">
              <a16:creationId xmlns="" xmlns:a16="http://schemas.microsoft.com/office/drawing/2014/main" id="{54CA3975-F2A5-445F-9C72-26D84075EB0E}"/>
            </a:ext>
          </a:extLst>
        </xdr:cNvPr>
        <xdr:cNvSpPr txBox="1"/>
      </xdr:nvSpPr>
      <xdr:spPr>
        <a:xfrm>
          <a:off x="4762500" y="1035050"/>
          <a:ext cx="3930650" cy="22479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figure  illustrates the reach of the Covid-19 virus in the selected country, relative to the global extent of the pandemic and relative to the Asia-Pacific region. If a point of the blue triangle extends beyond the orange/grey triangle, this indicates that the country has suffered a higher rate of cases or deaths, or a higher death rate per identified case, relative to the regional/global average. In general, the Asia-Pacific region has suffered fewer cases per capita than the rest of the world, and a lower death rate.</a:t>
          </a:r>
        </a:p>
        <a:p>
          <a:endParaRPr lang="en-US" sz="1100"/>
        </a:p>
        <a:p>
          <a:r>
            <a:rPr lang="en-US" sz="1100"/>
            <a:t>Note:</a:t>
          </a:r>
          <a:r>
            <a:rPr lang="en-US" sz="1100" baseline="0"/>
            <a:t> Units differ along the 3 axes, and are normalized to the global and regional averages.</a:t>
          </a:r>
          <a:endParaRPr lang="en-US" sz="1100"/>
        </a:p>
      </xdr:txBody>
    </xdr:sp>
    <xdr:clientData/>
  </xdr:twoCellAnchor>
  <xdr:twoCellAnchor>
    <xdr:from>
      <xdr:col>1</xdr:col>
      <xdr:colOff>2406650</xdr:colOff>
      <xdr:row>15</xdr:row>
      <xdr:rowOff>12700</xdr:rowOff>
    </xdr:from>
    <xdr:to>
      <xdr:col>2</xdr:col>
      <xdr:colOff>2584450</xdr:colOff>
      <xdr:row>23</xdr:row>
      <xdr:rowOff>0</xdr:rowOff>
    </xdr:to>
    <xdr:graphicFrame macro="">
      <xdr:nvGraphicFramePr>
        <xdr:cNvPr id="11" name="Chart 10">
          <a:extLst>
            <a:ext uri="{FF2B5EF4-FFF2-40B4-BE49-F238E27FC236}">
              <a16:creationId xmlns="" xmlns:a16="http://schemas.microsoft.com/office/drawing/2014/main" id="{577F4971-113F-4A19-AAF6-DF9257E3D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44</xdr:row>
      <xdr:rowOff>114300</xdr:rowOff>
    </xdr:from>
    <xdr:to>
      <xdr:col>1</xdr:col>
      <xdr:colOff>514350</xdr:colOff>
      <xdr:row>52</xdr:row>
      <xdr:rowOff>101600</xdr:rowOff>
    </xdr:to>
    <xdr:graphicFrame macro="">
      <xdr:nvGraphicFramePr>
        <xdr:cNvPr id="12" name="Chart 11">
          <a:extLst>
            <a:ext uri="{FF2B5EF4-FFF2-40B4-BE49-F238E27FC236}">
              <a16:creationId xmlns="" xmlns:a16="http://schemas.microsoft.com/office/drawing/2014/main" id="{5F44E3F4-3B6F-4924-8D66-E0F5F93F0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6350</xdr:colOff>
      <xdr:row>82</xdr:row>
      <xdr:rowOff>44450</xdr:rowOff>
    </xdr:from>
    <xdr:to>
      <xdr:col>1</xdr:col>
      <xdr:colOff>44450</xdr:colOff>
      <xdr:row>92</xdr:row>
      <xdr:rowOff>158750</xdr:rowOff>
    </xdr:to>
    <xdr:graphicFrame macro="">
      <xdr:nvGraphicFramePr>
        <xdr:cNvPr id="10" name="Chart 9">
          <a:extLst>
            <a:ext uri="{FF2B5EF4-FFF2-40B4-BE49-F238E27FC236}">
              <a16:creationId xmlns="" xmlns:a16="http://schemas.microsoft.com/office/drawing/2014/main" id="{0F174E71-C1FA-49AE-A7BE-465F2E53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539750</xdr:colOff>
      <xdr:row>26</xdr:row>
      <xdr:rowOff>57150</xdr:rowOff>
    </xdr:from>
    <xdr:to>
      <xdr:col>2</xdr:col>
      <xdr:colOff>2654300</xdr:colOff>
      <xdr:row>52</xdr:row>
      <xdr:rowOff>101600</xdr:rowOff>
    </xdr:to>
    <xdr:graphicFrame macro="">
      <xdr:nvGraphicFramePr>
        <xdr:cNvPr id="13" name="Chart 12">
          <a:extLst>
            <a:ext uri="{FF2B5EF4-FFF2-40B4-BE49-F238E27FC236}">
              <a16:creationId xmlns="" xmlns:a16="http://schemas.microsoft.com/office/drawing/2014/main" id="{D9DF1EE6-4F03-42C7-8598-0E47F905F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6350</xdr:rowOff>
    </xdr:from>
    <xdr:to>
      <xdr:col>1</xdr:col>
      <xdr:colOff>520700</xdr:colOff>
      <xdr:row>44</xdr:row>
      <xdr:rowOff>177800</xdr:rowOff>
    </xdr:to>
    <xdr:graphicFrame macro="">
      <xdr:nvGraphicFramePr>
        <xdr:cNvPr id="15" name="Chart 14">
          <a:extLst>
            <a:ext uri="{FF2B5EF4-FFF2-40B4-BE49-F238E27FC236}">
              <a16:creationId xmlns="" xmlns:a16="http://schemas.microsoft.com/office/drawing/2014/main" id="{8C6E6D77-8441-480B-8217-5B2B02A72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26</xdr:row>
      <xdr:rowOff>63500</xdr:rowOff>
    </xdr:from>
    <xdr:to>
      <xdr:col>1</xdr:col>
      <xdr:colOff>546100</xdr:colOff>
      <xdr:row>37</xdr:row>
      <xdr:rowOff>82550</xdr:rowOff>
    </xdr:to>
    <xdr:sp macro="" textlink="">
      <xdr:nvSpPr>
        <xdr:cNvPr id="18" name="TextBox 17">
          <a:extLst>
            <a:ext uri="{FF2B5EF4-FFF2-40B4-BE49-F238E27FC236}">
              <a16:creationId xmlns="" xmlns:a16="http://schemas.microsoft.com/office/drawing/2014/main" id="{6E7FAD46-132E-45DB-B2AE-A95166E97AE3}"/>
            </a:ext>
          </a:extLst>
        </xdr:cNvPr>
        <xdr:cNvSpPr txBox="1"/>
      </xdr:nvSpPr>
      <xdr:spPr>
        <a:xfrm>
          <a:off x="0" y="5568950"/>
          <a:ext cx="3930650" cy="20447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Countries that rely heavily on remittances or on export revenue from sectors that have</a:t>
          </a:r>
          <a:r>
            <a:rPr lang="en-US" sz="1100" baseline="0"/>
            <a:t> been particularly hard hit by the global pandemic, are exposed to a sharp drop in external revenue, which will exacerbate the domestic shocks. Particularly vulnerable trade sectors include </a:t>
          </a:r>
          <a:r>
            <a:rPr lang="en-US" sz="1100"/>
            <a:t>transport and travel services, which</a:t>
          </a:r>
          <a:r>
            <a:rPr lang="en-US" sz="1100" baseline="0"/>
            <a:t> are heavily impacted by travel bans, and transport and electrical equipment, which are deeply embedded in global value chains. Countries reliant on fuel exports are exposed to the sharp drop in the oil price.</a:t>
          </a:r>
          <a:r>
            <a:rPr lang="en-US" sz="1100"/>
            <a:t> Below,</a:t>
          </a:r>
          <a:r>
            <a:rPr lang="en-US" sz="1100" baseline="0"/>
            <a:t> "vulnerable trade" is defined as sectors illustrated in the pie chart, excluding "other services" and "other goods". </a:t>
          </a:r>
          <a:endParaRPr lang="en-US" sz="1100"/>
        </a:p>
      </xdr:txBody>
    </xdr:sp>
    <xdr:clientData/>
  </xdr:twoCellAnchor>
  <xdr:twoCellAnchor>
    <xdr:from>
      <xdr:col>1</xdr:col>
      <xdr:colOff>152400</xdr:colOff>
      <xdr:row>82</xdr:row>
      <xdr:rowOff>50800</xdr:rowOff>
    </xdr:from>
    <xdr:to>
      <xdr:col>2</xdr:col>
      <xdr:colOff>1352550</xdr:colOff>
      <xdr:row>92</xdr:row>
      <xdr:rowOff>158750</xdr:rowOff>
    </xdr:to>
    <xdr:sp macro="" textlink="">
      <xdr:nvSpPr>
        <xdr:cNvPr id="20" name="TextBox 19">
          <a:extLst>
            <a:ext uri="{FF2B5EF4-FFF2-40B4-BE49-F238E27FC236}">
              <a16:creationId xmlns="" xmlns:a16="http://schemas.microsoft.com/office/drawing/2014/main" id="{40F69A14-6A04-4F5E-A6F0-592192D834A5}"/>
            </a:ext>
          </a:extLst>
        </xdr:cNvPr>
        <xdr:cNvSpPr txBox="1"/>
      </xdr:nvSpPr>
      <xdr:spPr>
        <a:xfrm>
          <a:off x="3536950" y="15646400"/>
          <a:ext cx="3930650" cy="19494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Based on the</a:t>
          </a:r>
          <a:r>
            <a:rPr lang="en-US" sz="1100" baseline="0"/>
            <a:t> index compiled by the Oxford COVID-19 Government Response Tracker, which assesses school closures, workplace closures, cancellation of public events, restrictions on gatherings, closure of public transport, "stay at home" requirements, restrictions on domestic travel, and restrictions on international travel. For the baseline, policy is assumed to stay constant during the month of August, with restrictions declining gradually thereafter (at a rate of 20% in September, and 30% in October-December). </a:t>
          </a:r>
          <a:endParaRPr lang="en-US" sz="1100"/>
        </a:p>
      </xdr:txBody>
    </xdr:sp>
    <xdr:clientData/>
  </xdr:twoCellAnchor>
  <xdr:twoCellAnchor>
    <xdr:from>
      <xdr:col>0</xdr:col>
      <xdr:colOff>19050</xdr:colOff>
      <xdr:row>139</xdr:row>
      <xdr:rowOff>19050</xdr:rowOff>
    </xdr:from>
    <xdr:to>
      <xdr:col>1</xdr:col>
      <xdr:colOff>444500</xdr:colOff>
      <xdr:row>154</xdr:row>
      <xdr:rowOff>95250</xdr:rowOff>
    </xdr:to>
    <xdr:sp macro="" textlink="">
      <xdr:nvSpPr>
        <xdr:cNvPr id="21" name="TextBox 20">
          <a:extLst>
            <a:ext uri="{FF2B5EF4-FFF2-40B4-BE49-F238E27FC236}">
              <a16:creationId xmlns="" xmlns:a16="http://schemas.microsoft.com/office/drawing/2014/main" id="{74D0682C-E821-43A1-8DB1-DAFB344DEF23}"/>
            </a:ext>
          </a:extLst>
        </xdr:cNvPr>
        <xdr:cNvSpPr txBox="1"/>
      </xdr:nvSpPr>
      <xdr:spPr>
        <a:xfrm>
          <a:off x="19050" y="24745950"/>
          <a:ext cx="3810000" cy="28384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Many countries have introduced fiscal support measures to help households and firms weather the shock caused</a:t>
          </a:r>
          <a:r>
            <a:rPr lang="en-US" sz="1100" baseline="0"/>
            <a:t> by the global pandemic. We disaggregate announced policy measures into income support measures that will accrue primarily to lower income households (which support consumption and alleviate poverty), employment retainment measures (which reduce the rise in unemployment and speed the recovery), firm liquidity supports (which prevent bankruptcy and speed the recovery), healthcare spending (which improve health outcomes and stimulate the economy) and other measures. </a:t>
          </a:r>
        </a:p>
        <a:p>
          <a:endParaRPr lang="en-US" sz="1100" baseline="0"/>
        </a:p>
        <a:p>
          <a:r>
            <a:rPr lang="en-US" sz="1100" baseline="0"/>
            <a:t>Carbon subsidies remain in place in many countries. Reducing these subsidies can create fiscal space for other measures and accelerate the transition towards cleaner energy use.</a:t>
          </a:r>
          <a:endParaRPr lang="en-US" sz="1100"/>
        </a:p>
      </xdr:txBody>
    </xdr:sp>
    <xdr:clientData/>
  </xdr:twoCellAnchor>
  <xdr:twoCellAnchor>
    <xdr:from>
      <xdr:col>0</xdr:col>
      <xdr:colOff>0</xdr:colOff>
      <xdr:row>55</xdr:row>
      <xdr:rowOff>133350</xdr:rowOff>
    </xdr:from>
    <xdr:to>
      <xdr:col>1</xdr:col>
      <xdr:colOff>1485900</xdr:colOff>
      <xdr:row>77</xdr:row>
      <xdr:rowOff>76200</xdr:rowOff>
    </xdr:to>
    <xdr:graphicFrame macro="">
      <xdr:nvGraphicFramePr>
        <xdr:cNvPr id="14" name="Chart 13">
          <a:extLst>
            <a:ext uri="{FF2B5EF4-FFF2-40B4-BE49-F238E27FC236}">
              <a16:creationId xmlns="" xmlns:a16="http://schemas.microsoft.com/office/drawing/2014/main" id="{6B205A78-6054-4B68-8CC1-0749941DBB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1517650</xdr:colOff>
      <xdr:row>55</xdr:row>
      <xdr:rowOff>114300</xdr:rowOff>
    </xdr:from>
    <xdr:to>
      <xdr:col>2</xdr:col>
      <xdr:colOff>2692400</xdr:colOff>
      <xdr:row>69</xdr:row>
      <xdr:rowOff>76200</xdr:rowOff>
    </xdr:to>
    <xdr:graphicFrame macro="">
      <xdr:nvGraphicFramePr>
        <xdr:cNvPr id="16" name="Chart 15">
          <a:extLst>
            <a:ext uri="{FF2B5EF4-FFF2-40B4-BE49-F238E27FC236}">
              <a16:creationId xmlns="" xmlns:a16="http://schemas.microsoft.com/office/drawing/2014/main" id="{78A3A82D-64C3-4289-86F7-5A3EE7F9C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1536700</xdr:colOff>
      <xdr:row>69</xdr:row>
      <xdr:rowOff>127000</xdr:rowOff>
    </xdr:from>
    <xdr:to>
      <xdr:col>2</xdr:col>
      <xdr:colOff>2679700</xdr:colOff>
      <xdr:row>77</xdr:row>
      <xdr:rowOff>38100</xdr:rowOff>
    </xdr:to>
    <xdr:sp macro="" textlink="">
      <xdr:nvSpPr>
        <xdr:cNvPr id="19" name="TextBox 18">
          <a:extLst>
            <a:ext uri="{FF2B5EF4-FFF2-40B4-BE49-F238E27FC236}">
              <a16:creationId xmlns="" xmlns:a16="http://schemas.microsoft.com/office/drawing/2014/main" id="{4D5B9619-B0E7-4C83-B80B-D12FC8D48DE3}"/>
            </a:ext>
          </a:extLst>
        </xdr:cNvPr>
        <xdr:cNvSpPr txBox="1"/>
      </xdr:nvSpPr>
      <xdr:spPr>
        <a:xfrm>
          <a:off x="4921250" y="13696950"/>
          <a:ext cx="3873500" cy="138430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Even where the domestic spread of the pandemic</a:t>
          </a:r>
          <a:r>
            <a:rPr lang="en-US" sz="1100" baseline="0"/>
            <a:t> remains limited, economic impacts may be severe if major trading partners have been severely impacted.</a:t>
          </a:r>
          <a:endParaRPr lang="en-US" sz="1100"/>
        </a:p>
      </xdr:txBody>
    </xdr:sp>
    <xdr:clientData/>
  </xdr:twoCellAnchor>
  <xdr:twoCellAnchor>
    <xdr:from>
      <xdr:col>0</xdr:col>
      <xdr:colOff>0</xdr:colOff>
      <xdr:row>95</xdr:row>
      <xdr:rowOff>6350</xdr:rowOff>
    </xdr:from>
    <xdr:to>
      <xdr:col>1</xdr:col>
      <xdr:colOff>2095500</xdr:colOff>
      <xdr:row>111</xdr:row>
      <xdr:rowOff>158750</xdr:rowOff>
    </xdr:to>
    <xdr:graphicFrame macro="">
      <xdr:nvGraphicFramePr>
        <xdr:cNvPr id="23" name="Chart 22">
          <a:extLst>
            <a:ext uri="{FF2B5EF4-FFF2-40B4-BE49-F238E27FC236}">
              <a16:creationId xmlns="" xmlns:a16="http://schemas.microsoft.com/office/drawing/2014/main" id="{95E977E7-A422-43B1-9F02-9E998C666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2279650</xdr:colOff>
      <xdr:row>95</xdr:row>
      <xdr:rowOff>44450</xdr:rowOff>
    </xdr:from>
    <xdr:to>
      <xdr:col>2</xdr:col>
      <xdr:colOff>2584450</xdr:colOff>
      <xdr:row>105</xdr:row>
      <xdr:rowOff>152400</xdr:rowOff>
    </xdr:to>
    <xdr:sp macro="" textlink="">
      <xdr:nvSpPr>
        <xdr:cNvPr id="25" name="TextBox 24">
          <a:extLst>
            <a:ext uri="{FF2B5EF4-FFF2-40B4-BE49-F238E27FC236}">
              <a16:creationId xmlns="" xmlns:a16="http://schemas.microsoft.com/office/drawing/2014/main" id="{E240721F-B201-439C-A338-DEC3FDA6E3D8}"/>
            </a:ext>
          </a:extLst>
        </xdr:cNvPr>
        <xdr:cNvSpPr txBox="1"/>
      </xdr:nvSpPr>
      <xdr:spPr>
        <a:xfrm>
          <a:off x="5664200" y="18694400"/>
          <a:ext cx="3035300" cy="19494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Wholesale,</a:t>
          </a:r>
          <a:r>
            <a:rPr lang="en-US" sz="1100" baseline="0"/>
            <a:t> retail, restaurants and hotels; construction; and some manufacturing and transport, storage and communication sectors are particularly exposed to domestic and global lockdown measures. Investment and employment in these sectors have been particularly hard hit.</a:t>
          </a:r>
          <a:endParaRPr lang="en-US" sz="1100"/>
        </a:p>
      </xdr:txBody>
    </xdr:sp>
    <xdr:clientData/>
  </xdr:twoCellAnchor>
  <xdr:twoCellAnchor>
    <xdr:from>
      <xdr:col>0</xdr:col>
      <xdr:colOff>0</xdr:colOff>
      <xdr:row>115</xdr:row>
      <xdr:rowOff>0</xdr:rowOff>
    </xdr:from>
    <xdr:to>
      <xdr:col>2</xdr:col>
      <xdr:colOff>914400</xdr:colOff>
      <xdr:row>129</xdr:row>
      <xdr:rowOff>31750</xdr:rowOff>
    </xdr:to>
    <xdr:graphicFrame macro="">
      <xdr:nvGraphicFramePr>
        <xdr:cNvPr id="22" name="Chart 21">
          <a:extLst>
            <a:ext uri="{FF2B5EF4-FFF2-40B4-BE49-F238E27FC236}">
              <a16:creationId xmlns="" xmlns:a16="http://schemas.microsoft.com/office/drawing/2014/main" id="{733FBF86-46BE-4359-876C-68DAA53B8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129</xdr:row>
      <xdr:rowOff>50800</xdr:rowOff>
    </xdr:from>
    <xdr:to>
      <xdr:col>2</xdr:col>
      <xdr:colOff>908050</xdr:colOff>
      <xdr:row>136</xdr:row>
      <xdr:rowOff>177800</xdr:rowOff>
    </xdr:to>
    <xdr:sp macro="" textlink="">
      <xdr:nvSpPr>
        <xdr:cNvPr id="24" name="TextBox 23">
          <a:extLst>
            <a:ext uri="{FF2B5EF4-FFF2-40B4-BE49-F238E27FC236}">
              <a16:creationId xmlns="" xmlns:a16="http://schemas.microsoft.com/office/drawing/2014/main" id="{B64BA84E-05ED-45A7-8ECD-E1E9F016DFB9}"/>
            </a:ext>
          </a:extLst>
        </xdr:cNvPr>
        <xdr:cNvSpPr txBox="1"/>
      </xdr:nvSpPr>
      <xdr:spPr>
        <a:xfrm>
          <a:off x="0" y="24593550"/>
          <a:ext cx="7023100" cy="1416050"/>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Underlying</a:t>
          </a:r>
          <a:r>
            <a:rPr lang="en-US" sz="1100" baseline="0"/>
            <a:t> social conditions will play an important role in determining the duration of the crisis and speed of recovery from the shock. </a:t>
          </a:r>
          <a:r>
            <a:rPr lang="en-US" sz="1100">
              <a:solidFill>
                <a:schemeClr val="dk1"/>
              </a:solidFill>
              <a:effectLst/>
              <a:latin typeface="+mn-lt"/>
              <a:ea typeface="+mn-ea"/>
              <a:cs typeface="+mn-cs"/>
            </a:rPr>
            <a:t>The figure  illustrates a series of social</a:t>
          </a:r>
          <a:r>
            <a:rPr lang="en-US" sz="1100" baseline="0">
              <a:solidFill>
                <a:schemeClr val="dk1"/>
              </a:solidFill>
              <a:effectLst/>
              <a:latin typeface="+mn-lt"/>
              <a:ea typeface="+mn-ea"/>
              <a:cs typeface="+mn-cs"/>
            </a:rPr>
            <a:t> indicators </a:t>
          </a:r>
          <a:r>
            <a:rPr lang="en-US" sz="1100">
              <a:solidFill>
                <a:schemeClr val="dk1"/>
              </a:solidFill>
              <a:effectLst/>
              <a:latin typeface="+mn-lt"/>
              <a:ea typeface="+mn-ea"/>
              <a:cs typeface="+mn-cs"/>
            </a:rPr>
            <a:t>in the selected country, relative to the global average and relative to the Asia-Pacific region average. If a point of the blue triangle extends beyond the orange/grey triangle, this indicates that the country has a more secure social backdrop than the regional/global average. </a:t>
          </a:r>
          <a:r>
            <a:rPr lang="en-US" sz="1100" baseline="0"/>
            <a:t> "Capacity to cope" from the World Risk Index measures governance, medical capacities and insurance coverage. Social protection is benchmarked against the share of older persons covered by social protection. Secure employment is the share of employment that is not self-employed. Informal workers and the self-employed are at high risk of a severe drop in income, and are less likely to be covered by social protection measures. </a:t>
          </a:r>
          <a:endParaRPr lang="en-US" sz="1100"/>
        </a:p>
      </xdr:txBody>
    </xdr:sp>
    <xdr:clientData/>
  </xdr:twoCellAnchor>
  <xdr:twoCellAnchor>
    <xdr:from>
      <xdr:col>1</xdr:col>
      <xdr:colOff>501650</xdr:colOff>
      <xdr:row>139</xdr:row>
      <xdr:rowOff>25400</xdr:rowOff>
    </xdr:from>
    <xdr:to>
      <xdr:col>2</xdr:col>
      <xdr:colOff>1720850</xdr:colOff>
      <xdr:row>154</xdr:row>
      <xdr:rowOff>6350</xdr:rowOff>
    </xdr:to>
    <xdr:graphicFrame macro="">
      <xdr:nvGraphicFramePr>
        <xdr:cNvPr id="26" name="Chart 25">
          <a:extLst>
            <a:ext uri="{FF2B5EF4-FFF2-40B4-BE49-F238E27FC236}">
              <a16:creationId xmlns="" xmlns:a16="http://schemas.microsoft.com/office/drawing/2014/main" id="{285349A9-54A0-45DD-9379-54B37D530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155</xdr:row>
      <xdr:rowOff>0</xdr:rowOff>
    </xdr:from>
    <xdr:to>
      <xdr:col>0</xdr:col>
      <xdr:colOff>3276600</xdr:colOff>
      <xdr:row>165</xdr:row>
      <xdr:rowOff>82550</xdr:rowOff>
    </xdr:to>
    <xdr:graphicFrame macro="">
      <xdr:nvGraphicFramePr>
        <xdr:cNvPr id="28" name="Chart 27">
          <a:extLst>
            <a:ext uri="{FF2B5EF4-FFF2-40B4-BE49-F238E27FC236}">
              <a16:creationId xmlns="" xmlns:a16="http://schemas.microsoft.com/office/drawing/2014/main" id="{38A08759-8D66-465F-92EF-6AF4945E40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19050</xdr:colOff>
      <xdr:row>155</xdr:row>
      <xdr:rowOff>6350</xdr:rowOff>
    </xdr:from>
    <xdr:to>
      <xdr:col>2</xdr:col>
      <xdr:colOff>241300</xdr:colOff>
      <xdr:row>165</xdr:row>
      <xdr:rowOff>88900</xdr:rowOff>
    </xdr:to>
    <xdr:graphicFrame macro="">
      <xdr:nvGraphicFramePr>
        <xdr:cNvPr id="29" name="Chart 28">
          <a:extLst>
            <a:ext uri="{FF2B5EF4-FFF2-40B4-BE49-F238E27FC236}">
              <a16:creationId xmlns="" xmlns:a16="http://schemas.microsoft.com/office/drawing/2014/main" id="{4A9C4229-E9A7-402D-B0E3-0021473D1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0.04348</cdr:y>
    </cdr:from>
    <cdr:to>
      <cdr:x>1</cdr:x>
      <cdr:y>0.30435</cdr:y>
    </cdr:to>
    <cdr:sp macro="" textlink="">
      <cdr:nvSpPr>
        <cdr:cNvPr id="2" name="TextBox 1">
          <a:extLst xmlns:a="http://schemas.openxmlformats.org/drawingml/2006/main">
            <a:ext uri="{FF2B5EF4-FFF2-40B4-BE49-F238E27FC236}">
              <a16:creationId xmlns="" xmlns:a16="http://schemas.microsoft.com/office/drawing/2014/main" id="{632DC08E-5FA4-4B0C-ABF3-617B14F7AD1C}"/>
            </a:ext>
          </a:extLst>
        </cdr:cNvPr>
        <cdr:cNvSpPr txBox="1"/>
      </cdr:nvSpPr>
      <cdr:spPr>
        <a:xfrm xmlns:a="http://schemas.openxmlformats.org/drawingml/2006/main">
          <a:off x="0" y="63500"/>
          <a:ext cx="2908300"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en-US" sz="1400" b="0" i="0" baseline="0">
              <a:solidFill>
                <a:srgbClr val="595959"/>
              </a:solidFill>
              <a:effectLst/>
              <a:latin typeface="+mn-lt"/>
              <a:ea typeface="+mn-ea"/>
              <a:cs typeface="+mn-cs"/>
            </a:rPr>
            <a:t>Deaths per 1000 reported cases</a:t>
          </a:r>
          <a:endParaRPr lang="en-US" sz="1400">
            <a:solidFill>
              <a:srgbClr val="595959"/>
            </a:solidFill>
            <a:effectLst/>
          </a:endParaRPr>
        </a:p>
        <a:p xmlns:a="http://schemas.openxmlformats.org/drawingml/2006/main">
          <a:pPr algn="ctr"/>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15</xdr:row>
      <xdr:rowOff>57150</xdr:rowOff>
    </xdr:from>
    <xdr:to>
      <xdr:col>4</xdr:col>
      <xdr:colOff>82550</xdr:colOff>
      <xdr:row>30</xdr:row>
      <xdr:rowOff>171450</xdr:rowOff>
    </xdr:to>
    <xdr:graphicFrame macro="">
      <xdr:nvGraphicFramePr>
        <xdr:cNvPr id="7" name="Chart 6">
          <a:extLst>
            <a:ext uri="{FF2B5EF4-FFF2-40B4-BE49-F238E27FC236}">
              <a16:creationId xmlns="" xmlns:a16="http://schemas.microsoft.com/office/drawing/2014/main" id="{40AB4F06-D84C-462D-8DEF-625589B59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12700</xdr:colOff>
      <xdr:row>15</xdr:row>
      <xdr:rowOff>57150</xdr:rowOff>
    </xdr:from>
    <xdr:to>
      <xdr:col>8</xdr:col>
      <xdr:colOff>476250</xdr:colOff>
      <xdr:row>30</xdr:row>
      <xdr:rowOff>171450</xdr:rowOff>
    </xdr:to>
    <mc:AlternateContent xmlns:mc="http://schemas.openxmlformats.org/markup-compatibility/2006">
      <mc:Choice xmlns="" xmlns:cx1="http://schemas.microsoft.com/office/drawing/2015/9/8/chartex" Requires="cx1">
        <xdr:graphicFrame macro="">
          <xdr:nvGraphicFramePr>
            <xdr:cNvPr id="8" name="Chart 7">
              <a:extLst>
                <a:ext uri="{FF2B5EF4-FFF2-40B4-BE49-F238E27FC236}">
                  <a16:creationId xmlns:a16="http://schemas.microsoft.com/office/drawing/2014/main" id="{1C41AA50-6B19-4351-8732-463E3198E05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2" name="Rectangle 1"/>
            <xdr:cNvSpPr>
              <a:spLocks noTextEdit="1"/>
            </xdr:cNvSpPr>
          </xdr:nvSpPr>
          <xdr:spPr>
            <a:xfrm>
              <a:off x="4489450" y="3124200"/>
              <a:ext cx="4683125" cy="293370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xdr:col>
      <xdr:colOff>44450</xdr:colOff>
      <xdr:row>48</xdr:row>
      <xdr:rowOff>139700</xdr:rowOff>
    </xdr:from>
    <xdr:to>
      <xdr:col>8</xdr:col>
      <xdr:colOff>660400</xdr:colOff>
      <xdr:row>63</xdr:row>
      <xdr:rowOff>57150</xdr:rowOff>
    </xdr:to>
    <xdr:graphicFrame macro="">
      <xdr:nvGraphicFramePr>
        <xdr:cNvPr id="9" name="Chart 8">
          <a:extLst>
            <a:ext uri="{FF2B5EF4-FFF2-40B4-BE49-F238E27FC236}">
              <a16:creationId xmlns="" xmlns:a16="http://schemas.microsoft.com/office/drawing/2014/main" id="{71FE438A-75FA-4E2D-B42A-0F3598F3B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49</xdr:col>
      <xdr:colOff>215900</xdr:colOff>
      <xdr:row>4</xdr:row>
      <xdr:rowOff>12706</xdr:rowOff>
    </xdr:from>
    <xdr:to>
      <xdr:col>58</xdr:col>
      <xdr:colOff>266700</xdr:colOff>
      <xdr:row>28</xdr:row>
      <xdr:rowOff>152400</xdr:rowOff>
    </xdr:to>
    <mc:AlternateContent xmlns:mc="http://schemas.openxmlformats.org/markup-compatibility/2006">
      <mc:Choice xmlns="" xmlns:cx1="http://schemas.microsoft.com/office/drawing/2015/9/8/chartex" Requires="cx1">
        <xdr:graphicFrame macro="">
          <xdr:nvGraphicFramePr>
            <xdr:cNvPr id="2" name="Chart 1">
              <a:extLst>
                <a:ext uri="{FF2B5EF4-FFF2-40B4-BE49-F238E27FC236}">
                  <a16:creationId xmlns:a16="http://schemas.microsoft.com/office/drawing/2014/main" id="{3FFDA3B2-8F45-4FD1-8F6F-AAD26277068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2" name="Rectangle 1"/>
            <xdr:cNvSpPr>
              <a:spLocks noTextEdit="1"/>
            </xdr:cNvSpPr>
          </xdr:nvSpPr>
          <xdr:spPr>
            <a:xfrm>
              <a:off x="40982900" y="812806"/>
              <a:ext cx="7080250" cy="494029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persons/person.xml><?xml version="1.0" encoding="utf-8"?>
<personList xmlns="http://schemas.microsoft.com/office/spreadsheetml/2018/threadedcomments" xmlns:x="http://schemas.openxmlformats.org/spreadsheetml/2006/main">
  <person displayName="Wan" id="{200F87DF-0EA1-41DC-A515-A36E2CC2F442}" userId="Wan" providerId="None"/>
  <person displayName="Sweta Saxena" id="{245BBEF6-4361-47D8-8BF2-736D426B781E}" userId="S::sweta.saxena@un.org::a2d8cfb1-9f5e-4a40-ac97-025e4318087d" providerId="AD"/>
  <person displayName="Zhenqian Huang" id="{6761C3AB-51B1-4C07-BBC2-06BEAA6CD40A}" userId="S::zhenqian.huang@un.org::65403a44-8a57-46a7-a673-372d9c1dffa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53" dT="2020-05-05T06:02:02.64" personId="{6761C3AB-51B1-4C07-BBC2-06BEAA6CD40A}" id="{1813AD03-0F86-4A7A-BAEE-C4E1A1BC14B0}">
    <text>Lack of information re fiscal stimulus at IMF, ADB.
American Somoa is part of the US.</text>
  </threadedComment>
  <threadedComment ref="M64" dT="2020-05-05T07:13:10.86" personId="{6761C3AB-51B1-4C07-BBC2-06BEAA6CD40A}" id="{D95633E3-F384-41DE-BCF1-887C42D2CFDB}">
    <text>Lack of policies from IMF or ADB.</text>
  </threadedComment>
  <threadedComment ref="M66" dT="2020-04-26T15:00:16.00" personId="{245BBEF6-4361-47D8-8BF2-736D426B781E}" id="{A2237183-A5CB-4CF6-B1B0-41A09E3AF376}">
    <text>US President and Congress approved $55 million to be made directly available to the U.S. territories and the freely associated states on Friday, March 27 via the Coronavirus Aid, Relief, and Economic Security (CARES) Act. The CARES Act will address impacts of the global coronavirus (COVID-19) pandemic in the islands, namely, the U.S. territories of American Samoa, Guam, the Commonwealth of the Northern Mariana Islands (CNMI), and the U.S. Virgin Islands, as well as the freely associated states of the Federated States of Micronesia, the Republic of the Marshall Islands, and the Republic of Palau.</text>
  </threadedComment>
  <threadedComment ref="M79" dT="2020-04-26T14:57:36.37" personId="{245BBEF6-4361-47D8-8BF2-736D426B781E}" id="{64A65815-11F2-4C9B-BD93-DE743A5C3FE1}">
    <text>Tax revenues for March declined by 25 percent year-on-year and risks to revenues from fishing license fees are significant.
US President and Congress approved $55 million to be made directly available to the U.S. territories and the freely associated states on Friday, March 27 via the Coronavirus Aid, Relief, and Economic Security (CARES) Act. The CARES Act will address impacts of the global coronavirus (COVID-19) pandemic in the islands, namely, the U.S. territories of American Samoa, Guam, the Commonwealth of the Northern Mariana Islands (CNMI), and the U.S. Virgin Islands, as well as the freely associated states of the Federated States of Micronesia, the Republic of the Marshall Islands, and the Republic of Palau.</text>
  </threadedComment>
  <threadedComment ref="M85" dT="2020-05-05T13:04:51.66" personId="{6761C3AB-51B1-4C07-BBC2-06BEAA6CD40A}" id="{8295DFBB-D8BA-4865-B450-08C1C68CEBF7}">
    <text>macroeconomic policy packages missing from IMF or ADB</text>
  </threadedComment>
  <threadedComment ref="M87" dT="2020-05-05T13:06:25.73" personId="{6761C3AB-51B1-4C07-BBC2-06BEAA6CD40A}" id="{D732EA27-1F26-4446-913D-84B403CCDE5B}">
    <text>macroeconomic policy packages missing from IMF or ADB</text>
  </threadedComment>
  <threadedComment ref="M88" dT="2020-04-26T15:32:43.69" personId="{245BBEF6-4361-47D8-8BF2-736D426B781E}" id="{9A747629-8FCA-4E40-976F-D1E72B10725A}">
    <text>US territory</text>
  </threadedComment>
  <threadedComment ref="M130" personId="{200F87DF-0EA1-41DC-A515-A36E2CC2F442}" id="{5C8C6E68-6712-4A25-AECB-368C100E3B69}">
    <text>Updated: 4 May 2020</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ceyhunelgin.com/" TargetMode="External"/><Relationship Id="rId1" Type="http://schemas.openxmlformats.org/officeDocument/2006/relationships/hyperlink" Target="https://www.fitchratings.com/research/sovereigns/fitch-affirms-belarus-at-b-outlook-stable-15-05-2020" TargetMode="Externa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8" Type="http://schemas.openxmlformats.org/officeDocument/2006/relationships/hyperlink" Target="https://europa.eu/european-union/about-eu/countries/member-countries/greece_en" TargetMode="External"/><Relationship Id="rId13" Type="http://schemas.openxmlformats.org/officeDocument/2006/relationships/hyperlink" Target="https://europa.eu/european-union/about-eu/countries/member-countries/luxembourg_en" TargetMode="External"/><Relationship Id="rId18" Type="http://schemas.openxmlformats.org/officeDocument/2006/relationships/hyperlink" Target="https://europa.eu/european-union/about-eu/countries/member-countries/slovenia_en" TargetMode="External"/><Relationship Id="rId3" Type="http://schemas.openxmlformats.org/officeDocument/2006/relationships/hyperlink" Target="https://europa.eu/european-union/about-eu/countries/member-countries/cyprus_en" TargetMode="External"/><Relationship Id="rId21" Type="http://schemas.openxmlformats.org/officeDocument/2006/relationships/printerSettings" Target="../printerSettings/printerSettings8.bin"/><Relationship Id="rId7" Type="http://schemas.openxmlformats.org/officeDocument/2006/relationships/hyperlink" Target="https://europa.eu/european-union/about-eu/countries/member-countries/germany_en" TargetMode="External"/><Relationship Id="rId12" Type="http://schemas.openxmlformats.org/officeDocument/2006/relationships/hyperlink" Target="https://europa.eu/european-union/about-eu/countries/member-countries/lithuania_en" TargetMode="External"/><Relationship Id="rId17" Type="http://schemas.openxmlformats.org/officeDocument/2006/relationships/hyperlink" Target="https://europa.eu/european-union/about-eu/countries/member-countries/slovakia_en" TargetMode="External"/><Relationship Id="rId2" Type="http://schemas.openxmlformats.org/officeDocument/2006/relationships/hyperlink" Target="https://europa.eu/european-union/about-eu/countries/member-countries/belgium_en" TargetMode="External"/><Relationship Id="rId16" Type="http://schemas.openxmlformats.org/officeDocument/2006/relationships/hyperlink" Target="https://europa.eu/european-union/about-eu/countries/member-countries/portugal_en" TargetMode="External"/><Relationship Id="rId20" Type="http://schemas.openxmlformats.org/officeDocument/2006/relationships/hyperlink" Target="http://www.centralbanknews.info/p/interest-rates.html" TargetMode="External"/><Relationship Id="rId1" Type="http://schemas.openxmlformats.org/officeDocument/2006/relationships/hyperlink" Target="https://europa.eu/european-union/about-eu/countries/member-countries/austria_en" TargetMode="External"/><Relationship Id="rId6" Type="http://schemas.openxmlformats.org/officeDocument/2006/relationships/hyperlink" Target="https://europa.eu/european-union/about-eu/countries/member-countries/france_en" TargetMode="External"/><Relationship Id="rId11" Type="http://schemas.openxmlformats.org/officeDocument/2006/relationships/hyperlink" Target="https://europa.eu/european-union/about-eu/countries/member-countries/latvia_en" TargetMode="External"/><Relationship Id="rId24" Type="http://schemas.microsoft.com/office/2017/10/relationships/threadedComment" Target="../threadedComments/threadedComment1.xml"/><Relationship Id="rId5" Type="http://schemas.openxmlformats.org/officeDocument/2006/relationships/hyperlink" Target="https://europa.eu/european-union/about-eu/countries/member-countries/finland_en" TargetMode="External"/><Relationship Id="rId15" Type="http://schemas.openxmlformats.org/officeDocument/2006/relationships/hyperlink" Target="https://europa.eu/european-union/about-eu/countries/member-countries/netherlands_en" TargetMode="External"/><Relationship Id="rId23" Type="http://schemas.openxmlformats.org/officeDocument/2006/relationships/comments" Target="../comments3.xml"/><Relationship Id="rId10" Type="http://schemas.openxmlformats.org/officeDocument/2006/relationships/hyperlink" Target="https://europa.eu/european-union/about-eu/countries/member-countries/italy_en" TargetMode="External"/><Relationship Id="rId19" Type="http://schemas.openxmlformats.org/officeDocument/2006/relationships/hyperlink" Target="https://europa.eu/european-union/about-eu/countries/member-countries/spain_en" TargetMode="External"/><Relationship Id="rId4" Type="http://schemas.openxmlformats.org/officeDocument/2006/relationships/hyperlink" Target="https://europa.eu/european-union/about-eu/countries/member-countries/estonia_en" TargetMode="External"/><Relationship Id="rId9" Type="http://schemas.openxmlformats.org/officeDocument/2006/relationships/hyperlink" Target="https://europa.eu/european-union/about-eu/countries/member-countries/ireland_en" TargetMode="External"/><Relationship Id="rId14" Type="http://schemas.openxmlformats.org/officeDocument/2006/relationships/hyperlink" Target="https://europa.eu/european-union/about-eu/countries/member-countries/malta_en" TargetMode="External"/><Relationship Id="rId22"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treasury.un.org/operationalrates/OpRatesExport.php"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5.bin"/><Relationship Id="rId1" Type="http://schemas.openxmlformats.org/officeDocument/2006/relationships/hyperlink" Target="https://www.eia.gov/outlooks/steo/" TargetMode="Externa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hyperlink" Target="https://github.com/OxCGRT/covid-policy-tracker/raw/master/data/timeseries/OxCGRT_timeseries_all.xlsx" TargetMode="External"/><Relationship Id="rId1" Type="http://schemas.openxmlformats.org/officeDocument/2006/relationships/hyperlink" Target="https://covid19.who.int/?gclid=Cj0KCQjw_ez2BRCyARIsAJfg-kvWehkSIpD9K23mI4xymojDbLHLFI6sWrXJvCItT7354Nz4Q83twJoaAsHiEALw_wcB"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github.com/OxCGRT/covid-policy-tracker/raw/master/data/timeseries/OxCGRT_timeseries_all.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selection activeCell="F1" sqref="F1:Q1048576"/>
    </sheetView>
  </sheetViews>
  <sheetFormatPr defaultRowHeight="15"/>
  <cols>
    <col min="1" max="1" width="33" bestFit="1" customWidth="1"/>
  </cols>
  <sheetData>
    <row r="1" spans="1:13">
      <c r="A1" t="s">
        <v>1543</v>
      </c>
      <c r="B1" s="19" t="s">
        <v>1554</v>
      </c>
    </row>
    <row r="2" spans="1:13" ht="60.75">
      <c r="A2" s="183"/>
      <c r="B2" s="184" t="s">
        <v>58</v>
      </c>
      <c r="C2" s="185" t="s">
        <v>1540</v>
      </c>
      <c r="D2" s="186" t="s">
        <v>1541</v>
      </c>
    </row>
    <row r="3" spans="1:13">
      <c r="A3" s="10" t="s">
        <v>0</v>
      </c>
      <c r="B3" s="11" t="s">
        <v>62</v>
      </c>
      <c r="C3" s="187">
        <v>2</v>
      </c>
      <c r="D3" s="188" t="s">
        <v>697</v>
      </c>
      <c r="M3" s="19"/>
    </row>
    <row r="4" spans="1:13">
      <c r="A4" s="10" t="s">
        <v>1</v>
      </c>
      <c r="B4" s="11" t="s">
        <v>69</v>
      </c>
      <c r="C4" s="187" t="s">
        <v>697</v>
      </c>
      <c r="D4" s="188" t="s">
        <v>697</v>
      </c>
      <c r="F4" s="19"/>
      <c r="L4" s="19"/>
      <c r="M4" s="19"/>
    </row>
    <row r="5" spans="1:13">
      <c r="A5" s="10" t="s">
        <v>2</v>
      </c>
      <c r="B5" s="11" t="s">
        <v>82</v>
      </c>
      <c r="C5" s="187">
        <v>2</v>
      </c>
      <c r="D5" s="188">
        <v>-100</v>
      </c>
      <c r="F5" s="19"/>
      <c r="L5" s="19"/>
      <c r="M5" s="19"/>
    </row>
    <row r="6" spans="1:13">
      <c r="A6" s="13" t="s">
        <v>3</v>
      </c>
      <c r="B6" s="12" t="s">
        <v>85</v>
      </c>
      <c r="C6" s="187">
        <v>7.3</v>
      </c>
      <c r="D6" s="188">
        <v>-50</v>
      </c>
      <c r="F6" s="19"/>
      <c r="L6" s="19"/>
      <c r="M6" s="19"/>
    </row>
    <row r="7" spans="1:13">
      <c r="A7" s="10" t="s">
        <v>4</v>
      </c>
      <c r="B7" s="11" t="s">
        <v>88</v>
      </c>
      <c r="C7" s="187">
        <v>4.2699999999999996</v>
      </c>
      <c r="D7" s="188">
        <v>-50</v>
      </c>
      <c r="F7" s="19"/>
      <c r="L7" s="19"/>
      <c r="M7" s="19"/>
    </row>
    <row r="8" spans="1:13">
      <c r="A8" s="10" t="s">
        <v>5</v>
      </c>
      <c r="B8" s="11" t="s">
        <v>93</v>
      </c>
      <c r="C8" s="187">
        <v>3.7</v>
      </c>
      <c r="D8" s="188">
        <v>-75</v>
      </c>
      <c r="F8" s="19"/>
      <c r="L8" s="19"/>
      <c r="M8" s="19"/>
    </row>
    <row r="9" spans="1:13">
      <c r="A9" s="10" t="s">
        <v>6</v>
      </c>
      <c r="B9" s="11" t="s">
        <v>106</v>
      </c>
      <c r="C9" s="187">
        <v>14</v>
      </c>
      <c r="D9" s="188" t="s">
        <v>697</v>
      </c>
      <c r="F9" s="19"/>
      <c r="L9" s="19"/>
      <c r="M9" s="19"/>
    </row>
    <row r="10" spans="1:13">
      <c r="A10" s="10" t="s">
        <v>7</v>
      </c>
      <c r="B10" s="11" t="s">
        <v>123</v>
      </c>
      <c r="C10" s="187">
        <v>3.2</v>
      </c>
      <c r="D10" s="188" t="s">
        <v>697</v>
      </c>
      <c r="F10" s="19"/>
      <c r="L10" s="19"/>
      <c r="M10" s="19"/>
    </row>
    <row r="11" spans="1:13">
      <c r="A11" s="10" t="s">
        <v>8</v>
      </c>
      <c r="B11" s="11" t="s">
        <v>132</v>
      </c>
      <c r="C11" s="187">
        <v>6.81</v>
      </c>
      <c r="D11" s="189" t="s">
        <v>697</v>
      </c>
      <c r="F11" s="19"/>
      <c r="L11" s="19"/>
      <c r="M11" s="19"/>
    </row>
    <row r="12" spans="1:13">
      <c r="A12" s="10" t="s">
        <v>9</v>
      </c>
      <c r="B12" s="11" t="s">
        <v>145</v>
      </c>
      <c r="C12" s="190">
        <v>4.0999999999999996</v>
      </c>
      <c r="D12" s="188">
        <v>-30</v>
      </c>
      <c r="F12" s="19"/>
      <c r="L12" s="19"/>
      <c r="M12" s="19"/>
    </row>
    <row r="13" spans="1:13">
      <c r="A13" s="10" t="s">
        <v>10</v>
      </c>
      <c r="B13" s="11" t="s">
        <v>160</v>
      </c>
      <c r="C13" s="187">
        <v>11.135217355764512</v>
      </c>
      <c r="D13" s="188" t="s">
        <v>697</v>
      </c>
      <c r="F13" s="19"/>
      <c r="L13" s="19"/>
      <c r="M13" s="19"/>
    </row>
    <row r="14" spans="1:13">
      <c r="A14" s="10" t="s">
        <v>57</v>
      </c>
      <c r="B14" s="11" t="s">
        <v>176</v>
      </c>
      <c r="C14" s="187" t="s">
        <v>697</v>
      </c>
      <c r="D14" s="188" t="s">
        <v>697</v>
      </c>
      <c r="F14" s="19"/>
      <c r="L14" s="19"/>
      <c r="M14" s="19"/>
    </row>
    <row r="15" spans="1:13">
      <c r="A15" s="13" t="s">
        <v>11</v>
      </c>
      <c r="B15" s="12" t="s">
        <v>207</v>
      </c>
      <c r="C15" s="187">
        <v>8.6999999999999993</v>
      </c>
      <c r="D15" s="188">
        <v>-25</v>
      </c>
      <c r="F15" s="19"/>
      <c r="L15" s="19"/>
      <c r="M15" s="19"/>
    </row>
    <row r="16" spans="1:13">
      <c r="A16" s="10" t="s">
        <v>12</v>
      </c>
      <c r="B16" s="11" t="s">
        <v>214</v>
      </c>
      <c r="C16" s="187" t="s">
        <v>697</v>
      </c>
      <c r="D16" s="188" t="s">
        <v>697</v>
      </c>
      <c r="F16" s="19"/>
      <c r="L16" s="19"/>
      <c r="M16" s="19"/>
    </row>
    <row r="17" spans="1:13">
      <c r="A17" s="10" t="s">
        <v>13</v>
      </c>
      <c r="B17" s="11" t="s">
        <v>221</v>
      </c>
      <c r="C17" s="187">
        <v>7.5979351493888121</v>
      </c>
      <c r="D17" s="191">
        <v>-75</v>
      </c>
      <c r="F17" s="19"/>
      <c r="L17" s="19"/>
      <c r="M17" s="19"/>
    </row>
    <row r="18" spans="1:13">
      <c r="A18" s="10" t="s">
        <v>14</v>
      </c>
      <c r="B18" s="11" t="s">
        <v>236</v>
      </c>
      <c r="C18" s="187" t="s">
        <v>697</v>
      </c>
      <c r="D18" s="188" t="s">
        <v>697</v>
      </c>
      <c r="F18" s="19"/>
      <c r="L18" s="19"/>
      <c r="M18" s="19"/>
    </row>
    <row r="19" spans="1:13">
      <c r="A19" s="10" t="s">
        <v>15</v>
      </c>
      <c r="B19" s="11" t="s">
        <v>147</v>
      </c>
      <c r="C19" s="187">
        <v>10</v>
      </c>
      <c r="D19" s="188">
        <v>-214</v>
      </c>
      <c r="F19" s="19"/>
      <c r="L19" s="19"/>
      <c r="M19" s="19"/>
    </row>
    <row r="20" spans="1:13">
      <c r="A20" s="10" t="s">
        <v>16</v>
      </c>
      <c r="B20" s="11" t="s">
        <v>259</v>
      </c>
      <c r="C20" s="187">
        <v>6.8</v>
      </c>
      <c r="D20" s="188">
        <v>-115</v>
      </c>
      <c r="F20" s="19"/>
      <c r="L20" s="19"/>
      <c r="M20" s="19"/>
    </row>
    <row r="21" spans="1:13">
      <c r="A21" s="10" t="s">
        <v>17</v>
      </c>
      <c r="B21" s="11" t="s">
        <v>260</v>
      </c>
      <c r="C21" s="192">
        <v>4.4000000000000004</v>
      </c>
      <c r="D21" s="188">
        <v>-75</v>
      </c>
      <c r="F21" s="19"/>
      <c r="L21" s="19"/>
      <c r="M21" s="19"/>
    </row>
    <row r="22" spans="1:13">
      <c r="A22" s="10" t="s">
        <v>18</v>
      </c>
      <c r="B22" s="11" t="s">
        <v>261</v>
      </c>
      <c r="C22" s="187">
        <v>14</v>
      </c>
      <c r="D22" s="188" t="s">
        <v>697</v>
      </c>
      <c r="F22" s="19"/>
      <c r="L22" s="19"/>
      <c r="M22" s="19"/>
    </row>
    <row r="23" spans="1:13">
      <c r="A23" s="10" t="s">
        <v>19</v>
      </c>
      <c r="B23" s="11" t="s">
        <v>274</v>
      </c>
      <c r="C23" s="192">
        <v>40</v>
      </c>
      <c r="D23" s="188" t="s">
        <v>697</v>
      </c>
      <c r="F23" s="19"/>
      <c r="L23" s="19"/>
      <c r="M23" s="19"/>
    </row>
    <row r="24" spans="1:13">
      <c r="A24" s="10" t="s">
        <v>20</v>
      </c>
      <c r="B24" s="11" t="s">
        <v>279</v>
      </c>
      <c r="C24" s="187">
        <v>9</v>
      </c>
      <c r="D24" s="188">
        <v>25</v>
      </c>
      <c r="F24" s="19"/>
      <c r="L24" s="19"/>
      <c r="M24" s="19"/>
    </row>
    <row r="25" spans="1:13">
      <c r="A25" s="10" t="s">
        <v>21</v>
      </c>
      <c r="B25" s="11" t="s">
        <v>282</v>
      </c>
      <c r="C25" s="187" t="s">
        <v>697</v>
      </c>
      <c r="D25" s="193" t="s">
        <v>697</v>
      </c>
      <c r="F25" s="19"/>
      <c r="L25" s="19"/>
      <c r="M25" s="19"/>
    </row>
    <row r="26" spans="1:13">
      <c r="A26" s="10" t="s">
        <v>22</v>
      </c>
      <c r="B26" s="11" t="s">
        <v>285</v>
      </c>
      <c r="C26" s="187">
        <v>7.4</v>
      </c>
      <c r="D26" s="188">
        <v>75</v>
      </c>
      <c r="F26" s="19"/>
      <c r="L26" s="19"/>
      <c r="M26" s="19"/>
    </row>
    <row r="27" spans="1:13">
      <c r="A27" s="10" t="s">
        <v>23</v>
      </c>
      <c r="B27" s="11" t="s">
        <v>286</v>
      </c>
      <c r="C27" s="187">
        <v>1</v>
      </c>
      <c r="D27" s="188">
        <v>-100</v>
      </c>
      <c r="F27" s="19"/>
      <c r="L27" s="19"/>
      <c r="M27" s="19"/>
    </row>
    <row r="28" spans="1:13">
      <c r="A28" s="10" t="s">
        <v>24</v>
      </c>
      <c r="B28" s="11" t="s">
        <v>149</v>
      </c>
      <c r="C28" s="187">
        <v>12.1</v>
      </c>
      <c r="D28" s="188">
        <v>-114</v>
      </c>
      <c r="F28" s="19"/>
      <c r="L28" s="19"/>
      <c r="M28" s="19"/>
    </row>
    <row r="29" spans="1:13">
      <c r="A29" s="10" t="s">
        <v>25</v>
      </c>
      <c r="B29" s="11" t="s">
        <v>307</v>
      </c>
      <c r="C29" s="187">
        <v>4.1999999999999993</v>
      </c>
      <c r="D29" s="188">
        <v>-125</v>
      </c>
      <c r="F29" s="19"/>
      <c r="L29" s="19"/>
      <c r="M29" s="19"/>
    </row>
    <row r="30" spans="1:13">
      <c r="A30" s="10" t="s">
        <v>26</v>
      </c>
      <c r="B30" s="11" t="s">
        <v>308</v>
      </c>
      <c r="C30" s="187">
        <v>2.8</v>
      </c>
      <c r="D30" s="188" t="s">
        <v>697</v>
      </c>
      <c r="F30" s="19"/>
      <c r="L30" s="19"/>
      <c r="M30" s="19"/>
    </row>
    <row r="31" spans="1:13">
      <c r="A31" s="10" t="s">
        <v>27</v>
      </c>
      <c r="B31" s="11" t="s">
        <v>313</v>
      </c>
      <c r="C31" s="187">
        <v>9.5</v>
      </c>
      <c r="D31" s="193" t="s">
        <v>697</v>
      </c>
      <c r="F31" s="19"/>
      <c r="L31" s="19"/>
      <c r="M31" s="19"/>
    </row>
    <row r="32" spans="1:13">
      <c r="A32" s="10" t="s">
        <v>28</v>
      </c>
      <c r="B32" s="11" t="s">
        <v>324</v>
      </c>
      <c r="C32" s="187">
        <v>8.8000000000000007</v>
      </c>
      <c r="D32" s="193" t="s">
        <v>697</v>
      </c>
      <c r="F32" s="19"/>
      <c r="L32" s="19"/>
      <c r="M32" s="19"/>
    </row>
    <row r="33" spans="1:13">
      <c r="A33" s="10" t="s">
        <v>29</v>
      </c>
      <c r="B33" s="11" t="s">
        <v>327</v>
      </c>
      <c r="C33" s="187">
        <v>13</v>
      </c>
      <c r="D33" s="188">
        <v>-200</v>
      </c>
      <c r="F33" s="19"/>
      <c r="L33" s="19"/>
      <c r="M33" s="19"/>
    </row>
    <row r="34" spans="1:13">
      <c r="A34" s="10" t="s">
        <v>30</v>
      </c>
      <c r="B34" s="11" t="s">
        <v>336</v>
      </c>
      <c r="C34" s="187">
        <v>0.1</v>
      </c>
      <c r="D34" s="188">
        <v>-250</v>
      </c>
      <c r="F34" s="19"/>
      <c r="L34" s="19"/>
      <c r="M34" s="19"/>
    </row>
    <row r="35" spans="1:13">
      <c r="A35" s="10" t="s">
        <v>31</v>
      </c>
      <c r="B35" s="11" t="s">
        <v>339</v>
      </c>
      <c r="C35" s="187">
        <v>5.5</v>
      </c>
      <c r="D35" s="193" t="s">
        <v>697</v>
      </c>
      <c r="F35" s="19"/>
      <c r="L35" s="19"/>
      <c r="M35" s="19"/>
    </row>
    <row r="36" spans="1:13">
      <c r="A36" s="10" t="s">
        <v>32</v>
      </c>
      <c r="B36" s="11" t="s">
        <v>340</v>
      </c>
      <c r="C36" s="187" t="s">
        <v>697</v>
      </c>
      <c r="D36" s="194" t="s">
        <v>697</v>
      </c>
      <c r="F36" s="19"/>
      <c r="L36" s="19"/>
      <c r="M36" s="19"/>
    </row>
    <row r="37" spans="1:13">
      <c r="A37" s="10" t="s">
        <v>33</v>
      </c>
      <c r="B37" s="11" t="s">
        <v>343</v>
      </c>
      <c r="C37" s="187" t="s">
        <v>697</v>
      </c>
      <c r="D37" s="188" t="s">
        <v>697</v>
      </c>
      <c r="F37" s="19"/>
      <c r="L37" s="19"/>
      <c r="M37" s="19"/>
    </row>
    <row r="38" spans="1:13">
      <c r="A38" s="13" t="s">
        <v>34</v>
      </c>
      <c r="B38" s="12" t="s">
        <v>344</v>
      </c>
      <c r="C38" s="187">
        <v>21.3</v>
      </c>
      <c r="D38" s="188">
        <v>-75</v>
      </c>
      <c r="F38" s="19"/>
      <c r="L38" s="19"/>
      <c r="M38" s="19"/>
    </row>
    <row r="39" spans="1:13">
      <c r="A39" s="10" t="s">
        <v>35</v>
      </c>
      <c r="B39" s="11" t="s">
        <v>351</v>
      </c>
      <c r="C39" s="187" t="s">
        <v>697</v>
      </c>
      <c r="D39" s="188" t="s">
        <v>697</v>
      </c>
      <c r="F39" s="19"/>
      <c r="L39" s="19"/>
      <c r="M39" s="19"/>
    </row>
    <row r="40" spans="1:13">
      <c r="A40" s="10" t="s">
        <v>36</v>
      </c>
      <c r="B40" s="11" t="s">
        <v>356</v>
      </c>
      <c r="C40" s="187" t="s">
        <v>697</v>
      </c>
      <c r="D40" s="188" t="s">
        <v>697</v>
      </c>
      <c r="F40" s="19"/>
      <c r="L40" s="19"/>
      <c r="M40" s="19"/>
    </row>
    <row r="41" spans="1:13">
      <c r="A41" s="10" t="s">
        <v>37</v>
      </c>
      <c r="B41" s="11" t="s">
        <v>361</v>
      </c>
      <c r="C41" s="187">
        <v>2</v>
      </c>
      <c r="D41" s="188">
        <v>-625</v>
      </c>
      <c r="F41" s="19"/>
      <c r="L41" s="19"/>
      <c r="M41" s="19"/>
    </row>
    <row r="42" spans="1:13">
      <c r="A42" s="10" t="s">
        <v>38</v>
      </c>
      <c r="B42" s="11" t="s">
        <v>362</v>
      </c>
      <c r="C42" s="187">
        <v>2.4</v>
      </c>
      <c r="D42" s="188" t="s">
        <v>697</v>
      </c>
      <c r="F42" s="19"/>
      <c r="L42" s="19"/>
      <c r="M42" s="19"/>
    </row>
    <row r="43" spans="1:13">
      <c r="A43" s="10" t="s">
        <v>39</v>
      </c>
      <c r="B43" s="11" t="s">
        <v>365</v>
      </c>
      <c r="C43" s="187">
        <v>6.8</v>
      </c>
      <c r="D43" s="188">
        <v>-200</v>
      </c>
      <c r="F43" s="19"/>
      <c r="L43" s="19"/>
      <c r="M43" s="19"/>
    </row>
    <row r="44" spans="1:13">
      <c r="A44" s="10" t="s">
        <v>40</v>
      </c>
      <c r="B44" s="11" t="s">
        <v>370</v>
      </c>
      <c r="C44" s="187">
        <v>3.2</v>
      </c>
      <c r="D44" s="188">
        <v>-175</v>
      </c>
      <c r="F44" s="19"/>
      <c r="L44" s="19"/>
      <c r="M44" s="19"/>
    </row>
    <row r="45" spans="1:13">
      <c r="A45" s="10" t="s">
        <v>41</v>
      </c>
      <c r="B45" s="11" t="s">
        <v>381</v>
      </c>
      <c r="C45" s="187">
        <v>14.1</v>
      </c>
      <c r="D45" s="188">
        <v>-75</v>
      </c>
      <c r="F45" s="19"/>
      <c r="L45" s="19"/>
      <c r="M45" s="19"/>
    </row>
    <row r="46" spans="1:13">
      <c r="A46" s="10" t="s">
        <v>42</v>
      </c>
      <c r="B46" s="11" t="s">
        <v>388</v>
      </c>
      <c r="C46" s="187">
        <v>3.4</v>
      </c>
      <c r="D46" s="191">
        <v>-175</v>
      </c>
      <c r="F46" s="19"/>
      <c r="L46" s="19"/>
      <c r="M46" s="19"/>
    </row>
    <row r="47" spans="1:13">
      <c r="A47" s="10" t="s">
        <v>43</v>
      </c>
      <c r="B47" s="11" t="s">
        <v>405</v>
      </c>
      <c r="C47" s="187">
        <v>3</v>
      </c>
      <c r="D47" s="195" t="s">
        <v>697</v>
      </c>
      <c r="F47" s="19"/>
      <c r="L47" s="19"/>
      <c r="M47" s="19"/>
    </row>
    <row r="48" spans="1:13">
      <c r="A48" s="10" t="s">
        <v>44</v>
      </c>
      <c r="B48" s="11" t="s">
        <v>421</v>
      </c>
      <c r="C48" s="192">
        <v>18.34</v>
      </c>
      <c r="D48" s="188" t="s">
        <v>697</v>
      </c>
      <c r="F48" s="19"/>
      <c r="L48" s="19"/>
      <c r="M48" s="19"/>
    </row>
    <row r="49" spans="1:13">
      <c r="A49" s="10" t="s">
        <v>45</v>
      </c>
      <c r="B49" s="11" t="s">
        <v>428</v>
      </c>
      <c r="C49" s="187">
        <v>2.6</v>
      </c>
      <c r="D49" s="195" t="s">
        <v>697</v>
      </c>
      <c r="F49" s="19"/>
      <c r="L49" s="19"/>
      <c r="M49" s="19"/>
    </row>
    <row r="50" spans="1:13">
      <c r="A50" s="10" t="s">
        <v>46</v>
      </c>
      <c r="B50" s="11" t="s">
        <v>439</v>
      </c>
      <c r="C50" s="187">
        <v>0.36</v>
      </c>
      <c r="D50" s="188">
        <v>-250</v>
      </c>
      <c r="F50" s="19"/>
      <c r="L50" s="19"/>
      <c r="M50" s="19"/>
    </row>
    <row r="51" spans="1:13">
      <c r="A51" s="10" t="s">
        <v>47</v>
      </c>
      <c r="B51" s="11" t="s">
        <v>454</v>
      </c>
      <c r="C51" s="187">
        <v>0.56000000000000005</v>
      </c>
      <c r="D51" s="188">
        <v>-50</v>
      </c>
      <c r="F51" s="19"/>
      <c r="L51" s="19"/>
      <c r="M51" s="19"/>
    </row>
    <row r="52" spans="1:13">
      <c r="A52" s="196" t="s">
        <v>48</v>
      </c>
      <c r="B52" s="197" t="s">
        <v>455</v>
      </c>
      <c r="C52" s="187">
        <v>8.9</v>
      </c>
      <c r="D52" s="198">
        <v>-75</v>
      </c>
      <c r="F52" s="19"/>
      <c r="L52" s="19"/>
      <c r="M52" s="19"/>
    </row>
    <row r="53" spans="1:13">
      <c r="A53" s="10" t="s">
        <v>49</v>
      </c>
      <c r="B53" s="11" t="s">
        <v>456</v>
      </c>
      <c r="C53" s="187">
        <v>10.5</v>
      </c>
      <c r="D53" s="188" t="s">
        <v>697</v>
      </c>
      <c r="F53" s="19"/>
      <c r="L53" s="19"/>
      <c r="M53" s="19"/>
    </row>
    <row r="54" spans="1:13">
      <c r="A54" s="199" t="s">
        <v>50</v>
      </c>
      <c r="B54" s="200" t="s">
        <v>461</v>
      </c>
      <c r="C54" s="187">
        <v>5.3</v>
      </c>
      <c r="D54" s="201" t="s">
        <v>697</v>
      </c>
      <c r="F54" s="19"/>
      <c r="L54" s="19"/>
      <c r="M54" s="19"/>
    </row>
    <row r="55" spans="1:13">
      <c r="A55" s="10" t="s">
        <v>51</v>
      </c>
      <c r="B55" s="11" t="s">
        <v>466</v>
      </c>
      <c r="C55" s="187">
        <v>5</v>
      </c>
      <c r="D55" s="188">
        <v>-375</v>
      </c>
      <c r="F55" s="19"/>
      <c r="L55" s="19"/>
      <c r="M55" s="19"/>
    </row>
    <row r="56" spans="1:13">
      <c r="A56" s="10" t="s">
        <v>52</v>
      </c>
      <c r="B56" s="11" t="s">
        <v>467</v>
      </c>
      <c r="C56" s="187" t="s">
        <v>697</v>
      </c>
      <c r="D56" s="188" t="s">
        <v>697</v>
      </c>
      <c r="F56" s="19"/>
      <c r="I56" s="19"/>
      <c r="L56" s="19"/>
      <c r="M56" s="19"/>
    </row>
    <row r="57" spans="1:13">
      <c r="A57" s="10" t="s">
        <v>53</v>
      </c>
      <c r="B57" s="11" t="s">
        <v>470</v>
      </c>
      <c r="C57" s="187">
        <v>17.796610169491526</v>
      </c>
      <c r="D57" s="193" t="s">
        <v>697</v>
      </c>
      <c r="F57" s="19"/>
      <c r="L57" s="19"/>
      <c r="M57" s="19"/>
    </row>
    <row r="58" spans="1:13">
      <c r="A58" s="10" t="s">
        <v>54</v>
      </c>
      <c r="B58" s="11" t="s">
        <v>489</v>
      </c>
      <c r="C58" s="187">
        <v>1.9</v>
      </c>
      <c r="D58" s="188">
        <v>-100</v>
      </c>
      <c r="F58" s="19"/>
      <c r="L58" s="19"/>
      <c r="M58" s="19"/>
    </row>
    <row r="59" spans="1:13">
      <c r="A59" s="10" t="s">
        <v>55</v>
      </c>
      <c r="B59" s="11" t="s">
        <v>490</v>
      </c>
      <c r="C59" s="187">
        <v>4.5</v>
      </c>
      <c r="D59" s="188">
        <v>-65</v>
      </c>
      <c r="F59" s="19"/>
      <c r="L59" s="19"/>
      <c r="M59" s="19"/>
    </row>
    <row r="60" spans="1:13">
      <c r="A60" s="10" t="s">
        <v>56</v>
      </c>
      <c r="B60" s="11" t="s">
        <v>493</v>
      </c>
      <c r="C60" s="187">
        <v>3.5</v>
      </c>
      <c r="D60" s="188">
        <v>-150</v>
      </c>
      <c r="F60" s="19"/>
      <c r="L60" s="19"/>
      <c r="M60" s="19"/>
    </row>
  </sheetData>
  <sheetProtection algorithmName="SHA-512" hashValue="Y80T4Pa11ZYikvzNv8qP4IMlu6MLocPQam3ZAq2zuUi/YGFT9SuvGGEFCxrnyeiak3ehk1bBEgWNgoy10UBmfA==" saltValue="J6PhhSXAFltT2ShDbbmwnw==" spinCount="100000" sheet="1" objects="1" scenarios="1"/>
  <conditionalFormatting sqref="L1:M1048576">
    <cfRule type="containsText" dxfId="2" priority="1" operator="containsText" text="FALSE">
      <formula>NOT(ISERROR(SEARCH("FALSE",L1)))</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L169"/>
  <sheetViews>
    <sheetView workbookViewId="0">
      <pane ySplit="1" topLeftCell="A2" activePane="bottomLeft" state="frozen"/>
      <selection pane="bottomLeft" activeCell="G13" sqref="G13"/>
    </sheetView>
  </sheetViews>
  <sheetFormatPr defaultColWidth="11.7109375" defaultRowHeight="15.75"/>
  <cols>
    <col min="1" max="1" width="11.7109375" style="41"/>
    <col min="2" max="2" width="19.140625" style="41" customWidth="1"/>
    <col min="3" max="3" width="11.7109375" style="41"/>
    <col min="4" max="4" width="13.7109375" style="41" customWidth="1"/>
    <col min="5" max="5" width="11.7109375" style="41" customWidth="1"/>
    <col min="6" max="6" width="17.7109375" style="41" customWidth="1"/>
    <col min="7" max="7" width="13.7109375" style="41" customWidth="1"/>
    <col min="8" max="8" width="16.85546875" style="41" customWidth="1"/>
    <col min="9" max="9" width="16.28515625" style="41" customWidth="1"/>
    <col min="10" max="10" width="17.42578125" style="42" customWidth="1"/>
    <col min="11" max="11" width="16.28515625" style="41" bestFit="1" customWidth="1"/>
    <col min="12" max="16384" width="11.7109375" style="41"/>
  </cols>
  <sheetData>
    <row r="1" spans="1:12" s="45" customFormat="1">
      <c r="B1" s="230" t="s">
        <v>59</v>
      </c>
      <c r="C1" s="230" t="s">
        <v>1184</v>
      </c>
      <c r="D1" s="230" t="s">
        <v>1590</v>
      </c>
      <c r="E1" s="230" t="s">
        <v>1591</v>
      </c>
      <c r="F1" s="230" t="s">
        <v>1592</v>
      </c>
      <c r="G1" s="230" t="s">
        <v>1593</v>
      </c>
      <c r="H1" s="230" t="s">
        <v>1594</v>
      </c>
      <c r="I1" s="230" t="s">
        <v>1595</v>
      </c>
      <c r="J1" s="231" t="s">
        <v>1596</v>
      </c>
      <c r="K1" s="45" t="s">
        <v>1186</v>
      </c>
      <c r="L1" s="37" t="s">
        <v>1185</v>
      </c>
    </row>
    <row r="2" spans="1:12" s="43" customFormat="1">
      <c r="A2" s="43" t="str">
        <f>VLOOKUP(B2,'Code matching'!$E$2:$G$280,3,FALSE)</f>
        <v>AFG</v>
      </c>
      <c r="B2" s="227" t="s">
        <v>0</v>
      </c>
      <c r="C2" s="228">
        <v>44028</v>
      </c>
      <c r="D2" s="227">
        <v>2.1040888224618342</v>
      </c>
      <c r="E2" s="227">
        <v>0</v>
      </c>
      <c r="F2" s="227">
        <v>0</v>
      </c>
      <c r="G2" s="227">
        <v>0</v>
      </c>
      <c r="H2" s="227">
        <v>1</v>
      </c>
      <c r="I2" s="227">
        <v>0</v>
      </c>
      <c r="J2" s="229">
        <v>0</v>
      </c>
    </row>
    <row r="3" spans="1:12" s="43" customFormat="1">
      <c r="A3" s="43" t="str">
        <f>VLOOKUP(B3,'Code matching'!$E$2:$G$280,3,FALSE)</f>
        <v>ALB</v>
      </c>
      <c r="B3" s="227" t="s">
        <v>65</v>
      </c>
      <c r="C3" s="228">
        <v>44028</v>
      </c>
      <c r="D3" s="227">
        <v>2.8</v>
      </c>
      <c r="E3" s="232">
        <v>50</v>
      </c>
      <c r="F3" s="232">
        <v>0</v>
      </c>
      <c r="G3" s="227">
        <v>0</v>
      </c>
      <c r="H3" s="227">
        <v>1</v>
      </c>
      <c r="I3" s="227">
        <v>1.6863406408094435</v>
      </c>
      <c r="J3" s="229">
        <v>0</v>
      </c>
    </row>
    <row r="4" spans="1:12">
      <c r="A4" s="43" t="str">
        <f>VLOOKUP(B4,'Code matching'!$E$2:$G$280,3,FALSE)</f>
        <v>DZA</v>
      </c>
      <c r="B4" s="227" t="s">
        <v>67</v>
      </c>
      <c r="C4" s="228">
        <v>44027</v>
      </c>
      <c r="D4" s="227">
        <v>-2.1941042128474777</v>
      </c>
      <c r="E4" s="232">
        <v>14.285714285714285</v>
      </c>
      <c r="F4" s="232">
        <v>40</v>
      </c>
      <c r="G4" s="227">
        <v>0</v>
      </c>
      <c r="H4" s="227">
        <v>1</v>
      </c>
      <c r="I4" s="227">
        <v>6</v>
      </c>
      <c r="J4" s="229">
        <v>1</v>
      </c>
    </row>
    <row r="5" spans="1:12">
      <c r="A5" s="43" t="str">
        <f>VLOOKUP(B5,'Code matching'!$E$2:$G$280,3,FALSE)</f>
        <v>AGO</v>
      </c>
      <c r="B5" s="227" t="s">
        <v>72</v>
      </c>
      <c r="C5" s="228">
        <v>44026</v>
      </c>
      <c r="D5" s="227">
        <v>0.13110885312530729</v>
      </c>
      <c r="E5" s="227">
        <v>30</v>
      </c>
      <c r="F5" s="227">
        <v>0</v>
      </c>
      <c r="G5" s="227">
        <v>0.90425229713636412</v>
      </c>
      <c r="H5" s="227">
        <v>1</v>
      </c>
      <c r="I5" s="227">
        <v>0</v>
      </c>
      <c r="J5" s="229">
        <v>0</v>
      </c>
      <c r="L5" s="41" t="s">
        <v>1183</v>
      </c>
    </row>
    <row r="6" spans="1:12" s="43" customFormat="1">
      <c r="A6" s="43" t="str">
        <f>VLOOKUP(B6,'Code matching'!$E$2:$G$280,3,FALSE)</f>
        <v>ARG</v>
      </c>
      <c r="B6" s="227" t="s">
        <v>80</v>
      </c>
      <c r="C6" s="228">
        <v>44035</v>
      </c>
      <c r="D6" s="227">
        <v>5</v>
      </c>
      <c r="E6" s="227">
        <v>5</v>
      </c>
      <c r="F6" s="227">
        <v>0</v>
      </c>
      <c r="G6" s="227">
        <v>0</v>
      </c>
      <c r="H6" s="227">
        <v>1</v>
      </c>
      <c r="I6" s="227">
        <v>0.22448251168992681</v>
      </c>
      <c r="J6" s="229">
        <v>0</v>
      </c>
    </row>
    <row r="7" spans="1:12">
      <c r="A7" s="43" t="str">
        <f>VLOOKUP(B7,'Code matching'!$E$2:$G$280,3,FALSE)</f>
        <v>ARM</v>
      </c>
      <c r="B7" s="227" t="s">
        <v>2</v>
      </c>
      <c r="C7" s="228">
        <v>44028</v>
      </c>
      <c r="D7" s="227">
        <v>1.1094127111826226</v>
      </c>
      <c r="E7" s="227">
        <v>18.181818181818183</v>
      </c>
      <c r="F7" s="227">
        <v>0</v>
      </c>
      <c r="G7" s="227">
        <v>0</v>
      </c>
      <c r="H7" s="227">
        <v>0</v>
      </c>
      <c r="I7" s="227">
        <v>0</v>
      </c>
      <c r="J7" s="229">
        <v>1</v>
      </c>
    </row>
    <row r="8" spans="1:12">
      <c r="A8" s="43" t="str">
        <f>VLOOKUP(B8,'Code matching'!$E$2:$G$280,3,FALSE)</f>
        <v>AUS</v>
      </c>
      <c r="B8" s="227" t="s">
        <v>3</v>
      </c>
      <c r="C8" s="228">
        <v>44035</v>
      </c>
      <c r="D8" s="227">
        <v>12.407412790697673</v>
      </c>
      <c r="E8" s="227">
        <v>66.666666666666671</v>
      </c>
      <c r="F8" s="227">
        <v>0</v>
      </c>
      <c r="G8" s="227">
        <v>4.7085201793721971</v>
      </c>
      <c r="H8" s="227">
        <v>1</v>
      </c>
      <c r="I8" s="227">
        <v>0</v>
      </c>
      <c r="J8" s="229">
        <v>0</v>
      </c>
    </row>
    <row r="9" spans="1:12">
      <c r="A9" s="43" t="str">
        <f>VLOOKUP(B9,'Code matching'!$E$2:$G$280,3,FALSE)</f>
        <v>AUT</v>
      </c>
      <c r="B9" s="227" t="s">
        <v>86</v>
      </c>
      <c r="C9" s="228">
        <v>44036</v>
      </c>
      <c r="D9" s="227">
        <v>17.3</v>
      </c>
      <c r="E9" s="227">
        <v>0</v>
      </c>
      <c r="F9" s="227">
        <v>0</v>
      </c>
      <c r="G9" s="227">
        <v>11.76</v>
      </c>
      <c r="H9" s="227">
        <v>1</v>
      </c>
      <c r="I9" s="227">
        <v>0</v>
      </c>
      <c r="J9" s="229">
        <v>0</v>
      </c>
    </row>
    <row r="10" spans="1:12">
      <c r="A10" s="43" t="str">
        <f>VLOOKUP(B10,'Code matching'!$E$2:$G$280,3,FALSE)</f>
        <v>AZE</v>
      </c>
      <c r="B10" s="227" t="s">
        <v>4</v>
      </c>
      <c r="C10" s="228">
        <v>44012</v>
      </c>
      <c r="D10" s="227">
        <v>4.2851606060606064</v>
      </c>
      <c r="E10" s="232">
        <v>-5.808080808080808</v>
      </c>
      <c r="F10" s="232">
        <v>0</v>
      </c>
      <c r="G10" s="227">
        <v>0</v>
      </c>
      <c r="H10" s="227">
        <v>1</v>
      </c>
      <c r="I10" s="227">
        <v>0.42398931546925017</v>
      </c>
      <c r="J10" s="229">
        <v>1</v>
      </c>
    </row>
    <row r="11" spans="1:12">
      <c r="A11" s="43" t="str">
        <f>VLOOKUP(B11,'Code matching'!$E$2:$G$280,3,FALSE)</f>
        <v>BHS</v>
      </c>
      <c r="B11" s="227" t="s">
        <v>89</v>
      </c>
      <c r="C11" s="228">
        <v>44001</v>
      </c>
      <c r="D11" s="227">
        <v>0.6</v>
      </c>
      <c r="E11" s="227">
        <v>0</v>
      </c>
      <c r="F11" s="227">
        <v>0</v>
      </c>
      <c r="G11" s="227">
        <v>0</v>
      </c>
      <c r="H11" s="227">
        <v>1</v>
      </c>
      <c r="I11" s="227">
        <v>0</v>
      </c>
      <c r="J11" s="229">
        <v>0</v>
      </c>
    </row>
    <row r="12" spans="1:12">
      <c r="A12" s="43" t="str">
        <f>VLOOKUP(B12,'Code matching'!$E$2:$G$280,3,FALSE)</f>
        <v>BHR</v>
      </c>
      <c r="B12" s="227" t="s">
        <v>91</v>
      </c>
      <c r="C12" s="228">
        <v>44027</v>
      </c>
      <c r="D12" s="227">
        <v>7.0331673218350401</v>
      </c>
      <c r="E12" s="227">
        <v>52.268518518518512</v>
      </c>
      <c r="F12" s="227">
        <v>40</v>
      </c>
      <c r="G12" s="227">
        <v>28</v>
      </c>
      <c r="H12" s="227">
        <v>1</v>
      </c>
      <c r="I12" s="227">
        <v>0</v>
      </c>
      <c r="J12" s="229">
        <v>0</v>
      </c>
    </row>
    <row r="13" spans="1:12">
      <c r="A13" s="43" t="str">
        <f>VLOOKUP(B13,'Code matching'!$E$2:$G$280,3,FALSE)</f>
        <v>BGD</v>
      </c>
      <c r="B13" s="227" t="s">
        <v>5</v>
      </c>
      <c r="C13" s="228">
        <v>44035</v>
      </c>
      <c r="D13" s="227">
        <v>2.0585083573487033</v>
      </c>
      <c r="E13" s="227">
        <v>12.5</v>
      </c>
      <c r="F13" s="227">
        <v>28.636363636363637</v>
      </c>
      <c r="G13" s="227">
        <v>1.5760230547550431</v>
      </c>
      <c r="H13" s="227">
        <v>1</v>
      </c>
      <c r="I13" s="227">
        <v>0</v>
      </c>
      <c r="J13" s="229">
        <v>1</v>
      </c>
    </row>
    <row r="14" spans="1:12">
      <c r="A14" s="43" t="str">
        <f>VLOOKUP(B14,'Code matching'!$E$2:$G$280,3,FALSE)</f>
        <v>BRB</v>
      </c>
      <c r="B14" s="227" t="s">
        <v>94</v>
      </c>
      <c r="C14" s="228">
        <v>44028</v>
      </c>
      <c r="D14" s="227">
        <v>2</v>
      </c>
      <c r="E14" s="227">
        <v>71.428571428571431</v>
      </c>
      <c r="F14" s="227">
        <v>85.714285714285722</v>
      </c>
      <c r="G14" s="227">
        <v>0</v>
      </c>
      <c r="H14" s="227">
        <v>1</v>
      </c>
      <c r="I14" s="227">
        <v>0</v>
      </c>
      <c r="J14" s="229">
        <v>0</v>
      </c>
    </row>
    <row r="15" spans="1:12">
      <c r="A15" s="43" t="str">
        <f>VLOOKUP(B15,'Code matching'!$E$2:$G$280,3,FALSE)</f>
        <v>BLR</v>
      </c>
      <c r="B15" s="227" t="s">
        <v>96</v>
      </c>
      <c r="C15" s="228">
        <v>44028</v>
      </c>
      <c r="D15" s="227">
        <v>1.2</v>
      </c>
      <c r="E15" s="227">
        <v>8.5714285714285712</v>
      </c>
      <c r="F15" s="227">
        <v>0</v>
      </c>
      <c r="G15" s="227">
        <v>0</v>
      </c>
      <c r="H15" s="227">
        <v>1</v>
      </c>
      <c r="I15" s="227">
        <v>0</v>
      </c>
      <c r="J15" s="229">
        <v>1</v>
      </c>
      <c r="L15" s="44" t="s">
        <v>1182</v>
      </c>
    </row>
    <row r="16" spans="1:12">
      <c r="A16" s="43" t="str">
        <f>VLOOKUP(B16,'Code matching'!$E$2:$G$280,3,FALSE)</f>
        <v>BEL</v>
      </c>
      <c r="B16" s="227" t="s">
        <v>98</v>
      </c>
      <c r="C16" s="228">
        <v>44035</v>
      </c>
      <c r="D16" s="227">
        <v>19.7</v>
      </c>
      <c r="E16" s="227">
        <v>0</v>
      </c>
      <c r="F16" s="227">
        <v>0</v>
      </c>
      <c r="G16" s="227">
        <v>11.76</v>
      </c>
      <c r="H16" s="227">
        <v>1</v>
      </c>
      <c r="I16" s="227">
        <v>0</v>
      </c>
      <c r="J16" s="229">
        <v>0</v>
      </c>
    </row>
    <row r="17" spans="1:10">
      <c r="A17" s="43" t="str">
        <f>VLOOKUP(B17,'Code matching'!$E$2:$G$280,3,FALSE)</f>
        <v>BLZ</v>
      </c>
      <c r="B17" s="227" t="s">
        <v>100</v>
      </c>
      <c r="C17" s="228">
        <v>43973</v>
      </c>
      <c r="D17" s="227">
        <v>1</v>
      </c>
      <c r="E17" s="227">
        <v>0</v>
      </c>
      <c r="F17" s="227">
        <v>0</v>
      </c>
      <c r="G17" s="227">
        <v>0</v>
      </c>
      <c r="H17" s="227">
        <v>1</v>
      </c>
      <c r="I17" s="227">
        <v>0</v>
      </c>
      <c r="J17" s="229">
        <v>0</v>
      </c>
    </row>
    <row r="18" spans="1:10">
      <c r="A18" s="43" t="str">
        <f>VLOOKUP(B18,'Code matching'!$E$2:$G$280,3,FALSE)</f>
        <v>BEN</v>
      </c>
      <c r="B18" s="227" t="s">
        <v>102</v>
      </c>
      <c r="C18" s="228">
        <v>44028</v>
      </c>
      <c r="D18" s="227">
        <v>1.7</v>
      </c>
      <c r="E18" s="227">
        <v>15.555555555555555</v>
      </c>
      <c r="F18" s="227">
        <v>0</v>
      </c>
      <c r="G18" s="227">
        <v>1.5285714285714285</v>
      </c>
      <c r="H18" s="227">
        <v>1</v>
      </c>
      <c r="I18" s="227">
        <v>0</v>
      </c>
      <c r="J18" s="229">
        <v>0</v>
      </c>
    </row>
    <row r="19" spans="1:10">
      <c r="A19" s="43" t="str">
        <f>VLOOKUP(B19,'Code matching'!$E$2:$G$280,3,FALSE)</f>
        <v>BTN</v>
      </c>
      <c r="B19" s="227" t="s">
        <v>6</v>
      </c>
      <c r="C19" s="228">
        <v>44028</v>
      </c>
      <c r="D19" s="227">
        <v>1.685432793807178</v>
      </c>
      <c r="E19" s="227">
        <v>0</v>
      </c>
      <c r="F19" s="227">
        <v>22.222222222222221</v>
      </c>
      <c r="G19" s="227">
        <v>0</v>
      </c>
      <c r="H19" s="227">
        <v>1</v>
      </c>
      <c r="I19" s="227">
        <v>0</v>
      </c>
      <c r="J19" s="229">
        <v>0</v>
      </c>
    </row>
    <row r="20" spans="1:10">
      <c r="A20" s="43" t="str">
        <f>VLOOKUP(B20,'Code matching'!$E$2:$G$280,3,FALSE)</f>
        <v>BOL</v>
      </c>
      <c r="B20" s="227" t="s">
        <v>646</v>
      </c>
      <c r="C20" s="228">
        <v>43971</v>
      </c>
      <c r="D20" s="227">
        <v>0.97995283018867929</v>
      </c>
      <c r="E20" s="227">
        <v>0</v>
      </c>
      <c r="F20" s="227">
        <v>0</v>
      </c>
      <c r="G20" s="232">
        <v>1.1967787735849056</v>
      </c>
      <c r="H20" s="227">
        <v>1</v>
      </c>
      <c r="I20" s="227">
        <v>0</v>
      </c>
      <c r="J20" s="229">
        <v>0</v>
      </c>
    </row>
    <row r="21" spans="1:10">
      <c r="A21" s="43" t="str">
        <f>VLOOKUP(B21,'Code matching'!$E$2:$G$280,3,FALSE)</f>
        <v>BIH</v>
      </c>
      <c r="B21" s="227" t="s">
        <v>1181</v>
      </c>
      <c r="C21" s="228">
        <v>44028</v>
      </c>
      <c r="D21" s="227">
        <v>3.64</v>
      </c>
      <c r="E21" s="227">
        <v>0</v>
      </c>
      <c r="F21" s="227">
        <v>0</v>
      </c>
      <c r="G21" s="227">
        <v>0</v>
      </c>
      <c r="H21" s="227">
        <v>1</v>
      </c>
      <c r="I21" s="227">
        <v>0</v>
      </c>
      <c r="J21" s="229">
        <v>0</v>
      </c>
    </row>
    <row r="22" spans="1:10">
      <c r="A22" s="43" t="str">
        <f>VLOOKUP(B22,'Code matching'!$E$2:$G$280,3,FALSE)</f>
        <v>BWA</v>
      </c>
      <c r="B22" s="227" t="s">
        <v>113</v>
      </c>
      <c r="C22" s="228">
        <v>44028</v>
      </c>
      <c r="D22" s="227">
        <v>1.1000000000000001</v>
      </c>
      <c r="E22" s="227">
        <v>10.526315789473685</v>
      </c>
      <c r="F22" s="227">
        <v>50</v>
      </c>
      <c r="G22" s="227">
        <v>0</v>
      </c>
      <c r="H22" s="227">
        <v>1</v>
      </c>
      <c r="I22" s="227">
        <v>0</v>
      </c>
      <c r="J22" s="229">
        <v>1</v>
      </c>
    </row>
    <row r="23" spans="1:10">
      <c r="A23" s="43" t="str">
        <f>VLOOKUP(B23,'Code matching'!$E$2:$G$280,3,FALSE)</f>
        <v>BRA</v>
      </c>
      <c r="B23" s="227" t="s">
        <v>117</v>
      </c>
      <c r="C23" s="228">
        <v>44035</v>
      </c>
      <c r="D23" s="227">
        <v>11.8</v>
      </c>
      <c r="E23" s="227">
        <v>47.058823529411761</v>
      </c>
      <c r="F23" s="227">
        <v>45.161290322580648</v>
      </c>
      <c r="G23" s="227">
        <v>3.1695721077654517</v>
      </c>
      <c r="H23" s="227">
        <v>1</v>
      </c>
      <c r="I23" s="227">
        <v>2.8526148969889067</v>
      </c>
      <c r="J23" s="229">
        <v>0</v>
      </c>
    </row>
    <row r="24" spans="1:10">
      <c r="A24" s="43" t="str">
        <f>VLOOKUP(B24,'Code matching'!$E$2:$G$280,3,FALSE)</f>
        <v>BRN</v>
      </c>
      <c r="B24" s="227" t="s">
        <v>647</v>
      </c>
      <c r="C24" s="228">
        <v>44027</v>
      </c>
      <c r="D24" s="227">
        <v>0.20601695867026062</v>
      </c>
      <c r="E24" s="227">
        <v>0</v>
      </c>
      <c r="F24" s="227">
        <v>0</v>
      </c>
      <c r="G24" s="227">
        <v>2.9939830413297397</v>
      </c>
      <c r="H24" s="227">
        <v>1</v>
      </c>
      <c r="I24" s="227">
        <v>0</v>
      </c>
      <c r="J24" s="229">
        <v>0</v>
      </c>
    </row>
    <row r="25" spans="1:10">
      <c r="A25" s="43" t="str">
        <f>VLOOKUP(B25,'Code matching'!$E$2:$G$280,3,FALSE)</f>
        <v>BGR</v>
      </c>
      <c r="B25" s="227" t="s">
        <v>124</v>
      </c>
      <c r="C25" s="228">
        <v>44028</v>
      </c>
      <c r="D25" s="227">
        <v>4.5788635620023994</v>
      </c>
      <c r="E25" s="227">
        <v>0</v>
      </c>
      <c r="F25" s="227">
        <v>0</v>
      </c>
      <c r="G25" s="232">
        <v>12.362786415094339</v>
      </c>
      <c r="H25" s="227">
        <v>1</v>
      </c>
      <c r="I25" s="227">
        <v>0</v>
      </c>
      <c r="J25" s="229">
        <v>0</v>
      </c>
    </row>
    <row r="26" spans="1:10">
      <c r="A26" s="43" t="str">
        <f>VLOOKUP(B26,'Code matching'!$E$2:$G$280,3,FALSE)</f>
        <v>BFA</v>
      </c>
      <c r="B26" s="227" t="s">
        <v>126</v>
      </c>
      <c r="C26" s="228">
        <v>44028</v>
      </c>
      <c r="D26" s="227">
        <v>0.79010484478859733</v>
      </c>
      <c r="E26" s="227">
        <v>15.555555555555555</v>
      </c>
      <c r="F26" s="232">
        <v>0</v>
      </c>
      <c r="G26" s="227">
        <v>0.8</v>
      </c>
      <c r="H26" s="227">
        <v>1</v>
      </c>
      <c r="I26" s="227">
        <v>0</v>
      </c>
      <c r="J26" s="229">
        <v>0</v>
      </c>
    </row>
    <row r="27" spans="1:10">
      <c r="A27" s="43" t="str">
        <f>VLOOKUP(B27,'Code matching'!$E$2:$G$280,3,FALSE)</f>
        <v>BDI</v>
      </c>
      <c r="B27" s="227" t="s">
        <v>128</v>
      </c>
      <c r="C27" s="228">
        <v>44028</v>
      </c>
      <c r="D27" s="227">
        <v>2.75</v>
      </c>
      <c r="E27" s="227">
        <v>0</v>
      </c>
      <c r="F27" s="227">
        <v>0</v>
      </c>
      <c r="G27" s="227">
        <v>0</v>
      </c>
      <c r="H27" s="227">
        <v>0</v>
      </c>
      <c r="I27" s="227">
        <v>0</v>
      </c>
      <c r="J27" s="229">
        <v>0</v>
      </c>
    </row>
    <row r="28" spans="1:10">
      <c r="A28" s="43" t="str">
        <f>VLOOKUP(B28,'Code matching'!$E$2:$G$280,3,FALSE)</f>
        <v>CPV</v>
      </c>
      <c r="B28" s="227" t="s">
        <v>130</v>
      </c>
      <c r="C28" s="228">
        <v>44028</v>
      </c>
      <c r="D28" s="227">
        <v>2.8690909090909087</v>
      </c>
      <c r="E28" s="227">
        <v>83.333333333333343</v>
      </c>
      <c r="F28" s="227">
        <v>23.076923076923077</v>
      </c>
      <c r="G28" s="227">
        <v>0</v>
      </c>
      <c r="H28" s="227">
        <v>1</v>
      </c>
      <c r="I28" s="227">
        <v>0</v>
      </c>
      <c r="J28" s="229">
        <v>0</v>
      </c>
    </row>
    <row r="29" spans="1:10">
      <c r="A29" s="43" t="str">
        <f>VLOOKUP(B29,'Code matching'!$E$2:$G$280,3,FALSE)</f>
        <v>KHM</v>
      </c>
      <c r="B29" s="227" t="s">
        <v>8</v>
      </c>
      <c r="C29" s="228">
        <v>44020</v>
      </c>
      <c r="D29" s="227">
        <v>0.2</v>
      </c>
      <c r="E29" s="227">
        <v>30.909090909090907</v>
      </c>
      <c r="F29" s="227">
        <v>27.083333333333336</v>
      </c>
      <c r="G29" s="227">
        <v>0</v>
      </c>
      <c r="H29" s="227">
        <v>1</v>
      </c>
      <c r="I29" s="227">
        <v>0</v>
      </c>
      <c r="J29" s="229">
        <v>0</v>
      </c>
    </row>
    <row r="30" spans="1:10" s="43" customFormat="1">
      <c r="A30" s="43" t="str">
        <f>VLOOKUP(B30,'Code matching'!$E$2:$G$280,3,FALSE)</f>
        <v>CMR</v>
      </c>
      <c r="B30" s="227" t="s">
        <v>133</v>
      </c>
      <c r="C30" s="228">
        <v>44028</v>
      </c>
      <c r="D30" s="227">
        <v>0.82894685835576731</v>
      </c>
      <c r="E30" s="227">
        <v>11.904761904761903</v>
      </c>
      <c r="F30" s="227">
        <v>0</v>
      </c>
      <c r="G30" s="227">
        <v>0.1984537861531028</v>
      </c>
      <c r="H30" s="227">
        <v>1</v>
      </c>
      <c r="I30" s="227">
        <v>0</v>
      </c>
      <c r="J30" s="229">
        <v>0</v>
      </c>
    </row>
    <row r="31" spans="1:10">
      <c r="A31" s="43" t="str">
        <f>VLOOKUP(B31,'Code matching'!$E$2:$G$280,3,FALSE)</f>
        <v>CAN</v>
      </c>
      <c r="B31" s="227" t="s">
        <v>135</v>
      </c>
      <c r="C31" s="228">
        <v>44034</v>
      </c>
      <c r="D31" s="227">
        <v>15</v>
      </c>
      <c r="E31" s="227">
        <v>85.714285714285708</v>
      </c>
      <c r="F31" s="227">
        <v>55.555555555555557</v>
      </c>
      <c r="G31" s="227">
        <v>15.163699023549684</v>
      </c>
      <c r="H31" s="227">
        <v>1</v>
      </c>
      <c r="I31" s="227">
        <v>0</v>
      </c>
      <c r="J31" s="229">
        <v>0</v>
      </c>
    </row>
    <row r="32" spans="1:10">
      <c r="A32" s="43" t="str">
        <f>VLOOKUP(B32,'Code matching'!$E$2:$G$280,3,FALSE)</f>
        <v>CAF</v>
      </c>
      <c r="B32" s="227" t="s">
        <v>139</v>
      </c>
      <c r="C32" s="228">
        <v>44028</v>
      </c>
      <c r="D32" s="227">
        <v>1.9</v>
      </c>
      <c r="E32" s="227">
        <v>11.904761904761903</v>
      </c>
      <c r="F32" s="227">
        <v>0</v>
      </c>
      <c r="G32" s="227">
        <v>3.3031739192876635</v>
      </c>
      <c r="H32" s="227">
        <v>1</v>
      </c>
      <c r="I32" s="227">
        <v>0</v>
      </c>
      <c r="J32" s="229">
        <v>0</v>
      </c>
    </row>
    <row r="33" spans="1:10">
      <c r="A33" s="43" t="str">
        <f>VLOOKUP(B33,'Code matching'!$E$2:$G$280,3,FALSE)</f>
        <v>TCD</v>
      </c>
      <c r="B33" s="227" t="s">
        <v>141</v>
      </c>
      <c r="C33" s="228">
        <v>44028</v>
      </c>
      <c r="D33" s="227">
        <v>4.0419735770518503</v>
      </c>
      <c r="E33" s="227">
        <v>11.904761904761903</v>
      </c>
      <c r="F33" s="227">
        <v>0</v>
      </c>
      <c r="G33" s="227">
        <v>0.6937532048381746</v>
      </c>
      <c r="H33" s="227">
        <v>1</v>
      </c>
      <c r="I33" s="227">
        <v>0</v>
      </c>
      <c r="J33" s="229">
        <v>0</v>
      </c>
    </row>
    <row r="34" spans="1:10">
      <c r="A34" s="43" t="str">
        <f>VLOOKUP(B34,'Code matching'!$E$2:$G$280,3,FALSE)</f>
        <v>CHL</v>
      </c>
      <c r="B34" s="227" t="s">
        <v>143</v>
      </c>
      <c r="C34" s="228">
        <v>44028</v>
      </c>
      <c r="D34" s="227">
        <v>12.34</v>
      </c>
      <c r="E34" s="227">
        <v>71.428571428571431</v>
      </c>
      <c r="F34" s="227">
        <v>0</v>
      </c>
      <c r="G34" s="227">
        <v>10.875586686922446</v>
      </c>
      <c r="H34" s="227">
        <v>1</v>
      </c>
      <c r="I34" s="227">
        <v>8.1328996693141917</v>
      </c>
      <c r="J34" s="229">
        <v>1</v>
      </c>
    </row>
    <row r="35" spans="1:10">
      <c r="A35" s="43" t="str">
        <f>VLOOKUP(B35,'Code matching'!$E$2:$G$280,3,FALSE)</f>
        <v>CHN</v>
      </c>
      <c r="B35" s="227" t="s">
        <v>9</v>
      </c>
      <c r="C35" s="228">
        <v>44035</v>
      </c>
      <c r="D35" s="227">
        <v>4.0999999999999996</v>
      </c>
      <c r="E35" s="227">
        <v>15.625</v>
      </c>
      <c r="F35" s="227">
        <v>11.111111111111111</v>
      </c>
      <c r="G35" s="227">
        <v>8.4638310891089112</v>
      </c>
      <c r="H35" s="227">
        <v>1</v>
      </c>
      <c r="I35" s="227">
        <v>0</v>
      </c>
      <c r="J35" s="229">
        <v>1</v>
      </c>
    </row>
    <row r="36" spans="1:10">
      <c r="A36" s="43" t="str">
        <f>VLOOKUP(B36,'Code matching'!$E$2:$G$280,3,FALSE)</f>
        <v>COL</v>
      </c>
      <c r="B36" s="227" t="s">
        <v>154</v>
      </c>
      <c r="C36" s="228">
        <v>44026</v>
      </c>
      <c r="D36" s="227">
        <v>2.8</v>
      </c>
      <c r="E36" s="227">
        <v>35.294117647058826</v>
      </c>
      <c r="F36" s="227">
        <v>24.747474747474747</v>
      </c>
      <c r="G36" s="227">
        <v>1.1741563610302079</v>
      </c>
      <c r="H36" s="227">
        <v>1</v>
      </c>
      <c r="I36" s="227">
        <v>0.42696594946553013</v>
      </c>
      <c r="J36" s="229">
        <v>1</v>
      </c>
    </row>
    <row r="37" spans="1:10">
      <c r="A37" s="43" t="str">
        <f>VLOOKUP(B37,'Code matching'!$E$2:$G$280,3,FALSE)</f>
        <v>COD</v>
      </c>
      <c r="B37" s="227" t="s">
        <v>649</v>
      </c>
      <c r="C37" s="228">
        <v>44028</v>
      </c>
      <c r="D37" s="227">
        <v>0.3</v>
      </c>
      <c r="E37" s="227">
        <v>16.666666666666668</v>
      </c>
      <c r="F37" s="227">
        <v>100</v>
      </c>
      <c r="G37" s="227">
        <v>0</v>
      </c>
      <c r="H37" s="227">
        <v>1</v>
      </c>
      <c r="I37" s="227">
        <v>0</v>
      </c>
      <c r="J37" s="229">
        <v>0</v>
      </c>
    </row>
    <row r="38" spans="1:10">
      <c r="A38" s="43" t="str">
        <f>VLOOKUP(B38,'Code matching'!$E$2:$G$280,3,FALSE)</f>
        <v>COG</v>
      </c>
      <c r="B38" s="227" t="s">
        <v>1180</v>
      </c>
      <c r="C38" s="228">
        <v>44028</v>
      </c>
      <c r="D38" s="227">
        <v>0.19840000000000002</v>
      </c>
      <c r="E38" s="227">
        <v>11.904761904761903</v>
      </c>
      <c r="F38" s="227">
        <v>0</v>
      </c>
      <c r="G38" s="227">
        <v>0.66228979497811569</v>
      </c>
      <c r="H38" s="227">
        <v>1</v>
      </c>
      <c r="I38" s="227">
        <v>0</v>
      </c>
      <c r="J38" s="229">
        <v>0</v>
      </c>
    </row>
    <row r="39" spans="1:10">
      <c r="A39" s="43" t="str">
        <f>VLOOKUP(B39,'Code matching'!$E$2:$G$280,3,FALSE)</f>
        <v>CRI</v>
      </c>
      <c r="B39" s="227" t="s">
        <v>161</v>
      </c>
      <c r="C39" s="228">
        <v>44027</v>
      </c>
      <c r="D39" s="227">
        <v>0.49481570557373095</v>
      </c>
      <c r="E39" s="227">
        <v>66.666666666666671</v>
      </c>
      <c r="F39" s="227">
        <v>0</v>
      </c>
      <c r="G39" s="227">
        <v>0</v>
      </c>
      <c r="H39" s="227">
        <v>1</v>
      </c>
      <c r="I39" s="227">
        <v>0</v>
      </c>
      <c r="J39" s="229">
        <v>1</v>
      </c>
    </row>
    <row r="40" spans="1:10">
      <c r="A40" s="43" t="str">
        <f>VLOOKUP(B40,'Code matching'!$E$2:$G$280,3,FALSE)</f>
        <v>CIV</v>
      </c>
      <c r="B40" s="227" t="s">
        <v>1179</v>
      </c>
      <c r="C40" s="228">
        <v>44028</v>
      </c>
      <c r="D40" s="227">
        <v>2.5999999999999996</v>
      </c>
      <c r="E40" s="227">
        <v>15.555555555555555</v>
      </c>
      <c r="F40" s="227">
        <v>0</v>
      </c>
      <c r="G40" s="227">
        <v>1.5</v>
      </c>
      <c r="H40" s="227">
        <v>1</v>
      </c>
      <c r="I40" s="227">
        <v>0</v>
      </c>
      <c r="J40" s="229">
        <v>0</v>
      </c>
    </row>
    <row r="41" spans="1:10">
      <c r="A41" s="43" t="str">
        <f>VLOOKUP(B41,'Code matching'!$E$2:$G$280,3,FALSE)</f>
        <v>HRV</v>
      </c>
      <c r="B41" s="227" t="s">
        <v>165</v>
      </c>
      <c r="C41" s="228">
        <v>44028</v>
      </c>
      <c r="D41" s="227">
        <v>11.390859169933995</v>
      </c>
      <c r="E41" s="227">
        <v>83.333333333333329</v>
      </c>
      <c r="F41" s="227">
        <v>25</v>
      </c>
      <c r="G41" s="227">
        <v>5.0047774373167275</v>
      </c>
      <c r="H41" s="227">
        <v>1</v>
      </c>
      <c r="I41" s="227">
        <v>3.8384237751639154</v>
      </c>
      <c r="J41" s="229">
        <v>1</v>
      </c>
    </row>
    <row r="42" spans="1:10">
      <c r="A42" s="43" t="str">
        <f>VLOOKUP(B42,'Code matching'!$E$2:$G$280,3,FALSE)</f>
        <v>CYP</v>
      </c>
      <c r="B42" s="227" t="s">
        <v>171</v>
      </c>
      <c r="C42" s="228">
        <v>44035</v>
      </c>
      <c r="D42" s="227">
        <v>10.863616071428572</v>
      </c>
      <c r="E42" s="227">
        <v>0</v>
      </c>
      <c r="F42" s="227">
        <v>0</v>
      </c>
      <c r="G42" s="227">
        <v>12.671861614497528</v>
      </c>
      <c r="H42" s="227">
        <v>1</v>
      </c>
      <c r="I42" s="227">
        <v>0</v>
      </c>
      <c r="J42" s="229">
        <v>0</v>
      </c>
    </row>
    <row r="43" spans="1:10">
      <c r="A43" s="43" t="str">
        <f>VLOOKUP(B43,'Code matching'!$E$2:$G$280,3,FALSE)</f>
        <v>CZE</v>
      </c>
      <c r="B43" s="227" t="s">
        <v>1178</v>
      </c>
      <c r="C43" s="228">
        <v>44028</v>
      </c>
      <c r="D43" s="227">
        <v>7.3</v>
      </c>
      <c r="E43" s="227">
        <v>88.888888888888886</v>
      </c>
      <c r="F43" s="227">
        <v>71.428571428571431</v>
      </c>
      <c r="G43" s="227">
        <v>0</v>
      </c>
      <c r="H43" s="227">
        <v>1</v>
      </c>
      <c r="I43" s="227">
        <v>0</v>
      </c>
      <c r="J43" s="229">
        <v>0</v>
      </c>
    </row>
    <row r="44" spans="1:10">
      <c r="A44" s="43" t="str">
        <f>VLOOKUP(B44,'Code matching'!$E$2:$G$280,3,FALSE)</f>
        <v>DNK</v>
      </c>
      <c r="B44" s="227" t="s">
        <v>179</v>
      </c>
      <c r="C44" s="228">
        <v>44028</v>
      </c>
      <c r="D44" s="227">
        <v>13.362114892734523</v>
      </c>
      <c r="E44" s="227">
        <v>-20</v>
      </c>
      <c r="F44" s="227">
        <v>100</v>
      </c>
      <c r="G44" s="227">
        <v>7.8144802636126922</v>
      </c>
      <c r="H44" s="227">
        <v>1</v>
      </c>
      <c r="I44" s="227">
        <v>0</v>
      </c>
      <c r="J44" s="229">
        <v>0</v>
      </c>
    </row>
    <row r="45" spans="1:10">
      <c r="A45" s="43" t="str">
        <f>VLOOKUP(B45,'Code matching'!$E$2:$G$280,3,FALSE)</f>
        <v>DJI</v>
      </c>
      <c r="B45" s="227" t="s">
        <v>181</v>
      </c>
      <c r="C45" s="228">
        <v>44028</v>
      </c>
      <c r="D45" s="227">
        <v>2.4</v>
      </c>
      <c r="E45" s="227">
        <v>0</v>
      </c>
      <c r="F45" s="227">
        <v>0</v>
      </c>
      <c r="G45" s="227">
        <v>0</v>
      </c>
      <c r="H45" s="227">
        <v>1</v>
      </c>
      <c r="I45" s="227">
        <v>0</v>
      </c>
      <c r="J45" s="229">
        <v>0</v>
      </c>
    </row>
    <row r="46" spans="1:10">
      <c r="A46" s="43" t="str">
        <f>VLOOKUP(B46,'Code matching'!$E$2:$G$280,3,FALSE)</f>
        <v>DOM</v>
      </c>
      <c r="B46" s="227" t="s">
        <v>185</v>
      </c>
      <c r="C46" s="228">
        <v>44027</v>
      </c>
      <c r="D46" s="227">
        <v>4.3062500000000004</v>
      </c>
      <c r="E46" s="227">
        <v>30.555555555555554</v>
      </c>
      <c r="F46" s="227">
        <v>250</v>
      </c>
      <c r="G46" s="227">
        <v>5.3</v>
      </c>
      <c r="H46" s="227">
        <v>1</v>
      </c>
      <c r="I46" s="227">
        <v>0</v>
      </c>
      <c r="J46" s="229">
        <v>1</v>
      </c>
    </row>
    <row r="47" spans="1:10">
      <c r="A47" s="43" t="str">
        <f>VLOOKUP(B47,'Code matching'!$E$2:$G$280,3,FALSE)</f>
        <v>ECU</v>
      </c>
      <c r="B47" s="227" t="s">
        <v>187</v>
      </c>
      <c r="C47" s="228">
        <v>44011</v>
      </c>
      <c r="D47" s="227">
        <v>0.50105167992029376</v>
      </c>
      <c r="E47" s="227">
        <v>0</v>
      </c>
      <c r="F47" s="227">
        <v>0</v>
      </c>
      <c r="G47" s="227">
        <v>0</v>
      </c>
      <c r="H47" s="227">
        <v>1</v>
      </c>
      <c r="I47" s="227">
        <v>0</v>
      </c>
      <c r="J47" s="229">
        <v>0</v>
      </c>
    </row>
    <row r="48" spans="1:10">
      <c r="A48" s="43" t="str">
        <f>VLOOKUP(B48,'Code matching'!$E$2:$G$280,3,FALSE)</f>
        <v>EGY</v>
      </c>
      <c r="B48" s="227" t="s">
        <v>189</v>
      </c>
      <c r="C48" s="228">
        <v>44027</v>
      </c>
      <c r="D48" s="227">
        <v>1.8</v>
      </c>
      <c r="E48" s="227">
        <v>23.529411764705884</v>
      </c>
      <c r="F48" s="227">
        <v>0</v>
      </c>
      <c r="G48" s="227">
        <v>2.214</v>
      </c>
      <c r="H48" s="227">
        <v>1</v>
      </c>
      <c r="I48" s="227">
        <v>0</v>
      </c>
      <c r="J48" s="229">
        <v>1</v>
      </c>
    </row>
    <row r="49" spans="1:10">
      <c r="A49" s="43" t="str">
        <f>VLOOKUP(B49,'Code matching'!$E$2:$G$280,3,FALSE)</f>
        <v>SLV</v>
      </c>
      <c r="B49" s="227" t="s">
        <v>191</v>
      </c>
      <c r="C49" s="228">
        <v>44013</v>
      </c>
      <c r="D49" s="227">
        <v>1.3432091184710442</v>
      </c>
      <c r="E49" s="227">
        <v>0</v>
      </c>
      <c r="F49" s="227">
        <v>30.681818181818183</v>
      </c>
      <c r="G49" s="227">
        <v>0</v>
      </c>
      <c r="H49" s="227">
        <v>1</v>
      </c>
      <c r="I49" s="227">
        <v>0</v>
      </c>
      <c r="J49" s="229">
        <v>0</v>
      </c>
    </row>
    <row r="50" spans="1:10">
      <c r="A50" s="43" t="str">
        <f>VLOOKUP(B50,'Code matching'!$E$2:$G$280,3,FALSE)</f>
        <v>GNQ</v>
      </c>
      <c r="B50" s="227" t="s">
        <v>1177</v>
      </c>
      <c r="C50" s="228">
        <v>44028</v>
      </c>
      <c r="D50" s="227">
        <v>2</v>
      </c>
      <c r="E50" s="227">
        <v>11.904761904761903</v>
      </c>
      <c r="F50" s="227">
        <v>0</v>
      </c>
      <c r="G50" s="227">
        <v>0</v>
      </c>
      <c r="H50" s="227">
        <v>1</v>
      </c>
      <c r="I50" s="227">
        <v>0</v>
      </c>
      <c r="J50" s="229">
        <v>0</v>
      </c>
    </row>
    <row r="51" spans="1:10">
      <c r="A51" s="43" t="str">
        <f>VLOOKUP(B51,'Code matching'!$E$2:$G$280,3,FALSE)</f>
        <v>ERI</v>
      </c>
      <c r="B51" s="227" t="s">
        <v>195</v>
      </c>
      <c r="C51" s="228">
        <v>44026</v>
      </c>
      <c r="D51" s="227">
        <v>0</v>
      </c>
      <c r="E51" s="227">
        <v>0</v>
      </c>
      <c r="F51" s="227">
        <v>0</v>
      </c>
      <c r="G51" s="227">
        <v>0</v>
      </c>
      <c r="H51" s="227">
        <v>0</v>
      </c>
      <c r="I51" s="227">
        <v>0</v>
      </c>
      <c r="J51" s="229">
        <v>0</v>
      </c>
    </row>
    <row r="52" spans="1:10">
      <c r="A52" s="43" t="str">
        <f>VLOOKUP(B52,'Code matching'!$E$2:$G$280,3,FALSE)</f>
        <v>EST</v>
      </c>
      <c r="B52" s="227" t="s">
        <v>197</v>
      </c>
      <c r="C52" s="228">
        <v>44035</v>
      </c>
      <c r="D52" s="227">
        <v>11.3</v>
      </c>
      <c r="E52" s="227">
        <v>0</v>
      </c>
      <c r="F52" s="227">
        <v>100</v>
      </c>
      <c r="G52" s="227">
        <v>12.223835912198632</v>
      </c>
      <c r="H52" s="227">
        <v>1</v>
      </c>
      <c r="I52" s="227">
        <v>0</v>
      </c>
      <c r="J52" s="229">
        <v>0</v>
      </c>
    </row>
    <row r="53" spans="1:10">
      <c r="A53" s="43" t="str">
        <f>VLOOKUP(B53,'Code matching'!$E$2:$G$280,3,FALSE)</f>
        <v>SWZ</v>
      </c>
      <c r="B53" s="227" t="s">
        <v>199</v>
      </c>
      <c r="C53" s="228">
        <v>44027</v>
      </c>
      <c r="D53" s="227">
        <v>0.27</v>
      </c>
      <c r="E53" s="227">
        <v>38.461538461538467</v>
      </c>
      <c r="F53" s="227">
        <v>17.878787878787879</v>
      </c>
      <c r="G53" s="227">
        <v>0</v>
      </c>
      <c r="H53" s="227">
        <v>1</v>
      </c>
      <c r="I53" s="227">
        <v>0</v>
      </c>
      <c r="J53" s="229">
        <v>0</v>
      </c>
    </row>
    <row r="54" spans="1:10">
      <c r="A54" s="43" t="str">
        <f>VLOOKUP(B54,'Code matching'!$E$2:$G$280,3,FALSE)</f>
        <v>ETH</v>
      </c>
      <c r="B54" s="227" t="s">
        <v>201</v>
      </c>
      <c r="C54" s="228">
        <v>44028</v>
      </c>
      <c r="D54" s="227">
        <v>3.4465272140929732</v>
      </c>
      <c r="E54" s="227">
        <v>0</v>
      </c>
      <c r="F54" s="227">
        <v>0</v>
      </c>
      <c r="G54" s="227">
        <v>1.44</v>
      </c>
      <c r="H54" s="227">
        <v>0</v>
      </c>
      <c r="I54" s="227">
        <v>0</v>
      </c>
      <c r="J54" s="229">
        <v>0</v>
      </c>
    </row>
    <row r="55" spans="1:10">
      <c r="A55" s="43" t="str">
        <f>VLOOKUP(B55,'Code matching'!$E$2:$G$280,3,FALSE)</f>
        <v>FJI</v>
      </c>
      <c r="B55" s="227" t="s">
        <v>11</v>
      </c>
      <c r="C55" s="228">
        <v>44028</v>
      </c>
      <c r="D55" s="227">
        <v>8.6999999999999993</v>
      </c>
      <c r="E55" s="227">
        <v>50</v>
      </c>
      <c r="F55" s="227">
        <v>0</v>
      </c>
      <c r="G55" s="227">
        <v>1.3323678493845039</v>
      </c>
      <c r="H55" s="227">
        <v>0</v>
      </c>
      <c r="I55" s="227">
        <v>0</v>
      </c>
      <c r="J55" s="229">
        <v>1</v>
      </c>
    </row>
    <row r="56" spans="1:10">
      <c r="A56" s="43" t="str">
        <f>VLOOKUP(B56,'Code matching'!$E$2:$G$280,3,FALSE)</f>
        <v>FIN</v>
      </c>
      <c r="B56" s="227" t="s">
        <v>208</v>
      </c>
      <c r="C56" s="228">
        <v>44035</v>
      </c>
      <c r="D56" s="227">
        <v>16.178571428571431</v>
      </c>
      <c r="E56" s="227">
        <v>0</v>
      </c>
      <c r="F56" s="227">
        <v>75</v>
      </c>
      <c r="G56" s="227">
        <v>27.384999999999998</v>
      </c>
      <c r="H56" s="227">
        <v>1</v>
      </c>
      <c r="I56" s="227">
        <v>0</v>
      </c>
      <c r="J56" s="229">
        <v>0</v>
      </c>
    </row>
    <row r="57" spans="1:10">
      <c r="A57" s="43" t="str">
        <f>VLOOKUP(B57,'Code matching'!$E$2:$G$280,3,FALSE)</f>
        <v>FRA</v>
      </c>
      <c r="B57" s="227" t="s">
        <v>210</v>
      </c>
      <c r="C57" s="228">
        <v>44035</v>
      </c>
      <c r="D57" s="227">
        <v>10.436363636363637</v>
      </c>
      <c r="E57" s="227">
        <v>0</v>
      </c>
      <c r="F57" s="227">
        <v>100</v>
      </c>
      <c r="G57" s="227">
        <v>25.759999999999998</v>
      </c>
      <c r="H57" s="227">
        <v>1</v>
      </c>
      <c r="I57" s="227">
        <v>0</v>
      </c>
      <c r="J57" s="229">
        <v>0</v>
      </c>
    </row>
    <row r="58" spans="1:10">
      <c r="A58" s="43" t="str">
        <f>VLOOKUP(B58,'Code matching'!$E$2:$G$280,3,FALSE)</f>
        <v>GAB</v>
      </c>
      <c r="B58" s="227" t="s">
        <v>217</v>
      </c>
      <c r="C58" s="228">
        <v>44028</v>
      </c>
      <c r="D58" s="227">
        <v>2.04</v>
      </c>
      <c r="E58" s="227">
        <v>11.904761904761903</v>
      </c>
      <c r="F58" s="227">
        <v>0</v>
      </c>
      <c r="G58" s="227">
        <v>2.2222222222222223</v>
      </c>
      <c r="H58" s="227">
        <v>1</v>
      </c>
      <c r="I58" s="227">
        <v>0</v>
      </c>
      <c r="J58" s="229">
        <v>0</v>
      </c>
    </row>
    <row r="59" spans="1:10">
      <c r="A59" s="43" t="str">
        <f>VLOOKUP(B59,'Code matching'!$E$2:$G$280,3,FALSE)</f>
        <v>GMB</v>
      </c>
      <c r="B59" s="227" t="s">
        <v>1161</v>
      </c>
      <c r="C59" s="228">
        <v>44027</v>
      </c>
      <c r="D59" s="227">
        <v>2.5930626057529609</v>
      </c>
      <c r="E59" s="227">
        <v>20</v>
      </c>
      <c r="F59" s="227">
        <v>13.333333333333334</v>
      </c>
      <c r="G59" s="227">
        <v>0.93231810490693734</v>
      </c>
      <c r="H59" s="227">
        <v>1</v>
      </c>
      <c r="I59" s="227">
        <v>4.3981951494641862</v>
      </c>
      <c r="J59" s="229">
        <v>1</v>
      </c>
    </row>
    <row r="60" spans="1:10">
      <c r="A60" s="43" t="str">
        <f>VLOOKUP(B60,'Code matching'!$E$2:$G$280,3,FALSE)</f>
        <v>GEO</v>
      </c>
      <c r="B60" s="227" t="s">
        <v>13</v>
      </c>
      <c r="C60" s="228">
        <v>44035</v>
      </c>
      <c r="D60" s="227">
        <v>7.98529026687598</v>
      </c>
      <c r="E60" s="227">
        <v>8.3333333333333339</v>
      </c>
      <c r="F60" s="227">
        <v>0</v>
      </c>
      <c r="G60" s="227">
        <v>0</v>
      </c>
      <c r="H60" s="227">
        <v>1</v>
      </c>
      <c r="I60" s="227">
        <v>1.695447409733124</v>
      </c>
      <c r="J60" s="229">
        <v>0</v>
      </c>
    </row>
    <row r="61" spans="1:10">
      <c r="A61" s="43" t="str">
        <f>VLOOKUP(B61,'Code matching'!$E$2:$G$280,3,FALSE)</f>
        <v>DEU</v>
      </c>
      <c r="B61" s="227" t="s">
        <v>222</v>
      </c>
      <c r="C61" s="228">
        <v>44028</v>
      </c>
      <c r="D61" s="227">
        <v>17.712179487179487</v>
      </c>
      <c r="E61" s="227">
        <v>0</v>
      </c>
      <c r="F61" s="227">
        <v>100</v>
      </c>
      <c r="G61" s="227">
        <v>43.744468030028472</v>
      </c>
      <c r="H61" s="227">
        <v>1</v>
      </c>
      <c r="I61" s="227">
        <v>0</v>
      </c>
      <c r="J61" s="229">
        <v>0</v>
      </c>
    </row>
    <row r="62" spans="1:10">
      <c r="A62" s="43" t="str">
        <f>VLOOKUP(B62,'Code matching'!$E$2:$G$280,3,FALSE)</f>
        <v>GHA</v>
      </c>
      <c r="B62" s="227" t="s">
        <v>224</v>
      </c>
      <c r="C62" s="228">
        <v>44007</v>
      </c>
      <c r="D62" s="227">
        <v>0.16215543330798932</v>
      </c>
      <c r="E62" s="227">
        <v>9.375</v>
      </c>
      <c r="F62" s="227">
        <v>35</v>
      </c>
      <c r="G62" s="227">
        <v>5.7699494610671325</v>
      </c>
      <c r="H62" s="227">
        <v>1</v>
      </c>
      <c r="I62" s="227">
        <v>0</v>
      </c>
      <c r="J62" s="229">
        <v>0</v>
      </c>
    </row>
    <row r="63" spans="1:10">
      <c r="A63" s="43" t="str">
        <f>VLOOKUP(B63,'Code matching'!$E$2:$G$280,3,FALSE)</f>
        <v>GRC</v>
      </c>
      <c r="B63" s="227" t="s">
        <v>228</v>
      </c>
      <c r="C63" s="228">
        <v>44035</v>
      </c>
      <c r="D63" s="227">
        <v>14</v>
      </c>
      <c r="E63" s="227">
        <v>0</v>
      </c>
      <c r="F63" s="227">
        <v>0</v>
      </c>
      <c r="G63" s="227">
        <v>10.8</v>
      </c>
      <c r="H63" s="227">
        <v>1</v>
      </c>
      <c r="I63" s="227">
        <v>0</v>
      </c>
      <c r="J63" s="229">
        <v>0</v>
      </c>
    </row>
    <row r="64" spans="1:10">
      <c r="A64" s="43" t="str">
        <f>VLOOKUP(B64,'Code matching'!$E$2:$G$280,3,FALSE)</f>
        <v>GTM</v>
      </c>
      <c r="B64" s="227" t="s">
        <v>237</v>
      </c>
      <c r="C64" s="228">
        <v>44028</v>
      </c>
      <c r="D64" s="227">
        <v>3.4</v>
      </c>
      <c r="E64" s="227">
        <v>36.363636363636367</v>
      </c>
      <c r="F64" s="227">
        <v>0</v>
      </c>
      <c r="G64" s="227">
        <v>1.8446100494355493</v>
      </c>
      <c r="H64" s="227">
        <v>1</v>
      </c>
      <c r="I64" s="227">
        <v>0</v>
      </c>
      <c r="J64" s="229">
        <v>0</v>
      </c>
    </row>
    <row r="65" spans="1:10">
      <c r="A65" s="43" t="str">
        <f>VLOOKUP(B65,'Code matching'!$E$2:$G$280,3,FALSE)</f>
        <v>GIN</v>
      </c>
      <c r="B65" s="227" t="s">
        <v>241</v>
      </c>
      <c r="C65" s="228">
        <v>44027</v>
      </c>
      <c r="D65" s="227">
        <v>2.6</v>
      </c>
      <c r="E65" s="227">
        <v>8.3333333333333339</v>
      </c>
      <c r="F65" s="227">
        <v>6.25</v>
      </c>
      <c r="G65" s="227">
        <v>0</v>
      </c>
      <c r="H65" s="227">
        <v>1</v>
      </c>
      <c r="I65" s="227">
        <v>0</v>
      </c>
      <c r="J65" s="229">
        <v>0</v>
      </c>
    </row>
    <row r="66" spans="1:10">
      <c r="A66" s="43" t="str">
        <f>VLOOKUP(B66,'Code matching'!$E$2:$G$280,3,FALSE)</f>
        <v>GNB</v>
      </c>
      <c r="B66" s="227" t="s">
        <v>1176</v>
      </c>
      <c r="C66" s="228">
        <v>44028</v>
      </c>
      <c r="D66" s="227">
        <v>0.27</v>
      </c>
      <c r="E66" s="227">
        <v>15.55555556</v>
      </c>
      <c r="F66" s="227">
        <v>0</v>
      </c>
      <c r="G66" s="227">
        <v>1.9</v>
      </c>
      <c r="H66" s="227">
        <v>1</v>
      </c>
      <c r="I66" s="227">
        <v>0</v>
      </c>
      <c r="J66" s="229">
        <v>0</v>
      </c>
    </row>
    <row r="67" spans="1:10">
      <c r="A67" s="43" t="str">
        <f>VLOOKUP(B67,'Code matching'!$E$2:$G$280,3,FALSE)</f>
        <v>GUY</v>
      </c>
      <c r="B67" s="227" t="s">
        <v>245</v>
      </c>
      <c r="C67" s="228">
        <v>44034</v>
      </c>
      <c r="D67" s="227">
        <v>0</v>
      </c>
      <c r="E67" s="227">
        <v>0</v>
      </c>
      <c r="F67" s="227">
        <v>0</v>
      </c>
      <c r="G67" s="227">
        <v>0</v>
      </c>
      <c r="H67" s="227">
        <v>1</v>
      </c>
      <c r="I67" s="227">
        <v>0</v>
      </c>
      <c r="J67" s="229">
        <v>0</v>
      </c>
    </row>
    <row r="68" spans="1:10">
      <c r="A68" s="43" t="str">
        <f>VLOOKUP(B68,'Code matching'!$E$2:$G$280,3,FALSE)</f>
        <v>HTI</v>
      </c>
      <c r="B68" s="227" t="s">
        <v>247</v>
      </c>
      <c r="C68" s="228">
        <v>44029</v>
      </c>
      <c r="D68" s="227">
        <v>4</v>
      </c>
      <c r="E68" s="227">
        <v>13.56926406926407</v>
      </c>
      <c r="F68" s="227">
        <v>12.382531785516859</v>
      </c>
      <c r="G68" s="227">
        <v>0</v>
      </c>
      <c r="H68" s="227">
        <v>1</v>
      </c>
      <c r="I68" s="227">
        <v>0</v>
      </c>
      <c r="J68" s="229">
        <v>0</v>
      </c>
    </row>
    <row r="69" spans="1:10">
      <c r="A69" s="43" t="str">
        <f>VLOOKUP(B69,'Code matching'!$E$2:$G$280,3,FALSE)</f>
        <v>HND</v>
      </c>
      <c r="B69" s="227" t="s">
        <v>253</v>
      </c>
      <c r="C69" s="228">
        <v>44027</v>
      </c>
      <c r="D69" s="227">
        <v>7.2</v>
      </c>
      <c r="E69" s="227">
        <v>14.285714285714286</v>
      </c>
      <c r="F69" s="227">
        <v>0</v>
      </c>
      <c r="G69" s="227">
        <v>5.5</v>
      </c>
      <c r="H69" s="227">
        <v>1</v>
      </c>
      <c r="I69" s="227">
        <v>0</v>
      </c>
      <c r="J69" s="229">
        <v>0</v>
      </c>
    </row>
    <row r="70" spans="1:10">
      <c r="A70" s="43" t="str">
        <f>VLOOKUP(B70,'Code matching'!$E$2:$G$280,3,FALSE)</f>
        <v>HKG</v>
      </c>
      <c r="B70" s="227" t="s">
        <v>653</v>
      </c>
      <c r="C70" s="228">
        <v>44028</v>
      </c>
      <c r="D70" s="227">
        <v>10</v>
      </c>
      <c r="E70" s="227">
        <v>56.999999999999993</v>
      </c>
      <c r="F70" s="227">
        <v>50</v>
      </c>
      <c r="G70" s="227">
        <v>4.4237229516151952</v>
      </c>
      <c r="H70" s="227">
        <v>1</v>
      </c>
      <c r="I70" s="227">
        <v>0</v>
      </c>
      <c r="J70" s="229">
        <v>0</v>
      </c>
    </row>
    <row r="71" spans="1:10">
      <c r="A71" s="43" t="str">
        <f>VLOOKUP(B71,'Code matching'!$E$2:$G$280,3,FALSE)</f>
        <v>HUN</v>
      </c>
      <c r="B71" s="227" t="s">
        <v>255</v>
      </c>
      <c r="C71" s="228">
        <v>44034</v>
      </c>
      <c r="D71" s="227">
        <v>3.5862776763865334</v>
      </c>
      <c r="E71" s="227">
        <v>33.333333333333336</v>
      </c>
      <c r="F71" s="227">
        <v>0</v>
      </c>
      <c r="G71" s="227">
        <v>17.604910596395687</v>
      </c>
      <c r="H71" s="227">
        <v>1</v>
      </c>
      <c r="I71" s="227">
        <v>0</v>
      </c>
      <c r="J71" s="229">
        <v>0</v>
      </c>
    </row>
    <row r="72" spans="1:10" s="43" customFormat="1">
      <c r="A72" s="43" t="str">
        <f>VLOOKUP(B72,'Code matching'!$E$2:$G$280,3,FALSE)</f>
        <v>ISL</v>
      </c>
      <c r="B72" s="227" t="s">
        <v>257</v>
      </c>
      <c r="C72" s="228">
        <v>44028</v>
      </c>
      <c r="D72" s="227">
        <v>9.9</v>
      </c>
      <c r="E72" s="227">
        <v>63.636363636363633</v>
      </c>
      <c r="F72" s="227">
        <v>50</v>
      </c>
      <c r="G72" s="227">
        <v>12</v>
      </c>
      <c r="H72" s="227">
        <v>1</v>
      </c>
      <c r="I72" s="227">
        <v>0.47140229116146837</v>
      </c>
      <c r="J72" s="229">
        <v>0</v>
      </c>
    </row>
    <row r="73" spans="1:10">
      <c r="A73" s="43" t="str">
        <f>VLOOKUP(B73,'Code matching'!$E$2:$G$280,3,FALSE)</f>
        <v>IND</v>
      </c>
      <c r="B73" s="227" t="s">
        <v>16</v>
      </c>
      <c r="C73" s="228">
        <v>44035</v>
      </c>
      <c r="D73" s="227">
        <v>9.6999999999999993</v>
      </c>
      <c r="E73" s="227">
        <v>26.981375074301567</v>
      </c>
      <c r="F73" s="227">
        <v>33.333333333333329</v>
      </c>
      <c r="G73" s="227">
        <v>5.9</v>
      </c>
      <c r="H73" s="227">
        <v>1</v>
      </c>
      <c r="I73" s="227">
        <v>7.3556454578889291E-2</v>
      </c>
      <c r="J73" s="229">
        <v>1</v>
      </c>
    </row>
    <row r="74" spans="1:10">
      <c r="A74" s="43" t="str">
        <f>VLOOKUP(B74,'Code matching'!$E$2:$G$280,3,FALSE)</f>
        <v>IDN</v>
      </c>
      <c r="B74" s="227" t="s">
        <v>17</v>
      </c>
      <c r="C74" s="228">
        <v>44035</v>
      </c>
      <c r="D74" s="227">
        <v>4.4000000000000004</v>
      </c>
      <c r="E74" s="227">
        <v>20</v>
      </c>
      <c r="F74" s="227">
        <v>50</v>
      </c>
      <c r="G74" s="227">
        <v>0</v>
      </c>
      <c r="H74" s="227">
        <v>1</v>
      </c>
      <c r="I74" s="227">
        <v>0</v>
      </c>
      <c r="J74" s="229">
        <v>1</v>
      </c>
    </row>
    <row r="75" spans="1:10">
      <c r="A75" s="43" t="str">
        <f>VLOOKUP(B75,'Code matching'!$E$2:$G$280,3,FALSE)</f>
        <v>IRN</v>
      </c>
      <c r="B75" s="227" t="s">
        <v>654</v>
      </c>
      <c r="C75" s="228">
        <v>44028</v>
      </c>
      <c r="D75" s="227">
        <v>13</v>
      </c>
      <c r="E75" s="227">
        <v>0</v>
      </c>
      <c r="F75" s="227">
        <v>0</v>
      </c>
      <c r="G75" s="227">
        <v>0.06</v>
      </c>
      <c r="H75" s="227">
        <v>1</v>
      </c>
      <c r="I75" s="227">
        <v>0.32715376226826609</v>
      </c>
      <c r="J75" s="229">
        <v>0</v>
      </c>
    </row>
    <row r="76" spans="1:10">
      <c r="A76" s="43" t="str">
        <f>VLOOKUP(B76,'Code matching'!$E$2:$G$280,3,FALSE)</f>
        <v>IRQ</v>
      </c>
      <c r="B76" s="227" t="s">
        <v>262</v>
      </c>
      <c r="C76" s="228">
        <v>44028</v>
      </c>
      <c r="D76" s="227">
        <v>0.14850955277663808</v>
      </c>
      <c r="E76" s="227">
        <v>0</v>
      </c>
      <c r="F76" s="227">
        <v>13.333333333333334</v>
      </c>
      <c r="G76" s="227">
        <v>1</v>
      </c>
      <c r="H76" s="227">
        <v>1</v>
      </c>
      <c r="I76" s="227">
        <v>0</v>
      </c>
      <c r="J76" s="229">
        <v>0</v>
      </c>
    </row>
    <row r="77" spans="1:10">
      <c r="A77" s="43" t="str">
        <f>VLOOKUP(B77,'Code matching'!$E$2:$G$280,3,FALSE)</f>
        <v>IRL</v>
      </c>
      <c r="B77" s="227" t="s">
        <v>264</v>
      </c>
      <c r="C77" s="228">
        <v>44034</v>
      </c>
      <c r="D77" s="227">
        <v>14.489515249129735</v>
      </c>
      <c r="E77" s="227">
        <v>0</v>
      </c>
      <c r="F77" s="227">
        <v>100</v>
      </c>
      <c r="G77" s="227">
        <v>11.76</v>
      </c>
      <c r="H77" s="227">
        <v>1</v>
      </c>
      <c r="I77" s="227">
        <v>0</v>
      </c>
      <c r="J77" s="229">
        <v>0</v>
      </c>
    </row>
    <row r="78" spans="1:10">
      <c r="A78" s="43" t="str">
        <f>VLOOKUP(B78,'Code matching'!$E$2:$G$280,3,FALSE)</f>
        <v>ISR</v>
      </c>
      <c r="B78" s="227" t="s">
        <v>268</v>
      </c>
      <c r="C78" s="228">
        <v>44027</v>
      </c>
      <c r="D78" s="227">
        <v>11.35</v>
      </c>
      <c r="E78" s="227">
        <v>60</v>
      </c>
      <c r="F78" s="227">
        <v>9.1296296296296298</v>
      </c>
      <c r="G78" s="227">
        <v>5.625</v>
      </c>
      <c r="H78" s="227">
        <v>1</v>
      </c>
      <c r="I78" s="227">
        <v>3.8688012132560607</v>
      </c>
      <c r="J78" s="229">
        <v>0</v>
      </c>
    </row>
    <row r="79" spans="1:10">
      <c r="A79" s="43" t="str">
        <f>VLOOKUP(B79,'Code matching'!$E$2:$G$280,3,FALSE)</f>
        <v>ITA</v>
      </c>
      <c r="B79" s="227" t="s">
        <v>270</v>
      </c>
      <c r="C79" s="228">
        <v>44035</v>
      </c>
      <c r="D79" s="227">
        <v>10.799999999999999</v>
      </c>
      <c r="E79" s="227">
        <v>0</v>
      </c>
      <c r="F79" s="227">
        <v>0</v>
      </c>
      <c r="G79" s="227">
        <v>61.76</v>
      </c>
      <c r="H79" s="227">
        <v>1</v>
      </c>
      <c r="I79" s="227">
        <v>0</v>
      </c>
      <c r="J79" s="229">
        <v>0</v>
      </c>
    </row>
    <row r="80" spans="1:10">
      <c r="A80" s="43" t="str">
        <f>VLOOKUP(B80,'Code matching'!$E$2:$G$280,3,FALSE)</f>
        <v>JAM</v>
      </c>
      <c r="B80" s="227" t="s">
        <v>272</v>
      </c>
      <c r="C80" s="228">
        <v>44026</v>
      </c>
      <c r="D80" s="227">
        <v>1.1000000000000001</v>
      </c>
      <c r="E80" s="227">
        <v>0</v>
      </c>
      <c r="F80" s="227">
        <v>0</v>
      </c>
      <c r="G80" s="227">
        <v>2.7281547118556366</v>
      </c>
      <c r="H80" s="227">
        <v>1</v>
      </c>
      <c r="I80" s="227">
        <v>0</v>
      </c>
      <c r="J80" s="229">
        <v>1</v>
      </c>
    </row>
    <row r="81" spans="1:10">
      <c r="A81" s="43" t="str">
        <f>VLOOKUP(B81,'Code matching'!$E$2:$G$280,3,FALSE)</f>
        <v>JPN</v>
      </c>
      <c r="B81" s="227" t="s">
        <v>19</v>
      </c>
      <c r="C81" s="228">
        <v>44033</v>
      </c>
      <c r="D81" s="227">
        <v>42.2</v>
      </c>
      <c r="E81" s="227">
        <v>0</v>
      </c>
      <c r="F81" s="227">
        <v>0</v>
      </c>
      <c r="G81" s="227">
        <v>16.259216142801709</v>
      </c>
      <c r="H81" s="227">
        <v>1</v>
      </c>
      <c r="I81" s="227">
        <v>0</v>
      </c>
      <c r="J81" s="229">
        <v>0</v>
      </c>
    </row>
    <row r="82" spans="1:10">
      <c r="A82" s="43" t="str">
        <f>VLOOKUP(B82,'Code matching'!$E$2:$G$280,3,FALSE)</f>
        <v>JOR</v>
      </c>
      <c r="B82" s="227" t="s">
        <v>277</v>
      </c>
      <c r="C82" s="228">
        <v>44025</v>
      </c>
      <c r="D82" s="227">
        <v>0.4918304130902556</v>
      </c>
      <c r="E82" s="227">
        <v>37.5</v>
      </c>
      <c r="F82" s="227">
        <v>28.571428571428573</v>
      </c>
      <c r="G82" s="227">
        <v>2.1659454730320871</v>
      </c>
      <c r="H82" s="227">
        <v>1</v>
      </c>
      <c r="I82" s="227">
        <v>0</v>
      </c>
      <c r="J82" s="229">
        <v>0</v>
      </c>
    </row>
    <row r="83" spans="1:10">
      <c r="A83" s="43" t="str">
        <f>VLOOKUP(B83,'Code matching'!$E$2:$G$280,3,FALSE)</f>
        <v>KAZ</v>
      </c>
      <c r="B83" s="227" t="s">
        <v>20</v>
      </c>
      <c r="C83" s="228">
        <v>44027</v>
      </c>
      <c r="D83" s="227">
        <v>4.502606474992298</v>
      </c>
      <c r="E83" s="227">
        <v>-8.8963963963963977</v>
      </c>
      <c r="F83" s="227">
        <v>25</v>
      </c>
      <c r="G83" s="227">
        <v>0</v>
      </c>
      <c r="H83" s="227">
        <v>1</v>
      </c>
      <c r="I83" s="227">
        <v>0</v>
      </c>
      <c r="J83" s="229">
        <v>1</v>
      </c>
    </row>
    <row r="84" spans="1:10">
      <c r="A84" s="43" t="str">
        <f>VLOOKUP(B84,'Code matching'!$E$2:$G$280,3,FALSE)</f>
        <v>KEN</v>
      </c>
      <c r="B84" s="227" t="s">
        <v>280</v>
      </c>
      <c r="C84" s="228">
        <v>44028</v>
      </c>
      <c r="D84" s="227">
        <v>0.9</v>
      </c>
      <c r="E84" s="227">
        <v>15.151515151515152</v>
      </c>
      <c r="F84" s="227">
        <v>0.19047619047619047</v>
      </c>
      <c r="G84" s="227">
        <v>0</v>
      </c>
      <c r="H84" s="227">
        <v>1</v>
      </c>
      <c r="I84" s="227">
        <v>0</v>
      </c>
      <c r="J84" s="229">
        <v>0</v>
      </c>
    </row>
    <row r="85" spans="1:10">
      <c r="A85" s="43" t="str">
        <f>VLOOKUP(B85,'Code matching'!$E$2:$G$280,3,FALSE)</f>
        <v>RKS</v>
      </c>
      <c r="B85" s="227" t="s">
        <v>661</v>
      </c>
      <c r="C85" s="228">
        <v>44034</v>
      </c>
      <c r="D85" s="227">
        <v>2.5797429183527734</v>
      </c>
      <c r="E85" s="227">
        <v>0</v>
      </c>
      <c r="F85" s="227">
        <v>0</v>
      </c>
      <c r="G85" s="227">
        <v>0</v>
      </c>
      <c r="H85" s="227">
        <v>1</v>
      </c>
      <c r="I85" s="227">
        <v>0</v>
      </c>
      <c r="J85" s="229">
        <v>0</v>
      </c>
    </row>
    <row r="86" spans="1:10">
      <c r="A86" s="43" t="str">
        <f>VLOOKUP(B86,'Code matching'!$E$2:$G$280,3,FALSE)</f>
        <v>KWT</v>
      </c>
      <c r="B86" s="227" t="s">
        <v>283</v>
      </c>
      <c r="C86" s="228">
        <v>44027</v>
      </c>
      <c r="D86" s="227">
        <v>1.4</v>
      </c>
      <c r="E86" s="227">
        <v>45.454545454545453</v>
      </c>
      <c r="F86" s="227">
        <v>19.23076923076923</v>
      </c>
      <c r="G86" s="227">
        <v>2.2520932465442019E-2</v>
      </c>
      <c r="H86" s="227">
        <v>1</v>
      </c>
      <c r="I86" s="227">
        <v>0</v>
      </c>
      <c r="J86" s="229">
        <v>0</v>
      </c>
    </row>
    <row r="87" spans="1:10">
      <c r="A87" s="43" t="e">
        <f>VLOOKUP(B87,'Code matching'!$E$2:$G$280,3,FALSE)</f>
        <v>#N/A</v>
      </c>
      <c r="B87" s="227" t="s">
        <v>655</v>
      </c>
      <c r="C87" s="228">
        <v>44028</v>
      </c>
      <c r="D87" s="227">
        <v>7.4</v>
      </c>
      <c r="E87" s="227">
        <v>-17.647058823529413</v>
      </c>
      <c r="F87" s="227">
        <v>48.611111111111107</v>
      </c>
      <c r="G87" s="227">
        <v>0</v>
      </c>
      <c r="H87" s="227">
        <v>1</v>
      </c>
      <c r="I87" s="227">
        <v>2.747851349715531</v>
      </c>
      <c r="J87" s="229">
        <v>1</v>
      </c>
    </row>
    <row r="88" spans="1:10">
      <c r="A88" s="43" t="str">
        <f>VLOOKUP(B88,'Code matching'!$E$2:$G$280,3,FALSE)</f>
        <v>LAO</v>
      </c>
      <c r="B88" s="227" t="s">
        <v>657</v>
      </c>
      <c r="C88" s="228">
        <v>44013</v>
      </c>
      <c r="D88" s="227">
        <v>5.4948256551690888E-2</v>
      </c>
      <c r="E88" s="227">
        <v>18.333333333333336</v>
      </c>
      <c r="F88" s="227">
        <v>20</v>
      </c>
      <c r="G88" s="227">
        <v>0.11693606416618618</v>
      </c>
      <c r="H88" s="227">
        <v>1</v>
      </c>
      <c r="I88" s="227">
        <v>0</v>
      </c>
      <c r="J88" s="229">
        <v>0</v>
      </c>
    </row>
    <row r="89" spans="1:10">
      <c r="A89" s="43" t="str">
        <f>VLOOKUP(B89,'Code matching'!$E$2:$G$280,3,FALSE)</f>
        <v>LVA</v>
      </c>
      <c r="B89" s="227" t="s">
        <v>287</v>
      </c>
      <c r="C89" s="228">
        <v>44035</v>
      </c>
      <c r="D89" s="227">
        <v>16.3</v>
      </c>
      <c r="E89" s="227">
        <v>0</v>
      </c>
      <c r="F89" s="227">
        <v>0</v>
      </c>
      <c r="G89" s="227">
        <v>12.146816949636182</v>
      </c>
      <c r="H89" s="227">
        <v>1</v>
      </c>
      <c r="I89" s="227">
        <v>0</v>
      </c>
      <c r="J89" s="229">
        <v>0</v>
      </c>
    </row>
    <row r="90" spans="1:10">
      <c r="A90" s="43" t="str">
        <f>VLOOKUP(B90,'Code matching'!$E$2:$G$280,3,FALSE)</f>
        <v>LBN</v>
      </c>
      <c r="B90" s="227" t="s">
        <v>289</v>
      </c>
      <c r="C90" s="228">
        <v>44028</v>
      </c>
      <c r="D90" s="227">
        <v>1.9318101184985454</v>
      </c>
      <c r="E90" s="227">
        <v>0</v>
      </c>
      <c r="F90" s="227">
        <v>0</v>
      </c>
      <c r="G90" s="227">
        <v>0</v>
      </c>
      <c r="H90" s="227">
        <v>1</v>
      </c>
      <c r="I90" s="227">
        <v>0</v>
      </c>
      <c r="J90" s="229">
        <v>0</v>
      </c>
    </row>
    <row r="91" spans="1:10">
      <c r="A91" s="43" t="str">
        <f>VLOOKUP(B91,'Code matching'!$E$2:$G$280,3,FALSE)</f>
        <v>LSO</v>
      </c>
      <c r="B91" s="227" t="s">
        <v>291</v>
      </c>
      <c r="C91" s="228">
        <v>44027</v>
      </c>
      <c r="D91" s="227">
        <v>5.8571428571428577</v>
      </c>
      <c r="E91" s="227">
        <v>40</v>
      </c>
      <c r="F91" s="227">
        <v>0</v>
      </c>
      <c r="G91" s="227">
        <v>0</v>
      </c>
      <c r="H91" s="227">
        <v>1</v>
      </c>
      <c r="I91" s="227">
        <v>0</v>
      </c>
      <c r="J91" s="229">
        <v>0</v>
      </c>
    </row>
    <row r="92" spans="1:10">
      <c r="A92" s="43" t="str">
        <f>VLOOKUP(B92,'Code matching'!$E$2:$G$280,3,FALSE)</f>
        <v>LBR</v>
      </c>
      <c r="B92" s="227" t="s">
        <v>293</v>
      </c>
      <c r="C92" s="228">
        <v>44028</v>
      </c>
      <c r="D92" s="227">
        <v>1.1483550589695841</v>
      </c>
      <c r="E92" s="227">
        <v>16.666666666666668</v>
      </c>
      <c r="F92" s="227">
        <v>0</v>
      </c>
      <c r="G92" s="227">
        <v>0</v>
      </c>
      <c r="H92" s="227">
        <v>1</v>
      </c>
      <c r="I92" s="227">
        <v>0</v>
      </c>
      <c r="J92" s="229">
        <v>0</v>
      </c>
    </row>
    <row r="93" spans="1:10">
      <c r="A93" s="43" t="str">
        <f>VLOOKUP(B93,'Code matching'!$E$2:$G$280,3,FALSE)</f>
        <v>LBY</v>
      </c>
      <c r="B93" s="227" t="s">
        <v>295</v>
      </c>
      <c r="C93" s="228">
        <v>44028</v>
      </c>
      <c r="D93" s="227">
        <v>1</v>
      </c>
      <c r="E93" s="227">
        <v>0</v>
      </c>
      <c r="F93" s="227">
        <v>0</v>
      </c>
      <c r="G93" s="227">
        <v>0</v>
      </c>
      <c r="H93" s="227">
        <v>0</v>
      </c>
      <c r="I93" s="227">
        <v>0</v>
      </c>
      <c r="J93" s="229">
        <v>0</v>
      </c>
    </row>
    <row r="94" spans="1:10">
      <c r="A94" s="43" t="str">
        <f>VLOOKUP(B94,'Code matching'!$E$2:$G$280,3,FALSE)</f>
        <v>LTU</v>
      </c>
      <c r="B94" s="227" t="s">
        <v>299</v>
      </c>
      <c r="C94" s="228">
        <v>44035</v>
      </c>
      <c r="D94" s="227">
        <v>17.900000000000002</v>
      </c>
      <c r="E94" s="227">
        <v>0</v>
      </c>
      <c r="F94" s="227">
        <v>100</v>
      </c>
      <c r="G94" s="227">
        <v>15.049770884211704</v>
      </c>
      <c r="H94" s="227">
        <v>1</v>
      </c>
      <c r="I94" s="227">
        <v>0</v>
      </c>
      <c r="J94" s="229">
        <v>0</v>
      </c>
    </row>
    <row r="95" spans="1:10">
      <c r="A95" s="43" t="str">
        <f>VLOOKUP(B95,'Code matching'!$E$2:$G$280,3,FALSE)</f>
        <v>LUX</v>
      </c>
      <c r="B95" s="227" t="s">
        <v>301</v>
      </c>
      <c r="C95" s="228">
        <v>44035</v>
      </c>
      <c r="D95" s="227">
        <v>22.000000000000004</v>
      </c>
      <c r="E95" s="227">
        <v>0</v>
      </c>
      <c r="F95" s="227">
        <v>0</v>
      </c>
      <c r="G95" s="227">
        <v>11.76</v>
      </c>
      <c r="H95" s="227">
        <v>1</v>
      </c>
      <c r="I95" s="227">
        <v>0</v>
      </c>
      <c r="J95" s="229">
        <v>0</v>
      </c>
    </row>
    <row r="96" spans="1:10">
      <c r="A96" s="43" t="str">
        <f>VLOOKUP(B96,'Code matching'!$E$2:$G$280,3,FALSE)</f>
        <v>MDG</v>
      </c>
      <c r="B96" s="227" t="s">
        <v>303</v>
      </c>
      <c r="C96" s="228">
        <v>44028</v>
      </c>
      <c r="D96" s="227">
        <v>3.4443478260869571</v>
      </c>
      <c r="E96" s="227">
        <v>0</v>
      </c>
      <c r="F96" s="227">
        <v>0</v>
      </c>
      <c r="G96" s="227">
        <v>1.2</v>
      </c>
      <c r="H96" s="227">
        <v>1</v>
      </c>
      <c r="I96" s="227">
        <v>0</v>
      </c>
      <c r="J96" s="229">
        <v>1</v>
      </c>
    </row>
    <row r="97" spans="1:10">
      <c r="A97" s="43" t="str">
        <f>VLOOKUP(B97,'Code matching'!$E$2:$G$280,3,FALSE)</f>
        <v>MWI</v>
      </c>
      <c r="B97" s="227" t="s">
        <v>305</v>
      </c>
      <c r="C97" s="228">
        <v>44012</v>
      </c>
      <c r="D97" s="227">
        <v>0.85</v>
      </c>
      <c r="E97" s="227">
        <v>50</v>
      </c>
      <c r="F97" s="227">
        <v>25</v>
      </c>
      <c r="G97" s="227">
        <v>0</v>
      </c>
      <c r="H97" s="227">
        <v>1</v>
      </c>
      <c r="I97" s="227">
        <v>0</v>
      </c>
      <c r="J97" s="229">
        <v>0</v>
      </c>
    </row>
    <row r="98" spans="1:10">
      <c r="A98" s="43" t="str">
        <f>VLOOKUP(B98,'Code matching'!$E$2:$G$280,3,FALSE)</f>
        <v>MYS</v>
      </c>
      <c r="B98" s="227" t="s">
        <v>25</v>
      </c>
      <c r="C98" s="228">
        <v>44027</v>
      </c>
      <c r="D98" s="227">
        <v>4.3</v>
      </c>
      <c r="E98" s="227">
        <v>36.363636363636367</v>
      </c>
      <c r="F98" s="227">
        <v>33.333333333333336</v>
      </c>
      <c r="G98" s="227">
        <v>4.8</v>
      </c>
      <c r="H98" s="227">
        <v>1</v>
      </c>
      <c r="I98" s="227">
        <v>0</v>
      </c>
      <c r="J98" s="229">
        <v>0</v>
      </c>
    </row>
    <row r="99" spans="1:10">
      <c r="A99" s="43" t="str">
        <f>VLOOKUP(B99,'Code matching'!$E$2:$G$280,3,FALSE)</f>
        <v>MDV</v>
      </c>
      <c r="B99" s="227" t="s">
        <v>26</v>
      </c>
      <c r="C99" s="228">
        <v>44027</v>
      </c>
      <c r="D99" s="227">
        <v>2.8</v>
      </c>
      <c r="E99" s="227">
        <v>0</v>
      </c>
      <c r="F99" s="227">
        <v>50</v>
      </c>
      <c r="G99" s="227">
        <v>0</v>
      </c>
      <c r="H99" s="227">
        <v>1</v>
      </c>
      <c r="I99" s="227">
        <v>2.5924645696508812</v>
      </c>
      <c r="J99" s="229">
        <v>1</v>
      </c>
    </row>
    <row r="100" spans="1:10">
      <c r="A100" s="43" t="str">
        <f>VLOOKUP(B100,'Code matching'!$E$2:$G$280,3,FALSE)</f>
        <v>MLI</v>
      </c>
      <c r="B100" s="227" t="s">
        <v>309</v>
      </c>
      <c r="C100" s="228">
        <v>44028</v>
      </c>
      <c r="D100" s="227">
        <v>0.5</v>
      </c>
      <c r="E100" s="227">
        <v>15.555555555555555</v>
      </c>
      <c r="F100" s="227">
        <v>0</v>
      </c>
      <c r="G100" s="227">
        <v>0.8</v>
      </c>
      <c r="H100" s="227">
        <v>1</v>
      </c>
      <c r="I100" s="227">
        <v>0</v>
      </c>
      <c r="J100" s="229">
        <v>0</v>
      </c>
    </row>
    <row r="101" spans="1:10">
      <c r="A101" s="43" t="str">
        <f>VLOOKUP(B101,'Code matching'!$E$2:$G$280,3,FALSE)</f>
        <v>MLT</v>
      </c>
      <c r="B101" s="227" t="s">
        <v>311</v>
      </c>
      <c r="C101" s="228">
        <v>44035</v>
      </c>
      <c r="D101" s="227">
        <v>15.361713439666197</v>
      </c>
      <c r="E101" s="227">
        <v>0</v>
      </c>
      <c r="F101" s="227">
        <v>0</v>
      </c>
      <c r="G101" s="227">
        <v>20.46</v>
      </c>
      <c r="H101" s="227">
        <v>1</v>
      </c>
      <c r="I101" s="227">
        <v>0</v>
      </c>
      <c r="J101" s="229">
        <v>0</v>
      </c>
    </row>
    <row r="102" spans="1:10">
      <c r="A102" s="43" t="str">
        <f>VLOOKUP(B102,'Code matching'!$E$2:$G$280,3,FALSE)</f>
        <v>MRT</v>
      </c>
      <c r="B102" s="227" t="s">
        <v>316</v>
      </c>
      <c r="C102" s="228">
        <v>44027</v>
      </c>
      <c r="D102" s="227">
        <v>6.0875000000000004</v>
      </c>
      <c r="E102" s="227">
        <v>25.427350427350426</v>
      </c>
      <c r="F102" s="227">
        <v>28.571428571428573</v>
      </c>
      <c r="G102" s="227">
        <v>0</v>
      </c>
      <c r="H102" s="227">
        <v>0</v>
      </c>
      <c r="I102" s="227">
        <v>0</v>
      </c>
      <c r="J102" s="229">
        <v>0</v>
      </c>
    </row>
    <row r="103" spans="1:10" s="43" customFormat="1">
      <c r="A103" s="43" t="str">
        <f>VLOOKUP(B103,'Code matching'!$E$2:$G$280,3,FALSE)</f>
        <v>MUS</v>
      </c>
      <c r="B103" s="227" t="s">
        <v>318</v>
      </c>
      <c r="C103" s="228">
        <v>44013</v>
      </c>
      <c r="D103" s="227">
        <v>2.52</v>
      </c>
      <c r="E103" s="227">
        <v>44.776119402985074</v>
      </c>
      <c r="F103" s="227">
        <v>11.111111111111111</v>
      </c>
      <c r="G103" s="227">
        <v>14.801709042515935</v>
      </c>
      <c r="H103" s="227">
        <v>1</v>
      </c>
      <c r="I103" s="227">
        <v>2.2903971422567766</v>
      </c>
      <c r="J103" s="229">
        <v>1</v>
      </c>
    </row>
    <row r="104" spans="1:10">
      <c r="A104" s="43" t="str">
        <f>VLOOKUP(B104,'Code matching'!$E$2:$G$280,3,FALSE)</f>
        <v>MEX</v>
      </c>
      <c r="B104" s="227" t="s">
        <v>322</v>
      </c>
      <c r="C104" s="228">
        <v>44035</v>
      </c>
      <c r="D104" s="227">
        <v>1.2</v>
      </c>
      <c r="E104" s="227">
        <v>28.571428571428573</v>
      </c>
      <c r="F104" s="227">
        <v>15</v>
      </c>
      <c r="G104" s="227">
        <v>7.2605965463108317</v>
      </c>
      <c r="H104" s="227">
        <v>1</v>
      </c>
      <c r="I104" s="227">
        <v>0.2</v>
      </c>
      <c r="J104" s="229">
        <v>1</v>
      </c>
    </row>
    <row r="105" spans="1:10">
      <c r="A105" s="43" t="str">
        <f>VLOOKUP(B105,'Code matching'!$E$2:$G$280,3,FALSE)</f>
        <v>MDA</v>
      </c>
      <c r="B105" s="227" t="s">
        <v>659</v>
      </c>
      <c r="C105" s="228">
        <v>44007</v>
      </c>
      <c r="D105" s="227">
        <v>2.4</v>
      </c>
      <c r="E105" s="227">
        <v>40.909090909090907</v>
      </c>
      <c r="F105" s="227">
        <v>10.297418630751965</v>
      </c>
      <c r="G105" s="227">
        <v>0</v>
      </c>
      <c r="H105" s="227">
        <v>1</v>
      </c>
      <c r="I105" s="227">
        <v>0</v>
      </c>
      <c r="J105" s="229">
        <v>0</v>
      </c>
    </row>
    <row r="106" spans="1:10">
      <c r="A106" s="43" t="str">
        <f>VLOOKUP(B106,'Code matching'!$E$2:$G$280,3,FALSE)</f>
        <v>MNG</v>
      </c>
      <c r="B106" s="227" t="s">
        <v>29</v>
      </c>
      <c r="C106" s="228">
        <v>44035</v>
      </c>
      <c r="D106" s="227">
        <v>2.04</v>
      </c>
      <c r="E106" s="227">
        <v>18.181818181818183</v>
      </c>
      <c r="F106" s="227">
        <v>19.047619047619047</v>
      </c>
      <c r="G106" s="227">
        <v>0</v>
      </c>
      <c r="H106" s="227">
        <v>1</v>
      </c>
      <c r="I106" s="227">
        <v>0</v>
      </c>
      <c r="J106" s="229">
        <v>1</v>
      </c>
    </row>
    <row r="107" spans="1:10">
      <c r="A107" s="43" t="str">
        <f>VLOOKUP(B107,'Code matching'!$E$2:$G$280,3,FALSE)</f>
        <v>MNE</v>
      </c>
      <c r="B107" s="227" t="s">
        <v>328</v>
      </c>
      <c r="C107" s="228">
        <v>44028</v>
      </c>
      <c r="D107" s="227">
        <v>3.2400442477876106</v>
      </c>
      <c r="E107" s="227">
        <v>0</v>
      </c>
      <c r="F107" s="227">
        <v>26.666666666666668</v>
      </c>
      <c r="G107" s="227">
        <v>2.2123893805309733</v>
      </c>
      <c r="H107" s="227">
        <v>1</v>
      </c>
      <c r="I107" s="227">
        <v>0</v>
      </c>
      <c r="J107" s="229">
        <v>0</v>
      </c>
    </row>
    <row r="108" spans="1:10">
      <c r="A108" s="43" t="str">
        <f>VLOOKUP(B108,'Code matching'!$E$2:$G$280,3,FALSE)</f>
        <v>MAR</v>
      </c>
      <c r="B108" s="227" t="s">
        <v>332</v>
      </c>
      <c r="C108" s="228">
        <v>44028</v>
      </c>
      <c r="D108" s="227">
        <v>2.7</v>
      </c>
      <c r="E108" s="227">
        <v>33.333333333333336</v>
      </c>
      <c r="F108" s="227">
        <v>0</v>
      </c>
      <c r="G108" s="227">
        <v>0.82661290322580649</v>
      </c>
      <c r="H108" s="227">
        <v>1</v>
      </c>
      <c r="I108" s="227">
        <v>3</v>
      </c>
      <c r="J108" s="229">
        <v>1</v>
      </c>
    </row>
    <row r="109" spans="1:10">
      <c r="A109" s="43" t="str">
        <f>VLOOKUP(B109,'Code matching'!$E$2:$G$280,3,FALSE)</f>
        <v>MOZ</v>
      </c>
      <c r="B109" s="227" t="s">
        <v>334</v>
      </c>
      <c r="C109" s="228">
        <v>44028</v>
      </c>
      <c r="D109" s="227">
        <v>0.1</v>
      </c>
      <c r="E109" s="227">
        <v>19.607843137254903</v>
      </c>
      <c r="F109" s="227">
        <v>7.8525641025641022</v>
      </c>
      <c r="G109" s="227">
        <v>3.4731869963878856</v>
      </c>
      <c r="H109" s="227">
        <v>1</v>
      </c>
      <c r="I109" s="227">
        <v>0</v>
      </c>
      <c r="J109" s="229">
        <v>1</v>
      </c>
    </row>
    <row r="110" spans="1:10">
      <c r="A110" s="43" t="str">
        <f>VLOOKUP(B110,'Code matching'!$E$2:$G$280,3,FALSE)</f>
        <v>MMR</v>
      </c>
      <c r="B110" s="227" t="s">
        <v>30</v>
      </c>
      <c r="C110" s="228">
        <v>44028</v>
      </c>
      <c r="D110" s="227">
        <v>0.13647619047619047</v>
      </c>
      <c r="E110" s="227">
        <v>37.5</v>
      </c>
      <c r="F110" s="227">
        <v>30</v>
      </c>
      <c r="G110" s="227">
        <v>0</v>
      </c>
      <c r="H110" s="227">
        <v>1</v>
      </c>
      <c r="I110" s="227">
        <v>0</v>
      </c>
      <c r="J110" s="229">
        <v>0</v>
      </c>
    </row>
    <row r="111" spans="1:10">
      <c r="A111" s="43" t="str">
        <f>VLOOKUP(B111,'Code matching'!$E$2:$G$280,3,FALSE)</f>
        <v>MKD</v>
      </c>
      <c r="B111" s="227" t="s">
        <v>1175</v>
      </c>
      <c r="C111" s="228">
        <v>44013</v>
      </c>
      <c r="D111" s="227">
        <v>1.2</v>
      </c>
      <c r="E111" s="227">
        <v>25</v>
      </c>
      <c r="F111" s="227">
        <v>0</v>
      </c>
      <c r="G111" s="227">
        <v>0</v>
      </c>
      <c r="H111" s="227">
        <v>1</v>
      </c>
      <c r="I111" s="227">
        <v>0</v>
      </c>
      <c r="J111" s="229">
        <v>1</v>
      </c>
    </row>
    <row r="112" spans="1:10">
      <c r="A112" s="43" t="str">
        <f>VLOOKUP(B112,'Code matching'!$E$2:$G$280,3,FALSE)</f>
        <v>NAM</v>
      </c>
      <c r="B112" s="227" t="s">
        <v>337</v>
      </c>
      <c r="C112" s="228">
        <v>44028</v>
      </c>
      <c r="D112" s="227">
        <v>4.25</v>
      </c>
      <c r="E112" s="227">
        <v>36</v>
      </c>
      <c r="F112" s="227">
        <v>100</v>
      </c>
      <c r="G112" s="227">
        <v>0</v>
      </c>
      <c r="H112" s="227">
        <v>1</v>
      </c>
      <c r="I112" s="227">
        <v>0</v>
      </c>
      <c r="J112" s="229">
        <v>0</v>
      </c>
    </row>
    <row r="113" spans="1:10">
      <c r="A113" s="43" t="str">
        <f>VLOOKUP(B113,'Code matching'!$E$2:$G$280,3,FALSE)</f>
        <v>NPL</v>
      </c>
      <c r="B113" s="227" t="s">
        <v>32</v>
      </c>
      <c r="C113" s="228">
        <v>44027</v>
      </c>
      <c r="D113" s="227">
        <v>4</v>
      </c>
      <c r="E113" s="227">
        <v>16.666666666666668</v>
      </c>
      <c r="F113" s="227">
        <v>25</v>
      </c>
      <c r="G113" s="227">
        <v>0</v>
      </c>
      <c r="H113" s="227">
        <v>1</v>
      </c>
      <c r="I113" s="227">
        <v>0</v>
      </c>
      <c r="J113" s="229">
        <v>1</v>
      </c>
    </row>
    <row r="114" spans="1:10">
      <c r="A114" s="43" t="str">
        <f>VLOOKUP(B114,'Code matching'!$E$2:$G$280,3,FALSE)</f>
        <v>NLD</v>
      </c>
      <c r="B114" s="227" t="s">
        <v>341</v>
      </c>
      <c r="C114" s="228">
        <v>44035</v>
      </c>
      <c r="D114" s="227">
        <v>12.8</v>
      </c>
      <c r="E114" s="227">
        <v>0</v>
      </c>
      <c r="F114" s="227">
        <v>33.333333333333336</v>
      </c>
      <c r="G114" s="227">
        <v>16.16</v>
      </c>
      <c r="H114" s="227">
        <v>1</v>
      </c>
      <c r="I114" s="227">
        <v>0</v>
      </c>
      <c r="J114" s="229">
        <v>0</v>
      </c>
    </row>
    <row r="115" spans="1:10">
      <c r="A115" s="43" t="str">
        <f>VLOOKUP(B115,'Code matching'!$E$2:$G$280,3,FALSE)</f>
        <v>NZL</v>
      </c>
      <c r="B115" s="227" t="s">
        <v>34</v>
      </c>
      <c r="C115" s="228">
        <v>44028</v>
      </c>
      <c r="D115" s="227">
        <v>10.808695652173913</v>
      </c>
      <c r="E115" s="227">
        <v>75</v>
      </c>
      <c r="F115" s="227">
        <v>33.333333333333336</v>
      </c>
      <c r="G115" s="227">
        <v>24.959754242419766</v>
      </c>
      <c r="H115" s="227">
        <v>1</v>
      </c>
      <c r="I115" s="227">
        <v>14.769085350544239</v>
      </c>
      <c r="J115" s="229">
        <v>0</v>
      </c>
    </row>
    <row r="116" spans="1:10">
      <c r="A116" s="43" t="str">
        <f>VLOOKUP(B116,'Code matching'!$E$2:$G$280,3,FALSE)</f>
        <v>NIC</v>
      </c>
      <c r="B116" s="227" t="s">
        <v>345</v>
      </c>
      <c r="C116" s="228">
        <v>44028</v>
      </c>
      <c r="D116" s="227">
        <v>0</v>
      </c>
      <c r="E116" s="227">
        <v>22.5</v>
      </c>
      <c r="F116" s="227">
        <v>70</v>
      </c>
      <c r="G116" s="227">
        <v>0</v>
      </c>
      <c r="H116" s="227">
        <v>1</v>
      </c>
      <c r="I116" s="227">
        <v>0</v>
      </c>
      <c r="J116" s="229">
        <v>0</v>
      </c>
    </row>
    <row r="117" spans="1:10">
      <c r="A117" s="43" t="str">
        <f>VLOOKUP(B117,'Code matching'!$E$2:$G$280,3,FALSE)</f>
        <v>NER</v>
      </c>
      <c r="B117" s="227" t="s">
        <v>347</v>
      </c>
      <c r="C117" s="228">
        <v>44035</v>
      </c>
      <c r="D117" s="227">
        <v>1.3</v>
      </c>
      <c r="E117" s="227">
        <v>17.241379310344829</v>
      </c>
      <c r="F117" s="227">
        <v>0</v>
      </c>
      <c r="G117" s="227">
        <v>1</v>
      </c>
      <c r="H117" s="227">
        <v>1</v>
      </c>
      <c r="I117" s="227">
        <v>1.2313151951822776</v>
      </c>
      <c r="J117" s="229">
        <v>0</v>
      </c>
    </row>
    <row r="118" spans="1:10">
      <c r="A118" s="43" t="str">
        <f>VLOOKUP(B118,'Code matching'!$E$2:$G$280,3,FALSE)</f>
        <v>NGA</v>
      </c>
      <c r="B118" s="227" t="s">
        <v>349</v>
      </c>
      <c r="C118" s="228">
        <v>44027</v>
      </c>
      <c r="D118" s="227">
        <v>1.6909060045729079</v>
      </c>
      <c r="E118" s="227">
        <v>7.4074074074074074</v>
      </c>
      <c r="F118" s="227">
        <v>0</v>
      </c>
      <c r="G118" s="227">
        <v>2.5193614052845974</v>
      </c>
      <c r="H118" s="227">
        <v>1</v>
      </c>
      <c r="I118" s="227">
        <v>0</v>
      </c>
      <c r="J118" s="229">
        <v>1</v>
      </c>
    </row>
    <row r="119" spans="1:10">
      <c r="A119" s="43" t="str">
        <f>VLOOKUP(B119,'Code matching'!$E$2:$G$280,3,FALSE)</f>
        <v>NOR</v>
      </c>
      <c r="B119" s="227" t="s">
        <v>357</v>
      </c>
      <c r="C119" s="228">
        <v>44028</v>
      </c>
      <c r="D119" s="227">
        <v>5.5</v>
      </c>
      <c r="E119" s="227">
        <v>100</v>
      </c>
      <c r="F119" s="227">
        <v>60</v>
      </c>
      <c r="G119" s="227">
        <v>0</v>
      </c>
      <c r="H119" s="227">
        <v>1</v>
      </c>
      <c r="I119" s="227">
        <v>7.1834435991925805</v>
      </c>
      <c r="J119" s="229">
        <v>0</v>
      </c>
    </row>
    <row r="120" spans="1:10">
      <c r="A120" s="43" t="str">
        <f>VLOOKUP(B120,'Code matching'!$E$2:$G$280,3,FALSE)</f>
        <v>OMN</v>
      </c>
      <c r="B120" s="227" t="s">
        <v>359</v>
      </c>
      <c r="C120" s="228">
        <v>44027</v>
      </c>
      <c r="D120" s="227">
        <v>-5</v>
      </c>
      <c r="E120" s="227">
        <v>60</v>
      </c>
      <c r="F120" s="227">
        <v>50</v>
      </c>
      <c r="G120" s="227">
        <v>26.2371179535048</v>
      </c>
      <c r="H120" s="227">
        <v>1</v>
      </c>
      <c r="I120" s="227">
        <v>0</v>
      </c>
      <c r="J120" s="229">
        <v>0</v>
      </c>
    </row>
    <row r="121" spans="1:10">
      <c r="A121" s="43" t="str">
        <f>VLOOKUP(B121,'Code matching'!$E$2:$G$280,3,FALSE)</f>
        <v>PAK</v>
      </c>
      <c r="B121" s="227" t="s">
        <v>37</v>
      </c>
      <c r="C121" s="228">
        <v>44028</v>
      </c>
      <c r="D121" s="227">
        <v>5.0491718114538475</v>
      </c>
      <c r="E121" s="227">
        <v>47.169811320754718</v>
      </c>
      <c r="F121" s="227">
        <v>40</v>
      </c>
      <c r="G121" s="227">
        <v>0.6329003992714991</v>
      </c>
      <c r="H121" s="227">
        <v>1</v>
      </c>
      <c r="I121" s="227">
        <v>0</v>
      </c>
      <c r="J121" s="229">
        <v>1</v>
      </c>
    </row>
    <row r="122" spans="1:10">
      <c r="A122" s="43" t="str">
        <f>VLOOKUP(B122,'Code matching'!$E$2:$G$280,3,FALSE)</f>
        <v>PAN</v>
      </c>
      <c r="B122" s="227" t="s">
        <v>363</v>
      </c>
      <c r="C122" s="228">
        <v>44027</v>
      </c>
      <c r="D122" s="227">
        <v>6.3572429088362323</v>
      </c>
      <c r="E122" s="227">
        <v>0</v>
      </c>
      <c r="F122" s="227">
        <v>0</v>
      </c>
      <c r="G122" s="227">
        <v>2</v>
      </c>
      <c r="H122" s="227">
        <v>1</v>
      </c>
      <c r="I122" s="227">
        <v>0</v>
      </c>
      <c r="J122" s="229">
        <v>0</v>
      </c>
    </row>
    <row r="123" spans="1:10">
      <c r="A123" s="43" t="str">
        <f>VLOOKUP(B123,'Code matching'!$E$2:$G$280,3,FALSE)</f>
        <v>PNG</v>
      </c>
      <c r="B123" s="227" t="s">
        <v>1174</v>
      </c>
      <c r="C123" s="228">
        <v>43973</v>
      </c>
      <c r="D123" s="227">
        <v>6.9105863399330136</v>
      </c>
      <c r="E123" s="227">
        <v>40</v>
      </c>
      <c r="F123" s="227">
        <v>30</v>
      </c>
      <c r="G123" s="227">
        <v>0</v>
      </c>
      <c r="H123" s="227">
        <v>1</v>
      </c>
      <c r="I123" s="227">
        <v>0</v>
      </c>
      <c r="J123" s="229">
        <v>1</v>
      </c>
    </row>
    <row r="124" spans="1:10">
      <c r="A124" s="43" t="str">
        <f>VLOOKUP(B124,'Code matching'!$E$2:$G$280,3,FALSE)</f>
        <v>PRY</v>
      </c>
      <c r="B124" s="227" t="s">
        <v>366</v>
      </c>
      <c r="C124" s="228">
        <v>44034</v>
      </c>
      <c r="D124" s="227">
        <v>2.5</v>
      </c>
      <c r="E124" s="227">
        <v>62.847222222222221</v>
      </c>
      <c r="F124" s="227">
        <v>35</v>
      </c>
      <c r="G124" s="227">
        <v>3.0947585597091911</v>
      </c>
      <c r="H124" s="227">
        <v>0</v>
      </c>
      <c r="I124" s="227">
        <v>0.67298717885739545</v>
      </c>
      <c r="J124" s="229">
        <v>0</v>
      </c>
    </row>
    <row r="125" spans="1:10">
      <c r="A125" s="43" t="str">
        <f>VLOOKUP(B125,'Code matching'!$E$2:$G$280,3,FALSE)</f>
        <v>PER</v>
      </c>
      <c r="B125" s="227" t="s">
        <v>368</v>
      </c>
      <c r="C125" s="228">
        <v>44027</v>
      </c>
      <c r="D125" s="227">
        <v>7</v>
      </c>
      <c r="E125" s="227">
        <v>88.888888888888886</v>
      </c>
      <c r="F125" s="227">
        <v>0</v>
      </c>
      <c r="G125" s="227">
        <v>8.8000000000000007</v>
      </c>
      <c r="H125" s="227">
        <v>1</v>
      </c>
      <c r="I125" s="227">
        <v>0.4</v>
      </c>
      <c r="J125" s="229">
        <v>0</v>
      </c>
    </row>
    <row r="126" spans="1:10">
      <c r="A126" s="43" t="str">
        <f>VLOOKUP(B126,'Code matching'!$E$2:$G$280,3,FALSE)</f>
        <v>PHL</v>
      </c>
      <c r="B126" s="227" t="s">
        <v>40</v>
      </c>
      <c r="C126" s="228">
        <v>44027</v>
      </c>
      <c r="D126" s="227">
        <v>3.1</v>
      </c>
      <c r="E126" s="227">
        <v>43.75</v>
      </c>
      <c r="F126" s="227">
        <v>14.285714285714286</v>
      </c>
      <c r="G126" s="227">
        <v>1.6</v>
      </c>
      <c r="H126" s="227">
        <v>1</v>
      </c>
      <c r="I126" s="227">
        <v>0</v>
      </c>
      <c r="J126" s="229">
        <v>1</v>
      </c>
    </row>
    <row r="127" spans="1:10">
      <c r="A127" s="43" t="str">
        <f>VLOOKUP(B127,'Code matching'!$E$2:$G$280,3,FALSE)</f>
        <v>POL</v>
      </c>
      <c r="B127" s="227" t="s">
        <v>373</v>
      </c>
      <c r="C127" s="228">
        <v>44028</v>
      </c>
      <c r="D127" s="227">
        <v>9.6</v>
      </c>
      <c r="E127" s="227">
        <v>93.333333333333329</v>
      </c>
      <c r="F127" s="227">
        <v>85.714285714285708</v>
      </c>
      <c r="G127" s="227">
        <v>7.8</v>
      </c>
      <c r="H127" s="227">
        <v>1</v>
      </c>
      <c r="I127" s="227">
        <v>0</v>
      </c>
      <c r="J127" s="229">
        <v>0</v>
      </c>
    </row>
    <row r="128" spans="1:10">
      <c r="A128" s="43" t="str">
        <f>VLOOKUP(B128,'Code matching'!$E$2:$G$280,3,FALSE)</f>
        <v>PRT</v>
      </c>
      <c r="B128" s="227" t="s">
        <v>375</v>
      </c>
      <c r="C128" s="228">
        <v>44035</v>
      </c>
      <c r="D128" s="227">
        <v>15.3</v>
      </c>
      <c r="E128" s="227">
        <v>0</v>
      </c>
      <c r="F128" s="227">
        <v>0</v>
      </c>
      <c r="G128" s="227">
        <v>18.559999999999999</v>
      </c>
      <c r="H128" s="227">
        <v>1</v>
      </c>
      <c r="I128" s="227">
        <v>0</v>
      </c>
      <c r="J128" s="229">
        <v>0</v>
      </c>
    </row>
    <row r="129" spans="1:10">
      <c r="A129" s="43" t="str">
        <f>VLOOKUP(B129,'Code matching'!$E$2:$G$280,3,FALSE)</f>
        <v>QAT</v>
      </c>
      <c r="B129" s="227" t="s">
        <v>379</v>
      </c>
      <c r="C129" s="228">
        <v>44014</v>
      </c>
      <c r="D129" s="227">
        <v>13</v>
      </c>
      <c r="E129" s="227">
        <v>43.725490196078425</v>
      </c>
      <c r="F129" s="227">
        <v>0</v>
      </c>
      <c r="G129" s="227">
        <v>5.6815516369644881</v>
      </c>
      <c r="H129" s="227">
        <v>1</v>
      </c>
      <c r="I129" s="227">
        <v>0</v>
      </c>
      <c r="J129" s="229">
        <v>0</v>
      </c>
    </row>
    <row r="130" spans="1:10">
      <c r="A130" s="43" t="str">
        <f>VLOOKUP(B130,'Code matching'!$E$2:$G$280,3,FALSE)</f>
        <v>ROU</v>
      </c>
      <c r="B130" s="227" t="s">
        <v>386</v>
      </c>
      <c r="C130" s="228">
        <v>44028</v>
      </c>
      <c r="D130" s="227">
        <v>4.3</v>
      </c>
      <c r="E130" s="227">
        <v>30</v>
      </c>
      <c r="F130" s="227">
        <v>0</v>
      </c>
      <c r="G130" s="227">
        <v>6.8673049639640364</v>
      </c>
      <c r="H130" s="227">
        <v>1</v>
      </c>
      <c r="I130" s="227">
        <v>0</v>
      </c>
      <c r="J130" s="229">
        <v>0</v>
      </c>
    </row>
    <row r="131" spans="1:10">
      <c r="A131" s="43" t="str">
        <f>VLOOKUP(B131,'Code matching'!$E$2:$G$280,3,FALSE)</f>
        <v>RUS</v>
      </c>
      <c r="B131" s="227" t="s">
        <v>663</v>
      </c>
      <c r="C131" s="228">
        <v>44036</v>
      </c>
      <c r="D131" s="227">
        <v>3.4</v>
      </c>
      <c r="E131" s="227">
        <v>29.166666666666668</v>
      </c>
      <c r="F131" s="227">
        <v>0</v>
      </c>
      <c r="G131" s="227">
        <v>0.6214896214896215</v>
      </c>
      <c r="H131" s="227">
        <v>1</v>
      </c>
      <c r="I131" s="227">
        <v>0</v>
      </c>
      <c r="J131" s="229">
        <v>1</v>
      </c>
    </row>
    <row r="132" spans="1:10">
      <c r="A132" s="43" t="str">
        <f>VLOOKUP(B132,'Code matching'!$E$2:$G$280,3,FALSE)</f>
        <v>RWA</v>
      </c>
      <c r="B132" s="227" t="s">
        <v>389</v>
      </c>
      <c r="C132" s="228">
        <v>44028</v>
      </c>
      <c r="D132" s="227">
        <v>3.3</v>
      </c>
      <c r="E132" s="227">
        <v>10</v>
      </c>
      <c r="F132" s="227">
        <v>20</v>
      </c>
      <c r="G132" s="227">
        <v>0.5</v>
      </c>
      <c r="H132" s="227">
        <v>1</v>
      </c>
      <c r="I132" s="227">
        <v>0</v>
      </c>
      <c r="J132" s="229">
        <v>0</v>
      </c>
    </row>
    <row r="133" spans="1:10">
      <c r="A133" s="43" t="str">
        <f>VLOOKUP(B133,'Code matching'!$E$2:$G$280,3,FALSE)</f>
        <v>SMR</v>
      </c>
      <c r="B133" s="227" t="s">
        <v>406</v>
      </c>
      <c r="C133" s="228">
        <v>44028</v>
      </c>
      <c r="D133" s="227">
        <v>0</v>
      </c>
      <c r="E133" s="227">
        <v>0</v>
      </c>
      <c r="F133" s="227">
        <v>0</v>
      </c>
      <c r="G133" s="227">
        <v>2.5</v>
      </c>
      <c r="H133" s="227">
        <v>1</v>
      </c>
      <c r="I133" s="227">
        <v>0</v>
      </c>
      <c r="J133" s="229">
        <v>0</v>
      </c>
    </row>
    <row r="134" spans="1:10">
      <c r="A134" s="43" t="str">
        <f>VLOOKUP(B134,'Code matching'!$E$2:$G$280,3,FALSE)</f>
        <v>SAU</v>
      </c>
      <c r="B134" s="227" t="s">
        <v>411</v>
      </c>
      <c r="C134" s="228">
        <v>44035</v>
      </c>
      <c r="D134" s="227">
        <v>-2.5891999999999999</v>
      </c>
      <c r="E134" s="227">
        <v>63.492063492063487</v>
      </c>
      <c r="F134" s="227">
        <v>0</v>
      </c>
      <c r="G134" s="227">
        <v>4</v>
      </c>
      <c r="H134" s="227">
        <v>1</v>
      </c>
      <c r="I134" s="227">
        <v>0</v>
      </c>
      <c r="J134" s="229">
        <v>0</v>
      </c>
    </row>
    <row r="135" spans="1:10">
      <c r="A135" s="43" t="str">
        <f>VLOOKUP(B135,'Code matching'!$E$2:$G$280,3,FALSE)</f>
        <v>SEN</v>
      </c>
      <c r="B135" s="227" t="s">
        <v>413</v>
      </c>
      <c r="C135" s="228">
        <v>44028</v>
      </c>
      <c r="D135" s="227">
        <v>5.7293519695044477</v>
      </c>
      <c r="E135" s="227">
        <v>17.241379310344829</v>
      </c>
      <c r="F135" s="227">
        <v>0</v>
      </c>
      <c r="G135" s="227">
        <v>2.0137223830435893</v>
      </c>
      <c r="H135" s="227">
        <v>1</v>
      </c>
      <c r="I135" s="227">
        <v>0</v>
      </c>
      <c r="J135" s="229">
        <v>0</v>
      </c>
    </row>
    <row r="136" spans="1:10">
      <c r="A136" s="43" t="str">
        <f>VLOOKUP(B136,'Code matching'!$E$2:$G$280,3,FALSE)</f>
        <v>SRB</v>
      </c>
      <c r="B136" s="227" t="s">
        <v>415</v>
      </c>
      <c r="C136" s="228">
        <v>44028</v>
      </c>
      <c r="D136" s="227">
        <v>6.5</v>
      </c>
      <c r="E136" s="227">
        <v>44.444444444444443</v>
      </c>
      <c r="F136" s="227">
        <v>0</v>
      </c>
      <c r="G136" s="227">
        <v>4.8611898016997168</v>
      </c>
      <c r="H136" s="227">
        <v>1</v>
      </c>
      <c r="I136" s="227">
        <v>0</v>
      </c>
      <c r="J136" s="229">
        <v>1</v>
      </c>
    </row>
    <row r="137" spans="1:10">
      <c r="A137" s="43" t="str">
        <f>VLOOKUP(B137,'Code matching'!$E$2:$G$280,3,FALSE)</f>
        <v>SYC</v>
      </c>
      <c r="B137" s="227" t="s">
        <v>417</v>
      </c>
      <c r="C137" s="228">
        <v>44034</v>
      </c>
      <c r="D137" s="227">
        <v>5</v>
      </c>
      <c r="E137" s="227">
        <v>40</v>
      </c>
      <c r="F137" s="227">
        <v>0</v>
      </c>
      <c r="G137" s="227">
        <v>3.5628553379658876</v>
      </c>
      <c r="H137" s="227">
        <v>1</v>
      </c>
      <c r="I137" s="227">
        <v>0</v>
      </c>
      <c r="J137" s="229">
        <v>0</v>
      </c>
    </row>
    <row r="138" spans="1:10">
      <c r="A138" s="43" t="str">
        <f>VLOOKUP(B138,'Code matching'!$E$2:$G$280,3,FALSE)</f>
        <v>SLE</v>
      </c>
      <c r="B138" s="227" t="s">
        <v>419</v>
      </c>
      <c r="C138" s="228">
        <v>44028</v>
      </c>
      <c r="D138" s="227">
        <v>6.1758941695247431</v>
      </c>
      <c r="E138" s="227">
        <v>9.0909090909090917</v>
      </c>
      <c r="F138" s="227">
        <v>0</v>
      </c>
      <c r="G138" s="227">
        <v>1.2853503184713375</v>
      </c>
      <c r="H138" s="227">
        <v>1</v>
      </c>
      <c r="I138" s="227">
        <v>0</v>
      </c>
      <c r="J138" s="229">
        <v>0</v>
      </c>
    </row>
    <row r="139" spans="1:10">
      <c r="A139" s="43" t="str">
        <f>VLOOKUP(B139,'Code matching'!$E$2:$G$280,3,FALSE)</f>
        <v>SGP</v>
      </c>
      <c r="B139" s="227" t="s">
        <v>44</v>
      </c>
      <c r="C139" s="228">
        <v>44027</v>
      </c>
      <c r="D139" s="227">
        <v>19.7</v>
      </c>
      <c r="E139" s="227">
        <v>0</v>
      </c>
      <c r="F139" s="227">
        <v>0</v>
      </c>
      <c r="G139" s="227">
        <v>3.9418116100825968</v>
      </c>
      <c r="H139" s="227">
        <v>1</v>
      </c>
      <c r="I139" s="227">
        <v>16.232580412145218</v>
      </c>
      <c r="J139" s="229">
        <v>0</v>
      </c>
    </row>
    <row r="140" spans="1:10" s="43" customFormat="1">
      <c r="A140" s="43" t="str">
        <f>VLOOKUP(B140,'Code matching'!$E$2:$G$280,3,FALSE)</f>
        <v>SVK</v>
      </c>
      <c r="B140" s="227" t="s">
        <v>664</v>
      </c>
      <c r="C140" s="228">
        <v>44034</v>
      </c>
      <c r="D140" s="227">
        <v>6.1</v>
      </c>
      <c r="E140" s="227">
        <v>0</v>
      </c>
      <c r="F140" s="227">
        <v>50</v>
      </c>
      <c r="G140" s="227">
        <v>14.935914107665742</v>
      </c>
      <c r="H140" s="227">
        <v>1</v>
      </c>
      <c r="I140" s="227">
        <v>0</v>
      </c>
      <c r="J140" s="229">
        <v>0</v>
      </c>
    </row>
    <row r="141" spans="1:10">
      <c r="A141" s="43" t="str">
        <f>VLOOKUP(B141,'Code matching'!$E$2:$G$280,3,FALSE)</f>
        <v>SVN</v>
      </c>
      <c r="B141" s="227" t="s">
        <v>426</v>
      </c>
      <c r="C141" s="228">
        <v>44034</v>
      </c>
      <c r="D141" s="227">
        <v>19.712778372788712</v>
      </c>
      <c r="E141" s="227">
        <v>0</v>
      </c>
      <c r="F141" s="227">
        <v>0</v>
      </c>
      <c r="G141" s="227">
        <v>11.76</v>
      </c>
      <c r="H141" s="227">
        <v>1</v>
      </c>
      <c r="I141" s="227">
        <v>0</v>
      </c>
      <c r="J141" s="229">
        <v>0</v>
      </c>
    </row>
    <row r="142" spans="1:10">
      <c r="A142" s="43" t="str">
        <f>VLOOKUP(B142,'Code matching'!$E$2:$G$280,3,FALSE)</f>
        <v>ZAF</v>
      </c>
      <c r="B142" s="227" t="s">
        <v>431</v>
      </c>
      <c r="C142" s="228">
        <v>44035</v>
      </c>
      <c r="D142" s="227">
        <v>8.0258834742043081</v>
      </c>
      <c r="E142" s="227">
        <v>44</v>
      </c>
      <c r="F142" s="227">
        <v>20</v>
      </c>
      <c r="G142" s="227">
        <v>0</v>
      </c>
      <c r="H142" s="227">
        <v>1</v>
      </c>
      <c r="I142" s="227">
        <v>0</v>
      </c>
      <c r="J142" s="229">
        <v>1</v>
      </c>
    </row>
    <row r="143" spans="1:10">
      <c r="A143" s="43" t="str">
        <f>VLOOKUP(B143,'Code matching'!$E$2:$G$280,3,FALSE)</f>
        <v>KOR</v>
      </c>
      <c r="B143" s="227" t="s">
        <v>656</v>
      </c>
      <c r="C143" s="228">
        <v>44035</v>
      </c>
      <c r="D143" s="227">
        <v>3.3906748466257675</v>
      </c>
      <c r="E143" s="227">
        <v>60</v>
      </c>
      <c r="F143" s="227">
        <v>0</v>
      </c>
      <c r="G143" s="227">
        <v>11.25</v>
      </c>
      <c r="H143" s="227">
        <v>1</v>
      </c>
      <c r="I143" s="227">
        <v>3.6809815950920246</v>
      </c>
      <c r="J143" s="229">
        <v>1</v>
      </c>
    </row>
    <row r="144" spans="1:10">
      <c r="A144" s="43" t="str">
        <f>VLOOKUP(B144,'Code matching'!$E$2:$G$280,3,FALSE)</f>
        <v>ESP</v>
      </c>
      <c r="B144" s="227" t="s">
        <v>437</v>
      </c>
      <c r="C144" s="228">
        <v>44035</v>
      </c>
      <c r="D144" s="227">
        <v>7.8</v>
      </c>
      <c r="E144" s="227">
        <v>0</v>
      </c>
      <c r="F144" s="227">
        <v>0</v>
      </c>
      <c r="G144" s="227">
        <v>21.094048640915595</v>
      </c>
      <c r="H144" s="227">
        <v>1</v>
      </c>
      <c r="I144" s="227">
        <v>0</v>
      </c>
      <c r="J144" s="229">
        <v>0</v>
      </c>
    </row>
    <row r="145" spans="1:10">
      <c r="A145" s="43" t="str">
        <f>VLOOKUP(B145,'Code matching'!$E$2:$G$280,3,FALSE)</f>
        <v>LKA</v>
      </c>
      <c r="B145" s="227" t="s">
        <v>46</v>
      </c>
      <c r="C145" s="228">
        <v>44028</v>
      </c>
      <c r="D145" s="227">
        <v>0.36</v>
      </c>
      <c r="E145" s="227">
        <v>28.717948717948715</v>
      </c>
      <c r="F145" s="227">
        <v>37.5</v>
      </c>
      <c r="G145" s="227">
        <v>1</v>
      </c>
      <c r="H145" s="227">
        <v>1</v>
      </c>
      <c r="I145" s="227">
        <v>0</v>
      </c>
      <c r="J145" s="229">
        <v>1</v>
      </c>
    </row>
    <row r="146" spans="1:10">
      <c r="A146" s="43" t="str">
        <f>VLOOKUP(B146,'Code matching'!$E$2:$G$280,3,FALSE)</f>
        <v>SDN</v>
      </c>
      <c r="B146" s="227" t="s">
        <v>442</v>
      </c>
      <c r="C146" s="228">
        <v>44028</v>
      </c>
      <c r="D146" s="227">
        <v>9.4460207948693036</v>
      </c>
      <c r="E146" s="227">
        <v>0</v>
      </c>
      <c r="F146" s="227">
        <v>0</v>
      </c>
      <c r="G146" s="227">
        <v>0</v>
      </c>
      <c r="H146" s="227">
        <v>1</v>
      </c>
      <c r="I146" s="227">
        <v>0</v>
      </c>
      <c r="J146" s="229">
        <v>0</v>
      </c>
    </row>
    <row r="147" spans="1:10">
      <c r="A147" s="43" t="str">
        <f>VLOOKUP(B147,'Code matching'!$E$2:$G$280,3,FALSE)</f>
        <v>SUR</v>
      </c>
      <c r="B147" s="227" t="s">
        <v>444</v>
      </c>
      <c r="C147" s="228">
        <v>44013</v>
      </c>
      <c r="D147" s="227">
        <v>0.17111027932072967</v>
      </c>
      <c r="E147" s="227">
        <v>0</v>
      </c>
      <c r="F147" s="227">
        <v>21.428571428571427</v>
      </c>
      <c r="G147" s="227">
        <v>0</v>
      </c>
      <c r="H147" s="227">
        <v>1</v>
      </c>
      <c r="I147" s="227">
        <v>0</v>
      </c>
      <c r="J147" s="229">
        <v>0</v>
      </c>
    </row>
    <row r="148" spans="1:10">
      <c r="A148" s="43" t="str">
        <f>VLOOKUP(B148,'Code matching'!$E$2:$G$280,3,FALSE)</f>
        <v>SWE</v>
      </c>
      <c r="B148" s="227" t="s">
        <v>448</v>
      </c>
      <c r="C148" s="228">
        <v>44028</v>
      </c>
      <c r="D148" s="227">
        <v>16</v>
      </c>
      <c r="E148" s="227">
        <v>73.333333333333329</v>
      </c>
      <c r="F148" s="227">
        <v>100</v>
      </c>
      <c r="G148" s="227">
        <v>24.109095927808838</v>
      </c>
      <c r="H148" s="227">
        <v>1</v>
      </c>
      <c r="I148" s="227">
        <v>11.357398398606827</v>
      </c>
      <c r="J148" s="229">
        <v>0</v>
      </c>
    </row>
    <row r="149" spans="1:10">
      <c r="A149" s="43" t="str">
        <f>VLOOKUP(B149,'Code matching'!$E$2:$G$280,3,FALSE)</f>
        <v>CHE</v>
      </c>
      <c r="B149" s="227" t="s">
        <v>450</v>
      </c>
      <c r="C149" s="228">
        <v>44027</v>
      </c>
      <c r="D149" s="227">
        <v>10.4</v>
      </c>
      <c r="E149" s="227">
        <v>0</v>
      </c>
      <c r="F149" s="227">
        <v>100</v>
      </c>
      <c r="G149" s="227">
        <v>0.51024313085185091</v>
      </c>
      <c r="H149" s="227">
        <v>1</v>
      </c>
      <c r="I149" s="227">
        <v>14.3</v>
      </c>
      <c r="J149" s="229">
        <v>1</v>
      </c>
    </row>
    <row r="150" spans="1:10">
      <c r="A150" s="43" t="str">
        <f>VLOOKUP(B150,'Code matching'!$E$2:$G$280,3,FALSE)</f>
        <v>TJK</v>
      </c>
      <c r="B150" s="227" t="s">
        <v>47</v>
      </c>
      <c r="C150" s="228">
        <v>44027</v>
      </c>
      <c r="D150" s="227">
        <v>2.3245829244357212</v>
      </c>
      <c r="E150" s="227">
        <v>50</v>
      </c>
      <c r="F150" s="227">
        <v>0.55555555555555558</v>
      </c>
      <c r="G150" s="227">
        <v>0</v>
      </c>
      <c r="H150" s="227">
        <v>1</v>
      </c>
      <c r="I150" s="227">
        <v>0</v>
      </c>
      <c r="J150" s="229">
        <v>1</v>
      </c>
    </row>
    <row r="151" spans="1:10">
      <c r="A151" s="43" t="str">
        <f>VLOOKUP(B151,'Code matching'!$E$2:$G$280,3,FALSE)</f>
        <v>TZA</v>
      </c>
      <c r="B151" s="227" t="s">
        <v>668</v>
      </c>
      <c r="C151" s="228">
        <v>44028</v>
      </c>
      <c r="D151" s="227">
        <v>0.67449858575469279</v>
      </c>
      <c r="E151" s="227">
        <v>28.571428571428573</v>
      </c>
      <c r="F151" s="227">
        <v>14.285714285714286</v>
      </c>
      <c r="G151" s="227">
        <v>0</v>
      </c>
      <c r="H151" s="227">
        <v>1</v>
      </c>
      <c r="I151" s="227">
        <v>0</v>
      </c>
      <c r="J151" s="229">
        <v>0</v>
      </c>
    </row>
    <row r="152" spans="1:10">
      <c r="A152" s="43" t="str">
        <f>VLOOKUP(B152,'Code matching'!$E$2:$G$280,3,FALSE)</f>
        <v>THA</v>
      </c>
      <c r="B152" s="227" t="s">
        <v>48</v>
      </c>
      <c r="C152" s="228">
        <v>44028</v>
      </c>
      <c r="D152" s="227">
        <v>9.6</v>
      </c>
      <c r="E152" s="227">
        <v>60</v>
      </c>
      <c r="F152" s="227">
        <v>50</v>
      </c>
      <c r="G152" s="227">
        <v>5.8091819175356747</v>
      </c>
      <c r="H152" s="227">
        <v>1</v>
      </c>
      <c r="I152" s="227">
        <v>0</v>
      </c>
      <c r="J152" s="229">
        <v>1</v>
      </c>
    </row>
    <row r="153" spans="1:10">
      <c r="A153" s="43" t="str">
        <f>VLOOKUP(B153,'Code matching'!$E$2:$G$280,3,FALSE)</f>
        <v>TGO</v>
      </c>
      <c r="B153" s="227" t="s">
        <v>457</v>
      </c>
      <c r="C153" s="228">
        <v>44028</v>
      </c>
      <c r="D153" s="227">
        <v>4.5723529411764705</v>
      </c>
      <c r="E153" s="227">
        <v>15.555555555555555</v>
      </c>
      <c r="F153" s="227">
        <v>0</v>
      </c>
      <c r="G153" s="227">
        <v>3.2</v>
      </c>
      <c r="H153" s="227">
        <v>1</v>
      </c>
      <c r="I153" s="227">
        <v>0</v>
      </c>
      <c r="J153" s="229">
        <v>0</v>
      </c>
    </row>
    <row r="154" spans="1:10" s="43" customFormat="1">
      <c r="A154" s="43" t="str">
        <f>VLOOKUP(B154,'Code matching'!$E$2:$G$280,3,FALSE)</f>
        <v>TON</v>
      </c>
      <c r="B154" s="227" t="s">
        <v>50</v>
      </c>
      <c r="C154" s="228">
        <v>44028</v>
      </c>
      <c r="D154" s="227">
        <v>5.3</v>
      </c>
      <c r="E154" s="227">
        <v>0</v>
      </c>
      <c r="F154" s="227">
        <v>0</v>
      </c>
      <c r="G154" s="227">
        <v>4</v>
      </c>
      <c r="H154" s="227">
        <v>1</v>
      </c>
      <c r="I154" s="227">
        <v>0</v>
      </c>
      <c r="J154" s="229">
        <v>0</v>
      </c>
    </row>
    <row r="155" spans="1:10">
      <c r="A155" s="43" t="str">
        <f>VLOOKUP(B155,'Code matching'!$E$2:$G$280,3,FALSE)</f>
        <v>TTO</v>
      </c>
      <c r="B155" s="227" t="s">
        <v>1173</v>
      </c>
      <c r="C155" s="228">
        <v>44028</v>
      </c>
      <c r="D155" s="227">
        <v>3.25</v>
      </c>
      <c r="E155" s="227">
        <v>30</v>
      </c>
      <c r="F155" s="227">
        <v>17.647058823529413</v>
      </c>
      <c r="G155" s="227">
        <v>0</v>
      </c>
      <c r="H155" s="227">
        <v>1</v>
      </c>
      <c r="I155" s="227">
        <v>0</v>
      </c>
      <c r="J155" s="229">
        <v>1</v>
      </c>
    </row>
    <row r="156" spans="1:10">
      <c r="A156" s="43" t="str">
        <f>VLOOKUP(B156,'Code matching'!$E$2:$G$280,3,FALSE)</f>
        <v>TUN</v>
      </c>
      <c r="B156" s="227" t="s">
        <v>464</v>
      </c>
      <c r="C156" s="228">
        <v>44021</v>
      </c>
      <c r="D156" s="227">
        <v>1.8</v>
      </c>
      <c r="E156" s="227">
        <v>12.903225806451612</v>
      </c>
      <c r="F156" s="227">
        <v>0</v>
      </c>
      <c r="G156" s="227">
        <v>0.99401012083032125</v>
      </c>
      <c r="H156" s="227">
        <v>1</v>
      </c>
      <c r="I156" s="227">
        <v>0</v>
      </c>
      <c r="J156" s="229">
        <v>0</v>
      </c>
    </row>
    <row r="157" spans="1:10">
      <c r="A157" s="43" t="str">
        <f>VLOOKUP(B157,'Code matching'!$E$2:$G$280,3,FALSE)</f>
        <v>TUR</v>
      </c>
      <c r="B157" s="227" t="s">
        <v>51</v>
      </c>
      <c r="C157" s="228">
        <v>44035</v>
      </c>
      <c r="D157" s="227">
        <v>3.78</v>
      </c>
      <c r="E157" s="227">
        <v>23.255813953488371</v>
      </c>
      <c r="F157" s="227">
        <v>13.157894736842104</v>
      </c>
      <c r="G157" s="227">
        <v>4.6799996210998875</v>
      </c>
      <c r="H157" s="227">
        <v>1</v>
      </c>
      <c r="I157" s="227">
        <v>0</v>
      </c>
      <c r="J157" s="229">
        <v>1</v>
      </c>
    </row>
    <row r="158" spans="1:10">
      <c r="A158" s="43" t="str">
        <f>VLOOKUP(B158,'Code matching'!$E$2:$G$280,3,FALSE)</f>
        <v>TKM</v>
      </c>
      <c r="B158" s="227" t="s">
        <v>52</v>
      </c>
      <c r="C158" s="228">
        <v>44028</v>
      </c>
      <c r="D158" s="227">
        <v>0</v>
      </c>
      <c r="E158" s="227">
        <v>0</v>
      </c>
      <c r="F158" s="227">
        <v>0</v>
      </c>
      <c r="G158" s="227">
        <v>0</v>
      </c>
      <c r="H158" s="227">
        <v>0</v>
      </c>
      <c r="I158" s="227">
        <v>0</v>
      </c>
      <c r="J158" s="229">
        <v>1</v>
      </c>
    </row>
    <row r="159" spans="1:10">
      <c r="A159" s="43" t="str">
        <f>VLOOKUP(B159,'Code matching'!$E$2:$G$280,3,FALSE)</f>
        <v>ARE</v>
      </c>
      <c r="B159" s="227" t="s">
        <v>1172</v>
      </c>
      <c r="C159" s="228">
        <v>44027</v>
      </c>
      <c r="D159" s="227">
        <v>2.1111111111111112</v>
      </c>
      <c r="E159" s="227">
        <v>62.5</v>
      </c>
      <c r="F159" s="227">
        <v>50</v>
      </c>
      <c r="G159" s="227">
        <v>28.571428571428573</v>
      </c>
      <c r="H159" s="227">
        <v>1</v>
      </c>
      <c r="I159" s="227">
        <v>0</v>
      </c>
      <c r="J159" s="229">
        <v>0</v>
      </c>
    </row>
    <row r="160" spans="1:10">
      <c r="A160" s="43" t="str">
        <f>VLOOKUP(B160,'Code matching'!$E$2:$G$280,3,FALSE)</f>
        <v>UGA</v>
      </c>
      <c r="B160" s="227" t="s">
        <v>471</v>
      </c>
      <c r="C160" s="228">
        <v>44034</v>
      </c>
      <c r="D160" s="227">
        <v>1.978485116416151</v>
      </c>
      <c r="E160" s="227">
        <v>22.222222222222221</v>
      </c>
      <c r="F160" s="227">
        <v>0</v>
      </c>
      <c r="G160" s="227">
        <v>0</v>
      </c>
      <c r="H160" s="227">
        <v>1</v>
      </c>
      <c r="I160" s="227">
        <v>1.448570586501621</v>
      </c>
      <c r="J160" s="229">
        <v>1</v>
      </c>
    </row>
    <row r="161" spans="1:10">
      <c r="A161" s="43" t="str">
        <f>VLOOKUP(B161,'Code matching'!$E$2:$G$280,3,FALSE)</f>
        <v>GBR</v>
      </c>
      <c r="B161" s="227" t="s">
        <v>1157</v>
      </c>
      <c r="C161" s="228">
        <v>44035</v>
      </c>
      <c r="D161" s="227">
        <v>5</v>
      </c>
      <c r="E161" s="227">
        <v>86.666666666666671</v>
      </c>
      <c r="F161" s="227">
        <v>100</v>
      </c>
      <c r="G161" s="227">
        <v>31.466836734693878</v>
      </c>
      <c r="H161" s="227">
        <v>1</v>
      </c>
      <c r="I161" s="227">
        <v>0</v>
      </c>
      <c r="J161" s="229">
        <v>0</v>
      </c>
    </row>
    <row r="162" spans="1:10">
      <c r="A162" s="43" t="str">
        <f>VLOOKUP(B162,'Code matching'!$E$2:$G$280,3,FALSE)</f>
        <v>UKR</v>
      </c>
      <c r="B162" s="227" t="s">
        <v>473</v>
      </c>
      <c r="C162" s="228">
        <v>44028</v>
      </c>
      <c r="D162" s="227">
        <v>0.74291766677083271</v>
      </c>
      <c r="E162" s="227">
        <v>45.454545454545453</v>
      </c>
      <c r="F162" s="227">
        <v>5</v>
      </c>
      <c r="G162" s="227">
        <v>3.5</v>
      </c>
      <c r="H162" s="227">
        <v>1</v>
      </c>
      <c r="I162" s="227">
        <v>0.33244459810772536</v>
      </c>
      <c r="J162" s="229">
        <v>1</v>
      </c>
    </row>
    <row r="163" spans="1:10">
      <c r="A163" s="43" t="str">
        <f>VLOOKUP(B163,'Code matching'!$E$2:$G$280,3,FALSE)</f>
        <v>USA</v>
      </c>
      <c r="B163" s="227" t="s">
        <v>669</v>
      </c>
      <c r="C163" s="228">
        <v>44035</v>
      </c>
      <c r="D163" s="227">
        <v>13.92243793167818</v>
      </c>
      <c r="E163" s="227">
        <v>100</v>
      </c>
      <c r="F163" s="227">
        <v>0</v>
      </c>
      <c r="G163" s="227">
        <v>10.73361956318835</v>
      </c>
      <c r="H163" s="227">
        <v>1</v>
      </c>
      <c r="I163" s="227">
        <v>0</v>
      </c>
      <c r="J163" s="229">
        <v>0</v>
      </c>
    </row>
    <row r="164" spans="1:10">
      <c r="A164" s="43" t="str">
        <f>VLOOKUP(B164,'Code matching'!$E$2:$G$280,3,FALSE)</f>
        <v>URY</v>
      </c>
      <c r="B164" s="227" t="s">
        <v>487</v>
      </c>
      <c r="C164" s="228">
        <v>44028</v>
      </c>
      <c r="D164" s="227">
        <v>1.4</v>
      </c>
      <c r="E164" s="227">
        <v>0</v>
      </c>
      <c r="F164" s="227">
        <v>52.175324675324674</v>
      </c>
      <c r="G164" s="227">
        <v>1.5354317567342035</v>
      </c>
      <c r="H164" s="227">
        <v>1</v>
      </c>
      <c r="I164" s="227">
        <v>0</v>
      </c>
      <c r="J164" s="229">
        <v>1</v>
      </c>
    </row>
    <row r="165" spans="1:10">
      <c r="A165" s="43" t="str">
        <f>VLOOKUP(B165,'Code matching'!$E$2:$G$280,3,FALSE)</f>
        <v>UZB</v>
      </c>
      <c r="B165" s="227" t="s">
        <v>54</v>
      </c>
      <c r="C165" s="228">
        <v>44026</v>
      </c>
      <c r="D165" s="227">
        <v>1.5</v>
      </c>
      <c r="E165" s="227">
        <v>6.25</v>
      </c>
      <c r="F165" s="227">
        <v>0</v>
      </c>
      <c r="G165" s="227">
        <v>0</v>
      </c>
      <c r="H165" s="227">
        <v>1</v>
      </c>
      <c r="I165" s="227">
        <v>0</v>
      </c>
      <c r="J165" s="229">
        <v>0</v>
      </c>
    </row>
    <row r="166" spans="1:10">
      <c r="A166" s="43" t="str">
        <f>VLOOKUP(B166,'Code matching'!$E$2:$G$280,3,FALSE)</f>
        <v>VNM</v>
      </c>
      <c r="B166" s="227" t="s">
        <v>671</v>
      </c>
      <c r="C166" s="228">
        <v>44013</v>
      </c>
      <c r="D166" s="227">
        <v>4.2</v>
      </c>
      <c r="E166" s="227">
        <v>14.484126984126982</v>
      </c>
      <c r="F166" s="227">
        <v>0</v>
      </c>
      <c r="G166" s="227">
        <v>13.309912536443148</v>
      </c>
      <c r="H166" s="227">
        <v>1</v>
      </c>
      <c r="I166" s="227">
        <v>0</v>
      </c>
      <c r="J166" s="229">
        <v>1</v>
      </c>
    </row>
    <row r="167" spans="1:10">
      <c r="A167" s="43" t="str">
        <f>VLOOKUP(B167,'Code matching'!$E$2:$G$280,3,FALSE)</f>
        <v>YEM</v>
      </c>
      <c r="B167" s="227" t="s">
        <v>498</v>
      </c>
      <c r="C167" s="228">
        <v>44028</v>
      </c>
      <c r="D167" s="227">
        <v>0</v>
      </c>
      <c r="E167" s="227">
        <v>0</v>
      </c>
      <c r="F167" s="227">
        <v>0</v>
      </c>
      <c r="G167" s="227">
        <v>0</v>
      </c>
      <c r="H167" s="227">
        <v>0</v>
      </c>
      <c r="I167" s="227">
        <v>2.7182776992497555</v>
      </c>
      <c r="J167" s="229">
        <v>0</v>
      </c>
    </row>
    <row r="168" spans="1:10">
      <c r="A168" s="43" t="str">
        <f>VLOOKUP(B168,'Code matching'!$E$2:$G$280,3,FALSE)</f>
        <v>ZMB</v>
      </c>
      <c r="B168" s="227" t="s">
        <v>500</v>
      </c>
      <c r="C168" s="228">
        <v>44028</v>
      </c>
      <c r="D168" s="227">
        <v>2.5</v>
      </c>
      <c r="E168" s="227">
        <v>19.565217391304348</v>
      </c>
      <c r="F168" s="227">
        <v>0</v>
      </c>
      <c r="G168" s="227">
        <v>3.1</v>
      </c>
      <c r="H168" s="227">
        <v>1</v>
      </c>
      <c r="I168" s="227">
        <v>0</v>
      </c>
      <c r="J168" s="229">
        <v>0</v>
      </c>
    </row>
    <row r="169" spans="1:10" s="43" customFormat="1">
      <c r="A169" s="43" t="str">
        <f>VLOOKUP(B169,'Code matching'!$E$2:$G$280,3,FALSE)</f>
        <v>ZWE</v>
      </c>
      <c r="B169" s="227" t="s">
        <v>502</v>
      </c>
      <c r="C169" s="228">
        <v>44026</v>
      </c>
      <c r="D169" s="227">
        <v>1.7163364019347793</v>
      </c>
      <c r="E169" s="227">
        <v>57.142857142857146</v>
      </c>
      <c r="F169" s="227">
        <v>50</v>
      </c>
      <c r="G169" s="227">
        <v>0.17249641240141761</v>
      </c>
      <c r="H169" s="227">
        <v>1</v>
      </c>
      <c r="I169" s="227">
        <v>0</v>
      </c>
      <c r="J169" s="229">
        <v>1</v>
      </c>
    </row>
  </sheetData>
  <hyperlinks>
    <hyperlink ref="L15" r:id="rId1"/>
    <hyperlink ref="L1" r:id="rId2"/>
  </hyperlinks>
  <pageMargins left="0.7" right="0.7" top="0.75" bottom="0.75" header="0.3" footer="0.3"/>
  <pageSetup orientation="portrait" r:id="rId3"/>
  <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2060"/>
  </sheetPr>
  <dimension ref="A1:Q130"/>
  <sheetViews>
    <sheetView workbookViewId="0">
      <selection activeCell="B4" sqref="B4"/>
    </sheetView>
  </sheetViews>
  <sheetFormatPr defaultRowHeight="15"/>
  <cols>
    <col min="2" max="2" width="24.85546875" bestFit="1" customWidth="1"/>
    <col min="4" max="4" width="9.42578125" bestFit="1" customWidth="1"/>
    <col min="5" max="5" width="10.28515625" bestFit="1" customWidth="1"/>
    <col min="6" max="6" width="6.85546875" bestFit="1" customWidth="1"/>
    <col min="16" max="16" width="7.85546875" style="19" customWidth="1"/>
  </cols>
  <sheetData>
    <row r="1" spans="1:16">
      <c r="B1" t="s">
        <v>1318</v>
      </c>
      <c r="C1" s="37" t="s">
        <v>1317</v>
      </c>
    </row>
    <row r="3" spans="1:16">
      <c r="B3" s="257" t="s">
        <v>1213</v>
      </c>
      <c r="C3" s="257"/>
      <c r="D3" s="257"/>
      <c r="E3" s="50"/>
      <c r="F3" s="50"/>
      <c r="G3" s="50"/>
      <c r="H3" s="50"/>
      <c r="I3" s="50"/>
    </row>
    <row r="4" spans="1:16">
      <c r="B4" s="215" t="s">
        <v>1214</v>
      </c>
      <c r="C4" s="215" t="s">
        <v>1215</v>
      </c>
      <c r="D4" s="215" t="s">
        <v>1216</v>
      </c>
      <c r="E4" s="215" t="s">
        <v>1217</v>
      </c>
      <c r="F4" s="215" t="s">
        <v>1218</v>
      </c>
      <c r="G4" s="215">
        <v>2019</v>
      </c>
      <c r="H4" s="215">
        <v>2018</v>
      </c>
      <c r="I4" s="215">
        <v>2017</v>
      </c>
    </row>
    <row r="5" spans="1:16">
      <c r="B5" s="215" t="s">
        <v>1219</v>
      </c>
      <c r="C5" s="51">
        <v>4.1300000000000003E-2</v>
      </c>
      <c r="D5" s="233">
        <v>-156</v>
      </c>
      <c r="E5" s="234">
        <v>43949</v>
      </c>
      <c r="F5" s="215">
        <v>-15983</v>
      </c>
      <c r="G5" s="215">
        <v>-7051</v>
      </c>
      <c r="H5" s="215">
        <v>4340</v>
      </c>
      <c r="I5" s="235">
        <v>-1980</v>
      </c>
      <c r="O5" s="49" t="s">
        <v>1215</v>
      </c>
      <c r="P5" s="19" t="s">
        <v>1218</v>
      </c>
    </row>
    <row r="6" spans="1:16">
      <c r="A6" s="19" t="str">
        <f>VLOOKUP(B6,'Code matching'!$E$1:$G$350,3,FALSE)</f>
        <v>ALB</v>
      </c>
      <c r="B6" s="52" t="s">
        <v>1220</v>
      </c>
      <c r="C6" s="236">
        <v>5.0000000000000001E-3</v>
      </c>
      <c r="D6" s="237">
        <v>-50</v>
      </c>
      <c r="E6" s="238">
        <v>43915</v>
      </c>
      <c r="F6" s="52">
        <v>-50</v>
      </c>
      <c r="G6" s="52">
        <v>0</v>
      </c>
      <c r="H6" s="52">
        <v>-25</v>
      </c>
      <c r="I6" s="52">
        <v>0</v>
      </c>
      <c r="L6" s="19" t="str">
        <f>VLOOKUP(M6,'Code matching'!$E$1:$G$297,3,FALSE)</f>
        <v>CMR</v>
      </c>
      <c r="M6" t="s">
        <v>133</v>
      </c>
      <c r="N6" s="52" t="s">
        <v>1236</v>
      </c>
      <c r="O6" s="51">
        <f>VLOOKUP($N6,$B$6:$F$104,2,FALSE)</f>
        <v>3.2500000000000001E-2</v>
      </c>
      <c r="P6" s="19">
        <f>VLOOKUP($N6,$B$6:$F$104,5,FALSE)</f>
        <v>-25</v>
      </c>
    </row>
    <row r="7" spans="1:16">
      <c r="A7" s="19" t="str">
        <f>VLOOKUP(B7,'Code matching'!$E$1:$G$350,3,FALSE)</f>
        <v>AGO</v>
      </c>
      <c r="B7" s="52" t="s">
        <v>1221</v>
      </c>
      <c r="C7" s="236">
        <v>0.155</v>
      </c>
      <c r="D7" s="237">
        <v>-25</v>
      </c>
      <c r="E7" s="238">
        <v>43609</v>
      </c>
      <c r="F7" s="52">
        <v>0</v>
      </c>
      <c r="G7" s="52">
        <v>-100</v>
      </c>
      <c r="H7" s="52">
        <v>-150</v>
      </c>
      <c r="I7" s="52">
        <v>200</v>
      </c>
      <c r="L7" s="19" t="str">
        <f>VLOOKUP(M7,'Code matching'!$E$1:$G$297,3,FALSE)</f>
        <v>CAF</v>
      </c>
      <c r="M7" t="s">
        <v>139</v>
      </c>
      <c r="N7" s="52" t="s">
        <v>1236</v>
      </c>
      <c r="O7" s="51">
        <f t="shared" ref="O7:O49" si="0">VLOOKUP($N7,$B$6:$F$104,2,FALSE)</f>
        <v>3.2500000000000001E-2</v>
      </c>
      <c r="P7" s="19">
        <f t="shared" ref="P7:P49" si="1">VLOOKUP($N7,$B$6:$F$104,5,FALSE)</f>
        <v>-25</v>
      </c>
    </row>
    <row r="8" spans="1:16">
      <c r="A8" s="19" t="str">
        <f>VLOOKUP(B8,'Code matching'!$E$1:$G$350,3,FALSE)</f>
        <v>ARG</v>
      </c>
      <c r="B8" s="52" t="s">
        <v>1222</v>
      </c>
      <c r="C8" s="236">
        <v>0.38</v>
      </c>
      <c r="D8" s="52">
        <v>-200</v>
      </c>
      <c r="E8" s="238">
        <v>43895</v>
      </c>
      <c r="F8" s="52">
        <v>-1700</v>
      </c>
      <c r="G8" s="52">
        <v>-750</v>
      </c>
      <c r="H8" s="52">
        <v>3125</v>
      </c>
      <c r="I8" s="52">
        <v>400</v>
      </c>
      <c r="L8" s="19" t="str">
        <f>VLOOKUP(M8,'Code matching'!$E$1:$G$297,3,FALSE)</f>
        <v>TCD</v>
      </c>
      <c r="M8" t="s">
        <v>141</v>
      </c>
      <c r="N8" s="52" t="s">
        <v>1236</v>
      </c>
      <c r="O8" s="51">
        <f t="shared" si="0"/>
        <v>3.2500000000000001E-2</v>
      </c>
      <c r="P8" s="19">
        <f t="shared" si="1"/>
        <v>-25</v>
      </c>
    </row>
    <row r="9" spans="1:16">
      <c r="A9" s="19" t="str">
        <f>VLOOKUP(B9,'Code matching'!$E$1:$G$350,3,FALSE)</f>
        <v>ARM</v>
      </c>
      <c r="B9" s="52" t="s">
        <v>1223</v>
      </c>
      <c r="C9" s="236">
        <v>4.4999999999999998E-2</v>
      </c>
      <c r="D9" s="52">
        <v>-50</v>
      </c>
      <c r="E9" s="238">
        <v>43998</v>
      </c>
      <c r="F9" s="52">
        <v>-100</v>
      </c>
      <c r="G9" s="52">
        <v>-50</v>
      </c>
      <c r="H9" s="52">
        <v>0</v>
      </c>
      <c r="I9" s="52">
        <v>-25</v>
      </c>
      <c r="L9" s="19" t="str">
        <f>VLOOKUP(M9,'Code matching'!$E$1:$G$297,3,FALSE)</f>
        <v>COG</v>
      </c>
      <c r="M9" t="s">
        <v>158</v>
      </c>
      <c r="N9" s="52" t="s">
        <v>1236</v>
      </c>
      <c r="O9" s="51">
        <f t="shared" si="0"/>
        <v>3.2500000000000001E-2</v>
      </c>
      <c r="P9" s="19">
        <f t="shared" si="1"/>
        <v>-25</v>
      </c>
    </row>
    <row r="10" spans="1:16">
      <c r="A10" s="19" t="str">
        <f>VLOOKUP(B10,'Code matching'!$E$1:$G$350,3,FALSE)</f>
        <v>AUS</v>
      </c>
      <c r="B10" s="52" t="s">
        <v>1224</v>
      </c>
      <c r="C10" s="236">
        <v>2.5000000000000001E-3</v>
      </c>
      <c r="D10" s="52">
        <v>-25</v>
      </c>
      <c r="E10" s="238">
        <v>43909</v>
      </c>
      <c r="F10" s="52">
        <v>-50</v>
      </c>
      <c r="G10" s="52">
        <v>-75</v>
      </c>
      <c r="H10" s="52">
        <v>0</v>
      </c>
      <c r="I10" s="52">
        <v>0</v>
      </c>
      <c r="L10" s="19" t="str">
        <f>VLOOKUP(M10,'Code matching'!$E$1:$G$297,3,FALSE)</f>
        <v>GNQ</v>
      </c>
      <c r="M10" t="s">
        <v>193</v>
      </c>
      <c r="N10" s="52" t="s">
        <v>1236</v>
      </c>
      <c r="O10" s="51">
        <f t="shared" si="0"/>
        <v>3.2500000000000001E-2</v>
      </c>
      <c r="P10" s="19">
        <f t="shared" si="1"/>
        <v>-25</v>
      </c>
    </row>
    <row r="11" spans="1:16">
      <c r="A11" s="19" t="str">
        <f>VLOOKUP(B11,'Code matching'!$E$1:$G$350,3,FALSE)</f>
        <v>AZE</v>
      </c>
      <c r="B11" s="52" t="s">
        <v>1225</v>
      </c>
      <c r="C11" s="236">
        <v>6.7500000000000004E-2</v>
      </c>
      <c r="D11" s="52">
        <v>-25</v>
      </c>
      <c r="E11" s="238">
        <v>44042</v>
      </c>
      <c r="F11" s="52">
        <v>-75</v>
      </c>
      <c r="G11" s="52">
        <v>-225</v>
      </c>
      <c r="H11" s="52">
        <v>-525</v>
      </c>
      <c r="I11" s="52">
        <v>0</v>
      </c>
      <c r="L11" s="19" t="str">
        <f>VLOOKUP(M11,'Code matching'!$E$1:$G$297,3,FALSE)</f>
        <v>GAB</v>
      </c>
      <c r="M11" t="s">
        <v>217</v>
      </c>
      <c r="N11" s="52" t="s">
        <v>1236</v>
      </c>
      <c r="O11" s="51">
        <f t="shared" si="0"/>
        <v>3.2500000000000001E-2</v>
      </c>
      <c r="P11" s="19">
        <f t="shared" si="1"/>
        <v>-25</v>
      </c>
    </row>
    <row r="12" spans="1:16">
      <c r="A12" s="19" t="str">
        <f>VLOOKUP(B12,'Code matching'!$E$1:$G$350,3,FALSE)</f>
        <v>BHS</v>
      </c>
      <c r="B12" s="52" t="s">
        <v>1226</v>
      </c>
      <c r="C12" s="236">
        <v>0.04</v>
      </c>
      <c r="D12" s="52">
        <v>-50</v>
      </c>
      <c r="E12" s="238">
        <v>42726</v>
      </c>
      <c r="F12" s="52">
        <v>0</v>
      </c>
      <c r="G12" s="52">
        <v>0</v>
      </c>
      <c r="H12" s="52">
        <v>0</v>
      </c>
      <c r="I12" s="52">
        <v>0</v>
      </c>
      <c r="L12" s="19"/>
      <c r="O12" s="51"/>
    </row>
    <row r="13" spans="1:16">
      <c r="A13" s="19" t="str">
        <f>VLOOKUP(B13,'Code matching'!$E$1:$G$350,3,FALSE)</f>
        <v>BHR</v>
      </c>
      <c r="B13" s="52" t="s">
        <v>1227</v>
      </c>
      <c r="C13" s="236">
        <v>0.01</v>
      </c>
      <c r="D13" s="52">
        <v>-75</v>
      </c>
      <c r="E13" s="238">
        <v>43906</v>
      </c>
      <c r="F13" s="52">
        <v>-125</v>
      </c>
      <c r="G13" s="52">
        <v>-50</v>
      </c>
      <c r="H13" s="52">
        <v>100</v>
      </c>
      <c r="I13" s="52">
        <v>75</v>
      </c>
      <c r="L13" s="19" t="str">
        <f>VLOOKUP(M13,'Code matching'!$E$1:$G$297,3,FALSE)</f>
        <v>BEN</v>
      </c>
      <c r="M13" t="s">
        <v>102</v>
      </c>
      <c r="N13" s="52" t="s">
        <v>1315</v>
      </c>
      <c r="O13" s="51">
        <f t="shared" si="0"/>
        <v>0.02</v>
      </c>
      <c r="P13" s="19">
        <f t="shared" si="1"/>
        <v>-50</v>
      </c>
    </row>
    <row r="14" spans="1:16">
      <c r="A14" s="19" t="str">
        <f>VLOOKUP(B14,'Code matching'!$E$1:$G$350,3,FALSE)</f>
        <v>BGD</v>
      </c>
      <c r="B14" s="52" t="s">
        <v>1228</v>
      </c>
      <c r="C14" s="236">
        <v>4.7500000000000001E-2</v>
      </c>
      <c r="D14" s="52">
        <v>-50</v>
      </c>
      <c r="E14" s="238">
        <v>44041</v>
      </c>
      <c r="F14" s="52">
        <v>-125</v>
      </c>
      <c r="G14" s="52">
        <v>0</v>
      </c>
      <c r="H14" s="52">
        <v>-75</v>
      </c>
      <c r="I14" s="52">
        <v>0</v>
      </c>
      <c r="L14" s="19" t="str">
        <f>VLOOKUP(M14,'Code matching'!$E$1:$G$297,3,FALSE)</f>
        <v>BFA</v>
      </c>
      <c r="M14" t="s">
        <v>126</v>
      </c>
      <c r="N14" s="52" t="s">
        <v>1315</v>
      </c>
      <c r="O14" s="51">
        <f t="shared" si="0"/>
        <v>0.02</v>
      </c>
      <c r="P14" s="19">
        <f t="shared" si="1"/>
        <v>-50</v>
      </c>
    </row>
    <row r="15" spans="1:16">
      <c r="A15" s="19" t="str">
        <f>VLOOKUP(B15,'Code matching'!$E$1:$G$350,3,FALSE)</f>
        <v>BRB</v>
      </c>
      <c r="B15" s="52" t="s">
        <v>1229</v>
      </c>
      <c r="C15" s="236">
        <v>0.02</v>
      </c>
      <c r="D15" s="52">
        <v>-500</v>
      </c>
      <c r="E15" s="238">
        <v>43920</v>
      </c>
      <c r="F15" s="52">
        <v>-500</v>
      </c>
      <c r="G15" s="52">
        <v>0</v>
      </c>
      <c r="H15" s="52">
        <v>0</v>
      </c>
      <c r="I15" s="52">
        <v>0</v>
      </c>
      <c r="L15" s="19" t="str">
        <f>VLOOKUP(M15,'Code matching'!$E$1:$G$297,3,FALSE)</f>
        <v>GNB</v>
      </c>
      <c r="M15" t="s">
        <v>243</v>
      </c>
      <c r="N15" s="52" t="s">
        <v>1315</v>
      </c>
      <c r="O15" s="51">
        <f t="shared" si="0"/>
        <v>0.02</v>
      </c>
      <c r="P15" s="19">
        <f t="shared" si="1"/>
        <v>-50</v>
      </c>
    </row>
    <row r="16" spans="1:16">
      <c r="A16" s="19" t="str">
        <f>VLOOKUP(B16,'Code matching'!$E$1:$G$350,3,FALSE)</f>
        <v>BLR</v>
      </c>
      <c r="B16" s="52" t="s">
        <v>1230</v>
      </c>
      <c r="C16" s="236">
        <v>7.7499999999999999E-2</v>
      </c>
      <c r="D16" s="52">
        <v>-25</v>
      </c>
      <c r="E16" s="238">
        <v>44004</v>
      </c>
      <c r="F16" s="52">
        <v>-125</v>
      </c>
      <c r="G16" s="52">
        <v>-100</v>
      </c>
      <c r="H16" s="52">
        <v>-100</v>
      </c>
      <c r="I16" s="52">
        <v>-700</v>
      </c>
      <c r="L16" s="19" t="str">
        <f>VLOOKUP(M16,'Code matching'!$E$1:$G$297,3,FALSE)</f>
        <v>CIV</v>
      </c>
      <c r="M16" t="s">
        <v>1321</v>
      </c>
      <c r="N16" s="52" t="s">
        <v>1315</v>
      </c>
      <c r="O16" s="51">
        <f t="shared" si="0"/>
        <v>0.02</v>
      </c>
      <c r="P16" s="19">
        <f t="shared" si="1"/>
        <v>-50</v>
      </c>
    </row>
    <row r="17" spans="1:16">
      <c r="A17" s="19" t="str">
        <f>VLOOKUP(B17,'Code matching'!$E$1:$G$350,3,FALSE)</f>
        <v>BWA</v>
      </c>
      <c r="B17" s="52" t="s">
        <v>1231</v>
      </c>
      <c r="C17" s="236">
        <v>4.2500000000000003E-2</v>
      </c>
      <c r="D17" s="52">
        <v>-50</v>
      </c>
      <c r="E17" s="238">
        <v>43951</v>
      </c>
      <c r="F17" s="52">
        <v>-50</v>
      </c>
      <c r="G17" s="52">
        <v>-25</v>
      </c>
      <c r="H17" s="52">
        <v>0</v>
      </c>
      <c r="I17" s="52">
        <v>-50</v>
      </c>
      <c r="L17" s="19" t="str">
        <f>VLOOKUP(M17,'Code matching'!$E$1:$G$297,3,FALSE)</f>
        <v>MLI</v>
      </c>
      <c r="M17" t="s">
        <v>309</v>
      </c>
      <c r="N17" s="52" t="s">
        <v>1315</v>
      </c>
      <c r="O17" s="51">
        <f t="shared" si="0"/>
        <v>0.02</v>
      </c>
      <c r="P17" s="19">
        <f t="shared" si="1"/>
        <v>-50</v>
      </c>
    </row>
    <row r="18" spans="1:16">
      <c r="A18" s="19" t="str">
        <f>VLOOKUP(B18,'Code matching'!$E$1:$G$350,3,FALSE)</f>
        <v>BRA</v>
      </c>
      <c r="B18" s="52" t="s">
        <v>1232</v>
      </c>
      <c r="C18" s="236">
        <v>0.02</v>
      </c>
      <c r="D18" s="52">
        <v>-25</v>
      </c>
      <c r="E18" s="238">
        <v>44048</v>
      </c>
      <c r="F18" s="52">
        <v>-250</v>
      </c>
      <c r="G18" s="52">
        <v>-200</v>
      </c>
      <c r="H18" s="52">
        <v>-50</v>
      </c>
      <c r="I18" s="52">
        <v>-675</v>
      </c>
      <c r="L18" s="19" t="str">
        <f>VLOOKUP(M18,'Code matching'!$E$1:$G$297,3,FALSE)</f>
        <v>NER</v>
      </c>
      <c r="M18" t="s">
        <v>347</v>
      </c>
      <c r="N18" s="52" t="s">
        <v>1315</v>
      </c>
      <c r="O18" s="51">
        <f t="shared" si="0"/>
        <v>0.02</v>
      </c>
      <c r="P18" s="19">
        <f t="shared" si="1"/>
        <v>-50</v>
      </c>
    </row>
    <row r="19" spans="1:16">
      <c r="A19" s="19" t="str">
        <f>VLOOKUP(B19,'Code matching'!$E$1:$G$350,3,FALSE)</f>
        <v>BGR</v>
      </c>
      <c r="B19" s="52" t="s">
        <v>1233</v>
      </c>
      <c r="C19" s="236">
        <v>0</v>
      </c>
      <c r="D19" s="52">
        <v>-1</v>
      </c>
      <c r="E19" s="238">
        <v>42398</v>
      </c>
      <c r="F19" s="52">
        <v>0</v>
      </c>
      <c r="G19" s="52">
        <v>0</v>
      </c>
      <c r="H19" s="52">
        <v>0</v>
      </c>
      <c r="I19" s="52">
        <v>0</v>
      </c>
      <c r="L19" s="19" t="str">
        <f>VLOOKUP(M19,'Code matching'!$E$1:$G$297,3,FALSE)</f>
        <v>SEN</v>
      </c>
      <c r="M19" t="s">
        <v>413</v>
      </c>
      <c r="N19" s="52" t="s">
        <v>1315</v>
      </c>
      <c r="O19" s="51">
        <f t="shared" si="0"/>
        <v>0.02</v>
      </c>
      <c r="P19" s="19">
        <f t="shared" si="1"/>
        <v>-50</v>
      </c>
    </row>
    <row r="20" spans="1:16">
      <c r="A20" s="19" t="str">
        <f>VLOOKUP(B20,'Code matching'!$E$1:$G$350,3,FALSE)</f>
        <v>CAN</v>
      </c>
      <c r="B20" s="52" t="s">
        <v>1234</v>
      </c>
      <c r="C20" s="236">
        <v>2.5000000000000001E-3</v>
      </c>
      <c r="D20" s="52">
        <v>-50</v>
      </c>
      <c r="E20" s="238">
        <v>43917</v>
      </c>
      <c r="F20" s="52">
        <v>-150</v>
      </c>
      <c r="G20" s="52">
        <v>0</v>
      </c>
      <c r="H20" s="52">
        <v>75</v>
      </c>
      <c r="I20" s="52">
        <v>50</v>
      </c>
      <c r="L20" s="19" t="str">
        <f>VLOOKUP(M20,'Code matching'!$E$1:$G$297,3,FALSE)</f>
        <v>TGO</v>
      </c>
      <c r="M20" t="s">
        <v>457</v>
      </c>
      <c r="N20" s="52" t="s">
        <v>1315</v>
      </c>
      <c r="O20" s="51">
        <f t="shared" si="0"/>
        <v>0.02</v>
      </c>
      <c r="P20" s="19">
        <f t="shared" si="1"/>
        <v>-50</v>
      </c>
    </row>
    <row r="21" spans="1:16">
      <c r="A21" s="19" t="str">
        <f>VLOOKUP(B21,'Code matching'!$E$1:$G$350,3,FALSE)</f>
        <v>CPV</v>
      </c>
      <c r="B21" s="52" t="s">
        <v>1235</v>
      </c>
      <c r="C21" s="236">
        <v>0.01</v>
      </c>
      <c r="D21" s="52">
        <v>-450</v>
      </c>
      <c r="E21" s="238">
        <v>43916</v>
      </c>
      <c r="F21" s="52">
        <v>-450</v>
      </c>
      <c r="G21" s="52">
        <v>0</v>
      </c>
      <c r="H21" s="52">
        <v>0</v>
      </c>
      <c r="I21" s="52">
        <v>0</v>
      </c>
    </row>
    <row r="22" spans="1:16">
      <c r="A22" s="19" t="e">
        <f>VLOOKUP(B22,'Code matching'!$E$1:$G$350,3,FALSE)</f>
        <v>#N/A</v>
      </c>
      <c r="B22" s="52" t="s">
        <v>1236</v>
      </c>
      <c r="C22" s="236">
        <v>3.2500000000000001E-2</v>
      </c>
      <c r="D22" s="52">
        <v>-25</v>
      </c>
      <c r="E22" s="238">
        <v>43917</v>
      </c>
      <c r="F22" s="52">
        <v>-25</v>
      </c>
      <c r="G22" s="52">
        <v>0</v>
      </c>
      <c r="H22" s="52">
        <v>0</v>
      </c>
      <c r="I22" s="52">
        <v>50</v>
      </c>
      <c r="L22" s="19" t="str">
        <f>VLOOKUP(M22,'Code matching'!$E$1:$G$297,3,FALSE)</f>
        <v>ATG</v>
      </c>
      <c r="M22" s="19" t="s">
        <v>78</v>
      </c>
      <c r="N22" s="52" t="s">
        <v>1246</v>
      </c>
      <c r="O22" s="51">
        <f t="shared" si="0"/>
        <v>0.02</v>
      </c>
      <c r="P22" s="19">
        <f t="shared" si="1"/>
        <v>-450</v>
      </c>
    </row>
    <row r="23" spans="1:16">
      <c r="A23" s="19" t="str">
        <f>VLOOKUP(B23,'Code matching'!$E$1:$G$350,3,FALSE)</f>
        <v>CHL</v>
      </c>
      <c r="B23" s="52" t="s">
        <v>1237</v>
      </c>
      <c r="C23" s="236">
        <v>5.0000000000000001E-3</v>
      </c>
      <c r="D23" s="52">
        <v>-50</v>
      </c>
      <c r="E23" s="238">
        <v>43921</v>
      </c>
      <c r="F23" s="52">
        <v>-125</v>
      </c>
      <c r="G23" s="52">
        <v>-100</v>
      </c>
      <c r="H23" s="52">
        <v>25</v>
      </c>
      <c r="I23" s="52">
        <v>-100</v>
      </c>
      <c r="L23" s="19" t="str">
        <f>VLOOKUP(M23,'Code matching'!$E$1:$G$297,3,FALSE)</f>
        <v>DMA</v>
      </c>
      <c r="M23" s="19" t="s">
        <v>183</v>
      </c>
      <c r="N23" s="52" t="s">
        <v>1246</v>
      </c>
      <c r="O23" s="51">
        <f t="shared" si="0"/>
        <v>0.02</v>
      </c>
      <c r="P23" s="19">
        <f t="shared" si="1"/>
        <v>-450</v>
      </c>
    </row>
    <row r="24" spans="1:16">
      <c r="A24" s="19" t="str">
        <f>VLOOKUP(B24,'Code matching'!$E$1:$G$350,3,FALSE)</f>
        <v>CHN</v>
      </c>
      <c r="B24" s="52" t="s">
        <v>1238</v>
      </c>
      <c r="C24" s="236">
        <v>3.85E-2</v>
      </c>
      <c r="D24" s="52">
        <v>-20</v>
      </c>
      <c r="E24" s="238">
        <v>43941</v>
      </c>
      <c r="F24" s="52">
        <v>-30</v>
      </c>
      <c r="G24" s="52">
        <v>-16</v>
      </c>
      <c r="H24" s="52">
        <v>0</v>
      </c>
      <c r="I24" s="52">
        <v>0</v>
      </c>
      <c r="L24" s="19" t="str">
        <f>VLOOKUP(M24,'Code matching'!$E$1:$G$297,3,FALSE)</f>
        <v>GRD</v>
      </c>
      <c r="M24" s="19" t="s">
        <v>232</v>
      </c>
      <c r="N24" s="52" t="s">
        <v>1246</v>
      </c>
      <c r="O24" s="51">
        <f t="shared" si="0"/>
        <v>0.02</v>
      </c>
      <c r="P24" s="19">
        <f t="shared" si="1"/>
        <v>-450</v>
      </c>
    </row>
    <row r="25" spans="1:16">
      <c r="A25" s="19" t="str">
        <f>VLOOKUP(B25,'Code matching'!$E$1:$G$350,3,FALSE)</f>
        <v>COL</v>
      </c>
      <c r="B25" s="52" t="s">
        <v>1239</v>
      </c>
      <c r="C25" s="236">
        <v>2.2499999999999999E-2</v>
      </c>
      <c r="D25" s="52">
        <v>-25</v>
      </c>
      <c r="E25" s="238">
        <v>44043</v>
      </c>
      <c r="F25" s="52">
        <v>-200</v>
      </c>
      <c r="G25" s="52">
        <v>0</v>
      </c>
      <c r="H25" s="52">
        <v>-50</v>
      </c>
      <c r="I25" s="52">
        <v>-275</v>
      </c>
      <c r="L25" s="19" t="str">
        <f>VLOOKUP(M25,'Code matching'!$E$1:$G$297,3,FALSE)</f>
        <v>KNA</v>
      </c>
      <c r="M25" s="19" t="s">
        <v>395</v>
      </c>
      <c r="N25" s="52" t="s">
        <v>1246</v>
      </c>
      <c r="O25" s="51">
        <f t="shared" si="0"/>
        <v>0.02</v>
      </c>
      <c r="P25" s="19">
        <f t="shared" si="1"/>
        <v>-450</v>
      </c>
    </row>
    <row r="26" spans="1:16">
      <c r="A26" s="19" t="str">
        <f>VLOOKUP(B26,'Code matching'!$E$1:$G$350,3,FALSE)</f>
        <v>COD</v>
      </c>
      <c r="B26" s="52" t="s">
        <v>1240</v>
      </c>
      <c r="C26" s="236">
        <v>7.4999999999999997E-2</v>
      </c>
      <c r="D26" s="52">
        <v>-150</v>
      </c>
      <c r="E26" s="238">
        <v>43914</v>
      </c>
      <c r="F26" s="52">
        <v>-150</v>
      </c>
      <c r="G26" s="52">
        <v>-500</v>
      </c>
      <c r="H26" s="52">
        <v>-600</v>
      </c>
      <c r="I26" s="52">
        <v>1300</v>
      </c>
      <c r="L26" s="19" t="str">
        <f>VLOOKUP(M26,'Code matching'!$E$1:$G$297,3,FALSE)</f>
        <v>LCA</v>
      </c>
      <c r="M26" s="19" t="s">
        <v>397</v>
      </c>
      <c r="N26" s="52" t="s">
        <v>1246</v>
      </c>
      <c r="O26" s="51">
        <f t="shared" si="0"/>
        <v>0.02</v>
      </c>
      <c r="P26" s="19">
        <f t="shared" si="1"/>
        <v>-450</v>
      </c>
    </row>
    <row r="27" spans="1:16">
      <c r="A27" s="19" t="str">
        <f>VLOOKUP(B27,'Code matching'!$E$1:$G$350,3,FALSE)</f>
        <v>CRI</v>
      </c>
      <c r="B27" s="52" t="s">
        <v>1241</v>
      </c>
      <c r="C27" s="236">
        <v>7.4999999999999997E-3</v>
      </c>
      <c r="D27" s="52">
        <v>-50</v>
      </c>
      <c r="E27" s="238">
        <v>43999</v>
      </c>
      <c r="F27" s="52">
        <v>-200</v>
      </c>
      <c r="G27" s="52">
        <v>-250</v>
      </c>
      <c r="H27" s="52">
        <v>0</v>
      </c>
      <c r="I27" s="52">
        <v>0</v>
      </c>
      <c r="L27" s="19" t="str">
        <f>VLOOKUP(M27,'Code matching'!$E$1:$G$297,3,FALSE)</f>
        <v>VCT</v>
      </c>
      <c r="M27" s="19" t="s">
        <v>403</v>
      </c>
      <c r="N27" s="52" t="s">
        <v>1246</v>
      </c>
      <c r="O27" s="51">
        <f t="shared" si="0"/>
        <v>0.02</v>
      </c>
      <c r="P27" s="19">
        <f t="shared" si="1"/>
        <v>-450</v>
      </c>
    </row>
    <row r="28" spans="1:16">
      <c r="A28" s="19" t="str">
        <f>VLOOKUP(B28,'Code matching'!$E$1:$G$350,3,FALSE)</f>
        <v>HRV</v>
      </c>
      <c r="B28" s="52" t="s">
        <v>1242</v>
      </c>
      <c r="C28" s="236">
        <v>2.5000000000000001E-2</v>
      </c>
      <c r="D28" s="52">
        <v>-250</v>
      </c>
      <c r="E28" s="238">
        <v>42297</v>
      </c>
      <c r="F28" s="52">
        <v>0</v>
      </c>
      <c r="G28" s="52">
        <v>0</v>
      </c>
      <c r="H28" s="52">
        <v>0</v>
      </c>
      <c r="I28" s="52">
        <v>0</v>
      </c>
      <c r="L28" s="19" t="str">
        <f>VLOOKUP(M28,'Code matching'!$E$1:$G$297,3,FALSE)</f>
        <v>AIA</v>
      </c>
      <c r="M28" s="19" t="s">
        <v>74</v>
      </c>
      <c r="N28" s="52" t="s">
        <v>1246</v>
      </c>
      <c r="O28" s="51">
        <f t="shared" si="0"/>
        <v>0.02</v>
      </c>
      <c r="P28" s="19">
        <f t="shared" si="1"/>
        <v>-450</v>
      </c>
    </row>
    <row r="29" spans="1:16">
      <c r="A29" s="19" t="str">
        <f>VLOOKUP(B29,'Code matching'!$E$1:$G$350,3,FALSE)</f>
        <v>CZE</v>
      </c>
      <c r="B29" s="52" t="s">
        <v>1243</v>
      </c>
      <c r="C29" s="236">
        <v>2.5000000000000001E-3</v>
      </c>
      <c r="D29" s="52">
        <v>-75</v>
      </c>
      <c r="E29" s="238">
        <v>43958</v>
      </c>
      <c r="F29" s="52">
        <v>-175</v>
      </c>
      <c r="G29" s="52">
        <v>25</v>
      </c>
      <c r="H29" s="52">
        <v>125</v>
      </c>
      <c r="I29" s="52">
        <v>45</v>
      </c>
      <c r="L29" s="19" t="str">
        <f>VLOOKUP(M29,'Code matching'!$E$1:$G$297,3,FALSE)</f>
        <v>MSR</v>
      </c>
      <c r="M29" s="19" t="s">
        <v>330</v>
      </c>
      <c r="N29" s="52" t="s">
        <v>1246</v>
      </c>
      <c r="O29" s="51">
        <f t="shared" si="0"/>
        <v>0.02</v>
      </c>
      <c r="P29" s="19">
        <f t="shared" si="1"/>
        <v>-450</v>
      </c>
    </row>
    <row r="30" spans="1:16">
      <c r="A30" s="19" t="str">
        <f>VLOOKUP(B30,'Code matching'!$E$1:$G$350,3,FALSE)</f>
        <v>DNK</v>
      </c>
      <c r="B30" s="52" t="s">
        <v>1244</v>
      </c>
      <c r="C30" s="236">
        <v>-6.0000000000000001E-3</v>
      </c>
      <c r="D30" s="52">
        <v>15</v>
      </c>
      <c r="E30" s="238">
        <v>43909</v>
      </c>
      <c r="F30" s="52">
        <v>15</v>
      </c>
      <c r="G30" s="52">
        <v>-10</v>
      </c>
      <c r="H30" s="52">
        <v>0</v>
      </c>
      <c r="I30" s="52">
        <v>0</v>
      </c>
    </row>
    <row r="31" spans="1:16">
      <c r="A31" s="19" t="str">
        <f>VLOOKUP(B31,'Code matching'!$E$1:$G$350,3,FALSE)</f>
        <v>DOM</v>
      </c>
      <c r="B31" s="52" t="s">
        <v>1245</v>
      </c>
      <c r="C31" s="236">
        <v>3.5000000000000003E-2</v>
      </c>
      <c r="D31" s="52">
        <v>-100</v>
      </c>
      <c r="E31" s="238">
        <v>43908</v>
      </c>
      <c r="F31" s="52">
        <v>-100</v>
      </c>
      <c r="G31" s="52">
        <v>-100</v>
      </c>
      <c r="H31" s="52">
        <v>25</v>
      </c>
      <c r="I31" s="52">
        <v>-25</v>
      </c>
      <c r="L31" s="19" t="str">
        <f>VLOOKUP(M31,'Code matching'!$E$1:$G$297,3,FALSE)</f>
        <v>AUT</v>
      </c>
      <c r="M31" s="19" t="s">
        <v>86</v>
      </c>
      <c r="N31" s="52" t="s">
        <v>1249</v>
      </c>
      <c r="O31" s="51">
        <f t="shared" si="0"/>
        <v>0</v>
      </c>
      <c r="P31" s="19">
        <f t="shared" si="1"/>
        <v>0</v>
      </c>
    </row>
    <row r="32" spans="1:16">
      <c r="A32" s="19" t="e">
        <f>VLOOKUP(B32,'Code matching'!$E$1:$G$350,3,FALSE)</f>
        <v>#N/A</v>
      </c>
      <c r="B32" s="52" t="s">
        <v>1246</v>
      </c>
      <c r="C32" s="236">
        <v>0.02</v>
      </c>
      <c r="D32" s="52">
        <v>-450</v>
      </c>
      <c r="E32" s="238">
        <v>43924</v>
      </c>
      <c r="F32" s="52">
        <v>-450</v>
      </c>
      <c r="G32" s="52">
        <v>0</v>
      </c>
      <c r="H32" s="52">
        <v>0</v>
      </c>
      <c r="I32" s="52">
        <v>0</v>
      </c>
      <c r="L32" s="19" t="str">
        <f>VLOOKUP(M32,'Code matching'!$E$1:$G$297,3,FALSE)</f>
        <v>BEL</v>
      </c>
      <c r="M32" s="19" t="s">
        <v>98</v>
      </c>
      <c r="N32" s="52" t="s">
        <v>1249</v>
      </c>
      <c r="O32" s="51">
        <f t="shared" si="0"/>
        <v>0</v>
      </c>
      <c r="P32" s="19">
        <f t="shared" si="1"/>
        <v>0</v>
      </c>
    </row>
    <row r="33" spans="1:16">
      <c r="A33" s="19" t="str">
        <f>VLOOKUP(B33,'Code matching'!$E$1:$G$350,3,FALSE)</f>
        <v>EGY</v>
      </c>
      <c r="B33" s="52" t="s">
        <v>1247</v>
      </c>
      <c r="C33" s="236">
        <v>9.2499999999999999E-2</v>
      </c>
      <c r="D33" s="52">
        <v>-300</v>
      </c>
      <c r="E33" s="238">
        <v>43906</v>
      </c>
      <c r="F33" s="52">
        <v>-300</v>
      </c>
      <c r="G33" s="52">
        <v>-450</v>
      </c>
      <c r="H33" s="52">
        <v>-200</v>
      </c>
      <c r="I33" s="52">
        <v>400</v>
      </c>
      <c r="L33" s="19" t="str">
        <f>VLOOKUP(M33,'Code matching'!$E$1:$G$297,3,FALSE)</f>
        <v>CYP</v>
      </c>
      <c r="M33" s="19" t="s">
        <v>171</v>
      </c>
      <c r="N33" s="52" t="s">
        <v>1249</v>
      </c>
      <c r="O33" s="51">
        <f t="shared" si="0"/>
        <v>0</v>
      </c>
      <c r="P33" s="19">
        <f t="shared" si="1"/>
        <v>0</v>
      </c>
    </row>
    <row r="34" spans="1:16">
      <c r="A34" s="19" t="str">
        <f>VLOOKUP(B34,'Code matching'!$E$1:$G$350,3,FALSE)</f>
        <v>SWZ</v>
      </c>
      <c r="B34" s="52" t="s">
        <v>1248</v>
      </c>
      <c r="C34" s="236">
        <v>3.7499999999999999E-2</v>
      </c>
      <c r="D34" s="52">
        <v>-25</v>
      </c>
      <c r="E34" s="238">
        <v>44036</v>
      </c>
      <c r="F34" s="52">
        <v>-275</v>
      </c>
      <c r="G34" s="52">
        <v>-25</v>
      </c>
      <c r="H34" s="52">
        <v>-50</v>
      </c>
      <c r="I34" s="52">
        <v>25</v>
      </c>
      <c r="L34" s="19" t="str">
        <f>VLOOKUP(M34,'Code matching'!$E$1:$G$297,3,FALSE)</f>
        <v>EST</v>
      </c>
      <c r="M34" s="19" t="s">
        <v>197</v>
      </c>
      <c r="N34" s="52" t="s">
        <v>1249</v>
      </c>
      <c r="O34" s="51">
        <f t="shared" si="0"/>
        <v>0</v>
      </c>
      <c r="P34" s="19">
        <f t="shared" si="1"/>
        <v>0</v>
      </c>
    </row>
    <row r="35" spans="1:16">
      <c r="A35" s="19" t="e">
        <f>VLOOKUP(B35,'Code matching'!$E$1:$G$350,3,FALSE)</f>
        <v>#N/A</v>
      </c>
      <c r="B35" s="52" t="s">
        <v>1249</v>
      </c>
      <c r="C35" s="236">
        <v>0</v>
      </c>
      <c r="D35" s="52">
        <v>-5</v>
      </c>
      <c r="E35" s="238">
        <v>42439</v>
      </c>
      <c r="F35" s="52">
        <v>0</v>
      </c>
      <c r="G35" s="52">
        <v>0</v>
      </c>
      <c r="H35" s="52">
        <v>0</v>
      </c>
      <c r="I35" s="52">
        <v>0</v>
      </c>
      <c r="L35" s="19" t="str">
        <f>VLOOKUP(M35,'Code matching'!$E$1:$G$297,3,FALSE)</f>
        <v>FIN</v>
      </c>
      <c r="M35" s="19" t="s">
        <v>208</v>
      </c>
      <c r="N35" s="52" t="s">
        <v>1249</v>
      </c>
      <c r="O35" s="51">
        <f t="shared" si="0"/>
        <v>0</v>
      </c>
      <c r="P35" s="19">
        <f t="shared" si="1"/>
        <v>0</v>
      </c>
    </row>
    <row r="36" spans="1:16">
      <c r="A36" s="19" t="str">
        <f>VLOOKUP(B36,'Code matching'!$E$1:$G$350,3,FALSE)</f>
        <v>FJI</v>
      </c>
      <c r="B36" s="52" t="s">
        <v>1250</v>
      </c>
      <c r="C36" s="236">
        <v>2.5000000000000001E-3</v>
      </c>
      <c r="D36" s="52">
        <v>-25</v>
      </c>
      <c r="E36" s="238">
        <v>43908</v>
      </c>
      <c r="F36" s="52">
        <v>-25</v>
      </c>
      <c r="G36" s="52">
        <v>0</v>
      </c>
      <c r="H36" s="52">
        <v>0</v>
      </c>
      <c r="I36" s="52">
        <v>0</v>
      </c>
      <c r="L36" s="19" t="str">
        <f>VLOOKUP(M36,'Code matching'!$E$1:$G$297,3,FALSE)</f>
        <v>FRA</v>
      </c>
      <c r="M36" s="19" t="s">
        <v>210</v>
      </c>
      <c r="N36" s="52" t="s">
        <v>1249</v>
      </c>
      <c r="O36" s="51">
        <f t="shared" si="0"/>
        <v>0</v>
      </c>
      <c r="P36" s="19">
        <f t="shared" si="1"/>
        <v>0</v>
      </c>
    </row>
    <row r="37" spans="1:16">
      <c r="A37" s="19" t="str">
        <f>VLOOKUP(B37,'Code matching'!$E$1:$G$350,3,FALSE)</f>
        <v>GMB</v>
      </c>
      <c r="B37" s="52" t="s">
        <v>1251</v>
      </c>
      <c r="C37" s="236">
        <v>0.1</v>
      </c>
      <c r="D37" s="52">
        <v>-200</v>
      </c>
      <c r="E37" s="238">
        <v>43979</v>
      </c>
      <c r="F37" s="52">
        <v>-250</v>
      </c>
      <c r="G37" s="52">
        <v>-100</v>
      </c>
      <c r="H37" s="52">
        <v>-150</v>
      </c>
      <c r="I37" s="52">
        <v>-800</v>
      </c>
      <c r="L37" s="19" t="str">
        <f>VLOOKUP(M37,'Code matching'!$E$1:$G$297,3,FALSE)</f>
        <v>DEU</v>
      </c>
      <c r="M37" s="19" t="s">
        <v>222</v>
      </c>
      <c r="N37" s="52" t="s">
        <v>1249</v>
      </c>
      <c r="O37" s="51">
        <f t="shared" si="0"/>
        <v>0</v>
      </c>
      <c r="P37" s="19">
        <f t="shared" si="1"/>
        <v>0</v>
      </c>
    </row>
    <row r="38" spans="1:16">
      <c r="A38" s="19" t="str">
        <f>VLOOKUP(B38,'Code matching'!$E$1:$G$350,3,FALSE)</f>
        <v>GEO</v>
      </c>
      <c r="B38" s="52" t="s">
        <v>1252</v>
      </c>
      <c r="C38" s="236">
        <v>0.08</v>
      </c>
      <c r="D38" s="52">
        <v>-25</v>
      </c>
      <c r="E38" s="238">
        <v>44048</v>
      </c>
      <c r="F38" s="52">
        <v>-100</v>
      </c>
      <c r="G38" s="52">
        <v>200</v>
      </c>
      <c r="H38" s="52">
        <v>-25</v>
      </c>
      <c r="I38" s="52">
        <v>75</v>
      </c>
      <c r="L38" s="19" t="str">
        <f>VLOOKUP(M38,'Code matching'!$E$1:$G$297,3,FALSE)</f>
        <v>GRC</v>
      </c>
      <c r="M38" s="19" t="s">
        <v>228</v>
      </c>
      <c r="N38" s="52" t="s">
        <v>1249</v>
      </c>
      <c r="O38" s="51">
        <f t="shared" si="0"/>
        <v>0</v>
      </c>
      <c r="P38" s="19">
        <f t="shared" si="1"/>
        <v>0</v>
      </c>
    </row>
    <row r="39" spans="1:16">
      <c r="A39" s="19" t="str">
        <f>VLOOKUP(B39,'Code matching'!$E$1:$G$350,3,FALSE)</f>
        <v>GHA</v>
      </c>
      <c r="B39" s="52" t="s">
        <v>1253</v>
      </c>
      <c r="C39" s="236">
        <v>0.14499999999999999</v>
      </c>
      <c r="D39" s="52">
        <v>-150</v>
      </c>
      <c r="E39" s="238">
        <v>43908</v>
      </c>
      <c r="F39" s="52">
        <v>-150</v>
      </c>
      <c r="G39" s="52">
        <v>-100</v>
      </c>
      <c r="H39" s="52">
        <v>-300</v>
      </c>
      <c r="I39" s="52">
        <v>-550</v>
      </c>
      <c r="L39" s="19" t="str">
        <f>VLOOKUP(M39,'Code matching'!$E$1:$G$297,3,FALSE)</f>
        <v>IRL</v>
      </c>
      <c r="M39" s="19" t="s">
        <v>264</v>
      </c>
      <c r="N39" s="52" t="s">
        <v>1249</v>
      </c>
      <c r="O39" s="51">
        <f t="shared" si="0"/>
        <v>0</v>
      </c>
      <c r="P39" s="19">
        <f t="shared" si="1"/>
        <v>0</v>
      </c>
    </row>
    <row r="40" spans="1:16">
      <c r="A40" s="19" t="str">
        <f>VLOOKUP(B40,'Code matching'!$E$1:$G$350,3,FALSE)</f>
        <v>GTM</v>
      </c>
      <c r="B40" s="52" t="s">
        <v>1542</v>
      </c>
      <c r="C40" s="236">
        <v>1.7500000000000002E-2</v>
      </c>
      <c r="D40" s="52">
        <v>-25</v>
      </c>
      <c r="E40" s="238">
        <v>44007</v>
      </c>
      <c r="F40" s="52">
        <v>-100</v>
      </c>
      <c r="G40" s="52">
        <v>0</v>
      </c>
      <c r="H40" s="52">
        <v>0</v>
      </c>
      <c r="I40" s="52">
        <v>0</v>
      </c>
      <c r="L40" s="19" t="str">
        <f>VLOOKUP(M40,'Code matching'!$E$1:$G$297,3,FALSE)</f>
        <v>ITA</v>
      </c>
      <c r="M40" s="19" t="s">
        <v>270</v>
      </c>
      <c r="N40" s="52" t="s">
        <v>1249</v>
      </c>
      <c r="O40" s="51">
        <f t="shared" si="0"/>
        <v>0</v>
      </c>
      <c r="P40" s="19">
        <f t="shared" si="1"/>
        <v>0</v>
      </c>
    </row>
    <row r="41" spans="1:16">
      <c r="A41" s="19" t="str">
        <f>VLOOKUP(B41,'Code matching'!$E$1:$G$350,3,FALSE)</f>
        <v>HND</v>
      </c>
      <c r="B41" s="52" t="s">
        <v>1254</v>
      </c>
      <c r="C41" s="236">
        <v>3.7499999999999999E-2</v>
      </c>
      <c r="D41" s="52">
        <v>-75</v>
      </c>
      <c r="E41" s="238">
        <v>44043</v>
      </c>
      <c r="F41" s="52">
        <v>-175</v>
      </c>
      <c r="G41" s="52">
        <v>0</v>
      </c>
      <c r="H41" s="52">
        <v>0</v>
      </c>
      <c r="I41" s="52">
        <v>0</v>
      </c>
      <c r="L41" s="19" t="str">
        <f>VLOOKUP(M41,'Code matching'!$E$1:$G$297,3,FALSE)</f>
        <v>LVA</v>
      </c>
      <c r="M41" s="19" t="s">
        <v>287</v>
      </c>
      <c r="N41" s="52" t="s">
        <v>1249</v>
      </c>
      <c r="O41" s="51">
        <f t="shared" si="0"/>
        <v>0</v>
      </c>
      <c r="P41" s="19">
        <f t="shared" si="1"/>
        <v>0</v>
      </c>
    </row>
    <row r="42" spans="1:16">
      <c r="A42" s="19" t="str">
        <f>VLOOKUP(B42,'Code matching'!$E$1:$G$350,3,FALSE)</f>
        <v>HKG</v>
      </c>
      <c r="B42" s="52" t="s">
        <v>1255</v>
      </c>
      <c r="C42" s="236">
        <v>8.6E-3</v>
      </c>
      <c r="D42" s="52">
        <v>-64</v>
      </c>
      <c r="E42" s="238">
        <v>43906</v>
      </c>
      <c r="F42" s="52">
        <v>-114</v>
      </c>
      <c r="G42" s="52">
        <v>-75</v>
      </c>
      <c r="H42" s="52">
        <v>100</v>
      </c>
      <c r="I42" s="52">
        <v>75</v>
      </c>
      <c r="L42" s="19" t="str">
        <f>VLOOKUP(M42,'Code matching'!$E$1:$G$297,3,FALSE)</f>
        <v>LTU</v>
      </c>
      <c r="M42" s="19" t="s">
        <v>299</v>
      </c>
      <c r="N42" s="52" t="s">
        <v>1249</v>
      </c>
      <c r="O42" s="51">
        <f t="shared" si="0"/>
        <v>0</v>
      </c>
      <c r="P42" s="19">
        <f t="shared" si="1"/>
        <v>0</v>
      </c>
    </row>
    <row r="43" spans="1:16">
      <c r="A43" s="19" t="str">
        <f>VLOOKUP(B43,'Code matching'!$E$1:$G$350,3,FALSE)</f>
        <v>HUN</v>
      </c>
      <c r="B43" s="52" t="s">
        <v>1256</v>
      </c>
      <c r="C43" s="236">
        <v>6.0000000000000001E-3</v>
      </c>
      <c r="D43" s="52">
        <v>-15</v>
      </c>
      <c r="E43" s="238">
        <v>44033</v>
      </c>
      <c r="F43" s="52">
        <v>-30</v>
      </c>
      <c r="G43" s="52">
        <v>0</v>
      </c>
      <c r="H43" s="52">
        <v>0</v>
      </c>
      <c r="I43" s="52">
        <v>0</v>
      </c>
      <c r="L43" s="19" t="str">
        <f>VLOOKUP(M43,'Code matching'!$E$1:$G$297,3,FALSE)</f>
        <v>LUX</v>
      </c>
      <c r="M43" s="19" t="s">
        <v>301</v>
      </c>
      <c r="N43" s="52" t="s">
        <v>1249</v>
      </c>
      <c r="O43" s="51">
        <f t="shared" si="0"/>
        <v>0</v>
      </c>
      <c r="P43" s="19">
        <f t="shared" si="1"/>
        <v>0</v>
      </c>
    </row>
    <row r="44" spans="1:16">
      <c r="A44" s="19" t="str">
        <f>VLOOKUP(B44,'Code matching'!$E$1:$G$350,3,FALSE)</f>
        <v>ISL</v>
      </c>
      <c r="B44" s="52" t="s">
        <v>1257</v>
      </c>
      <c r="C44" s="236">
        <v>0.01</v>
      </c>
      <c r="D44" s="52">
        <v>-75</v>
      </c>
      <c r="E44" s="238">
        <v>43971</v>
      </c>
      <c r="F44" s="52">
        <v>-200</v>
      </c>
      <c r="G44" s="52">
        <v>-150</v>
      </c>
      <c r="H44" s="52">
        <v>25</v>
      </c>
      <c r="I44" s="52">
        <v>-75</v>
      </c>
      <c r="L44" s="19" t="str">
        <f>VLOOKUP(M44,'Code matching'!$E$1:$G$297,3,FALSE)</f>
        <v>MLT</v>
      </c>
      <c r="M44" s="19" t="s">
        <v>311</v>
      </c>
      <c r="N44" s="52" t="s">
        <v>1249</v>
      </c>
      <c r="O44" s="51">
        <f t="shared" si="0"/>
        <v>0</v>
      </c>
      <c r="P44" s="19">
        <f t="shared" si="1"/>
        <v>0</v>
      </c>
    </row>
    <row r="45" spans="1:16">
      <c r="A45" s="19" t="str">
        <f>VLOOKUP(B45,'Code matching'!$E$1:$G$350,3,FALSE)</f>
        <v>IND</v>
      </c>
      <c r="B45" s="52" t="s">
        <v>1258</v>
      </c>
      <c r="C45" s="236">
        <v>0.04</v>
      </c>
      <c r="D45" s="52">
        <v>-40</v>
      </c>
      <c r="E45" s="238">
        <v>43973</v>
      </c>
      <c r="F45" s="52">
        <v>-115</v>
      </c>
      <c r="G45" s="52">
        <v>-135</v>
      </c>
      <c r="H45" s="52">
        <v>50</v>
      </c>
      <c r="I45" s="52">
        <v>-25</v>
      </c>
      <c r="L45" s="19" t="str">
        <f>VLOOKUP(M45,'Code matching'!$E$1:$G$297,3,FALSE)</f>
        <v>NLD</v>
      </c>
      <c r="M45" s="19" t="s">
        <v>341</v>
      </c>
      <c r="N45" s="52" t="s">
        <v>1249</v>
      </c>
      <c r="O45" s="51">
        <f t="shared" si="0"/>
        <v>0</v>
      </c>
      <c r="P45" s="19">
        <f t="shared" si="1"/>
        <v>0</v>
      </c>
    </row>
    <row r="46" spans="1:16">
      <c r="A46" s="19" t="e">
        <f>VLOOKUP(B46,'Code matching'!$E$1:$G$350,3,FALSE)</f>
        <v>#N/A</v>
      </c>
      <c r="B46" s="52" t="s">
        <v>1597</v>
      </c>
      <c r="C46" s="236">
        <v>0.04</v>
      </c>
      <c r="D46" s="52">
        <v>-25</v>
      </c>
      <c r="E46" s="238">
        <v>44028</v>
      </c>
      <c r="F46" s="52">
        <v>-100</v>
      </c>
      <c r="G46" s="52">
        <v>-100</v>
      </c>
      <c r="H46" s="52">
        <v>175</v>
      </c>
      <c r="I46" s="52">
        <v>-50</v>
      </c>
      <c r="L46" s="19" t="str">
        <f>VLOOKUP(M46,'Code matching'!$E$1:$G$297,3,FALSE)</f>
        <v>PRT</v>
      </c>
      <c r="M46" s="19" t="s">
        <v>375</v>
      </c>
      <c r="N46" s="52" t="s">
        <v>1249</v>
      </c>
      <c r="O46" s="51">
        <f t="shared" si="0"/>
        <v>0</v>
      </c>
      <c r="P46" s="19">
        <f t="shared" si="1"/>
        <v>0</v>
      </c>
    </row>
    <row r="47" spans="1:16">
      <c r="A47" s="19" t="str">
        <f>VLOOKUP(B47,'Code matching'!$E$1:$G$350,3,FALSE)</f>
        <v>ISR</v>
      </c>
      <c r="B47" s="52" t="s">
        <v>1259</v>
      </c>
      <c r="C47" s="236">
        <v>1E-3</v>
      </c>
      <c r="D47" s="52">
        <v>-15</v>
      </c>
      <c r="E47" s="238">
        <v>43927</v>
      </c>
      <c r="F47" s="52">
        <v>-15</v>
      </c>
      <c r="G47" s="52">
        <v>0</v>
      </c>
      <c r="H47" s="52">
        <v>15</v>
      </c>
      <c r="I47" s="52">
        <v>0</v>
      </c>
      <c r="L47" s="19" t="str">
        <f>VLOOKUP(M47,'Code matching'!$E$1:$G$297,3,FALSE)</f>
        <v>SVK</v>
      </c>
      <c r="M47" s="19" t="s">
        <v>424</v>
      </c>
      <c r="N47" s="52" t="s">
        <v>1249</v>
      </c>
      <c r="O47" s="51">
        <f t="shared" si="0"/>
        <v>0</v>
      </c>
      <c r="P47" s="19">
        <f t="shared" si="1"/>
        <v>0</v>
      </c>
    </row>
    <row r="48" spans="1:16">
      <c r="A48" s="19" t="str">
        <f>VLOOKUP(B48,'Code matching'!$E$1:$G$350,3,FALSE)</f>
        <v>JAM</v>
      </c>
      <c r="B48" s="52" t="s">
        <v>1260</v>
      </c>
      <c r="C48" s="236">
        <v>5.0000000000000001E-3</v>
      </c>
      <c r="D48" s="52">
        <v>-25</v>
      </c>
      <c r="E48" s="238">
        <v>43704</v>
      </c>
      <c r="F48" s="52">
        <v>0</v>
      </c>
      <c r="G48" s="52">
        <v>-125</v>
      </c>
      <c r="H48" s="52">
        <v>-150</v>
      </c>
      <c r="I48" s="52">
        <v>-100</v>
      </c>
      <c r="L48" s="19" t="str">
        <f>VLOOKUP(M48,'Code matching'!$E$1:$G$297,3,FALSE)</f>
        <v>SVN</v>
      </c>
      <c r="M48" s="19" t="s">
        <v>426</v>
      </c>
      <c r="N48" s="52" t="s">
        <v>1249</v>
      </c>
      <c r="O48" s="51">
        <f t="shared" si="0"/>
        <v>0</v>
      </c>
      <c r="P48" s="19">
        <f t="shared" si="1"/>
        <v>0</v>
      </c>
    </row>
    <row r="49" spans="1:17">
      <c r="A49" s="19" t="str">
        <f>VLOOKUP(B49,'Code matching'!$E$1:$G$350,3,FALSE)</f>
        <v>JPN</v>
      </c>
      <c r="B49" s="52" t="s">
        <v>1261</v>
      </c>
      <c r="C49" s="236">
        <v>-1E-3</v>
      </c>
      <c r="D49" s="52">
        <v>-20</v>
      </c>
      <c r="E49" s="238">
        <v>42398</v>
      </c>
      <c r="F49" s="52">
        <v>0</v>
      </c>
      <c r="G49" s="52">
        <v>0</v>
      </c>
      <c r="H49" s="52">
        <v>0</v>
      </c>
      <c r="I49" s="52">
        <v>0</v>
      </c>
      <c r="L49" s="19" t="str">
        <f>VLOOKUP(M49,'Code matching'!$E$1:$G$297,3,FALSE)</f>
        <v>ESP</v>
      </c>
      <c r="M49" s="19" t="s">
        <v>437</v>
      </c>
      <c r="N49" s="52" t="s">
        <v>1249</v>
      </c>
      <c r="O49" s="51">
        <f t="shared" si="0"/>
        <v>0</v>
      </c>
      <c r="P49" s="19">
        <f t="shared" si="1"/>
        <v>0</v>
      </c>
    </row>
    <row r="50" spans="1:17">
      <c r="A50" s="19" t="str">
        <f>VLOOKUP(B50,'Code matching'!$E$1:$G$350,3,FALSE)</f>
        <v>JOR</v>
      </c>
      <c r="B50" s="52" t="s">
        <v>1262</v>
      </c>
      <c r="C50" s="236">
        <v>2.5000000000000001E-2</v>
      </c>
      <c r="D50" s="52">
        <v>-100</v>
      </c>
      <c r="E50" s="238">
        <v>43906</v>
      </c>
      <c r="F50" s="52">
        <v>-150</v>
      </c>
      <c r="G50" s="52">
        <v>-75</v>
      </c>
      <c r="H50" s="52">
        <v>100</v>
      </c>
      <c r="I50" s="52">
        <v>125</v>
      </c>
      <c r="M50" s="19"/>
    </row>
    <row r="51" spans="1:17">
      <c r="A51" s="19" t="str">
        <f>VLOOKUP(B51,'Code matching'!$E$1:$G$350,3,FALSE)</f>
        <v>KAZ</v>
      </c>
      <c r="B51" s="52" t="s">
        <v>1263</v>
      </c>
      <c r="C51" s="236">
        <v>0.09</v>
      </c>
      <c r="D51" s="52">
        <v>-50</v>
      </c>
      <c r="E51" s="238">
        <v>44032</v>
      </c>
      <c r="F51" s="52">
        <v>-25</v>
      </c>
      <c r="G51" s="52">
        <v>0</v>
      </c>
      <c r="H51" s="52">
        <v>-100</v>
      </c>
      <c r="I51" s="52">
        <v>-175</v>
      </c>
    </row>
    <row r="52" spans="1:17">
      <c r="A52" s="19" t="str">
        <f>VLOOKUP(B52,'Code matching'!$E$1:$G$350,3,FALSE)</f>
        <v>KEN</v>
      </c>
      <c r="B52" s="52" t="s">
        <v>1264</v>
      </c>
      <c r="C52" s="236">
        <v>7.0000000000000007E-2</v>
      </c>
      <c r="D52" s="52">
        <v>-25</v>
      </c>
      <c r="E52" s="238">
        <v>43950</v>
      </c>
      <c r="F52" s="52">
        <v>-150</v>
      </c>
      <c r="G52" s="52">
        <v>-50</v>
      </c>
      <c r="H52" s="52">
        <v>-100</v>
      </c>
      <c r="I52" s="52">
        <v>0</v>
      </c>
      <c r="L52" s="11" t="s">
        <v>62</v>
      </c>
      <c r="M52" s="10" t="s">
        <v>0</v>
      </c>
      <c r="O52" s="51"/>
      <c r="P52" s="19">
        <f>IF(INDEX('ESCAP_policy tracker'!D:D, MATCH(L52, 'ESCAP_policy tracker'!B:B, 0)) ="-", 0, INDEX('ESCAP_policy tracker'!D:D, MATCH(L52, 'ESCAP_policy tracker'!B:B, 0)))</f>
        <v>0</v>
      </c>
    </row>
    <row r="53" spans="1:17">
      <c r="A53" s="19" t="str">
        <f>VLOOKUP(B53,'Code matching'!$E$1:$G$350,3,FALSE)</f>
        <v>KWT</v>
      </c>
      <c r="B53" s="52" t="s">
        <v>1265</v>
      </c>
      <c r="C53" s="236">
        <v>1.4999999999999999E-2</v>
      </c>
      <c r="D53" s="52">
        <v>-100</v>
      </c>
      <c r="E53" s="238">
        <v>43906</v>
      </c>
      <c r="F53" s="52">
        <v>-125</v>
      </c>
      <c r="G53" s="52">
        <v>-25</v>
      </c>
      <c r="H53" s="52">
        <v>25</v>
      </c>
      <c r="I53" s="52">
        <v>25</v>
      </c>
      <c r="L53" s="11" t="s">
        <v>69</v>
      </c>
      <c r="M53" s="10" t="s">
        <v>1</v>
      </c>
      <c r="O53" s="51"/>
      <c r="P53" s="19">
        <f>IF(INDEX('ESCAP_policy tracker'!D:D, MATCH(L53, 'ESCAP_policy tracker'!B:B, 0)) ="-", 0, INDEX('ESCAP_policy tracker'!D:D, MATCH(L53, 'ESCAP_policy tracker'!B:B, 0)))</f>
        <v>0</v>
      </c>
      <c r="Q53" s="19"/>
    </row>
    <row r="54" spans="1:17">
      <c r="A54" s="19" t="str">
        <f>VLOOKUP(B54,'Code matching'!$E$1:$G$350,3,FALSE)</f>
        <v>KGZ</v>
      </c>
      <c r="B54" s="52" t="s">
        <v>1266</v>
      </c>
      <c r="C54" s="236">
        <v>0.05</v>
      </c>
      <c r="D54" s="52">
        <v>75</v>
      </c>
      <c r="E54" s="238">
        <v>43885</v>
      </c>
      <c r="F54" s="52">
        <v>75</v>
      </c>
      <c r="G54" s="52">
        <v>-50</v>
      </c>
      <c r="H54" s="52">
        <v>-25</v>
      </c>
      <c r="I54" s="52">
        <v>0</v>
      </c>
      <c r="L54" s="11" t="s">
        <v>82</v>
      </c>
      <c r="M54" s="10" t="s">
        <v>2</v>
      </c>
      <c r="O54" s="51"/>
      <c r="P54" s="19">
        <f>IF(INDEX('ESCAP_policy tracker'!D:D, MATCH(L54, 'ESCAP_policy tracker'!B:B, 0)) ="-", 0, INDEX('ESCAP_policy tracker'!D:D, MATCH(L54, 'ESCAP_policy tracker'!B:B, 0)))</f>
        <v>-100</v>
      </c>
      <c r="Q54" s="19"/>
    </row>
    <row r="55" spans="1:17">
      <c r="A55" s="19" t="str">
        <f>VLOOKUP(B55,'Code matching'!$E$1:$G$350,3,FALSE)</f>
        <v>LSO</v>
      </c>
      <c r="B55" s="52" t="s">
        <v>1267</v>
      </c>
      <c r="C55" s="236">
        <v>3.5000000000000003E-2</v>
      </c>
      <c r="D55" s="52">
        <v>-25</v>
      </c>
      <c r="E55" s="238">
        <v>44040</v>
      </c>
      <c r="F55" s="52">
        <v>-300</v>
      </c>
      <c r="G55" s="52">
        <v>-25</v>
      </c>
      <c r="H55" s="52">
        <v>0</v>
      </c>
      <c r="I55" s="52" t="s">
        <v>697</v>
      </c>
      <c r="L55" s="12" t="s">
        <v>85</v>
      </c>
      <c r="M55" s="13" t="s">
        <v>3</v>
      </c>
      <c r="O55" s="51"/>
      <c r="P55" s="19">
        <f>IF(INDEX('ESCAP_policy tracker'!D:D, MATCH(L55, 'ESCAP_policy tracker'!B:B, 0)) ="-", 0, INDEX('ESCAP_policy tracker'!D:D, MATCH(L55, 'ESCAP_policy tracker'!B:B, 0)))</f>
        <v>-50</v>
      </c>
      <c r="Q55" s="19"/>
    </row>
    <row r="56" spans="1:17">
      <c r="A56" s="19" t="str">
        <f>VLOOKUP(B56,'Code matching'!$E$1:$G$350,3,FALSE)</f>
        <v>MAC</v>
      </c>
      <c r="B56" s="52" t="s">
        <v>1268</v>
      </c>
      <c r="C56" s="236">
        <v>8.6E-3</v>
      </c>
      <c r="D56" s="52">
        <v>-64</v>
      </c>
      <c r="E56" s="238">
        <v>43906</v>
      </c>
      <c r="F56" s="52">
        <v>-114</v>
      </c>
      <c r="G56" s="52">
        <v>-75</v>
      </c>
      <c r="H56" s="52">
        <v>100</v>
      </c>
      <c r="I56" s="52">
        <v>75</v>
      </c>
      <c r="L56" s="11" t="s">
        <v>88</v>
      </c>
      <c r="M56" s="10" t="s">
        <v>4</v>
      </c>
      <c r="O56" s="51"/>
      <c r="P56" s="19">
        <f>IF(INDEX('ESCAP_policy tracker'!D:D, MATCH(L56, 'ESCAP_policy tracker'!B:B, 0)) ="-", 0, INDEX('ESCAP_policy tracker'!D:D, MATCH(L56, 'ESCAP_policy tracker'!B:B, 0)))</f>
        <v>-50</v>
      </c>
      <c r="Q56" s="19"/>
    </row>
    <row r="57" spans="1:17">
      <c r="A57" s="19" t="str">
        <f>VLOOKUP(B57,'Code matching'!$E$1:$G$350,3,FALSE)</f>
        <v>MKD</v>
      </c>
      <c r="B57" s="52" t="s">
        <v>1269</v>
      </c>
      <c r="C57" s="236">
        <v>1.4999999999999999E-2</v>
      </c>
      <c r="D57" s="52">
        <v>-25</v>
      </c>
      <c r="E57" s="238">
        <v>43964</v>
      </c>
      <c r="F57" s="52">
        <v>-75</v>
      </c>
      <c r="G57" s="52">
        <v>-25</v>
      </c>
      <c r="H57" s="52">
        <v>-75</v>
      </c>
      <c r="I57" s="52">
        <v>-50</v>
      </c>
      <c r="L57" s="11" t="s">
        <v>93</v>
      </c>
      <c r="M57" s="10" t="s">
        <v>5</v>
      </c>
      <c r="O57" s="51"/>
      <c r="P57" s="19">
        <f>IF(INDEX('ESCAP_policy tracker'!D:D, MATCH(L57, 'ESCAP_policy tracker'!B:B, 0)) ="-", 0, INDEX('ESCAP_policy tracker'!D:D, MATCH(L57, 'ESCAP_policy tracker'!B:B, 0)))</f>
        <v>-75</v>
      </c>
      <c r="Q57" s="19"/>
    </row>
    <row r="58" spans="1:17">
      <c r="A58" s="19" t="str">
        <f>VLOOKUP(B58,'Code matching'!$E$1:$G$350,3,FALSE)</f>
        <v>MWI</v>
      </c>
      <c r="B58" s="52" t="s">
        <v>1270</v>
      </c>
      <c r="C58" s="236">
        <v>0.13500000000000001</v>
      </c>
      <c r="D58" s="52">
        <v>-100</v>
      </c>
      <c r="E58" s="238">
        <v>43588</v>
      </c>
      <c r="F58" s="52">
        <v>0</v>
      </c>
      <c r="G58" s="52">
        <v>-250</v>
      </c>
      <c r="H58" s="52">
        <v>0</v>
      </c>
      <c r="I58" s="52">
        <v>-800</v>
      </c>
      <c r="L58" s="11" t="s">
        <v>106</v>
      </c>
      <c r="M58" s="10" t="s">
        <v>6</v>
      </c>
      <c r="O58" s="51"/>
      <c r="P58" s="19">
        <f>IF(INDEX('ESCAP_policy tracker'!D:D, MATCH(L58, 'ESCAP_policy tracker'!B:B, 0)) ="-", 0, INDEX('ESCAP_policy tracker'!D:D, MATCH(L58, 'ESCAP_policy tracker'!B:B, 0)))</f>
        <v>0</v>
      </c>
      <c r="Q58" s="19"/>
    </row>
    <row r="59" spans="1:17">
      <c r="A59" s="19" t="str">
        <f>VLOOKUP(B59,'Code matching'!$E$1:$G$350,3,FALSE)</f>
        <v>MYS</v>
      </c>
      <c r="B59" s="52" t="s">
        <v>1271</v>
      </c>
      <c r="C59" s="236">
        <v>1.7500000000000002E-2</v>
      </c>
      <c r="D59" s="52">
        <v>-25</v>
      </c>
      <c r="E59" s="238">
        <v>44019</v>
      </c>
      <c r="F59" s="52">
        <v>-125</v>
      </c>
      <c r="G59" s="52">
        <v>-25</v>
      </c>
      <c r="H59" s="52">
        <v>25</v>
      </c>
      <c r="I59" s="52">
        <v>0</v>
      </c>
      <c r="L59" s="11" t="s">
        <v>123</v>
      </c>
      <c r="M59" s="10" t="s">
        <v>7</v>
      </c>
      <c r="O59" s="51"/>
      <c r="P59" s="19">
        <f>IF(INDEX('ESCAP_policy tracker'!D:D, MATCH(L59, 'ESCAP_policy tracker'!B:B, 0)) ="-", 0, INDEX('ESCAP_policy tracker'!D:D, MATCH(L59, 'ESCAP_policy tracker'!B:B, 0)))</f>
        <v>0</v>
      </c>
      <c r="Q59" s="19"/>
    </row>
    <row r="60" spans="1:17">
      <c r="A60" s="19" t="str">
        <f>VLOOKUP(B60,'Code matching'!$E$1:$G$350,3,FALSE)</f>
        <v>MUS</v>
      </c>
      <c r="B60" s="52" t="s">
        <v>1272</v>
      </c>
      <c r="C60" s="236">
        <v>1.8499999999999999E-2</v>
      </c>
      <c r="D60" s="52">
        <v>-100</v>
      </c>
      <c r="E60" s="238">
        <v>43937</v>
      </c>
      <c r="F60" s="52">
        <v>-150</v>
      </c>
      <c r="G60" s="52">
        <v>-15</v>
      </c>
      <c r="H60" s="52">
        <v>0</v>
      </c>
      <c r="I60" s="52">
        <v>-50</v>
      </c>
      <c r="L60" s="11" t="s">
        <v>132</v>
      </c>
      <c r="M60" s="10" t="s">
        <v>8</v>
      </c>
      <c r="O60" s="51"/>
      <c r="P60" s="19">
        <f>IF(INDEX('ESCAP_policy tracker'!D:D, MATCH(L60, 'ESCAP_policy tracker'!B:B, 0)) ="-", 0, INDEX('ESCAP_policy tracker'!D:D, MATCH(L60, 'ESCAP_policy tracker'!B:B, 0)))</f>
        <v>0</v>
      </c>
      <c r="Q60" s="19"/>
    </row>
    <row r="61" spans="1:17">
      <c r="A61" s="19" t="str">
        <f>VLOOKUP(B61,'Code matching'!$E$1:$G$350,3,FALSE)</f>
        <v>MEX</v>
      </c>
      <c r="B61" s="52" t="s">
        <v>1273</v>
      </c>
      <c r="C61" s="236">
        <v>0.05</v>
      </c>
      <c r="D61" s="52">
        <v>-50</v>
      </c>
      <c r="E61" s="238">
        <v>44007</v>
      </c>
      <c r="F61" s="52">
        <v>-225</v>
      </c>
      <c r="G61" s="52">
        <v>-100</v>
      </c>
      <c r="H61" s="52">
        <v>100</v>
      </c>
      <c r="I61" s="52">
        <v>150</v>
      </c>
      <c r="L61" s="11" t="s">
        <v>145</v>
      </c>
      <c r="M61" s="10" t="s">
        <v>9</v>
      </c>
      <c r="O61" s="51"/>
      <c r="P61" s="19">
        <f>IF(INDEX('ESCAP_policy tracker'!D:D, MATCH(L61, 'ESCAP_policy tracker'!B:B, 0)) ="-", 0, INDEX('ESCAP_policy tracker'!D:D, MATCH(L61, 'ESCAP_policy tracker'!B:B, 0)))</f>
        <v>-30</v>
      </c>
      <c r="Q61" s="19"/>
    </row>
    <row r="62" spans="1:17">
      <c r="A62" s="19" t="str">
        <f>VLOOKUP(B62,'Code matching'!$E$1:$G$350,3,FALSE)</f>
        <v>MDA</v>
      </c>
      <c r="B62" s="52" t="s">
        <v>1274</v>
      </c>
      <c r="C62" s="236">
        <v>0.03</v>
      </c>
      <c r="D62" s="52">
        <v>-25</v>
      </c>
      <c r="E62" s="238">
        <v>44049</v>
      </c>
      <c r="F62" s="52">
        <v>-250</v>
      </c>
      <c r="G62" s="52">
        <v>-100</v>
      </c>
      <c r="H62" s="52">
        <v>0</v>
      </c>
      <c r="I62" s="52">
        <v>-250</v>
      </c>
      <c r="L62" s="11" t="s">
        <v>160</v>
      </c>
      <c r="M62" s="10" t="s">
        <v>10</v>
      </c>
      <c r="O62" s="51"/>
      <c r="P62" s="19">
        <f>IF(INDEX('ESCAP_policy tracker'!D:D, MATCH(L62, 'ESCAP_policy tracker'!B:B, 0)) ="-", 0, INDEX('ESCAP_policy tracker'!D:D, MATCH(L62, 'ESCAP_policy tracker'!B:B, 0)))</f>
        <v>0</v>
      </c>
      <c r="Q62" s="19"/>
    </row>
    <row r="63" spans="1:17">
      <c r="A63" s="19" t="str">
        <f>VLOOKUP(B63,'Code matching'!$E$1:$G$350,3,FALSE)</f>
        <v>MNG</v>
      </c>
      <c r="B63" s="52" t="s">
        <v>1275</v>
      </c>
      <c r="C63" s="236">
        <v>0.09</v>
      </c>
      <c r="D63" s="52">
        <v>-100</v>
      </c>
      <c r="E63" s="238">
        <v>43934</v>
      </c>
      <c r="F63" s="52">
        <v>-200</v>
      </c>
      <c r="G63" s="52">
        <v>0</v>
      </c>
      <c r="H63" s="52">
        <v>0</v>
      </c>
      <c r="I63" s="52">
        <v>-300</v>
      </c>
      <c r="L63" s="12" t="s">
        <v>207</v>
      </c>
      <c r="M63" s="13" t="s">
        <v>11</v>
      </c>
      <c r="O63" s="51"/>
      <c r="P63" s="19">
        <f>IF(INDEX('ESCAP_policy tracker'!D:D, MATCH(L63, 'ESCAP_policy tracker'!B:B, 0)) ="-", 0, INDEX('ESCAP_policy tracker'!D:D, MATCH(L63, 'ESCAP_policy tracker'!B:B, 0)))</f>
        <v>-25</v>
      </c>
      <c r="Q63" s="19"/>
    </row>
    <row r="64" spans="1:17">
      <c r="A64" s="19" t="str">
        <f>VLOOKUP(B64,'Code matching'!$E$1:$G$350,3,FALSE)</f>
        <v>MAR</v>
      </c>
      <c r="B64" s="52" t="s">
        <v>1276</v>
      </c>
      <c r="C64" s="236">
        <v>1.4999999999999999E-2</v>
      </c>
      <c r="D64" s="52">
        <v>-50</v>
      </c>
      <c r="E64" s="238">
        <v>43998</v>
      </c>
      <c r="F64" s="52">
        <v>-75</v>
      </c>
      <c r="G64" s="52">
        <v>0</v>
      </c>
      <c r="H64" s="52">
        <v>0</v>
      </c>
      <c r="I64" s="52">
        <v>0</v>
      </c>
      <c r="L64" s="11" t="s">
        <v>214</v>
      </c>
      <c r="M64" s="10" t="s">
        <v>12</v>
      </c>
      <c r="O64" s="51"/>
      <c r="P64" s="19">
        <f>IF(INDEX('ESCAP_policy tracker'!D:D, MATCH(L64, 'ESCAP_policy tracker'!B:B, 0)) ="-", 0, INDEX('ESCAP_policy tracker'!D:D, MATCH(L64, 'ESCAP_policy tracker'!B:B, 0)))</f>
        <v>0</v>
      </c>
      <c r="Q64" s="19"/>
    </row>
    <row r="65" spans="1:17">
      <c r="A65" s="19" t="str">
        <f>VLOOKUP(B65,'Code matching'!$E$1:$G$350,3,FALSE)</f>
        <v>MOZ</v>
      </c>
      <c r="B65" s="52" t="s">
        <v>1277</v>
      </c>
      <c r="C65" s="236">
        <v>0.10249999999999999</v>
      </c>
      <c r="D65" s="52">
        <v>-100</v>
      </c>
      <c r="E65" s="238">
        <v>43999</v>
      </c>
      <c r="F65" s="52">
        <v>-250</v>
      </c>
      <c r="G65" s="52">
        <v>-150</v>
      </c>
      <c r="H65" s="52">
        <v>-525</v>
      </c>
      <c r="I65" s="52">
        <v>-375</v>
      </c>
      <c r="L65" s="11" t="s">
        <v>221</v>
      </c>
      <c r="M65" s="10" t="s">
        <v>13</v>
      </c>
      <c r="O65" s="51"/>
      <c r="P65" s="19">
        <f>IF(INDEX('ESCAP_policy tracker'!D:D, MATCH(L65, 'ESCAP_policy tracker'!B:B, 0)) ="-", 0, INDEX('ESCAP_policy tracker'!D:D, MATCH(L65, 'ESCAP_policy tracker'!B:B, 0)))</f>
        <v>-75</v>
      </c>
      <c r="Q65" s="19"/>
    </row>
    <row r="66" spans="1:17">
      <c r="A66" s="19" t="str">
        <f>VLOOKUP(B66,'Code matching'!$E$1:$G$350,3,FALSE)</f>
        <v>MMR</v>
      </c>
      <c r="B66" s="52" t="s">
        <v>1278</v>
      </c>
      <c r="C66" s="236">
        <v>7.4999999999999997E-2</v>
      </c>
      <c r="D66" s="52">
        <v>-100</v>
      </c>
      <c r="E66" s="238">
        <v>43948</v>
      </c>
      <c r="F66" s="52">
        <v>-250</v>
      </c>
      <c r="G66" s="52">
        <v>0</v>
      </c>
      <c r="H66" s="52">
        <v>0</v>
      </c>
      <c r="I66" s="52">
        <v>0</v>
      </c>
      <c r="L66" s="11" t="s">
        <v>236</v>
      </c>
      <c r="M66" s="10" t="s">
        <v>14</v>
      </c>
      <c r="O66" s="51"/>
      <c r="P66" s="19">
        <f>IF(INDEX('ESCAP_policy tracker'!D:D, MATCH(L66, 'ESCAP_policy tracker'!B:B, 0)) ="-", 0, INDEX('ESCAP_policy tracker'!D:D, MATCH(L66, 'ESCAP_policy tracker'!B:B, 0)))</f>
        <v>0</v>
      </c>
      <c r="Q66" s="19"/>
    </row>
    <row r="67" spans="1:17">
      <c r="A67" s="19" t="str">
        <f>VLOOKUP(B67,'Code matching'!$E$1:$G$350,3,FALSE)</f>
        <v>NAM</v>
      </c>
      <c r="B67" s="52" t="s">
        <v>1279</v>
      </c>
      <c r="C67" s="236">
        <v>0.04</v>
      </c>
      <c r="D67" s="52">
        <v>-25</v>
      </c>
      <c r="E67" s="238">
        <v>43999</v>
      </c>
      <c r="F67" s="52">
        <v>-250</v>
      </c>
      <c r="G67" s="52">
        <v>-25</v>
      </c>
      <c r="H67" s="52">
        <v>0</v>
      </c>
      <c r="I67" s="52">
        <v>-25</v>
      </c>
      <c r="L67" s="11" t="s">
        <v>147</v>
      </c>
      <c r="M67" s="10" t="s">
        <v>15</v>
      </c>
      <c r="O67" s="51"/>
      <c r="P67" s="19">
        <f>IF(INDEX('ESCAP_policy tracker'!D:D, MATCH(L67, 'ESCAP_policy tracker'!B:B, 0)) ="-", 0, INDEX('ESCAP_policy tracker'!D:D, MATCH(L67, 'ESCAP_policy tracker'!B:B, 0)))</f>
        <v>-214</v>
      </c>
      <c r="Q67" s="19"/>
    </row>
    <row r="68" spans="1:17">
      <c r="A68" s="19" t="str">
        <f>VLOOKUP(B68,'Code matching'!$E$1:$G$350,3,FALSE)</f>
        <v>NZL</v>
      </c>
      <c r="B68" s="52" t="s">
        <v>1280</v>
      </c>
      <c r="C68" s="236">
        <v>2.5000000000000001E-3</v>
      </c>
      <c r="D68" s="52">
        <v>-75</v>
      </c>
      <c r="E68" s="238">
        <v>43906</v>
      </c>
      <c r="F68" s="52">
        <v>-75</v>
      </c>
      <c r="G68" s="52">
        <v>-75</v>
      </c>
      <c r="H68" s="52">
        <v>0</v>
      </c>
      <c r="I68" s="52">
        <v>0</v>
      </c>
      <c r="L68" s="11" t="s">
        <v>259</v>
      </c>
      <c r="M68" s="10" t="s">
        <v>16</v>
      </c>
      <c r="O68" s="51"/>
      <c r="P68" s="19">
        <f>IF(INDEX('ESCAP_policy tracker'!D:D, MATCH(L68, 'ESCAP_policy tracker'!B:B, 0)) ="-", 0, INDEX('ESCAP_policy tracker'!D:D, MATCH(L68, 'ESCAP_policy tracker'!B:B, 0)))</f>
        <v>-115</v>
      </c>
      <c r="Q68" s="19"/>
    </row>
    <row r="69" spans="1:17">
      <c r="A69" s="19" t="str">
        <f>VLOOKUP(B69,'Code matching'!$E$1:$G$350,3,FALSE)</f>
        <v>NGA</v>
      </c>
      <c r="B69" s="52" t="s">
        <v>1281</v>
      </c>
      <c r="C69" s="236">
        <v>0.125</v>
      </c>
      <c r="D69" s="52">
        <v>-100</v>
      </c>
      <c r="E69" s="238">
        <v>43979</v>
      </c>
      <c r="F69" s="52">
        <v>-100</v>
      </c>
      <c r="G69" s="52">
        <v>-50</v>
      </c>
      <c r="H69" s="52">
        <v>0</v>
      </c>
      <c r="I69" s="52">
        <v>0</v>
      </c>
      <c r="L69" s="11" t="s">
        <v>260</v>
      </c>
      <c r="M69" s="10" t="s">
        <v>17</v>
      </c>
      <c r="O69" s="51"/>
      <c r="P69" s="19">
        <f>IF(INDEX('ESCAP_policy tracker'!D:D, MATCH(L69, 'ESCAP_policy tracker'!B:B, 0)) ="-", 0, INDEX('ESCAP_policy tracker'!D:D, MATCH(L69, 'ESCAP_policy tracker'!B:B, 0)))</f>
        <v>-75</v>
      </c>
      <c r="Q69" s="19"/>
    </row>
    <row r="70" spans="1:17">
      <c r="A70" s="19" t="str">
        <f>VLOOKUP(B70,'Code matching'!$E$1:$G$350,3,FALSE)</f>
        <v>NOR</v>
      </c>
      <c r="B70" s="52" t="s">
        <v>1282</v>
      </c>
      <c r="C70" s="236">
        <v>0</v>
      </c>
      <c r="D70" s="52">
        <v>-25</v>
      </c>
      <c r="E70" s="238">
        <v>43958</v>
      </c>
      <c r="F70" s="52">
        <v>-150</v>
      </c>
      <c r="G70" s="52">
        <v>75</v>
      </c>
      <c r="H70" s="52">
        <v>25</v>
      </c>
      <c r="I70" s="52">
        <v>0</v>
      </c>
      <c r="L70" s="11" t="s">
        <v>261</v>
      </c>
      <c r="M70" s="10" t="s">
        <v>18</v>
      </c>
      <c r="O70" s="51"/>
      <c r="P70" s="19">
        <f>IF(INDEX('ESCAP_policy tracker'!D:D, MATCH(L70, 'ESCAP_policy tracker'!B:B, 0)) ="-", 0, INDEX('ESCAP_policy tracker'!D:D, MATCH(L70, 'ESCAP_policy tracker'!B:B, 0)))</f>
        <v>0</v>
      </c>
      <c r="Q70" s="19"/>
    </row>
    <row r="71" spans="1:17">
      <c r="A71" s="19" t="str">
        <f>VLOOKUP(B71,'Code matching'!$E$1:$G$350,3,FALSE)</f>
        <v>PAK</v>
      </c>
      <c r="B71" s="52" t="s">
        <v>1283</v>
      </c>
      <c r="C71" s="236">
        <v>7.0000000000000007E-2</v>
      </c>
      <c r="D71" s="52">
        <v>-100</v>
      </c>
      <c r="E71" s="238">
        <v>44007</v>
      </c>
      <c r="F71" s="52">
        <v>-625</v>
      </c>
      <c r="G71" s="52">
        <v>325</v>
      </c>
      <c r="H71" s="52">
        <v>425</v>
      </c>
      <c r="I71" s="52">
        <v>0</v>
      </c>
      <c r="L71" s="11" t="s">
        <v>274</v>
      </c>
      <c r="M71" s="10" t="s">
        <v>19</v>
      </c>
      <c r="O71" s="51"/>
      <c r="P71" s="19">
        <f>IF(INDEX('ESCAP_policy tracker'!D:D, MATCH(L71, 'ESCAP_policy tracker'!B:B, 0)) ="-", 0, INDEX('ESCAP_policy tracker'!D:D, MATCH(L71, 'ESCAP_policy tracker'!B:B, 0)))</f>
        <v>0</v>
      </c>
      <c r="Q71" s="19"/>
    </row>
    <row r="72" spans="1:17">
      <c r="A72" s="19" t="str">
        <f>VLOOKUP(B72,'Code matching'!$E$1:$G$350,3,FALSE)</f>
        <v>PRY</v>
      </c>
      <c r="B72" s="52" t="s">
        <v>1284</v>
      </c>
      <c r="C72" s="236">
        <v>7.4999999999999997E-3</v>
      </c>
      <c r="D72" s="52">
        <v>-50</v>
      </c>
      <c r="E72" s="238">
        <v>44004</v>
      </c>
      <c r="F72" s="52">
        <v>-325</v>
      </c>
      <c r="G72" s="52">
        <v>-125</v>
      </c>
      <c r="H72" s="52">
        <v>0</v>
      </c>
      <c r="I72" s="52">
        <v>-25</v>
      </c>
      <c r="L72" s="11" t="s">
        <v>279</v>
      </c>
      <c r="M72" s="10" t="s">
        <v>20</v>
      </c>
      <c r="O72" s="51"/>
      <c r="P72" s="19">
        <f>IF(INDEX('ESCAP_policy tracker'!D:D, MATCH(L72, 'ESCAP_policy tracker'!B:B, 0)) ="-", 0, INDEX('ESCAP_policy tracker'!D:D, MATCH(L72, 'ESCAP_policy tracker'!B:B, 0)))</f>
        <v>25</v>
      </c>
      <c r="Q72" s="19"/>
    </row>
    <row r="73" spans="1:17">
      <c r="A73" s="19" t="str">
        <f>VLOOKUP(B73,'Code matching'!$E$1:$G$350,3,FALSE)</f>
        <v>PER</v>
      </c>
      <c r="B73" s="52" t="s">
        <v>1285</v>
      </c>
      <c r="C73" s="236">
        <v>2.5000000000000001E-3</v>
      </c>
      <c r="D73" s="52">
        <v>-100</v>
      </c>
      <c r="E73" s="238">
        <v>43937</v>
      </c>
      <c r="F73" s="52">
        <v>-200</v>
      </c>
      <c r="G73" s="52">
        <v>-50</v>
      </c>
      <c r="H73" s="52">
        <v>-50</v>
      </c>
      <c r="I73" s="52">
        <v>-100</v>
      </c>
      <c r="L73" s="11" t="s">
        <v>282</v>
      </c>
      <c r="M73" s="10" t="s">
        <v>21</v>
      </c>
      <c r="O73" s="51"/>
      <c r="P73" s="19">
        <f>IF(INDEX('ESCAP_policy tracker'!D:D, MATCH(L73, 'ESCAP_policy tracker'!B:B, 0)) ="-", 0, INDEX('ESCAP_policy tracker'!D:D, MATCH(L73, 'ESCAP_policy tracker'!B:B, 0)))</f>
        <v>0</v>
      </c>
      <c r="Q73" s="19"/>
    </row>
    <row r="74" spans="1:17">
      <c r="A74" s="19" t="str">
        <f>VLOOKUP(B74,'Code matching'!$E$1:$G$350,3,FALSE)</f>
        <v>PHL</v>
      </c>
      <c r="B74" s="52" t="s">
        <v>1286</v>
      </c>
      <c r="C74" s="236">
        <v>2.2499999999999999E-2</v>
      </c>
      <c r="D74" s="52">
        <v>-50</v>
      </c>
      <c r="E74" s="238">
        <v>44007</v>
      </c>
      <c r="F74" s="52">
        <v>-175</v>
      </c>
      <c r="G74" s="52">
        <v>-75</v>
      </c>
      <c r="H74" s="52">
        <v>175</v>
      </c>
      <c r="I74" s="52">
        <v>0</v>
      </c>
      <c r="L74" s="11" t="s">
        <v>285</v>
      </c>
      <c r="M74" s="10" t="s">
        <v>22</v>
      </c>
      <c r="O74" s="51"/>
      <c r="P74" s="19">
        <f>IF(INDEX('ESCAP_policy tracker'!D:D, MATCH(L74, 'ESCAP_policy tracker'!B:B, 0)) ="-", 0, INDEX('ESCAP_policy tracker'!D:D, MATCH(L74, 'ESCAP_policy tracker'!B:B, 0)))</f>
        <v>75</v>
      </c>
      <c r="Q74" s="19"/>
    </row>
    <row r="75" spans="1:17">
      <c r="A75" s="19" t="str">
        <f>VLOOKUP(B75,'Code matching'!$E$1:$G$350,3,FALSE)</f>
        <v>POL</v>
      </c>
      <c r="B75" s="52" t="s">
        <v>1287</v>
      </c>
      <c r="C75" s="236">
        <v>1E-3</v>
      </c>
      <c r="D75" s="52">
        <v>-40</v>
      </c>
      <c r="E75" s="238">
        <v>43979</v>
      </c>
      <c r="F75" s="52">
        <v>-140</v>
      </c>
      <c r="G75" s="52">
        <v>0</v>
      </c>
      <c r="H75" s="52">
        <v>0</v>
      </c>
      <c r="I75" s="52">
        <v>0</v>
      </c>
      <c r="L75" s="11" t="s">
        <v>286</v>
      </c>
      <c r="M75" s="10" t="s">
        <v>23</v>
      </c>
      <c r="O75" s="51"/>
      <c r="P75" s="19">
        <f>IF(INDEX('ESCAP_policy tracker'!D:D, MATCH(L75, 'ESCAP_policy tracker'!B:B, 0)) ="-", 0, INDEX('ESCAP_policy tracker'!D:D, MATCH(L75, 'ESCAP_policy tracker'!B:B, 0)))</f>
        <v>-100</v>
      </c>
      <c r="Q75" s="19"/>
    </row>
    <row r="76" spans="1:17">
      <c r="A76" s="19" t="str">
        <f>VLOOKUP(B76,'Code matching'!$E$1:$G$350,3,FALSE)</f>
        <v>QAT</v>
      </c>
      <c r="B76" s="52" t="s">
        <v>1288</v>
      </c>
      <c r="C76" s="236">
        <v>2.5000000000000001E-2</v>
      </c>
      <c r="D76" s="52">
        <v>-100</v>
      </c>
      <c r="E76" s="238">
        <v>43906</v>
      </c>
      <c r="F76" s="52">
        <v>-175</v>
      </c>
      <c r="G76" s="52">
        <v>-75</v>
      </c>
      <c r="H76" s="52">
        <v>0</v>
      </c>
      <c r="I76" s="52">
        <v>25</v>
      </c>
      <c r="L76" s="11" t="s">
        <v>149</v>
      </c>
      <c r="M76" s="10" t="s">
        <v>24</v>
      </c>
      <c r="O76" s="51"/>
      <c r="P76" s="19">
        <f>IF(INDEX('ESCAP_policy tracker'!D:D, MATCH(L76, 'ESCAP_policy tracker'!B:B, 0)) ="-", 0, INDEX('ESCAP_policy tracker'!D:D, MATCH(L76, 'ESCAP_policy tracker'!B:B, 0)))</f>
        <v>-114</v>
      </c>
      <c r="Q76" s="19"/>
    </row>
    <row r="77" spans="1:17">
      <c r="A77" s="19" t="str">
        <f>VLOOKUP(B77,'Code matching'!$E$1:$G$350,3,FALSE)</f>
        <v>ROU</v>
      </c>
      <c r="B77" s="52" t="s">
        <v>1289</v>
      </c>
      <c r="C77" s="236">
        <v>1.4999999999999999E-2</v>
      </c>
      <c r="D77" s="52">
        <v>-25</v>
      </c>
      <c r="E77" s="238">
        <v>44048</v>
      </c>
      <c r="F77" s="52">
        <v>-100</v>
      </c>
      <c r="G77" s="52">
        <v>0</v>
      </c>
      <c r="H77" s="52">
        <v>75</v>
      </c>
      <c r="I77" s="52">
        <v>0</v>
      </c>
      <c r="L77" s="11" t="s">
        <v>307</v>
      </c>
      <c r="M77" s="10" t="s">
        <v>25</v>
      </c>
      <c r="O77" s="51"/>
      <c r="P77" s="19">
        <f>IF(INDEX('ESCAP_policy tracker'!D:D, MATCH(L77, 'ESCAP_policy tracker'!B:B, 0)) ="-", 0, INDEX('ESCAP_policy tracker'!D:D, MATCH(L77, 'ESCAP_policy tracker'!B:B, 0)))</f>
        <v>-125</v>
      </c>
      <c r="Q77" s="19"/>
    </row>
    <row r="78" spans="1:17">
      <c r="A78" s="19" t="str">
        <f>VLOOKUP(B78,'Code matching'!$E$1:$G$350,3,FALSE)</f>
        <v>RUS</v>
      </c>
      <c r="B78" s="52" t="s">
        <v>1290</v>
      </c>
      <c r="C78" s="236">
        <v>4.2500000000000003E-2</v>
      </c>
      <c r="D78" s="52">
        <v>-25</v>
      </c>
      <c r="E78" s="238">
        <v>44036</v>
      </c>
      <c r="F78" s="52">
        <v>-200</v>
      </c>
      <c r="G78" s="52">
        <v>-150</v>
      </c>
      <c r="H78" s="52">
        <v>0</v>
      </c>
      <c r="I78" s="52">
        <v>-225</v>
      </c>
      <c r="L78" s="11" t="s">
        <v>308</v>
      </c>
      <c r="M78" s="10" t="s">
        <v>26</v>
      </c>
      <c r="O78" s="51"/>
      <c r="P78" s="19">
        <f>IF(INDEX('ESCAP_policy tracker'!D:D, MATCH(L78, 'ESCAP_policy tracker'!B:B, 0)) ="-", 0, INDEX('ESCAP_policy tracker'!D:D, MATCH(L78, 'ESCAP_policy tracker'!B:B, 0)))</f>
        <v>0</v>
      </c>
      <c r="Q78" s="19"/>
    </row>
    <row r="79" spans="1:17">
      <c r="A79" s="19" t="str">
        <f>VLOOKUP(B79,'Code matching'!$E$1:$G$350,3,FALSE)</f>
        <v>RWA</v>
      </c>
      <c r="B79" s="52" t="s">
        <v>1291</v>
      </c>
      <c r="C79" s="236">
        <v>4.4999999999999998E-2</v>
      </c>
      <c r="D79" s="52">
        <v>-50</v>
      </c>
      <c r="E79" s="238">
        <v>43951</v>
      </c>
      <c r="F79" s="52">
        <v>-50</v>
      </c>
      <c r="G79" s="52">
        <v>-50</v>
      </c>
      <c r="H79" s="52">
        <v>0</v>
      </c>
      <c r="I79" s="52">
        <v>-75</v>
      </c>
      <c r="L79" s="11" t="s">
        <v>313</v>
      </c>
      <c r="M79" s="10" t="s">
        <v>27</v>
      </c>
      <c r="O79" s="51"/>
      <c r="P79" s="19">
        <f>IF(INDEX('ESCAP_policy tracker'!D:D, MATCH(L79, 'ESCAP_policy tracker'!B:B, 0)) ="-", 0, INDEX('ESCAP_policy tracker'!D:D, MATCH(L79, 'ESCAP_policy tracker'!B:B, 0)))</f>
        <v>0</v>
      </c>
      <c r="Q79" s="19"/>
    </row>
    <row r="80" spans="1:17">
      <c r="A80" s="19" t="str">
        <f>VLOOKUP(B80,'Code matching'!$E$1:$G$350,3,FALSE)</f>
        <v>WSM</v>
      </c>
      <c r="B80" s="52" t="s">
        <v>1292</v>
      </c>
      <c r="C80" s="236">
        <v>1.4E-3</v>
      </c>
      <c r="D80" s="52">
        <v>-1</v>
      </c>
      <c r="E80" s="238">
        <v>42552</v>
      </c>
      <c r="F80" s="52">
        <v>0</v>
      </c>
      <c r="G80" s="52">
        <v>0</v>
      </c>
      <c r="H80" s="52">
        <v>0</v>
      </c>
      <c r="I80" s="52">
        <v>0</v>
      </c>
      <c r="L80" s="11" t="s">
        <v>324</v>
      </c>
      <c r="M80" s="10" t="s">
        <v>28</v>
      </c>
      <c r="O80" s="51"/>
      <c r="P80" s="19">
        <f>IF(INDEX('ESCAP_policy tracker'!D:D, MATCH(L80, 'ESCAP_policy tracker'!B:B, 0)) ="-", 0, INDEX('ESCAP_policy tracker'!D:D, MATCH(L80, 'ESCAP_policy tracker'!B:B, 0)))</f>
        <v>0</v>
      </c>
      <c r="Q80" s="19"/>
    </row>
    <row r="81" spans="1:17">
      <c r="A81" s="19" t="str">
        <f>VLOOKUP(B81,'Code matching'!$E$1:$G$350,3,FALSE)</f>
        <v>SAU</v>
      </c>
      <c r="B81" s="52" t="s">
        <v>1293</v>
      </c>
      <c r="C81" s="236">
        <v>0.01</v>
      </c>
      <c r="D81" s="52">
        <v>-75</v>
      </c>
      <c r="E81" s="238">
        <v>43906</v>
      </c>
      <c r="F81" s="52">
        <v>-125</v>
      </c>
      <c r="G81" s="52">
        <v>-75</v>
      </c>
      <c r="H81" s="52">
        <v>100</v>
      </c>
      <c r="I81" s="52">
        <v>0</v>
      </c>
      <c r="L81" s="11" t="s">
        <v>327</v>
      </c>
      <c r="M81" s="10" t="s">
        <v>29</v>
      </c>
      <c r="O81" s="51"/>
      <c r="P81" s="19">
        <f>IF(INDEX('ESCAP_policy tracker'!D:D, MATCH(L81, 'ESCAP_policy tracker'!B:B, 0)) ="-", 0, INDEX('ESCAP_policy tracker'!D:D, MATCH(L81, 'ESCAP_policy tracker'!B:B, 0)))</f>
        <v>-200</v>
      </c>
      <c r="Q81" s="19"/>
    </row>
    <row r="82" spans="1:17">
      <c r="A82" s="19" t="str">
        <f>VLOOKUP(B82,'Code matching'!$E$1:$G$350,3,FALSE)</f>
        <v>SRB</v>
      </c>
      <c r="B82" s="52" t="s">
        <v>1294</v>
      </c>
      <c r="C82" s="236">
        <v>1.2500000000000001E-2</v>
      </c>
      <c r="D82" s="52">
        <v>-25</v>
      </c>
      <c r="E82" s="238">
        <v>43993</v>
      </c>
      <c r="F82" s="52">
        <v>-100</v>
      </c>
      <c r="G82" s="52">
        <v>-75</v>
      </c>
      <c r="H82" s="52">
        <v>-50</v>
      </c>
      <c r="I82" s="52">
        <v>-50</v>
      </c>
      <c r="L82" s="11" t="s">
        <v>336</v>
      </c>
      <c r="M82" s="10" t="s">
        <v>30</v>
      </c>
      <c r="O82" s="51"/>
      <c r="P82" s="19">
        <f>IF(INDEX('ESCAP_policy tracker'!D:D, MATCH(L82, 'ESCAP_policy tracker'!B:B, 0)) ="-", 0, INDEX('ESCAP_policy tracker'!D:D, MATCH(L82, 'ESCAP_policy tracker'!B:B, 0)))</f>
        <v>-250</v>
      </c>
      <c r="Q82" s="19"/>
    </row>
    <row r="83" spans="1:17">
      <c r="A83" s="19" t="str">
        <f>VLOOKUP(B83,'Code matching'!$E$1:$G$350,3,FALSE)</f>
        <v>SYC</v>
      </c>
      <c r="B83" s="52" t="s">
        <v>1295</v>
      </c>
      <c r="C83" s="236">
        <v>0.03</v>
      </c>
      <c r="D83" s="52">
        <v>-100</v>
      </c>
      <c r="E83" s="238">
        <v>44003</v>
      </c>
      <c r="F83" s="52">
        <v>-200</v>
      </c>
      <c r="G83" s="52">
        <v>-50</v>
      </c>
      <c r="H83" s="52">
        <v>0</v>
      </c>
      <c r="I83" s="52">
        <v>0</v>
      </c>
      <c r="L83" s="11" t="s">
        <v>339</v>
      </c>
      <c r="M83" s="10" t="s">
        <v>31</v>
      </c>
      <c r="O83" s="51"/>
      <c r="P83" s="19">
        <f>IF(INDEX('ESCAP_policy tracker'!D:D, MATCH(L83, 'ESCAP_policy tracker'!B:B, 0)) ="-", 0, INDEX('ESCAP_policy tracker'!D:D, MATCH(L83, 'ESCAP_policy tracker'!B:B, 0)))</f>
        <v>0</v>
      </c>
      <c r="Q83" s="19"/>
    </row>
    <row r="84" spans="1:17">
      <c r="A84" s="19" t="str">
        <f>VLOOKUP(B84,'Code matching'!$E$1:$G$350,3,FALSE)</f>
        <v>SLE</v>
      </c>
      <c r="B84" s="52" t="s">
        <v>1296</v>
      </c>
      <c r="C84" s="236">
        <v>0.15</v>
      </c>
      <c r="D84" s="52">
        <v>-150</v>
      </c>
      <c r="E84" s="238">
        <v>43908</v>
      </c>
      <c r="F84" s="52">
        <v>-150</v>
      </c>
      <c r="G84" s="52">
        <v>0</v>
      </c>
      <c r="H84" s="52">
        <v>200</v>
      </c>
      <c r="I84" s="52">
        <v>350</v>
      </c>
      <c r="L84" s="11" t="s">
        <v>340</v>
      </c>
      <c r="M84" s="10" t="s">
        <v>32</v>
      </c>
      <c r="O84" s="51"/>
      <c r="P84" s="19">
        <f>IF(INDEX('ESCAP_policy tracker'!D:D, MATCH(L84, 'ESCAP_policy tracker'!B:B, 0)) ="-", 0, INDEX('ESCAP_policy tracker'!D:D, MATCH(L84, 'ESCAP_policy tracker'!B:B, 0)))</f>
        <v>0</v>
      </c>
      <c r="Q84" s="19"/>
    </row>
    <row r="85" spans="1:17">
      <c r="A85" s="19" t="str">
        <f>VLOOKUP(B85,'Code matching'!$E$1:$G$350,3,FALSE)</f>
        <v>ZAF</v>
      </c>
      <c r="B85" s="52" t="s">
        <v>1297</v>
      </c>
      <c r="C85" s="236">
        <v>3.5000000000000003E-2</v>
      </c>
      <c r="D85" s="52">
        <v>-25</v>
      </c>
      <c r="E85" s="238">
        <v>44035</v>
      </c>
      <c r="F85" s="52">
        <v>-300</v>
      </c>
      <c r="G85" s="52">
        <v>-25</v>
      </c>
      <c r="H85" s="52">
        <v>0</v>
      </c>
      <c r="I85" s="52">
        <v>-25</v>
      </c>
      <c r="L85" s="11" t="s">
        <v>343</v>
      </c>
      <c r="M85" s="10" t="s">
        <v>33</v>
      </c>
      <c r="O85" s="51"/>
      <c r="P85" s="19">
        <f>IF(INDEX('ESCAP_policy tracker'!D:D, MATCH(L85, 'ESCAP_policy tracker'!B:B, 0)) ="-", 0, INDEX('ESCAP_policy tracker'!D:D, MATCH(L85, 'ESCAP_policy tracker'!B:B, 0)))</f>
        <v>0</v>
      </c>
      <c r="Q85" s="19"/>
    </row>
    <row r="86" spans="1:17">
      <c r="A86" s="19" t="str">
        <f>VLOOKUP(B86,'Code matching'!$E$1:$G$350,3,FALSE)</f>
        <v>KOR</v>
      </c>
      <c r="B86" s="52" t="s">
        <v>1298</v>
      </c>
      <c r="C86" s="236">
        <v>5.0000000000000001E-3</v>
      </c>
      <c r="D86" s="52">
        <v>-25</v>
      </c>
      <c r="E86" s="238">
        <v>43979</v>
      </c>
      <c r="F86" s="52">
        <v>-75</v>
      </c>
      <c r="G86" s="52">
        <v>-50</v>
      </c>
      <c r="H86" s="52">
        <v>25</v>
      </c>
      <c r="I86" s="52">
        <v>25</v>
      </c>
      <c r="L86" s="12" t="s">
        <v>344</v>
      </c>
      <c r="M86" s="13" t="s">
        <v>34</v>
      </c>
      <c r="O86" s="51"/>
      <c r="P86" s="19">
        <f>IF(INDEX('ESCAP_policy tracker'!D:D, MATCH(L86, 'ESCAP_policy tracker'!B:B, 0)) ="-", 0, INDEX('ESCAP_policy tracker'!D:D, MATCH(L86, 'ESCAP_policy tracker'!B:B, 0)))</f>
        <v>-75</v>
      </c>
      <c r="Q86" s="19"/>
    </row>
    <row r="87" spans="1:17">
      <c r="A87" s="19" t="str">
        <f>VLOOKUP(B87,'Code matching'!$E$1:$G$350,3,FALSE)</f>
        <v>LKA</v>
      </c>
      <c r="B87" s="52" t="s">
        <v>1299</v>
      </c>
      <c r="C87" s="236">
        <v>4.4999999999999998E-2</v>
      </c>
      <c r="D87" s="52">
        <v>-100</v>
      </c>
      <c r="E87" s="238">
        <v>44021</v>
      </c>
      <c r="F87" s="52">
        <v>-250</v>
      </c>
      <c r="G87" s="52">
        <v>-100</v>
      </c>
      <c r="H87" s="52">
        <v>75</v>
      </c>
      <c r="I87" s="52">
        <v>25</v>
      </c>
      <c r="L87" s="11" t="s">
        <v>351</v>
      </c>
      <c r="M87" s="10" t="s">
        <v>35</v>
      </c>
      <c r="O87" s="51"/>
      <c r="P87" s="19">
        <f>IF(INDEX('ESCAP_policy tracker'!D:D, MATCH(L87, 'ESCAP_policy tracker'!B:B, 0)) ="-", 0, INDEX('ESCAP_policy tracker'!D:D, MATCH(L87, 'ESCAP_policy tracker'!B:B, 0)))</f>
        <v>0</v>
      </c>
      <c r="Q87" s="19"/>
    </row>
    <row r="88" spans="1:17">
      <c r="A88" s="19" t="str">
        <f>VLOOKUP(B88,'Code matching'!$E$1:$G$350,3,FALSE)</f>
        <v>SWE</v>
      </c>
      <c r="B88" s="52" t="s">
        <v>1300</v>
      </c>
      <c r="C88" s="236">
        <v>0</v>
      </c>
      <c r="D88" s="52">
        <v>25</v>
      </c>
      <c r="E88" s="238">
        <v>43818</v>
      </c>
      <c r="F88" s="52">
        <v>0</v>
      </c>
      <c r="G88" s="52">
        <v>25</v>
      </c>
      <c r="H88" s="52">
        <v>25</v>
      </c>
      <c r="I88" s="52">
        <v>0</v>
      </c>
      <c r="L88" s="11" t="s">
        <v>356</v>
      </c>
      <c r="M88" s="10" t="s">
        <v>36</v>
      </c>
      <c r="O88" s="51"/>
      <c r="P88" s="19">
        <f>IF(INDEX('ESCAP_policy tracker'!D:D, MATCH(L88, 'ESCAP_policy tracker'!B:B, 0)) ="-", 0, INDEX('ESCAP_policy tracker'!D:D, MATCH(L88, 'ESCAP_policy tracker'!B:B, 0)))</f>
        <v>0</v>
      </c>
      <c r="Q88" s="19"/>
    </row>
    <row r="89" spans="1:17">
      <c r="A89" s="19" t="str">
        <f>VLOOKUP(B89,'Code matching'!$E$1:$G$350,3,FALSE)</f>
        <v>CHE</v>
      </c>
      <c r="B89" s="52" t="s">
        <v>1301</v>
      </c>
      <c r="C89" s="236">
        <v>-7.4999999999999997E-3</v>
      </c>
      <c r="D89" s="52">
        <v>-50</v>
      </c>
      <c r="E89" s="238">
        <v>42019</v>
      </c>
      <c r="F89" s="52">
        <v>0</v>
      </c>
      <c r="G89" s="52">
        <v>0</v>
      </c>
      <c r="H89" s="52">
        <v>0</v>
      </c>
      <c r="I89" s="52">
        <v>0</v>
      </c>
      <c r="L89" s="11" t="s">
        <v>361</v>
      </c>
      <c r="M89" s="10" t="s">
        <v>37</v>
      </c>
      <c r="O89" s="51"/>
      <c r="P89" s="19">
        <f>IF(INDEX('ESCAP_policy tracker'!D:D, MATCH(L89, 'ESCAP_policy tracker'!B:B, 0)) ="-", 0, INDEX('ESCAP_policy tracker'!D:D, MATCH(L89, 'ESCAP_policy tracker'!B:B, 0)))</f>
        <v>-625</v>
      </c>
      <c r="Q89" s="19"/>
    </row>
    <row r="90" spans="1:17">
      <c r="A90" s="19" t="str">
        <f>VLOOKUP(B90,'Code matching'!$E$1:$G$350,3,FALSE)</f>
        <v>TWN</v>
      </c>
      <c r="B90" s="52" t="s">
        <v>1302</v>
      </c>
      <c r="C90" s="236">
        <v>1.125E-2</v>
      </c>
      <c r="D90" s="52">
        <v>-25</v>
      </c>
      <c r="E90" s="238">
        <v>43909</v>
      </c>
      <c r="F90" s="52">
        <v>-25</v>
      </c>
      <c r="G90" s="52">
        <v>0</v>
      </c>
      <c r="H90" s="52">
        <v>0</v>
      </c>
      <c r="I90" s="52">
        <v>0</v>
      </c>
      <c r="L90" s="11" t="s">
        <v>362</v>
      </c>
      <c r="M90" s="10" t="s">
        <v>38</v>
      </c>
      <c r="O90" s="51"/>
      <c r="P90" s="19">
        <f>IF(INDEX('ESCAP_policy tracker'!D:D, MATCH(L90, 'ESCAP_policy tracker'!B:B, 0)) ="-", 0, INDEX('ESCAP_policy tracker'!D:D, MATCH(L90, 'ESCAP_policy tracker'!B:B, 0)))</f>
        <v>0</v>
      </c>
      <c r="Q90" s="19"/>
    </row>
    <row r="91" spans="1:17">
      <c r="A91" s="19" t="str">
        <f>VLOOKUP(B91,'Code matching'!$E$1:$G$350,3,FALSE)</f>
        <v>TJK</v>
      </c>
      <c r="B91" s="52" t="s">
        <v>1303</v>
      </c>
      <c r="C91" s="236">
        <v>0.1075</v>
      </c>
      <c r="D91" s="52">
        <v>-100</v>
      </c>
      <c r="E91" s="238">
        <v>44039</v>
      </c>
      <c r="F91" s="52">
        <v>-150</v>
      </c>
      <c r="G91" s="52">
        <v>-175</v>
      </c>
      <c r="H91" s="52">
        <v>-200</v>
      </c>
      <c r="I91" s="52">
        <v>500</v>
      </c>
      <c r="L91" s="11" t="s">
        <v>365</v>
      </c>
      <c r="M91" s="10" t="s">
        <v>39</v>
      </c>
      <c r="O91" s="51"/>
      <c r="P91" s="19">
        <f>IF(INDEX('ESCAP_policy tracker'!D:D, MATCH(L91, 'ESCAP_policy tracker'!B:B, 0)) ="-", 0, INDEX('ESCAP_policy tracker'!D:D, MATCH(L91, 'ESCAP_policy tracker'!B:B, 0)))</f>
        <v>-200</v>
      </c>
      <c r="Q91" s="19"/>
    </row>
    <row r="92" spans="1:17">
      <c r="A92" s="19" t="str">
        <f>VLOOKUP(B92,'Code matching'!$E$1:$G$350,3,FALSE)</f>
        <v>THA</v>
      </c>
      <c r="B92" s="52" t="s">
        <v>1304</v>
      </c>
      <c r="C92" s="236">
        <v>5.0000000000000001E-3</v>
      </c>
      <c r="D92" s="52">
        <v>-25</v>
      </c>
      <c r="E92" s="238">
        <v>43971</v>
      </c>
      <c r="F92" s="52">
        <v>-75</v>
      </c>
      <c r="G92" s="52">
        <v>-50</v>
      </c>
      <c r="H92" s="52">
        <v>25</v>
      </c>
      <c r="I92" s="52">
        <v>0</v>
      </c>
      <c r="L92" s="11" t="s">
        <v>370</v>
      </c>
      <c r="M92" s="10" t="s">
        <v>40</v>
      </c>
      <c r="O92" s="51"/>
      <c r="P92" s="19">
        <f>IF(INDEX('ESCAP_policy tracker'!D:D, MATCH(L92, 'ESCAP_policy tracker'!B:B, 0)) ="-", 0, INDEX('ESCAP_policy tracker'!D:D, MATCH(L92, 'ESCAP_policy tracker'!B:B, 0)))</f>
        <v>-175</v>
      </c>
      <c r="Q92" s="19"/>
    </row>
    <row r="93" spans="1:17">
      <c r="A93" s="19" t="str">
        <f>VLOOKUP(B93,'Code matching'!$E$1:$G$350,3,FALSE)</f>
        <v>TTO</v>
      </c>
      <c r="B93" s="52" t="s">
        <v>1305</v>
      </c>
      <c r="C93" s="236">
        <v>3.5000000000000003E-2</v>
      </c>
      <c r="D93" s="52">
        <v>-150</v>
      </c>
      <c r="E93" s="238">
        <v>43907</v>
      </c>
      <c r="F93" s="52">
        <v>-150</v>
      </c>
      <c r="G93" s="52">
        <v>0</v>
      </c>
      <c r="H93" s="52">
        <v>25</v>
      </c>
      <c r="I93" s="52">
        <v>0</v>
      </c>
      <c r="L93" s="11" t="s">
        <v>381</v>
      </c>
      <c r="M93" s="10" t="s">
        <v>41</v>
      </c>
      <c r="O93" s="51"/>
      <c r="P93" s="19">
        <f>IF(INDEX('ESCAP_policy tracker'!D:D, MATCH(L93, 'ESCAP_policy tracker'!B:B, 0)) ="-", 0, INDEX('ESCAP_policy tracker'!D:D, MATCH(L93, 'ESCAP_policy tracker'!B:B, 0)))</f>
        <v>-75</v>
      </c>
      <c r="Q93" s="19"/>
    </row>
    <row r="94" spans="1:17">
      <c r="A94" s="19" t="str">
        <f>VLOOKUP(B94,'Code matching'!$E$1:$G$350,3,FALSE)</f>
        <v>TUN</v>
      </c>
      <c r="B94" s="52" t="s">
        <v>1306</v>
      </c>
      <c r="C94" s="236">
        <v>6.7500000000000004E-2</v>
      </c>
      <c r="D94" s="52">
        <v>-100</v>
      </c>
      <c r="E94" s="238">
        <v>43907</v>
      </c>
      <c r="F94" s="52">
        <v>-100</v>
      </c>
      <c r="G94" s="52">
        <v>100</v>
      </c>
      <c r="H94" s="52">
        <v>175</v>
      </c>
      <c r="I94" s="52">
        <v>75</v>
      </c>
      <c r="L94" s="11" t="s">
        <v>388</v>
      </c>
      <c r="M94" s="10" t="s">
        <v>42</v>
      </c>
      <c r="O94" s="51"/>
      <c r="P94" s="19">
        <f>IF(INDEX('ESCAP_policy tracker'!D:D, MATCH(L94, 'ESCAP_policy tracker'!B:B, 0)) ="-", 0, INDEX('ESCAP_policy tracker'!D:D, MATCH(L94, 'ESCAP_policy tracker'!B:B, 0)))</f>
        <v>-175</v>
      </c>
      <c r="Q94" s="19"/>
    </row>
    <row r="95" spans="1:17">
      <c r="A95" s="19" t="str">
        <f>VLOOKUP(B95,'Code matching'!$E$1:$G$350,3,FALSE)</f>
        <v>TUR</v>
      </c>
      <c r="B95" s="52" t="s">
        <v>1307</v>
      </c>
      <c r="C95" s="236">
        <v>8.2500000000000004E-2</v>
      </c>
      <c r="D95" s="52">
        <v>-50</v>
      </c>
      <c r="E95" s="238">
        <v>43972</v>
      </c>
      <c r="F95" s="52">
        <v>-375</v>
      </c>
      <c r="G95" s="239">
        <v>-1200</v>
      </c>
      <c r="H95" s="52">
        <v>1600</v>
      </c>
      <c r="I95" s="52">
        <v>0</v>
      </c>
      <c r="L95" s="11" t="s">
        <v>405</v>
      </c>
      <c r="M95" s="10" t="s">
        <v>43</v>
      </c>
      <c r="O95" s="51"/>
      <c r="P95" s="19">
        <f>IF(INDEX('ESCAP_policy tracker'!D:D, MATCH(L95, 'ESCAP_policy tracker'!B:B, 0)) ="-", 0, INDEX('ESCAP_policy tracker'!D:D, MATCH(L95, 'ESCAP_policy tracker'!B:B, 0)))</f>
        <v>0</v>
      </c>
      <c r="Q95" s="19"/>
    </row>
    <row r="96" spans="1:17">
      <c r="A96" s="19" t="str">
        <f>VLOOKUP(B96,'Code matching'!$E$1:$G$350,3,FALSE)</f>
        <v>ARE</v>
      </c>
      <c r="B96" s="52" t="s">
        <v>1172</v>
      </c>
      <c r="C96" s="236">
        <v>1.2500000000000001E-2</v>
      </c>
      <c r="D96" s="52">
        <v>-75</v>
      </c>
      <c r="E96" s="238">
        <v>43906</v>
      </c>
      <c r="F96" s="52">
        <v>-125</v>
      </c>
      <c r="G96" s="52">
        <v>-75</v>
      </c>
      <c r="H96" s="52">
        <v>100</v>
      </c>
      <c r="I96" s="52">
        <v>75</v>
      </c>
      <c r="L96" s="11" t="s">
        <v>421</v>
      </c>
      <c r="M96" s="10" t="s">
        <v>44</v>
      </c>
      <c r="O96" s="51"/>
      <c r="P96" s="19">
        <f>IF(INDEX('ESCAP_policy tracker'!D:D, MATCH(L96, 'ESCAP_policy tracker'!B:B, 0)) ="-", 0, INDEX('ESCAP_policy tracker'!D:D, MATCH(L96, 'ESCAP_policy tracker'!B:B, 0)))</f>
        <v>0</v>
      </c>
      <c r="Q96" s="19"/>
    </row>
    <row r="97" spans="1:17">
      <c r="A97" s="19" t="str">
        <f>VLOOKUP(B97,'Code matching'!$E$1:$G$350,3,FALSE)</f>
        <v>UGA</v>
      </c>
      <c r="B97" s="52" t="s">
        <v>1308</v>
      </c>
      <c r="C97" s="236">
        <v>7.0000000000000007E-2</v>
      </c>
      <c r="D97" s="52">
        <v>-100</v>
      </c>
      <c r="E97" s="238">
        <v>43990</v>
      </c>
      <c r="F97" s="52">
        <v>-200</v>
      </c>
      <c r="G97" s="52">
        <v>-100</v>
      </c>
      <c r="H97" s="52">
        <v>50</v>
      </c>
      <c r="I97" s="52">
        <v>-250</v>
      </c>
      <c r="L97" s="11" t="s">
        <v>428</v>
      </c>
      <c r="M97" s="10" t="s">
        <v>45</v>
      </c>
      <c r="O97" s="51"/>
      <c r="P97" s="19">
        <f>IF(INDEX('ESCAP_policy tracker'!D:D, MATCH(L97, 'ESCAP_policy tracker'!B:B, 0)) ="-", 0, INDEX('ESCAP_policy tracker'!D:D, MATCH(L97, 'ESCAP_policy tracker'!B:B, 0)))</f>
        <v>0</v>
      </c>
      <c r="Q97" s="19"/>
    </row>
    <row r="98" spans="1:17">
      <c r="A98" s="19" t="str">
        <f>VLOOKUP(B98,'Code matching'!$E$1:$G$350,3,FALSE)</f>
        <v>UKR</v>
      </c>
      <c r="B98" s="52" t="s">
        <v>1309</v>
      </c>
      <c r="C98" s="236">
        <v>0.06</v>
      </c>
      <c r="D98" s="52">
        <v>-200</v>
      </c>
      <c r="E98" s="238">
        <v>43993</v>
      </c>
      <c r="F98" s="52">
        <v>-750</v>
      </c>
      <c r="G98" s="52">
        <v>-450</v>
      </c>
      <c r="H98" s="52">
        <v>350</v>
      </c>
      <c r="I98" s="52">
        <v>50</v>
      </c>
      <c r="L98" s="11" t="s">
        <v>439</v>
      </c>
      <c r="M98" s="10" t="s">
        <v>46</v>
      </c>
      <c r="O98" s="51"/>
      <c r="P98" s="19">
        <f>IF(INDEX('ESCAP_policy tracker'!D:D, MATCH(L98, 'ESCAP_policy tracker'!B:B, 0)) ="-", 0, INDEX('ESCAP_policy tracker'!D:D, MATCH(L98, 'ESCAP_policy tracker'!B:B, 0)))</f>
        <v>-250</v>
      </c>
      <c r="Q98" s="19"/>
    </row>
    <row r="99" spans="1:17">
      <c r="A99" s="19" t="str">
        <f>VLOOKUP(B99,'Code matching'!$E$1:$G$350,3,FALSE)</f>
        <v>GBR</v>
      </c>
      <c r="B99" s="52" t="s">
        <v>1310</v>
      </c>
      <c r="C99" s="236">
        <v>1E-3</v>
      </c>
      <c r="D99" s="52">
        <v>-15</v>
      </c>
      <c r="E99" s="238">
        <v>43909</v>
      </c>
      <c r="F99" s="52">
        <v>-65</v>
      </c>
      <c r="G99" s="52">
        <v>0</v>
      </c>
      <c r="H99" s="52">
        <v>25</v>
      </c>
      <c r="I99" s="52">
        <v>25</v>
      </c>
      <c r="L99" s="11" t="s">
        <v>454</v>
      </c>
      <c r="M99" s="10" t="s">
        <v>47</v>
      </c>
      <c r="O99" s="51"/>
      <c r="P99" s="19">
        <f>IF(INDEX('ESCAP_policy tracker'!D:D, MATCH(L99, 'ESCAP_policy tracker'!B:B, 0)) ="-", 0, INDEX('ESCAP_policy tracker'!D:D, MATCH(L99, 'ESCAP_policy tracker'!B:B, 0)))</f>
        <v>-50</v>
      </c>
      <c r="Q99" s="19"/>
    </row>
    <row r="100" spans="1:17">
      <c r="A100" s="19" t="str">
        <f>VLOOKUP(B100,'Code matching'!$E$1:$G$350,3,FALSE)</f>
        <v>URY</v>
      </c>
      <c r="B100" s="52" t="s">
        <v>1311</v>
      </c>
      <c r="C100" s="52" t="s">
        <v>1312</v>
      </c>
      <c r="D100" s="52">
        <v>0</v>
      </c>
      <c r="E100" s="238">
        <v>41452</v>
      </c>
      <c r="F100" s="52">
        <v>0</v>
      </c>
      <c r="G100" s="52">
        <v>0</v>
      </c>
      <c r="H100" s="52">
        <v>0</v>
      </c>
      <c r="I100" s="52">
        <v>0</v>
      </c>
      <c r="L100" s="11" t="s">
        <v>455</v>
      </c>
      <c r="M100" s="10" t="s">
        <v>48</v>
      </c>
      <c r="O100" s="51"/>
      <c r="P100" s="19">
        <f>IF(INDEX('ESCAP_policy tracker'!D:D, MATCH(L100, 'ESCAP_policy tracker'!B:B, 0)) ="-", 0, INDEX('ESCAP_policy tracker'!D:D, MATCH(L100, 'ESCAP_policy tracker'!B:B, 0)))</f>
        <v>-75</v>
      </c>
      <c r="Q100" s="19"/>
    </row>
    <row r="101" spans="1:17">
      <c r="A101" s="19" t="str">
        <f>VLOOKUP(B101,'Code matching'!$E$1:$G$350,3,FALSE)</f>
        <v>USA</v>
      </c>
      <c r="B101" s="52" t="s">
        <v>484</v>
      </c>
      <c r="C101" s="236">
        <v>2.5000000000000001E-3</v>
      </c>
      <c r="D101" s="52">
        <v>-100</v>
      </c>
      <c r="E101" s="238">
        <v>43905</v>
      </c>
      <c r="F101" s="52">
        <v>-150</v>
      </c>
      <c r="G101" s="52">
        <v>-75</v>
      </c>
      <c r="H101" s="52">
        <v>100</v>
      </c>
      <c r="I101" s="52">
        <v>75</v>
      </c>
      <c r="L101" s="11" t="s">
        <v>456</v>
      </c>
      <c r="M101" s="10" t="s">
        <v>49</v>
      </c>
      <c r="O101" s="51"/>
      <c r="P101" s="19">
        <f>IF(INDEX('ESCAP_policy tracker'!D:D, MATCH(L101, 'ESCAP_policy tracker'!B:B, 0)) ="-", 0, INDEX('ESCAP_policy tracker'!D:D, MATCH(L101, 'ESCAP_policy tracker'!B:B, 0)))</f>
        <v>0</v>
      </c>
      <c r="Q101" s="19"/>
    </row>
    <row r="102" spans="1:17">
      <c r="A102" s="19" t="str">
        <f>VLOOKUP(B102,'Code matching'!$E$1:$G$350,3,FALSE)</f>
        <v>UZB</v>
      </c>
      <c r="B102" s="52" t="s">
        <v>1313</v>
      </c>
      <c r="C102" s="236">
        <v>0.15</v>
      </c>
      <c r="D102" s="52">
        <v>-100</v>
      </c>
      <c r="E102" s="238">
        <v>43936</v>
      </c>
      <c r="F102" s="52">
        <v>-100</v>
      </c>
      <c r="G102" s="52">
        <v>0</v>
      </c>
      <c r="H102" s="52">
        <v>200</v>
      </c>
      <c r="I102" s="52">
        <v>500</v>
      </c>
      <c r="L102" s="11" t="s">
        <v>461</v>
      </c>
      <c r="M102" s="10" t="s">
        <v>50</v>
      </c>
      <c r="O102" s="51"/>
      <c r="P102" s="19">
        <f>IF(INDEX('ESCAP_policy tracker'!D:D, MATCH(L102, 'ESCAP_policy tracker'!B:B, 0)) ="-", 0, INDEX('ESCAP_policy tracker'!D:D, MATCH(L102, 'ESCAP_policy tracker'!B:B, 0)))</f>
        <v>0</v>
      </c>
      <c r="Q102" s="19"/>
    </row>
    <row r="103" spans="1:17">
      <c r="A103" s="19" t="str">
        <f>VLOOKUP(B103,'Code matching'!$E$1:$G$350,3,FALSE)</f>
        <v>VNM</v>
      </c>
      <c r="B103" s="52" t="s">
        <v>1314</v>
      </c>
      <c r="C103" s="236">
        <v>4.4999999999999998E-2</v>
      </c>
      <c r="D103" s="52">
        <v>-50</v>
      </c>
      <c r="E103" s="238">
        <v>43964</v>
      </c>
      <c r="F103" s="52">
        <v>-150</v>
      </c>
      <c r="G103" s="52">
        <v>-25</v>
      </c>
      <c r="H103" s="52">
        <v>0</v>
      </c>
      <c r="I103" s="52">
        <v>-25</v>
      </c>
      <c r="L103" s="11" t="s">
        <v>466</v>
      </c>
      <c r="M103" s="10" t="s">
        <v>51</v>
      </c>
      <c r="O103" s="51"/>
      <c r="P103" s="19">
        <f>IF(INDEX('ESCAP_policy tracker'!D:D, MATCH(L103, 'ESCAP_policy tracker'!B:B, 0)) ="-", 0, INDEX('ESCAP_policy tracker'!D:D, MATCH(L103, 'ESCAP_policy tracker'!B:B, 0)))</f>
        <v>-375</v>
      </c>
      <c r="Q103" s="19"/>
    </row>
    <row r="104" spans="1:17">
      <c r="A104" s="19" t="e">
        <f>VLOOKUP(B104,'Code matching'!$E$1:$G$350,3,FALSE)</f>
        <v>#N/A</v>
      </c>
      <c r="B104" s="52" t="s">
        <v>1315</v>
      </c>
      <c r="C104" s="236">
        <v>0.02</v>
      </c>
      <c r="D104" s="52">
        <v>-50</v>
      </c>
      <c r="E104" s="238">
        <v>44004</v>
      </c>
      <c r="F104" s="52">
        <v>-50</v>
      </c>
      <c r="G104" s="52">
        <v>0</v>
      </c>
      <c r="H104" s="52">
        <v>0</v>
      </c>
      <c r="I104" s="52">
        <v>0</v>
      </c>
      <c r="L104" s="11" t="s">
        <v>467</v>
      </c>
      <c r="M104" s="10" t="s">
        <v>52</v>
      </c>
      <c r="O104" s="51"/>
      <c r="P104" s="19">
        <f>IF(INDEX('ESCAP_policy tracker'!D:D, MATCH(L104, 'ESCAP_policy tracker'!B:B, 0)) ="-", 0, INDEX('ESCAP_policy tracker'!D:D, MATCH(L104, 'ESCAP_policy tracker'!B:B, 0)))</f>
        <v>0</v>
      </c>
      <c r="Q104" s="19"/>
    </row>
    <row r="105" spans="1:17">
      <c r="A105" s="19" t="str">
        <f>VLOOKUP(B105,'Code matching'!$E$1:$G$350,3,FALSE)</f>
        <v>ZMB</v>
      </c>
      <c r="B105" s="52" t="s">
        <v>1316</v>
      </c>
      <c r="C105" s="236">
        <v>9.2499999999999999E-2</v>
      </c>
      <c r="D105" s="52">
        <v>-225</v>
      </c>
      <c r="E105" s="238">
        <v>43971</v>
      </c>
      <c r="F105" s="52">
        <v>-225</v>
      </c>
      <c r="G105" s="52">
        <v>175</v>
      </c>
      <c r="H105" s="52">
        <v>-50</v>
      </c>
      <c r="I105" s="52">
        <v>-525</v>
      </c>
      <c r="L105" s="11" t="s">
        <v>470</v>
      </c>
      <c r="M105" s="10" t="s">
        <v>53</v>
      </c>
      <c r="O105" s="51"/>
      <c r="P105" s="19">
        <f>IF(INDEX('ESCAP_policy tracker'!D:D, MATCH(L105, 'ESCAP_policy tracker'!B:B, 0)) ="-", 0, INDEX('ESCAP_policy tracker'!D:D, MATCH(L105, 'ESCAP_policy tracker'!B:B, 0)))</f>
        <v>0</v>
      </c>
      <c r="Q105" s="19"/>
    </row>
    <row r="106" spans="1:17">
      <c r="L106" s="11" t="s">
        <v>489</v>
      </c>
      <c r="M106" s="10" t="s">
        <v>54</v>
      </c>
      <c r="O106" s="51"/>
      <c r="P106" s="19">
        <f>IF(INDEX('ESCAP_policy tracker'!D:D, MATCH(L106, 'ESCAP_policy tracker'!B:B, 0)) ="-", 0, INDEX('ESCAP_policy tracker'!D:D, MATCH(L106, 'ESCAP_policy tracker'!B:B, 0)))</f>
        <v>-100</v>
      </c>
      <c r="Q106" s="19"/>
    </row>
    <row r="107" spans="1:17">
      <c r="L107" s="11" t="s">
        <v>490</v>
      </c>
      <c r="M107" s="10" t="s">
        <v>55</v>
      </c>
      <c r="O107" s="51"/>
      <c r="P107" s="19">
        <f>IF(INDEX('ESCAP_policy tracker'!D:D, MATCH(L107, 'ESCAP_policy tracker'!B:B, 0)) ="-", 0, INDEX('ESCAP_policy tracker'!D:D, MATCH(L107, 'ESCAP_policy tracker'!B:B, 0)))</f>
        <v>-65</v>
      </c>
      <c r="Q107" s="19"/>
    </row>
    <row r="108" spans="1:17">
      <c r="L108" s="11" t="s">
        <v>493</v>
      </c>
      <c r="M108" s="10" t="s">
        <v>56</v>
      </c>
      <c r="O108" s="51"/>
      <c r="P108" s="19">
        <f>IF(INDEX('ESCAP_policy tracker'!D:D, MATCH(L108, 'ESCAP_policy tracker'!B:B, 0)) ="-", 0, INDEX('ESCAP_policy tracker'!D:D, MATCH(L108, 'ESCAP_policy tracker'!B:B, 0)))</f>
        <v>-150</v>
      </c>
      <c r="Q108" s="19"/>
    </row>
    <row r="130" spans="13:13"/>
  </sheetData>
  <mergeCells count="1">
    <mergeCell ref="B3:D3"/>
  </mergeCells>
  <hyperlinks>
    <hyperlink ref="M31" r:id="rId1" tooltip="Austria" display="https://europa.eu/european-union/about-eu/countries/member-countries/austria_en"/>
    <hyperlink ref="M32" r:id="rId2" tooltip="Belgium" display="https://europa.eu/european-union/about-eu/countries/member-countries/belgium_en"/>
    <hyperlink ref="M33" r:id="rId3" tooltip="Cyprus" display="https://europa.eu/european-union/about-eu/countries/member-countries/cyprus_en"/>
    <hyperlink ref="M34" r:id="rId4" tooltip="Estonia" display="https://europa.eu/european-union/about-eu/countries/member-countries/estonia_en"/>
    <hyperlink ref="M35" r:id="rId5" tooltip="Finland" display="https://europa.eu/european-union/about-eu/countries/member-countries/finland_en"/>
    <hyperlink ref="M36" r:id="rId6" tooltip="France" display="https://europa.eu/european-union/about-eu/countries/member-countries/france_en"/>
    <hyperlink ref="M37" r:id="rId7" tooltip="Germany" display="https://europa.eu/european-union/about-eu/countries/member-countries/germany_en"/>
    <hyperlink ref="M38" r:id="rId8" tooltip="Greece" display="https://europa.eu/european-union/about-eu/countries/member-countries/greece_en"/>
    <hyperlink ref="M39" r:id="rId9" tooltip="Ireland" display="https://europa.eu/european-union/about-eu/countries/member-countries/ireland_en"/>
    <hyperlink ref="M40" r:id="rId10" tooltip="Italy" display="https://europa.eu/european-union/about-eu/countries/member-countries/italy_en"/>
    <hyperlink ref="M41" r:id="rId11" tooltip="Latvia" display="https://europa.eu/european-union/about-eu/countries/member-countries/latvia_en"/>
    <hyperlink ref="M42" r:id="rId12" tooltip="Lithuania" display="https://europa.eu/european-union/about-eu/countries/member-countries/lithuania_en"/>
    <hyperlink ref="M43" r:id="rId13" tooltip="Luxembourg" display="https://europa.eu/european-union/about-eu/countries/member-countries/luxembourg_en"/>
    <hyperlink ref="M44" r:id="rId14" tooltip="Malta" display="https://europa.eu/european-union/about-eu/countries/member-countries/malta_en"/>
    <hyperlink ref="M45" r:id="rId15" tooltip="the Netherlands" display="https://europa.eu/european-union/about-eu/countries/member-countries/netherlands_en"/>
    <hyperlink ref="M46" r:id="rId16" tooltip="Portugal" display="https://europa.eu/european-union/about-eu/countries/member-countries/portugal_en"/>
    <hyperlink ref="M47" r:id="rId17" tooltip="Slovakia" display="https://europa.eu/european-union/about-eu/countries/member-countries/slovakia_en"/>
    <hyperlink ref="M48" r:id="rId18" tooltip="Slovenia" display="https://europa.eu/european-union/about-eu/countries/member-countries/slovenia_en"/>
    <hyperlink ref="M49" r:id="rId19" tooltip="Spain" display="https://europa.eu/european-union/about-eu/countries/member-countries/spain_en"/>
    <hyperlink ref="C1" r:id="rId20"/>
  </hyperlinks>
  <pageMargins left="0.7" right="0.7" top="0.75" bottom="0.75" header="0.3" footer="0.3"/>
  <pageSetup paperSize="9" orientation="portrait" r:id="rId21"/>
  <legacy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Z226"/>
  <sheetViews>
    <sheetView workbookViewId="0">
      <pane xSplit="2" ySplit="4" topLeftCell="N5" activePane="bottomRight" state="frozen"/>
      <selection pane="topRight" activeCell="C1" sqref="C1"/>
      <selection pane="bottomLeft" activeCell="A5" sqref="A5"/>
      <selection pane="bottomRight" activeCell="AC159" sqref="AC159"/>
    </sheetView>
  </sheetViews>
  <sheetFormatPr defaultRowHeight="15"/>
  <cols>
    <col min="1" max="1" width="8.7109375" style="19"/>
    <col min="3" max="3" width="8.7109375" bestFit="1" customWidth="1"/>
    <col min="4" max="5" width="9.42578125" bestFit="1" customWidth="1"/>
    <col min="6" max="6" width="8.7109375" bestFit="1" customWidth="1"/>
    <col min="7" max="7" width="9.42578125" bestFit="1" customWidth="1"/>
    <col min="8" max="8" width="8.7109375" bestFit="1" customWidth="1"/>
    <col min="9" max="11" width="9.42578125" bestFit="1" customWidth="1"/>
    <col min="12" max="12" width="10.42578125" bestFit="1" customWidth="1"/>
    <col min="13" max="13" width="9.42578125" bestFit="1" customWidth="1"/>
    <col min="14" max="15" width="10.42578125" bestFit="1" customWidth="1"/>
    <col min="16" max="16" width="9.42578125" bestFit="1" customWidth="1"/>
    <col min="17" max="18" width="8.7109375" bestFit="1" customWidth="1"/>
    <col min="19" max="19" width="9.42578125" bestFit="1" customWidth="1"/>
    <col min="20" max="20" width="8.7109375" bestFit="1" customWidth="1"/>
    <col min="21" max="21" width="9.42578125" bestFit="1" customWidth="1"/>
    <col min="22" max="23" width="8.7109375" bestFit="1" customWidth="1"/>
    <col min="24" max="24" width="9.42578125" bestFit="1" customWidth="1"/>
  </cols>
  <sheetData>
    <row r="1" spans="1:26" s="19" customFormat="1">
      <c r="B1" s="1" t="s">
        <v>1212</v>
      </c>
      <c r="F1" s="37" t="s">
        <v>1211</v>
      </c>
    </row>
    <row r="2" spans="1:26" s="19" customFormat="1"/>
    <row r="3" spans="1:26" s="19" customFormat="1"/>
    <row r="4" spans="1:26">
      <c r="B4" t="s">
        <v>59</v>
      </c>
      <c r="C4" s="48">
        <v>43617</v>
      </c>
      <c r="D4" s="48">
        <v>43646</v>
      </c>
      <c r="E4" s="48">
        <v>43661</v>
      </c>
      <c r="F4" s="48">
        <v>43678</v>
      </c>
      <c r="G4" s="48">
        <v>43692</v>
      </c>
      <c r="H4" s="48">
        <v>43709</v>
      </c>
      <c r="I4" s="48">
        <v>43721</v>
      </c>
      <c r="J4" s="48">
        <v>43739</v>
      </c>
      <c r="K4" s="48">
        <v>43770</v>
      </c>
      <c r="L4" s="48">
        <v>43784</v>
      </c>
      <c r="M4" s="48">
        <v>43800</v>
      </c>
      <c r="N4" s="48">
        <v>43812</v>
      </c>
      <c r="O4" s="48">
        <v>43830</v>
      </c>
      <c r="P4" s="48">
        <v>43845</v>
      </c>
      <c r="Q4" s="48">
        <v>43862</v>
      </c>
      <c r="R4" s="48">
        <v>43891</v>
      </c>
      <c r="S4" s="48">
        <v>43903</v>
      </c>
      <c r="T4" s="48">
        <v>43922</v>
      </c>
      <c r="U4" s="48">
        <v>43936</v>
      </c>
      <c r="V4" s="48">
        <v>43952</v>
      </c>
      <c r="W4" s="48">
        <v>43983</v>
      </c>
      <c r="X4" s="48">
        <v>43997</v>
      </c>
      <c r="Y4" s="182">
        <v>44013</v>
      </c>
      <c r="Z4" s="182">
        <v>44044</v>
      </c>
    </row>
    <row r="5" spans="1:26">
      <c r="A5" s="19" t="str">
        <f>VLOOKUP(B5,'Code matching'!$E$2:$G$315,3,FALSE)</f>
        <v>AFG</v>
      </c>
      <c r="B5" t="s">
        <v>0</v>
      </c>
      <c r="C5">
        <v>75.188999999999993</v>
      </c>
      <c r="D5">
        <v>79.45</v>
      </c>
      <c r="E5" t="s">
        <v>672</v>
      </c>
      <c r="F5">
        <v>79.45</v>
      </c>
      <c r="G5" t="s">
        <v>672</v>
      </c>
      <c r="H5">
        <v>78.3</v>
      </c>
      <c r="I5" t="s">
        <v>672</v>
      </c>
      <c r="J5">
        <v>78.099999999999994</v>
      </c>
      <c r="K5">
        <v>78.102999999999994</v>
      </c>
      <c r="L5" t="s">
        <v>672</v>
      </c>
      <c r="M5">
        <v>78.25</v>
      </c>
      <c r="N5" t="s">
        <v>672</v>
      </c>
      <c r="O5" t="s">
        <v>672</v>
      </c>
      <c r="P5" t="s">
        <v>672</v>
      </c>
      <c r="Q5">
        <v>76.650000000000006</v>
      </c>
      <c r="R5">
        <v>76.55</v>
      </c>
      <c r="S5" t="s">
        <v>672</v>
      </c>
      <c r="T5">
        <v>76.47</v>
      </c>
      <c r="U5" t="s">
        <v>672</v>
      </c>
      <c r="V5">
        <v>75.849999999999994</v>
      </c>
      <c r="W5">
        <v>76</v>
      </c>
      <c r="X5" t="s">
        <v>672</v>
      </c>
      <c r="Y5" s="19">
        <v>77.14</v>
      </c>
      <c r="Z5">
        <v>76.72</v>
      </c>
    </row>
    <row r="6" spans="1:26">
      <c r="A6" s="19" t="str">
        <f>VLOOKUP(B6,'Code matching'!$E$2:$G$315,3,FALSE)</f>
        <v>ALB</v>
      </c>
      <c r="B6" t="s">
        <v>65</v>
      </c>
      <c r="C6">
        <v>107.3</v>
      </c>
      <c r="D6">
        <v>105.8</v>
      </c>
      <c r="E6" t="s">
        <v>672</v>
      </c>
      <c r="F6">
        <v>107.8</v>
      </c>
      <c r="G6" t="s">
        <v>672</v>
      </c>
      <c r="H6">
        <v>107.5</v>
      </c>
      <c r="I6" t="s">
        <v>672</v>
      </c>
      <c r="J6">
        <v>108.43</v>
      </c>
      <c r="K6">
        <v>108.77</v>
      </c>
      <c r="L6" t="s">
        <v>672</v>
      </c>
      <c r="M6">
        <v>109</v>
      </c>
      <c r="N6" t="s">
        <v>672</v>
      </c>
      <c r="O6">
        <v>107.3</v>
      </c>
      <c r="P6" t="s">
        <v>672</v>
      </c>
      <c r="Q6">
        <v>107.95</v>
      </c>
      <c r="R6">
        <v>110.82</v>
      </c>
      <c r="S6" t="s">
        <v>672</v>
      </c>
      <c r="T6">
        <v>112.78</v>
      </c>
      <c r="U6" t="s">
        <v>672</v>
      </c>
      <c r="V6">
        <v>112.41</v>
      </c>
      <c r="W6">
        <v>110.08</v>
      </c>
      <c r="X6" t="s">
        <v>672</v>
      </c>
      <c r="Y6" s="19">
        <v>108.49</v>
      </c>
      <c r="Z6">
        <v>104.57</v>
      </c>
    </row>
    <row r="7" spans="1:26">
      <c r="A7" s="19" t="str">
        <f>VLOOKUP(B7,'Code matching'!$E$2:$G$315,3,FALSE)</f>
        <v>DZA</v>
      </c>
      <c r="B7" t="s">
        <v>67</v>
      </c>
      <c r="C7">
        <v>119.875</v>
      </c>
      <c r="D7">
        <v>118.7561</v>
      </c>
      <c r="E7" t="s">
        <v>672</v>
      </c>
      <c r="F7">
        <v>119.675</v>
      </c>
      <c r="G7" t="s">
        <v>672</v>
      </c>
      <c r="H7">
        <v>119.95</v>
      </c>
      <c r="I7" t="s">
        <v>672</v>
      </c>
      <c r="J7">
        <v>120.657</v>
      </c>
      <c r="K7">
        <v>119.74</v>
      </c>
      <c r="L7" t="s">
        <v>672</v>
      </c>
      <c r="M7">
        <v>119.72499999999999</v>
      </c>
      <c r="N7" t="s">
        <v>672</v>
      </c>
      <c r="O7">
        <v>118.833</v>
      </c>
      <c r="P7" t="s">
        <v>672</v>
      </c>
      <c r="Q7">
        <v>119.5428</v>
      </c>
      <c r="R7">
        <v>119.7029</v>
      </c>
      <c r="S7" t="s">
        <v>672</v>
      </c>
      <c r="T7">
        <v>123.629</v>
      </c>
      <c r="U7" t="s">
        <v>672</v>
      </c>
      <c r="V7">
        <v>127.834</v>
      </c>
      <c r="W7">
        <v>128.119</v>
      </c>
      <c r="X7" t="s">
        <v>672</v>
      </c>
      <c r="Y7" s="19">
        <v>128.66800000000001</v>
      </c>
      <c r="Z7">
        <v>127.25</v>
      </c>
    </row>
    <row r="8" spans="1:26">
      <c r="A8" s="19" t="str">
        <f>VLOOKUP(B8,'Code matching'!$E$2:$G$315,3,FALSE)</f>
        <v>ASM</v>
      </c>
      <c r="B8" t="s">
        <v>1</v>
      </c>
      <c r="C8">
        <v>1</v>
      </c>
      <c r="D8">
        <v>1</v>
      </c>
      <c r="E8" t="s">
        <v>672</v>
      </c>
      <c r="F8">
        <v>1</v>
      </c>
      <c r="G8" t="s">
        <v>672</v>
      </c>
      <c r="H8">
        <v>1</v>
      </c>
      <c r="I8" t="s">
        <v>672</v>
      </c>
      <c r="J8">
        <v>1</v>
      </c>
      <c r="K8">
        <v>1</v>
      </c>
      <c r="L8" t="s">
        <v>672</v>
      </c>
      <c r="M8">
        <v>1</v>
      </c>
      <c r="N8" t="s">
        <v>672</v>
      </c>
      <c r="O8">
        <v>1</v>
      </c>
      <c r="P8" t="s">
        <v>672</v>
      </c>
      <c r="Q8">
        <v>1</v>
      </c>
      <c r="R8">
        <v>1</v>
      </c>
      <c r="S8" t="s">
        <v>672</v>
      </c>
      <c r="T8">
        <v>1</v>
      </c>
      <c r="U8" t="s">
        <v>672</v>
      </c>
      <c r="V8">
        <v>1</v>
      </c>
      <c r="W8">
        <v>1</v>
      </c>
      <c r="X8" t="s">
        <v>672</v>
      </c>
      <c r="Y8" s="19">
        <v>1</v>
      </c>
      <c r="Z8">
        <v>1</v>
      </c>
    </row>
    <row r="9" spans="1:26">
      <c r="A9" s="19" t="str">
        <f>VLOOKUP(B9,'Code matching'!$E$2:$G$315,3,FALSE)</f>
        <v>AND</v>
      </c>
      <c r="B9" t="s">
        <v>70</v>
      </c>
      <c r="C9">
        <v>0.89900000000000002</v>
      </c>
      <c r="D9">
        <v>0.88</v>
      </c>
      <c r="E9" t="s">
        <v>672</v>
      </c>
      <c r="F9">
        <v>0.89700000000000002</v>
      </c>
      <c r="G9">
        <v>0.89400000000000002</v>
      </c>
      <c r="H9">
        <v>0.90400000000000003</v>
      </c>
      <c r="I9">
        <v>0.91</v>
      </c>
      <c r="J9">
        <v>0.91400000000000003</v>
      </c>
      <c r="K9">
        <v>0.9</v>
      </c>
      <c r="L9" t="s">
        <v>672</v>
      </c>
      <c r="M9">
        <v>0.90900000000000003</v>
      </c>
      <c r="N9" t="s">
        <v>672</v>
      </c>
      <c r="O9">
        <v>0.89600000000000002</v>
      </c>
      <c r="P9" t="s">
        <v>672</v>
      </c>
      <c r="Q9">
        <v>0.90700000000000003</v>
      </c>
      <c r="R9">
        <v>0.91</v>
      </c>
      <c r="S9">
        <v>0.88400000000000001</v>
      </c>
      <c r="T9">
        <v>0.90600000000000003</v>
      </c>
      <c r="U9">
        <v>0.91600000000000004</v>
      </c>
      <c r="V9">
        <v>0.92100000000000004</v>
      </c>
      <c r="W9">
        <v>0.90600000000000003</v>
      </c>
      <c r="X9">
        <v>0.879</v>
      </c>
      <c r="Y9" s="19">
        <v>0.88</v>
      </c>
      <c r="Z9">
        <v>0.85</v>
      </c>
    </row>
    <row r="10" spans="1:26">
      <c r="A10" s="19" t="str">
        <f>VLOOKUP(B10,'Code matching'!$E$2:$G$315,3,FALSE)</f>
        <v>AGO</v>
      </c>
      <c r="B10" t="s">
        <v>72</v>
      </c>
      <c r="C10">
        <v>327.214</v>
      </c>
      <c r="D10">
        <v>338.56200000000001</v>
      </c>
      <c r="E10" t="s">
        <v>672</v>
      </c>
      <c r="F10">
        <v>345.91</v>
      </c>
      <c r="G10" t="s">
        <v>672</v>
      </c>
      <c r="H10">
        <v>358.346</v>
      </c>
      <c r="I10" t="s">
        <v>672</v>
      </c>
      <c r="J10">
        <v>365.46</v>
      </c>
      <c r="K10">
        <v>459.86</v>
      </c>
      <c r="L10" t="s">
        <v>672</v>
      </c>
      <c r="M10">
        <v>462.30900000000003</v>
      </c>
      <c r="N10" t="s">
        <v>672</v>
      </c>
      <c r="O10">
        <v>477.35599999999999</v>
      </c>
      <c r="P10" t="s">
        <v>672</v>
      </c>
      <c r="Q10">
        <v>491.53800000000001</v>
      </c>
      <c r="R10">
        <v>488.01</v>
      </c>
      <c r="S10" t="s">
        <v>672</v>
      </c>
      <c r="T10">
        <v>539.572</v>
      </c>
      <c r="U10" t="s">
        <v>672</v>
      </c>
      <c r="V10">
        <v>578.45899999999995</v>
      </c>
      <c r="W10">
        <v>581.96400000000006</v>
      </c>
      <c r="X10" t="s">
        <v>672</v>
      </c>
      <c r="Y10" s="19">
        <v>578.63</v>
      </c>
      <c r="Z10">
        <v>552.95600000000002</v>
      </c>
    </row>
    <row r="11" spans="1:26">
      <c r="A11" s="19" t="str">
        <f>VLOOKUP(B11,'Code matching'!$E$2:$G$315,3,FALSE)</f>
        <v>AIA</v>
      </c>
      <c r="B11" t="s">
        <v>74</v>
      </c>
      <c r="C11">
        <v>2.7</v>
      </c>
      <c r="D11">
        <v>2.7</v>
      </c>
      <c r="E11" t="s">
        <v>672</v>
      </c>
      <c r="F11">
        <v>2.7</v>
      </c>
      <c r="G11" t="s">
        <v>672</v>
      </c>
      <c r="H11">
        <v>2.7</v>
      </c>
      <c r="I11" t="s">
        <v>672</v>
      </c>
      <c r="J11">
        <v>2.7</v>
      </c>
      <c r="K11">
        <v>2.7</v>
      </c>
      <c r="L11" t="s">
        <v>672</v>
      </c>
      <c r="M11">
        <v>2.7</v>
      </c>
      <c r="N11" t="s">
        <v>672</v>
      </c>
      <c r="O11">
        <v>2.7</v>
      </c>
      <c r="P11" t="s">
        <v>672</v>
      </c>
      <c r="Q11">
        <v>2.7</v>
      </c>
      <c r="R11">
        <v>2.7</v>
      </c>
      <c r="S11" t="s">
        <v>672</v>
      </c>
      <c r="T11">
        <v>2.7</v>
      </c>
      <c r="U11" t="s">
        <v>672</v>
      </c>
      <c r="V11">
        <v>2.7</v>
      </c>
      <c r="W11">
        <v>2.7</v>
      </c>
      <c r="X11" t="s">
        <v>672</v>
      </c>
      <c r="Y11" s="19">
        <v>2.7</v>
      </c>
      <c r="Z11">
        <v>2.7</v>
      </c>
    </row>
    <row r="12" spans="1:26">
      <c r="A12" s="19" t="str">
        <f>VLOOKUP(B12,'Code matching'!$E$2:$G$315,3,FALSE)</f>
        <v>ATG</v>
      </c>
      <c r="B12" t="s">
        <v>78</v>
      </c>
      <c r="C12">
        <v>2.7</v>
      </c>
      <c r="D12">
        <v>2.7</v>
      </c>
      <c r="E12" t="s">
        <v>672</v>
      </c>
      <c r="F12">
        <v>2.7</v>
      </c>
      <c r="G12" t="s">
        <v>672</v>
      </c>
      <c r="H12">
        <v>2.7</v>
      </c>
      <c r="I12" t="s">
        <v>672</v>
      </c>
      <c r="J12">
        <v>2.7</v>
      </c>
      <c r="K12">
        <v>2.7</v>
      </c>
      <c r="L12" t="s">
        <v>672</v>
      </c>
      <c r="M12">
        <v>2.7</v>
      </c>
      <c r="N12" t="s">
        <v>672</v>
      </c>
      <c r="O12">
        <v>2.7</v>
      </c>
      <c r="P12" t="s">
        <v>672</v>
      </c>
      <c r="Q12">
        <v>2.7</v>
      </c>
      <c r="R12">
        <v>2.7</v>
      </c>
      <c r="S12" t="s">
        <v>672</v>
      </c>
      <c r="T12">
        <v>2.7</v>
      </c>
      <c r="U12" t="s">
        <v>672</v>
      </c>
      <c r="V12">
        <v>2.7</v>
      </c>
      <c r="W12">
        <v>2.7</v>
      </c>
      <c r="X12" t="s">
        <v>672</v>
      </c>
      <c r="Y12" s="19">
        <v>2.7</v>
      </c>
      <c r="Z12">
        <v>2.7</v>
      </c>
    </row>
    <row r="13" spans="1:26">
      <c r="A13" s="19" t="str">
        <f>VLOOKUP(B13,'Code matching'!$E$2:$G$315,3,FALSE)</f>
        <v>ARG</v>
      </c>
      <c r="B13" t="s">
        <v>80</v>
      </c>
      <c r="C13">
        <v>44.536999999999999</v>
      </c>
      <c r="D13">
        <v>42.847999999999999</v>
      </c>
      <c r="E13" t="s">
        <v>672</v>
      </c>
      <c r="F13">
        <v>43.877000000000002</v>
      </c>
      <c r="G13">
        <v>56.5</v>
      </c>
      <c r="H13">
        <v>59.55</v>
      </c>
      <c r="I13" t="s">
        <v>672</v>
      </c>
      <c r="J13">
        <v>57.313000000000002</v>
      </c>
      <c r="K13">
        <v>59.500999999999998</v>
      </c>
      <c r="L13" t="s">
        <v>672</v>
      </c>
      <c r="M13">
        <v>59.862000000000002</v>
      </c>
      <c r="N13" t="s">
        <v>672</v>
      </c>
      <c r="O13">
        <v>59.936999999999998</v>
      </c>
      <c r="P13" t="s">
        <v>672</v>
      </c>
      <c r="Q13">
        <v>60.238</v>
      </c>
      <c r="R13">
        <v>62.137</v>
      </c>
      <c r="S13" t="s">
        <v>672</v>
      </c>
      <c r="T13">
        <v>64.456999999999994</v>
      </c>
      <c r="U13" t="s">
        <v>672</v>
      </c>
      <c r="V13">
        <v>66.685000000000002</v>
      </c>
      <c r="W13">
        <v>68.44</v>
      </c>
      <c r="X13" t="s">
        <v>672</v>
      </c>
      <c r="Y13" s="19">
        <v>69.97</v>
      </c>
      <c r="Z13">
        <v>72.191999999999993</v>
      </c>
    </row>
    <row r="14" spans="1:26">
      <c r="A14" s="19" t="str">
        <f>VLOOKUP(B14,'Code matching'!$E$2:$G$315,3,FALSE)</f>
        <v>ARM</v>
      </c>
      <c r="B14" t="s">
        <v>2</v>
      </c>
      <c r="C14">
        <v>480</v>
      </c>
      <c r="D14">
        <v>477.19</v>
      </c>
      <c r="E14" t="s">
        <v>672</v>
      </c>
      <c r="F14">
        <v>476</v>
      </c>
      <c r="G14" t="s">
        <v>672</v>
      </c>
      <c r="H14">
        <v>476.4</v>
      </c>
      <c r="I14" t="s">
        <v>672</v>
      </c>
      <c r="J14">
        <v>475.5</v>
      </c>
      <c r="K14">
        <v>476.5</v>
      </c>
      <c r="L14" t="s">
        <v>672</v>
      </c>
      <c r="M14">
        <v>475.2</v>
      </c>
      <c r="N14" t="s">
        <v>672</v>
      </c>
      <c r="O14">
        <v>478.75</v>
      </c>
      <c r="P14" t="s">
        <v>672</v>
      </c>
      <c r="Q14">
        <v>477.92</v>
      </c>
      <c r="R14">
        <v>478.13</v>
      </c>
      <c r="S14" t="s">
        <v>672</v>
      </c>
      <c r="T14">
        <v>498.75</v>
      </c>
      <c r="U14" t="s">
        <v>672</v>
      </c>
      <c r="V14">
        <v>478.83</v>
      </c>
      <c r="W14">
        <v>483.73</v>
      </c>
      <c r="X14" t="s">
        <v>672</v>
      </c>
      <c r="Y14" s="19">
        <v>479.5</v>
      </c>
      <c r="Z14">
        <v>482.7</v>
      </c>
    </row>
    <row r="15" spans="1:26">
      <c r="A15" s="19" t="str">
        <f>VLOOKUP(B15,'Code matching'!$E$2:$G$315,3,FALSE)</f>
        <v>ABW</v>
      </c>
      <c r="B15" t="s">
        <v>83</v>
      </c>
      <c r="C15">
        <v>1.79</v>
      </c>
      <c r="D15">
        <v>1.79</v>
      </c>
      <c r="E15" t="s">
        <v>672</v>
      </c>
      <c r="F15">
        <v>1.79</v>
      </c>
      <c r="G15" t="s">
        <v>672</v>
      </c>
      <c r="H15">
        <v>1.79</v>
      </c>
      <c r="I15" t="s">
        <v>672</v>
      </c>
      <c r="J15">
        <v>1.79</v>
      </c>
      <c r="K15">
        <v>1.79</v>
      </c>
      <c r="L15" t="s">
        <v>672</v>
      </c>
      <c r="M15">
        <v>1.79</v>
      </c>
      <c r="N15" t="s">
        <v>672</v>
      </c>
      <c r="O15">
        <v>1.79</v>
      </c>
      <c r="P15" t="s">
        <v>672</v>
      </c>
      <c r="Q15">
        <v>1.79</v>
      </c>
      <c r="R15">
        <v>1.79</v>
      </c>
      <c r="S15" t="s">
        <v>672</v>
      </c>
      <c r="T15">
        <v>1.79</v>
      </c>
      <c r="U15" t="s">
        <v>672</v>
      </c>
      <c r="V15">
        <v>1.79</v>
      </c>
      <c r="W15">
        <v>1.79</v>
      </c>
      <c r="X15" t="s">
        <v>672</v>
      </c>
      <c r="Y15" s="19">
        <v>1.79</v>
      </c>
      <c r="Z15">
        <v>1.79</v>
      </c>
    </row>
    <row r="16" spans="1:26">
      <c r="A16" s="19" t="str">
        <f>VLOOKUP(B16,'Code matching'!$E$2:$G$315,3,FALSE)</f>
        <v>AUS</v>
      </c>
      <c r="B16" t="s">
        <v>3</v>
      </c>
      <c r="C16">
        <v>1.4470000000000001</v>
      </c>
      <c r="D16">
        <v>1.429</v>
      </c>
      <c r="E16" t="s">
        <v>672</v>
      </c>
      <c r="F16">
        <v>1.4550000000000001</v>
      </c>
      <c r="G16">
        <v>1.4710000000000001</v>
      </c>
      <c r="H16">
        <v>1.484</v>
      </c>
      <c r="I16">
        <v>1.458</v>
      </c>
      <c r="J16">
        <v>1.478</v>
      </c>
      <c r="K16">
        <v>1.458</v>
      </c>
      <c r="L16" t="s">
        <v>672</v>
      </c>
      <c r="M16">
        <v>1.4750000000000001</v>
      </c>
      <c r="N16" t="s">
        <v>672</v>
      </c>
      <c r="O16">
        <v>1.4339999999999999</v>
      </c>
      <c r="P16" t="s">
        <v>672</v>
      </c>
      <c r="Q16">
        <v>1.4910000000000001</v>
      </c>
      <c r="R16">
        <v>1.5189999999999999</v>
      </c>
      <c r="S16">
        <v>1.5329999999999999</v>
      </c>
      <c r="T16">
        <v>1.6259999999999999</v>
      </c>
      <c r="U16">
        <v>1.571</v>
      </c>
      <c r="V16">
        <v>1.532</v>
      </c>
      <c r="W16">
        <v>1.506</v>
      </c>
      <c r="X16">
        <v>1.4490000000000001</v>
      </c>
      <c r="Y16" s="19">
        <v>1.431</v>
      </c>
      <c r="Z16">
        <v>1.391</v>
      </c>
    </row>
    <row r="17" spans="1:26">
      <c r="A17" s="19" t="str">
        <f>VLOOKUP(B17,'Code matching'!$E$2:$G$315,3,FALSE)</f>
        <v>AUT</v>
      </c>
      <c r="B17" t="s">
        <v>86</v>
      </c>
      <c r="C17">
        <v>0.89900000000000002</v>
      </c>
      <c r="D17">
        <v>0.88</v>
      </c>
      <c r="E17" t="s">
        <v>672</v>
      </c>
      <c r="F17">
        <v>0.89700000000000002</v>
      </c>
      <c r="G17">
        <v>0.89400000000000002</v>
      </c>
      <c r="H17">
        <v>0.90400000000000003</v>
      </c>
      <c r="I17">
        <v>0.91</v>
      </c>
      <c r="J17">
        <v>0.91400000000000003</v>
      </c>
      <c r="K17">
        <v>0.9</v>
      </c>
      <c r="L17" t="s">
        <v>672</v>
      </c>
      <c r="M17">
        <v>0.90900000000000003</v>
      </c>
      <c r="N17" t="s">
        <v>672</v>
      </c>
      <c r="O17">
        <v>0.89600000000000002</v>
      </c>
      <c r="P17" t="s">
        <v>672</v>
      </c>
      <c r="Q17">
        <v>0.90700000000000003</v>
      </c>
      <c r="R17">
        <v>0.91</v>
      </c>
      <c r="S17">
        <v>0.88400000000000001</v>
      </c>
      <c r="T17">
        <v>0.90600000000000003</v>
      </c>
      <c r="U17">
        <v>0.91600000000000004</v>
      </c>
      <c r="V17">
        <v>0.92100000000000004</v>
      </c>
      <c r="W17">
        <v>0.90600000000000003</v>
      </c>
      <c r="X17">
        <v>0.879</v>
      </c>
      <c r="Y17" s="19">
        <v>0.88</v>
      </c>
      <c r="Z17">
        <v>0.85</v>
      </c>
    </row>
    <row r="18" spans="1:26">
      <c r="A18" s="19" t="str">
        <f>VLOOKUP(B18,'Code matching'!$E$2:$G$315,3,FALSE)</f>
        <v>AZE</v>
      </c>
      <c r="B18" t="s">
        <v>4</v>
      </c>
      <c r="C18">
        <v>1.7000999999999999</v>
      </c>
      <c r="D18">
        <v>1.7000999999999999</v>
      </c>
      <c r="E18" t="s">
        <v>672</v>
      </c>
      <c r="F18">
        <v>1.698</v>
      </c>
      <c r="G18" t="s">
        <v>672</v>
      </c>
      <c r="H18">
        <v>1.7000999999999999</v>
      </c>
      <c r="I18" t="s">
        <v>672</v>
      </c>
      <c r="J18">
        <v>1.7009000000000001</v>
      </c>
      <c r="K18">
        <v>1.7000999999999999</v>
      </c>
      <c r="L18" t="s">
        <v>672</v>
      </c>
      <c r="M18">
        <v>1.6941999999999999</v>
      </c>
      <c r="N18" t="s">
        <v>672</v>
      </c>
      <c r="O18">
        <v>1.698</v>
      </c>
      <c r="P18" t="s">
        <v>672</v>
      </c>
      <c r="Q18">
        <v>1.6930000000000001</v>
      </c>
      <c r="R18">
        <v>1.6919999999999999</v>
      </c>
      <c r="S18" t="s">
        <v>672</v>
      </c>
      <c r="T18">
        <v>1.696</v>
      </c>
      <c r="U18" t="s">
        <v>672</v>
      </c>
      <c r="V18">
        <v>1.694</v>
      </c>
      <c r="W18">
        <v>1.7050000000000001</v>
      </c>
      <c r="X18" t="s">
        <v>672</v>
      </c>
      <c r="Y18" s="19">
        <v>1.6970000000000001</v>
      </c>
      <c r="Z18">
        <v>1.696</v>
      </c>
    </row>
    <row r="19" spans="1:26">
      <c r="A19" s="19" t="str">
        <f>VLOOKUP(B19,'Code matching'!$E$2:$G$315,3,FALSE)</f>
        <v>BHS</v>
      </c>
      <c r="B19" t="s">
        <v>89</v>
      </c>
      <c r="C19">
        <v>1</v>
      </c>
      <c r="D19">
        <v>1</v>
      </c>
      <c r="E19" t="s">
        <v>672</v>
      </c>
      <c r="F19">
        <v>1</v>
      </c>
      <c r="G19" t="s">
        <v>672</v>
      </c>
      <c r="H19">
        <v>1</v>
      </c>
      <c r="I19" t="s">
        <v>672</v>
      </c>
      <c r="J19">
        <v>1</v>
      </c>
      <c r="K19">
        <v>1</v>
      </c>
      <c r="L19" t="s">
        <v>672</v>
      </c>
      <c r="M19">
        <v>1</v>
      </c>
      <c r="N19" t="s">
        <v>672</v>
      </c>
      <c r="O19">
        <v>1</v>
      </c>
      <c r="P19" t="s">
        <v>672</v>
      </c>
      <c r="Q19">
        <v>1</v>
      </c>
      <c r="R19">
        <v>1</v>
      </c>
      <c r="S19" t="s">
        <v>672</v>
      </c>
      <c r="T19">
        <v>1</v>
      </c>
      <c r="U19" t="s">
        <v>672</v>
      </c>
      <c r="V19">
        <v>1</v>
      </c>
      <c r="W19">
        <v>1</v>
      </c>
      <c r="X19" t="s">
        <v>672</v>
      </c>
      <c r="Y19" s="19">
        <v>1</v>
      </c>
      <c r="Z19">
        <v>1</v>
      </c>
    </row>
    <row r="20" spans="1:26">
      <c r="A20" s="19" t="str">
        <f>VLOOKUP(B20,'Code matching'!$E$2:$G$315,3,FALSE)</f>
        <v>BHR</v>
      </c>
      <c r="B20" t="s">
        <v>91</v>
      </c>
      <c r="C20">
        <v>0.37702000000000002</v>
      </c>
      <c r="D20">
        <v>0.377</v>
      </c>
      <c r="E20" t="s">
        <v>672</v>
      </c>
      <c r="F20">
        <v>0.37698999999999999</v>
      </c>
      <c r="G20" t="s">
        <v>672</v>
      </c>
      <c r="H20">
        <v>0.37702999999999998</v>
      </c>
      <c r="I20" t="s">
        <v>672</v>
      </c>
      <c r="J20">
        <v>0.377</v>
      </c>
      <c r="K20">
        <v>0.37701000000000001</v>
      </c>
      <c r="L20" t="s">
        <v>672</v>
      </c>
      <c r="M20">
        <v>0.377</v>
      </c>
      <c r="N20" t="s">
        <v>672</v>
      </c>
      <c r="O20">
        <v>0.377</v>
      </c>
      <c r="P20" t="s">
        <v>672</v>
      </c>
      <c r="Q20">
        <v>0.377</v>
      </c>
      <c r="R20">
        <v>0.377</v>
      </c>
      <c r="S20" t="s">
        <v>672</v>
      </c>
      <c r="T20">
        <v>0.378</v>
      </c>
      <c r="U20" t="s">
        <v>672</v>
      </c>
      <c r="V20">
        <v>0.378</v>
      </c>
      <c r="W20">
        <v>0.377</v>
      </c>
      <c r="X20" t="s">
        <v>672</v>
      </c>
      <c r="Y20" s="19">
        <v>0.377</v>
      </c>
      <c r="Z20">
        <v>0.377</v>
      </c>
    </row>
    <row r="21" spans="1:26">
      <c r="A21" s="19" t="str">
        <f>VLOOKUP(B21,'Code matching'!$E$2:$G$315,3,FALSE)</f>
        <v>BGD</v>
      </c>
      <c r="B21" t="s">
        <v>5</v>
      </c>
      <c r="C21">
        <v>84.581999999999994</v>
      </c>
      <c r="D21">
        <v>84.525000000000006</v>
      </c>
      <c r="E21" t="s">
        <v>672</v>
      </c>
      <c r="F21">
        <v>84.525000000000006</v>
      </c>
      <c r="G21" t="s">
        <v>672</v>
      </c>
      <c r="H21">
        <v>84.525000000000006</v>
      </c>
      <c r="I21" t="s">
        <v>672</v>
      </c>
      <c r="J21">
        <v>84.525000000000006</v>
      </c>
      <c r="K21">
        <v>84.775000000000006</v>
      </c>
      <c r="L21" t="s">
        <v>672</v>
      </c>
      <c r="M21">
        <v>84.85</v>
      </c>
      <c r="N21" t="s">
        <v>672</v>
      </c>
      <c r="O21">
        <v>84.85</v>
      </c>
      <c r="P21" t="s">
        <v>672</v>
      </c>
      <c r="Q21">
        <v>84.85</v>
      </c>
      <c r="R21">
        <v>84.9</v>
      </c>
      <c r="S21" t="s">
        <v>672</v>
      </c>
      <c r="T21">
        <v>84.9375</v>
      </c>
      <c r="U21" t="s">
        <v>672</v>
      </c>
      <c r="V21">
        <v>84.9</v>
      </c>
      <c r="W21">
        <v>84.9</v>
      </c>
      <c r="X21" t="s">
        <v>672</v>
      </c>
      <c r="Y21" s="19">
        <v>84.9</v>
      </c>
      <c r="Z21">
        <v>84.8</v>
      </c>
    </row>
    <row r="22" spans="1:26">
      <c r="A22" s="19" t="str">
        <f>VLOOKUP(B22,'Code matching'!$E$2:$G$315,3,FALSE)</f>
        <v>BRB</v>
      </c>
      <c r="B22" t="s">
        <v>94</v>
      </c>
      <c r="C22">
        <v>2</v>
      </c>
      <c r="D22">
        <v>2</v>
      </c>
      <c r="E22" t="s">
        <v>672</v>
      </c>
      <c r="F22">
        <v>2</v>
      </c>
      <c r="G22" t="s">
        <v>672</v>
      </c>
      <c r="H22">
        <v>2</v>
      </c>
      <c r="I22" t="s">
        <v>672</v>
      </c>
      <c r="J22">
        <v>2</v>
      </c>
      <c r="K22">
        <v>2</v>
      </c>
      <c r="L22" t="s">
        <v>672</v>
      </c>
      <c r="M22">
        <v>2</v>
      </c>
      <c r="N22" t="s">
        <v>672</v>
      </c>
      <c r="O22">
        <v>2</v>
      </c>
      <c r="P22" t="s">
        <v>672</v>
      </c>
      <c r="Q22">
        <v>2</v>
      </c>
      <c r="R22">
        <v>2</v>
      </c>
      <c r="S22" t="s">
        <v>672</v>
      </c>
      <c r="T22">
        <v>2</v>
      </c>
      <c r="U22" t="s">
        <v>672</v>
      </c>
      <c r="V22">
        <v>2</v>
      </c>
      <c r="W22">
        <v>2</v>
      </c>
      <c r="X22" t="s">
        <v>672</v>
      </c>
      <c r="Y22" s="19">
        <v>2</v>
      </c>
      <c r="Z22">
        <v>2</v>
      </c>
    </row>
    <row r="23" spans="1:26">
      <c r="A23" s="19" t="str">
        <f>VLOOKUP(B23,'Code matching'!$E$2:$G$315,3,FALSE)</f>
        <v>BLR</v>
      </c>
      <c r="B23" t="s">
        <v>96</v>
      </c>
      <c r="C23">
        <v>2.0914999999999999</v>
      </c>
      <c r="D23">
        <v>2.0421999999999998</v>
      </c>
      <c r="E23" t="s">
        <v>672</v>
      </c>
      <c r="F23">
        <v>2.0312000000000001</v>
      </c>
      <c r="G23" t="s">
        <v>672</v>
      </c>
      <c r="H23">
        <v>2.0825999999999998</v>
      </c>
      <c r="I23" t="s">
        <v>672</v>
      </c>
      <c r="J23">
        <v>2.0724</v>
      </c>
      <c r="K23">
        <v>2.0535000000000001</v>
      </c>
      <c r="L23" t="s">
        <v>672</v>
      </c>
      <c r="M23">
        <v>2.0939999999999999</v>
      </c>
      <c r="N23" t="s">
        <v>672</v>
      </c>
      <c r="O23">
        <v>2.101</v>
      </c>
      <c r="P23" t="s">
        <v>672</v>
      </c>
      <c r="Q23">
        <v>2.1360000000000001</v>
      </c>
      <c r="R23">
        <v>2.2290000000000001</v>
      </c>
      <c r="S23" t="s">
        <v>672</v>
      </c>
      <c r="T23">
        <v>2.5960000000000001</v>
      </c>
      <c r="U23" t="s">
        <v>672</v>
      </c>
      <c r="V23">
        <v>2.431</v>
      </c>
      <c r="W23">
        <v>2.4060000000000001</v>
      </c>
      <c r="X23" t="s">
        <v>672</v>
      </c>
      <c r="Y23" s="19">
        <v>2.3809999999999998</v>
      </c>
      <c r="Z23">
        <v>2.4159999999999999</v>
      </c>
    </row>
    <row r="24" spans="1:26">
      <c r="A24" s="19" t="str">
        <f>VLOOKUP(B24,'Code matching'!$E$2:$G$315,3,FALSE)</f>
        <v>BEL</v>
      </c>
      <c r="B24" t="s">
        <v>98</v>
      </c>
      <c r="C24">
        <v>0.89900000000000002</v>
      </c>
      <c r="D24">
        <v>0.88</v>
      </c>
      <c r="E24" t="s">
        <v>672</v>
      </c>
      <c r="F24">
        <v>0.89700000000000002</v>
      </c>
      <c r="G24">
        <v>0.89400000000000002</v>
      </c>
      <c r="H24">
        <v>0.90400000000000003</v>
      </c>
      <c r="I24">
        <v>0.91</v>
      </c>
      <c r="J24">
        <v>0.91400000000000003</v>
      </c>
      <c r="K24">
        <v>0.9</v>
      </c>
      <c r="L24" t="s">
        <v>672</v>
      </c>
      <c r="M24">
        <v>0.90900000000000003</v>
      </c>
      <c r="N24" t="s">
        <v>672</v>
      </c>
      <c r="O24">
        <v>0.89600000000000002</v>
      </c>
      <c r="P24" t="s">
        <v>672</v>
      </c>
      <c r="Q24">
        <v>0.90700000000000003</v>
      </c>
      <c r="R24">
        <v>0.91</v>
      </c>
      <c r="S24">
        <v>0.88400000000000001</v>
      </c>
      <c r="T24">
        <v>0.90600000000000003</v>
      </c>
      <c r="U24">
        <v>0.91600000000000004</v>
      </c>
      <c r="V24">
        <v>0.92100000000000004</v>
      </c>
      <c r="W24">
        <v>0.90600000000000003</v>
      </c>
      <c r="X24">
        <v>0.879</v>
      </c>
      <c r="Y24" s="19">
        <v>0.88</v>
      </c>
      <c r="Z24">
        <v>0.85</v>
      </c>
    </row>
    <row r="25" spans="1:26">
      <c r="A25" s="19" t="str">
        <f>VLOOKUP(B25,'Code matching'!$E$2:$G$315,3,FALSE)</f>
        <v>BLZ</v>
      </c>
      <c r="B25" t="s">
        <v>100</v>
      </c>
      <c r="C25">
        <v>2</v>
      </c>
      <c r="D25">
        <v>2</v>
      </c>
      <c r="E25" t="s">
        <v>672</v>
      </c>
      <c r="F25">
        <v>2</v>
      </c>
      <c r="G25" t="s">
        <v>672</v>
      </c>
      <c r="H25">
        <v>2</v>
      </c>
      <c r="I25" t="s">
        <v>672</v>
      </c>
      <c r="J25">
        <v>2</v>
      </c>
      <c r="K25">
        <v>2</v>
      </c>
      <c r="L25" t="s">
        <v>672</v>
      </c>
      <c r="M25">
        <v>2</v>
      </c>
      <c r="N25" t="s">
        <v>672</v>
      </c>
      <c r="O25">
        <v>2</v>
      </c>
      <c r="P25" t="s">
        <v>672</v>
      </c>
      <c r="Q25">
        <v>2</v>
      </c>
      <c r="R25">
        <v>2</v>
      </c>
      <c r="S25" t="s">
        <v>672</v>
      </c>
      <c r="T25">
        <v>2</v>
      </c>
      <c r="U25" t="s">
        <v>672</v>
      </c>
      <c r="V25">
        <v>2</v>
      </c>
      <c r="W25">
        <v>2</v>
      </c>
      <c r="X25" t="s">
        <v>672</v>
      </c>
      <c r="Y25" s="19">
        <v>2</v>
      </c>
      <c r="Z25">
        <v>2</v>
      </c>
    </row>
    <row r="26" spans="1:26">
      <c r="A26" s="19" t="str">
        <f>VLOOKUP(B26,'Code matching'!$E$2:$G$315,3,FALSE)</f>
        <v>BEN</v>
      </c>
      <c r="B26" t="s">
        <v>102</v>
      </c>
      <c r="C26">
        <v>589.73</v>
      </c>
      <c r="D26">
        <v>577.24199999999996</v>
      </c>
      <c r="E26" t="s">
        <v>672</v>
      </c>
      <c r="F26">
        <v>588.67200000000003</v>
      </c>
      <c r="G26">
        <v>586.25199999999995</v>
      </c>
      <c r="H26">
        <v>592.76800000000003</v>
      </c>
      <c r="I26">
        <v>596.86699999999996</v>
      </c>
      <c r="J26">
        <v>599.59500000000003</v>
      </c>
      <c r="K26">
        <v>590.41999999999996</v>
      </c>
      <c r="L26" t="s">
        <v>672</v>
      </c>
      <c r="M26">
        <v>596.27</v>
      </c>
      <c r="N26" t="s">
        <v>672</v>
      </c>
      <c r="O26">
        <v>587.51199999999994</v>
      </c>
      <c r="P26" t="s">
        <v>672</v>
      </c>
      <c r="Q26">
        <v>594.86400000000003</v>
      </c>
      <c r="R26">
        <v>596.70399999999995</v>
      </c>
      <c r="S26">
        <v>579.67200000000003</v>
      </c>
      <c r="T26">
        <v>594.21799999999996</v>
      </c>
      <c r="U26">
        <v>601.13400000000001</v>
      </c>
      <c r="V26">
        <v>604.346</v>
      </c>
      <c r="W26">
        <v>594.32500000000005</v>
      </c>
      <c r="X26">
        <v>576.61500000000001</v>
      </c>
      <c r="Y26" s="19">
        <v>576.91899999999998</v>
      </c>
      <c r="Z26">
        <v>557.88099999999997</v>
      </c>
    </row>
    <row r="27" spans="1:26">
      <c r="A27" s="19" t="str">
        <f>VLOOKUP(B27,'Code matching'!$E$2:$G$315,3,FALSE)</f>
        <v>BMU</v>
      </c>
      <c r="B27" t="s">
        <v>104</v>
      </c>
      <c r="C27">
        <v>1</v>
      </c>
      <c r="D27">
        <v>1</v>
      </c>
      <c r="E27" t="s">
        <v>672</v>
      </c>
      <c r="F27">
        <v>1</v>
      </c>
      <c r="G27" t="s">
        <v>672</v>
      </c>
      <c r="H27">
        <v>1</v>
      </c>
      <c r="I27" t="s">
        <v>672</v>
      </c>
      <c r="J27">
        <v>1</v>
      </c>
      <c r="K27">
        <v>1</v>
      </c>
      <c r="L27" t="s">
        <v>672</v>
      </c>
      <c r="M27">
        <v>1</v>
      </c>
      <c r="N27" t="s">
        <v>672</v>
      </c>
      <c r="O27">
        <v>1</v>
      </c>
      <c r="P27" t="s">
        <v>672</v>
      </c>
      <c r="Q27">
        <v>1</v>
      </c>
      <c r="R27">
        <v>1</v>
      </c>
      <c r="S27" t="s">
        <v>672</v>
      </c>
      <c r="T27">
        <v>1</v>
      </c>
      <c r="U27" t="s">
        <v>672</v>
      </c>
      <c r="V27">
        <v>1</v>
      </c>
      <c r="W27">
        <v>1</v>
      </c>
      <c r="X27" t="s">
        <v>672</v>
      </c>
      <c r="Y27" s="19">
        <v>1</v>
      </c>
      <c r="Z27">
        <v>1</v>
      </c>
    </row>
    <row r="28" spans="1:26">
      <c r="A28" s="19" t="str">
        <f>VLOOKUP(B28,'Code matching'!$E$2:$G$315,3,FALSE)</f>
        <v>BTN</v>
      </c>
      <c r="B28" t="s">
        <v>6</v>
      </c>
      <c r="C28">
        <v>69.88</v>
      </c>
      <c r="D28">
        <v>69.069999999999993</v>
      </c>
      <c r="E28" t="s">
        <v>672</v>
      </c>
      <c r="F28">
        <v>68.86</v>
      </c>
      <c r="G28" t="s">
        <v>672</v>
      </c>
      <c r="H28">
        <v>71.78</v>
      </c>
      <c r="I28" t="s">
        <v>672</v>
      </c>
      <c r="J28">
        <v>70.569999999999993</v>
      </c>
      <c r="K28">
        <v>70.900000000000006</v>
      </c>
      <c r="L28" t="s">
        <v>672</v>
      </c>
      <c r="M28">
        <v>71.349999999999994</v>
      </c>
      <c r="N28" t="s">
        <v>672</v>
      </c>
      <c r="O28">
        <v>71.349999999999994</v>
      </c>
      <c r="P28" t="s">
        <v>672</v>
      </c>
      <c r="Q28">
        <v>71.489999999999995</v>
      </c>
      <c r="R28">
        <v>71.56</v>
      </c>
      <c r="S28" t="s">
        <v>672</v>
      </c>
      <c r="T28">
        <v>75.569999999999993</v>
      </c>
      <c r="U28" t="s">
        <v>672</v>
      </c>
      <c r="V28">
        <v>75.67</v>
      </c>
      <c r="W28">
        <v>75.75</v>
      </c>
      <c r="X28" t="s">
        <v>672</v>
      </c>
      <c r="Y28" s="19">
        <v>75.64</v>
      </c>
      <c r="Z28">
        <v>74.790000000000006</v>
      </c>
    </row>
    <row r="29" spans="1:26">
      <c r="A29" s="19" t="str">
        <f>VLOOKUP(B29,'Code matching'!$E$2:$G$315,3,FALSE)</f>
        <v>BOL</v>
      </c>
      <c r="B29" t="s">
        <v>646</v>
      </c>
      <c r="C29">
        <v>6.91</v>
      </c>
      <c r="D29">
        <v>6.91</v>
      </c>
      <c r="E29" t="s">
        <v>672</v>
      </c>
      <c r="F29">
        <v>6.91</v>
      </c>
      <c r="G29" t="s">
        <v>672</v>
      </c>
      <c r="H29">
        <v>6.91</v>
      </c>
      <c r="I29" t="s">
        <v>672</v>
      </c>
      <c r="J29">
        <v>6.91</v>
      </c>
      <c r="K29">
        <v>6.91</v>
      </c>
      <c r="L29" t="s">
        <v>672</v>
      </c>
      <c r="M29">
        <v>6.86</v>
      </c>
      <c r="N29" t="s">
        <v>672</v>
      </c>
      <c r="O29">
        <v>6.86</v>
      </c>
      <c r="P29" t="s">
        <v>672</v>
      </c>
      <c r="Q29">
        <v>6.86</v>
      </c>
      <c r="R29">
        <v>6.8398000000000003</v>
      </c>
      <c r="S29" t="s">
        <v>672</v>
      </c>
      <c r="T29">
        <v>6.8380000000000001</v>
      </c>
      <c r="U29" t="s">
        <v>672</v>
      </c>
      <c r="V29">
        <v>6.8470000000000004</v>
      </c>
      <c r="W29">
        <v>6.8460000000000001</v>
      </c>
      <c r="X29" t="s">
        <v>672</v>
      </c>
      <c r="Y29" s="19">
        <v>6.9109999999999996</v>
      </c>
      <c r="Z29">
        <v>6.8479999999999999</v>
      </c>
    </row>
    <row r="30" spans="1:26">
      <c r="A30" s="19" t="str">
        <f>VLOOKUP(B30,'Code matching'!$E$2:$G$315,3,FALSE)</f>
        <v>BIH</v>
      </c>
      <c r="B30" t="s">
        <v>111</v>
      </c>
      <c r="C30">
        <v>1.758</v>
      </c>
      <c r="D30">
        <v>1.7210000000000001</v>
      </c>
      <c r="E30" t="s">
        <v>672</v>
      </c>
      <c r="F30">
        <v>1.7549999999999999</v>
      </c>
      <c r="G30">
        <v>1.748</v>
      </c>
      <c r="H30">
        <v>1.7669999999999999</v>
      </c>
      <c r="I30">
        <v>1.78</v>
      </c>
      <c r="J30">
        <v>1.788</v>
      </c>
      <c r="K30">
        <v>1.76</v>
      </c>
      <c r="L30" t="s">
        <v>672</v>
      </c>
      <c r="M30">
        <v>1.778</v>
      </c>
      <c r="N30" t="s">
        <v>672</v>
      </c>
      <c r="O30">
        <v>1.752</v>
      </c>
      <c r="P30" t="s">
        <v>672</v>
      </c>
      <c r="Q30">
        <v>1.774</v>
      </c>
      <c r="R30">
        <v>1.7789999999999999</v>
      </c>
      <c r="S30">
        <v>1.728</v>
      </c>
      <c r="T30">
        <v>1.772</v>
      </c>
      <c r="U30">
        <v>1.792</v>
      </c>
      <c r="V30">
        <v>1.802</v>
      </c>
      <c r="W30">
        <v>1.772</v>
      </c>
      <c r="X30">
        <v>1.7190000000000001</v>
      </c>
      <c r="Y30" s="19">
        <v>1.72</v>
      </c>
      <c r="Z30">
        <v>1.663</v>
      </c>
    </row>
    <row r="31" spans="1:26">
      <c r="A31" s="19" t="str">
        <f>VLOOKUP(B31,'Code matching'!$E$2:$G$315,3,FALSE)</f>
        <v>BWA</v>
      </c>
      <c r="B31" t="s">
        <v>113</v>
      </c>
      <c r="C31">
        <v>10.846</v>
      </c>
      <c r="D31">
        <v>10.638299999999999</v>
      </c>
      <c r="E31" t="s">
        <v>672</v>
      </c>
      <c r="F31">
        <v>10.6952</v>
      </c>
      <c r="G31" t="s">
        <v>672</v>
      </c>
      <c r="H31">
        <v>11.0619</v>
      </c>
      <c r="I31" t="s">
        <v>672</v>
      </c>
      <c r="J31">
        <v>11.0497</v>
      </c>
      <c r="K31">
        <v>10.940899999999999</v>
      </c>
      <c r="L31" t="s">
        <v>672</v>
      </c>
      <c r="M31">
        <v>10.858000000000001</v>
      </c>
      <c r="N31" t="s">
        <v>672</v>
      </c>
      <c r="O31">
        <v>10.593</v>
      </c>
      <c r="P31" t="s">
        <v>672</v>
      </c>
      <c r="Q31">
        <v>10.87</v>
      </c>
      <c r="R31">
        <v>11.074</v>
      </c>
      <c r="S31" t="s">
        <v>672</v>
      </c>
      <c r="T31">
        <v>11.919</v>
      </c>
      <c r="U31" t="s">
        <v>672</v>
      </c>
      <c r="V31">
        <v>12.048</v>
      </c>
      <c r="W31">
        <v>11.805999999999999</v>
      </c>
      <c r="X31" t="s">
        <v>672</v>
      </c>
      <c r="Y31" s="19">
        <v>11.750999999999999</v>
      </c>
      <c r="Z31">
        <v>11.39</v>
      </c>
    </row>
    <row r="32" spans="1:26">
      <c r="A32" s="19" t="str">
        <f>VLOOKUP(B32,'Code matching'!$E$2:$G$315,3,FALSE)</f>
        <v>BRA</v>
      </c>
      <c r="B32" t="s">
        <v>117</v>
      </c>
      <c r="C32">
        <v>3.9670000000000001</v>
      </c>
      <c r="D32">
        <v>3.87</v>
      </c>
      <c r="E32" t="s">
        <v>672</v>
      </c>
      <c r="F32">
        <v>3.7930000000000001</v>
      </c>
      <c r="G32" t="s">
        <v>672</v>
      </c>
      <c r="H32">
        <v>4.1630000000000003</v>
      </c>
      <c r="I32" t="s">
        <v>672</v>
      </c>
      <c r="J32">
        <v>4.1580000000000004</v>
      </c>
      <c r="K32">
        <v>4.0229999999999997</v>
      </c>
      <c r="L32" t="s">
        <v>672</v>
      </c>
      <c r="M32">
        <v>4.2629999999999999</v>
      </c>
      <c r="N32" t="s">
        <v>672</v>
      </c>
      <c r="O32">
        <v>4.0540000000000003</v>
      </c>
      <c r="P32" t="s">
        <v>672</v>
      </c>
      <c r="Q32">
        <v>4.2450000000000001</v>
      </c>
      <c r="R32">
        <v>4.4870000000000001</v>
      </c>
      <c r="S32" t="s">
        <v>672</v>
      </c>
      <c r="T32">
        <v>5.1619999999999999</v>
      </c>
      <c r="U32" t="s">
        <v>672</v>
      </c>
      <c r="V32">
        <v>5.391</v>
      </c>
      <c r="W32">
        <v>5.343</v>
      </c>
      <c r="X32" t="s">
        <v>672</v>
      </c>
      <c r="Y32" s="19">
        <v>5.476</v>
      </c>
      <c r="Z32">
        <v>5.1280000000000001</v>
      </c>
    </row>
    <row r="33" spans="1:26">
      <c r="A33" s="19" t="str">
        <f>VLOOKUP(B33,'Code matching'!$E$2:$G$315,3,FALSE)</f>
        <v>BRN</v>
      </c>
      <c r="B33" t="s">
        <v>647</v>
      </c>
      <c r="C33">
        <v>1.38</v>
      </c>
      <c r="D33">
        <v>1.353</v>
      </c>
      <c r="E33" t="s">
        <v>672</v>
      </c>
      <c r="F33">
        <v>1.371</v>
      </c>
      <c r="G33">
        <v>1.383</v>
      </c>
      <c r="H33">
        <v>1.3879999999999999</v>
      </c>
      <c r="I33">
        <v>1.38</v>
      </c>
      <c r="J33">
        <v>1.38</v>
      </c>
      <c r="K33">
        <v>1.363</v>
      </c>
      <c r="L33" t="s">
        <v>672</v>
      </c>
      <c r="M33">
        <v>1.3660000000000001</v>
      </c>
      <c r="N33" t="s">
        <v>672</v>
      </c>
      <c r="O33">
        <v>1.3520000000000001</v>
      </c>
      <c r="P33" t="s">
        <v>672</v>
      </c>
      <c r="Q33">
        <v>1.363</v>
      </c>
      <c r="R33">
        <v>1.3939999999999999</v>
      </c>
      <c r="S33">
        <v>1.39</v>
      </c>
      <c r="T33">
        <v>1.4239999999999999</v>
      </c>
      <c r="U33">
        <v>1.4159999999999999</v>
      </c>
      <c r="V33">
        <v>1.413</v>
      </c>
      <c r="W33">
        <v>1.4179999999999999</v>
      </c>
      <c r="X33">
        <v>1.3879999999999999</v>
      </c>
      <c r="Y33" s="19">
        <v>1.3879999999999999</v>
      </c>
      <c r="Z33">
        <v>1.3759999999999999</v>
      </c>
    </row>
    <row r="34" spans="1:26">
      <c r="A34" s="19" t="str">
        <f>VLOOKUP(B34,'Code matching'!$E$2:$G$315,3,FALSE)</f>
        <v>BGR</v>
      </c>
      <c r="B34" t="s">
        <v>124</v>
      </c>
      <c r="C34">
        <v>1.758</v>
      </c>
      <c r="D34">
        <v>1.7210000000000001</v>
      </c>
      <c r="E34" t="s">
        <v>672</v>
      </c>
      <c r="F34">
        <v>1.7549999999999999</v>
      </c>
      <c r="G34">
        <v>1.748</v>
      </c>
      <c r="H34">
        <v>1.7669999999999999</v>
      </c>
      <c r="I34">
        <v>1.78</v>
      </c>
      <c r="J34">
        <v>1.788</v>
      </c>
      <c r="K34">
        <v>1.76</v>
      </c>
      <c r="L34" t="s">
        <v>672</v>
      </c>
      <c r="M34">
        <v>1.778</v>
      </c>
      <c r="N34" t="s">
        <v>672</v>
      </c>
      <c r="O34">
        <v>1.752</v>
      </c>
      <c r="P34" t="s">
        <v>672</v>
      </c>
      <c r="Q34">
        <v>1.774</v>
      </c>
      <c r="R34">
        <v>1.7789999999999999</v>
      </c>
      <c r="S34">
        <v>1.728</v>
      </c>
      <c r="T34">
        <v>1.772</v>
      </c>
      <c r="U34">
        <v>1.792</v>
      </c>
      <c r="V34">
        <v>1.802</v>
      </c>
      <c r="W34">
        <v>1.772</v>
      </c>
      <c r="X34">
        <v>1.7190000000000001</v>
      </c>
      <c r="Y34" s="19">
        <v>1.72</v>
      </c>
      <c r="Z34">
        <v>1.663</v>
      </c>
    </row>
    <row r="35" spans="1:26">
      <c r="A35" s="19" t="str">
        <f>VLOOKUP(B35,'Code matching'!$E$2:$G$315,3,FALSE)</f>
        <v>BFA</v>
      </c>
      <c r="B35" t="s">
        <v>126</v>
      </c>
      <c r="C35">
        <v>589.73</v>
      </c>
      <c r="D35">
        <v>577.24199999999996</v>
      </c>
      <c r="E35" t="s">
        <v>672</v>
      </c>
      <c r="F35">
        <v>588.67200000000003</v>
      </c>
      <c r="G35">
        <v>586.25199999999995</v>
      </c>
      <c r="H35">
        <v>592.76800000000003</v>
      </c>
      <c r="I35">
        <v>596.86699999999996</v>
      </c>
      <c r="J35">
        <v>599.59500000000003</v>
      </c>
      <c r="K35">
        <v>590.41999999999996</v>
      </c>
      <c r="L35" t="s">
        <v>672</v>
      </c>
      <c r="M35">
        <v>596.27</v>
      </c>
      <c r="N35" t="s">
        <v>672</v>
      </c>
      <c r="O35">
        <v>587.51199999999994</v>
      </c>
      <c r="P35" t="s">
        <v>672</v>
      </c>
      <c r="Q35">
        <v>594.86400000000003</v>
      </c>
      <c r="R35">
        <v>596.70399999999995</v>
      </c>
      <c r="S35">
        <v>579.67200000000003</v>
      </c>
      <c r="T35">
        <v>594.21799999999996</v>
      </c>
      <c r="U35">
        <v>601.13400000000001</v>
      </c>
      <c r="V35">
        <v>604.346</v>
      </c>
      <c r="W35">
        <v>594.32500000000005</v>
      </c>
      <c r="X35">
        <v>576.61500000000001</v>
      </c>
      <c r="Y35" s="19">
        <v>576.91899999999998</v>
      </c>
      <c r="Z35">
        <v>557.88099999999997</v>
      </c>
    </row>
    <row r="36" spans="1:26">
      <c r="A36" s="19" t="str">
        <f>VLOOKUP(B36,'Code matching'!$E$2:$G$315,3,FALSE)</f>
        <v>BDI</v>
      </c>
      <c r="B36" t="s">
        <v>128</v>
      </c>
      <c r="C36">
        <v>1824.2190000000001</v>
      </c>
      <c r="D36">
        <v>1824.2190000000001</v>
      </c>
      <c r="E36" t="s">
        <v>672</v>
      </c>
      <c r="F36">
        <v>1834.883</v>
      </c>
      <c r="G36" t="s">
        <v>672</v>
      </c>
      <c r="H36">
        <v>1834.883</v>
      </c>
      <c r="I36" t="s">
        <v>672</v>
      </c>
      <c r="J36">
        <v>1847.0050000000001</v>
      </c>
      <c r="K36">
        <v>1853.2449999999999</v>
      </c>
      <c r="L36" t="s">
        <v>672</v>
      </c>
      <c r="M36">
        <v>1859.2560000000001</v>
      </c>
      <c r="N36" t="s">
        <v>672</v>
      </c>
      <c r="O36">
        <v>1886</v>
      </c>
      <c r="P36" t="s">
        <v>672</v>
      </c>
      <c r="Q36">
        <v>1871.259</v>
      </c>
      <c r="R36">
        <v>1876.4179999999999</v>
      </c>
      <c r="S36" t="s">
        <v>672</v>
      </c>
      <c r="T36">
        <v>1882.6179999999999</v>
      </c>
      <c r="U36" t="s">
        <v>672</v>
      </c>
      <c r="V36">
        <v>1888.3219999999999</v>
      </c>
      <c r="W36">
        <v>1893.0340000000001</v>
      </c>
      <c r="X36" t="s">
        <v>672</v>
      </c>
      <c r="Y36" s="19">
        <v>1898.6379999999999</v>
      </c>
      <c r="Z36">
        <v>1904.213</v>
      </c>
    </row>
    <row r="37" spans="1:26">
      <c r="A37" s="19" t="str">
        <f>VLOOKUP(B37,'Code matching'!$E$2:$G$315,3,FALSE)</f>
        <v>KHM</v>
      </c>
      <c r="B37" t="s">
        <v>8</v>
      </c>
      <c r="C37">
        <v>4050</v>
      </c>
      <c r="D37">
        <v>4025</v>
      </c>
      <c r="E37" t="s">
        <v>672</v>
      </c>
      <c r="F37">
        <v>4033</v>
      </c>
      <c r="G37" t="s">
        <v>672</v>
      </c>
      <c r="H37">
        <v>4071</v>
      </c>
      <c r="I37" t="s">
        <v>672</v>
      </c>
      <c r="J37">
        <v>4090</v>
      </c>
      <c r="K37">
        <v>4063</v>
      </c>
      <c r="L37" t="s">
        <v>672</v>
      </c>
      <c r="M37">
        <v>4065</v>
      </c>
      <c r="N37" t="s">
        <v>672</v>
      </c>
      <c r="O37">
        <v>4073</v>
      </c>
      <c r="P37" t="s">
        <v>672</v>
      </c>
      <c r="Q37">
        <v>4082</v>
      </c>
      <c r="R37">
        <v>4080</v>
      </c>
      <c r="S37" t="s">
        <v>672</v>
      </c>
      <c r="T37">
        <v>4050</v>
      </c>
      <c r="U37" t="s">
        <v>672</v>
      </c>
      <c r="V37">
        <v>4080</v>
      </c>
      <c r="W37">
        <v>4110</v>
      </c>
      <c r="X37" t="s">
        <v>672</v>
      </c>
      <c r="Y37" s="19">
        <v>4075</v>
      </c>
      <c r="Z37">
        <v>4102</v>
      </c>
    </row>
    <row r="38" spans="1:26">
      <c r="A38" s="19" t="str">
        <f>VLOOKUP(B38,'Code matching'!$E$2:$G$315,3,FALSE)</f>
        <v>CMR</v>
      </c>
      <c r="B38" t="s">
        <v>133</v>
      </c>
      <c r="C38">
        <v>589.73</v>
      </c>
      <c r="D38">
        <v>577.24199999999996</v>
      </c>
      <c r="E38" t="s">
        <v>672</v>
      </c>
      <c r="F38">
        <v>588.67200000000003</v>
      </c>
      <c r="G38">
        <v>586.25199999999995</v>
      </c>
      <c r="H38">
        <v>592.76800000000003</v>
      </c>
      <c r="I38">
        <v>596.86699999999996</v>
      </c>
      <c r="J38">
        <v>599.59500000000003</v>
      </c>
      <c r="K38">
        <v>590.41999999999996</v>
      </c>
      <c r="L38" t="s">
        <v>672</v>
      </c>
      <c r="M38">
        <v>596.27</v>
      </c>
      <c r="N38" t="s">
        <v>672</v>
      </c>
      <c r="O38">
        <v>587.51199999999994</v>
      </c>
      <c r="P38" t="s">
        <v>672</v>
      </c>
      <c r="Q38">
        <v>594.86400000000003</v>
      </c>
      <c r="R38">
        <v>596.70399999999995</v>
      </c>
      <c r="S38">
        <v>579.67200000000003</v>
      </c>
      <c r="T38">
        <v>594.21799999999996</v>
      </c>
      <c r="U38">
        <v>601.13400000000001</v>
      </c>
      <c r="V38">
        <v>604.346</v>
      </c>
      <c r="W38">
        <v>594.32500000000005</v>
      </c>
      <c r="X38">
        <v>576.61500000000001</v>
      </c>
      <c r="Y38" s="19">
        <v>576.91899999999998</v>
      </c>
      <c r="Z38">
        <v>557.88099999999997</v>
      </c>
    </row>
    <row r="39" spans="1:26">
      <c r="A39" s="19" t="str">
        <f>VLOOKUP(B39,'Code matching'!$E$2:$G$315,3,FALSE)</f>
        <v>CAN</v>
      </c>
      <c r="B39" t="s">
        <v>135</v>
      </c>
      <c r="C39">
        <v>1.349</v>
      </c>
      <c r="D39">
        <v>1.3120000000000001</v>
      </c>
      <c r="E39" t="s">
        <v>672</v>
      </c>
      <c r="F39">
        <v>1.3180000000000001</v>
      </c>
      <c r="G39">
        <v>1.3240000000000001</v>
      </c>
      <c r="H39">
        <v>1.33</v>
      </c>
      <c r="I39">
        <v>1.3160000000000001</v>
      </c>
      <c r="J39">
        <v>1.3240000000000001</v>
      </c>
      <c r="K39">
        <v>1.3129999999999999</v>
      </c>
      <c r="L39" t="s">
        <v>672</v>
      </c>
      <c r="M39">
        <v>1.327</v>
      </c>
      <c r="N39" t="s">
        <v>672</v>
      </c>
      <c r="O39">
        <v>1.3089999999999999</v>
      </c>
      <c r="P39" t="s">
        <v>672</v>
      </c>
      <c r="Q39">
        <v>1.3220000000000001</v>
      </c>
      <c r="R39">
        <v>1.335</v>
      </c>
      <c r="S39">
        <v>1.375</v>
      </c>
      <c r="T39">
        <v>1.4179999999999999</v>
      </c>
      <c r="U39">
        <v>1.397</v>
      </c>
      <c r="V39">
        <v>1.393</v>
      </c>
      <c r="W39">
        <v>1.3779999999999999</v>
      </c>
      <c r="X39">
        <v>1.351</v>
      </c>
      <c r="Y39" s="19">
        <v>1.355</v>
      </c>
      <c r="Z39">
        <v>1.335</v>
      </c>
    </row>
    <row r="40" spans="1:26">
      <c r="A40" s="19" t="e">
        <f>VLOOKUP(B40,'Code matching'!$E$2:$G$315,3,FALSE)</f>
        <v>#N/A</v>
      </c>
      <c r="B40" t="s">
        <v>1210</v>
      </c>
      <c r="C40">
        <v>0.89900000000000002</v>
      </c>
      <c r="D40">
        <v>0.88</v>
      </c>
      <c r="E40" t="s">
        <v>672</v>
      </c>
      <c r="F40">
        <v>0.89700000000000002</v>
      </c>
      <c r="G40">
        <v>0.89400000000000002</v>
      </c>
      <c r="H40">
        <v>0.90400000000000003</v>
      </c>
      <c r="I40">
        <v>0.91</v>
      </c>
      <c r="J40">
        <v>0.91400000000000003</v>
      </c>
      <c r="K40">
        <v>0.9</v>
      </c>
      <c r="L40" t="s">
        <v>672</v>
      </c>
      <c r="M40">
        <v>0.90900000000000003</v>
      </c>
      <c r="N40" t="s">
        <v>672</v>
      </c>
      <c r="O40">
        <v>0.89600000000000002</v>
      </c>
      <c r="P40" t="s">
        <v>672</v>
      </c>
      <c r="Q40">
        <v>0.90700000000000003</v>
      </c>
      <c r="R40">
        <v>0.91</v>
      </c>
      <c r="S40">
        <v>0.88400000000000001</v>
      </c>
      <c r="T40">
        <v>0.90600000000000003</v>
      </c>
      <c r="U40">
        <v>0.91600000000000004</v>
      </c>
      <c r="V40">
        <v>0.92100000000000004</v>
      </c>
      <c r="W40">
        <v>0.90600000000000003</v>
      </c>
      <c r="X40">
        <v>0.879</v>
      </c>
      <c r="Y40" s="19">
        <v>0.88</v>
      </c>
      <c r="Z40">
        <v>0.85</v>
      </c>
    </row>
    <row r="41" spans="1:26">
      <c r="A41" s="19" t="str">
        <f>VLOOKUP(B41,'Code matching'!$E$2:$G$315,3,FALSE)</f>
        <v>CPV</v>
      </c>
      <c r="B41" t="s">
        <v>650</v>
      </c>
      <c r="C41">
        <v>99.132000000000005</v>
      </c>
      <c r="D41">
        <v>97.033000000000001</v>
      </c>
      <c r="E41" t="s">
        <v>672</v>
      </c>
      <c r="F41">
        <v>98.954999999999998</v>
      </c>
      <c r="G41">
        <v>98.548000000000002</v>
      </c>
      <c r="H41">
        <v>99.643000000000001</v>
      </c>
      <c r="I41">
        <v>100.33199999999999</v>
      </c>
      <c r="J41">
        <v>100.791</v>
      </c>
      <c r="K41">
        <v>99.248000000000005</v>
      </c>
      <c r="L41" t="s">
        <v>672</v>
      </c>
      <c r="M41">
        <v>100.232</v>
      </c>
      <c r="N41" t="s">
        <v>672</v>
      </c>
      <c r="O41">
        <v>98.76</v>
      </c>
      <c r="P41" t="s">
        <v>672</v>
      </c>
      <c r="Q41">
        <v>99.995000000000005</v>
      </c>
      <c r="R41">
        <v>100.30500000000001</v>
      </c>
      <c r="S41">
        <v>97.441999999999993</v>
      </c>
      <c r="T41">
        <v>99.887</v>
      </c>
      <c r="U41">
        <v>101.04900000000001</v>
      </c>
      <c r="V41">
        <v>101.589</v>
      </c>
      <c r="W41">
        <v>99.905000000000001</v>
      </c>
      <c r="X41">
        <v>96.927999999999997</v>
      </c>
      <c r="Y41" s="19">
        <v>96.978999999999999</v>
      </c>
      <c r="Z41">
        <v>93.778999999999996</v>
      </c>
    </row>
    <row r="42" spans="1:26">
      <c r="A42" s="19" t="str">
        <f>VLOOKUP(B42,'Code matching'!$E$2:$G$315,3,FALSE)</f>
        <v>CYM</v>
      </c>
      <c r="B42" t="s">
        <v>137</v>
      </c>
      <c r="C42">
        <v>0.82</v>
      </c>
      <c r="D42">
        <v>0.82</v>
      </c>
      <c r="E42" t="s">
        <v>672</v>
      </c>
      <c r="F42">
        <v>0.82</v>
      </c>
      <c r="G42" t="s">
        <v>672</v>
      </c>
      <c r="H42">
        <v>0.82</v>
      </c>
      <c r="I42" t="s">
        <v>672</v>
      </c>
      <c r="J42">
        <v>0.82</v>
      </c>
      <c r="K42">
        <v>0.82</v>
      </c>
      <c r="L42" t="s">
        <v>672</v>
      </c>
      <c r="M42">
        <v>0.82</v>
      </c>
      <c r="N42" t="s">
        <v>672</v>
      </c>
      <c r="O42">
        <v>0.82</v>
      </c>
      <c r="P42" t="s">
        <v>672</v>
      </c>
      <c r="Q42">
        <v>0.82</v>
      </c>
      <c r="R42">
        <v>0.82</v>
      </c>
      <c r="S42" t="s">
        <v>672</v>
      </c>
      <c r="T42">
        <v>0.82</v>
      </c>
      <c r="U42" t="s">
        <v>672</v>
      </c>
      <c r="V42">
        <v>0.82</v>
      </c>
      <c r="W42">
        <v>0.82</v>
      </c>
      <c r="X42" t="s">
        <v>672</v>
      </c>
      <c r="Y42" s="19">
        <v>0.82</v>
      </c>
      <c r="Z42">
        <v>0.82</v>
      </c>
    </row>
    <row r="43" spans="1:26">
      <c r="A43" s="19" t="str">
        <f>VLOOKUP(B43,'Code matching'!$E$2:$G$315,3,FALSE)</f>
        <v>CAF</v>
      </c>
      <c r="B43" t="s">
        <v>139</v>
      </c>
      <c r="C43">
        <v>589.73</v>
      </c>
      <c r="D43">
        <v>577.24199999999996</v>
      </c>
      <c r="E43" t="s">
        <v>672</v>
      </c>
      <c r="F43">
        <v>588.67200000000003</v>
      </c>
      <c r="G43">
        <v>586.25199999999995</v>
      </c>
      <c r="H43">
        <v>592.76800000000003</v>
      </c>
      <c r="I43">
        <v>596.86699999999996</v>
      </c>
      <c r="J43">
        <v>599.59500000000003</v>
      </c>
      <c r="K43">
        <v>590.41999999999996</v>
      </c>
      <c r="L43" t="s">
        <v>672</v>
      </c>
      <c r="M43">
        <v>596.27</v>
      </c>
      <c r="N43" t="s">
        <v>672</v>
      </c>
      <c r="O43">
        <v>587.51199999999994</v>
      </c>
      <c r="P43" t="s">
        <v>672</v>
      </c>
      <c r="Q43">
        <v>594.86400000000003</v>
      </c>
      <c r="R43">
        <v>596.70399999999995</v>
      </c>
      <c r="S43">
        <v>579.67200000000003</v>
      </c>
      <c r="T43">
        <v>594.21799999999996</v>
      </c>
      <c r="U43">
        <v>601.13400000000001</v>
      </c>
      <c r="V43">
        <v>604.346</v>
      </c>
      <c r="W43">
        <v>594.32500000000005</v>
      </c>
      <c r="X43">
        <v>576.61500000000001</v>
      </c>
      <c r="Y43" s="19">
        <v>576.91899999999998</v>
      </c>
      <c r="Z43">
        <v>557.88099999999997</v>
      </c>
    </row>
    <row r="44" spans="1:26">
      <c r="A44" s="19" t="str">
        <f>VLOOKUP(B44,'Code matching'!$E$2:$G$315,3,FALSE)</f>
        <v>TCD</v>
      </c>
      <c r="B44" t="s">
        <v>141</v>
      </c>
      <c r="C44">
        <v>589.73</v>
      </c>
      <c r="D44">
        <v>577.24199999999996</v>
      </c>
      <c r="E44" t="s">
        <v>672</v>
      </c>
      <c r="F44">
        <v>588.67200000000003</v>
      </c>
      <c r="G44">
        <v>586.25199999999995</v>
      </c>
      <c r="H44">
        <v>592.76800000000003</v>
      </c>
      <c r="I44">
        <v>596.86699999999996</v>
      </c>
      <c r="J44">
        <v>599.59500000000003</v>
      </c>
      <c r="K44">
        <v>590.41999999999996</v>
      </c>
      <c r="L44" t="s">
        <v>672</v>
      </c>
      <c r="M44">
        <v>596.27</v>
      </c>
      <c r="N44" t="s">
        <v>672</v>
      </c>
      <c r="O44">
        <v>587.51199999999994</v>
      </c>
      <c r="P44" t="s">
        <v>672</v>
      </c>
      <c r="Q44">
        <v>594.86400000000003</v>
      </c>
      <c r="R44">
        <v>596.70399999999995</v>
      </c>
      <c r="S44">
        <v>579.67200000000003</v>
      </c>
      <c r="T44">
        <v>594.21799999999996</v>
      </c>
      <c r="U44">
        <v>601.13400000000001</v>
      </c>
      <c r="V44">
        <v>604.346</v>
      </c>
      <c r="W44">
        <v>594.32500000000005</v>
      </c>
      <c r="X44">
        <v>576.61500000000001</v>
      </c>
      <c r="Y44" s="19">
        <v>576.91899999999998</v>
      </c>
      <c r="Z44">
        <v>557.88099999999997</v>
      </c>
    </row>
    <row r="45" spans="1:26">
      <c r="A45" s="19" t="str">
        <f>VLOOKUP(B45,'Code matching'!$E$2:$G$315,3,FALSE)</f>
        <v>CHL</v>
      </c>
      <c r="B45" t="s">
        <v>143</v>
      </c>
      <c r="C45">
        <v>706</v>
      </c>
      <c r="D45">
        <v>679</v>
      </c>
      <c r="E45" t="s">
        <v>672</v>
      </c>
      <c r="F45">
        <v>699</v>
      </c>
      <c r="G45" t="s">
        <v>672</v>
      </c>
      <c r="H45">
        <v>721</v>
      </c>
      <c r="I45" t="s">
        <v>672</v>
      </c>
      <c r="J45">
        <v>726</v>
      </c>
      <c r="K45">
        <v>735</v>
      </c>
      <c r="L45">
        <v>797</v>
      </c>
      <c r="M45">
        <v>811</v>
      </c>
      <c r="N45" t="s">
        <v>672</v>
      </c>
      <c r="O45">
        <v>745</v>
      </c>
      <c r="P45" t="s">
        <v>672</v>
      </c>
      <c r="Q45">
        <v>797</v>
      </c>
      <c r="R45">
        <v>816</v>
      </c>
      <c r="S45" t="s">
        <v>672</v>
      </c>
      <c r="T45">
        <v>847</v>
      </c>
      <c r="U45" t="s">
        <v>672</v>
      </c>
      <c r="V45">
        <v>835</v>
      </c>
      <c r="W45">
        <v>813</v>
      </c>
      <c r="X45" t="s">
        <v>672</v>
      </c>
      <c r="Y45" s="19">
        <v>814</v>
      </c>
      <c r="Z45">
        <v>759</v>
      </c>
    </row>
    <row r="46" spans="1:26">
      <c r="A46" s="19" t="str">
        <f>VLOOKUP(B46,'Code matching'!$E$2:$G$315,3,FALSE)</f>
        <v>CHN</v>
      </c>
      <c r="B46" t="s">
        <v>9</v>
      </c>
      <c r="C46">
        <v>6.907</v>
      </c>
      <c r="D46">
        <v>6.8769999999999998</v>
      </c>
      <c r="E46" t="s">
        <v>672</v>
      </c>
      <c r="F46">
        <v>6.8849999999999998</v>
      </c>
      <c r="G46" t="s">
        <v>672</v>
      </c>
      <c r="H46">
        <v>7.1459999999999999</v>
      </c>
      <c r="I46" t="s">
        <v>672</v>
      </c>
      <c r="J46">
        <v>7.1210000000000004</v>
      </c>
      <c r="K46">
        <v>7.0590000000000002</v>
      </c>
      <c r="L46" t="s">
        <v>672</v>
      </c>
      <c r="M46">
        <v>7.0289999999999999</v>
      </c>
      <c r="N46" t="s">
        <v>672</v>
      </c>
      <c r="O46">
        <v>6.9950000000000001</v>
      </c>
      <c r="P46" t="s">
        <v>672</v>
      </c>
      <c r="Q46">
        <v>6.9109999999999996</v>
      </c>
      <c r="R46">
        <v>7.0049999999999999</v>
      </c>
      <c r="S46" t="s">
        <v>672</v>
      </c>
      <c r="T46">
        <v>7.1</v>
      </c>
      <c r="U46" t="s">
        <v>672</v>
      </c>
      <c r="V46">
        <v>7.0759999999999996</v>
      </c>
      <c r="W46">
        <v>7.1449999999999996</v>
      </c>
      <c r="X46" t="s">
        <v>672</v>
      </c>
      <c r="Y46" s="19">
        <v>7.0780000000000003</v>
      </c>
      <c r="Z46">
        <v>7.0010000000000003</v>
      </c>
    </row>
    <row r="47" spans="1:26">
      <c r="A47" s="19" t="str">
        <f>VLOOKUP(B47,'Code matching'!$E$2:$G$315,3,FALSE)</f>
        <v>COL</v>
      </c>
      <c r="B47" t="s">
        <v>154</v>
      </c>
      <c r="C47">
        <v>3354</v>
      </c>
      <c r="D47">
        <v>3194</v>
      </c>
      <c r="E47" t="s">
        <v>672</v>
      </c>
      <c r="F47">
        <v>3295</v>
      </c>
      <c r="G47" t="s">
        <v>672</v>
      </c>
      <c r="H47">
        <v>3480</v>
      </c>
      <c r="I47" t="s">
        <v>672</v>
      </c>
      <c r="J47">
        <v>3461</v>
      </c>
      <c r="K47">
        <v>3391</v>
      </c>
      <c r="L47" t="s">
        <v>672</v>
      </c>
      <c r="M47">
        <v>3506</v>
      </c>
      <c r="N47" t="s">
        <v>672</v>
      </c>
      <c r="O47">
        <v>3297</v>
      </c>
      <c r="P47" t="s">
        <v>672</v>
      </c>
      <c r="Q47">
        <v>3402</v>
      </c>
      <c r="R47">
        <v>3511</v>
      </c>
      <c r="S47" t="s">
        <v>672</v>
      </c>
      <c r="T47">
        <v>4073</v>
      </c>
      <c r="U47" t="s">
        <v>672</v>
      </c>
      <c r="V47">
        <v>3994</v>
      </c>
      <c r="W47">
        <v>3734</v>
      </c>
      <c r="X47" t="s">
        <v>672</v>
      </c>
      <c r="Y47" s="19">
        <v>3753</v>
      </c>
      <c r="Z47">
        <v>3710</v>
      </c>
    </row>
    <row r="48" spans="1:26">
      <c r="A48" s="19" t="str">
        <f>VLOOKUP(B48,'Code matching'!$E$2:$G$315,3,FALSE)</f>
        <v>COM</v>
      </c>
      <c r="B48" t="s">
        <v>156</v>
      </c>
      <c r="C48">
        <v>442.298</v>
      </c>
      <c r="D48">
        <v>432.93200000000002</v>
      </c>
      <c r="E48" t="s">
        <v>672</v>
      </c>
      <c r="F48">
        <v>441.50400000000002</v>
      </c>
      <c r="G48">
        <v>439.68900000000002</v>
      </c>
      <c r="H48">
        <v>444.57600000000002</v>
      </c>
      <c r="I48">
        <v>447.65</v>
      </c>
      <c r="J48">
        <v>449.69600000000003</v>
      </c>
      <c r="K48">
        <v>442.815</v>
      </c>
      <c r="L48" t="s">
        <v>672</v>
      </c>
      <c r="M48">
        <v>447.20299999999997</v>
      </c>
      <c r="N48" t="s">
        <v>672</v>
      </c>
      <c r="O48">
        <v>440.63400000000001</v>
      </c>
      <c r="P48" t="s">
        <v>672</v>
      </c>
      <c r="Q48">
        <v>446.14800000000002</v>
      </c>
      <c r="R48">
        <v>447.52800000000002</v>
      </c>
      <c r="S48">
        <v>434.75400000000002</v>
      </c>
      <c r="T48">
        <v>445.66300000000001</v>
      </c>
      <c r="U48">
        <v>450.85</v>
      </c>
      <c r="V48">
        <v>453.25900000000001</v>
      </c>
      <c r="W48">
        <v>445.74400000000003</v>
      </c>
      <c r="X48">
        <v>432.46100000000001</v>
      </c>
      <c r="Y48" s="19">
        <v>432.68900000000002</v>
      </c>
      <c r="Z48">
        <v>418.411</v>
      </c>
    </row>
    <row r="49" spans="1:26">
      <c r="A49" s="19" t="str">
        <f>VLOOKUP(B49,'Code matching'!$E$2:$G$315,3,FALSE)</f>
        <v>COG</v>
      </c>
      <c r="B49" t="s">
        <v>158</v>
      </c>
      <c r="C49">
        <v>589.73</v>
      </c>
      <c r="D49">
        <v>577.24199999999996</v>
      </c>
      <c r="E49" t="s">
        <v>672</v>
      </c>
      <c r="F49">
        <v>588.67200000000003</v>
      </c>
      <c r="G49">
        <v>586.25199999999995</v>
      </c>
      <c r="H49">
        <v>592.76800000000003</v>
      </c>
      <c r="I49">
        <v>596.86699999999996</v>
      </c>
      <c r="J49">
        <v>599.59500000000003</v>
      </c>
      <c r="K49">
        <v>590.41999999999996</v>
      </c>
      <c r="L49" t="s">
        <v>672</v>
      </c>
      <c r="M49">
        <v>596.27</v>
      </c>
      <c r="N49" t="s">
        <v>672</v>
      </c>
      <c r="O49">
        <v>587.51199999999994</v>
      </c>
      <c r="P49" t="s">
        <v>672</v>
      </c>
      <c r="Q49">
        <v>594.86400000000003</v>
      </c>
      <c r="R49">
        <v>596.70399999999995</v>
      </c>
      <c r="S49">
        <v>579.67200000000003</v>
      </c>
      <c r="T49">
        <v>594.21799999999996</v>
      </c>
      <c r="U49">
        <v>601.13400000000001</v>
      </c>
      <c r="V49">
        <v>604.346</v>
      </c>
      <c r="W49">
        <v>594.32500000000005</v>
      </c>
      <c r="X49">
        <v>576.61500000000001</v>
      </c>
      <c r="Y49" s="19">
        <v>576.91899999999998</v>
      </c>
      <c r="Z49">
        <v>557.88099999999997</v>
      </c>
    </row>
    <row r="50" spans="1:26">
      <c r="A50" s="19" t="str">
        <f>VLOOKUP(B50,'Code matching'!$E$2:$G$315,3,FALSE)</f>
        <v>COD</v>
      </c>
      <c r="B50" t="s">
        <v>678</v>
      </c>
      <c r="C50">
        <v>1642.6597999999999</v>
      </c>
      <c r="D50">
        <v>1644.9469999999999</v>
      </c>
      <c r="E50" t="s">
        <v>672</v>
      </c>
      <c r="F50">
        <v>1645.8896</v>
      </c>
      <c r="G50" t="s">
        <v>672</v>
      </c>
      <c r="H50">
        <v>1653.384</v>
      </c>
      <c r="I50" t="s">
        <v>672</v>
      </c>
      <c r="J50">
        <v>1653.877</v>
      </c>
      <c r="K50">
        <v>1654.808</v>
      </c>
      <c r="L50" t="s">
        <v>672</v>
      </c>
      <c r="M50">
        <v>1659.665</v>
      </c>
      <c r="N50" t="s">
        <v>672</v>
      </c>
      <c r="O50">
        <v>1667.607</v>
      </c>
      <c r="P50" t="s">
        <v>672</v>
      </c>
      <c r="Q50">
        <v>1650.1389999999999</v>
      </c>
      <c r="R50">
        <v>1656.7329999999999</v>
      </c>
      <c r="S50" t="s">
        <v>672</v>
      </c>
      <c r="T50">
        <v>1672.8589999999999</v>
      </c>
      <c r="U50" t="s">
        <v>672</v>
      </c>
      <c r="V50">
        <v>1690.9760000000001</v>
      </c>
      <c r="W50">
        <v>1810</v>
      </c>
      <c r="X50" t="s">
        <v>672</v>
      </c>
      <c r="Y50" s="19">
        <v>1861.335</v>
      </c>
      <c r="Z50">
        <v>1952.194</v>
      </c>
    </row>
    <row r="51" spans="1:26">
      <c r="A51" s="19" t="str">
        <f>VLOOKUP(B51,'Code matching'!$E$2:$G$315,3,FALSE)</f>
        <v>COK</v>
      </c>
      <c r="B51" t="s">
        <v>10</v>
      </c>
      <c r="C51">
        <v>1.538</v>
      </c>
      <c r="D51">
        <v>1.494</v>
      </c>
      <c r="E51" t="s">
        <v>672</v>
      </c>
      <c r="F51">
        <v>1.514</v>
      </c>
      <c r="G51">
        <v>1.55</v>
      </c>
      <c r="H51">
        <v>1.58</v>
      </c>
      <c r="I51">
        <v>1.5589999999999999</v>
      </c>
      <c r="J51">
        <v>1.5860000000000001</v>
      </c>
      <c r="K51">
        <v>1.573</v>
      </c>
      <c r="L51" t="s">
        <v>672</v>
      </c>
      <c r="M51">
        <v>1.5569999999999999</v>
      </c>
      <c r="N51" t="s">
        <v>672</v>
      </c>
      <c r="O51">
        <v>1.4930000000000001</v>
      </c>
      <c r="P51" t="s">
        <v>672</v>
      </c>
      <c r="Q51">
        <v>1.5409999999999999</v>
      </c>
      <c r="R51">
        <v>1.58</v>
      </c>
      <c r="S51">
        <v>1.583</v>
      </c>
      <c r="T51">
        <v>1.6639999999999999</v>
      </c>
      <c r="U51">
        <v>1.6439999999999999</v>
      </c>
      <c r="V51">
        <v>1.64</v>
      </c>
      <c r="W51">
        <v>1.611</v>
      </c>
      <c r="X51">
        <v>1.542</v>
      </c>
      <c r="Y51" s="19">
        <v>1.518</v>
      </c>
      <c r="Z51">
        <v>1.5</v>
      </c>
    </row>
    <row r="52" spans="1:26">
      <c r="A52" s="19" t="str">
        <f>VLOOKUP(B52,'Code matching'!$E$2:$G$315,3,FALSE)</f>
        <v>CRI</v>
      </c>
      <c r="B52" t="s">
        <v>161</v>
      </c>
      <c r="C52">
        <v>588.92999999999995</v>
      </c>
      <c r="D52">
        <v>583.76</v>
      </c>
      <c r="E52" t="s">
        <v>672</v>
      </c>
      <c r="F52">
        <v>571.09</v>
      </c>
      <c r="G52" t="s">
        <v>672</v>
      </c>
      <c r="H52">
        <v>567.66999999999996</v>
      </c>
      <c r="I52" t="s">
        <v>672</v>
      </c>
      <c r="J52">
        <v>582.24</v>
      </c>
      <c r="K52">
        <v>580.37</v>
      </c>
      <c r="L52" t="s">
        <v>672</v>
      </c>
      <c r="M52">
        <v>560.54999999999995</v>
      </c>
      <c r="N52" t="s">
        <v>672</v>
      </c>
      <c r="O52">
        <v>568.98</v>
      </c>
      <c r="P52" t="s">
        <v>672</v>
      </c>
      <c r="Q52">
        <v>563.65</v>
      </c>
      <c r="R52">
        <v>566.4</v>
      </c>
      <c r="S52" t="s">
        <v>672</v>
      </c>
      <c r="T52">
        <v>577.38</v>
      </c>
      <c r="U52" t="s">
        <v>672</v>
      </c>
      <c r="V52">
        <v>562.98</v>
      </c>
      <c r="W52">
        <v>568.07000000000005</v>
      </c>
      <c r="X52" t="s">
        <v>672</v>
      </c>
      <c r="Y52" s="19">
        <v>575.70000000000005</v>
      </c>
      <c r="Z52">
        <v>579.64</v>
      </c>
    </row>
    <row r="53" spans="1:26">
      <c r="A53" s="19" t="str">
        <f>VLOOKUP(B53,'Code matching'!$E$2:$G$315,3,FALSE)</f>
        <v>CIV</v>
      </c>
      <c r="B53" t="s">
        <v>648</v>
      </c>
      <c r="C53">
        <v>589.73</v>
      </c>
      <c r="D53">
        <v>577.24199999999996</v>
      </c>
      <c r="E53" t="s">
        <v>672</v>
      </c>
      <c r="F53">
        <v>588.67200000000003</v>
      </c>
      <c r="G53">
        <v>586.25199999999995</v>
      </c>
      <c r="H53">
        <v>592.76800000000003</v>
      </c>
      <c r="I53">
        <v>596.86699999999996</v>
      </c>
      <c r="J53">
        <v>599.59500000000003</v>
      </c>
      <c r="K53">
        <v>590.41999999999996</v>
      </c>
      <c r="L53" t="s">
        <v>672</v>
      </c>
      <c r="M53">
        <v>596.27</v>
      </c>
      <c r="N53" t="s">
        <v>672</v>
      </c>
      <c r="O53">
        <v>587.51199999999994</v>
      </c>
      <c r="P53" t="s">
        <v>672</v>
      </c>
      <c r="Q53">
        <v>594.86400000000003</v>
      </c>
      <c r="R53">
        <v>596.70399999999995</v>
      </c>
      <c r="S53">
        <v>579.67200000000003</v>
      </c>
      <c r="T53">
        <v>594.21799999999996</v>
      </c>
      <c r="U53">
        <v>601.13400000000001</v>
      </c>
      <c r="V53">
        <v>604.346</v>
      </c>
      <c r="W53">
        <v>594.32500000000005</v>
      </c>
      <c r="X53">
        <v>576.61500000000001</v>
      </c>
      <c r="Y53" s="19">
        <v>576.91899999999998</v>
      </c>
      <c r="Z53">
        <v>557.88099999999997</v>
      </c>
    </row>
    <row r="54" spans="1:26">
      <c r="A54" s="19" t="str">
        <f>VLOOKUP(B54,'Code matching'!$E$2:$G$315,3,FALSE)</f>
        <v>HRV</v>
      </c>
      <c r="B54" t="s">
        <v>165</v>
      </c>
      <c r="C54">
        <v>6.6719999999999997</v>
      </c>
      <c r="D54">
        <v>6.5069999999999997</v>
      </c>
      <c r="E54" t="s">
        <v>672</v>
      </c>
      <c r="F54">
        <v>6.6230000000000002</v>
      </c>
      <c r="G54" t="s">
        <v>672</v>
      </c>
      <c r="H54">
        <v>6.6890000000000001</v>
      </c>
      <c r="I54" t="s">
        <v>672</v>
      </c>
      <c r="J54">
        <v>6.7709999999999999</v>
      </c>
      <c r="K54">
        <v>6.7190000000000003</v>
      </c>
      <c r="L54" t="s">
        <v>672</v>
      </c>
      <c r="M54">
        <v>6.758</v>
      </c>
      <c r="N54" t="s">
        <v>672</v>
      </c>
      <c r="O54">
        <v>6.6669999999999998</v>
      </c>
      <c r="P54" t="s">
        <v>672</v>
      </c>
      <c r="Q54">
        <v>6.7460000000000004</v>
      </c>
      <c r="R54">
        <v>6.7839999999999998</v>
      </c>
      <c r="S54" t="s">
        <v>672</v>
      </c>
      <c r="T54">
        <v>6.9029999999999996</v>
      </c>
      <c r="U54" t="s">
        <v>672</v>
      </c>
      <c r="V54">
        <v>6.9729999999999999</v>
      </c>
      <c r="W54">
        <v>6.8739999999999997</v>
      </c>
      <c r="X54" t="s">
        <v>672</v>
      </c>
      <c r="Y54" s="19">
        <v>6.7430000000000003</v>
      </c>
      <c r="Z54">
        <v>6.3710000000000004</v>
      </c>
    </row>
    <row r="55" spans="1:26">
      <c r="A55" s="19" t="str">
        <f>VLOOKUP(B55,'Code matching'!$E$2:$G$315,3,FALSE)</f>
        <v>CUB</v>
      </c>
      <c r="B55" t="s">
        <v>167</v>
      </c>
      <c r="C55">
        <v>1</v>
      </c>
      <c r="D55">
        <v>1</v>
      </c>
      <c r="E55" t="s">
        <v>672</v>
      </c>
      <c r="F55">
        <v>1</v>
      </c>
      <c r="G55" t="s">
        <v>672</v>
      </c>
      <c r="H55">
        <v>1</v>
      </c>
      <c r="I55" t="s">
        <v>672</v>
      </c>
      <c r="J55">
        <v>1</v>
      </c>
      <c r="K55">
        <v>1</v>
      </c>
      <c r="L55" t="s">
        <v>672</v>
      </c>
      <c r="M55">
        <v>1</v>
      </c>
      <c r="N55" t="s">
        <v>672</v>
      </c>
      <c r="O55">
        <v>1</v>
      </c>
      <c r="P55" t="s">
        <v>672</v>
      </c>
      <c r="Q55">
        <v>1</v>
      </c>
      <c r="R55">
        <v>1</v>
      </c>
      <c r="S55" t="s">
        <v>672</v>
      </c>
      <c r="T55">
        <v>1</v>
      </c>
      <c r="U55" t="s">
        <v>672</v>
      </c>
      <c r="V55">
        <v>1</v>
      </c>
      <c r="W55">
        <v>1</v>
      </c>
      <c r="X55" t="s">
        <v>672</v>
      </c>
      <c r="Y55" s="19">
        <v>1</v>
      </c>
      <c r="Z55">
        <v>1</v>
      </c>
    </row>
    <row r="56" spans="1:26">
      <c r="A56" s="19" t="str">
        <f>VLOOKUP(B56,'Code matching'!$E$2:$G$315,3,FALSE)</f>
        <v>CYP</v>
      </c>
      <c r="B56" t="s">
        <v>171</v>
      </c>
      <c r="C56">
        <v>0.89900000000000002</v>
      </c>
      <c r="D56">
        <v>0.88</v>
      </c>
      <c r="E56" t="s">
        <v>672</v>
      </c>
      <c r="F56">
        <v>0.89700000000000002</v>
      </c>
      <c r="G56">
        <v>0.89400000000000002</v>
      </c>
      <c r="H56">
        <v>0.90400000000000003</v>
      </c>
      <c r="I56">
        <v>0.91</v>
      </c>
      <c r="J56">
        <v>0.91400000000000003</v>
      </c>
      <c r="K56">
        <v>0.9</v>
      </c>
      <c r="L56" t="s">
        <v>672</v>
      </c>
      <c r="M56">
        <v>0.90900000000000003</v>
      </c>
      <c r="N56" t="s">
        <v>672</v>
      </c>
      <c r="O56">
        <v>0.89600000000000002</v>
      </c>
      <c r="P56" t="s">
        <v>672</v>
      </c>
      <c r="Q56">
        <v>0.90700000000000003</v>
      </c>
      <c r="R56">
        <v>0.91</v>
      </c>
      <c r="S56">
        <v>0.88400000000000001</v>
      </c>
      <c r="T56">
        <v>0.90600000000000003</v>
      </c>
      <c r="U56">
        <v>0.91600000000000004</v>
      </c>
      <c r="V56">
        <v>0.92100000000000004</v>
      </c>
      <c r="W56">
        <v>0.90600000000000003</v>
      </c>
      <c r="X56">
        <v>0.879</v>
      </c>
      <c r="Y56" s="19">
        <v>0.88</v>
      </c>
      <c r="Z56">
        <v>0.85</v>
      </c>
    </row>
    <row r="57" spans="1:26">
      <c r="A57" s="19" t="str">
        <f>VLOOKUP(B57,'Code matching'!$E$2:$G$315,3,FALSE)</f>
        <v>CZE</v>
      </c>
      <c r="B57" t="s">
        <v>651</v>
      </c>
      <c r="C57">
        <v>23.23</v>
      </c>
      <c r="D57">
        <v>22.39</v>
      </c>
      <c r="E57" t="s">
        <v>672</v>
      </c>
      <c r="F57">
        <v>23.03</v>
      </c>
      <c r="G57" t="s">
        <v>672</v>
      </c>
      <c r="H57">
        <v>23.37</v>
      </c>
      <c r="I57" t="s">
        <v>672</v>
      </c>
      <c r="J57">
        <v>23.64</v>
      </c>
      <c r="K57">
        <v>22.98</v>
      </c>
      <c r="L57" t="s">
        <v>672</v>
      </c>
      <c r="M57">
        <v>23.19</v>
      </c>
      <c r="N57" t="s">
        <v>672</v>
      </c>
      <c r="O57">
        <v>22.85</v>
      </c>
      <c r="P57" t="s">
        <v>672</v>
      </c>
      <c r="Q57">
        <v>22.89</v>
      </c>
      <c r="R57">
        <v>23.04</v>
      </c>
      <c r="S57" t="s">
        <v>672</v>
      </c>
      <c r="T57">
        <v>24.74</v>
      </c>
      <c r="U57" t="s">
        <v>672</v>
      </c>
      <c r="V57">
        <v>24.98</v>
      </c>
      <c r="W57">
        <v>24.42</v>
      </c>
      <c r="X57">
        <v>23.43</v>
      </c>
      <c r="Y57" s="19">
        <v>23.41</v>
      </c>
      <c r="Z57">
        <v>22.32</v>
      </c>
    </row>
    <row r="58" spans="1:26">
      <c r="A58" s="19" t="str">
        <f>VLOOKUP(B58,'Code matching'!$E$2:$G$315,3,FALSE)</f>
        <v>DNK</v>
      </c>
      <c r="B58" t="s">
        <v>179</v>
      </c>
      <c r="C58">
        <v>6.7140000000000004</v>
      </c>
      <c r="D58">
        <v>6.5659999999999998</v>
      </c>
      <c r="E58" t="s">
        <v>672</v>
      </c>
      <c r="F58">
        <v>6.702</v>
      </c>
      <c r="G58">
        <v>6.6689999999999996</v>
      </c>
      <c r="H58">
        <v>6.7380000000000004</v>
      </c>
      <c r="I58">
        <v>6.7889999999999997</v>
      </c>
      <c r="J58">
        <v>6.8250000000000002</v>
      </c>
      <c r="K58">
        <v>6.7249999999999996</v>
      </c>
      <c r="L58" t="s">
        <v>672</v>
      </c>
      <c r="M58">
        <v>6.7910000000000004</v>
      </c>
      <c r="N58" t="s">
        <v>672</v>
      </c>
      <c r="O58">
        <v>6.6879999999999997</v>
      </c>
      <c r="P58" t="s">
        <v>672</v>
      </c>
      <c r="Q58">
        <v>6.7770000000000001</v>
      </c>
      <c r="R58">
        <v>6.7969999999999997</v>
      </c>
      <c r="S58">
        <v>6.6040000000000001</v>
      </c>
      <c r="T58">
        <v>6.7629999999999999</v>
      </c>
      <c r="U58">
        <v>6.84</v>
      </c>
      <c r="V58">
        <v>6.8710000000000004</v>
      </c>
      <c r="W58">
        <v>6.7539999999999996</v>
      </c>
      <c r="X58">
        <v>6.5529999999999999</v>
      </c>
      <c r="Y58" s="19">
        <v>6.548</v>
      </c>
      <c r="Z58">
        <v>6.33</v>
      </c>
    </row>
    <row r="59" spans="1:26">
      <c r="A59" s="19" t="str">
        <f>VLOOKUP(B59,'Code matching'!$E$2:$G$315,3,FALSE)</f>
        <v>DJI</v>
      </c>
      <c r="B59" t="s">
        <v>181</v>
      </c>
      <c r="C59">
        <v>177</v>
      </c>
      <c r="D59">
        <v>177</v>
      </c>
      <c r="E59" t="s">
        <v>672</v>
      </c>
      <c r="F59">
        <v>177</v>
      </c>
      <c r="G59" t="s">
        <v>672</v>
      </c>
      <c r="H59">
        <v>177</v>
      </c>
      <c r="I59" t="s">
        <v>672</v>
      </c>
      <c r="J59">
        <v>177</v>
      </c>
      <c r="K59">
        <v>177</v>
      </c>
      <c r="L59" t="s">
        <v>672</v>
      </c>
      <c r="M59">
        <v>177</v>
      </c>
      <c r="N59" t="s">
        <v>672</v>
      </c>
      <c r="O59">
        <v>177</v>
      </c>
      <c r="P59" t="s">
        <v>672</v>
      </c>
      <c r="Q59">
        <v>177</v>
      </c>
      <c r="R59">
        <v>177</v>
      </c>
      <c r="S59" t="s">
        <v>672</v>
      </c>
      <c r="T59">
        <v>177</v>
      </c>
      <c r="U59" t="s">
        <v>672</v>
      </c>
      <c r="V59">
        <v>177</v>
      </c>
      <c r="W59">
        <v>177</v>
      </c>
      <c r="X59" t="s">
        <v>672</v>
      </c>
      <c r="Y59" s="19">
        <v>177</v>
      </c>
      <c r="Z59">
        <v>177</v>
      </c>
    </row>
    <row r="60" spans="1:26">
      <c r="A60" s="19" t="str">
        <f>VLOOKUP(B60,'Code matching'!$E$2:$G$315,3,FALSE)</f>
        <v>DMA</v>
      </c>
      <c r="B60" t="s">
        <v>183</v>
      </c>
      <c r="C60">
        <v>2.7</v>
      </c>
      <c r="D60">
        <v>2.7</v>
      </c>
      <c r="E60" t="s">
        <v>672</v>
      </c>
      <c r="F60">
        <v>2.7</v>
      </c>
      <c r="G60" t="s">
        <v>672</v>
      </c>
      <c r="H60">
        <v>2.7</v>
      </c>
      <c r="I60" t="s">
        <v>672</v>
      </c>
      <c r="J60">
        <v>2.7</v>
      </c>
      <c r="K60">
        <v>2.7</v>
      </c>
      <c r="L60" t="s">
        <v>672</v>
      </c>
      <c r="M60">
        <v>2.7</v>
      </c>
      <c r="N60" t="s">
        <v>672</v>
      </c>
      <c r="O60">
        <v>2.7</v>
      </c>
      <c r="P60" t="s">
        <v>672</v>
      </c>
      <c r="Q60">
        <v>2.7</v>
      </c>
      <c r="R60">
        <v>2.7</v>
      </c>
      <c r="S60" t="s">
        <v>672</v>
      </c>
      <c r="T60">
        <v>2.7</v>
      </c>
      <c r="U60" t="s">
        <v>672</v>
      </c>
      <c r="V60">
        <v>2.7</v>
      </c>
      <c r="W60">
        <v>2.7</v>
      </c>
      <c r="X60" t="s">
        <v>672</v>
      </c>
      <c r="Y60" s="19">
        <v>2.7</v>
      </c>
      <c r="Z60">
        <v>2.7</v>
      </c>
    </row>
    <row r="61" spans="1:26">
      <c r="A61" s="19" t="str">
        <f>VLOOKUP(B61,'Code matching'!$E$2:$G$315,3,FALSE)</f>
        <v>DOM</v>
      </c>
      <c r="B61" t="s">
        <v>185</v>
      </c>
      <c r="C61">
        <v>51.668999999999997</v>
      </c>
      <c r="D61">
        <v>50.588000000000001</v>
      </c>
      <c r="E61" t="s">
        <v>672</v>
      </c>
      <c r="F61">
        <v>51.332000000000001</v>
      </c>
      <c r="G61" t="s">
        <v>672</v>
      </c>
      <c r="H61">
        <v>51.375</v>
      </c>
      <c r="I61" t="s">
        <v>672</v>
      </c>
      <c r="J61">
        <v>52.533000000000001</v>
      </c>
      <c r="K61">
        <v>53.005000000000003</v>
      </c>
      <c r="L61" t="s">
        <v>672</v>
      </c>
      <c r="M61">
        <v>52.462000000000003</v>
      </c>
      <c r="N61" t="s">
        <v>672</v>
      </c>
      <c r="O61">
        <v>52.92</v>
      </c>
      <c r="P61" t="s">
        <v>672</v>
      </c>
      <c r="Q61">
        <v>52.756</v>
      </c>
      <c r="R61">
        <v>53.093000000000004</v>
      </c>
      <c r="S61" t="s">
        <v>672</v>
      </c>
      <c r="T61">
        <v>53.85</v>
      </c>
      <c r="U61" t="s">
        <v>672</v>
      </c>
      <c r="V61">
        <v>54.16</v>
      </c>
      <c r="W61">
        <v>56.924999999999997</v>
      </c>
      <c r="X61" t="s">
        <v>672</v>
      </c>
      <c r="Y61" s="19">
        <v>57.921999999999997</v>
      </c>
      <c r="Z61">
        <v>57.945</v>
      </c>
    </row>
    <row r="62" spans="1:26">
      <c r="A62" s="19" t="str">
        <f>VLOOKUP(B62,'Code matching'!$E$2:$G$315,3,FALSE)</f>
        <v>TLS</v>
      </c>
      <c r="B62" t="s">
        <v>1209</v>
      </c>
      <c r="C62">
        <v>1</v>
      </c>
      <c r="D62">
        <v>1</v>
      </c>
      <c r="E62" t="s">
        <v>672</v>
      </c>
      <c r="F62">
        <v>1</v>
      </c>
      <c r="G62" t="s">
        <v>672</v>
      </c>
      <c r="H62">
        <v>1</v>
      </c>
      <c r="I62" t="s">
        <v>672</v>
      </c>
      <c r="J62">
        <v>1</v>
      </c>
      <c r="K62">
        <v>1</v>
      </c>
      <c r="L62" t="s">
        <v>672</v>
      </c>
      <c r="M62">
        <v>1</v>
      </c>
      <c r="N62" t="s">
        <v>672</v>
      </c>
      <c r="O62">
        <v>1</v>
      </c>
      <c r="P62" t="s">
        <v>672</v>
      </c>
      <c r="Q62">
        <v>1</v>
      </c>
      <c r="R62">
        <v>1</v>
      </c>
      <c r="S62" t="s">
        <v>672</v>
      </c>
      <c r="T62">
        <v>1</v>
      </c>
      <c r="U62" t="s">
        <v>672</v>
      </c>
      <c r="V62">
        <v>1</v>
      </c>
      <c r="W62">
        <v>1</v>
      </c>
      <c r="X62" t="s">
        <v>672</v>
      </c>
      <c r="Y62" s="19">
        <v>1</v>
      </c>
      <c r="Z62">
        <v>1</v>
      </c>
    </row>
    <row r="63" spans="1:26">
      <c r="A63" s="19" t="str">
        <f>VLOOKUP(B63,'Code matching'!$E$2:$G$315,3,FALSE)</f>
        <v>ECU</v>
      </c>
      <c r="B63" t="s">
        <v>187</v>
      </c>
      <c r="C63">
        <v>1</v>
      </c>
      <c r="D63">
        <v>1</v>
      </c>
      <c r="E63" t="s">
        <v>672</v>
      </c>
      <c r="F63">
        <v>1</v>
      </c>
      <c r="G63" t="s">
        <v>672</v>
      </c>
      <c r="H63">
        <v>1</v>
      </c>
      <c r="I63" t="s">
        <v>672</v>
      </c>
      <c r="J63">
        <v>1</v>
      </c>
      <c r="K63">
        <v>1</v>
      </c>
      <c r="L63" t="s">
        <v>672</v>
      </c>
      <c r="M63">
        <v>1</v>
      </c>
      <c r="N63" t="s">
        <v>672</v>
      </c>
      <c r="O63">
        <v>1</v>
      </c>
      <c r="P63" t="s">
        <v>672</v>
      </c>
      <c r="Q63">
        <v>1</v>
      </c>
      <c r="R63">
        <v>1</v>
      </c>
      <c r="S63" t="s">
        <v>672</v>
      </c>
      <c r="T63">
        <v>1</v>
      </c>
      <c r="U63" t="s">
        <v>672</v>
      </c>
      <c r="V63">
        <v>1</v>
      </c>
      <c r="W63">
        <v>1</v>
      </c>
      <c r="X63" t="s">
        <v>672</v>
      </c>
      <c r="Y63" s="19">
        <v>1</v>
      </c>
      <c r="Z63">
        <v>1</v>
      </c>
    </row>
    <row r="64" spans="1:26">
      <c r="A64" s="19" t="str">
        <f>VLOOKUP(B64,'Code matching'!$E$2:$G$315,3,FALSE)</f>
        <v>EGY</v>
      </c>
      <c r="B64" t="s">
        <v>189</v>
      </c>
      <c r="C64">
        <v>16.742999999999999</v>
      </c>
      <c r="D64">
        <v>16.7</v>
      </c>
      <c r="E64" t="s">
        <v>672</v>
      </c>
      <c r="F64">
        <v>16.559999999999999</v>
      </c>
      <c r="G64" t="s">
        <v>672</v>
      </c>
      <c r="H64">
        <v>16.542000000000002</v>
      </c>
      <c r="I64" t="s">
        <v>672</v>
      </c>
      <c r="J64">
        <v>16.308</v>
      </c>
      <c r="K64">
        <v>16.161000000000001</v>
      </c>
      <c r="L64" t="s">
        <v>672</v>
      </c>
      <c r="M64">
        <v>16.126999999999999</v>
      </c>
      <c r="N64" t="s">
        <v>672</v>
      </c>
      <c r="O64">
        <v>16.024000000000001</v>
      </c>
      <c r="P64" t="s">
        <v>672</v>
      </c>
      <c r="Q64">
        <v>15.795999999999999</v>
      </c>
      <c r="R64">
        <v>15.561</v>
      </c>
      <c r="S64" t="s">
        <v>672</v>
      </c>
      <c r="T64">
        <v>15.718999999999999</v>
      </c>
      <c r="U64" t="s">
        <v>672</v>
      </c>
      <c r="V64">
        <v>15.724</v>
      </c>
      <c r="W64">
        <v>15.808</v>
      </c>
      <c r="X64" t="s">
        <v>672</v>
      </c>
      <c r="Y64" s="19">
        <v>16.137</v>
      </c>
      <c r="Z64">
        <v>15.945</v>
      </c>
    </row>
    <row r="65" spans="1:26">
      <c r="A65" s="19" t="str">
        <f>VLOOKUP(B65,'Code matching'!$E$2:$G$315,3,FALSE)</f>
        <v>SLV</v>
      </c>
      <c r="B65" t="s">
        <v>191</v>
      </c>
      <c r="C65">
        <v>1</v>
      </c>
      <c r="D65">
        <v>1</v>
      </c>
      <c r="E65" t="s">
        <v>672</v>
      </c>
      <c r="F65">
        <v>1</v>
      </c>
      <c r="G65" t="s">
        <v>672</v>
      </c>
      <c r="H65">
        <v>1</v>
      </c>
      <c r="I65" t="s">
        <v>672</v>
      </c>
      <c r="J65">
        <v>1</v>
      </c>
      <c r="K65">
        <v>1</v>
      </c>
      <c r="L65" t="s">
        <v>672</v>
      </c>
      <c r="M65">
        <v>1</v>
      </c>
      <c r="N65" t="s">
        <v>672</v>
      </c>
      <c r="O65">
        <v>1</v>
      </c>
      <c r="P65" t="s">
        <v>672</v>
      </c>
      <c r="Q65">
        <v>1</v>
      </c>
      <c r="R65">
        <v>1</v>
      </c>
      <c r="S65" t="s">
        <v>672</v>
      </c>
      <c r="T65">
        <v>1</v>
      </c>
      <c r="U65" t="s">
        <v>672</v>
      </c>
      <c r="V65">
        <v>1</v>
      </c>
      <c r="W65">
        <v>1</v>
      </c>
      <c r="X65" t="s">
        <v>672</v>
      </c>
      <c r="Y65" s="19">
        <v>1</v>
      </c>
      <c r="Z65">
        <v>1</v>
      </c>
    </row>
    <row r="66" spans="1:26">
      <c r="A66" s="19" t="str">
        <f>VLOOKUP(B66,'Code matching'!$E$2:$G$315,3,FALSE)</f>
        <v>GNQ</v>
      </c>
      <c r="B66" t="s">
        <v>193</v>
      </c>
      <c r="C66">
        <v>589.73</v>
      </c>
      <c r="D66">
        <v>577.24199999999996</v>
      </c>
      <c r="E66" t="s">
        <v>672</v>
      </c>
      <c r="F66">
        <v>588.67200000000003</v>
      </c>
      <c r="G66">
        <v>586.25199999999995</v>
      </c>
      <c r="H66">
        <v>592.76800000000003</v>
      </c>
      <c r="I66">
        <v>596.86699999999996</v>
      </c>
      <c r="J66">
        <v>599.59500000000003</v>
      </c>
      <c r="K66">
        <v>590.41999999999996</v>
      </c>
      <c r="L66" t="s">
        <v>672</v>
      </c>
      <c r="M66">
        <v>596.27</v>
      </c>
      <c r="N66" t="s">
        <v>672</v>
      </c>
      <c r="O66">
        <v>587.51199999999994</v>
      </c>
      <c r="P66" t="s">
        <v>672</v>
      </c>
      <c r="Q66">
        <v>594.86400000000003</v>
      </c>
      <c r="R66">
        <v>596.70399999999995</v>
      </c>
      <c r="S66">
        <v>579.67200000000003</v>
      </c>
      <c r="T66">
        <v>594.21799999999996</v>
      </c>
      <c r="U66">
        <v>601.13400000000001</v>
      </c>
      <c r="V66">
        <v>604.346</v>
      </c>
      <c r="W66">
        <v>594.32500000000005</v>
      </c>
      <c r="X66">
        <v>576.61500000000001</v>
      </c>
      <c r="Y66" s="19">
        <v>576.91899999999998</v>
      </c>
      <c r="Z66">
        <v>557.88099999999997</v>
      </c>
    </row>
    <row r="67" spans="1:26">
      <c r="A67" s="19" t="str">
        <f>VLOOKUP(B67,'Code matching'!$E$2:$G$315,3,FALSE)</f>
        <v>ERI</v>
      </c>
      <c r="B67" t="s">
        <v>195</v>
      </c>
      <c r="C67">
        <v>15</v>
      </c>
      <c r="D67">
        <v>15</v>
      </c>
      <c r="E67" t="s">
        <v>672</v>
      </c>
      <c r="F67">
        <v>15</v>
      </c>
      <c r="G67" t="s">
        <v>672</v>
      </c>
      <c r="H67">
        <v>15</v>
      </c>
      <c r="I67" t="s">
        <v>672</v>
      </c>
      <c r="J67">
        <v>15</v>
      </c>
      <c r="K67">
        <v>15</v>
      </c>
      <c r="L67" t="s">
        <v>672</v>
      </c>
      <c r="M67">
        <v>15</v>
      </c>
      <c r="N67" t="s">
        <v>672</v>
      </c>
      <c r="O67">
        <v>15</v>
      </c>
      <c r="P67" t="s">
        <v>672</v>
      </c>
      <c r="Q67">
        <v>15</v>
      </c>
      <c r="R67">
        <v>15</v>
      </c>
      <c r="S67" t="s">
        <v>672</v>
      </c>
      <c r="T67">
        <v>15</v>
      </c>
      <c r="U67" t="s">
        <v>672</v>
      </c>
      <c r="V67">
        <v>15</v>
      </c>
      <c r="W67">
        <v>15</v>
      </c>
      <c r="X67" t="s">
        <v>672</v>
      </c>
      <c r="Y67" s="19">
        <v>15</v>
      </c>
      <c r="Z67">
        <v>15</v>
      </c>
    </row>
    <row r="68" spans="1:26">
      <c r="A68" s="19" t="str">
        <f>VLOOKUP(B68,'Code matching'!$E$2:$G$315,3,FALSE)</f>
        <v>EST</v>
      </c>
      <c r="B68" t="s">
        <v>197</v>
      </c>
      <c r="C68">
        <v>0.89900000000000002</v>
      </c>
      <c r="D68">
        <v>0.88</v>
      </c>
      <c r="E68" t="s">
        <v>672</v>
      </c>
      <c r="F68">
        <v>0.89700000000000002</v>
      </c>
      <c r="G68">
        <v>0.89400000000000002</v>
      </c>
      <c r="H68">
        <v>0.90400000000000003</v>
      </c>
      <c r="I68">
        <v>0.91</v>
      </c>
      <c r="J68">
        <v>0.91400000000000003</v>
      </c>
      <c r="K68">
        <v>0.9</v>
      </c>
      <c r="L68" t="s">
        <v>672</v>
      </c>
      <c r="M68">
        <v>0.90900000000000003</v>
      </c>
      <c r="N68" t="s">
        <v>672</v>
      </c>
      <c r="O68">
        <v>0.89600000000000002</v>
      </c>
      <c r="P68" t="s">
        <v>672</v>
      </c>
      <c r="Q68">
        <v>0.90700000000000003</v>
      </c>
      <c r="R68">
        <v>0.91</v>
      </c>
      <c r="S68">
        <v>0.88400000000000001</v>
      </c>
      <c r="T68">
        <v>0.90600000000000003</v>
      </c>
      <c r="U68">
        <v>0.91600000000000004</v>
      </c>
      <c r="V68">
        <v>0.92100000000000004</v>
      </c>
      <c r="W68">
        <v>0.90600000000000003</v>
      </c>
      <c r="X68">
        <v>0.879</v>
      </c>
      <c r="Y68" s="19">
        <v>0.88</v>
      </c>
      <c r="Z68">
        <v>0.85</v>
      </c>
    </row>
    <row r="69" spans="1:26">
      <c r="A69" s="19" t="str">
        <f>VLOOKUP(B69,'Code matching'!$E$2:$G$315,3,FALSE)</f>
        <v>SWZ</v>
      </c>
      <c r="B69" t="s">
        <v>1208</v>
      </c>
      <c r="C69">
        <v>14.62</v>
      </c>
      <c r="D69">
        <v>14.16</v>
      </c>
      <c r="E69" t="s">
        <v>672</v>
      </c>
      <c r="F69">
        <v>14.177</v>
      </c>
      <c r="G69">
        <v>15.176</v>
      </c>
      <c r="H69">
        <v>15.266999999999999</v>
      </c>
      <c r="I69">
        <v>14.714</v>
      </c>
      <c r="J69">
        <v>15.086</v>
      </c>
      <c r="K69">
        <v>14.994999999999999</v>
      </c>
      <c r="L69" t="s">
        <v>672</v>
      </c>
      <c r="M69">
        <v>14.743</v>
      </c>
      <c r="N69" t="s">
        <v>672</v>
      </c>
      <c r="O69">
        <v>14.057</v>
      </c>
      <c r="P69" t="s">
        <v>672</v>
      </c>
      <c r="Q69">
        <v>14.75</v>
      </c>
      <c r="R69">
        <v>15.425000000000001</v>
      </c>
      <c r="S69">
        <v>16.123999999999999</v>
      </c>
      <c r="T69">
        <v>17.981000000000002</v>
      </c>
      <c r="U69">
        <v>18.093</v>
      </c>
      <c r="V69">
        <v>18.308</v>
      </c>
      <c r="W69">
        <v>17.427</v>
      </c>
      <c r="X69">
        <v>16.989000000000001</v>
      </c>
      <c r="Y69" s="19">
        <v>16.678999999999998</v>
      </c>
      <c r="Z69">
        <v>16.5</v>
      </c>
    </row>
    <row r="70" spans="1:26">
      <c r="A70" s="19" t="str">
        <f>VLOOKUP(B70,'Code matching'!$E$2:$G$315,3,FALSE)</f>
        <v>ETH</v>
      </c>
      <c r="B70" t="s">
        <v>201</v>
      </c>
      <c r="C70">
        <v>29.085000000000001</v>
      </c>
      <c r="D70">
        <v>29.015000000000001</v>
      </c>
      <c r="E70" t="s">
        <v>672</v>
      </c>
      <c r="F70">
        <v>28.999500000000001</v>
      </c>
      <c r="G70" t="s">
        <v>672</v>
      </c>
      <c r="H70">
        <v>29.343</v>
      </c>
      <c r="I70" t="s">
        <v>672</v>
      </c>
      <c r="J70">
        <v>29.486000000000001</v>
      </c>
      <c r="K70">
        <v>29.673999999999999</v>
      </c>
      <c r="L70" t="s">
        <v>672</v>
      </c>
      <c r="M70">
        <v>30.236999999999998</v>
      </c>
      <c r="N70" t="s">
        <v>672</v>
      </c>
      <c r="O70">
        <v>31.65</v>
      </c>
      <c r="P70" t="s">
        <v>672</v>
      </c>
      <c r="Q70">
        <v>31.9</v>
      </c>
      <c r="R70">
        <v>32.200000000000003</v>
      </c>
      <c r="S70" t="s">
        <v>672</v>
      </c>
      <c r="T70">
        <v>32.704000000000001</v>
      </c>
      <c r="U70" t="s">
        <v>672</v>
      </c>
      <c r="V70">
        <v>33.200000000000003</v>
      </c>
      <c r="W70">
        <v>33.799999999999997</v>
      </c>
      <c r="X70" t="s">
        <v>672</v>
      </c>
      <c r="Y70" s="19">
        <v>34.131</v>
      </c>
      <c r="Z70">
        <v>34.857999999999997</v>
      </c>
    </row>
    <row r="71" spans="1:26">
      <c r="A71" s="19" t="str">
        <f>VLOOKUP(B71,'Code matching'!$E$2:$G$315,3,FALSE)</f>
        <v>FJI</v>
      </c>
      <c r="B71" t="s">
        <v>11</v>
      </c>
      <c r="C71">
        <v>2.13</v>
      </c>
      <c r="D71">
        <v>2.15</v>
      </c>
      <c r="E71" t="s">
        <v>672</v>
      </c>
      <c r="F71">
        <v>2.13</v>
      </c>
      <c r="G71" t="s">
        <v>672</v>
      </c>
      <c r="H71">
        <v>2.1800000000000002</v>
      </c>
      <c r="I71" t="s">
        <v>672</v>
      </c>
      <c r="J71">
        <v>2.1800000000000002</v>
      </c>
      <c r="K71">
        <v>2.17</v>
      </c>
      <c r="L71" t="s">
        <v>672</v>
      </c>
      <c r="M71">
        <v>2.17</v>
      </c>
      <c r="N71" t="s">
        <v>672</v>
      </c>
      <c r="O71">
        <v>2.15</v>
      </c>
      <c r="P71" t="s">
        <v>672</v>
      </c>
      <c r="Q71">
        <v>2.14</v>
      </c>
      <c r="R71">
        <v>2.1800000000000002</v>
      </c>
      <c r="S71" t="s">
        <v>672</v>
      </c>
      <c r="T71">
        <v>2.31</v>
      </c>
      <c r="U71" t="s">
        <v>672</v>
      </c>
      <c r="V71">
        <v>2.25</v>
      </c>
      <c r="W71">
        <v>2.2400000000000002</v>
      </c>
      <c r="X71" t="s">
        <v>672</v>
      </c>
      <c r="Y71" s="19">
        <v>2.15</v>
      </c>
      <c r="Z71">
        <v>2.14</v>
      </c>
    </row>
    <row r="72" spans="1:26">
      <c r="A72" s="19" t="str">
        <f>VLOOKUP(B72,'Code matching'!$E$2:$G$315,3,FALSE)</f>
        <v>FIN</v>
      </c>
      <c r="B72" t="s">
        <v>208</v>
      </c>
      <c r="C72">
        <v>0.89900000000000002</v>
      </c>
      <c r="D72">
        <v>0.88</v>
      </c>
      <c r="E72" t="s">
        <v>672</v>
      </c>
      <c r="F72">
        <v>0.89700000000000002</v>
      </c>
      <c r="G72">
        <v>0.89400000000000002</v>
      </c>
      <c r="H72">
        <v>0.90400000000000003</v>
      </c>
      <c r="I72">
        <v>0.91</v>
      </c>
      <c r="J72">
        <v>0.91400000000000003</v>
      </c>
      <c r="K72">
        <v>0.9</v>
      </c>
      <c r="L72" t="s">
        <v>672</v>
      </c>
      <c r="M72">
        <v>0.90900000000000003</v>
      </c>
      <c r="N72" t="s">
        <v>672</v>
      </c>
      <c r="O72">
        <v>0.89600000000000002</v>
      </c>
      <c r="P72" t="s">
        <v>672</v>
      </c>
      <c r="Q72">
        <v>0.90700000000000003</v>
      </c>
      <c r="R72">
        <v>0.91</v>
      </c>
      <c r="S72">
        <v>0.88400000000000001</v>
      </c>
      <c r="T72">
        <v>0.90600000000000003</v>
      </c>
      <c r="U72">
        <v>0.91600000000000004</v>
      </c>
      <c r="V72">
        <v>0.92100000000000004</v>
      </c>
      <c r="W72">
        <v>0.90600000000000003</v>
      </c>
      <c r="X72">
        <v>0.879</v>
      </c>
      <c r="Y72" s="19">
        <v>0.88</v>
      </c>
      <c r="Z72">
        <v>0.85</v>
      </c>
    </row>
    <row r="73" spans="1:26">
      <c r="A73" s="19" t="str">
        <f>VLOOKUP(B73,'Code matching'!$E$2:$G$315,3,FALSE)</f>
        <v>FRA</v>
      </c>
      <c r="B73" t="s">
        <v>210</v>
      </c>
      <c r="C73">
        <v>0.89900000000000002</v>
      </c>
      <c r="D73">
        <v>0.88</v>
      </c>
      <c r="E73" t="s">
        <v>672</v>
      </c>
      <c r="F73">
        <v>0.89700000000000002</v>
      </c>
      <c r="G73">
        <v>0.89400000000000002</v>
      </c>
      <c r="H73">
        <v>0.90400000000000003</v>
      </c>
      <c r="I73">
        <v>0.91</v>
      </c>
      <c r="J73">
        <v>0.91400000000000003</v>
      </c>
      <c r="K73">
        <v>0.9</v>
      </c>
      <c r="L73" t="s">
        <v>672</v>
      </c>
      <c r="M73">
        <v>0.90900000000000003</v>
      </c>
      <c r="N73" t="s">
        <v>672</v>
      </c>
      <c r="O73">
        <v>0.89600000000000002</v>
      </c>
      <c r="P73" t="s">
        <v>672</v>
      </c>
      <c r="Q73">
        <v>0.90700000000000003</v>
      </c>
      <c r="R73">
        <v>0.91</v>
      </c>
      <c r="S73">
        <v>0.88400000000000001</v>
      </c>
      <c r="T73">
        <v>0.90600000000000003</v>
      </c>
      <c r="U73">
        <v>0.91600000000000004</v>
      </c>
      <c r="V73">
        <v>0.92100000000000004</v>
      </c>
      <c r="W73">
        <v>0.90600000000000003</v>
      </c>
      <c r="X73">
        <v>0.879</v>
      </c>
      <c r="Y73" s="19">
        <v>0.88</v>
      </c>
      <c r="Z73">
        <v>0.85</v>
      </c>
    </row>
    <row r="74" spans="1:26">
      <c r="A74" s="19" t="str">
        <f>VLOOKUP(B74,'Code matching'!$E$2:$G$315,3,FALSE)</f>
        <v>GUF</v>
      </c>
      <c r="B74" t="s">
        <v>212</v>
      </c>
      <c r="C74">
        <v>0.89900000000000002</v>
      </c>
      <c r="D74">
        <v>0.88</v>
      </c>
      <c r="E74" t="s">
        <v>672</v>
      </c>
      <c r="F74">
        <v>0.89700000000000002</v>
      </c>
      <c r="G74">
        <v>0.89400000000000002</v>
      </c>
      <c r="H74">
        <v>0.90400000000000003</v>
      </c>
      <c r="I74">
        <v>0.91</v>
      </c>
      <c r="J74">
        <v>0.91400000000000003</v>
      </c>
      <c r="K74">
        <v>0.9</v>
      </c>
      <c r="L74" t="s">
        <v>672</v>
      </c>
      <c r="M74">
        <v>0.90900000000000003</v>
      </c>
      <c r="N74" t="s">
        <v>672</v>
      </c>
      <c r="O74">
        <v>0.89600000000000002</v>
      </c>
      <c r="P74" t="s">
        <v>672</v>
      </c>
      <c r="Q74">
        <v>0.90700000000000003</v>
      </c>
      <c r="R74">
        <v>0.91</v>
      </c>
      <c r="S74">
        <v>0.88400000000000001</v>
      </c>
      <c r="T74">
        <v>0.90600000000000003</v>
      </c>
      <c r="U74">
        <v>0.91600000000000004</v>
      </c>
      <c r="V74">
        <v>0.92100000000000004</v>
      </c>
      <c r="W74">
        <v>0.90600000000000003</v>
      </c>
      <c r="X74">
        <v>0.879</v>
      </c>
      <c r="Y74" s="19">
        <v>0.88</v>
      </c>
      <c r="Z74">
        <v>0.85</v>
      </c>
    </row>
    <row r="75" spans="1:26">
      <c r="A75" s="19" t="str">
        <f>VLOOKUP(B75,'Code matching'!$E$2:$G$315,3,FALSE)</f>
        <v>PYF</v>
      </c>
      <c r="B75" t="s">
        <v>12</v>
      </c>
      <c r="C75">
        <v>107.28400000000001</v>
      </c>
      <c r="D75">
        <v>105.012</v>
      </c>
      <c r="E75" t="s">
        <v>672</v>
      </c>
      <c r="F75">
        <v>107.09099999999999</v>
      </c>
      <c r="G75">
        <v>106.651</v>
      </c>
      <c r="H75">
        <v>107.837</v>
      </c>
      <c r="I75">
        <v>108.58199999999999</v>
      </c>
      <c r="J75">
        <v>109.07899999999999</v>
      </c>
      <c r="K75">
        <v>107.41</v>
      </c>
      <c r="L75" t="s">
        <v>672</v>
      </c>
      <c r="M75">
        <v>108.474</v>
      </c>
      <c r="N75" t="s">
        <v>672</v>
      </c>
      <c r="O75">
        <v>106.88</v>
      </c>
      <c r="P75" t="s">
        <v>672</v>
      </c>
      <c r="Q75">
        <v>108.218</v>
      </c>
      <c r="R75">
        <v>108.553</v>
      </c>
      <c r="S75">
        <v>105.45399999999999</v>
      </c>
      <c r="T75">
        <v>108.1</v>
      </c>
      <c r="U75">
        <v>109.35899999999999</v>
      </c>
      <c r="V75">
        <v>109.943</v>
      </c>
      <c r="W75">
        <v>108.12</v>
      </c>
      <c r="X75">
        <v>104.898</v>
      </c>
      <c r="Y75" s="19">
        <v>104.953</v>
      </c>
      <c r="Z75">
        <v>101.49</v>
      </c>
    </row>
    <row r="76" spans="1:26">
      <c r="A76" s="19" t="str">
        <f>VLOOKUP(B76,'Code matching'!$E$2:$G$315,3,FALSE)</f>
        <v>GAB</v>
      </c>
      <c r="B76" t="s">
        <v>217</v>
      </c>
      <c r="C76">
        <v>589.73</v>
      </c>
      <c r="D76">
        <v>577.24199999999996</v>
      </c>
      <c r="E76" t="s">
        <v>672</v>
      </c>
      <c r="F76">
        <v>588.67200000000003</v>
      </c>
      <c r="G76">
        <v>586.25199999999995</v>
      </c>
      <c r="H76">
        <v>592.76800000000003</v>
      </c>
      <c r="I76">
        <v>596.86699999999996</v>
      </c>
      <c r="J76">
        <v>599.59500000000003</v>
      </c>
      <c r="K76">
        <v>590.41999999999996</v>
      </c>
      <c r="L76" t="s">
        <v>672</v>
      </c>
      <c r="M76">
        <v>596.27</v>
      </c>
      <c r="N76" t="s">
        <v>672</v>
      </c>
      <c r="O76">
        <v>587.51199999999994</v>
      </c>
      <c r="P76" t="s">
        <v>672</v>
      </c>
      <c r="Q76">
        <v>594.86400000000003</v>
      </c>
      <c r="R76">
        <v>596.70399999999995</v>
      </c>
      <c r="S76">
        <v>579.67200000000003</v>
      </c>
      <c r="T76">
        <v>594.21799999999996</v>
      </c>
      <c r="U76">
        <v>601.13400000000001</v>
      </c>
      <c r="V76">
        <v>604.346</v>
      </c>
      <c r="W76">
        <v>594.32500000000005</v>
      </c>
      <c r="X76">
        <v>576.61500000000001</v>
      </c>
      <c r="Y76" s="19">
        <v>576.91899999999998</v>
      </c>
      <c r="Z76">
        <v>557.88099999999997</v>
      </c>
    </row>
    <row r="77" spans="1:26">
      <c r="A77" s="19" t="str">
        <f>VLOOKUP(B77,'Code matching'!$E$2:$G$315,3,FALSE)</f>
        <v>GMB</v>
      </c>
      <c r="B77" t="s">
        <v>219</v>
      </c>
      <c r="C77">
        <v>49.92</v>
      </c>
      <c r="D77">
        <v>49.92</v>
      </c>
      <c r="E77" t="s">
        <v>672</v>
      </c>
      <c r="F77">
        <v>50.3</v>
      </c>
      <c r="G77" t="s">
        <v>672</v>
      </c>
      <c r="H77">
        <v>50.5</v>
      </c>
      <c r="I77" t="s">
        <v>672</v>
      </c>
      <c r="J77">
        <v>50.66</v>
      </c>
      <c r="K77">
        <v>50.86</v>
      </c>
      <c r="L77" t="s">
        <v>672</v>
      </c>
      <c r="M77">
        <v>51.3</v>
      </c>
      <c r="N77" t="s">
        <v>672</v>
      </c>
      <c r="O77">
        <v>51.41</v>
      </c>
      <c r="P77" t="s">
        <v>672</v>
      </c>
      <c r="Q77">
        <v>51.21</v>
      </c>
      <c r="R77">
        <v>51.05</v>
      </c>
      <c r="S77" t="s">
        <v>672</v>
      </c>
      <c r="T77">
        <v>51.05</v>
      </c>
      <c r="U77" t="s">
        <v>672</v>
      </c>
      <c r="V77">
        <v>51.05</v>
      </c>
      <c r="W77">
        <v>51.8</v>
      </c>
      <c r="X77" t="s">
        <v>672</v>
      </c>
      <c r="Y77" s="19">
        <v>51.81</v>
      </c>
      <c r="Z77">
        <v>52.17</v>
      </c>
    </row>
    <row r="78" spans="1:26">
      <c r="A78" s="19" t="str">
        <f>VLOOKUP(B78,'Code matching'!$E$2:$G$315,3,FALSE)</f>
        <v>GEO</v>
      </c>
      <c r="B78" t="s">
        <v>13</v>
      </c>
      <c r="C78">
        <v>2.78</v>
      </c>
      <c r="D78">
        <v>2.7949999999999999</v>
      </c>
      <c r="E78" t="s">
        <v>672</v>
      </c>
      <c r="F78">
        <v>2.9169999999999998</v>
      </c>
      <c r="G78" t="s">
        <v>672</v>
      </c>
      <c r="H78">
        <v>2.94</v>
      </c>
      <c r="I78" t="s">
        <v>672</v>
      </c>
      <c r="J78">
        <v>2.9710000000000001</v>
      </c>
      <c r="K78">
        <v>2.9660000000000002</v>
      </c>
      <c r="L78" t="s">
        <v>672</v>
      </c>
      <c r="M78">
        <v>2.9750000000000001</v>
      </c>
      <c r="N78" t="s">
        <v>672</v>
      </c>
      <c r="O78">
        <v>2.8759999999999999</v>
      </c>
      <c r="P78" t="s">
        <v>672</v>
      </c>
      <c r="Q78">
        <v>2.887</v>
      </c>
      <c r="R78">
        <v>2.83</v>
      </c>
      <c r="S78" t="s">
        <v>672</v>
      </c>
      <c r="T78">
        <v>3.2389999999999999</v>
      </c>
      <c r="U78" t="s">
        <v>672</v>
      </c>
      <c r="V78">
        <v>3.1850000000000001</v>
      </c>
      <c r="W78">
        <v>3.1920000000000002</v>
      </c>
      <c r="X78" t="s">
        <v>672</v>
      </c>
      <c r="Y78" s="19">
        <v>3.044</v>
      </c>
      <c r="Z78">
        <v>3.06</v>
      </c>
    </row>
    <row r="79" spans="1:26">
      <c r="A79" s="19" t="str">
        <f>VLOOKUP(B79,'Code matching'!$E$2:$G$315,3,FALSE)</f>
        <v>DEU</v>
      </c>
      <c r="B79" t="s">
        <v>222</v>
      </c>
      <c r="C79">
        <v>0.89900000000000002</v>
      </c>
      <c r="D79">
        <v>0.88</v>
      </c>
      <c r="E79" t="s">
        <v>672</v>
      </c>
      <c r="F79">
        <v>0.89700000000000002</v>
      </c>
      <c r="G79">
        <v>0.89400000000000002</v>
      </c>
      <c r="H79">
        <v>0.90400000000000003</v>
      </c>
      <c r="I79">
        <v>0.91</v>
      </c>
      <c r="J79">
        <v>0.91400000000000003</v>
      </c>
      <c r="K79">
        <v>0.9</v>
      </c>
      <c r="L79" t="s">
        <v>672</v>
      </c>
      <c r="M79">
        <v>0.90900000000000003</v>
      </c>
      <c r="N79" t="s">
        <v>672</v>
      </c>
      <c r="O79">
        <v>0.89600000000000002</v>
      </c>
      <c r="P79" t="s">
        <v>672</v>
      </c>
      <c r="Q79">
        <v>0.90700000000000003</v>
      </c>
      <c r="R79">
        <v>0.91</v>
      </c>
      <c r="S79">
        <v>0.88400000000000001</v>
      </c>
      <c r="T79">
        <v>0.90600000000000003</v>
      </c>
      <c r="U79">
        <v>0.91600000000000004</v>
      </c>
      <c r="V79">
        <v>0.92100000000000004</v>
      </c>
      <c r="W79">
        <v>0.90600000000000003</v>
      </c>
      <c r="X79">
        <v>0.879</v>
      </c>
      <c r="Y79" s="19">
        <v>0.88</v>
      </c>
      <c r="Z79">
        <v>0.85</v>
      </c>
    </row>
    <row r="80" spans="1:26">
      <c r="A80" s="19" t="str">
        <f>VLOOKUP(B80,'Code matching'!$E$2:$G$315,3,FALSE)</f>
        <v>GHA</v>
      </c>
      <c r="B80" t="s">
        <v>224</v>
      </c>
      <c r="C80">
        <v>5.4644000000000004</v>
      </c>
      <c r="D80">
        <v>5.4661999999999997</v>
      </c>
      <c r="E80" t="s">
        <v>672</v>
      </c>
      <c r="F80">
        <v>5.4275000000000002</v>
      </c>
      <c r="G80" t="s">
        <v>672</v>
      </c>
      <c r="H80">
        <v>5.5</v>
      </c>
      <c r="I80" t="s">
        <v>672</v>
      </c>
      <c r="J80">
        <v>5.4450000000000003</v>
      </c>
      <c r="K80">
        <v>5.5250000000000004</v>
      </c>
      <c r="L80" t="s">
        <v>672</v>
      </c>
      <c r="M80">
        <v>5.5542999999999996</v>
      </c>
      <c r="N80" t="s">
        <v>672</v>
      </c>
      <c r="O80">
        <v>5.6829999999999998</v>
      </c>
      <c r="P80" t="s">
        <v>672</v>
      </c>
      <c r="Q80">
        <v>5.49</v>
      </c>
      <c r="R80">
        <v>5.4059999999999997</v>
      </c>
      <c r="S80" t="s">
        <v>672</v>
      </c>
      <c r="T80">
        <v>5.6950000000000003</v>
      </c>
      <c r="U80" t="s">
        <v>672</v>
      </c>
      <c r="V80">
        <v>5.7910000000000004</v>
      </c>
      <c r="W80">
        <v>5.6920000000000002</v>
      </c>
      <c r="X80" t="s">
        <v>672</v>
      </c>
      <c r="Y80" s="19">
        <v>5.726</v>
      </c>
      <c r="Z80">
        <v>5.7050000000000001</v>
      </c>
    </row>
    <row r="81" spans="1:26">
      <c r="A81" s="19" t="str">
        <f>VLOOKUP(B81,'Code matching'!$E$2:$G$315,3,FALSE)</f>
        <v>GIB</v>
      </c>
      <c r="B81" t="s">
        <v>226</v>
      </c>
      <c r="C81">
        <v>0.79300000000000004</v>
      </c>
      <c r="D81">
        <v>0.78800000000000003</v>
      </c>
      <c r="E81" t="s">
        <v>672</v>
      </c>
      <c r="F81">
        <v>0.82199999999999995</v>
      </c>
      <c r="G81">
        <v>0.82799999999999996</v>
      </c>
      <c r="H81">
        <v>0.82</v>
      </c>
      <c r="I81">
        <v>0.81100000000000005</v>
      </c>
      <c r="J81">
        <v>0.81200000000000006</v>
      </c>
      <c r="K81">
        <v>0.77700000000000002</v>
      </c>
      <c r="L81" t="s">
        <v>672</v>
      </c>
      <c r="M81">
        <v>0.77700000000000002</v>
      </c>
      <c r="N81" t="s">
        <v>672</v>
      </c>
      <c r="O81">
        <v>0.76300000000000001</v>
      </c>
      <c r="P81" t="s">
        <v>672</v>
      </c>
      <c r="Q81">
        <v>0.76400000000000001</v>
      </c>
      <c r="R81">
        <v>0.77500000000000002</v>
      </c>
      <c r="S81">
        <v>0.77300000000000002</v>
      </c>
      <c r="T81">
        <v>0.80700000000000005</v>
      </c>
      <c r="U81">
        <v>0.8</v>
      </c>
      <c r="V81">
        <v>0.80500000000000005</v>
      </c>
      <c r="W81">
        <v>0.81399999999999995</v>
      </c>
      <c r="X81">
        <v>0.79</v>
      </c>
      <c r="Y81" s="19">
        <v>0.79300000000000004</v>
      </c>
      <c r="Z81">
        <v>0.77</v>
      </c>
    </row>
    <row r="82" spans="1:26">
      <c r="A82" s="19" t="str">
        <f>VLOOKUP(B82,'Code matching'!$E$2:$G$315,3,FALSE)</f>
        <v>GRC</v>
      </c>
      <c r="B82" t="s">
        <v>228</v>
      </c>
      <c r="C82">
        <v>0.89900000000000002</v>
      </c>
      <c r="D82">
        <v>0.88</v>
      </c>
      <c r="E82" t="s">
        <v>672</v>
      </c>
      <c r="F82">
        <v>0.89700000000000002</v>
      </c>
      <c r="G82">
        <v>0.89400000000000002</v>
      </c>
      <c r="H82">
        <v>0.90400000000000003</v>
      </c>
      <c r="I82">
        <v>0.91</v>
      </c>
      <c r="J82">
        <v>0.91400000000000003</v>
      </c>
      <c r="K82">
        <v>0.9</v>
      </c>
      <c r="L82" t="s">
        <v>672</v>
      </c>
      <c r="M82">
        <v>0.90900000000000003</v>
      </c>
      <c r="N82" t="s">
        <v>672</v>
      </c>
      <c r="O82">
        <v>0.89600000000000002</v>
      </c>
      <c r="P82" t="s">
        <v>672</v>
      </c>
      <c r="Q82">
        <v>0.90700000000000003</v>
      </c>
      <c r="R82">
        <v>0.91</v>
      </c>
      <c r="S82">
        <v>0.88400000000000001</v>
      </c>
      <c r="T82">
        <v>0.90600000000000003</v>
      </c>
      <c r="U82">
        <v>0.91600000000000004</v>
      </c>
      <c r="V82">
        <v>0.92100000000000004</v>
      </c>
      <c r="W82">
        <v>0.90600000000000003</v>
      </c>
      <c r="X82">
        <v>0.879</v>
      </c>
      <c r="Y82" s="19">
        <v>0.88</v>
      </c>
      <c r="Z82">
        <v>0.85</v>
      </c>
    </row>
    <row r="83" spans="1:26">
      <c r="A83" s="19" t="str">
        <f>VLOOKUP(B83,'Code matching'!$E$2:$G$315,3,FALSE)</f>
        <v>GRL</v>
      </c>
      <c r="B83" t="s">
        <v>230</v>
      </c>
      <c r="C83">
        <v>6.7140000000000004</v>
      </c>
      <c r="D83">
        <v>6.5659999999999998</v>
      </c>
      <c r="E83" t="s">
        <v>672</v>
      </c>
      <c r="F83">
        <v>6.702</v>
      </c>
      <c r="G83">
        <v>6.6689999999999996</v>
      </c>
      <c r="H83">
        <v>6.7380000000000004</v>
      </c>
      <c r="I83">
        <v>6.7889999999999997</v>
      </c>
      <c r="J83">
        <v>6.8250000000000002</v>
      </c>
      <c r="K83">
        <v>6.7249999999999996</v>
      </c>
      <c r="L83" t="s">
        <v>672</v>
      </c>
      <c r="M83">
        <v>6.7910000000000004</v>
      </c>
      <c r="N83" t="s">
        <v>672</v>
      </c>
      <c r="O83">
        <v>6.6879999999999997</v>
      </c>
      <c r="P83" t="s">
        <v>672</v>
      </c>
      <c r="Q83">
        <v>6.7770000000000001</v>
      </c>
      <c r="R83">
        <v>6.7969999999999997</v>
      </c>
      <c r="S83">
        <v>6.6040000000000001</v>
      </c>
      <c r="T83">
        <v>6.7629999999999999</v>
      </c>
      <c r="U83">
        <v>6.84</v>
      </c>
      <c r="V83">
        <v>6.8710000000000004</v>
      </c>
      <c r="W83">
        <v>6.7539999999999996</v>
      </c>
      <c r="X83">
        <v>6.5529999999999999</v>
      </c>
      <c r="Y83" s="19">
        <v>6.548</v>
      </c>
      <c r="Z83">
        <v>6.33</v>
      </c>
    </row>
    <row r="84" spans="1:26">
      <c r="A84" s="19" t="str">
        <f>VLOOKUP(B84,'Code matching'!$E$2:$G$315,3,FALSE)</f>
        <v>GRD</v>
      </c>
      <c r="B84" t="s">
        <v>232</v>
      </c>
      <c r="C84">
        <v>2.7</v>
      </c>
      <c r="D84">
        <v>2.7</v>
      </c>
      <c r="E84" t="s">
        <v>672</v>
      </c>
      <c r="F84">
        <v>2.7</v>
      </c>
      <c r="G84" t="s">
        <v>672</v>
      </c>
      <c r="H84">
        <v>2.7</v>
      </c>
      <c r="I84" t="s">
        <v>672</v>
      </c>
      <c r="J84">
        <v>2.7</v>
      </c>
      <c r="K84">
        <v>2.7</v>
      </c>
      <c r="L84" t="s">
        <v>672</v>
      </c>
      <c r="M84">
        <v>2.7</v>
      </c>
      <c r="N84" t="s">
        <v>672</v>
      </c>
      <c r="O84">
        <v>2.7</v>
      </c>
      <c r="P84" t="s">
        <v>672</v>
      </c>
      <c r="Q84">
        <v>2.7</v>
      </c>
      <c r="R84">
        <v>2.7</v>
      </c>
      <c r="S84" t="s">
        <v>672</v>
      </c>
      <c r="T84">
        <v>2.7</v>
      </c>
      <c r="U84" t="s">
        <v>672</v>
      </c>
      <c r="V84">
        <v>2.7</v>
      </c>
      <c r="W84">
        <v>2.7</v>
      </c>
      <c r="X84" t="s">
        <v>672</v>
      </c>
      <c r="Y84" s="19">
        <v>2.7</v>
      </c>
      <c r="Z84">
        <v>2.7</v>
      </c>
    </row>
    <row r="85" spans="1:26">
      <c r="A85" s="19" t="str">
        <f>VLOOKUP(B85,'Code matching'!$E$2:$G$315,3,FALSE)</f>
        <v>GLP</v>
      </c>
      <c r="B85" t="s">
        <v>234</v>
      </c>
      <c r="C85">
        <v>0.89900000000000002</v>
      </c>
      <c r="D85">
        <v>0.88</v>
      </c>
      <c r="E85" t="s">
        <v>672</v>
      </c>
      <c r="F85">
        <v>0.89700000000000002</v>
      </c>
      <c r="G85">
        <v>0.89400000000000002</v>
      </c>
      <c r="H85">
        <v>0.90400000000000003</v>
      </c>
      <c r="I85">
        <v>0.91</v>
      </c>
      <c r="J85">
        <v>0.91400000000000003</v>
      </c>
      <c r="K85">
        <v>0.9</v>
      </c>
      <c r="L85" t="s">
        <v>672</v>
      </c>
      <c r="M85">
        <v>0.90900000000000003</v>
      </c>
      <c r="N85" t="s">
        <v>672</v>
      </c>
      <c r="O85">
        <v>0.89600000000000002</v>
      </c>
      <c r="P85" t="s">
        <v>672</v>
      </c>
      <c r="Q85">
        <v>0.90700000000000003</v>
      </c>
      <c r="R85">
        <v>0.91</v>
      </c>
      <c r="S85">
        <v>0.88400000000000001</v>
      </c>
      <c r="T85">
        <v>0.90600000000000003</v>
      </c>
      <c r="U85">
        <v>0.91600000000000004</v>
      </c>
      <c r="V85">
        <v>0.92100000000000004</v>
      </c>
      <c r="W85">
        <v>0.90600000000000003</v>
      </c>
      <c r="X85">
        <v>0.879</v>
      </c>
      <c r="Y85" s="19">
        <v>0.88</v>
      </c>
      <c r="Z85">
        <v>0.85</v>
      </c>
    </row>
    <row r="86" spans="1:26">
      <c r="A86" s="19" t="str">
        <f>VLOOKUP(B86,'Code matching'!$E$2:$G$315,3,FALSE)</f>
        <v>GUM</v>
      </c>
      <c r="B86" t="s">
        <v>14</v>
      </c>
      <c r="C86">
        <v>1</v>
      </c>
      <c r="D86">
        <v>1</v>
      </c>
      <c r="E86" t="s">
        <v>672</v>
      </c>
      <c r="F86">
        <v>1</v>
      </c>
      <c r="G86" t="s">
        <v>672</v>
      </c>
      <c r="H86">
        <v>1</v>
      </c>
      <c r="I86" t="s">
        <v>672</v>
      </c>
      <c r="J86">
        <v>1</v>
      </c>
      <c r="K86">
        <v>1</v>
      </c>
      <c r="L86" t="s">
        <v>672</v>
      </c>
      <c r="M86">
        <v>1</v>
      </c>
      <c r="N86" t="s">
        <v>672</v>
      </c>
      <c r="O86">
        <v>1</v>
      </c>
      <c r="P86" t="s">
        <v>672</v>
      </c>
      <c r="Q86">
        <v>1</v>
      </c>
      <c r="R86">
        <v>1</v>
      </c>
      <c r="S86" t="s">
        <v>672</v>
      </c>
      <c r="T86">
        <v>1</v>
      </c>
      <c r="U86" t="s">
        <v>672</v>
      </c>
      <c r="V86">
        <v>1</v>
      </c>
      <c r="W86">
        <v>1</v>
      </c>
      <c r="X86" t="s">
        <v>672</v>
      </c>
      <c r="Y86" s="19">
        <v>1</v>
      </c>
      <c r="Z86">
        <v>1</v>
      </c>
    </row>
    <row r="87" spans="1:26">
      <c r="A87" s="19" t="str">
        <f>VLOOKUP(B87,'Code matching'!$E$2:$G$315,3,FALSE)</f>
        <v>GTM</v>
      </c>
      <c r="B87" t="s">
        <v>237</v>
      </c>
      <c r="C87">
        <v>7.7127999999999997</v>
      </c>
      <c r="D87">
        <v>7.71455</v>
      </c>
      <c r="E87" t="s">
        <v>672</v>
      </c>
      <c r="F87">
        <v>7.6820000000000004</v>
      </c>
      <c r="G87" t="s">
        <v>672</v>
      </c>
      <c r="H87">
        <v>7.6741999999999999</v>
      </c>
      <c r="I87" t="s">
        <v>672</v>
      </c>
      <c r="J87">
        <v>7.7317</v>
      </c>
      <c r="K87">
        <v>7.7205000000000004</v>
      </c>
      <c r="L87" t="s">
        <v>672</v>
      </c>
      <c r="M87">
        <v>7.702</v>
      </c>
      <c r="N87" t="s">
        <v>672</v>
      </c>
      <c r="O87">
        <v>7.6989999999999998</v>
      </c>
      <c r="P87" t="s">
        <v>672</v>
      </c>
      <c r="Q87">
        <v>7.6689999999999996</v>
      </c>
      <c r="R87">
        <v>7.6689999999999996</v>
      </c>
      <c r="S87" t="s">
        <v>672</v>
      </c>
      <c r="T87">
        <v>7.7140000000000004</v>
      </c>
      <c r="U87" t="s">
        <v>672</v>
      </c>
      <c r="V87">
        <v>7.7140000000000004</v>
      </c>
      <c r="W87">
        <v>7.6920000000000002</v>
      </c>
      <c r="X87" t="s">
        <v>672</v>
      </c>
      <c r="Y87" s="19">
        <v>7.7</v>
      </c>
      <c r="Z87">
        <v>7.6989999999999998</v>
      </c>
    </row>
    <row r="88" spans="1:26">
      <c r="A88" s="19" t="str">
        <f>VLOOKUP(B88,'Code matching'!$E$2:$G$315,3,FALSE)</f>
        <v>GIN</v>
      </c>
      <c r="B88" t="s">
        <v>241</v>
      </c>
      <c r="C88">
        <v>9236.4</v>
      </c>
      <c r="D88">
        <v>9230</v>
      </c>
      <c r="E88" t="s">
        <v>672</v>
      </c>
      <c r="F88">
        <v>9230</v>
      </c>
      <c r="G88" t="s">
        <v>672</v>
      </c>
      <c r="H88">
        <v>9242.5</v>
      </c>
      <c r="I88" t="s">
        <v>672</v>
      </c>
      <c r="J88">
        <v>9230</v>
      </c>
      <c r="K88">
        <v>9240</v>
      </c>
      <c r="L88" t="s">
        <v>672</v>
      </c>
      <c r="M88">
        <v>9280</v>
      </c>
      <c r="N88" t="s">
        <v>672</v>
      </c>
      <c r="O88">
        <v>9275</v>
      </c>
      <c r="P88" t="s">
        <v>672</v>
      </c>
      <c r="Q88">
        <v>9300</v>
      </c>
      <c r="R88">
        <v>9451</v>
      </c>
      <c r="S88" t="s">
        <v>672</v>
      </c>
      <c r="T88">
        <v>9325</v>
      </c>
      <c r="U88" t="s">
        <v>672</v>
      </c>
      <c r="V88">
        <v>9350</v>
      </c>
      <c r="W88">
        <v>9350</v>
      </c>
      <c r="X88" t="s">
        <v>672</v>
      </c>
      <c r="Y88" s="19">
        <v>9550</v>
      </c>
      <c r="Z88">
        <v>9575</v>
      </c>
    </row>
    <row r="89" spans="1:26">
      <c r="A89" s="19" t="str">
        <f>VLOOKUP(B89,'Code matching'!$E$2:$G$315,3,FALSE)</f>
        <v>GNB</v>
      </c>
      <c r="B89" t="s">
        <v>243</v>
      </c>
      <c r="C89">
        <v>589.73</v>
      </c>
      <c r="D89">
        <v>577.24199999999996</v>
      </c>
      <c r="E89" t="s">
        <v>672</v>
      </c>
      <c r="F89">
        <v>588.67200000000003</v>
      </c>
      <c r="G89">
        <v>586.25199999999995</v>
      </c>
      <c r="H89">
        <v>592.76800000000003</v>
      </c>
      <c r="I89">
        <v>596.86699999999996</v>
      </c>
      <c r="J89">
        <v>599.59500000000003</v>
      </c>
      <c r="K89">
        <v>590.41999999999996</v>
      </c>
      <c r="L89" t="s">
        <v>672</v>
      </c>
      <c r="M89">
        <v>596.27</v>
      </c>
      <c r="N89" t="s">
        <v>672</v>
      </c>
      <c r="O89">
        <v>587.51199999999994</v>
      </c>
      <c r="P89" t="s">
        <v>672</v>
      </c>
      <c r="Q89">
        <v>594.86400000000003</v>
      </c>
      <c r="R89">
        <v>596.70399999999995</v>
      </c>
      <c r="S89">
        <v>579.67200000000003</v>
      </c>
      <c r="T89">
        <v>594.21799999999996</v>
      </c>
      <c r="U89">
        <v>601.13400000000001</v>
      </c>
      <c r="V89">
        <v>604.346</v>
      </c>
      <c r="W89">
        <v>594.32500000000005</v>
      </c>
      <c r="X89">
        <v>576.61500000000001</v>
      </c>
      <c r="Y89" s="19">
        <v>576.91899999999998</v>
      </c>
      <c r="Z89">
        <v>557.88099999999997</v>
      </c>
    </row>
    <row r="90" spans="1:26">
      <c r="A90" s="19" t="str">
        <f>VLOOKUP(B90,'Code matching'!$E$2:$G$315,3,FALSE)</f>
        <v>GUY</v>
      </c>
      <c r="B90" t="s">
        <v>245</v>
      </c>
      <c r="C90">
        <v>208.8</v>
      </c>
      <c r="D90">
        <v>207.2</v>
      </c>
      <c r="E90" t="s">
        <v>672</v>
      </c>
      <c r="F90">
        <v>207.2</v>
      </c>
      <c r="G90" t="s">
        <v>672</v>
      </c>
      <c r="H90">
        <v>207.2</v>
      </c>
      <c r="I90" t="s">
        <v>672</v>
      </c>
      <c r="J90">
        <v>207.2</v>
      </c>
      <c r="K90">
        <v>207.2</v>
      </c>
      <c r="L90" t="s">
        <v>672</v>
      </c>
      <c r="M90">
        <v>207.2</v>
      </c>
      <c r="N90" t="s">
        <v>672</v>
      </c>
      <c r="O90">
        <v>206.3</v>
      </c>
      <c r="P90" t="s">
        <v>672</v>
      </c>
      <c r="Q90">
        <v>207.4</v>
      </c>
      <c r="R90">
        <v>206.7</v>
      </c>
      <c r="S90" t="s">
        <v>672</v>
      </c>
      <c r="T90">
        <v>207.9</v>
      </c>
      <c r="U90" t="s">
        <v>672</v>
      </c>
      <c r="V90">
        <v>207.8</v>
      </c>
      <c r="W90">
        <v>207.7</v>
      </c>
      <c r="X90" t="s">
        <v>672</v>
      </c>
      <c r="Y90" s="19">
        <v>208.2</v>
      </c>
      <c r="Z90">
        <v>208.2</v>
      </c>
    </row>
    <row r="91" spans="1:26">
      <c r="A91" s="19" t="str">
        <f>VLOOKUP(B91,'Code matching'!$E$2:$G$315,3,FALSE)</f>
        <v>HTI</v>
      </c>
      <c r="B91" t="s">
        <v>247</v>
      </c>
      <c r="C91">
        <v>90.411000000000001</v>
      </c>
      <c r="D91">
        <v>93.018000000000001</v>
      </c>
      <c r="E91" t="s">
        <v>672</v>
      </c>
      <c r="F91">
        <v>93.022999999999996</v>
      </c>
      <c r="G91" t="s">
        <v>672</v>
      </c>
      <c r="H91">
        <v>93.433000000000007</v>
      </c>
      <c r="I91" t="s">
        <v>672</v>
      </c>
      <c r="J91">
        <v>93.353999999999999</v>
      </c>
      <c r="K91">
        <v>91.524000000000001</v>
      </c>
      <c r="L91" t="s">
        <v>672</v>
      </c>
      <c r="M91">
        <v>91.805999999999997</v>
      </c>
      <c r="N91" t="s">
        <v>672</v>
      </c>
      <c r="O91">
        <v>92.063999999999993</v>
      </c>
      <c r="P91" t="s">
        <v>672</v>
      </c>
      <c r="Q91">
        <v>92.141000000000005</v>
      </c>
      <c r="R91">
        <v>94.753</v>
      </c>
      <c r="S91" t="s">
        <v>672</v>
      </c>
      <c r="T91">
        <v>97.555999999999997</v>
      </c>
      <c r="U91" t="s">
        <v>672</v>
      </c>
      <c r="V91">
        <v>100.74</v>
      </c>
      <c r="W91">
        <v>107.32899999999999</v>
      </c>
      <c r="X91" t="s">
        <v>672</v>
      </c>
      <c r="Y91" s="19">
        <v>113.11199999999999</v>
      </c>
      <c r="Z91">
        <v>117.428</v>
      </c>
    </row>
    <row r="92" spans="1:26">
      <c r="A92" s="19" t="str">
        <f>VLOOKUP(B92,'Code matching'!$E$2:$G$315,3,FALSE)</f>
        <v>HND</v>
      </c>
      <c r="B92" t="s">
        <v>253</v>
      </c>
      <c r="C92">
        <v>24.5715</v>
      </c>
      <c r="D92">
        <v>24.594100000000001</v>
      </c>
      <c r="E92" t="s">
        <v>672</v>
      </c>
      <c r="F92">
        <v>24.592199999999998</v>
      </c>
      <c r="G92" t="s">
        <v>672</v>
      </c>
      <c r="H92">
        <v>24.648</v>
      </c>
      <c r="I92" t="s">
        <v>672</v>
      </c>
      <c r="J92">
        <v>24.709199999999999</v>
      </c>
      <c r="K92">
        <v>24.707000000000001</v>
      </c>
      <c r="L92" t="s">
        <v>672</v>
      </c>
      <c r="M92">
        <v>24.6373</v>
      </c>
      <c r="N92" t="s">
        <v>672</v>
      </c>
      <c r="O92">
        <v>24.51</v>
      </c>
      <c r="P92" t="s">
        <v>672</v>
      </c>
      <c r="Q92">
        <v>24.591000000000001</v>
      </c>
      <c r="R92">
        <v>24.638999999999999</v>
      </c>
      <c r="S92" t="s">
        <v>672</v>
      </c>
      <c r="T92">
        <v>24.683</v>
      </c>
      <c r="U92" t="s">
        <v>672</v>
      </c>
      <c r="V92">
        <v>24.696000000000002</v>
      </c>
      <c r="W92">
        <v>24.63</v>
      </c>
      <c r="X92" t="s">
        <v>672</v>
      </c>
      <c r="Y92" s="19">
        <v>24.65</v>
      </c>
      <c r="Z92">
        <v>24.594999999999999</v>
      </c>
    </row>
    <row r="93" spans="1:26">
      <c r="A93" s="19" t="str">
        <f>VLOOKUP(B93,'Code matching'!$E$2:$G$315,3,FALSE)</f>
        <v>HKG</v>
      </c>
      <c r="B93" t="s">
        <v>653</v>
      </c>
      <c r="C93">
        <v>7.8479999999999999</v>
      </c>
      <c r="D93">
        <v>7.8129999999999997</v>
      </c>
      <c r="E93" t="s">
        <v>672</v>
      </c>
      <c r="F93">
        <v>7.8230000000000004</v>
      </c>
      <c r="G93" t="s">
        <v>672</v>
      </c>
      <c r="H93">
        <v>7.8460000000000001</v>
      </c>
      <c r="I93" t="s">
        <v>672</v>
      </c>
      <c r="J93">
        <v>7.84</v>
      </c>
      <c r="K93">
        <v>7.8410000000000002</v>
      </c>
      <c r="L93" t="s">
        <v>672</v>
      </c>
      <c r="M93">
        <v>7.8280000000000003</v>
      </c>
      <c r="N93" t="s">
        <v>672</v>
      </c>
      <c r="O93">
        <v>7.7869999999999999</v>
      </c>
      <c r="P93" t="s">
        <v>672</v>
      </c>
      <c r="Q93">
        <v>7.7670000000000003</v>
      </c>
      <c r="R93">
        <v>7.7930000000000001</v>
      </c>
      <c r="S93" t="s">
        <v>672</v>
      </c>
      <c r="T93">
        <v>7.7549999999999999</v>
      </c>
      <c r="U93" t="s">
        <v>672</v>
      </c>
      <c r="V93">
        <v>7.7510000000000003</v>
      </c>
      <c r="W93">
        <v>7.7530000000000001</v>
      </c>
      <c r="X93" t="s">
        <v>672</v>
      </c>
      <c r="Y93" s="19">
        <v>7.75</v>
      </c>
      <c r="Z93">
        <v>7.75</v>
      </c>
    </row>
    <row r="94" spans="1:26">
      <c r="A94" s="19" t="str">
        <f>VLOOKUP(B94,'Code matching'!$E$2:$G$315,3,FALSE)</f>
        <v>HUN</v>
      </c>
      <c r="B94" t="s">
        <v>255</v>
      </c>
      <c r="C94">
        <v>292.08</v>
      </c>
      <c r="D94">
        <v>284.89999999999998</v>
      </c>
      <c r="E94" t="s">
        <v>672</v>
      </c>
      <c r="F94">
        <v>293.82</v>
      </c>
      <c r="G94" t="s">
        <v>672</v>
      </c>
      <c r="H94">
        <v>299.36</v>
      </c>
      <c r="I94" t="s">
        <v>672</v>
      </c>
      <c r="J94">
        <v>306.8</v>
      </c>
      <c r="K94">
        <v>296.57</v>
      </c>
      <c r="L94" t="s">
        <v>672</v>
      </c>
      <c r="M94">
        <v>305.39999999999998</v>
      </c>
      <c r="N94" t="s">
        <v>672</v>
      </c>
      <c r="O94">
        <v>296.31</v>
      </c>
      <c r="P94" t="s">
        <v>672</v>
      </c>
      <c r="Q94">
        <v>306.32</v>
      </c>
      <c r="R94">
        <v>308.48</v>
      </c>
      <c r="S94" t="s">
        <v>672</v>
      </c>
      <c r="T94">
        <v>324.92</v>
      </c>
      <c r="U94" t="s">
        <v>672</v>
      </c>
      <c r="V94">
        <v>327.52</v>
      </c>
      <c r="W94">
        <v>316.31</v>
      </c>
      <c r="X94">
        <v>303.39</v>
      </c>
      <c r="Y94" s="19">
        <v>311.35000000000002</v>
      </c>
      <c r="Z94">
        <v>294.49</v>
      </c>
    </row>
    <row r="95" spans="1:26">
      <c r="A95" s="19" t="str">
        <f>VLOOKUP(B95,'Code matching'!$E$2:$G$315,3,FALSE)</f>
        <v>ISL</v>
      </c>
      <c r="B95" t="s">
        <v>257</v>
      </c>
      <c r="C95">
        <v>124.51</v>
      </c>
      <c r="D95">
        <v>124.66</v>
      </c>
      <c r="E95" t="s">
        <v>672</v>
      </c>
      <c r="F95">
        <v>121.06</v>
      </c>
      <c r="G95" t="s">
        <v>672</v>
      </c>
      <c r="H95">
        <v>124.97</v>
      </c>
      <c r="I95" t="s">
        <v>672</v>
      </c>
      <c r="J95">
        <v>122.84</v>
      </c>
      <c r="K95">
        <v>124.31</v>
      </c>
      <c r="L95" t="s">
        <v>672</v>
      </c>
      <c r="M95">
        <v>122.63</v>
      </c>
      <c r="N95" t="s">
        <v>672</v>
      </c>
      <c r="O95">
        <v>121.46</v>
      </c>
      <c r="P95" t="s">
        <v>672</v>
      </c>
      <c r="Q95">
        <v>123.33</v>
      </c>
      <c r="R95">
        <v>126.61</v>
      </c>
      <c r="S95" t="s">
        <v>672</v>
      </c>
      <c r="T95">
        <v>140.58000000000001</v>
      </c>
      <c r="U95" t="s">
        <v>672</v>
      </c>
      <c r="V95">
        <v>146.85</v>
      </c>
      <c r="W95">
        <v>136.56</v>
      </c>
      <c r="X95" t="s">
        <v>672</v>
      </c>
      <c r="Y95" s="19">
        <v>138.21</v>
      </c>
      <c r="Z95">
        <v>135.13</v>
      </c>
    </row>
    <row r="96" spans="1:26">
      <c r="A96" s="19" t="str">
        <f>VLOOKUP(B96,'Code matching'!$E$2:$G$315,3,FALSE)</f>
        <v>IND</v>
      </c>
      <c r="B96" t="s">
        <v>16</v>
      </c>
      <c r="C96">
        <v>69.88</v>
      </c>
      <c r="D96">
        <v>69.069999999999993</v>
      </c>
      <c r="E96" t="s">
        <v>672</v>
      </c>
      <c r="F96">
        <v>68.86</v>
      </c>
      <c r="G96" t="s">
        <v>672</v>
      </c>
      <c r="H96">
        <v>71.78</v>
      </c>
      <c r="I96" t="s">
        <v>672</v>
      </c>
      <c r="J96">
        <v>70.569999999999993</v>
      </c>
      <c r="K96">
        <v>70.900000000000006</v>
      </c>
      <c r="L96" t="s">
        <v>672</v>
      </c>
      <c r="M96">
        <v>71.349999999999994</v>
      </c>
      <c r="N96" t="s">
        <v>672</v>
      </c>
      <c r="O96">
        <v>71.349999999999994</v>
      </c>
      <c r="P96" t="s">
        <v>672</v>
      </c>
      <c r="Q96">
        <v>71.489999999999995</v>
      </c>
      <c r="R96">
        <v>71.56</v>
      </c>
      <c r="S96" t="s">
        <v>672</v>
      </c>
      <c r="T96">
        <v>75.569999999999993</v>
      </c>
      <c r="U96" t="s">
        <v>672</v>
      </c>
      <c r="V96">
        <v>75.67</v>
      </c>
      <c r="W96">
        <v>75.75</v>
      </c>
      <c r="X96" t="s">
        <v>672</v>
      </c>
      <c r="Y96" s="19">
        <v>75.64</v>
      </c>
      <c r="Z96">
        <v>74.790000000000006</v>
      </c>
    </row>
    <row r="97" spans="1:26">
      <c r="A97" s="19" t="str">
        <f>VLOOKUP(B97,'Code matching'!$E$2:$G$315,3,FALSE)</f>
        <v>IDN</v>
      </c>
      <c r="B97" t="s">
        <v>17</v>
      </c>
      <c r="C97">
        <v>14410</v>
      </c>
      <c r="D97">
        <v>14140</v>
      </c>
      <c r="E97" t="s">
        <v>672</v>
      </c>
      <c r="F97">
        <v>14028</v>
      </c>
      <c r="G97" t="s">
        <v>672</v>
      </c>
      <c r="H97">
        <v>14238</v>
      </c>
      <c r="I97" t="s">
        <v>672</v>
      </c>
      <c r="J97">
        <v>14173</v>
      </c>
      <c r="K97">
        <v>14031</v>
      </c>
      <c r="L97" t="s">
        <v>672</v>
      </c>
      <c r="M97">
        <v>14090</v>
      </c>
      <c r="N97" t="s">
        <v>672</v>
      </c>
      <c r="O97">
        <v>13948</v>
      </c>
      <c r="P97" t="s">
        <v>672</v>
      </c>
      <c r="Q97">
        <v>13649</v>
      </c>
      <c r="R97">
        <v>14020</v>
      </c>
      <c r="S97" t="s">
        <v>672</v>
      </c>
      <c r="T97">
        <v>16325</v>
      </c>
      <c r="U97" t="s">
        <v>672</v>
      </c>
      <c r="V97">
        <v>15260</v>
      </c>
      <c r="W97">
        <v>14675</v>
      </c>
      <c r="X97" t="s">
        <v>672</v>
      </c>
      <c r="Y97" s="19">
        <v>14150</v>
      </c>
      <c r="Z97">
        <v>14470</v>
      </c>
    </row>
    <row r="98" spans="1:26">
      <c r="A98" s="19" t="str">
        <f>VLOOKUP(B98,'Code matching'!$E$2:$G$315,3,FALSE)</f>
        <v>IRN</v>
      </c>
      <c r="B98" t="s">
        <v>654</v>
      </c>
      <c r="C98">
        <v>89700</v>
      </c>
      <c r="D98">
        <v>105183</v>
      </c>
      <c r="E98" t="s">
        <v>672</v>
      </c>
      <c r="F98">
        <v>106480</v>
      </c>
      <c r="G98" t="s">
        <v>672</v>
      </c>
      <c r="H98">
        <v>105492</v>
      </c>
      <c r="I98" t="s">
        <v>672</v>
      </c>
      <c r="J98">
        <v>104650</v>
      </c>
      <c r="K98">
        <v>106483</v>
      </c>
      <c r="L98" t="s">
        <v>672</v>
      </c>
      <c r="M98">
        <v>107592</v>
      </c>
      <c r="N98" t="s">
        <v>672</v>
      </c>
      <c r="O98">
        <v>113257</v>
      </c>
      <c r="P98" t="s">
        <v>672</v>
      </c>
      <c r="Q98">
        <v>120460</v>
      </c>
      <c r="R98">
        <v>132156</v>
      </c>
      <c r="S98" t="s">
        <v>672</v>
      </c>
      <c r="T98">
        <v>144510</v>
      </c>
      <c r="U98" t="s">
        <v>672</v>
      </c>
      <c r="V98">
        <v>142283</v>
      </c>
      <c r="W98">
        <v>151885</v>
      </c>
      <c r="X98">
        <v>175000</v>
      </c>
      <c r="Y98" s="19">
        <v>225500</v>
      </c>
      <c r="Z98">
        <v>222044</v>
      </c>
    </row>
    <row r="99" spans="1:26">
      <c r="A99" s="19" t="str">
        <f>VLOOKUP(B99,'Code matching'!$E$2:$G$315,3,FALSE)</f>
        <v>IRQ</v>
      </c>
      <c r="B99" t="s">
        <v>262</v>
      </c>
      <c r="C99">
        <v>1170</v>
      </c>
      <c r="D99">
        <v>1170</v>
      </c>
      <c r="E99" t="s">
        <v>672</v>
      </c>
      <c r="F99">
        <v>1170</v>
      </c>
      <c r="G99" t="s">
        <v>672</v>
      </c>
      <c r="H99">
        <v>1170</v>
      </c>
      <c r="I99" t="s">
        <v>672</v>
      </c>
      <c r="J99">
        <v>1170</v>
      </c>
      <c r="K99">
        <v>1182</v>
      </c>
      <c r="L99" t="s">
        <v>672</v>
      </c>
      <c r="M99">
        <v>1182</v>
      </c>
      <c r="N99" t="s">
        <v>672</v>
      </c>
      <c r="O99">
        <v>1182</v>
      </c>
      <c r="P99" t="s">
        <v>672</v>
      </c>
      <c r="Q99">
        <v>1179</v>
      </c>
      <c r="R99">
        <v>1179</v>
      </c>
      <c r="S99" t="s">
        <v>672</v>
      </c>
      <c r="T99">
        <v>1179</v>
      </c>
      <c r="U99" t="s">
        <v>672</v>
      </c>
      <c r="V99">
        <v>1179</v>
      </c>
      <c r="W99">
        <v>1179</v>
      </c>
      <c r="X99" t="s">
        <v>672</v>
      </c>
      <c r="Y99" s="19">
        <v>1179</v>
      </c>
      <c r="Z99">
        <v>1179</v>
      </c>
    </row>
    <row r="100" spans="1:26">
      <c r="A100" s="19" t="str">
        <f>VLOOKUP(B100,'Code matching'!$E$2:$G$315,3,FALSE)</f>
        <v>IRL</v>
      </c>
      <c r="B100" t="s">
        <v>264</v>
      </c>
      <c r="C100">
        <v>0.89900000000000002</v>
      </c>
      <c r="D100">
        <v>0.88</v>
      </c>
      <c r="E100" t="s">
        <v>672</v>
      </c>
      <c r="F100">
        <v>0.89700000000000002</v>
      </c>
      <c r="G100">
        <v>0.89400000000000002</v>
      </c>
      <c r="H100">
        <v>0.90400000000000003</v>
      </c>
      <c r="I100">
        <v>0.91</v>
      </c>
      <c r="J100">
        <v>0.91400000000000003</v>
      </c>
      <c r="K100">
        <v>0.9</v>
      </c>
      <c r="L100" t="s">
        <v>672</v>
      </c>
      <c r="M100">
        <v>0.90900000000000003</v>
      </c>
      <c r="N100" t="s">
        <v>672</v>
      </c>
      <c r="O100">
        <v>0.89600000000000002</v>
      </c>
      <c r="P100" t="s">
        <v>672</v>
      </c>
      <c r="Q100">
        <v>0.90700000000000003</v>
      </c>
      <c r="R100">
        <v>0.91</v>
      </c>
      <c r="S100">
        <v>0.88400000000000001</v>
      </c>
      <c r="T100">
        <v>0.90600000000000003</v>
      </c>
      <c r="U100">
        <v>0.91600000000000004</v>
      </c>
      <c r="V100">
        <v>0.92100000000000004</v>
      </c>
      <c r="W100">
        <v>0.90600000000000003</v>
      </c>
      <c r="X100">
        <v>0.879</v>
      </c>
      <c r="Y100" s="19">
        <v>0.88</v>
      </c>
      <c r="Z100">
        <v>0.85</v>
      </c>
    </row>
    <row r="101" spans="1:26">
      <c r="A101" s="19" t="str">
        <f>VLOOKUP(B101,'Code matching'!$E$2:$G$315,3,FALSE)</f>
        <v>ISR</v>
      </c>
      <c r="B101" t="s">
        <v>268</v>
      </c>
      <c r="C101">
        <v>3.6309999999999998</v>
      </c>
      <c r="D101">
        <v>3.5779999999999998</v>
      </c>
      <c r="E101" t="s">
        <v>672</v>
      </c>
      <c r="F101">
        <v>3.4929999999999999</v>
      </c>
      <c r="G101" t="s">
        <v>672</v>
      </c>
      <c r="H101">
        <v>3.528</v>
      </c>
      <c r="I101" t="s">
        <v>672</v>
      </c>
      <c r="J101">
        <v>3.484</v>
      </c>
      <c r="K101">
        <v>3.528</v>
      </c>
      <c r="L101" t="s">
        <v>672</v>
      </c>
      <c r="M101">
        <v>3.47</v>
      </c>
      <c r="N101" t="s">
        <v>672</v>
      </c>
      <c r="O101">
        <v>3.46</v>
      </c>
      <c r="P101" t="s">
        <v>672</v>
      </c>
      <c r="Q101">
        <v>3.452</v>
      </c>
      <c r="R101">
        <v>3.4510000000000001</v>
      </c>
      <c r="S101" t="s">
        <v>672</v>
      </c>
      <c r="T101">
        <v>3.5710000000000002</v>
      </c>
      <c r="U101" t="s">
        <v>672</v>
      </c>
      <c r="V101">
        <v>3.4950000000000001</v>
      </c>
      <c r="W101">
        <v>3.51</v>
      </c>
      <c r="X101" t="s">
        <v>672</v>
      </c>
      <c r="Y101" s="19">
        <v>3.4289999999999998</v>
      </c>
      <c r="Z101">
        <v>3.407</v>
      </c>
    </row>
    <row r="102" spans="1:26">
      <c r="A102" s="19" t="str">
        <f>VLOOKUP(B102,'Code matching'!$E$2:$G$315,3,FALSE)</f>
        <v>ITA</v>
      </c>
      <c r="B102" t="s">
        <v>270</v>
      </c>
      <c r="C102">
        <v>0.89900000000000002</v>
      </c>
      <c r="D102">
        <v>0.88</v>
      </c>
      <c r="E102" t="s">
        <v>672</v>
      </c>
      <c r="F102">
        <v>0.89700000000000002</v>
      </c>
      <c r="G102">
        <v>0.89400000000000002</v>
      </c>
      <c r="H102">
        <v>0.90400000000000003</v>
      </c>
      <c r="I102">
        <v>0.91</v>
      </c>
      <c r="J102">
        <v>0.91400000000000003</v>
      </c>
      <c r="K102">
        <v>0.9</v>
      </c>
      <c r="L102" t="s">
        <v>672</v>
      </c>
      <c r="M102">
        <v>0.90900000000000003</v>
      </c>
      <c r="N102" t="s">
        <v>672</v>
      </c>
      <c r="O102">
        <v>0.89600000000000002</v>
      </c>
      <c r="P102" t="s">
        <v>672</v>
      </c>
      <c r="Q102">
        <v>0.90700000000000003</v>
      </c>
      <c r="R102">
        <v>0.91</v>
      </c>
      <c r="S102">
        <v>0.88400000000000001</v>
      </c>
      <c r="T102">
        <v>0.90600000000000003</v>
      </c>
      <c r="U102">
        <v>0.91600000000000004</v>
      </c>
      <c r="V102">
        <v>0.92100000000000004</v>
      </c>
      <c r="W102">
        <v>0.90600000000000003</v>
      </c>
      <c r="X102">
        <v>0.879</v>
      </c>
      <c r="Y102" s="19">
        <v>0.88</v>
      </c>
      <c r="Z102">
        <v>0.85</v>
      </c>
    </row>
    <row r="103" spans="1:26">
      <c r="A103" s="19" t="str">
        <f>VLOOKUP(B103,'Code matching'!$E$2:$G$315,3,FALSE)</f>
        <v>JAM</v>
      </c>
      <c r="B103" t="s">
        <v>272</v>
      </c>
      <c r="C103">
        <v>135.4846</v>
      </c>
      <c r="D103">
        <v>130</v>
      </c>
      <c r="E103" t="s">
        <v>672</v>
      </c>
      <c r="F103">
        <v>136.25</v>
      </c>
      <c r="G103" t="s">
        <v>672</v>
      </c>
      <c r="H103">
        <v>136.4</v>
      </c>
      <c r="I103" t="s">
        <v>672</v>
      </c>
      <c r="J103">
        <v>135.09</v>
      </c>
      <c r="K103">
        <v>138</v>
      </c>
      <c r="L103" t="s">
        <v>672</v>
      </c>
      <c r="M103">
        <v>137.601</v>
      </c>
      <c r="N103" t="s">
        <v>672</v>
      </c>
      <c r="O103">
        <v>131.81299999999999</v>
      </c>
      <c r="P103" t="s">
        <v>672</v>
      </c>
      <c r="Q103">
        <v>138.5</v>
      </c>
      <c r="R103">
        <v>136.619</v>
      </c>
      <c r="S103" t="s">
        <v>672</v>
      </c>
      <c r="T103">
        <v>133.4</v>
      </c>
      <c r="U103" t="s">
        <v>672</v>
      </c>
      <c r="V103">
        <v>140.73599999999999</v>
      </c>
      <c r="W103">
        <v>143.66499999999999</v>
      </c>
      <c r="X103" t="s">
        <v>672</v>
      </c>
      <c r="Y103" s="19">
        <v>138.52000000000001</v>
      </c>
      <c r="Z103">
        <v>145.77600000000001</v>
      </c>
    </row>
    <row r="104" spans="1:26">
      <c r="A104" s="19" t="str">
        <f>VLOOKUP(B104,'Code matching'!$E$2:$G$315,3,FALSE)</f>
        <v>JPN</v>
      </c>
      <c r="B104" t="s">
        <v>19</v>
      </c>
      <c r="C104">
        <v>109.87</v>
      </c>
      <c r="D104">
        <v>107.82</v>
      </c>
      <c r="E104" t="s">
        <v>672</v>
      </c>
      <c r="F104">
        <v>108.63</v>
      </c>
      <c r="G104">
        <v>106.41</v>
      </c>
      <c r="H104">
        <v>106.39</v>
      </c>
      <c r="I104">
        <v>107.73</v>
      </c>
      <c r="J104">
        <v>108.05</v>
      </c>
      <c r="K104">
        <v>108.85</v>
      </c>
      <c r="L104" t="s">
        <v>672</v>
      </c>
      <c r="M104">
        <v>109.27</v>
      </c>
      <c r="N104" t="s">
        <v>672</v>
      </c>
      <c r="O104">
        <v>109.47</v>
      </c>
      <c r="P104" t="s">
        <v>672</v>
      </c>
      <c r="Q104">
        <v>108.89</v>
      </c>
      <c r="R104">
        <v>109.81</v>
      </c>
      <c r="S104">
        <v>104.5</v>
      </c>
      <c r="T104">
        <v>107.85</v>
      </c>
      <c r="U104">
        <v>107.8</v>
      </c>
      <c r="V104">
        <v>106.58</v>
      </c>
      <c r="W104">
        <v>107.76</v>
      </c>
      <c r="X104">
        <v>106.8</v>
      </c>
      <c r="Y104" s="19">
        <v>107.25</v>
      </c>
      <c r="Z104">
        <v>105</v>
      </c>
    </row>
    <row r="105" spans="1:26">
      <c r="A105" s="19" t="str">
        <f>VLOOKUP(B105,'Code matching'!$E$2:$G$315,3,FALSE)</f>
        <v>JOR</v>
      </c>
      <c r="B105" t="s">
        <v>277</v>
      </c>
      <c r="C105">
        <v>0.70799999999999996</v>
      </c>
      <c r="D105">
        <v>0.70799999999999996</v>
      </c>
      <c r="E105" t="s">
        <v>672</v>
      </c>
      <c r="F105">
        <v>0.70799999999999996</v>
      </c>
      <c r="G105" t="s">
        <v>672</v>
      </c>
      <c r="H105">
        <v>0.70799999999999996</v>
      </c>
      <c r="I105" t="s">
        <v>672</v>
      </c>
      <c r="J105">
        <v>0.70799999999999996</v>
      </c>
      <c r="K105">
        <v>0.70799999999999996</v>
      </c>
      <c r="L105" t="s">
        <v>672</v>
      </c>
      <c r="M105">
        <v>0.70799999999999996</v>
      </c>
      <c r="N105" t="s">
        <v>672</v>
      </c>
      <c r="O105">
        <v>0.70799999999999996</v>
      </c>
      <c r="P105" t="s">
        <v>672</v>
      </c>
      <c r="Q105">
        <v>0.70799999999999996</v>
      </c>
      <c r="R105">
        <v>0.70799999999999996</v>
      </c>
      <c r="S105" t="s">
        <v>672</v>
      </c>
      <c r="T105">
        <v>0.70799999999999996</v>
      </c>
      <c r="U105" t="s">
        <v>672</v>
      </c>
      <c r="V105">
        <v>0.70799999999999996</v>
      </c>
      <c r="W105">
        <v>0.70799999999999996</v>
      </c>
      <c r="X105" t="s">
        <v>672</v>
      </c>
      <c r="Y105" s="19">
        <v>0.70799999999999996</v>
      </c>
      <c r="Z105">
        <v>0.70799999999999996</v>
      </c>
    </row>
    <row r="106" spans="1:26">
      <c r="A106" s="19" t="str">
        <f>VLOOKUP(B106,'Code matching'!$E$2:$G$315,3,FALSE)</f>
        <v>KAZ</v>
      </c>
      <c r="B106" t="s">
        <v>20</v>
      </c>
      <c r="C106">
        <v>381.34</v>
      </c>
      <c r="D106">
        <v>380.47</v>
      </c>
      <c r="E106" t="s">
        <v>672</v>
      </c>
      <c r="F106">
        <v>384.57</v>
      </c>
      <c r="G106" t="s">
        <v>672</v>
      </c>
      <c r="H106">
        <v>387.15</v>
      </c>
      <c r="I106" t="s">
        <v>672</v>
      </c>
      <c r="J106">
        <v>387.81</v>
      </c>
      <c r="K106">
        <v>388.43</v>
      </c>
      <c r="L106" t="s">
        <v>672</v>
      </c>
      <c r="M106">
        <v>386.26</v>
      </c>
      <c r="N106" t="s">
        <v>672</v>
      </c>
      <c r="O106">
        <v>380.52</v>
      </c>
      <c r="P106" t="s">
        <v>672</v>
      </c>
      <c r="Q106">
        <v>379</v>
      </c>
      <c r="R106">
        <v>379.48</v>
      </c>
      <c r="S106" t="s">
        <v>672</v>
      </c>
      <c r="T106">
        <v>446.88</v>
      </c>
      <c r="U106" t="s">
        <v>672</v>
      </c>
      <c r="V106">
        <v>428.47</v>
      </c>
      <c r="W106">
        <v>412.27</v>
      </c>
      <c r="X106" t="s">
        <v>672</v>
      </c>
      <c r="Y106" s="19">
        <v>401.51</v>
      </c>
      <c r="Z106">
        <v>417.04</v>
      </c>
    </row>
    <row r="107" spans="1:26">
      <c r="A107" s="19" t="str">
        <f>VLOOKUP(B107,'Code matching'!$E$2:$G$315,3,FALSE)</f>
        <v>KEN</v>
      </c>
      <c r="B107" t="s">
        <v>280</v>
      </c>
      <c r="C107">
        <v>101.25</v>
      </c>
      <c r="D107">
        <v>102.32</v>
      </c>
      <c r="E107" t="s">
        <v>672</v>
      </c>
      <c r="F107">
        <v>104.22</v>
      </c>
      <c r="G107" t="s">
        <v>672</v>
      </c>
      <c r="H107">
        <v>103.62</v>
      </c>
      <c r="I107" t="s">
        <v>672</v>
      </c>
      <c r="J107">
        <v>103.88</v>
      </c>
      <c r="K107">
        <v>103.21</v>
      </c>
      <c r="L107" t="s">
        <v>672</v>
      </c>
      <c r="M107">
        <v>102.49</v>
      </c>
      <c r="N107" t="s">
        <v>672</v>
      </c>
      <c r="O107">
        <v>101.18</v>
      </c>
      <c r="P107" t="s">
        <v>672</v>
      </c>
      <c r="Q107">
        <v>100.5</v>
      </c>
      <c r="R107">
        <v>100.95</v>
      </c>
      <c r="S107" t="s">
        <v>672</v>
      </c>
      <c r="T107">
        <v>104.4</v>
      </c>
      <c r="U107" t="s">
        <v>672</v>
      </c>
      <c r="V107">
        <v>107.2</v>
      </c>
      <c r="W107">
        <v>106.85</v>
      </c>
      <c r="X107" t="s">
        <v>672</v>
      </c>
      <c r="Y107" s="19">
        <v>106.35</v>
      </c>
      <c r="Z107">
        <v>107.58</v>
      </c>
    </row>
    <row r="108" spans="1:26">
      <c r="A108" s="19" t="str">
        <f>VLOOKUP(B108,'Code matching'!$E$2:$G$315,3,FALSE)</f>
        <v>KIR</v>
      </c>
      <c r="B108" t="s">
        <v>21</v>
      </c>
      <c r="C108">
        <v>1.4470000000000001</v>
      </c>
      <c r="D108">
        <v>1.429</v>
      </c>
      <c r="E108" t="s">
        <v>672</v>
      </c>
      <c r="F108">
        <v>1.4550000000000001</v>
      </c>
      <c r="G108">
        <v>1.4710000000000001</v>
      </c>
      <c r="H108">
        <v>1.484</v>
      </c>
      <c r="I108">
        <v>1.458</v>
      </c>
      <c r="J108">
        <v>1.478</v>
      </c>
      <c r="K108">
        <v>1.458</v>
      </c>
      <c r="L108" t="s">
        <v>672</v>
      </c>
      <c r="M108">
        <v>1.4750000000000001</v>
      </c>
      <c r="N108" t="s">
        <v>672</v>
      </c>
      <c r="O108">
        <v>1.4339999999999999</v>
      </c>
      <c r="P108" t="s">
        <v>672</v>
      </c>
      <c r="Q108">
        <v>1.4910000000000001</v>
      </c>
      <c r="R108">
        <v>1.5189999999999999</v>
      </c>
      <c r="S108">
        <v>1.5329999999999999</v>
      </c>
      <c r="T108">
        <v>1.6259999999999999</v>
      </c>
      <c r="U108">
        <v>1.571</v>
      </c>
      <c r="V108">
        <v>1.532</v>
      </c>
      <c r="W108">
        <v>1.506</v>
      </c>
      <c r="X108">
        <v>1.4490000000000001</v>
      </c>
      <c r="Y108" s="19">
        <v>1.431</v>
      </c>
      <c r="Z108">
        <v>1.391</v>
      </c>
    </row>
    <row r="109" spans="1:26">
      <c r="A109" s="19" t="str">
        <f>VLOOKUP(B109,'Code matching'!$E$2:$G$315,3,FALSE)</f>
        <v>PRK</v>
      </c>
      <c r="B109" t="s">
        <v>1207</v>
      </c>
      <c r="C109">
        <v>107.46</v>
      </c>
      <c r="D109">
        <v>107.57</v>
      </c>
      <c r="E109" t="s">
        <v>672</v>
      </c>
      <c r="F109">
        <v>107.77</v>
      </c>
      <c r="G109" t="s">
        <v>672</v>
      </c>
      <c r="H109">
        <v>108.09</v>
      </c>
      <c r="I109" t="s">
        <v>672</v>
      </c>
      <c r="J109">
        <v>108.5</v>
      </c>
      <c r="K109">
        <v>107.71</v>
      </c>
      <c r="L109" t="s">
        <v>672</v>
      </c>
      <c r="M109">
        <v>108.1</v>
      </c>
      <c r="N109" t="s">
        <v>672</v>
      </c>
      <c r="O109">
        <v>107.69</v>
      </c>
      <c r="P109" t="s">
        <v>672</v>
      </c>
      <c r="Q109">
        <v>108.28</v>
      </c>
      <c r="R109">
        <v>108.28</v>
      </c>
      <c r="S109" t="s">
        <v>672</v>
      </c>
      <c r="T109">
        <v>110.09</v>
      </c>
      <c r="U109" t="s">
        <v>672</v>
      </c>
      <c r="V109">
        <v>109.08</v>
      </c>
      <c r="W109">
        <v>108.78</v>
      </c>
      <c r="X109" t="s">
        <v>672</v>
      </c>
      <c r="Y109" s="19">
        <v>107.17</v>
      </c>
      <c r="Z109">
        <v>106.92</v>
      </c>
    </row>
    <row r="110" spans="1:26">
      <c r="A110" s="19" t="str">
        <f>VLOOKUP(B110,'Code matching'!$E$2:$G$315,3,FALSE)</f>
        <v>KOR</v>
      </c>
      <c r="B110" t="s">
        <v>1069</v>
      </c>
      <c r="C110">
        <v>1189.07</v>
      </c>
      <c r="D110">
        <v>1158.05</v>
      </c>
      <c r="E110" t="s">
        <v>672</v>
      </c>
      <c r="F110">
        <v>1181.9000000000001</v>
      </c>
      <c r="G110" t="s">
        <v>672</v>
      </c>
      <c r="H110">
        <v>1216.5</v>
      </c>
      <c r="I110" t="s">
        <v>672</v>
      </c>
      <c r="J110">
        <v>1199.96</v>
      </c>
      <c r="K110">
        <v>1168.07</v>
      </c>
      <c r="L110" t="s">
        <v>672</v>
      </c>
      <c r="M110">
        <v>1176.97</v>
      </c>
      <c r="N110" t="s">
        <v>672</v>
      </c>
      <c r="O110">
        <v>1161.03</v>
      </c>
      <c r="P110" t="s">
        <v>672</v>
      </c>
      <c r="Q110">
        <v>1185.03</v>
      </c>
      <c r="R110">
        <v>1216.97</v>
      </c>
      <c r="S110" t="s">
        <v>672</v>
      </c>
      <c r="T110">
        <v>1224.3499999999999</v>
      </c>
      <c r="U110" t="s">
        <v>672</v>
      </c>
      <c r="V110">
        <v>1218.45</v>
      </c>
      <c r="W110">
        <v>1239.2</v>
      </c>
      <c r="X110" t="s">
        <v>672</v>
      </c>
      <c r="Y110" s="19">
        <v>1200.5</v>
      </c>
      <c r="Z110">
        <v>1193</v>
      </c>
    </row>
    <row r="111" spans="1:26">
      <c r="A111" s="19" t="str">
        <f>VLOOKUP(B111,'Code matching'!$E$2:$G$315,3,FALSE)</f>
        <v>KWT</v>
      </c>
      <c r="B111" t="s">
        <v>283</v>
      </c>
      <c r="C111">
        <v>0.30399999999999999</v>
      </c>
      <c r="D111">
        <v>0.30299999999999999</v>
      </c>
      <c r="E111" t="s">
        <v>672</v>
      </c>
      <c r="F111">
        <v>0.30399999999999999</v>
      </c>
      <c r="G111" t="s">
        <v>672</v>
      </c>
      <c r="H111">
        <v>0.30399999999999999</v>
      </c>
      <c r="I111" t="s">
        <v>672</v>
      </c>
      <c r="J111">
        <v>0.30399999999999999</v>
      </c>
      <c r="K111">
        <v>0.30399999999999999</v>
      </c>
      <c r="L111" t="s">
        <v>672</v>
      </c>
      <c r="M111">
        <v>0.30380000000000001</v>
      </c>
      <c r="N111" t="s">
        <v>672</v>
      </c>
      <c r="O111">
        <v>0.30299999999999999</v>
      </c>
      <c r="P111" t="s">
        <v>672</v>
      </c>
      <c r="Q111">
        <v>0.30399999999999999</v>
      </c>
      <c r="R111">
        <v>0.30599999999999999</v>
      </c>
      <c r="S111" t="s">
        <v>672</v>
      </c>
      <c r="T111">
        <v>0.312</v>
      </c>
      <c r="U111" t="s">
        <v>672</v>
      </c>
      <c r="V111">
        <v>0.309</v>
      </c>
      <c r="W111">
        <v>0.309</v>
      </c>
      <c r="X111" t="s">
        <v>672</v>
      </c>
      <c r="Y111" s="19">
        <v>0.308</v>
      </c>
      <c r="Z111">
        <v>0.30599999999999999</v>
      </c>
    </row>
    <row r="112" spans="1:26">
      <c r="A112" s="19" t="str">
        <f>VLOOKUP(B112,'Code matching'!$E$2:$G$315,3,FALSE)</f>
        <v>KGZ</v>
      </c>
      <c r="B112" t="s">
        <v>22</v>
      </c>
      <c r="C112">
        <v>69.75</v>
      </c>
      <c r="D112">
        <v>69.7</v>
      </c>
      <c r="E112" t="s">
        <v>672</v>
      </c>
      <c r="F112">
        <v>69.55</v>
      </c>
      <c r="G112" t="s">
        <v>672</v>
      </c>
      <c r="H112">
        <v>69.75</v>
      </c>
      <c r="I112" t="s">
        <v>672</v>
      </c>
      <c r="J112">
        <v>69.75</v>
      </c>
      <c r="K112">
        <v>69.7</v>
      </c>
      <c r="L112" t="s">
        <v>672</v>
      </c>
      <c r="M112">
        <v>69.8</v>
      </c>
      <c r="N112" t="s">
        <v>672</v>
      </c>
      <c r="O112">
        <v>69.75</v>
      </c>
      <c r="P112" t="s">
        <v>672</v>
      </c>
      <c r="Q112">
        <v>69.599999999999994</v>
      </c>
      <c r="R112">
        <v>69.8</v>
      </c>
      <c r="S112" t="s">
        <v>672</v>
      </c>
      <c r="T112">
        <v>79.5</v>
      </c>
      <c r="U112" t="s">
        <v>672</v>
      </c>
      <c r="V112">
        <v>79.8</v>
      </c>
      <c r="W112">
        <v>75.099999999999994</v>
      </c>
      <c r="X112" t="s">
        <v>672</v>
      </c>
      <c r="Y112" s="19">
        <v>74.2</v>
      </c>
      <c r="Z112">
        <v>76.8</v>
      </c>
    </row>
    <row r="113" spans="1:26">
      <c r="A113" s="19" t="str">
        <f>VLOOKUP(B113,'Code matching'!$E$2:$G$315,3,FALSE)</f>
        <v>LAO</v>
      </c>
      <c r="B113" t="s">
        <v>1206</v>
      </c>
      <c r="C113">
        <v>8647.5</v>
      </c>
      <c r="D113">
        <v>8665</v>
      </c>
      <c r="E113" t="s">
        <v>672</v>
      </c>
      <c r="F113">
        <v>8692.5</v>
      </c>
      <c r="G113" t="s">
        <v>672</v>
      </c>
      <c r="H113">
        <v>8746</v>
      </c>
      <c r="I113" t="s">
        <v>672</v>
      </c>
      <c r="J113">
        <v>8832</v>
      </c>
      <c r="K113">
        <v>8850</v>
      </c>
      <c r="L113" t="s">
        <v>672</v>
      </c>
      <c r="M113">
        <v>8841</v>
      </c>
      <c r="N113" t="s">
        <v>672</v>
      </c>
      <c r="O113">
        <v>8870</v>
      </c>
      <c r="P113" t="s">
        <v>672</v>
      </c>
      <c r="Q113">
        <v>8875</v>
      </c>
      <c r="R113">
        <v>8671</v>
      </c>
      <c r="S113">
        <v>8885</v>
      </c>
      <c r="T113">
        <v>8921</v>
      </c>
      <c r="U113" t="s">
        <v>672</v>
      </c>
      <c r="V113">
        <v>8956</v>
      </c>
      <c r="W113">
        <v>8985</v>
      </c>
      <c r="X113" t="s">
        <v>672</v>
      </c>
      <c r="Y113" s="19">
        <v>9025</v>
      </c>
      <c r="Z113">
        <v>9045</v>
      </c>
    </row>
    <row r="114" spans="1:26">
      <c r="A114" s="19" t="str">
        <f>VLOOKUP(B114,'Code matching'!$E$2:$G$315,3,FALSE)</f>
        <v>LVA</v>
      </c>
      <c r="B114" t="s">
        <v>287</v>
      </c>
      <c r="C114">
        <v>0.89900000000000002</v>
      </c>
      <c r="D114">
        <v>0.88</v>
      </c>
      <c r="E114" t="s">
        <v>672</v>
      </c>
      <c r="F114">
        <v>0.89700000000000002</v>
      </c>
      <c r="G114">
        <v>0.89400000000000002</v>
      </c>
      <c r="H114">
        <v>0.90400000000000003</v>
      </c>
      <c r="I114">
        <v>0.91</v>
      </c>
      <c r="J114">
        <v>0.91400000000000003</v>
      </c>
      <c r="K114">
        <v>0.9</v>
      </c>
      <c r="L114" t="s">
        <v>672</v>
      </c>
      <c r="M114">
        <v>0.90900000000000003</v>
      </c>
      <c r="N114" t="s">
        <v>672</v>
      </c>
      <c r="O114">
        <v>0.89600000000000002</v>
      </c>
      <c r="P114" t="s">
        <v>672</v>
      </c>
      <c r="Q114">
        <v>0.90700000000000003</v>
      </c>
      <c r="R114">
        <v>0.91</v>
      </c>
      <c r="S114">
        <v>0.88400000000000001</v>
      </c>
      <c r="T114">
        <v>0.90600000000000003</v>
      </c>
      <c r="U114">
        <v>0.91600000000000004</v>
      </c>
      <c r="V114">
        <v>0.92100000000000004</v>
      </c>
      <c r="W114">
        <v>0.90600000000000003</v>
      </c>
      <c r="X114">
        <v>0.879</v>
      </c>
      <c r="Y114" s="19">
        <v>0.88</v>
      </c>
      <c r="Z114">
        <v>0.85</v>
      </c>
    </row>
    <row r="115" spans="1:26">
      <c r="A115" s="19" t="str">
        <f>VLOOKUP(B115,'Code matching'!$E$2:$G$315,3,FALSE)</f>
        <v>LBN</v>
      </c>
      <c r="B115" t="s">
        <v>289</v>
      </c>
      <c r="C115">
        <v>1513.61</v>
      </c>
      <c r="D115">
        <v>1507</v>
      </c>
      <c r="E115" t="s">
        <v>672</v>
      </c>
      <c r="F115">
        <v>1507</v>
      </c>
      <c r="G115" t="s">
        <v>672</v>
      </c>
      <c r="H115">
        <v>1507.5</v>
      </c>
      <c r="I115" t="s">
        <v>672</v>
      </c>
      <c r="J115">
        <v>1511.5</v>
      </c>
      <c r="K115">
        <v>1513.78</v>
      </c>
      <c r="L115" t="s">
        <v>672</v>
      </c>
      <c r="M115">
        <v>1503.99</v>
      </c>
      <c r="N115" t="s">
        <v>672</v>
      </c>
      <c r="O115">
        <v>1508</v>
      </c>
      <c r="P115" t="s">
        <v>672</v>
      </c>
      <c r="Q115">
        <v>1508</v>
      </c>
      <c r="R115">
        <v>1475</v>
      </c>
      <c r="S115">
        <v>1507.5</v>
      </c>
      <c r="T115">
        <v>1507.5</v>
      </c>
      <c r="U115" t="s">
        <v>672</v>
      </c>
      <c r="V115">
        <v>1507.5</v>
      </c>
      <c r="W115">
        <v>1507.5</v>
      </c>
      <c r="X115" t="s">
        <v>672</v>
      </c>
      <c r="Y115" s="19">
        <v>1507.5</v>
      </c>
      <c r="Z115">
        <v>1507.5</v>
      </c>
    </row>
    <row r="116" spans="1:26">
      <c r="A116" s="19" t="str">
        <f>VLOOKUP(B116,'Code matching'!$E$2:$G$315,3,FALSE)</f>
        <v>LSO</v>
      </c>
      <c r="B116" t="s">
        <v>291</v>
      </c>
      <c r="C116">
        <v>14.62</v>
      </c>
      <c r="D116">
        <v>14.16</v>
      </c>
      <c r="E116" t="s">
        <v>672</v>
      </c>
      <c r="F116">
        <v>14.177</v>
      </c>
      <c r="G116">
        <v>15.176</v>
      </c>
      <c r="H116">
        <v>15.266999999999999</v>
      </c>
      <c r="I116">
        <v>14.714</v>
      </c>
      <c r="J116">
        <v>15.086</v>
      </c>
      <c r="K116">
        <v>14.994999999999999</v>
      </c>
      <c r="L116" t="s">
        <v>672</v>
      </c>
      <c r="M116">
        <v>14.743</v>
      </c>
      <c r="N116" t="s">
        <v>672</v>
      </c>
      <c r="O116">
        <v>14.057</v>
      </c>
      <c r="P116" t="s">
        <v>672</v>
      </c>
      <c r="Q116">
        <v>14.75</v>
      </c>
      <c r="R116">
        <v>15.425000000000001</v>
      </c>
      <c r="S116">
        <v>16.123999999999999</v>
      </c>
      <c r="T116">
        <v>17.981000000000002</v>
      </c>
      <c r="U116">
        <v>18.093</v>
      </c>
      <c r="V116">
        <v>18.308</v>
      </c>
      <c r="W116">
        <v>17.427</v>
      </c>
      <c r="X116">
        <v>16.989000000000001</v>
      </c>
      <c r="Y116" s="19">
        <v>16.678999999999998</v>
      </c>
      <c r="Z116">
        <v>16.5</v>
      </c>
    </row>
    <row r="117" spans="1:26">
      <c r="A117" s="19" t="str">
        <f>VLOOKUP(B117,'Code matching'!$E$2:$G$315,3,FALSE)</f>
        <v>LBR</v>
      </c>
      <c r="B117" t="s">
        <v>293</v>
      </c>
      <c r="C117">
        <v>168.155</v>
      </c>
      <c r="D117">
        <v>194.40100000000001</v>
      </c>
      <c r="E117" t="s">
        <v>672</v>
      </c>
      <c r="F117">
        <v>200.935</v>
      </c>
      <c r="G117" t="s">
        <v>672</v>
      </c>
      <c r="H117">
        <v>205.02600000000001</v>
      </c>
      <c r="I117" t="s">
        <v>672</v>
      </c>
      <c r="J117">
        <v>208.26</v>
      </c>
      <c r="K117">
        <v>210.81100000000001</v>
      </c>
      <c r="L117" t="s">
        <v>672</v>
      </c>
      <c r="M117">
        <v>191.67699999999999</v>
      </c>
      <c r="N117" t="s">
        <v>672</v>
      </c>
      <c r="O117">
        <v>187.04400000000001</v>
      </c>
      <c r="P117" t="s">
        <v>672</v>
      </c>
      <c r="Q117">
        <v>193.28700000000001</v>
      </c>
      <c r="R117">
        <v>196.065</v>
      </c>
      <c r="S117" t="s">
        <v>672</v>
      </c>
      <c r="T117">
        <v>196.953</v>
      </c>
      <c r="U117" t="s">
        <v>672</v>
      </c>
      <c r="V117">
        <v>197.54599999999999</v>
      </c>
      <c r="W117">
        <v>197.923</v>
      </c>
      <c r="X117" t="s">
        <v>672</v>
      </c>
      <c r="Y117" s="19">
        <v>198.708</v>
      </c>
      <c r="Z117">
        <v>198.625</v>
      </c>
    </row>
    <row r="118" spans="1:26">
      <c r="A118" s="19" t="str">
        <f>VLOOKUP(B118,'Code matching'!$E$2:$G$315,3,FALSE)</f>
        <v>LBY</v>
      </c>
      <c r="B118" t="s">
        <v>1156</v>
      </c>
      <c r="C118">
        <v>1.3979999999999999</v>
      </c>
      <c r="D118">
        <v>1.3979999999999999</v>
      </c>
      <c r="E118" t="s">
        <v>672</v>
      </c>
      <c r="F118">
        <v>1.3979999999999999</v>
      </c>
      <c r="G118" t="s">
        <v>672</v>
      </c>
      <c r="H118">
        <v>1.3660000000000001</v>
      </c>
      <c r="I118" t="s">
        <v>672</v>
      </c>
      <c r="J118">
        <v>1.415</v>
      </c>
      <c r="K118">
        <v>1.41</v>
      </c>
      <c r="L118" t="s">
        <v>672</v>
      </c>
      <c r="M118">
        <v>1.41</v>
      </c>
      <c r="N118" t="s">
        <v>672</v>
      </c>
      <c r="O118">
        <v>1.41</v>
      </c>
      <c r="P118" t="s">
        <v>672</v>
      </c>
      <c r="Q118">
        <v>1.41</v>
      </c>
      <c r="R118">
        <v>1.415</v>
      </c>
      <c r="S118" t="s">
        <v>672</v>
      </c>
      <c r="T118">
        <v>1.43</v>
      </c>
      <c r="U118" t="s">
        <v>672</v>
      </c>
      <c r="V118">
        <v>1.42</v>
      </c>
      <c r="W118">
        <v>1.4159999999999999</v>
      </c>
      <c r="X118" t="s">
        <v>672</v>
      </c>
      <c r="Y118" s="19">
        <v>1.4</v>
      </c>
      <c r="Z118">
        <v>1.3839999999999999</v>
      </c>
    </row>
    <row r="119" spans="1:26">
      <c r="A119" s="19" t="str">
        <f>VLOOKUP(B119,'Code matching'!$E$2:$G$315,3,FALSE)</f>
        <v>LIE</v>
      </c>
      <c r="B119" t="s">
        <v>297</v>
      </c>
      <c r="C119">
        <v>1.0089999999999999</v>
      </c>
      <c r="D119">
        <v>0.97699999999999998</v>
      </c>
      <c r="E119" t="s">
        <v>672</v>
      </c>
      <c r="F119">
        <v>0.99199999999999999</v>
      </c>
      <c r="G119">
        <v>0.97199999999999998</v>
      </c>
      <c r="H119">
        <v>0.98399999999999999</v>
      </c>
      <c r="I119">
        <v>0.99399999999999999</v>
      </c>
      <c r="J119">
        <v>0.99199999999999999</v>
      </c>
      <c r="K119">
        <v>0.99199999999999999</v>
      </c>
      <c r="L119" t="s">
        <v>672</v>
      </c>
      <c r="M119">
        <v>0.999</v>
      </c>
      <c r="N119" t="s">
        <v>672</v>
      </c>
      <c r="O119">
        <v>0.97499999999999998</v>
      </c>
      <c r="P119" t="s">
        <v>672</v>
      </c>
      <c r="Q119">
        <v>0.97</v>
      </c>
      <c r="R119">
        <v>0.96899999999999997</v>
      </c>
      <c r="S119">
        <v>0.93600000000000005</v>
      </c>
      <c r="T119">
        <v>0.95699999999999996</v>
      </c>
      <c r="U119">
        <v>0.96699999999999997</v>
      </c>
      <c r="V119">
        <v>0.97299999999999998</v>
      </c>
      <c r="W119">
        <v>0.96799999999999997</v>
      </c>
      <c r="X119">
        <v>0.94099999999999995</v>
      </c>
      <c r="Y119" s="19">
        <v>0.94099999999999995</v>
      </c>
      <c r="Z119">
        <v>0.91600000000000004</v>
      </c>
    </row>
    <row r="120" spans="1:26">
      <c r="A120" s="19" t="str">
        <f>VLOOKUP(B120,'Code matching'!$E$2:$G$315,3,FALSE)</f>
        <v>LTU</v>
      </c>
      <c r="B120" t="s">
        <v>299</v>
      </c>
      <c r="C120">
        <v>0.89900000000000002</v>
      </c>
      <c r="D120">
        <v>0.88</v>
      </c>
      <c r="E120" t="s">
        <v>672</v>
      </c>
      <c r="F120">
        <v>0.89700000000000002</v>
      </c>
      <c r="G120">
        <v>0.89400000000000002</v>
      </c>
      <c r="H120">
        <v>0.90400000000000003</v>
      </c>
      <c r="I120">
        <v>0.91</v>
      </c>
      <c r="J120">
        <v>0.91400000000000003</v>
      </c>
      <c r="K120">
        <v>0.9</v>
      </c>
      <c r="L120" t="s">
        <v>672</v>
      </c>
      <c r="M120">
        <v>0.90900000000000003</v>
      </c>
      <c r="N120" t="s">
        <v>672</v>
      </c>
      <c r="O120">
        <v>0.89600000000000002</v>
      </c>
      <c r="P120" t="s">
        <v>672</v>
      </c>
      <c r="Q120">
        <v>0.90700000000000003</v>
      </c>
      <c r="R120">
        <v>0.91</v>
      </c>
      <c r="S120">
        <v>0.88400000000000001</v>
      </c>
      <c r="T120">
        <v>0.90600000000000003</v>
      </c>
      <c r="U120">
        <v>0.91600000000000004</v>
      </c>
      <c r="V120">
        <v>0.92100000000000004</v>
      </c>
      <c r="W120">
        <v>0.90600000000000003</v>
      </c>
      <c r="X120">
        <v>0.879</v>
      </c>
      <c r="Y120" s="19">
        <v>0.88</v>
      </c>
      <c r="Z120">
        <v>0.85</v>
      </c>
    </row>
    <row r="121" spans="1:26">
      <c r="A121" s="19" t="str">
        <f>VLOOKUP(B121,'Code matching'!$E$2:$G$315,3,FALSE)</f>
        <v>LUX</v>
      </c>
      <c r="B121" t="s">
        <v>301</v>
      </c>
      <c r="C121">
        <v>0.89900000000000002</v>
      </c>
      <c r="D121">
        <v>0.88</v>
      </c>
      <c r="E121" t="s">
        <v>672</v>
      </c>
      <c r="F121">
        <v>0.89700000000000002</v>
      </c>
      <c r="G121">
        <v>0.89400000000000002</v>
      </c>
      <c r="H121">
        <v>0.90400000000000003</v>
      </c>
      <c r="I121">
        <v>0.91</v>
      </c>
      <c r="J121">
        <v>0.91400000000000003</v>
      </c>
      <c r="K121">
        <v>0.9</v>
      </c>
      <c r="L121" t="s">
        <v>672</v>
      </c>
      <c r="M121">
        <v>0.90900000000000003</v>
      </c>
      <c r="N121" t="s">
        <v>672</v>
      </c>
      <c r="O121">
        <v>0.89600000000000002</v>
      </c>
      <c r="P121" t="s">
        <v>672</v>
      </c>
      <c r="Q121">
        <v>0.90700000000000003</v>
      </c>
      <c r="R121">
        <v>0.91</v>
      </c>
      <c r="S121">
        <v>0.88400000000000001</v>
      </c>
      <c r="T121">
        <v>0.90600000000000003</v>
      </c>
      <c r="U121">
        <v>0.91600000000000004</v>
      </c>
      <c r="V121">
        <v>0.92100000000000004</v>
      </c>
      <c r="W121">
        <v>0.90600000000000003</v>
      </c>
      <c r="X121">
        <v>0.879</v>
      </c>
      <c r="Y121" s="19">
        <v>0.88</v>
      </c>
      <c r="Z121">
        <v>0.85</v>
      </c>
    </row>
    <row r="122" spans="1:26">
      <c r="A122" s="19" t="str">
        <f>VLOOKUP(B122,'Code matching'!$E$2:$G$315,3,FALSE)</f>
        <v>MAC</v>
      </c>
      <c r="B122" t="s">
        <v>658</v>
      </c>
      <c r="C122">
        <v>8.09</v>
      </c>
      <c r="D122">
        <v>8.0440000000000005</v>
      </c>
      <c r="E122" t="s">
        <v>672</v>
      </c>
      <c r="F122">
        <v>8.0549999999999997</v>
      </c>
      <c r="G122" t="s">
        <v>672</v>
      </c>
      <c r="H122">
        <v>8.0790000000000006</v>
      </c>
      <c r="I122" t="s">
        <v>672</v>
      </c>
      <c r="J122">
        <v>8.0760000000000005</v>
      </c>
      <c r="K122">
        <v>8.0749999999999993</v>
      </c>
      <c r="L122" t="s">
        <v>672</v>
      </c>
      <c r="M122">
        <v>8.0640000000000001</v>
      </c>
      <c r="N122" t="s">
        <v>672</v>
      </c>
      <c r="O122">
        <v>8.0229999999999997</v>
      </c>
      <c r="P122" t="s">
        <v>672</v>
      </c>
      <c r="Q122">
        <v>8.0060000000000002</v>
      </c>
      <c r="R122">
        <v>8.0269999999999992</v>
      </c>
      <c r="S122" t="s">
        <v>672</v>
      </c>
      <c r="T122">
        <v>7.9859999999999998</v>
      </c>
      <c r="U122" t="s">
        <v>672</v>
      </c>
      <c r="V122">
        <v>7.9829999999999997</v>
      </c>
      <c r="W122">
        <v>7.9850000000000003</v>
      </c>
      <c r="X122" t="s">
        <v>672</v>
      </c>
      <c r="Y122" s="19">
        <v>7.9829999999999997</v>
      </c>
      <c r="Z122">
        <v>7.9669999999999996</v>
      </c>
    </row>
    <row r="123" spans="1:26">
      <c r="A123" s="19" t="str">
        <f>VLOOKUP(B123,'Code matching'!$E$2:$G$315,3,FALSE)</f>
        <v>MDG</v>
      </c>
      <c r="B123" t="s">
        <v>303</v>
      </c>
      <c r="C123">
        <v>3660.45</v>
      </c>
      <c r="D123">
        <v>3580</v>
      </c>
      <c r="E123" t="s">
        <v>672</v>
      </c>
      <c r="F123">
        <v>3619.7</v>
      </c>
      <c r="G123" t="s">
        <v>672</v>
      </c>
      <c r="H123">
        <v>3675.02</v>
      </c>
      <c r="I123" t="s">
        <v>672</v>
      </c>
      <c r="J123">
        <v>3736.79</v>
      </c>
      <c r="K123">
        <v>3655.96</v>
      </c>
      <c r="L123" t="s">
        <v>672</v>
      </c>
      <c r="M123">
        <v>3608.09</v>
      </c>
      <c r="N123" t="s">
        <v>672</v>
      </c>
      <c r="O123">
        <v>3605.04</v>
      </c>
      <c r="P123" t="s">
        <v>672</v>
      </c>
      <c r="Q123">
        <v>3646.92</v>
      </c>
      <c r="R123">
        <v>3728.32</v>
      </c>
      <c r="S123" t="s">
        <v>672</v>
      </c>
      <c r="T123">
        <v>3747.24</v>
      </c>
      <c r="U123" t="s">
        <v>672</v>
      </c>
      <c r="V123">
        <v>3781.98</v>
      </c>
      <c r="W123">
        <v>3803</v>
      </c>
      <c r="X123" t="s">
        <v>672</v>
      </c>
      <c r="Y123" s="19">
        <v>3855.85</v>
      </c>
      <c r="Z123">
        <v>3813.56</v>
      </c>
    </row>
    <row r="124" spans="1:26">
      <c r="A124" s="19" t="str">
        <f>VLOOKUP(B124,'Code matching'!$E$2:$G$315,3,FALSE)</f>
        <v>MWI</v>
      </c>
      <c r="B124" t="s">
        <v>305</v>
      </c>
      <c r="C124">
        <v>731</v>
      </c>
      <c r="D124">
        <v>775</v>
      </c>
      <c r="E124" t="s">
        <v>672</v>
      </c>
      <c r="F124">
        <v>760</v>
      </c>
      <c r="G124" t="s">
        <v>672</v>
      </c>
      <c r="H124">
        <v>741</v>
      </c>
      <c r="I124" t="s">
        <v>672</v>
      </c>
      <c r="J124">
        <v>735</v>
      </c>
      <c r="K124">
        <v>734</v>
      </c>
      <c r="L124" t="s">
        <v>672</v>
      </c>
      <c r="M124">
        <v>734</v>
      </c>
      <c r="N124" t="s">
        <v>672</v>
      </c>
      <c r="O124">
        <v>737</v>
      </c>
      <c r="P124" t="s">
        <v>672</v>
      </c>
      <c r="Q124">
        <v>738</v>
      </c>
      <c r="R124">
        <v>738</v>
      </c>
      <c r="S124" t="s">
        <v>672</v>
      </c>
      <c r="T124">
        <v>740</v>
      </c>
      <c r="U124" t="s">
        <v>672</v>
      </c>
      <c r="V124">
        <v>740</v>
      </c>
      <c r="W124">
        <v>740</v>
      </c>
      <c r="X124" t="s">
        <v>672</v>
      </c>
      <c r="Y124" s="19">
        <v>740</v>
      </c>
      <c r="Z124">
        <v>740</v>
      </c>
    </row>
    <row r="125" spans="1:26">
      <c r="A125" s="19" t="str">
        <f>VLOOKUP(B125,'Code matching'!$E$2:$G$315,3,FALSE)</f>
        <v>MYS</v>
      </c>
      <c r="B125" t="s">
        <v>25</v>
      </c>
      <c r="C125">
        <v>4.1920000000000002</v>
      </c>
      <c r="D125">
        <v>4.1435000000000004</v>
      </c>
      <c r="E125" t="s">
        <v>672</v>
      </c>
      <c r="F125">
        <v>4.1269999999999998</v>
      </c>
      <c r="G125" t="s">
        <v>672</v>
      </c>
      <c r="H125">
        <v>4.2172000000000001</v>
      </c>
      <c r="I125" t="s">
        <v>672</v>
      </c>
      <c r="J125">
        <v>4.1858000000000004</v>
      </c>
      <c r="K125">
        <v>4.1802999999999999</v>
      </c>
      <c r="L125" t="s">
        <v>672</v>
      </c>
      <c r="M125">
        <v>4.17</v>
      </c>
      <c r="N125" t="s">
        <v>672</v>
      </c>
      <c r="O125">
        <v>4.1260000000000003</v>
      </c>
      <c r="P125" t="s">
        <v>672</v>
      </c>
      <c r="Q125">
        <v>4.0890000000000004</v>
      </c>
      <c r="R125">
        <v>4.21</v>
      </c>
      <c r="S125" t="s">
        <v>672</v>
      </c>
      <c r="T125">
        <v>4.32</v>
      </c>
      <c r="U125" t="s">
        <v>672</v>
      </c>
      <c r="V125">
        <v>4.3440000000000003</v>
      </c>
      <c r="W125">
        <v>4.3520000000000003</v>
      </c>
      <c r="X125" t="s">
        <v>672</v>
      </c>
      <c r="Y125" s="19">
        <v>4.2889999999999997</v>
      </c>
      <c r="Z125">
        <v>4.242</v>
      </c>
    </row>
    <row r="126" spans="1:26">
      <c r="A126" s="19" t="str">
        <f>VLOOKUP(B126,'Code matching'!$E$2:$G$315,3,FALSE)</f>
        <v>MDV</v>
      </c>
      <c r="B126" t="s">
        <v>26</v>
      </c>
      <c r="C126">
        <v>15</v>
      </c>
      <c r="D126">
        <v>15</v>
      </c>
      <c r="E126" t="s">
        <v>672</v>
      </c>
      <c r="F126">
        <v>15</v>
      </c>
      <c r="G126" t="s">
        <v>672</v>
      </c>
      <c r="H126">
        <v>15</v>
      </c>
      <c r="I126" t="s">
        <v>672</v>
      </c>
      <c r="J126">
        <v>15</v>
      </c>
      <c r="K126">
        <v>15</v>
      </c>
      <c r="L126" t="s">
        <v>672</v>
      </c>
      <c r="M126">
        <v>15</v>
      </c>
      <c r="N126" t="s">
        <v>672</v>
      </c>
      <c r="O126">
        <v>15</v>
      </c>
      <c r="P126" t="s">
        <v>672</v>
      </c>
      <c r="Q126">
        <v>15</v>
      </c>
      <c r="R126">
        <v>15</v>
      </c>
      <c r="S126" t="s">
        <v>672</v>
      </c>
      <c r="T126">
        <v>15</v>
      </c>
      <c r="U126" t="s">
        <v>672</v>
      </c>
      <c r="V126">
        <v>15</v>
      </c>
      <c r="W126">
        <v>15</v>
      </c>
      <c r="X126" t="s">
        <v>672</v>
      </c>
      <c r="Y126" s="19">
        <v>15</v>
      </c>
      <c r="Z126">
        <v>15</v>
      </c>
    </row>
    <row r="127" spans="1:26">
      <c r="A127" s="19" t="str">
        <f>VLOOKUP(B127,'Code matching'!$E$2:$G$315,3,FALSE)</f>
        <v>MLI</v>
      </c>
      <c r="B127" t="s">
        <v>309</v>
      </c>
      <c r="C127">
        <v>589.73</v>
      </c>
      <c r="D127">
        <v>577.24199999999996</v>
      </c>
      <c r="E127" t="s">
        <v>672</v>
      </c>
      <c r="F127">
        <v>588.67200000000003</v>
      </c>
      <c r="G127">
        <v>586.25199999999995</v>
      </c>
      <c r="H127">
        <v>592.76800000000003</v>
      </c>
      <c r="I127">
        <v>596.86699999999996</v>
      </c>
      <c r="J127">
        <v>599.59500000000003</v>
      </c>
      <c r="K127">
        <v>590.41999999999996</v>
      </c>
      <c r="L127" t="s">
        <v>672</v>
      </c>
      <c r="M127">
        <v>596.27</v>
      </c>
      <c r="N127" t="s">
        <v>672</v>
      </c>
      <c r="O127">
        <v>587.51199999999994</v>
      </c>
      <c r="P127" t="s">
        <v>672</v>
      </c>
      <c r="Q127">
        <v>594.86400000000003</v>
      </c>
      <c r="R127">
        <v>596.70399999999995</v>
      </c>
      <c r="S127">
        <v>579.67200000000003</v>
      </c>
      <c r="T127">
        <v>594.21799999999996</v>
      </c>
      <c r="U127">
        <v>601.13400000000001</v>
      </c>
      <c r="V127">
        <v>604.346</v>
      </c>
      <c r="W127">
        <v>594.32500000000005</v>
      </c>
      <c r="X127">
        <v>576.61500000000001</v>
      </c>
      <c r="Y127" s="19">
        <v>576.91899999999998</v>
      </c>
      <c r="Z127">
        <v>557.88099999999997</v>
      </c>
    </row>
    <row r="128" spans="1:26">
      <c r="A128" s="19" t="str">
        <f>VLOOKUP(B128,'Code matching'!$E$2:$G$315,3,FALSE)</f>
        <v>MLT</v>
      </c>
      <c r="B128" t="s">
        <v>311</v>
      </c>
      <c r="C128">
        <v>0.89900000000000002</v>
      </c>
      <c r="D128">
        <v>0.88</v>
      </c>
      <c r="E128" t="s">
        <v>672</v>
      </c>
      <c r="F128">
        <v>0.89700000000000002</v>
      </c>
      <c r="G128">
        <v>0.89400000000000002</v>
      </c>
      <c r="H128">
        <v>0.90400000000000003</v>
      </c>
      <c r="I128">
        <v>0.91</v>
      </c>
      <c r="J128">
        <v>0.91400000000000003</v>
      </c>
      <c r="K128">
        <v>0.9</v>
      </c>
      <c r="L128" t="s">
        <v>672</v>
      </c>
      <c r="M128">
        <v>0.90900000000000003</v>
      </c>
      <c r="N128" t="s">
        <v>672</v>
      </c>
      <c r="O128">
        <v>0.89600000000000002</v>
      </c>
      <c r="P128" t="s">
        <v>672</v>
      </c>
      <c r="Q128">
        <v>0.90700000000000003</v>
      </c>
      <c r="R128">
        <v>0.91</v>
      </c>
      <c r="S128">
        <v>0.88400000000000001</v>
      </c>
      <c r="T128">
        <v>0.90600000000000003</v>
      </c>
      <c r="U128">
        <v>0.91600000000000004</v>
      </c>
      <c r="V128">
        <v>0.92100000000000004</v>
      </c>
      <c r="W128">
        <v>0.90600000000000003</v>
      </c>
      <c r="X128">
        <v>0.879</v>
      </c>
      <c r="Y128" s="19">
        <v>0.88</v>
      </c>
      <c r="Z128">
        <v>0.85</v>
      </c>
    </row>
    <row r="129" spans="1:26">
      <c r="A129" s="19" t="str">
        <f>VLOOKUP(B129,'Code matching'!$E$2:$G$315,3,FALSE)</f>
        <v>MHL</v>
      </c>
      <c r="B129" t="s">
        <v>27</v>
      </c>
      <c r="C129">
        <v>1</v>
      </c>
      <c r="D129">
        <v>1</v>
      </c>
      <c r="E129" t="s">
        <v>672</v>
      </c>
      <c r="F129">
        <v>1</v>
      </c>
      <c r="G129" t="s">
        <v>672</v>
      </c>
      <c r="H129">
        <v>1</v>
      </c>
      <c r="I129" t="s">
        <v>672</v>
      </c>
      <c r="J129">
        <v>1</v>
      </c>
      <c r="K129">
        <v>1</v>
      </c>
      <c r="L129" t="s">
        <v>672</v>
      </c>
      <c r="M129">
        <v>1</v>
      </c>
      <c r="N129" t="s">
        <v>672</v>
      </c>
      <c r="O129">
        <v>1</v>
      </c>
      <c r="P129" t="s">
        <v>672</v>
      </c>
      <c r="Q129">
        <v>1</v>
      </c>
      <c r="R129">
        <v>1</v>
      </c>
      <c r="S129" t="s">
        <v>672</v>
      </c>
      <c r="T129">
        <v>1</v>
      </c>
      <c r="U129" t="s">
        <v>672</v>
      </c>
      <c r="V129">
        <v>1</v>
      </c>
      <c r="W129">
        <v>1</v>
      </c>
      <c r="X129" t="s">
        <v>672</v>
      </c>
      <c r="Y129" s="19">
        <v>1</v>
      </c>
      <c r="Z129">
        <v>1</v>
      </c>
    </row>
    <row r="130" spans="1:26">
      <c r="A130" s="19" t="str">
        <f>VLOOKUP(B130,'Code matching'!$E$2:$G$315,3,FALSE)</f>
        <v>MTQ</v>
      </c>
      <c r="B130" t="s">
        <v>314</v>
      </c>
      <c r="C130">
        <v>0.89900000000000002</v>
      </c>
      <c r="D130">
        <v>0.88</v>
      </c>
      <c r="E130" t="s">
        <v>672</v>
      </c>
      <c r="F130">
        <v>0.89700000000000002</v>
      </c>
      <c r="G130">
        <v>0.89400000000000002</v>
      </c>
      <c r="H130">
        <v>0.90400000000000003</v>
      </c>
      <c r="I130">
        <v>0.91</v>
      </c>
      <c r="J130">
        <v>0.91400000000000003</v>
      </c>
      <c r="K130">
        <v>0.9</v>
      </c>
      <c r="L130" t="s">
        <v>672</v>
      </c>
      <c r="M130">
        <v>0.90900000000000003</v>
      </c>
      <c r="N130" t="s">
        <v>672</v>
      </c>
      <c r="O130">
        <v>0.89600000000000002</v>
      </c>
      <c r="P130" t="s">
        <v>672</v>
      </c>
      <c r="Q130">
        <v>0.90700000000000003</v>
      </c>
      <c r="R130">
        <v>0.91</v>
      </c>
      <c r="S130">
        <v>0.88400000000000001</v>
      </c>
      <c r="T130">
        <v>0.90600000000000003</v>
      </c>
      <c r="U130">
        <v>0.91600000000000004</v>
      </c>
      <c r="V130">
        <v>0.92100000000000004</v>
      </c>
      <c r="W130">
        <v>0.90600000000000003</v>
      </c>
      <c r="X130">
        <v>0.879</v>
      </c>
      <c r="Y130" s="19">
        <v>0.88</v>
      </c>
      <c r="Z130">
        <v>0.85</v>
      </c>
    </row>
    <row r="131" spans="1:26">
      <c r="A131" s="19" t="str">
        <f>VLOOKUP(B131,'Code matching'!$E$2:$G$315,3,FALSE)</f>
        <v>MRT</v>
      </c>
      <c r="B131" t="s">
        <v>316</v>
      </c>
      <c r="C131">
        <v>36.49</v>
      </c>
      <c r="D131">
        <v>36.49</v>
      </c>
      <c r="E131" t="s">
        <v>672</v>
      </c>
      <c r="F131">
        <v>36.58</v>
      </c>
      <c r="G131" t="s">
        <v>672</v>
      </c>
      <c r="H131">
        <v>36.5</v>
      </c>
      <c r="I131" t="s">
        <v>672</v>
      </c>
      <c r="J131">
        <v>36.57</v>
      </c>
      <c r="K131">
        <v>36.93</v>
      </c>
      <c r="L131" t="s">
        <v>672</v>
      </c>
      <c r="M131">
        <v>37.020000000000003</v>
      </c>
      <c r="N131" t="s">
        <v>672</v>
      </c>
      <c r="O131">
        <v>37.159999999999997</v>
      </c>
      <c r="P131" t="s">
        <v>672</v>
      </c>
      <c r="Q131">
        <v>37.19</v>
      </c>
      <c r="R131">
        <v>37.18</v>
      </c>
      <c r="S131" t="s">
        <v>672</v>
      </c>
      <c r="T131">
        <v>37.14</v>
      </c>
      <c r="U131" t="s">
        <v>672</v>
      </c>
      <c r="V131">
        <v>37.19</v>
      </c>
      <c r="W131">
        <v>37.68</v>
      </c>
      <c r="X131" t="s">
        <v>672</v>
      </c>
      <c r="Y131" s="19">
        <v>39.505000000000003</v>
      </c>
      <c r="Z131">
        <v>37.51</v>
      </c>
    </row>
    <row r="132" spans="1:26">
      <c r="A132" s="19" t="str">
        <f>VLOOKUP(B132,'Code matching'!$E$2:$G$315,3,FALSE)</f>
        <v>MUS</v>
      </c>
      <c r="B132" t="s">
        <v>318</v>
      </c>
      <c r="C132">
        <v>35.882300000000001</v>
      </c>
      <c r="D132">
        <v>35.579500000000003</v>
      </c>
      <c r="E132" t="s">
        <v>672</v>
      </c>
      <c r="F132">
        <v>36.249499999999998</v>
      </c>
      <c r="G132" t="s">
        <v>672</v>
      </c>
      <c r="H132">
        <v>35.975700000000003</v>
      </c>
      <c r="I132" t="s">
        <v>672</v>
      </c>
      <c r="J132">
        <v>36.499499999999998</v>
      </c>
      <c r="K132">
        <v>36.6736</v>
      </c>
      <c r="L132" t="s">
        <v>672</v>
      </c>
      <c r="M132">
        <v>35.287999999999997</v>
      </c>
      <c r="N132" t="s">
        <v>672</v>
      </c>
      <c r="O132">
        <v>35.21</v>
      </c>
      <c r="P132" t="s">
        <v>672</v>
      </c>
      <c r="Q132">
        <v>35.536999999999999</v>
      </c>
      <c r="R132">
        <v>36.828000000000003</v>
      </c>
      <c r="S132" t="s">
        <v>672</v>
      </c>
      <c r="T132">
        <v>37.987000000000002</v>
      </c>
      <c r="U132" t="s">
        <v>672</v>
      </c>
      <c r="V132">
        <v>38.725999999999999</v>
      </c>
      <c r="W132">
        <v>38.65</v>
      </c>
      <c r="X132" t="s">
        <v>672</v>
      </c>
      <c r="Y132" s="19">
        <v>39</v>
      </c>
      <c r="Z132">
        <v>38.420999999999999</v>
      </c>
    </row>
    <row r="133" spans="1:26">
      <c r="A133" s="19" t="str">
        <f>VLOOKUP(B133,'Code matching'!$E$2:$G$315,3,FALSE)</f>
        <v>MEX</v>
      </c>
      <c r="B133" t="s">
        <v>322</v>
      </c>
      <c r="C133">
        <v>19.12</v>
      </c>
      <c r="D133">
        <v>19.170000000000002</v>
      </c>
      <c r="E133" t="s">
        <v>672</v>
      </c>
      <c r="F133">
        <v>19.07</v>
      </c>
      <c r="G133" t="s">
        <v>672</v>
      </c>
      <c r="H133">
        <v>20.09</v>
      </c>
      <c r="I133" t="s">
        <v>672</v>
      </c>
      <c r="J133">
        <v>19.649999999999999</v>
      </c>
      <c r="K133">
        <v>19.16</v>
      </c>
      <c r="L133" t="s">
        <v>672</v>
      </c>
      <c r="M133">
        <v>19.559999999999999</v>
      </c>
      <c r="N133" t="s">
        <v>672</v>
      </c>
      <c r="O133">
        <v>18.899999999999999</v>
      </c>
      <c r="P133" t="s">
        <v>672</v>
      </c>
      <c r="Q133">
        <v>18.73</v>
      </c>
      <c r="R133">
        <v>19.440000000000001</v>
      </c>
      <c r="S133">
        <v>21.25</v>
      </c>
      <c r="T133">
        <v>24.51</v>
      </c>
      <c r="U133" t="s">
        <v>672</v>
      </c>
      <c r="V133">
        <v>24.09</v>
      </c>
      <c r="W133">
        <v>22.28</v>
      </c>
      <c r="X133" t="s">
        <v>672</v>
      </c>
      <c r="Y133" s="19">
        <v>22.91</v>
      </c>
      <c r="Z133">
        <v>21.94</v>
      </c>
    </row>
    <row r="134" spans="1:26">
      <c r="A134" s="19" t="str">
        <f>VLOOKUP(B134,'Code matching'!$E$2:$G$315,3,FALSE)</f>
        <v>FSM</v>
      </c>
      <c r="B134" t="s">
        <v>1205</v>
      </c>
      <c r="C134">
        <v>1</v>
      </c>
      <c r="D134">
        <v>1</v>
      </c>
      <c r="E134" t="s">
        <v>672</v>
      </c>
      <c r="F134">
        <v>1</v>
      </c>
      <c r="G134" t="s">
        <v>672</v>
      </c>
      <c r="H134">
        <v>1</v>
      </c>
      <c r="I134" t="s">
        <v>672</v>
      </c>
      <c r="J134">
        <v>1</v>
      </c>
      <c r="K134">
        <v>1</v>
      </c>
      <c r="L134" t="s">
        <v>672</v>
      </c>
      <c r="M134">
        <v>1</v>
      </c>
      <c r="N134" t="s">
        <v>672</v>
      </c>
      <c r="O134">
        <v>1</v>
      </c>
      <c r="P134" t="s">
        <v>672</v>
      </c>
      <c r="Q134">
        <v>1</v>
      </c>
      <c r="R134">
        <v>1</v>
      </c>
      <c r="S134" t="s">
        <v>672</v>
      </c>
      <c r="T134">
        <v>1</v>
      </c>
      <c r="U134" t="s">
        <v>672</v>
      </c>
      <c r="V134">
        <v>1</v>
      </c>
      <c r="W134">
        <v>1</v>
      </c>
      <c r="X134" t="s">
        <v>672</v>
      </c>
      <c r="Y134" s="19">
        <v>1</v>
      </c>
      <c r="Z134">
        <v>1</v>
      </c>
    </row>
    <row r="135" spans="1:26">
      <c r="A135" s="19" t="str">
        <f>VLOOKUP(B135,'Code matching'!$E$2:$G$315,3,FALSE)</f>
        <v>MDA</v>
      </c>
      <c r="B135" t="s">
        <v>1160</v>
      </c>
      <c r="C135">
        <v>18.175000000000001</v>
      </c>
      <c r="D135">
        <v>18.12</v>
      </c>
      <c r="E135" t="s">
        <v>672</v>
      </c>
      <c r="F135">
        <v>17.760000000000002</v>
      </c>
      <c r="G135" t="s">
        <v>672</v>
      </c>
      <c r="H135">
        <v>17.8</v>
      </c>
      <c r="I135" t="s">
        <v>672</v>
      </c>
      <c r="J135">
        <v>17.75</v>
      </c>
      <c r="K135">
        <v>17.574999999999999</v>
      </c>
      <c r="L135" t="s">
        <v>672</v>
      </c>
      <c r="M135">
        <v>17.28</v>
      </c>
      <c r="N135" t="s">
        <v>672</v>
      </c>
      <c r="O135">
        <v>17.14</v>
      </c>
      <c r="P135" t="s">
        <v>672</v>
      </c>
      <c r="Q135">
        <v>17.41</v>
      </c>
      <c r="R135">
        <v>17.649999999999999</v>
      </c>
      <c r="S135" t="s">
        <v>672</v>
      </c>
      <c r="T135">
        <v>18.100000000000001</v>
      </c>
      <c r="U135" t="s">
        <v>672</v>
      </c>
      <c r="V135">
        <v>17.5</v>
      </c>
      <c r="W135">
        <v>17.45</v>
      </c>
      <c r="X135" t="s">
        <v>672</v>
      </c>
      <c r="Y135" s="19">
        <v>17.100000000000001</v>
      </c>
      <c r="Z135">
        <v>16.63</v>
      </c>
    </row>
    <row r="136" spans="1:26">
      <c r="A136" s="19" t="str">
        <f>VLOOKUP(B136,'Code matching'!$E$2:$G$315,3,FALSE)</f>
        <v>MCO</v>
      </c>
      <c r="B136" t="s">
        <v>325</v>
      </c>
      <c r="C136">
        <v>0.89900000000000002</v>
      </c>
      <c r="D136">
        <v>0.88</v>
      </c>
      <c r="E136" t="s">
        <v>672</v>
      </c>
      <c r="F136">
        <v>0.89700000000000002</v>
      </c>
      <c r="G136">
        <v>0.89400000000000002</v>
      </c>
      <c r="H136">
        <v>0.90400000000000003</v>
      </c>
      <c r="I136">
        <v>0.91</v>
      </c>
      <c r="J136">
        <v>0.91400000000000003</v>
      </c>
      <c r="K136">
        <v>0.9</v>
      </c>
      <c r="L136" t="s">
        <v>672</v>
      </c>
      <c r="M136">
        <v>0.90900000000000003</v>
      </c>
      <c r="N136" t="s">
        <v>672</v>
      </c>
      <c r="O136">
        <v>0.89600000000000002</v>
      </c>
      <c r="P136" t="s">
        <v>672</v>
      </c>
      <c r="Q136">
        <v>0.90700000000000003</v>
      </c>
      <c r="R136">
        <v>0.91</v>
      </c>
      <c r="S136">
        <v>0.88400000000000001</v>
      </c>
      <c r="T136">
        <v>0.90600000000000003</v>
      </c>
      <c r="U136">
        <v>0.91600000000000004</v>
      </c>
      <c r="V136">
        <v>0.92100000000000004</v>
      </c>
      <c r="W136">
        <v>0.90600000000000003</v>
      </c>
      <c r="X136">
        <v>0.879</v>
      </c>
      <c r="Y136" s="19">
        <v>0.88</v>
      </c>
      <c r="Z136">
        <v>0.85</v>
      </c>
    </row>
    <row r="137" spans="1:26">
      <c r="A137" s="19" t="str">
        <f>VLOOKUP(B137,'Code matching'!$E$2:$G$315,3,FALSE)</f>
        <v>MNG</v>
      </c>
      <c r="B137" t="s">
        <v>29</v>
      </c>
      <c r="C137">
        <v>2648.7</v>
      </c>
      <c r="D137">
        <v>2656</v>
      </c>
      <c r="E137" t="s">
        <v>672</v>
      </c>
      <c r="F137">
        <v>2666</v>
      </c>
      <c r="G137" t="s">
        <v>672</v>
      </c>
      <c r="H137">
        <v>2672</v>
      </c>
      <c r="I137" t="s">
        <v>672</v>
      </c>
      <c r="J137">
        <v>2660.93</v>
      </c>
      <c r="K137">
        <v>2667.76</v>
      </c>
      <c r="L137" t="s">
        <v>672</v>
      </c>
      <c r="M137">
        <v>2671.03</v>
      </c>
      <c r="N137" t="s">
        <v>672</v>
      </c>
      <c r="O137">
        <v>2678.87</v>
      </c>
      <c r="P137" t="s">
        <v>672</v>
      </c>
      <c r="Q137">
        <v>2716.23</v>
      </c>
      <c r="R137">
        <v>2736.87</v>
      </c>
      <c r="S137" t="s">
        <v>672</v>
      </c>
      <c r="T137">
        <v>2741.19</v>
      </c>
      <c r="U137" t="s">
        <v>672</v>
      </c>
      <c r="V137">
        <v>2754.56</v>
      </c>
      <c r="W137">
        <v>2784.05</v>
      </c>
      <c r="X137" t="s">
        <v>672</v>
      </c>
      <c r="Y137" s="19">
        <v>2789.11</v>
      </c>
      <c r="Z137">
        <v>2821.6</v>
      </c>
    </row>
    <row r="138" spans="1:26">
      <c r="A138" s="19" t="str">
        <f>VLOOKUP(B138,'Code matching'!$E$2:$G$315,3,FALSE)</f>
        <v>MNE</v>
      </c>
      <c r="B138" t="s">
        <v>328</v>
      </c>
      <c r="C138">
        <v>0.89900000000000002</v>
      </c>
      <c r="D138">
        <v>0.88</v>
      </c>
      <c r="E138" t="s">
        <v>672</v>
      </c>
      <c r="F138">
        <v>0.89700000000000002</v>
      </c>
      <c r="G138">
        <v>0.89400000000000002</v>
      </c>
      <c r="H138">
        <v>0.90400000000000003</v>
      </c>
      <c r="I138">
        <v>0.91</v>
      </c>
      <c r="J138">
        <v>0.91400000000000003</v>
      </c>
      <c r="K138">
        <v>0.9</v>
      </c>
      <c r="L138" t="s">
        <v>672</v>
      </c>
      <c r="M138">
        <v>0.90900000000000003</v>
      </c>
      <c r="N138" t="s">
        <v>672</v>
      </c>
      <c r="O138">
        <v>0.89600000000000002</v>
      </c>
      <c r="P138" t="s">
        <v>672</v>
      </c>
      <c r="Q138">
        <v>0.90700000000000003</v>
      </c>
      <c r="R138">
        <v>0.91</v>
      </c>
      <c r="S138">
        <v>0.88400000000000001</v>
      </c>
      <c r="T138">
        <v>0.90600000000000003</v>
      </c>
      <c r="U138">
        <v>0.91600000000000004</v>
      </c>
      <c r="V138">
        <v>0.92100000000000004</v>
      </c>
      <c r="W138">
        <v>0.90600000000000003</v>
      </c>
      <c r="X138">
        <v>0.879</v>
      </c>
      <c r="Y138" s="19">
        <v>0.88</v>
      </c>
      <c r="Z138">
        <v>0.85</v>
      </c>
    </row>
    <row r="139" spans="1:26">
      <c r="A139" s="19" t="str">
        <f>VLOOKUP(B139,'Code matching'!$E$2:$G$315,3,FALSE)</f>
        <v>MSR</v>
      </c>
      <c r="B139" t="s">
        <v>330</v>
      </c>
      <c r="C139">
        <v>2.7</v>
      </c>
      <c r="D139">
        <v>2.7</v>
      </c>
      <c r="E139" t="s">
        <v>672</v>
      </c>
      <c r="F139">
        <v>2.7</v>
      </c>
      <c r="G139" t="s">
        <v>672</v>
      </c>
      <c r="H139">
        <v>2.7</v>
      </c>
      <c r="I139" t="s">
        <v>672</v>
      </c>
      <c r="J139">
        <v>2.7</v>
      </c>
      <c r="K139">
        <v>2.7</v>
      </c>
      <c r="L139" t="s">
        <v>672</v>
      </c>
      <c r="M139">
        <v>2.7</v>
      </c>
      <c r="N139" t="s">
        <v>672</v>
      </c>
      <c r="O139">
        <v>2.7</v>
      </c>
      <c r="P139" t="s">
        <v>672</v>
      </c>
      <c r="Q139">
        <v>2.7</v>
      </c>
      <c r="R139">
        <v>2.7</v>
      </c>
      <c r="S139" t="s">
        <v>672</v>
      </c>
      <c r="T139">
        <v>2.7</v>
      </c>
      <c r="U139" t="s">
        <v>672</v>
      </c>
      <c r="V139">
        <v>2.7</v>
      </c>
      <c r="W139">
        <v>2.7</v>
      </c>
      <c r="X139" t="s">
        <v>672</v>
      </c>
      <c r="Y139" s="19">
        <v>2.7</v>
      </c>
      <c r="Z139">
        <v>2.7</v>
      </c>
    </row>
    <row r="140" spans="1:26">
      <c r="A140" s="19" t="str">
        <f>VLOOKUP(B140,'Code matching'!$E$2:$G$315,3,FALSE)</f>
        <v>MAR</v>
      </c>
      <c r="B140" t="s">
        <v>332</v>
      </c>
      <c r="C140">
        <v>9.7349999999999994</v>
      </c>
      <c r="D140">
        <v>9.5802999999999994</v>
      </c>
      <c r="E140" t="s">
        <v>672</v>
      </c>
      <c r="F140">
        <v>9.6065000000000005</v>
      </c>
      <c r="G140" t="s">
        <v>672</v>
      </c>
      <c r="H140">
        <v>9.6144999999999996</v>
      </c>
      <c r="I140" t="s">
        <v>672</v>
      </c>
      <c r="J140">
        <v>9.7370000000000001</v>
      </c>
      <c r="K140">
        <v>9.6440999999999999</v>
      </c>
      <c r="L140" t="s">
        <v>672</v>
      </c>
      <c r="M140">
        <v>9.6485000000000003</v>
      </c>
      <c r="N140" t="s">
        <v>672</v>
      </c>
      <c r="O140">
        <v>9.6020000000000003</v>
      </c>
      <c r="P140" t="s">
        <v>672</v>
      </c>
      <c r="Q140">
        <v>9.6280000000000001</v>
      </c>
      <c r="R140">
        <v>9.6129999999999995</v>
      </c>
      <c r="S140" t="s">
        <v>672</v>
      </c>
      <c r="T140">
        <v>10.045999999999999</v>
      </c>
      <c r="U140" t="s">
        <v>672</v>
      </c>
      <c r="V140">
        <v>9.9190000000000005</v>
      </c>
      <c r="W140">
        <v>9.83</v>
      </c>
      <c r="X140" t="s">
        <v>672</v>
      </c>
      <c r="Y140" s="19">
        <v>9.7200000000000006</v>
      </c>
      <c r="Z140">
        <v>9.3450000000000006</v>
      </c>
    </row>
    <row r="141" spans="1:26">
      <c r="A141" s="19" t="str">
        <f>VLOOKUP(B141,'Code matching'!$E$2:$G$315,3,FALSE)</f>
        <v>MOZ</v>
      </c>
      <c r="B141" t="s">
        <v>334</v>
      </c>
      <c r="C141">
        <v>63.5</v>
      </c>
      <c r="D141">
        <v>61.4</v>
      </c>
      <c r="E141" t="s">
        <v>672</v>
      </c>
      <c r="F141">
        <v>61.45</v>
      </c>
      <c r="G141" t="s">
        <v>672</v>
      </c>
      <c r="H141">
        <v>60.2</v>
      </c>
      <c r="I141" t="s">
        <v>672</v>
      </c>
      <c r="J141">
        <v>61.01</v>
      </c>
      <c r="K141">
        <v>61.55</v>
      </c>
      <c r="L141" t="s">
        <v>672</v>
      </c>
      <c r="M141">
        <v>61.55</v>
      </c>
      <c r="N141" t="s">
        <v>672</v>
      </c>
      <c r="O141">
        <v>63</v>
      </c>
      <c r="P141" t="s">
        <v>672</v>
      </c>
      <c r="Q141">
        <v>61.66</v>
      </c>
      <c r="R141">
        <v>63.81</v>
      </c>
      <c r="S141" t="s">
        <v>672</v>
      </c>
      <c r="T141">
        <v>65.2</v>
      </c>
      <c r="U141" t="s">
        <v>672</v>
      </c>
      <c r="V141">
        <v>66.930000000000007</v>
      </c>
      <c r="W141">
        <v>66.930000000000007</v>
      </c>
      <c r="X141" t="s">
        <v>672</v>
      </c>
      <c r="Y141" s="19">
        <v>68.599999999999994</v>
      </c>
      <c r="Z141">
        <v>69.7</v>
      </c>
    </row>
    <row r="142" spans="1:26">
      <c r="A142" s="19" t="str">
        <f>VLOOKUP(B142,'Code matching'!$E$2:$G$315,3,FALSE)</f>
        <v>MMR</v>
      </c>
      <c r="B142" t="s">
        <v>30</v>
      </c>
      <c r="C142">
        <v>1536</v>
      </c>
      <c r="D142">
        <v>1527</v>
      </c>
      <c r="E142" t="s">
        <v>672</v>
      </c>
      <c r="F142">
        <v>1510</v>
      </c>
      <c r="G142" t="s">
        <v>672</v>
      </c>
      <c r="H142">
        <v>1515</v>
      </c>
      <c r="I142" t="s">
        <v>672</v>
      </c>
      <c r="J142">
        <v>1533</v>
      </c>
      <c r="K142">
        <v>1533</v>
      </c>
      <c r="L142" t="s">
        <v>672</v>
      </c>
      <c r="M142">
        <v>1515</v>
      </c>
      <c r="N142" t="s">
        <v>672</v>
      </c>
      <c r="O142">
        <v>1505</v>
      </c>
      <c r="P142" t="s">
        <v>672</v>
      </c>
      <c r="Q142">
        <v>1471</v>
      </c>
      <c r="R142">
        <v>1450</v>
      </c>
      <c r="S142" t="s">
        <v>672</v>
      </c>
      <c r="T142">
        <v>1404</v>
      </c>
      <c r="U142" t="s">
        <v>672</v>
      </c>
      <c r="V142">
        <v>1427</v>
      </c>
      <c r="W142">
        <v>1406</v>
      </c>
      <c r="X142" t="s">
        <v>672</v>
      </c>
      <c r="Y142" s="19">
        <v>1400</v>
      </c>
      <c r="Z142">
        <v>1376</v>
      </c>
    </row>
    <row r="143" spans="1:26">
      <c r="A143" s="19" t="str">
        <f>VLOOKUP(B143,'Code matching'!$E$2:$G$315,3,FALSE)</f>
        <v>NAM</v>
      </c>
      <c r="B143" t="s">
        <v>337</v>
      </c>
      <c r="C143">
        <v>14.62</v>
      </c>
      <c r="D143">
        <v>14.16</v>
      </c>
      <c r="E143" t="s">
        <v>672</v>
      </c>
      <c r="F143">
        <v>14.177</v>
      </c>
      <c r="G143">
        <v>15.176</v>
      </c>
      <c r="H143">
        <v>15.266999999999999</v>
      </c>
      <c r="I143">
        <v>14.714</v>
      </c>
      <c r="J143">
        <v>15.086</v>
      </c>
      <c r="K143">
        <v>14.994999999999999</v>
      </c>
      <c r="L143" t="s">
        <v>672</v>
      </c>
      <c r="M143">
        <v>14.743</v>
      </c>
      <c r="N143" t="s">
        <v>672</v>
      </c>
      <c r="O143">
        <v>14.057</v>
      </c>
      <c r="P143" t="s">
        <v>672</v>
      </c>
      <c r="Q143">
        <v>14.75</v>
      </c>
      <c r="R143">
        <v>15.425000000000001</v>
      </c>
      <c r="S143">
        <v>16.123999999999999</v>
      </c>
      <c r="T143">
        <v>17.981000000000002</v>
      </c>
      <c r="U143">
        <v>18.093</v>
      </c>
      <c r="V143">
        <v>18.308</v>
      </c>
      <c r="W143">
        <v>17.427</v>
      </c>
      <c r="X143">
        <v>16.989000000000001</v>
      </c>
      <c r="Y143" s="19">
        <v>16.678999999999998</v>
      </c>
      <c r="Z143">
        <v>16.5</v>
      </c>
    </row>
    <row r="144" spans="1:26">
      <c r="A144" s="19" t="str">
        <f>VLOOKUP(B144,'Code matching'!$E$2:$G$315,3,FALSE)</f>
        <v>NRU</v>
      </c>
      <c r="B144" t="s">
        <v>31</v>
      </c>
      <c r="C144">
        <v>1.4470000000000001</v>
      </c>
      <c r="D144">
        <v>1.429</v>
      </c>
      <c r="E144" t="s">
        <v>672</v>
      </c>
      <c r="F144">
        <v>1.4550000000000001</v>
      </c>
      <c r="G144">
        <v>1.4710000000000001</v>
      </c>
      <c r="H144">
        <v>1.484</v>
      </c>
      <c r="I144">
        <v>1.458</v>
      </c>
      <c r="J144">
        <v>1.478</v>
      </c>
      <c r="K144">
        <v>1.458</v>
      </c>
      <c r="L144" t="s">
        <v>672</v>
      </c>
      <c r="M144">
        <v>1.4750000000000001</v>
      </c>
      <c r="N144" t="s">
        <v>672</v>
      </c>
      <c r="O144">
        <v>1.4339999999999999</v>
      </c>
      <c r="P144" t="s">
        <v>672</v>
      </c>
      <c r="Q144">
        <v>1.4910000000000001</v>
      </c>
      <c r="R144">
        <v>1.5189999999999999</v>
      </c>
      <c r="S144">
        <v>1.5329999999999999</v>
      </c>
      <c r="T144">
        <v>1.6259999999999999</v>
      </c>
      <c r="U144">
        <v>1.571</v>
      </c>
      <c r="V144">
        <v>1.532</v>
      </c>
      <c r="W144">
        <v>1.506</v>
      </c>
      <c r="X144">
        <v>1.4490000000000001</v>
      </c>
      <c r="Y144" s="19">
        <v>1.431</v>
      </c>
      <c r="Z144">
        <v>1.391</v>
      </c>
    </row>
    <row r="145" spans="1:26">
      <c r="A145" s="19" t="str">
        <f>VLOOKUP(B145,'Code matching'!$E$2:$G$315,3,FALSE)</f>
        <v>NPL</v>
      </c>
      <c r="B145" t="s">
        <v>32</v>
      </c>
      <c r="C145">
        <v>111.9559</v>
      </c>
      <c r="D145">
        <v>110.9</v>
      </c>
      <c r="E145" t="s">
        <v>672</v>
      </c>
      <c r="F145">
        <v>110.05</v>
      </c>
      <c r="G145" t="s">
        <v>672</v>
      </c>
      <c r="H145">
        <v>114.84</v>
      </c>
      <c r="I145" t="s">
        <v>672</v>
      </c>
      <c r="J145">
        <v>113.45</v>
      </c>
      <c r="K145">
        <v>113.35</v>
      </c>
      <c r="L145" t="s">
        <v>672</v>
      </c>
      <c r="M145">
        <v>114.05</v>
      </c>
      <c r="N145" t="s">
        <v>672</v>
      </c>
      <c r="O145">
        <v>113.7</v>
      </c>
      <c r="P145" t="s">
        <v>672</v>
      </c>
      <c r="Q145">
        <v>114</v>
      </c>
      <c r="R145">
        <v>114.3</v>
      </c>
      <c r="S145" t="s">
        <v>672</v>
      </c>
      <c r="T145">
        <v>119.56</v>
      </c>
      <c r="U145" t="s">
        <v>672</v>
      </c>
      <c r="V145">
        <v>121.72</v>
      </c>
      <c r="W145">
        <v>120.85</v>
      </c>
      <c r="X145" t="s">
        <v>672</v>
      </c>
      <c r="Y145" s="19">
        <v>120.76</v>
      </c>
      <c r="Z145">
        <v>119.44</v>
      </c>
    </row>
    <row r="146" spans="1:26">
      <c r="A146" s="19" t="str">
        <f>VLOOKUP(B146,'Code matching'!$E$2:$G$315,3,FALSE)</f>
        <v>NLD</v>
      </c>
      <c r="B146" t="s">
        <v>341</v>
      </c>
      <c r="C146">
        <v>0.89900000000000002</v>
      </c>
      <c r="D146">
        <v>0.88</v>
      </c>
      <c r="E146" t="s">
        <v>672</v>
      </c>
      <c r="F146">
        <v>0.89700000000000002</v>
      </c>
      <c r="G146">
        <v>0.89400000000000002</v>
      </c>
      <c r="H146">
        <v>0.90400000000000003</v>
      </c>
      <c r="I146">
        <v>0.91</v>
      </c>
      <c r="J146">
        <v>0.91400000000000003</v>
      </c>
      <c r="K146">
        <v>0.9</v>
      </c>
      <c r="L146" t="s">
        <v>672</v>
      </c>
      <c r="M146">
        <v>0.90900000000000003</v>
      </c>
      <c r="N146" t="s">
        <v>672</v>
      </c>
      <c r="O146">
        <v>0.89600000000000002</v>
      </c>
      <c r="P146" t="s">
        <v>672</v>
      </c>
      <c r="Q146">
        <v>0.90700000000000003</v>
      </c>
      <c r="R146">
        <v>0.91</v>
      </c>
      <c r="S146">
        <v>0.88400000000000001</v>
      </c>
      <c r="T146">
        <v>0.90600000000000003</v>
      </c>
      <c r="U146">
        <v>0.91600000000000004</v>
      </c>
      <c r="V146">
        <v>0.92100000000000004</v>
      </c>
      <c r="W146">
        <v>0.90600000000000003</v>
      </c>
      <c r="X146">
        <v>0.879</v>
      </c>
      <c r="Y146" s="19">
        <v>0.88</v>
      </c>
      <c r="Z146">
        <v>0.85</v>
      </c>
    </row>
    <row r="147" spans="1:26">
      <c r="A147" s="19" t="e">
        <f>VLOOKUP(B147,'Code matching'!$E$2:$G$315,3,FALSE)</f>
        <v>#N/A</v>
      </c>
      <c r="B147" t="s">
        <v>1204</v>
      </c>
      <c r="C147">
        <v>1.7825</v>
      </c>
      <c r="D147">
        <v>1.7783</v>
      </c>
      <c r="E147" t="s">
        <v>672</v>
      </c>
      <c r="F147">
        <v>1.7665999999999999</v>
      </c>
      <c r="G147" t="s">
        <v>672</v>
      </c>
      <c r="H147">
        <v>1.7665999999999999</v>
      </c>
      <c r="I147" t="s">
        <v>672</v>
      </c>
      <c r="J147">
        <v>1.7665999999999999</v>
      </c>
      <c r="K147">
        <v>1.7665999999999999</v>
      </c>
      <c r="L147" t="s">
        <v>672</v>
      </c>
      <c r="M147">
        <v>1.7669999999999999</v>
      </c>
      <c r="N147" t="s">
        <v>672</v>
      </c>
      <c r="O147">
        <v>1.7669999999999999</v>
      </c>
      <c r="P147" t="s">
        <v>672</v>
      </c>
      <c r="Q147">
        <v>1.6379999999999999</v>
      </c>
      <c r="R147">
        <v>1.7649999999999999</v>
      </c>
      <c r="S147" t="s">
        <v>672</v>
      </c>
      <c r="T147">
        <v>1.7649999999999999</v>
      </c>
      <c r="U147" t="s">
        <v>672</v>
      </c>
      <c r="V147">
        <v>1.7669999999999999</v>
      </c>
      <c r="W147">
        <v>1.7669999999999999</v>
      </c>
      <c r="X147" t="s">
        <v>672</v>
      </c>
      <c r="Y147" s="19">
        <v>1.7669999999999999</v>
      </c>
      <c r="Z147">
        <v>1.7669999999999999</v>
      </c>
    </row>
    <row r="148" spans="1:26">
      <c r="A148" s="19" t="str">
        <f>VLOOKUP(B148,'Code matching'!$E$2:$G$315,3,FALSE)</f>
        <v>NCL</v>
      </c>
      <c r="B148" t="s">
        <v>33</v>
      </c>
      <c r="C148">
        <v>107.28400000000001</v>
      </c>
      <c r="D148">
        <v>105.012</v>
      </c>
      <c r="E148" t="s">
        <v>672</v>
      </c>
      <c r="F148">
        <v>107.09099999999999</v>
      </c>
      <c r="G148">
        <v>106.651</v>
      </c>
      <c r="H148">
        <v>107.837</v>
      </c>
      <c r="I148">
        <v>108.58199999999999</v>
      </c>
      <c r="J148">
        <v>109.07899999999999</v>
      </c>
      <c r="K148">
        <v>107.41</v>
      </c>
      <c r="L148" t="s">
        <v>672</v>
      </c>
      <c r="M148">
        <v>108.474</v>
      </c>
      <c r="N148" t="s">
        <v>672</v>
      </c>
      <c r="O148">
        <v>106.88</v>
      </c>
      <c r="P148" t="s">
        <v>672</v>
      </c>
      <c r="Q148">
        <v>108.218</v>
      </c>
      <c r="R148">
        <v>108.553</v>
      </c>
      <c r="S148">
        <v>105.45399999999999</v>
      </c>
      <c r="T148">
        <v>108.1</v>
      </c>
      <c r="U148">
        <v>109.35899999999999</v>
      </c>
      <c r="V148">
        <v>109.943</v>
      </c>
      <c r="W148">
        <v>108.12</v>
      </c>
      <c r="X148">
        <v>104.898</v>
      </c>
      <c r="Y148" s="19">
        <v>104.953</v>
      </c>
      <c r="Z148">
        <v>101.49</v>
      </c>
    </row>
    <row r="149" spans="1:26">
      <c r="A149" s="19" t="str">
        <f>VLOOKUP(B149,'Code matching'!$E$2:$G$315,3,FALSE)</f>
        <v>NZL</v>
      </c>
      <c r="B149" t="s">
        <v>34</v>
      </c>
      <c r="C149">
        <v>1.538</v>
      </c>
      <c r="D149">
        <v>1.494</v>
      </c>
      <c r="E149" t="s">
        <v>672</v>
      </c>
      <c r="F149">
        <v>1.514</v>
      </c>
      <c r="G149">
        <v>1.55</v>
      </c>
      <c r="H149">
        <v>1.58</v>
      </c>
      <c r="I149">
        <v>1.5589999999999999</v>
      </c>
      <c r="J149">
        <v>1.5860000000000001</v>
      </c>
      <c r="K149">
        <v>1.573</v>
      </c>
      <c r="L149" t="s">
        <v>672</v>
      </c>
      <c r="M149">
        <v>1.5569999999999999</v>
      </c>
      <c r="N149" t="s">
        <v>672</v>
      </c>
      <c r="O149">
        <v>1.4930000000000001</v>
      </c>
      <c r="P149" t="s">
        <v>672</v>
      </c>
      <c r="Q149">
        <v>1.5409999999999999</v>
      </c>
      <c r="R149">
        <v>1.58</v>
      </c>
      <c r="S149">
        <v>1.583</v>
      </c>
      <c r="T149">
        <v>1.6639999999999999</v>
      </c>
      <c r="U149">
        <v>1.6439999999999999</v>
      </c>
      <c r="V149">
        <v>1.64</v>
      </c>
      <c r="W149">
        <v>1.611</v>
      </c>
      <c r="X149">
        <v>1.542</v>
      </c>
      <c r="Y149" s="19">
        <v>1.518</v>
      </c>
      <c r="Z149">
        <v>1.5</v>
      </c>
    </row>
    <row r="150" spans="1:26">
      <c r="A150" s="19" t="str">
        <f>VLOOKUP(B150,'Code matching'!$E$2:$G$315,3,FALSE)</f>
        <v>NIC</v>
      </c>
      <c r="B150" t="s">
        <v>345</v>
      </c>
      <c r="C150">
        <v>33.28</v>
      </c>
      <c r="D150">
        <v>33.1126</v>
      </c>
      <c r="E150" t="s">
        <v>672</v>
      </c>
      <c r="F150">
        <v>33.520000000000003</v>
      </c>
      <c r="G150" t="s">
        <v>672</v>
      </c>
      <c r="H150">
        <v>33.549999999999997</v>
      </c>
      <c r="I150" t="s">
        <v>672</v>
      </c>
      <c r="J150">
        <v>33.6</v>
      </c>
      <c r="K150">
        <v>33.76</v>
      </c>
      <c r="L150" t="s">
        <v>672</v>
      </c>
      <c r="M150">
        <v>33.58</v>
      </c>
      <c r="N150" t="s">
        <v>672</v>
      </c>
      <c r="O150">
        <v>33.700000000000003</v>
      </c>
      <c r="P150" t="s">
        <v>672</v>
      </c>
      <c r="Q150">
        <v>33.75</v>
      </c>
      <c r="R150">
        <v>33.277099999999997</v>
      </c>
      <c r="S150" t="s">
        <v>672</v>
      </c>
      <c r="T150">
        <v>33.770000000000003</v>
      </c>
      <c r="U150" t="s">
        <v>672</v>
      </c>
      <c r="V150">
        <v>34.15</v>
      </c>
      <c r="W150">
        <v>33.79</v>
      </c>
      <c r="X150" t="s">
        <v>672</v>
      </c>
      <c r="Y150" s="19">
        <v>34.08</v>
      </c>
      <c r="Z150">
        <v>34.353999999999999</v>
      </c>
    </row>
    <row r="151" spans="1:26">
      <c r="A151" s="19" t="str">
        <f>VLOOKUP(B151,'Code matching'!$E$2:$G$315,3,FALSE)</f>
        <v>NER</v>
      </c>
      <c r="B151" t="s">
        <v>347</v>
      </c>
      <c r="C151">
        <v>589.73</v>
      </c>
      <c r="D151">
        <v>577.24199999999996</v>
      </c>
      <c r="E151" t="s">
        <v>672</v>
      </c>
      <c r="F151">
        <v>588.67200000000003</v>
      </c>
      <c r="G151">
        <v>586.25199999999995</v>
      </c>
      <c r="H151">
        <v>592.76800000000003</v>
      </c>
      <c r="I151">
        <v>596.86699999999996</v>
      </c>
      <c r="J151">
        <v>599.59500000000003</v>
      </c>
      <c r="K151">
        <v>590.41999999999996</v>
      </c>
      <c r="L151" t="s">
        <v>672</v>
      </c>
      <c r="M151">
        <v>596.27</v>
      </c>
      <c r="N151" t="s">
        <v>672</v>
      </c>
      <c r="O151">
        <v>587.51199999999994</v>
      </c>
      <c r="P151" t="s">
        <v>672</v>
      </c>
      <c r="Q151">
        <v>594.86400000000003</v>
      </c>
      <c r="R151">
        <v>596.70399999999995</v>
      </c>
      <c r="S151">
        <v>579.67200000000003</v>
      </c>
      <c r="T151">
        <v>594.21799999999996</v>
      </c>
      <c r="U151">
        <v>601.13400000000001</v>
      </c>
      <c r="V151">
        <v>604.346</v>
      </c>
      <c r="W151">
        <v>594.32500000000005</v>
      </c>
      <c r="X151">
        <v>576.61500000000001</v>
      </c>
      <c r="Y151" s="19">
        <v>576.91899999999998</v>
      </c>
      <c r="Z151">
        <v>557.88099999999997</v>
      </c>
    </row>
    <row r="152" spans="1:26">
      <c r="A152" s="19" t="str">
        <f>VLOOKUP(B152,'Code matching'!$E$2:$G$315,3,FALSE)</f>
        <v>NGA</v>
      </c>
      <c r="B152" t="s">
        <v>349</v>
      </c>
      <c r="C152">
        <v>359.98</v>
      </c>
      <c r="D152">
        <v>360.24</v>
      </c>
      <c r="E152" t="s">
        <v>672</v>
      </c>
      <c r="F152">
        <v>360.87</v>
      </c>
      <c r="G152" t="s">
        <v>672</v>
      </c>
      <c r="H152">
        <v>362.27</v>
      </c>
      <c r="I152" t="s">
        <v>672</v>
      </c>
      <c r="J152">
        <v>361.74</v>
      </c>
      <c r="K152">
        <v>361.75</v>
      </c>
      <c r="L152" t="s">
        <v>672</v>
      </c>
      <c r="M152">
        <v>361.23</v>
      </c>
      <c r="N152" t="s">
        <v>672</v>
      </c>
      <c r="O152">
        <v>361.31</v>
      </c>
      <c r="P152" t="s">
        <v>672</v>
      </c>
      <c r="Q152">
        <v>361.57</v>
      </c>
      <c r="R152">
        <v>364.67</v>
      </c>
      <c r="S152" t="s">
        <v>672</v>
      </c>
      <c r="T152">
        <v>385.33</v>
      </c>
      <c r="U152" t="s">
        <v>672</v>
      </c>
      <c r="V152">
        <v>385.67</v>
      </c>
      <c r="W152">
        <v>387.55</v>
      </c>
      <c r="X152" t="s">
        <v>672</v>
      </c>
      <c r="Y152" s="19">
        <v>387.48</v>
      </c>
      <c r="Z152">
        <v>389.59</v>
      </c>
    </row>
    <row r="153" spans="1:26">
      <c r="A153" s="19" t="str">
        <f>VLOOKUP(B153,'Code matching'!$E$2:$G$315,3,FALSE)</f>
        <v>NIU</v>
      </c>
      <c r="B153" t="s">
        <v>35</v>
      </c>
      <c r="C153">
        <v>1.538</v>
      </c>
      <c r="D153">
        <v>1.494</v>
      </c>
      <c r="E153" t="s">
        <v>672</v>
      </c>
      <c r="F153">
        <v>1.514</v>
      </c>
      <c r="G153">
        <v>1.55</v>
      </c>
      <c r="H153">
        <v>1.58</v>
      </c>
      <c r="I153">
        <v>1.5589999999999999</v>
      </c>
      <c r="J153">
        <v>1.5860000000000001</v>
      </c>
      <c r="K153">
        <v>1.573</v>
      </c>
      <c r="L153" t="s">
        <v>672</v>
      </c>
      <c r="M153">
        <v>1.5569999999999999</v>
      </c>
      <c r="N153" t="s">
        <v>672</v>
      </c>
      <c r="O153">
        <v>1.4930000000000001</v>
      </c>
      <c r="P153" t="s">
        <v>672</v>
      </c>
      <c r="Q153">
        <v>1.5409999999999999</v>
      </c>
      <c r="R153">
        <v>1.58</v>
      </c>
      <c r="S153">
        <v>1.583</v>
      </c>
      <c r="T153">
        <v>1.6639999999999999</v>
      </c>
      <c r="U153">
        <v>1.6439999999999999</v>
      </c>
      <c r="V153">
        <v>1.64</v>
      </c>
      <c r="W153">
        <v>1.611</v>
      </c>
      <c r="X153">
        <v>1.542</v>
      </c>
      <c r="Y153" s="19">
        <v>1.518</v>
      </c>
      <c r="Z153">
        <v>1.5</v>
      </c>
    </row>
    <row r="154" spans="1:26">
      <c r="A154" s="19" t="str">
        <f>VLOOKUP(B154,'Code matching'!$E$2:$G$315,3,FALSE)</f>
        <v>MKD</v>
      </c>
      <c r="B154" t="s">
        <v>1203</v>
      </c>
      <c r="C154">
        <v>55.356200000000001</v>
      </c>
      <c r="D154">
        <v>54.167000000000002</v>
      </c>
      <c r="E154" t="s">
        <v>672</v>
      </c>
      <c r="F154">
        <v>55.235500000000002</v>
      </c>
      <c r="G154" t="s">
        <v>672</v>
      </c>
      <c r="H154">
        <v>55.585700000000003</v>
      </c>
      <c r="I154" t="s">
        <v>672</v>
      </c>
      <c r="J154">
        <v>56.235999999999997</v>
      </c>
      <c r="K154">
        <v>55.379600000000003</v>
      </c>
      <c r="L154" t="s">
        <v>672</v>
      </c>
      <c r="M154">
        <v>55.738</v>
      </c>
      <c r="N154" t="s">
        <v>672</v>
      </c>
      <c r="O154">
        <v>54.921999999999997</v>
      </c>
      <c r="P154" t="s">
        <v>672</v>
      </c>
      <c r="Q154">
        <v>55.61</v>
      </c>
      <c r="R154">
        <v>55.83</v>
      </c>
      <c r="S154" t="s">
        <v>672</v>
      </c>
      <c r="T154">
        <v>55.6</v>
      </c>
      <c r="U154" t="s">
        <v>672</v>
      </c>
      <c r="V154">
        <v>56.523000000000003</v>
      </c>
      <c r="W154">
        <v>55.591000000000001</v>
      </c>
      <c r="X154" t="s">
        <v>672</v>
      </c>
      <c r="Y154" s="19">
        <v>54.762</v>
      </c>
      <c r="Z154">
        <v>52.28</v>
      </c>
    </row>
    <row r="155" spans="1:26">
      <c r="A155" s="19" t="str">
        <f>VLOOKUP(B155,'Code matching'!$E$2:$G$315,3,FALSE)</f>
        <v>MNP</v>
      </c>
      <c r="B155" t="s">
        <v>36</v>
      </c>
      <c r="C155">
        <v>1</v>
      </c>
      <c r="D155">
        <v>1</v>
      </c>
      <c r="E155" t="s">
        <v>672</v>
      </c>
      <c r="F155">
        <v>1</v>
      </c>
      <c r="G155" t="s">
        <v>672</v>
      </c>
      <c r="H155">
        <v>1</v>
      </c>
      <c r="I155" t="s">
        <v>672</v>
      </c>
      <c r="J155">
        <v>1</v>
      </c>
      <c r="K155">
        <v>1</v>
      </c>
      <c r="L155" t="s">
        <v>672</v>
      </c>
      <c r="M155">
        <v>1</v>
      </c>
      <c r="N155" t="s">
        <v>672</v>
      </c>
      <c r="O155">
        <v>1</v>
      </c>
      <c r="P155" t="s">
        <v>672</v>
      </c>
      <c r="Q155">
        <v>1</v>
      </c>
      <c r="R155">
        <v>1</v>
      </c>
      <c r="S155" t="s">
        <v>672</v>
      </c>
      <c r="T155">
        <v>1</v>
      </c>
      <c r="U155" t="s">
        <v>672</v>
      </c>
      <c r="V155">
        <v>1</v>
      </c>
      <c r="W155">
        <v>1</v>
      </c>
      <c r="X155" t="s">
        <v>672</v>
      </c>
      <c r="Y155" s="19">
        <v>1</v>
      </c>
      <c r="Z155">
        <v>1</v>
      </c>
    </row>
    <row r="156" spans="1:26">
      <c r="A156" s="19" t="str">
        <f>VLOOKUP(B156,'Code matching'!$E$2:$G$315,3,FALSE)</f>
        <v>NOR</v>
      </c>
      <c r="B156" t="s">
        <v>357</v>
      </c>
      <c r="C156">
        <v>8.7550000000000008</v>
      </c>
      <c r="D156">
        <v>8.5220000000000002</v>
      </c>
      <c r="E156" t="s">
        <v>672</v>
      </c>
      <c r="F156">
        <v>8.7620000000000005</v>
      </c>
      <c r="G156">
        <v>8.8960000000000008</v>
      </c>
      <c r="H156">
        <v>9.077</v>
      </c>
      <c r="I156">
        <v>8.9760000000000009</v>
      </c>
      <c r="J156">
        <v>9.0790000000000006</v>
      </c>
      <c r="K156">
        <v>9.2319999999999993</v>
      </c>
      <c r="L156" t="s">
        <v>672</v>
      </c>
      <c r="M156">
        <v>9.1750000000000007</v>
      </c>
      <c r="N156" t="s">
        <v>672</v>
      </c>
      <c r="O156">
        <v>8.8249999999999993</v>
      </c>
      <c r="P156" t="s">
        <v>672</v>
      </c>
      <c r="Q156">
        <v>9.2230000000000008</v>
      </c>
      <c r="R156">
        <v>9.3919999999999995</v>
      </c>
      <c r="S156">
        <v>9.6210000000000004</v>
      </c>
      <c r="T156">
        <v>10.568</v>
      </c>
      <c r="U156">
        <v>10.257</v>
      </c>
      <c r="V156">
        <v>10.353</v>
      </c>
      <c r="W156">
        <v>9.8450000000000006</v>
      </c>
      <c r="X156">
        <v>9.4380000000000006</v>
      </c>
      <c r="Y156" s="19">
        <v>9.3680000000000003</v>
      </c>
      <c r="Z156">
        <v>9.0579999999999998</v>
      </c>
    </row>
    <row r="157" spans="1:26">
      <c r="A157" s="19" t="str">
        <f>VLOOKUP(B157,'Code matching'!$E$2:$G$315,3,FALSE)</f>
        <v>OMN</v>
      </c>
      <c r="B157" t="s">
        <v>359</v>
      </c>
      <c r="C157">
        <v>0.38500000000000001</v>
      </c>
      <c r="D157">
        <v>0.38500000000000001</v>
      </c>
      <c r="E157" t="s">
        <v>672</v>
      </c>
      <c r="F157">
        <v>0.38500000000000001</v>
      </c>
      <c r="G157" t="s">
        <v>672</v>
      </c>
      <c r="H157">
        <v>0.38500000000000001</v>
      </c>
      <c r="I157" t="s">
        <v>672</v>
      </c>
      <c r="J157">
        <v>0.38500000000000001</v>
      </c>
      <c r="K157">
        <v>0.38500000000000001</v>
      </c>
      <c r="L157" t="s">
        <v>672</v>
      </c>
      <c r="M157">
        <v>0.38500000000000001</v>
      </c>
      <c r="N157" t="s">
        <v>672</v>
      </c>
      <c r="O157">
        <v>0.38500000000000001</v>
      </c>
      <c r="P157" t="s">
        <v>672</v>
      </c>
      <c r="Q157">
        <v>0.38500000000000001</v>
      </c>
      <c r="R157">
        <v>0.38500000000000001</v>
      </c>
      <c r="S157" t="s">
        <v>672</v>
      </c>
      <c r="T157">
        <v>0.38500000000000001</v>
      </c>
      <c r="U157" t="s">
        <v>672</v>
      </c>
      <c r="V157">
        <v>0.38400000000000001</v>
      </c>
      <c r="W157">
        <v>0.38400000000000001</v>
      </c>
      <c r="X157" t="s">
        <v>672</v>
      </c>
      <c r="Y157" s="19">
        <v>0.38400000000000001</v>
      </c>
      <c r="Z157">
        <v>0.38400000000000001</v>
      </c>
    </row>
    <row r="158" spans="1:26">
      <c r="A158" s="19" t="str">
        <f>VLOOKUP(B158,'Code matching'!$E$2:$G$315,3,FALSE)</f>
        <v>PAK</v>
      </c>
      <c r="B158" t="s">
        <v>37</v>
      </c>
      <c r="C158">
        <v>150.83009999999999</v>
      </c>
      <c r="D158">
        <v>162.80099999999999</v>
      </c>
      <c r="E158" t="s">
        <v>672</v>
      </c>
      <c r="F158">
        <v>160.83019999999999</v>
      </c>
      <c r="G158" t="s">
        <v>672</v>
      </c>
      <c r="H158">
        <v>159.65</v>
      </c>
      <c r="I158" t="s">
        <v>672</v>
      </c>
      <c r="J158">
        <v>156.85</v>
      </c>
      <c r="K158">
        <v>155.49600000000001</v>
      </c>
      <c r="L158" t="s">
        <v>672</v>
      </c>
      <c r="M158">
        <v>155.286</v>
      </c>
      <c r="N158" t="s">
        <v>672</v>
      </c>
      <c r="O158">
        <v>154.87</v>
      </c>
      <c r="P158" t="s">
        <v>672</v>
      </c>
      <c r="Q158">
        <v>154.499</v>
      </c>
      <c r="R158">
        <v>153.29</v>
      </c>
      <c r="S158" t="s">
        <v>672</v>
      </c>
      <c r="T158">
        <v>164.97200000000001</v>
      </c>
      <c r="U158" t="s">
        <v>672</v>
      </c>
      <c r="V158">
        <v>160.38999999999999</v>
      </c>
      <c r="W158">
        <v>160.97999999999999</v>
      </c>
      <c r="X158" t="s">
        <v>672</v>
      </c>
      <c r="Y158" s="19">
        <v>166.119</v>
      </c>
      <c r="Z158">
        <v>166.32</v>
      </c>
    </row>
    <row r="159" spans="1:26">
      <c r="A159" s="19" t="str">
        <f>VLOOKUP(B159,'Code matching'!$E$2:$G$315,3,FALSE)</f>
        <v>PLW</v>
      </c>
      <c r="B159" t="s">
        <v>1202</v>
      </c>
      <c r="C159">
        <v>1</v>
      </c>
      <c r="D159">
        <v>1</v>
      </c>
      <c r="E159" t="s">
        <v>672</v>
      </c>
      <c r="F159">
        <v>1</v>
      </c>
      <c r="G159" t="s">
        <v>672</v>
      </c>
      <c r="H159">
        <v>1</v>
      </c>
      <c r="I159" t="s">
        <v>672</v>
      </c>
      <c r="J159">
        <v>1</v>
      </c>
      <c r="K159">
        <v>1</v>
      </c>
      <c r="L159" t="s">
        <v>672</v>
      </c>
      <c r="M159">
        <v>1</v>
      </c>
      <c r="N159" t="s">
        <v>672</v>
      </c>
      <c r="O159">
        <v>1</v>
      </c>
      <c r="P159" t="s">
        <v>672</v>
      </c>
      <c r="Q159">
        <v>1</v>
      </c>
      <c r="R159">
        <v>1</v>
      </c>
      <c r="S159" t="s">
        <v>672</v>
      </c>
      <c r="T159">
        <v>1</v>
      </c>
      <c r="U159" t="s">
        <v>672</v>
      </c>
      <c r="V159">
        <v>1</v>
      </c>
      <c r="W159">
        <v>1</v>
      </c>
      <c r="X159" t="s">
        <v>672</v>
      </c>
      <c r="Y159" s="19">
        <v>1</v>
      </c>
      <c r="Z159">
        <v>1</v>
      </c>
    </row>
    <row r="160" spans="1:26">
      <c r="A160" s="19" t="str">
        <f>VLOOKUP(B160,'Code matching'!$E$2:$G$315,3,FALSE)</f>
        <v>PAN</v>
      </c>
      <c r="B160" t="s">
        <v>363</v>
      </c>
      <c r="C160">
        <v>1</v>
      </c>
      <c r="D160">
        <v>1</v>
      </c>
      <c r="E160" t="s">
        <v>672</v>
      </c>
      <c r="F160">
        <v>1</v>
      </c>
      <c r="G160" t="s">
        <v>672</v>
      </c>
      <c r="H160">
        <v>1</v>
      </c>
      <c r="I160" t="s">
        <v>672</v>
      </c>
      <c r="J160">
        <v>1</v>
      </c>
      <c r="K160">
        <v>1</v>
      </c>
      <c r="L160" t="s">
        <v>672</v>
      </c>
      <c r="M160">
        <v>1</v>
      </c>
      <c r="N160" t="s">
        <v>672</v>
      </c>
      <c r="O160">
        <v>1</v>
      </c>
      <c r="P160" t="s">
        <v>672</v>
      </c>
      <c r="Q160">
        <v>1</v>
      </c>
      <c r="R160">
        <v>1</v>
      </c>
      <c r="S160" t="s">
        <v>672</v>
      </c>
      <c r="T160">
        <v>1</v>
      </c>
      <c r="U160" t="s">
        <v>672</v>
      </c>
      <c r="V160">
        <v>1</v>
      </c>
      <c r="W160">
        <v>1</v>
      </c>
      <c r="X160" t="s">
        <v>672</v>
      </c>
      <c r="Y160" s="19">
        <v>1</v>
      </c>
      <c r="Z160">
        <v>1</v>
      </c>
    </row>
    <row r="161" spans="1:26">
      <c r="A161" s="19" t="str">
        <f>VLOOKUP(B161,'Code matching'!$E$2:$G$315,3,FALSE)</f>
        <v>PNG</v>
      </c>
      <c r="B161" t="s">
        <v>39</v>
      </c>
      <c r="C161">
        <v>3.2570000000000001</v>
      </c>
      <c r="D161">
        <v>3.2570000000000001</v>
      </c>
      <c r="E161" t="s">
        <v>672</v>
      </c>
      <c r="F161">
        <v>3.2570000000000001</v>
      </c>
      <c r="G161" t="s">
        <v>672</v>
      </c>
      <c r="H161">
        <v>3.2570000000000001</v>
      </c>
      <c r="I161" t="s">
        <v>672</v>
      </c>
      <c r="J161">
        <v>3.2570000000000001</v>
      </c>
      <c r="K161">
        <v>3.4009999999999998</v>
      </c>
      <c r="L161" t="s">
        <v>672</v>
      </c>
      <c r="M161">
        <v>3.4009999999999998</v>
      </c>
      <c r="N161" t="s">
        <v>672</v>
      </c>
      <c r="O161">
        <v>3.407</v>
      </c>
      <c r="P161" t="s">
        <v>672</v>
      </c>
      <c r="Q161">
        <v>3.41</v>
      </c>
      <c r="R161">
        <v>3.407</v>
      </c>
      <c r="S161" t="s">
        <v>672</v>
      </c>
      <c r="T161">
        <v>3.4249999999999998</v>
      </c>
      <c r="U161" t="s">
        <v>672</v>
      </c>
      <c r="V161">
        <v>3.4359999999999999</v>
      </c>
      <c r="W161">
        <v>3.448</v>
      </c>
      <c r="X161" t="s">
        <v>672</v>
      </c>
      <c r="Y161" s="19">
        <v>3.46</v>
      </c>
      <c r="Z161">
        <v>3.472</v>
      </c>
    </row>
    <row r="162" spans="1:26">
      <c r="A162" s="19" t="str">
        <f>VLOOKUP(B162,'Code matching'!$E$2:$G$315,3,FALSE)</f>
        <v>PRY</v>
      </c>
      <c r="B162" t="s">
        <v>366</v>
      </c>
      <c r="C162">
        <v>6306</v>
      </c>
      <c r="D162">
        <v>6198</v>
      </c>
      <c r="E162" t="s">
        <v>672</v>
      </c>
      <c r="F162">
        <v>6028</v>
      </c>
      <c r="G162" t="s">
        <v>672</v>
      </c>
      <c r="H162">
        <v>6278</v>
      </c>
      <c r="I162" t="s">
        <v>672</v>
      </c>
      <c r="J162">
        <v>6383</v>
      </c>
      <c r="K162">
        <v>6453</v>
      </c>
      <c r="L162" t="s">
        <v>672</v>
      </c>
      <c r="M162">
        <v>6461</v>
      </c>
      <c r="N162" t="s">
        <v>672</v>
      </c>
      <c r="O162">
        <v>6471</v>
      </c>
      <c r="P162" t="s">
        <v>672</v>
      </c>
      <c r="Q162">
        <v>6527</v>
      </c>
      <c r="R162">
        <v>6513</v>
      </c>
      <c r="S162" t="s">
        <v>672</v>
      </c>
      <c r="T162">
        <v>6584</v>
      </c>
      <c r="U162" t="s">
        <v>672</v>
      </c>
      <c r="V162">
        <v>6507</v>
      </c>
      <c r="W162">
        <v>6630</v>
      </c>
      <c r="X162" t="s">
        <v>672</v>
      </c>
      <c r="Y162" s="19">
        <v>6755</v>
      </c>
      <c r="Z162">
        <v>6955</v>
      </c>
    </row>
    <row r="163" spans="1:26">
      <c r="A163" s="19" t="str">
        <f>VLOOKUP(B163,'Code matching'!$E$2:$G$315,3,FALSE)</f>
        <v>PER</v>
      </c>
      <c r="B163" t="s">
        <v>368</v>
      </c>
      <c r="C163">
        <v>3.3624999999999998</v>
      </c>
      <c r="D163">
        <v>3.2948</v>
      </c>
      <c r="E163" t="s">
        <v>672</v>
      </c>
      <c r="F163">
        <v>3.2923</v>
      </c>
      <c r="G163" t="s">
        <v>672</v>
      </c>
      <c r="H163">
        <v>3.3980000000000001</v>
      </c>
      <c r="I163" t="s">
        <v>672</v>
      </c>
      <c r="J163">
        <v>3.3835000000000002</v>
      </c>
      <c r="K163">
        <v>3.3468</v>
      </c>
      <c r="L163" t="s">
        <v>672</v>
      </c>
      <c r="M163">
        <v>3.3940000000000001</v>
      </c>
      <c r="N163" t="s">
        <v>672</v>
      </c>
      <c r="O163">
        <v>3.3260000000000001</v>
      </c>
      <c r="P163" t="s">
        <v>672</v>
      </c>
      <c r="Q163">
        <v>3.3530000000000002</v>
      </c>
      <c r="R163">
        <v>3.431</v>
      </c>
      <c r="S163" t="s">
        <v>672</v>
      </c>
      <c r="T163">
        <v>3.41</v>
      </c>
      <c r="U163" t="s">
        <v>672</v>
      </c>
      <c r="V163">
        <v>3.367</v>
      </c>
      <c r="W163">
        <v>3.4460000000000002</v>
      </c>
      <c r="X163" t="s">
        <v>672</v>
      </c>
      <c r="Y163" s="19">
        <v>3.5059999999999998</v>
      </c>
      <c r="Z163">
        <v>3.51</v>
      </c>
    </row>
    <row r="164" spans="1:26">
      <c r="A164" s="19" t="str">
        <f>VLOOKUP(B164,'Code matching'!$E$2:$G$315,3,FALSE)</f>
        <v>PHL</v>
      </c>
      <c r="B164" t="s">
        <v>40</v>
      </c>
      <c r="C164">
        <v>52.201999999999998</v>
      </c>
      <c r="D164">
        <v>51.255000000000003</v>
      </c>
      <c r="E164" t="s">
        <v>672</v>
      </c>
      <c r="F164">
        <v>50.905999999999999</v>
      </c>
      <c r="G164" t="s">
        <v>672</v>
      </c>
      <c r="H164">
        <v>52.215000000000003</v>
      </c>
      <c r="I164" t="s">
        <v>672</v>
      </c>
      <c r="J164">
        <v>51.908999999999999</v>
      </c>
      <c r="K164">
        <v>50.933999999999997</v>
      </c>
      <c r="L164" t="s">
        <v>672</v>
      </c>
      <c r="M164">
        <v>50.838000000000001</v>
      </c>
      <c r="N164" t="s">
        <v>672</v>
      </c>
      <c r="O164">
        <v>50.677999999999997</v>
      </c>
      <c r="P164" t="s">
        <v>672</v>
      </c>
      <c r="Q164">
        <v>50.976999999999997</v>
      </c>
      <c r="R164">
        <v>50.813000000000002</v>
      </c>
      <c r="S164" t="s">
        <v>672</v>
      </c>
      <c r="T164">
        <v>50.9</v>
      </c>
      <c r="U164" t="s">
        <v>672</v>
      </c>
      <c r="V164">
        <v>50.48</v>
      </c>
      <c r="W164">
        <v>50.69</v>
      </c>
      <c r="X164" t="s">
        <v>672</v>
      </c>
      <c r="Y164" s="19">
        <v>49.924999999999997</v>
      </c>
      <c r="Z164">
        <v>49.19</v>
      </c>
    </row>
    <row r="165" spans="1:26">
      <c r="A165" s="19" t="str">
        <f>VLOOKUP(B165,'Code matching'!$E$2:$G$315,3,FALSE)</f>
        <v>POL</v>
      </c>
      <c r="B165" t="s">
        <v>373</v>
      </c>
      <c r="C165">
        <v>3.8557000000000001</v>
      </c>
      <c r="D165">
        <v>3.7427000000000001</v>
      </c>
      <c r="E165" t="s">
        <v>672</v>
      </c>
      <c r="F165">
        <v>3.8536999999999999</v>
      </c>
      <c r="G165" t="s">
        <v>672</v>
      </c>
      <c r="H165">
        <v>3.968</v>
      </c>
      <c r="I165" t="s">
        <v>672</v>
      </c>
      <c r="J165">
        <v>4.0103</v>
      </c>
      <c r="K165">
        <v>3.8367</v>
      </c>
      <c r="L165" t="s">
        <v>672</v>
      </c>
      <c r="M165">
        <v>3.915</v>
      </c>
      <c r="N165" t="s">
        <v>672</v>
      </c>
      <c r="O165">
        <v>3.8170000000000002</v>
      </c>
      <c r="P165" t="s">
        <v>672</v>
      </c>
      <c r="Q165">
        <v>3.8889999999999998</v>
      </c>
      <c r="R165">
        <v>3.93</v>
      </c>
      <c r="S165" t="s">
        <v>672</v>
      </c>
      <c r="T165">
        <v>4.1319999999999997</v>
      </c>
      <c r="U165" t="s">
        <v>672</v>
      </c>
      <c r="V165">
        <v>4.1879999999999997</v>
      </c>
      <c r="W165">
        <v>4.0190000000000001</v>
      </c>
      <c r="X165" t="s">
        <v>672</v>
      </c>
      <c r="Y165" s="19">
        <v>3.9889999999999999</v>
      </c>
      <c r="Z165">
        <v>3.7559999999999998</v>
      </c>
    </row>
    <row r="166" spans="1:26">
      <c r="A166" s="19" t="str">
        <f>VLOOKUP(B166,'Code matching'!$E$2:$G$315,3,FALSE)</f>
        <v>PRT</v>
      </c>
      <c r="B166" t="s">
        <v>375</v>
      </c>
      <c r="C166">
        <v>0.89900000000000002</v>
      </c>
      <c r="D166">
        <v>0.88</v>
      </c>
      <c r="E166" t="s">
        <v>672</v>
      </c>
      <c r="F166">
        <v>0.89700000000000002</v>
      </c>
      <c r="G166">
        <v>0.89400000000000002</v>
      </c>
      <c r="H166">
        <v>0.90400000000000003</v>
      </c>
      <c r="I166">
        <v>0.91</v>
      </c>
      <c r="J166">
        <v>0.91400000000000003</v>
      </c>
      <c r="K166">
        <v>0.9</v>
      </c>
      <c r="L166" t="s">
        <v>672</v>
      </c>
      <c r="M166">
        <v>0.90900000000000003</v>
      </c>
      <c r="N166" t="s">
        <v>672</v>
      </c>
      <c r="O166">
        <v>0.89600000000000002</v>
      </c>
      <c r="P166" t="s">
        <v>672</v>
      </c>
      <c r="Q166">
        <v>0.90700000000000003</v>
      </c>
      <c r="R166">
        <v>0.91</v>
      </c>
      <c r="S166">
        <v>0.88400000000000001</v>
      </c>
      <c r="T166">
        <v>0.90600000000000003</v>
      </c>
      <c r="U166">
        <v>0.91600000000000004</v>
      </c>
      <c r="V166">
        <v>0.92100000000000004</v>
      </c>
      <c r="W166">
        <v>0.90600000000000003</v>
      </c>
      <c r="X166">
        <v>0.879</v>
      </c>
      <c r="Y166" s="19">
        <v>0.88</v>
      </c>
      <c r="Z166">
        <v>0.85</v>
      </c>
    </row>
    <row r="167" spans="1:26">
      <c r="A167" s="19" t="str">
        <f>VLOOKUP(B167,'Code matching'!$E$2:$G$315,3,FALSE)</f>
        <v>PRI</v>
      </c>
      <c r="B167" t="s">
        <v>377</v>
      </c>
      <c r="C167">
        <v>1</v>
      </c>
      <c r="D167">
        <v>1</v>
      </c>
      <c r="E167" t="s">
        <v>672</v>
      </c>
      <c r="F167">
        <v>1</v>
      </c>
      <c r="G167" t="s">
        <v>672</v>
      </c>
      <c r="H167">
        <v>1</v>
      </c>
      <c r="I167" t="s">
        <v>672</v>
      </c>
      <c r="J167">
        <v>1</v>
      </c>
      <c r="K167">
        <v>1</v>
      </c>
      <c r="L167" t="s">
        <v>672</v>
      </c>
      <c r="M167">
        <v>1</v>
      </c>
      <c r="N167" t="s">
        <v>672</v>
      </c>
      <c r="O167">
        <v>1</v>
      </c>
      <c r="P167" t="s">
        <v>672</v>
      </c>
      <c r="Q167">
        <v>1</v>
      </c>
      <c r="R167">
        <v>1</v>
      </c>
      <c r="S167" t="s">
        <v>672</v>
      </c>
      <c r="T167">
        <v>1</v>
      </c>
      <c r="U167" t="s">
        <v>672</v>
      </c>
      <c r="V167">
        <v>1</v>
      </c>
      <c r="W167">
        <v>1</v>
      </c>
      <c r="X167" t="s">
        <v>672</v>
      </c>
      <c r="Y167" s="19">
        <v>1</v>
      </c>
      <c r="Z167">
        <v>1</v>
      </c>
    </row>
    <row r="168" spans="1:26">
      <c r="A168" s="19" t="str">
        <f>VLOOKUP(B168,'Code matching'!$E$2:$G$315,3,FALSE)</f>
        <v>QAT</v>
      </c>
      <c r="B168" t="s">
        <v>379</v>
      </c>
      <c r="C168">
        <v>3.657</v>
      </c>
      <c r="D168">
        <v>3.6589999999999998</v>
      </c>
      <c r="E168" t="s">
        <v>672</v>
      </c>
      <c r="F168">
        <v>3.661</v>
      </c>
      <c r="G168" t="s">
        <v>672</v>
      </c>
      <c r="H168">
        <v>3.6619999999999999</v>
      </c>
      <c r="I168" t="s">
        <v>672</v>
      </c>
      <c r="J168">
        <v>3.661</v>
      </c>
      <c r="K168">
        <v>3.6629999999999998</v>
      </c>
      <c r="L168" t="s">
        <v>672</v>
      </c>
      <c r="M168">
        <v>3.6629999999999998</v>
      </c>
      <c r="N168" t="s">
        <v>672</v>
      </c>
      <c r="O168">
        <v>3.661</v>
      </c>
      <c r="P168" t="s">
        <v>672</v>
      </c>
      <c r="Q168">
        <v>3.6629999999999998</v>
      </c>
      <c r="R168">
        <v>3.665</v>
      </c>
      <c r="S168" t="s">
        <v>672</v>
      </c>
      <c r="T168">
        <v>3.6709999999999998</v>
      </c>
      <c r="U168" t="s">
        <v>672</v>
      </c>
      <c r="V168">
        <v>3.66</v>
      </c>
      <c r="W168">
        <v>3.665</v>
      </c>
      <c r="X168" t="s">
        <v>672</v>
      </c>
      <c r="Y168" s="19">
        <v>3.6669999999999998</v>
      </c>
      <c r="Z168">
        <v>3.6549999999999998</v>
      </c>
    </row>
    <row r="169" spans="1:26">
      <c r="A169" s="19" t="e">
        <f>VLOOKUP(B169,'Code matching'!$E$2:$G$315,3,FALSE)</f>
        <v>#N/A</v>
      </c>
      <c r="B169" t="s">
        <v>1201</v>
      </c>
      <c r="C169">
        <v>0.89900000000000002</v>
      </c>
      <c r="D169">
        <v>0.88</v>
      </c>
      <c r="E169" t="s">
        <v>672</v>
      </c>
      <c r="F169">
        <v>0.89700000000000002</v>
      </c>
      <c r="G169">
        <v>0.89400000000000002</v>
      </c>
      <c r="H169">
        <v>0.90400000000000003</v>
      </c>
      <c r="I169">
        <v>0.91</v>
      </c>
      <c r="J169">
        <v>0.91400000000000003</v>
      </c>
      <c r="K169">
        <v>0.9</v>
      </c>
      <c r="L169" t="s">
        <v>672</v>
      </c>
      <c r="M169">
        <v>0.90900000000000003</v>
      </c>
      <c r="N169" t="s">
        <v>672</v>
      </c>
      <c r="O169">
        <v>0.89600000000000002</v>
      </c>
      <c r="P169" t="s">
        <v>672</v>
      </c>
      <c r="Q169">
        <v>0.90700000000000003</v>
      </c>
      <c r="R169">
        <v>0.91</v>
      </c>
      <c r="S169">
        <v>0.88400000000000001</v>
      </c>
      <c r="T169">
        <v>0.90600000000000003</v>
      </c>
      <c r="U169">
        <v>0.91600000000000004</v>
      </c>
      <c r="V169">
        <v>0.92100000000000004</v>
      </c>
      <c r="W169">
        <v>0.90600000000000003</v>
      </c>
      <c r="X169">
        <v>0.879</v>
      </c>
      <c r="Y169" s="19">
        <v>0.88</v>
      </c>
      <c r="Z169">
        <v>0.85</v>
      </c>
    </row>
    <row r="170" spans="1:26">
      <c r="A170" s="19" t="str">
        <f>VLOOKUP(B170,'Code matching'!$E$2:$G$315,3,FALSE)</f>
        <v>ROU</v>
      </c>
      <c r="B170" t="s">
        <v>386</v>
      </c>
      <c r="C170">
        <v>4.2750000000000004</v>
      </c>
      <c r="D170">
        <v>4.157</v>
      </c>
      <c r="E170" t="s">
        <v>672</v>
      </c>
      <c r="F170">
        <v>4.2469999999999999</v>
      </c>
      <c r="G170" t="s">
        <v>672</v>
      </c>
      <c r="H170">
        <v>4.2720000000000002</v>
      </c>
      <c r="I170" t="s">
        <v>672</v>
      </c>
      <c r="J170">
        <v>4.3440000000000003</v>
      </c>
      <c r="K170">
        <v>4.2839999999999998</v>
      </c>
      <c r="L170" t="s">
        <v>672</v>
      </c>
      <c r="M170">
        <v>4.3579999999999997</v>
      </c>
      <c r="N170" t="s">
        <v>672</v>
      </c>
      <c r="O170">
        <v>4.282</v>
      </c>
      <c r="P170" t="s">
        <v>672</v>
      </c>
      <c r="Q170">
        <v>4.33</v>
      </c>
      <c r="R170">
        <v>4.375</v>
      </c>
      <c r="S170" t="s">
        <v>672</v>
      </c>
      <c r="T170">
        <v>4.3719999999999999</v>
      </c>
      <c r="U170" t="s">
        <v>672</v>
      </c>
      <c r="V170">
        <v>4.4589999999999996</v>
      </c>
      <c r="W170">
        <v>4.3840000000000003</v>
      </c>
      <c r="X170" t="s">
        <v>672</v>
      </c>
      <c r="Y170" s="19">
        <v>4.32</v>
      </c>
      <c r="Z170">
        <v>4.109</v>
      </c>
    </row>
    <row r="171" spans="1:26">
      <c r="A171" s="19" t="str">
        <f>VLOOKUP(B171,'Code matching'!$E$2:$G$315,3,FALSE)</f>
        <v>RUS</v>
      </c>
      <c r="B171" t="s">
        <v>42</v>
      </c>
      <c r="C171">
        <v>65.069999999999993</v>
      </c>
      <c r="D171">
        <v>63.08</v>
      </c>
      <c r="E171" t="s">
        <v>672</v>
      </c>
      <c r="F171">
        <v>63.39</v>
      </c>
      <c r="G171" t="s">
        <v>672</v>
      </c>
      <c r="H171">
        <v>66.69</v>
      </c>
      <c r="I171" t="s">
        <v>672</v>
      </c>
      <c r="J171">
        <v>64.33</v>
      </c>
      <c r="K171">
        <v>63.99</v>
      </c>
      <c r="L171" t="s">
        <v>672</v>
      </c>
      <c r="M171">
        <v>64.03</v>
      </c>
      <c r="N171" t="s">
        <v>672</v>
      </c>
      <c r="O171">
        <v>62.122999999999998</v>
      </c>
      <c r="P171" t="s">
        <v>672</v>
      </c>
      <c r="Q171">
        <v>63.255000000000003</v>
      </c>
      <c r="R171">
        <v>66.179000000000002</v>
      </c>
      <c r="S171" t="s">
        <v>672</v>
      </c>
      <c r="T171">
        <v>79.838999999999999</v>
      </c>
      <c r="U171" t="s">
        <v>672</v>
      </c>
      <c r="V171">
        <v>73.322999999999993</v>
      </c>
      <c r="W171">
        <v>70.808999999999997</v>
      </c>
      <c r="X171" t="s">
        <v>672</v>
      </c>
      <c r="Y171" s="19">
        <v>69.662999999999997</v>
      </c>
      <c r="Z171">
        <v>72.411000000000001</v>
      </c>
    </row>
    <row r="172" spans="1:26">
      <c r="A172" s="19" t="str">
        <f>VLOOKUP(B172,'Code matching'!$E$2:$G$315,3,FALSE)</f>
        <v>RWA</v>
      </c>
      <c r="B172" t="s">
        <v>389</v>
      </c>
      <c r="C172">
        <v>908.51</v>
      </c>
      <c r="D172">
        <v>910</v>
      </c>
      <c r="E172" t="s">
        <v>672</v>
      </c>
      <c r="F172">
        <v>910</v>
      </c>
      <c r="G172" t="s">
        <v>672</v>
      </c>
      <c r="H172">
        <v>920</v>
      </c>
      <c r="I172" t="s">
        <v>672</v>
      </c>
      <c r="J172">
        <v>925</v>
      </c>
      <c r="K172">
        <v>921.13</v>
      </c>
      <c r="L172" t="s">
        <v>672</v>
      </c>
      <c r="M172">
        <v>930</v>
      </c>
      <c r="N172" t="s">
        <v>672</v>
      </c>
      <c r="O172">
        <v>915</v>
      </c>
      <c r="P172" t="s">
        <v>672</v>
      </c>
      <c r="Q172">
        <v>932.54</v>
      </c>
      <c r="R172">
        <v>940.06</v>
      </c>
      <c r="S172" t="s">
        <v>672</v>
      </c>
      <c r="T172">
        <v>925</v>
      </c>
      <c r="U172" t="s">
        <v>672</v>
      </c>
      <c r="V172">
        <v>921.32</v>
      </c>
      <c r="W172">
        <v>925</v>
      </c>
      <c r="X172" t="s">
        <v>672</v>
      </c>
      <c r="Y172" s="19">
        <v>940</v>
      </c>
      <c r="Z172">
        <v>947</v>
      </c>
    </row>
    <row r="173" spans="1:26">
      <c r="A173" s="19" t="str">
        <f>VLOOKUP(B173,'Code matching'!$E$2:$G$315,3,FALSE)</f>
        <v>SHN</v>
      </c>
      <c r="B173" t="s">
        <v>393</v>
      </c>
      <c r="C173">
        <v>0.79300000000000004</v>
      </c>
      <c r="D173">
        <v>0.78800000000000003</v>
      </c>
      <c r="E173" t="s">
        <v>672</v>
      </c>
      <c r="F173">
        <v>0.82199999999999995</v>
      </c>
      <c r="G173">
        <v>0.82799999999999996</v>
      </c>
      <c r="H173">
        <v>0.82</v>
      </c>
      <c r="I173">
        <v>0.81100000000000005</v>
      </c>
      <c r="J173">
        <v>0.81200000000000006</v>
      </c>
      <c r="K173">
        <v>0.77700000000000002</v>
      </c>
      <c r="L173" t="s">
        <v>672</v>
      </c>
      <c r="M173">
        <v>0.77700000000000002</v>
      </c>
      <c r="N173" t="s">
        <v>672</v>
      </c>
      <c r="O173">
        <v>0.76300000000000001</v>
      </c>
      <c r="P173" t="s">
        <v>672</v>
      </c>
      <c r="Q173">
        <v>0.76400000000000001</v>
      </c>
      <c r="R173">
        <v>0.77500000000000002</v>
      </c>
      <c r="S173">
        <v>0.77300000000000002</v>
      </c>
      <c r="T173">
        <v>0.80700000000000005</v>
      </c>
      <c r="U173">
        <v>0.8</v>
      </c>
      <c r="V173">
        <v>0.80500000000000005</v>
      </c>
      <c r="W173">
        <v>0.81399999999999995</v>
      </c>
      <c r="X173">
        <v>0.79</v>
      </c>
      <c r="Y173" s="19">
        <v>0.79300000000000004</v>
      </c>
      <c r="Z173">
        <v>0.77</v>
      </c>
    </row>
    <row r="174" spans="1:26">
      <c r="A174" s="19" t="str">
        <f>VLOOKUP(B174,'Code matching'!$E$2:$G$315,3,FALSE)</f>
        <v>KNA</v>
      </c>
      <c r="B174" t="s">
        <v>395</v>
      </c>
      <c r="C174">
        <v>2.7</v>
      </c>
      <c r="D174">
        <v>2.7</v>
      </c>
      <c r="E174" t="s">
        <v>672</v>
      </c>
      <c r="F174">
        <v>2.7</v>
      </c>
      <c r="G174" t="s">
        <v>672</v>
      </c>
      <c r="H174">
        <v>2.7</v>
      </c>
      <c r="I174" t="s">
        <v>672</v>
      </c>
      <c r="J174">
        <v>2.7</v>
      </c>
      <c r="K174">
        <v>2.7</v>
      </c>
      <c r="L174" t="s">
        <v>672</v>
      </c>
      <c r="M174">
        <v>2.7</v>
      </c>
      <c r="N174" t="s">
        <v>672</v>
      </c>
      <c r="O174">
        <v>2.7</v>
      </c>
      <c r="P174" t="s">
        <v>672</v>
      </c>
      <c r="Q174">
        <v>2.7</v>
      </c>
      <c r="R174">
        <v>2.7</v>
      </c>
      <c r="S174" t="s">
        <v>672</v>
      </c>
      <c r="T174">
        <v>2.7</v>
      </c>
      <c r="U174" t="s">
        <v>672</v>
      </c>
      <c r="V174">
        <v>2.7</v>
      </c>
      <c r="W174">
        <v>2.7</v>
      </c>
      <c r="X174" t="s">
        <v>672</v>
      </c>
      <c r="Y174" s="19">
        <v>2.7</v>
      </c>
      <c r="Z174">
        <v>2.7</v>
      </c>
    </row>
    <row r="175" spans="1:26">
      <c r="A175" s="19" t="str">
        <f>VLOOKUP(B175,'Code matching'!$E$2:$G$315,3,FALSE)</f>
        <v>LCA</v>
      </c>
      <c r="B175" t="s">
        <v>397</v>
      </c>
      <c r="C175">
        <v>2.7</v>
      </c>
      <c r="D175">
        <v>2.7</v>
      </c>
      <c r="E175" t="s">
        <v>672</v>
      </c>
      <c r="F175">
        <v>2.7</v>
      </c>
      <c r="G175" t="s">
        <v>672</v>
      </c>
      <c r="H175">
        <v>2.7</v>
      </c>
      <c r="I175" t="s">
        <v>672</v>
      </c>
      <c r="J175">
        <v>2.7</v>
      </c>
      <c r="K175">
        <v>2.7</v>
      </c>
      <c r="L175" t="s">
        <v>672</v>
      </c>
      <c r="M175">
        <v>2.7</v>
      </c>
      <c r="N175" t="s">
        <v>672</v>
      </c>
      <c r="O175">
        <v>2.7</v>
      </c>
      <c r="P175" t="s">
        <v>672</v>
      </c>
      <c r="Q175">
        <v>2.7</v>
      </c>
      <c r="R175">
        <v>2.7</v>
      </c>
      <c r="S175" t="s">
        <v>672</v>
      </c>
      <c r="T175">
        <v>2.7</v>
      </c>
      <c r="U175" t="s">
        <v>672</v>
      </c>
      <c r="V175">
        <v>2.7</v>
      </c>
      <c r="W175">
        <v>2.7</v>
      </c>
      <c r="X175" t="s">
        <v>672</v>
      </c>
      <c r="Y175" s="19">
        <v>2.7</v>
      </c>
      <c r="Z175">
        <v>2.7</v>
      </c>
    </row>
    <row r="176" spans="1:26">
      <c r="A176" s="19" t="str">
        <f>VLOOKUP(B176,'Code matching'!$E$2:$G$315,3,FALSE)</f>
        <v>WSM</v>
      </c>
      <c r="B176" t="s">
        <v>43</v>
      </c>
      <c r="C176">
        <v>2.6070000000000002</v>
      </c>
      <c r="D176">
        <v>2.5790000000000002</v>
      </c>
      <c r="E176" t="s">
        <v>672</v>
      </c>
      <c r="F176">
        <v>2.6</v>
      </c>
      <c r="G176" t="s">
        <v>672</v>
      </c>
      <c r="H176">
        <v>2.6</v>
      </c>
      <c r="I176" t="s">
        <v>672</v>
      </c>
      <c r="J176">
        <v>2.6459999999999999</v>
      </c>
      <c r="K176">
        <v>2.63</v>
      </c>
      <c r="L176" t="s">
        <v>672</v>
      </c>
      <c r="M176">
        <v>2.645</v>
      </c>
      <c r="N176" t="s">
        <v>672</v>
      </c>
      <c r="O176">
        <v>2.621</v>
      </c>
      <c r="P176" t="s">
        <v>672</v>
      </c>
      <c r="Q176">
        <v>2.6269999999999998</v>
      </c>
      <c r="R176">
        <v>2.6629999999999998</v>
      </c>
      <c r="S176" t="s">
        <v>672</v>
      </c>
      <c r="T176">
        <v>2.7789999999999999</v>
      </c>
      <c r="U176" t="s">
        <v>672</v>
      </c>
      <c r="V176">
        <v>2.75</v>
      </c>
      <c r="W176">
        <v>2.75</v>
      </c>
      <c r="X176" t="s">
        <v>672</v>
      </c>
      <c r="Y176" s="19">
        <v>2.6190000000000002</v>
      </c>
      <c r="Z176">
        <v>2.6030000000000002</v>
      </c>
    </row>
    <row r="177" spans="1:26">
      <c r="A177" s="19" t="str">
        <f>VLOOKUP(B177,'Code matching'!$E$2:$G$315,3,FALSE)</f>
        <v>SMR</v>
      </c>
      <c r="B177" t="s">
        <v>406</v>
      </c>
      <c r="C177">
        <v>0.89900000000000002</v>
      </c>
      <c r="D177">
        <v>0.88</v>
      </c>
      <c r="E177" t="s">
        <v>672</v>
      </c>
      <c r="F177">
        <v>0.89700000000000002</v>
      </c>
      <c r="G177">
        <v>0.89400000000000002</v>
      </c>
      <c r="H177">
        <v>0.90400000000000003</v>
      </c>
      <c r="I177">
        <v>0.91</v>
      </c>
      <c r="J177">
        <v>0.91400000000000003</v>
      </c>
      <c r="K177">
        <v>0.9</v>
      </c>
      <c r="L177" t="s">
        <v>672</v>
      </c>
      <c r="M177">
        <v>0.90900000000000003</v>
      </c>
      <c r="N177" t="s">
        <v>672</v>
      </c>
      <c r="O177">
        <v>0.89600000000000002</v>
      </c>
      <c r="P177" t="s">
        <v>672</v>
      </c>
      <c r="Q177">
        <v>0.90700000000000003</v>
      </c>
      <c r="R177">
        <v>0.91</v>
      </c>
      <c r="S177">
        <v>0.88400000000000001</v>
      </c>
      <c r="T177">
        <v>0.90600000000000003</v>
      </c>
      <c r="U177">
        <v>0.91600000000000004</v>
      </c>
      <c r="V177">
        <v>0.92100000000000004</v>
      </c>
      <c r="W177">
        <v>0.90600000000000003</v>
      </c>
      <c r="X177">
        <v>0.879</v>
      </c>
      <c r="Y177" s="19">
        <v>0.88</v>
      </c>
      <c r="Z177">
        <v>0.85</v>
      </c>
    </row>
    <row r="178" spans="1:26">
      <c r="A178" s="19" t="str">
        <f>VLOOKUP(B178,'Code matching'!$E$2:$G$315,3,FALSE)</f>
        <v>STP</v>
      </c>
      <c r="B178" t="s">
        <v>408</v>
      </c>
      <c r="C178">
        <v>21.52</v>
      </c>
      <c r="D178">
        <v>21.503</v>
      </c>
      <c r="E178" t="s">
        <v>672</v>
      </c>
      <c r="F178">
        <v>21.928000000000001</v>
      </c>
      <c r="G178" t="s">
        <v>672</v>
      </c>
      <c r="H178">
        <v>22.106999999999999</v>
      </c>
      <c r="I178" t="s">
        <v>672</v>
      </c>
      <c r="J178">
        <v>22.268000000000001</v>
      </c>
      <c r="K178">
        <v>22.059000000000001</v>
      </c>
      <c r="L178" t="s">
        <v>672</v>
      </c>
      <c r="M178">
        <v>22.155999999999999</v>
      </c>
      <c r="N178" t="s">
        <v>672</v>
      </c>
      <c r="O178">
        <v>22.079000000000001</v>
      </c>
      <c r="P178" t="s">
        <v>672</v>
      </c>
      <c r="Q178">
        <v>22.202999999999999</v>
      </c>
      <c r="R178">
        <v>22.684000000000001</v>
      </c>
      <c r="S178" t="s">
        <v>672</v>
      </c>
      <c r="T178">
        <v>22.721</v>
      </c>
      <c r="U178" t="s">
        <v>672</v>
      </c>
      <c r="V178">
        <v>22.745000000000001</v>
      </c>
      <c r="W178">
        <v>22.274000000000001</v>
      </c>
      <c r="X178" t="s">
        <v>672</v>
      </c>
      <c r="Y178" s="19">
        <v>22.332000000000001</v>
      </c>
      <c r="Z178">
        <v>21.161999999999999</v>
      </c>
    </row>
    <row r="179" spans="1:26">
      <c r="A179" s="19" t="str">
        <f>VLOOKUP(B179,'Code matching'!$E$2:$G$315,3,FALSE)</f>
        <v>SAU</v>
      </c>
      <c r="B179" t="s">
        <v>411</v>
      </c>
      <c r="C179">
        <v>3.75</v>
      </c>
      <c r="D179">
        <v>3.75</v>
      </c>
      <c r="E179" t="s">
        <v>672</v>
      </c>
      <c r="F179">
        <v>3.7509999999999999</v>
      </c>
      <c r="G179" t="s">
        <v>672</v>
      </c>
      <c r="H179">
        <v>3.75</v>
      </c>
      <c r="I179" t="s">
        <v>672</v>
      </c>
      <c r="J179">
        <v>3.7519999999999998</v>
      </c>
      <c r="K179">
        <v>3.75</v>
      </c>
      <c r="L179" t="s">
        <v>672</v>
      </c>
      <c r="M179">
        <v>3.75</v>
      </c>
      <c r="N179" t="s">
        <v>672</v>
      </c>
      <c r="O179">
        <v>3.7519999999999998</v>
      </c>
      <c r="P179" t="s">
        <v>672</v>
      </c>
      <c r="Q179">
        <v>3.7519999999999998</v>
      </c>
      <c r="R179">
        <v>3.7519999999999998</v>
      </c>
      <c r="S179" t="s">
        <v>672</v>
      </c>
      <c r="T179">
        <v>3.7589999999999999</v>
      </c>
      <c r="U179" t="s">
        <v>672</v>
      </c>
      <c r="V179">
        <v>3.7570000000000001</v>
      </c>
      <c r="W179">
        <v>3.7549999999999999</v>
      </c>
      <c r="X179" t="s">
        <v>672</v>
      </c>
      <c r="Y179" s="19">
        <v>3.7509999999999999</v>
      </c>
      <c r="Z179">
        <v>3.7509999999999999</v>
      </c>
    </row>
    <row r="180" spans="1:26">
      <c r="A180" s="19" t="str">
        <f>VLOOKUP(B180,'Code matching'!$E$2:$G$315,3,FALSE)</f>
        <v>SEN</v>
      </c>
      <c r="B180" t="s">
        <v>413</v>
      </c>
      <c r="C180">
        <v>589.73</v>
      </c>
      <c r="D180">
        <v>577.24199999999996</v>
      </c>
      <c r="E180" t="s">
        <v>672</v>
      </c>
      <c r="F180">
        <v>588.67200000000003</v>
      </c>
      <c r="G180">
        <v>586.25199999999995</v>
      </c>
      <c r="H180">
        <v>592.76800000000003</v>
      </c>
      <c r="I180">
        <v>596.86699999999996</v>
      </c>
      <c r="J180">
        <v>599.59500000000003</v>
      </c>
      <c r="K180">
        <v>590.41999999999996</v>
      </c>
      <c r="L180" t="s">
        <v>672</v>
      </c>
      <c r="M180">
        <v>596.27</v>
      </c>
      <c r="N180" t="s">
        <v>672</v>
      </c>
      <c r="O180">
        <v>587.51199999999994</v>
      </c>
      <c r="P180" t="s">
        <v>672</v>
      </c>
      <c r="Q180">
        <v>594.86400000000003</v>
      </c>
      <c r="R180">
        <v>596.70399999999995</v>
      </c>
      <c r="S180">
        <v>579.67200000000003</v>
      </c>
      <c r="T180">
        <v>594.21799999999996</v>
      </c>
      <c r="U180">
        <v>601.13400000000001</v>
      </c>
      <c r="V180">
        <v>604.346</v>
      </c>
      <c r="W180">
        <v>594.32500000000005</v>
      </c>
      <c r="X180">
        <v>576.61500000000001</v>
      </c>
      <c r="Y180" s="19">
        <v>576.91899999999998</v>
      </c>
      <c r="Z180">
        <v>557.88099999999997</v>
      </c>
    </row>
    <row r="181" spans="1:26">
      <c r="A181" s="19" t="str">
        <f>VLOOKUP(B181,'Code matching'!$E$2:$G$315,3,FALSE)</f>
        <v>SRB</v>
      </c>
      <c r="B181" t="s">
        <v>415</v>
      </c>
      <c r="C181">
        <v>106.035</v>
      </c>
      <c r="D181">
        <v>103.73399999999999</v>
      </c>
      <c r="E181" t="s">
        <v>672</v>
      </c>
      <c r="F181">
        <v>105.616</v>
      </c>
      <c r="G181" t="s">
        <v>672</v>
      </c>
      <c r="H181">
        <v>106.45099999999999</v>
      </c>
      <c r="I181" t="s">
        <v>672</v>
      </c>
      <c r="J181">
        <v>107.45099999999999</v>
      </c>
      <c r="K181">
        <v>105.797</v>
      </c>
      <c r="L181" t="s">
        <v>672</v>
      </c>
      <c r="M181">
        <v>106.79900000000001</v>
      </c>
      <c r="N181" t="s">
        <v>672</v>
      </c>
      <c r="O181">
        <v>105.218</v>
      </c>
      <c r="P181" t="s">
        <v>672</v>
      </c>
      <c r="Q181">
        <v>106.554</v>
      </c>
      <c r="R181">
        <v>106.764</v>
      </c>
      <c r="S181" t="s">
        <v>672</v>
      </c>
      <c r="T181">
        <v>106.35</v>
      </c>
      <c r="U181" t="s">
        <v>672</v>
      </c>
      <c r="V181">
        <v>108.215</v>
      </c>
      <c r="W181">
        <v>106.492</v>
      </c>
      <c r="X181" t="s">
        <v>672</v>
      </c>
      <c r="Y181" s="19">
        <v>104.854</v>
      </c>
      <c r="Z181">
        <v>99.89</v>
      </c>
    </row>
    <row r="182" spans="1:26">
      <c r="A182" s="19" t="str">
        <f>VLOOKUP(B182,'Code matching'!$E$2:$G$315,3,FALSE)</f>
        <v>SYC</v>
      </c>
      <c r="B182" t="s">
        <v>417</v>
      </c>
      <c r="C182">
        <v>13.4375</v>
      </c>
      <c r="D182">
        <v>13.595499999999999</v>
      </c>
      <c r="E182" t="s">
        <v>672</v>
      </c>
      <c r="F182">
        <v>13.6585</v>
      </c>
      <c r="G182" t="s">
        <v>672</v>
      </c>
      <c r="H182">
        <v>13.7255</v>
      </c>
      <c r="I182" t="s">
        <v>672</v>
      </c>
      <c r="J182">
        <v>13.712</v>
      </c>
      <c r="K182">
        <v>13.374000000000001</v>
      </c>
      <c r="L182" t="s">
        <v>672</v>
      </c>
      <c r="M182">
        <v>12.7926</v>
      </c>
      <c r="N182" t="s">
        <v>672</v>
      </c>
      <c r="O182">
        <v>12.803900000000001</v>
      </c>
      <c r="P182" t="s">
        <v>672</v>
      </c>
      <c r="Q182">
        <v>13.292400000000001</v>
      </c>
      <c r="R182">
        <v>13.3</v>
      </c>
      <c r="S182" t="s">
        <v>672</v>
      </c>
      <c r="T182">
        <v>13.260999999999999</v>
      </c>
      <c r="U182">
        <v>16.36</v>
      </c>
      <c r="V182">
        <v>16.012</v>
      </c>
      <c r="W182">
        <v>16.683</v>
      </c>
      <c r="X182" t="s">
        <v>672</v>
      </c>
      <c r="Y182" s="19">
        <v>16.675999999999998</v>
      </c>
      <c r="Z182">
        <v>16.856000000000002</v>
      </c>
    </row>
    <row r="183" spans="1:26">
      <c r="A183" s="19" t="str">
        <f>VLOOKUP(B183,'Code matching'!$E$2:$G$315,3,FALSE)</f>
        <v>SLE</v>
      </c>
      <c r="B183" t="s">
        <v>419</v>
      </c>
      <c r="C183">
        <v>8711</v>
      </c>
      <c r="D183">
        <v>8715</v>
      </c>
      <c r="E183" t="s">
        <v>672</v>
      </c>
      <c r="F183">
        <v>9200</v>
      </c>
      <c r="G183" t="s">
        <v>672</v>
      </c>
      <c r="H183">
        <v>9200</v>
      </c>
      <c r="I183" t="s">
        <v>672</v>
      </c>
      <c r="J183">
        <v>9255</v>
      </c>
      <c r="K183">
        <v>9513.26</v>
      </c>
      <c r="L183" t="s">
        <v>672</v>
      </c>
      <c r="M183">
        <v>9580</v>
      </c>
      <c r="N183" t="s">
        <v>672</v>
      </c>
      <c r="O183">
        <v>9723.65</v>
      </c>
      <c r="P183" t="s">
        <v>672</v>
      </c>
      <c r="Q183">
        <v>9725</v>
      </c>
      <c r="R183">
        <v>9725</v>
      </c>
      <c r="S183" t="s">
        <v>672</v>
      </c>
      <c r="T183">
        <v>9750</v>
      </c>
      <c r="U183" t="s">
        <v>672</v>
      </c>
      <c r="V183">
        <v>9700</v>
      </c>
      <c r="W183">
        <v>9775</v>
      </c>
      <c r="X183" t="s">
        <v>672</v>
      </c>
      <c r="Y183" s="19">
        <v>9750</v>
      </c>
      <c r="Z183">
        <v>9760</v>
      </c>
    </row>
    <row r="184" spans="1:26">
      <c r="A184" s="19" t="str">
        <f>VLOOKUP(B184,'Code matching'!$E$2:$G$315,3,FALSE)</f>
        <v>SGP</v>
      </c>
      <c r="B184" t="s">
        <v>44</v>
      </c>
      <c r="C184">
        <v>1.38</v>
      </c>
      <c r="D184">
        <v>1.353</v>
      </c>
      <c r="E184" t="s">
        <v>672</v>
      </c>
      <c r="F184">
        <v>1.371</v>
      </c>
      <c r="G184">
        <v>1.383</v>
      </c>
      <c r="H184">
        <v>1.3879999999999999</v>
      </c>
      <c r="I184">
        <v>1.38</v>
      </c>
      <c r="J184">
        <v>1.38</v>
      </c>
      <c r="K184">
        <v>1.363</v>
      </c>
      <c r="L184" t="s">
        <v>672</v>
      </c>
      <c r="M184">
        <v>1.3660000000000001</v>
      </c>
      <c r="N184" t="s">
        <v>672</v>
      </c>
      <c r="O184">
        <v>1.3520000000000001</v>
      </c>
      <c r="P184" t="s">
        <v>672</v>
      </c>
      <c r="Q184">
        <v>1.363</v>
      </c>
      <c r="R184">
        <v>1.3939999999999999</v>
      </c>
      <c r="S184">
        <v>1.39</v>
      </c>
      <c r="T184">
        <v>1.4239999999999999</v>
      </c>
      <c r="U184">
        <v>1.4159999999999999</v>
      </c>
      <c r="V184">
        <v>1.413</v>
      </c>
      <c r="W184">
        <v>1.4179999999999999</v>
      </c>
      <c r="X184">
        <v>1.3879999999999999</v>
      </c>
      <c r="Y184" s="19">
        <v>1.3879999999999999</v>
      </c>
      <c r="Z184">
        <v>1.3759999999999999</v>
      </c>
    </row>
    <row r="185" spans="1:26">
      <c r="A185" s="19" t="str">
        <f>VLOOKUP(B185,'Code matching'!$E$2:$G$315,3,FALSE)</f>
        <v>SVK</v>
      </c>
      <c r="B185" t="s">
        <v>424</v>
      </c>
      <c r="C185">
        <v>0.89900000000000002</v>
      </c>
      <c r="D185">
        <v>0.88</v>
      </c>
      <c r="E185" t="s">
        <v>672</v>
      </c>
      <c r="F185">
        <v>0.89700000000000002</v>
      </c>
      <c r="G185">
        <v>0.89400000000000002</v>
      </c>
      <c r="H185">
        <v>0.90400000000000003</v>
      </c>
      <c r="I185">
        <v>0.91</v>
      </c>
      <c r="J185">
        <v>0.91400000000000003</v>
      </c>
      <c r="K185">
        <v>0.9</v>
      </c>
      <c r="L185" t="s">
        <v>672</v>
      </c>
      <c r="M185">
        <v>0.90900000000000003</v>
      </c>
      <c r="N185" t="s">
        <v>672</v>
      </c>
      <c r="O185">
        <v>0.89600000000000002</v>
      </c>
      <c r="P185" t="s">
        <v>672</v>
      </c>
      <c r="Q185">
        <v>0.90700000000000003</v>
      </c>
      <c r="R185">
        <v>0.91</v>
      </c>
      <c r="S185">
        <v>0.88400000000000001</v>
      </c>
      <c r="T185">
        <v>0.90600000000000003</v>
      </c>
      <c r="U185">
        <v>0.91600000000000004</v>
      </c>
      <c r="V185">
        <v>0.92100000000000004</v>
      </c>
      <c r="W185">
        <v>0.90600000000000003</v>
      </c>
      <c r="X185">
        <v>0.879</v>
      </c>
      <c r="Y185" s="19">
        <v>0.88</v>
      </c>
      <c r="Z185">
        <v>0.85</v>
      </c>
    </row>
    <row r="186" spans="1:26">
      <c r="A186" s="19" t="str">
        <f>VLOOKUP(B186,'Code matching'!$E$2:$G$315,3,FALSE)</f>
        <v>SVN</v>
      </c>
      <c r="B186" t="s">
        <v>426</v>
      </c>
      <c r="C186">
        <v>0.89900000000000002</v>
      </c>
      <c r="D186">
        <v>0.88</v>
      </c>
      <c r="E186" t="s">
        <v>672</v>
      </c>
      <c r="F186">
        <v>0.89700000000000002</v>
      </c>
      <c r="G186">
        <v>0.89400000000000002</v>
      </c>
      <c r="H186">
        <v>0.90400000000000003</v>
      </c>
      <c r="I186">
        <v>0.91</v>
      </c>
      <c r="J186">
        <v>0.91400000000000003</v>
      </c>
      <c r="K186">
        <v>0.9</v>
      </c>
      <c r="L186" t="s">
        <v>672</v>
      </c>
      <c r="M186">
        <v>0.90900000000000003</v>
      </c>
      <c r="N186" t="s">
        <v>672</v>
      </c>
      <c r="O186">
        <v>0.89600000000000002</v>
      </c>
      <c r="P186" t="s">
        <v>672</v>
      </c>
      <c r="Q186">
        <v>0.90700000000000003</v>
      </c>
      <c r="R186">
        <v>0.91</v>
      </c>
      <c r="S186">
        <v>0.88400000000000001</v>
      </c>
      <c r="T186">
        <v>0.90600000000000003</v>
      </c>
      <c r="U186">
        <v>0.91600000000000004</v>
      </c>
      <c r="V186">
        <v>0.92100000000000004</v>
      </c>
      <c r="W186">
        <v>0.90600000000000003</v>
      </c>
      <c r="X186">
        <v>0.879</v>
      </c>
      <c r="Y186" s="19">
        <v>0.88</v>
      </c>
      <c r="Z186">
        <v>0.85</v>
      </c>
    </row>
    <row r="187" spans="1:26">
      <c r="A187" s="19" t="str">
        <f>VLOOKUP(B187,'Code matching'!$E$2:$G$315,3,FALSE)</f>
        <v>SLB</v>
      </c>
      <c r="B187" t="s">
        <v>45</v>
      </c>
      <c r="C187">
        <v>8.0063999999999993</v>
      </c>
      <c r="D187">
        <v>7.9428000000000001</v>
      </c>
      <c r="E187" t="s">
        <v>672</v>
      </c>
      <c r="F187">
        <v>8.1630000000000003</v>
      </c>
      <c r="G187" t="s">
        <v>672</v>
      </c>
      <c r="H187">
        <v>8.2579999999999991</v>
      </c>
      <c r="I187" t="s">
        <v>672</v>
      </c>
      <c r="J187">
        <v>8.2639999999999993</v>
      </c>
      <c r="K187">
        <v>8.2579999999999991</v>
      </c>
      <c r="L187" t="s">
        <v>672</v>
      </c>
      <c r="M187">
        <v>8.1630000000000003</v>
      </c>
      <c r="N187" t="s">
        <v>672</v>
      </c>
      <c r="O187">
        <v>7.9870000000000001</v>
      </c>
      <c r="P187" t="s">
        <v>672</v>
      </c>
      <c r="Q187">
        <v>8.1370000000000005</v>
      </c>
      <c r="R187">
        <v>8.157</v>
      </c>
      <c r="S187" t="s">
        <v>672</v>
      </c>
      <c r="T187">
        <v>7.968</v>
      </c>
      <c r="U187" t="s">
        <v>672</v>
      </c>
      <c r="V187">
        <v>8</v>
      </c>
      <c r="W187">
        <v>8.0449999999999999</v>
      </c>
      <c r="X187" t="s">
        <v>672</v>
      </c>
      <c r="Y187" s="19">
        <v>8.1630000000000003</v>
      </c>
      <c r="Z187">
        <v>8.1039999999999992</v>
      </c>
    </row>
    <row r="188" spans="1:26">
      <c r="A188" s="19" t="str">
        <f>VLOOKUP(B188,'Code matching'!$E$2:$G$315,3,FALSE)</f>
        <v>SOM</v>
      </c>
      <c r="B188" t="s">
        <v>429</v>
      </c>
      <c r="C188">
        <v>24300</v>
      </c>
      <c r="D188">
        <v>24300</v>
      </c>
      <c r="E188" t="s">
        <v>672</v>
      </c>
      <c r="F188">
        <v>24300</v>
      </c>
      <c r="G188" t="s">
        <v>672</v>
      </c>
      <c r="H188">
        <v>24300</v>
      </c>
      <c r="I188" t="s">
        <v>672</v>
      </c>
      <c r="J188">
        <v>24300</v>
      </c>
      <c r="K188">
        <v>24300</v>
      </c>
      <c r="L188" t="s">
        <v>672</v>
      </c>
      <c r="M188">
        <v>24300</v>
      </c>
      <c r="N188" t="s">
        <v>672</v>
      </c>
      <c r="O188">
        <v>24300</v>
      </c>
      <c r="P188" t="s">
        <v>672</v>
      </c>
      <c r="Q188">
        <v>24300</v>
      </c>
      <c r="R188">
        <v>24300</v>
      </c>
      <c r="S188" t="s">
        <v>672</v>
      </c>
      <c r="T188">
        <v>24300</v>
      </c>
      <c r="U188" t="s">
        <v>672</v>
      </c>
      <c r="V188">
        <v>24300</v>
      </c>
      <c r="W188">
        <v>24300</v>
      </c>
      <c r="X188" t="s">
        <v>672</v>
      </c>
      <c r="Y188" s="19">
        <v>24300</v>
      </c>
      <c r="Z188">
        <v>24300</v>
      </c>
    </row>
    <row r="189" spans="1:26">
      <c r="A189" s="19" t="str">
        <f>VLOOKUP(B189,'Code matching'!$E$2:$G$315,3,FALSE)</f>
        <v>ZAF</v>
      </c>
      <c r="B189" t="s">
        <v>431</v>
      </c>
      <c r="C189">
        <v>14.62</v>
      </c>
      <c r="D189">
        <v>14.16</v>
      </c>
      <c r="E189" t="s">
        <v>672</v>
      </c>
      <c r="F189">
        <v>14.177</v>
      </c>
      <c r="G189">
        <v>15.176</v>
      </c>
      <c r="H189">
        <v>15.266999999999999</v>
      </c>
      <c r="I189">
        <v>14.714</v>
      </c>
      <c r="J189">
        <v>15.086</v>
      </c>
      <c r="K189">
        <v>14.994999999999999</v>
      </c>
      <c r="L189" t="s">
        <v>672</v>
      </c>
      <c r="M189">
        <v>14.743</v>
      </c>
      <c r="N189" t="s">
        <v>672</v>
      </c>
      <c r="O189">
        <v>14.057</v>
      </c>
      <c r="P189" t="s">
        <v>672</v>
      </c>
      <c r="Q189">
        <v>14.75</v>
      </c>
      <c r="R189">
        <v>15.425000000000001</v>
      </c>
      <c r="S189">
        <v>16.123999999999999</v>
      </c>
      <c r="T189">
        <v>17.981000000000002</v>
      </c>
      <c r="U189">
        <v>18.093</v>
      </c>
      <c r="V189">
        <v>18.308</v>
      </c>
      <c r="W189">
        <v>17.427</v>
      </c>
      <c r="X189">
        <v>16.989000000000001</v>
      </c>
      <c r="Y189" s="19">
        <v>16.678999999999998</v>
      </c>
      <c r="Z189">
        <v>16.5</v>
      </c>
    </row>
    <row r="190" spans="1:26">
      <c r="A190" s="19" t="str">
        <f>VLOOKUP(B190,'Code matching'!$E$2:$G$315,3,FALSE)</f>
        <v>SSD</v>
      </c>
      <c r="B190" t="s">
        <v>435</v>
      </c>
      <c r="C190">
        <v>157.999</v>
      </c>
      <c r="D190">
        <v>158.596</v>
      </c>
      <c r="E190" t="s">
        <v>672</v>
      </c>
      <c r="F190">
        <v>159.06399999999999</v>
      </c>
      <c r="G190" t="s">
        <v>672</v>
      </c>
      <c r="H190">
        <v>159.40299999999999</v>
      </c>
      <c r="I190" t="s">
        <v>672</v>
      </c>
      <c r="J190">
        <v>159.87799999999999</v>
      </c>
      <c r="K190">
        <v>159.91</v>
      </c>
      <c r="L190" t="s">
        <v>672</v>
      </c>
      <c r="M190">
        <v>159.97300000000001</v>
      </c>
      <c r="N190" t="s">
        <v>672</v>
      </c>
      <c r="O190">
        <v>159.97300000000001</v>
      </c>
      <c r="P190" t="s">
        <v>672</v>
      </c>
      <c r="Q190">
        <v>161.09899999999999</v>
      </c>
      <c r="R190">
        <v>161.09899999999999</v>
      </c>
      <c r="S190" t="s">
        <v>672</v>
      </c>
      <c r="T190">
        <v>161.684</v>
      </c>
      <c r="U190" t="s">
        <v>672</v>
      </c>
      <c r="V190">
        <v>162.16300000000001</v>
      </c>
      <c r="W190">
        <v>161.79599999999999</v>
      </c>
      <c r="X190" t="s">
        <v>672</v>
      </c>
      <c r="Y190" s="19">
        <v>163.392</v>
      </c>
      <c r="Z190">
        <v>163.90899999999999</v>
      </c>
    </row>
    <row r="191" spans="1:26">
      <c r="A191" s="19" t="str">
        <f>VLOOKUP(B191,'Code matching'!$E$2:$G$315,3,FALSE)</f>
        <v>ESP</v>
      </c>
      <c r="B191" t="s">
        <v>437</v>
      </c>
      <c r="C191">
        <v>0.89900000000000002</v>
      </c>
      <c r="D191">
        <v>0.88</v>
      </c>
      <c r="E191" t="s">
        <v>672</v>
      </c>
      <c r="F191">
        <v>0.89700000000000002</v>
      </c>
      <c r="G191">
        <v>0.89400000000000002</v>
      </c>
      <c r="H191">
        <v>0.90400000000000003</v>
      </c>
      <c r="I191">
        <v>0.91</v>
      </c>
      <c r="J191">
        <v>0.91400000000000003</v>
      </c>
      <c r="K191">
        <v>0.9</v>
      </c>
      <c r="L191" t="s">
        <v>672</v>
      </c>
      <c r="M191">
        <v>0.90900000000000003</v>
      </c>
      <c r="N191" t="s">
        <v>672</v>
      </c>
      <c r="O191">
        <v>0.89600000000000002</v>
      </c>
      <c r="P191" t="s">
        <v>672</v>
      </c>
      <c r="Q191">
        <v>0.90700000000000003</v>
      </c>
      <c r="R191">
        <v>0.91</v>
      </c>
      <c r="S191">
        <v>0.88400000000000001</v>
      </c>
      <c r="T191">
        <v>0.90600000000000003</v>
      </c>
      <c r="U191">
        <v>0.91600000000000004</v>
      </c>
      <c r="V191">
        <v>0.92100000000000004</v>
      </c>
      <c r="W191">
        <v>0.90600000000000003</v>
      </c>
      <c r="X191">
        <v>0.879</v>
      </c>
      <c r="Y191" s="19">
        <v>0.88</v>
      </c>
      <c r="Z191">
        <v>0.85</v>
      </c>
    </row>
    <row r="192" spans="1:26">
      <c r="A192" s="19" t="str">
        <f>VLOOKUP(B192,'Code matching'!$E$2:$G$315,3,FALSE)</f>
        <v>LKA</v>
      </c>
      <c r="B192" t="s">
        <v>46</v>
      </c>
      <c r="C192">
        <v>176.39</v>
      </c>
      <c r="D192">
        <v>176.51</v>
      </c>
      <c r="E192" t="s">
        <v>672</v>
      </c>
      <c r="F192">
        <v>176.25</v>
      </c>
      <c r="G192" t="s">
        <v>672</v>
      </c>
      <c r="H192">
        <v>180.43</v>
      </c>
      <c r="I192" t="s">
        <v>672</v>
      </c>
      <c r="J192">
        <v>181.83</v>
      </c>
      <c r="K192">
        <v>181.45</v>
      </c>
      <c r="L192" t="s">
        <v>672</v>
      </c>
      <c r="M192">
        <v>180.81</v>
      </c>
      <c r="N192" t="s">
        <v>672</v>
      </c>
      <c r="O192">
        <v>181.32</v>
      </c>
      <c r="P192" t="s">
        <v>672</v>
      </c>
      <c r="Q192">
        <v>181.14</v>
      </c>
      <c r="R192">
        <v>181.74</v>
      </c>
      <c r="S192" t="s">
        <v>672</v>
      </c>
      <c r="T192">
        <v>187.31</v>
      </c>
      <c r="U192" t="s">
        <v>672</v>
      </c>
      <c r="V192">
        <v>191.5</v>
      </c>
      <c r="W192">
        <v>186.24</v>
      </c>
      <c r="X192" t="s">
        <v>672</v>
      </c>
      <c r="Y192" s="19">
        <v>185.69</v>
      </c>
      <c r="Z192">
        <v>185.24</v>
      </c>
    </row>
    <row r="193" spans="1:26">
      <c r="A193" s="19" t="e">
        <f>VLOOKUP(B193,'Code matching'!$E$2:$G$315,3,FALSE)</f>
        <v>#N/A</v>
      </c>
      <c r="B193" t="s">
        <v>1200</v>
      </c>
      <c r="C193">
        <v>2.7</v>
      </c>
      <c r="D193">
        <v>2.7</v>
      </c>
      <c r="E193" t="s">
        <v>672</v>
      </c>
      <c r="F193">
        <v>2.7</v>
      </c>
      <c r="G193" t="s">
        <v>672</v>
      </c>
      <c r="H193">
        <v>2.7</v>
      </c>
      <c r="I193" t="s">
        <v>672</v>
      </c>
      <c r="J193">
        <v>2.7</v>
      </c>
      <c r="K193">
        <v>2.7</v>
      </c>
      <c r="L193" t="s">
        <v>672</v>
      </c>
      <c r="M193">
        <v>2.7</v>
      </c>
      <c r="N193" t="s">
        <v>672</v>
      </c>
      <c r="O193">
        <v>2.7</v>
      </c>
      <c r="P193" t="s">
        <v>672</v>
      </c>
      <c r="Q193">
        <v>2.7</v>
      </c>
      <c r="R193">
        <v>2.7</v>
      </c>
      <c r="S193" t="s">
        <v>672</v>
      </c>
      <c r="T193">
        <v>2.7</v>
      </c>
      <c r="U193" t="s">
        <v>672</v>
      </c>
      <c r="V193">
        <v>2.7</v>
      </c>
      <c r="W193">
        <v>2.7</v>
      </c>
      <c r="X193" t="s">
        <v>672</v>
      </c>
      <c r="Y193" s="19">
        <v>2.7</v>
      </c>
      <c r="Z193">
        <v>2.7</v>
      </c>
    </row>
    <row r="194" spans="1:26">
      <c r="A194" s="19" t="str">
        <f>VLOOKUP(B194,'Code matching'!$E$2:$G$315,3,FALSE)</f>
        <v>SDN</v>
      </c>
      <c r="B194" t="s">
        <v>442</v>
      </c>
      <c r="C194">
        <v>45.225000000000001</v>
      </c>
      <c r="D194">
        <v>45</v>
      </c>
      <c r="E194" t="s">
        <v>672</v>
      </c>
      <c r="F194">
        <v>45</v>
      </c>
      <c r="G194" t="s">
        <v>672</v>
      </c>
      <c r="H194">
        <v>45</v>
      </c>
      <c r="I194" t="s">
        <v>672</v>
      </c>
      <c r="J194">
        <v>45</v>
      </c>
      <c r="K194">
        <v>45</v>
      </c>
      <c r="L194" t="s">
        <v>672</v>
      </c>
      <c r="M194">
        <v>45</v>
      </c>
      <c r="N194" t="s">
        <v>672</v>
      </c>
      <c r="O194">
        <v>45</v>
      </c>
      <c r="P194" t="s">
        <v>672</v>
      </c>
      <c r="Q194">
        <v>47.4</v>
      </c>
      <c r="R194">
        <v>53.1</v>
      </c>
      <c r="S194" t="s">
        <v>672</v>
      </c>
      <c r="T194">
        <v>55</v>
      </c>
      <c r="U194" t="s">
        <v>672</v>
      </c>
      <c r="V194">
        <v>55</v>
      </c>
      <c r="W194">
        <v>55</v>
      </c>
      <c r="X194" t="s">
        <v>672</v>
      </c>
      <c r="Y194" s="19">
        <v>55</v>
      </c>
      <c r="Z194">
        <v>55</v>
      </c>
    </row>
    <row r="195" spans="1:26">
      <c r="A195" s="19" t="str">
        <f>VLOOKUP(B195,'Code matching'!$E$2:$G$315,3,FALSE)</f>
        <v>SUR</v>
      </c>
      <c r="B195" t="s">
        <v>444</v>
      </c>
      <c r="C195">
        <v>7.42</v>
      </c>
      <c r="D195">
        <v>7.42</v>
      </c>
      <c r="E195" t="s">
        <v>672</v>
      </c>
      <c r="F195">
        <v>7.42</v>
      </c>
      <c r="G195" t="s">
        <v>672</v>
      </c>
      <c r="H195">
        <v>7.42</v>
      </c>
      <c r="I195" t="s">
        <v>672</v>
      </c>
      <c r="J195">
        <v>7.42</v>
      </c>
      <c r="K195">
        <v>7.42</v>
      </c>
      <c r="L195" t="s">
        <v>672</v>
      </c>
      <c r="M195">
        <v>7.48</v>
      </c>
      <c r="N195" t="s">
        <v>672</v>
      </c>
      <c r="O195">
        <v>7.48</v>
      </c>
      <c r="P195" t="s">
        <v>672</v>
      </c>
      <c r="Q195">
        <v>7.6</v>
      </c>
      <c r="R195">
        <v>7.65</v>
      </c>
      <c r="S195" t="s">
        <v>672</v>
      </c>
      <c r="T195">
        <v>7.4580000000000002</v>
      </c>
      <c r="U195" t="s">
        <v>672</v>
      </c>
      <c r="V195">
        <v>7.45</v>
      </c>
      <c r="W195">
        <v>7.3959999999999999</v>
      </c>
      <c r="X195" t="s">
        <v>672</v>
      </c>
      <c r="Y195" s="19">
        <v>7.3959999999999999</v>
      </c>
      <c r="Z195">
        <v>7.3959999999999999</v>
      </c>
    </row>
    <row r="196" spans="1:26">
      <c r="A196" s="19" t="str">
        <f>VLOOKUP(B196,'Code matching'!$E$2:$G$315,3,FALSE)</f>
        <v>SWE</v>
      </c>
      <c r="B196" t="s">
        <v>448</v>
      </c>
      <c r="C196">
        <v>9.5350000000000001</v>
      </c>
      <c r="D196">
        <v>9.2789999999999999</v>
      </c>
      <c r="E196" t="s">
        <v>672</v>
      </c>
      <c r="F196">
        <v>9.5690000000000008</v>
      </c>
      <c r="G196">
        <v>9.5459999999999994</v>
      </c>
      <c r="H196">
        <v>9.7539999999999996</v>
      </c>
      <c r="I196">
        <v>9.7040000000000006</v>
      </c>
      <c r="J196">
        <v>9.8010000000000002</v>
      </c>
      <c r="K196">
        <v>9.7240000000000002</v>
      </c>
      <c r="L196" t="s">
        <v>672</v>
      </c>
      <c r="M196">
        <v>9.5909999999999993</v>
      </c>
      <c r="N196" t="s">
        <v>672</v>
      </c>
      <c r="O196">
        <v>9.3460000000000001</v>
      </c>
      <c r="P196" t="s">
        <v>672</v>
      </c>
      <c r="Q196">
        <v>9.6489999999999991</v>
      </c>
      <c r="R196">
        <v>9.64</v>
      </c>
      <c r="S196">
        <v>9.4809999999999999</v>
      </c>
      <c r="T196">
        <v>10.039</v>
      </c>
      <c r="U196">
        <v>9.9779999999999998</v>
      </c>
      <c r="V196">
        <v>9.8879999999999999</v>
      </c>
      <c r="W196">
        <v>9.5649999999999995</v>
      </c>
      <c r="X196">
        <v>9.2129999999999992</v>
      </c>
      <c r="Y196" s="19">
        <v>9.1349999999999998</v>
      </c>
      <c r="Z196">
        <v>8.7530000000000001</v>
      </c>
    </row>
    <row r="197" spans="1:26">
      <c r="A197" s="19" t="str">
        <f>VLOOKUP(B197,'Code matching'!$E$2:$G$315,3,FALSE)</f>
        <v>CHE</v>
      </c>
      <c r="B197" t="s">
        <v>450</v>
      </c>
      <c r="C197">
        <v>1.0089999999999999</v>
      </c>
      <c r="D197">
        <v>0.97699999999999998</v>
      </c>
      <c r="E197" t="s">
        <v>672</v>
      </c>
      <c r="F197">
        <v>0.99199999999999999</v>
      </c>
      <c r="G197">
        <v>0.97199999999999998</v>
      </c>
      <c r="H197">
        <v>0.98399999999999999</v>
      </c>
      <c r="I197">
        <v>0.99399999999999999</v>
      </c>
      <c r="J197">
        <v>0.99199999999999999</v>
      </c>
      <c r="K197">
        <v>0.99199999999999999</v>
      </c>
      <c r="L197" t="s">
        <v>672</v>
      </c>
      <c r="M197">
        <v>0.999</v>
      </c>
      <c r="N197" t="s">
        <v>672</v>
      </c>
      <c r="O197">
        <v>0.97499999999999998</v>
      </c>
      <c r="P197" t="s">
        <v>672</v>
      </c>
      <c r="Q197">
        <v>0.97</v>
      </c>
      <c r="R197">
        <v>0.96899999999999997</v>
      </c>
      <c r="S197">
        <v>0.93600000000000005</v>
      </c>
      <c r="T197">
        <v>0.95699999999999996</v>
      </c>
      <c r="U197">
        <v>0.96699999999999997</v>
      </c>
      <c r="V197">
        <v>0.97299999999999998</v>
      </c>
      <c r="W197">
        <v>0.96799999999999997</v>
      </c>
      <c r="X197">
        <v>0.94099999999999995</v>
      </c>
      <c r="Y197" s="19">
        <v>0.94099999999999995</v>
      </c>
      <c r="Z197">
        <v>0.91600000000000004</v>
      </c>
    </row>
    <row r="198" spans="1:26">
      <c r="A198" s="19" t="str">
        <f>VLOOKUP(B198,'Code matching'!$E$2:$G$315,3,FALSE)</f>
        <v>SYR</v>
      </c>
      <c r="B198" t="s">
        <v>452</v>
      </c>
      <c r="C198">
        <v>434</v>
      </c>
      <c r="D198">
        <v>434</v>
      </c>
      <c r="E198" t="s">
        <v>672</v>
      </c>
      <c r="F198">
        <v>434</v>
      </c>
      <c r="G198" t="s">
        <v>672</v>
      </c>
      <c r="H198">
        <v>434</v>
      </c>
      <c r="I198" t="s">
        <v>672</v>
      </c>
      <c r="J198">
        <v>434</v>
      </c>
      <c r="K198">
        <v>434</v>
      </c>
      <c r="L198" t="s">
        <v>672</v>
      </c>
      <c r="M198">
        <v>434</v>
      </c>
      <c r="N198">
        <v>700</v>
      </c>
      <c r="O198">
        <v>700</v>
      </c>
      <c r="P198" t="s">
        <v>672</v>
      </c>
      <c r="Q198">
        <v>700</v>
      </c>
      <c r="R198">
        <v>700</v>
      </c>
      <c r="S198" t="s">
        <v>672</v>
      </c>
      <c r="T198">
        <v>700</v>
      </c>
      <c r="U198" t="s">
        <v>672</v>
      </c>
      <c r="V198">
        <v>700</v>
      </c>
      <c r="W198">
        <v>700</v>
      </c>
      <c r="X198" t="s">
        <v>672</v>
      </c>
      <c r="Y198" s="19">
        <v>1250</v>
      </c>
      <c r="Z198">
        <v>1250</v>
      </c>
    </row>
    <row r="199" spans="1:26">
      <c r="A199" s="19" t="str">
        <f>VLOOKUP(B199,'Code matching'!$E$2:$G$315,3,FALSE)</f>
        <v>TJK</v>
      </c>
      <c r="B199" t="s">
        <v>47</v>
      </c>
      <c r="C199">
        <v>9.4397000000000002</v>
      </c>
      <c r="D199">
        <v>9.4397000000000002</v>
      </c>
      <c r="E199" t="s">
        <v>672</v>
      </c>
      <c r="F199">
        <v>9.4397000000000002</v>
      </c>
      <c r="G199" t="s">
        <v>672</v>
      </c>
      <c r="H199">
        <v>9.6807999999999996</v>
      </c>
      <c r="I199" t="s">
        <v>672</v>
      </c>
      <c r="J199">
        <v>9.6910000000000007</v>
      </c>
      <c r="K199">
        <v>9.6966999999999999</v>
      </c>
      <c r="L199" t="s">
        <v>672</v>
      </c>
      <c r="M199">
        <v>9.6940000000000008</v>
      </c>
      <c r="N199" t="s">
        <v>672</v>
      </c>
      <c r="O199">
        <v>9.6940000000000008</v>
      </c>
      <c r="P199" t="s">
        <v>672</v>
      </c>
      <c r="Q199">
        <v>9.6950000000000003</v>
      </c>
      <c r="R199">
        <v>9.68</v>
      </c>
      <c r="S199" t="s">
        <v>672</v>
      </c>
      <c r="T199">
        <v>10.199999999999999</v>
      </c>
      <c r="U199" t="s">
        <v>672</v>
      </c>
      <c r="V199">
        <v>10.243</v>
      </c>
      <c r="W199">
        <v>10.269</v>
      </c>
      <c r="X199" t="s">
        <v>672</v>
      </c>
      <c r="Y199" s="19">
        <v>10.308</v>
      </c>
      <c r="Z199">
        <v>10.311</v>
      </c>
    </row>
    <row r="200" spans="1:26">
      <c r="A200" s="19" t="str">
        <f>VLOOKUP(B200,'Code matching'!$E$2:$G$315,3,FALSE)</f>
        <v>TZA</v>
      </c>
      <c r="B200" t="s">
        <v>1199</v>
      </c>
      <c r="C200">
        <v>2295.87</v>
      </c>
      <c r="D200">
        <v>2295.23</v>
      </c>
      <c r="E200" t="s">
        <v>672</v>
      </c>
      <c r="F200">
        <v>2294.2199999999998</v>
      </c>
      <c r="G200" t="s">
        <v>672</v>
      </c>
      <c r="H200">
        <v>2293.89</v>
      </c>
      <c r="I200" t="s">
        <v>672</v>
      </c>
      <c r="J200">
        <v>2293.9</v>
      </c>
      <c r="K200">
        <v>2296.08</v>
      </c>
      <c r="L200" t="s">
        <v>672</v>
      </c>
      <c r="M200">
        <v>2286.56</v>
      </c>
      <c r="N200" t="s">
        <v>672</v>
      </c>
      <c r="O200">
        <v>2294</v>
      </c>
      <c r="P200" t="s">
        <v>672</v>
      </c>
      <c r="Q200">
        <v>2298.7199999999998</v>
      </c>
      <c r="R200">
        <v>2297.5</v>
      </c>
      <c r="S200" t="s">
        <v>672</v>
      </c>
      <c r="T200">
        <v>2306.98</v>
      </c>
      <c r="U200" t="s">
        <v>672</v>
      </c>
      <c r="V200">
        <v>2305.5</v>
      </c>
      <c r="W200">
        <v>2305.91</v>
      </c>
      <c r="X200" t="s">
        <v>672</v>
      </c>
      <c r="Y200" s="19">
        <v>2306.31</v>
      </c>
      <c r="Z200">
        <v>2302.9899999999998</v>
      </c>
    </row>
    <row r="201" spans="1:26">
      <c r="A201" s="19" t="str">
        <f>VLOOKUP(B201,'Code matching'!$E$2:$G$315,3,FALSE)</f>
        <v>THA</v>
      </c>
      <c r="B201" t="s">
        <v>48</v>
      </c>
      <c r="C201">
        <v>31.81</v>
      </c>
      <c r="D201">
        <v>30.79</v>
      </c>
      <c r="E201" t="s">
        <v>672</v>
      </c>
      <c r="F201">
        <v>30.81</v>
      </c>
      <c r="G201" t="s">
        <v>672</v>
      </c>
      <c r="H201">
        <v>30.63</v>
      </c>
      <c r="I201" t="s">
        <v>672</v>
      </c>
      <c r="J201">
        <v>30.65</v>
      </c>
      <c r="K201">
        <v>30.24</v>
      </c>
      <c r="L201" t="s">
        <v>672</v>
      </c>
      <c r="M201">
        <v>30.23</v>
      </c>
      <c r="N201" t="s">
        <v>672</v>
      </c>
      <c r="O201">
        <v>30.14</v>
      </c>
      <c r="P201" t="s">
        <v>672</v>
      </c>
      <c r="Q201">
        <v>31.17</v>
      </c>
      <c r="R201">
        <v>31.67</v>
      </c>
      <c r="S201" t="s">
        <v>672</v>
      </c>
      <c r="T201">
        <v>32.65</v>
      </c>
      <c r="U201" t="s">
        <v>672</v>
      </c>
      <c r="V201">
        <v>32.409999999999997</v>
      </c>
      <c r="W201">
        <v>31.85</v>
      </c>
      <c r="X201" t="s">
        <v>672</v>
      </c>
      <c r="Y201" s="19">
        <v>30.92</v>
      </c>
      <c r="Z201">
        <v>31.42</v>
      </c>
    </row>
    <row r="202" spans="1:26">
      <c r="A202" s="19" t="str">
        <f>VLOOKUP(B202,'Code matching'!$E$2:$G$315,3,FALSE)</f>
        <v>TGO</v>
      </c>
      <c r="B202" t="s">
        <v>457</v>
      </c>
      <c r="C202">
        <v>589.73</v>
      </c>
      <c r="D202">
        <v>577.24199999999996</v>
      </c>
      <c r="E202" t="s">
        <v>672</v>
      </c>
      <c r="F202">
        <v>588.67200000000003</v>
      </c>
      <c r="G202">
        <v>586.25199999999995</v>
      </c>
      <c r="H202">
        <v>592.76800000000003</v>
      </c>
      <c r="I202">
        <v>596.86699999999996</v>
      </c>
      <c r="J202">
        <v>599.59500000000003</v>
      </c>
      <c r="K202">
        <v>590.41999999999996</v>
      </c>
      <c r="L202" t="s">
        <v>672</v>
      </c>
      <c r="M202">
        <v>596.27</v>
      </c>
      <c r="N202" t="s">
        <v>672</v>
      </c>
      <c r="O202">
        <v>587.51199999999994</v>
      </c>
      <c r="P202" t="s">
        <v>672</v>
      </c>
      <c r="Q202">
        <v>594.86400000000003</v>
      </c>
      <c r="R202">
        <v>596.70399999999995</v>
      </c>
      <c r="S202">
        <v>579.67200000000003</v>
      </c>
      <c r="T202">
        <v>594.21799999999996</v>
      </c>
      <c r="U202">
        <v>601.13400000000001</v>
      </c>
      <c r="V202">
        <v>604.346</v>
      </c>
      <c r="W202">
        <v>594.32500000000005</v>
      </c>
      <c r="X202">
        <v>576.61500000000001</v>
      </c>
      <c r="Y202" s="19">
        <v>576.91899999999998</v>
      </c>
      <c r="Z202">
        <v>557.88099999999997</v>
      </c>
    </row>
    <row r="203" spans="1:26">
      <c r="A203" s="19" t="e">
        <f>VLOOKUP(B203,'Code matching'!$E$2:$G$315,3,FALSE)</f>
        <v>#N/A</v>
      </c>
      <c r="B203" t="s">
        <v>1198</v>
      </c>
      <c r="C203">
        <v>1.538</v>
      </c>
      <c r="D203">
        <v>1.494</v>
      </c>
      <c r="E203" t="s">
        <v>672</v>
      </c>
      <c r="F203">
        <v>1.514</v>
      </c>
      <c r="G203">
        <v>1.55</v>
      </c>
      <c r="H203">
        <v>1.58</v>
      </c>
      <c r="I203">
        <v>1.5589999999999999</v>
      </c>
      <c r="J203">
        <v>1.5860000000000001</v>
      </c>
      <c r="K203">
        <v>1.573</v>
      </c>
      <c r="L203" t="s">
        <v>672</v>
      </c>
      <c r="M203">
        <v>1.5569999999999999</v>
      </c>
      <c r="N203" t="s">
        <v>672</v>
      </c>
      <c r="O203">
        <v>1.4930000000000001</v>
      </c>
      <c r="P203" t="s">
        <v>672</v>
      </c>
      <c r="Q203">
        <v>1.5409999999999999</v>
      </c>
      <c r="R203">
        <v>1.58</v>
      </c>
      <c r="S203">
        <v>1.583</v>
      </c>
      <c r="T203">
        <v>1.6639999999999999</v>
      </c>
      <c r="U203">
        <v>1.6439999999999999</v>
      </c>
      <c r="V203">
        <v>1.64</v>
      </c>
      <c r="W203">
        <v>1.611</v>
      </c>
      <c r="X203">
        <v>1.542</v>
      </c>
      <c r="Y203" s="19">
        <v>1.518</v>
      </c>
      <c r="Z203">
        <v>1.5</v>
      </c>
    </row>
    <row r="204" spans="1:26">
      <c r="A204" s="19" t="str">
        <f>VLOOKUP(B204,'Code matching'!$E$2:$G$315,3,FALSE)</f>
        <v>TON</v>
      </c>
      <c r="B204" t="s">
        <v>50</v>
      </c>
      <c r="C204">
        <v>2.2835999999999999</v>
      </c>
      <c r="D204">
        <v>2.2599</v>
      </c>
      <c r="E204" t="s">
        <v>672</v>
      </c>
      <c r="F204">
        <v>2.2732000000000001</v>
      </c>
      <c r="G204" t="s">
        <v>672</v>
      </c>
      <c r="H204">
        <v>2.3047</v>
      </c>
      <c r="I204" t="s">
        <v>672</v>
      </c>
      <c r="J204">
        <v>2.3121</v>
      </c>
      <c r="K204">
        <v>2.3056999999999999</v>
      </c>
      <c r="L204" t="s">
        <v>672</v>
      </c>
      <c r="M204">
        <v>2.2599999999999998</v>
      </c>
      <c r="N204" t="s">
        <v>672</v>
      </c>
      <c r="O204">
        <v>2.2330000000000001</v>
      </c>
      <c r="P204" t="s">
        <v>672</v>
      </c>
      <c r="Q204">
        <v>2.234</v>
      </c>
      <c r="R204">
        <v>2.262</v>
      </c>
      <c r="S204" t="s">
        <v>672</v>
      </c>
      <c r="T204">
        <v>2.2599999999999998</v>
      </c>
      <c r="U204" t="s">
        <v>672</v>
      </c>
      <c r="V204">
        <v>2.2360000000000002</v>
      </c>
      <c r="W204">
        <v>2.218</v>
      </c>
      <c r="X204" t="s">
        <v>672</v>
      </c>
      <c r="Y204" s="19">
        <v>2.2290000000000001</v>
      </c>
      <c r="Z204">
        <v>2.2149999999999999</v>
      </c>
    </row>
    <row r="205" spans="1:26">
      <c r="A205" s="19" t="str">
        <f>VLOOKUP(B205,'Code matching'!$E$2:$G$315,3,FALSE)</f>
        <v>TTO</v>
      </c>
      <c r="B205" t="s">
        <v>462</v>
      </c>
      <c r="C205">
        <v>6.7712000000000003</v>
      </c>
      <c r="D205">
        <v>6.6509999999999998</v>
      </c>
      <c r="E205" t="s">
        <v>672</v>
      </c>
      <c r="F205">
        <v>6.7664</v>
      </c>
      <c r="G205" t="s">
        <v>672</v>
      </c>
      <c r="H205">
        <v>6.7614000000000001</v>
      </c>
      <c r="I205" t="s">
        <v>672</v>
      </c>
      <c r="J205">
        <v>6.7759999999999998</v>
      </c>
      <c r="K205">
        <v>6.7666000000000004</v>
      </c>
      <c r="L205" t="s">
        <v>672</v>
      </c>
      <c r="M205">
        <v>6.7119999999999997</v>
      </c>
      <c r="N205" t="s">
        <v>672</v>
      </c>
      <c r="O205">
        <v>6.7009999999999996</v>
      </c>
      <c r="P205" t="s">
        <v>672</v>
      </c>
      <c r="Q205">
        <v>6.6890000000000001</v>
      </c>
      <c r="R205">
        <v>6.7009999999999996</v>
      </c>
      <c r="S205" t="s">
        <v>672</v>
      </c>
      <c r="T205">
        <v>6.7069999999999999</v>
      </c>
      <c r="U205" t="s">
        <v>672</v>
      </c>
      <c r="V205">
        <v>6.7</v>
      </c>
      <c r="W205">
        <v>6.6859999999999999</v>
      </c>
      <c r="X205" t="s">
        <v>672</v>
      </c>
      <c r="Y205" s="19">
        <v>6.7190000000000003</v>
      </c>
      <c r="Z205">
        <v>6.7080000000000002</v>
      </c>
    </row>
    <row r="206" spans="1:26">
      <c r="A206" s="19" t="str">
        <f>VLOOKUP(B206,'Code matching'!$E$2:$G$315,3,FALSE)</f>
        <v>TUN</v>
      </c>
      <c r="B206" t="s">
        <v>464</v>
      </c>
      <c r="C206">
        <v>2.9994999999999998</v>
      </c>
      <c r="D206">
        <v>2.8807999999999998</v>
      </c>
      <c r="E206" t="s">
        <v>672</v>
      </c>
      <c r="F206">
        <v>2.8803999999999998</v>
      </c>
      <c r="G206" t="s">
        <v>672</v>
      </c>
      <c r="H206">
        <v>2.8664999999999998</v>
      </c>
      <c r="I206" t="s">
        <v>672</v>
      </c>
      <c r="J206">
        <v>2.8715999999999999</v>
      </c>
      <c r="K206">
        <v>2.8420999999999998</v>
      </c>
      <c r="L206" t="s">
        <v>672</v>
      </c>
      <c r="M206">
        <v>2.851</v>
      </c>
      <c r="N206" t="s">
        <v>672</v>
      </c>
      <c r="O206">
        <v>2.7989999999999999</v>
      </c>
      <c r="P206" t="s">
        <v>672</v>
      </c>
      <c r="Q206">
        <v>2.8140000000000001</v>
      </c>
      <c r="R206">
        <v>2.8380000000000001</v>
      </c>
      <c r="S206" t="s">
        <v>672</v>
      </c>
      <c r="T206">
        <v>2.8530000000000002</v>
      </c>
      <c r="U206" t="s">
        <v>672</v>
      </c>
      <c r="V206">
        <v>2.8919999999999999</v>
      </c>
      <c r="W206">
        <v>2.8839999999999999</v>
      </c>
      <c r="X206" t="s">
        <v>672</v>
      </c>
      <c r="Y206" s="19">
        <v>2.8540000000000001</v>
      </c>
      <c r="Z206">
        <v>2.734</v>
      </c>
    </row>
    <row r="207" spans="1:26">
      <c r="A207" s="19" t="str">
        <f>VLOOKUP(B207,'Code matching'!$E$2:$G$315,3,FALSE)</f>
        <v>TUR</v>
      </c>
      <c r="B207" t="s">
        <v>51</v>
      </c>
      <c r="C207">
        <v>5.9180000000000001</v>
      </c>
      <c r="D207">
        <v>5.7663000000000002</v>
      </c>
      <c r="E207" t="s">
        <v>672</v>
      </c>
      <c r="F207">
        <v>5.5647000000000002</v>
      </c>
      <c r="G207" t="s">
        <v>672</v>
      </c>
      <c r="H207">
        <v>5.8346</v>
      </c>
      <c r="I207" t="s">
        <v>672</v>
      </c>
      <c r="J207">
        <v>5.6619999999999999</v>
      </c>
      <c r="K207">
        <v>5.7339000000000002</v>
      </c>
      <c r="L207" t="s">
        <v>672</v>
      </c>
      <c r="M207">
        <v>5.7789999999999999</v>
      </c>
      <c r="N207" t="s">
        <v>672</v>
      </c>
      <c r="O207">
        <v>5.9560000000000004</v>
      </c>
      <c r="P207" t="s">
        <v>672</v>
      </c>
      <c r="Q207">
        <v>5.9829999999999997</v>
      </c>
      <c r="R207">
        <v>6.1779999999999999</v>
      </c>
      <c r="S207" t="s">
        <v>672</v>
      </c>
      <c r="T207">
        <v>6.5750000000000002</v>
      </c>
      <c r="U207" t="s">
        <v>672</v>
      </c>
      <c r="V207">
        <v>6.9669999999999996</v>
      </c>
      <c r="W207">
        <v>6.8170000000000002</v>
      </c>
      <c r="X207" t="s">
        <v>672</v>
      </c>
      <c r="Y207" s="19">
        <v>6.8540000000000001</v>
      </c>
      <c r="Z207">
        <v>6.9669999999999996</v>
      </c>
    </row>
    <row r="208" spans="1:26">
      <c r="A208" s="19" t="str">
        <f>VLOOKUP(B208,'Code matching'!$E$2:$G$315,3,FALSE)</f>
        <v>TKM</v>
      </c>
      <c r="B208" t="s">
        <v>52</v>
      </c>
      <c r="C208">
        <v>3.5</v>
      </c>
      <c r="D208">
        <v>3.5</v>
      </c>
      <c r="E208" t="s">
        <v>672</v>
      </c>
      <c r="F208">
        <v>3.5</v>
      </c>
      <c r="G208" t="s">
        <v>672</v>
      </c>
      <c r="H208">
        <v>3.5</v>
      </c>
      <c r="I208" t="s">
        <v>672</v>
      </c>
      <c r="J208">
        <v>3.5</v>
      </c>
      <c r="K208">
        <v>3.5</v>
      </c>
      <c r="L208" t="s">
        <v>672</v>
      </c>
      <c r="M208">
        <v>3.5</v>
      </c>
      <c r="N208" t="s">
        <v>672</v>
      </c>
      <c r="O208">
        <v>3.5</v>
      </c>
      <c r="P208" t="s">
        <v>672</v>
      </c>
      <c r="Q208">
        <v>3.5</v>
      </c>
      <c r="R208">
        <v>3.5</v>
      </c>
      <c r="S208" t="s">
        <v>672</v>
      </c>
      <c r="T208">
        <v>3.5</v>
      </c>
      <c r="U208" t="s">
        <v>672</v>
      </c>
      <c r="V208">
        <v>3.5</v>
      </c>
      <c r="W208">
        <v>3.5</v>
      </c>
      <c r="X208" t="s">
        <v>672</v>
      </c>
      <c r="Y208" s="19">
        <v>3.5</v>
      </c>
      <c r="Z208">
        <v>3.5</v>
      </c>
    </row>
    <row r="209" spans="1:26">
      <c r="A209" s="19" t="e">
        <f>VLOOKUP(B209,'Code matching'!$E$2:$G$315,3,FALSE)</f>
        <v>#N/A</v>
      </c>
      <c r="B209" t="s">
        <v>1197</v>
      </c>
      <c r="C209">
        <v>1</v>
      </c>
      <c r="D209">
        <v>1</v>
      </c>
      <c r="E209" t="s">
        <v>672</v>
      </c>
      <c r="F209">
        <v>1</v>
      </c>
      <c r="G209" t="s">
        <v>672</v>
      </c>
      <c r="H209">
        <v>1</v>
      </c>
      <c r="I209" t="s">
        <v>672</v>
      </c>
      <c r="J209">
        <v>1</v>
      </c>
      <c r="K209">
        <v>1</v>
      </c>
      <c r="L209" t="s">
        <v>672</v>
      </c>
      <c r="M209">
        <v>1</v>
      </c>
      <c r="N209" t="s">
        <v>672</v>
      </c>
      <c r="O209">
        <v>1</v>
      </c>
      <c r="P209" t="s">
        <v>672</v>
      </c>
      <c r="Q209">
        <v>1</v>
      </c>
      <c r="R209">
        <v>1</v>
      </c>
      <c r="S209" t="s">
        <v>672</v>
      </c>
      <c r="T209">
        <v>1</v>
      </c>
      <c r="U209" t="s">
        <v>672</v>
      </c>
      <c r="V209">
        <v>1</v>
      </c>
      <c r="W209">
        <v>1</v>
      </c>
      <c r="X209" t="s">
        <v>672</v>
      </c>
      <c r="Y209" s="19">
        <v>1</v>
      </c>
      <c r="Z209">
        <v>1</v>
      </c>
    </row>
    <row r="210" spans="1:26">
      <c r="A210" s="19" t="str">
        <f>VLOOKUP(B210,'Code matching'!$E$2:$G$315,3,FALSE)</f>
        <v>TUV</v>
      </c>
      <c r="B210" t="s">
        <v>53</v>
      </c>
      <c r="C210">
        <v>1.4470000000000001</v>
      </c>
      <c r="D210">
        <v>1.429</v>
      </c>
      <c r="E210" t="s">
        <v>672</v>
      </c>
      <c r="F210">
        <v>1.4550000000000001</v>
      </c>
      <c r="G210">
        <v>1.4710000000000001</v>
      </c>
      <c r="H210">
        <v>1.484</v>
      </c>
      <c r="I210">
        <v>1.458</v>
      </c>
      <c r="J210">
        <v>1.478</v>
      </c>
      <c r="K210">
        <v>1.458</v>
      </c>
      <c r="L210" t="s">
        <v>672</v>
      </c>
      <c r="M210">
        <v>1.4750000000000001</v>
      </c>
      <c r="N210" t="s">
        <v>672</v>
      </c>
      <c r="O210">
        <v>1.4339999999999999</v>
      </c>
      <c r="P210" t="s">
        <v>672</v>
      </c>
      <c r="Q210">
        <v>1.4910000000000001</v>
      </c>
      <c r="R210">
        <v>1.5189999999999999</v>
      </c>
      <c r="S210">
        <v>1.5329999999999999</v>
      </c>
      <c r="T210">
        <v>1.6259999999999999</v>
      </c>
      <c r="U210">
        <v>1.571</v>
      </c>
      <c r="V210">
        <v>1.532</v>
      </c>
      <c r="W210">
        <v>1.506</v>
      </c>
      <c r="X210">
        <v>1.4490000000000001</v>
      </c>
      <c r="Y210" s="19">
        <v>1.431</v>
      </c>
      <c r="Z210">
        <v>1.391</v>
      </c>
    </row>
    <row r="211" spans="1:26">
      <c r="A211" s="19" t="str">
        <f>VLOOKUP(B211,'Code matching'!$E$2:$G$315,3,FALSE)</f>
        <v>UGA</v>
      </c>
      <c r="B211" t="s">
        <v>471</v>
      </c>
      <c r="C211">
        <v>3766.33</v>
      </c>
      <c r="D211">
        <v>3699.1</v>
      </c>
      <c r="E211" t="s">
        <v>672</v>
      </c>
      <c r="F211">
        <v>3699.5</v>
      </c>
      <c r="G211" t="s">
        <v>672</v>
      </c>
      <c r="H211">
        <v>3692.25</v>
      </c>
      <c r="I211" t="s">
        <v>672</v>
      </c>
      <c r="J211">
        <v>3680.71</v>
      </c>
      <c r="K211">
        <v>3711.2</v>
      </c>
      <c r="L211" t="s">
        <v>672</v>
      </c>
      <c r="M211">
        <v>3694.5</v>
      </c>
      <c r="N211" t="s">
        <v>672</v>
      </c>
      <c r="O211">
        <v>3657</v>
      </c>
      <c r="P211" t="s">
        <v>672</v>
      </c>
      <c r="Q211">
        <v>3672</v>
      </c>
      <c r="R211">
        <v>3706</v>
      </c>
      <c r="S211" t="s">
        <v>672</v>
      </c>
      <c r="T211">
        <v>3840</v>
      </c>
      <c r="U211" t="s">
        <v>672</v>
      </c>
      <c r="V211">
        <v>3803</v>
      </c>
      <c r="W211">
        <v>3782.5</v>
      </c>
      <c r="X211" t="s">
        <v>672</v>
      </c>
      <c r="Y211" s="19">
        <v>3733.5</v>
      </c>
      <c r="Z211">
        <v>3684.03</v>
      </c>
    </row>
    <row r="212" spans="1:26">
      <c r="A212" s="19" t="str">
        <f>VLOOKUP(B212,'Code matching'!$E$2:$G$315,3,FALSE)</f>
        <v>UKR</v>
      </c>
      <c r="B212" t="s">
        <v>473</v>
      </c>
      <c r="C212">
        <v>28</v>
      </c>
      <c r="D212">
        <v>26.17</v>
      </c>
      <c r="E212" t="s">
        <v>672</v>
      </c>
      <c r="F212">
        <v>25.605</v>
      </c>
      <c r="G212" t="s">
        <v>672</v>
      </c>
      <c r="H212">
        <v>25.204999999999998</v>
      </c>
      <c r="I212" t="s">
        <v>672</v>
      </c>
      <c r="J212">
        <v>24.32</v>
      </c>
      <c r="K212">
        <v>25.25</v>
      </c>
      <c r="L212" t="s">
        <v>672</v>
      </c>
      <c r="M212">
        <v>24.77</v>
      </c>
      <c r="N212" t="s">
        <v>672</v>
      </c>
      <c r="O212">
        <v>23.5</v>
      </c>
      <c r="P212" t="s">
        <v>672</v>
      </c>
      <c r="Q212">
        <v>25</v>
      </c>
      <c r="R212">
        <v>24.7</v>
      </c>
      <c r="S212" t="s">
        <v>672</v>
      </c>
      <c r="T212">
        <v>28.5</v>
      </c>
      <c r="U212" t="s">
        <v>672</v>
      </c>
      <c r="V212">
        <v>27.4</v>
      </c>
      <c r="W212">
        <v>27.1</v>
      </c>
      <c r="X212" t="s">
        <v>672</v>
      </c>
      <c r="Y212" s="19">
        <v>26.9</v>
      </c>
      <c r="Z212">
        <v>28</v>
      </c>
    </row>
    <row r="213" spans="1:26">
      <c r="A213" s="19" t="str">
        <f>VLOOKUP(B213,'Code matching'!$E$2:$G$315,3,FALSE)</f>
        <v>ARE</v>
      </c>
      <c r="B213" t="s">
        <v>475</v>
      </c>
      <c r="C213">
        <v>3.673</v>
      </c>
      <c r="D213">
        <v>3.673</v>
      </c>
      <c r="E213" t="s">
        <v>672</v>
      </c>
      <c r="F213">
        <v>3.673</v>
      </c>
      <c r="G213" t="s">
        <v>672</v>
      </c>
      <c r="H213">
        <v>3.673</v>
      </c>
      <c r="I213" t="s">
        <v>672</v>
      </c>
      <c r="J213">
        <v>3.673</v>
      </c>
      <c r="K213">
        <v>3.673</v>
      </c>
      <c r="L213" t="s">
        <v>672</v>
      </c>
      <c r="M213">
        <v>3.673</v>
      </c>
      <c r="N213" t="s">
        <v>672</v>
      </c>
      <c r="O213">
        <v>3.673</v>
      </c>
      <c r="P213" t="s">
        <v>672</v>
      </c>
      <c r="Q213">
        <v>3.673</v>
      </c>
      <c r="R213">
        <v>3.673</v>
      </c>
      <c r="S213" t="s">
        <v>672</v>
      </c>
      <c r="T213">
        <v>3.673</v>
      </c>
      <c r="U213" t="s">
        <v>672</v>
      </c>
      <c r="V213">
        <v>3.673</v>
      </c>
      <c r="W213">
        <v>3.673</v>
      </c>
      <c r="X213" t="s">
        <v>672</v>
      </c>
      <c r="Y213" s="19">
        <v>3.673</v>
      </c>
      <c r="Z213">
        <v>3.673</v>
      </c>
    </row>
    <row r="214" spans="1:26">
      <c r="A214" s="19" t="str">
        <f>VLOOKUP(B214,'Code matching'!$E$2:$G$315,3,FALSE)</f>
        <v>GBR</v>
      </c>
      <c r="B214" t="s">
        <v>652</v>
      </c>
      <c r="C214">
        <v>0.79300000000000004</v>
      </c>
      <c r="D214">
        <v>0.78800000000000003</v>
      </c>
      <c r="E214" t="s">
        <v>672</v>
      </c>
      <c r="F214">
        <v>0.82199999999999995</v>
      </c>
      <c r="G214">
        <v>0.82799999999999996</v>
      </c>
      <c r="H214">
        <v>0.82</v>
      </c>
      <c r="I214">
        <v>0.81100000000000005</v>
      </c>
      <c r="J214">
        <v>0.81200000000000006</v>
      </c>
      <c r="K214">
        <v>0.77700000000000002</v>
      </c>
      <c r="L214" t="s">
        <v>672</v>
      </c>
      <c r="M214">
        <v>0.77700000000000002</v>
      </c>
      <c r="N214" t="s">
        <v>672</v>
      </c>
      <c r="O214">
        <v>0.76300000000000001</v>
      </c>
      <c r="P214" t="s">
        <v>672</v>
      </c>
      <c r="Q214">
        <v>0.76400000000000001</v>
      </c>
      <c r="R214">
        <v>0.77500000000000002</v>
      </c>
      <c r="S214">
        <v>0.77300000000000002</v>
      </c>
      <c r="T214">
        <v>0.80700000000000005</v>
      </c>
      <c r="U214">
        <v>0.8</v>
      </c>
      <c r="V214">
        <v>0.80500000000000005</v>
      </c>
      <c r="W214">
        <v>0.81399999999999995</v>
      </c>
      <c r="X214">
        <v>0.79</v>
      </c>
      <c r="Y214" s="19">
        <v>0.79300000000000004</v>
      </c>
      <c r="Z214">
        <v>0.77</v>
      </c>
    </row>
    <row r="215" spans="1:26">
      <c r="A215" s="19" t="str">
        <f>VLOOKUP(B215,'Code matching'!$E$2:$G$315,3,FALSE)</f>
        <v>USA</v>
      </c>
      <c r="B215" t="s">
        <v>483</v>
      </c>
      <c r="C215">
        <v>1</v>
      </c>
      <c r="D215">
        <v>1</v>
      </c>
      <c r="E215" t="s">
        <v>672</v>
      </c>
      <c r="F215">
        <v>1</v>
      </c>
      <c r="G215" t="s">
        <v>672</v>
      </c>
      <c r="H215">
        <v>1</v>
      </c>
      <c r="I215" t="s">
        <v>672</v>
      </c>
      <c r="J215">
        <v>1</v>
      </c>
      <c r="K215">
        <v>1</v>
      </c>
      <c r="L215" t="s">
        <v>672</v>
      </c>
      <c r="M215">
        <v>1</v>
      </c>
      <c r="N215" t="s">
        <v>672</v>
      </c>
      <c r="O215">
        <v>1</v>
      </c>
      <c r="P215" t="s">
        <v>672</v>
      </c>
      <c r="Q215">
        <v>1</v>
      </c>
      <c r="R215">
        <v>1</v>
      </c>
      <c r="S215" t="s">
        <v>672</v>
      </c>
      <c r="T215">
        <v>1</v>
      </c>
      <c r="U215" t="s">
        <v>672</v>
      </c>
      <c r="V215">
        <v>1</v>
      </c>
      <c r="W215">
        <v>1</v>
      </c>
      <c r="X215" t="s">
        <v>672</v>
      </c>
      <c r="Y215" s="19">
        <v>1</v>
      </c>
      <c r="Z215">
        <v>1</v>
      </c>
    </row>
    <row r="216" spans="1:26">
      <c r="A216" s="19" t="str">
        <f>VLOOKUP(B216,'Code matching'!$E$2:$G$315,3,FALSE)</f>
        <v>URY</v>
      </c>
      <c r="B216" t="s">
        <v>487</v>
      </c>
      <c r="C216">
        <v>35.218899999999998</v>
      </c>
      <c r="D216">
        <v>35.265000000000001</v>
      </c>
      <c r="E216" t="s">
        <v>672</v>
      </c>
      <c r="F216">
        <v>34.325000000000003</v>
      </c>
      <c r="G216" t="s">
        <v>672</v>
      </c>
      <c r="H216">
        <v>36.615000000000002</v>
      </c>
      <c r="I216" t="s">
        <v>672</v>
      </c>
      <c r="J216">
        <v>36.837499999999999</v>
      </c>
      <c r="K216">
        <v>37.512500000000003</v>
      </c>
      <c r="L216" t="s">
        <v>672</v>
      </c>
      <c r="M216">
        <v>37.954999999999998</v>
      </c>
      <c r="N216" t="s">
        <v>672</v>
      </c>
      <c r="O216">
        <v>37.1</v>
      </c>
      <c r="P216" t="s">
        <v>672</v>
      </c>
      <c r="Q216">
        <v>37.524999999999999</v>
      </c>
      <c r="R216">
        <v>38.799999999999997</v>
      </c>
      <c r="S216" t="s">
        <v>672</v>
      </c>
      <c r="T216">
        <v>43.95</v>
      </c>
      <c r="U216" t="s">
        <v>672</v>
      </c>
      <c r="V216">
        <v>42.542000000000002</v>
      </c>
      <c r="W216">
        <v>43.325000000000003</v>
      </c>
      <c r="X216" t="s">
        <v>672</v>
      </c>
      <c r="Y216" s="19">
        <v>42</v>
      </c>
      <c r="Z216">
        <v>42.45</v>
      </c>
    </row>
    <row r="217" spans="1:26">
      <c r="A217" s="19" t="str">
        <f>VLOOKUP(B217,'Code matching'!$E$2:$G$315,3,FALSE)</f>
        <v>UZB</v>
      </c>
      <c r="B217" t="s">
        <v>54</v>
      </c>
      <c r="C217">
        <v>8495</v>
      </c>
      <c r="D217">
        <v>8571</v>
      </c>
      <c r="E217" t="s">
        <v>672</v>
      </c>
      <c r="F217">
        <v>8660</v>
      </c>
      <c r="G217" t="s">
        <v>672</v>
      </c>
      <c r="H217">
        <v>9366</v>
      </c>
      <c r="I217" t="s">
        <v>672</v>
      </c>
      <c r="J217">
        <v>9445</v>
      </c>
      <c r="K217">
        <v>9460</v>
      </c>
      <c r="L217" t="s">
        <v>672</v>
      </c>
      <c r="M217">
        <v>9491</v>
      </c>
      <c r="N217" t="s">
        <v>672</v>
      </c>
      <c r="O217">
        <v>9502</v>
      </c>
      <c r="P217" t="s">
        <v>672</v>
      </c>
      <c r="Q217">
        <v>9580</v>
      </c>
      <c r="R217">
        <v>9525</v>
      </c>
      <c r="S217" t="s">
        <v>672</v>
      </c>
      <c r="T217">
        <v>9545</v>
      </c>
      <c r="U217" t="s">
        <v>672</v>
      </c>
      <c r="V217">
        <v>10142</v>
      </c>
      <c r="W217">
        <v>10125</v>
      </c>
      <c r="X217" t="s">
        <v>672</v>
      </c>
      <c r="Y217" s="19">
        <v>10160</v>
      </c>
      <c r="Z217">
        <v>10216</v>
      </c>
    </row>
    <row r="218" spans="1:26">
      <c r="A218" s="19" t="str">
        <f>VLOOKUP(B218,'Code matching'!$E$2:$G$315,3,FALSE)</f>
        <v>VUT</v>
      </c>
      <c r="B218" t="s">
        <v>55</v>
      </c>
      <c r="C218">
        <v>112.62</v>
      </c>
      <c r="D218">
        <v>111.98</v>
      </c>
      <c r="E218" t="s">
        <v>672</v>
      </c>
      <c r="F218">
        <v>110.85</v>
      </c>
      <c r="G218" t="s">
        <v>672</v>
      </c>
      <c r="H218">
        <v>113.97</v>
      </c>
      <c r="I218" t="s">
        <v>672</v>
      </c>
      <c r="J218">
        <v>113.97</v>
      </c>
      <c r="K218">
        <v>113.06</v>
      </c>
      <c r="L218" t="s">
        <v>672</v>
      </c>
      <c r="M218">
        <v>113.65</v>
      </c>
      <c r="N218" t="s">
        <v>672</v>
      </c>
      <c r="O218">
        <v>112.42</v>
      </c>
      <c r="P218" t="s">
        <v>672</v>
      </c>
      <c r="Q218">
        <v>113.08</v>
      </c>
      <c r="R218">
        <v>115.54</v>
      </c>
      <c r="S218" t="s">
        <v>672</v>
      </c>
      <c r="T218">
        <v>123.69</v>
      </c>
      <c r="U218" t="s">
        <v>672</v>
      </c>
      <c r="V218">
        <v>118.03</v>
      </c>
      <c r="W218">
        <v>116.49</v>
      </c>
      <c r="X218" t="s">
        <v>672</v>
      </c>
      <c r="Y218" s="19">
        <v>115.66</v>
      </c>
      <c r="Z218">
        <v>110.2</v>
      </c>
    </row>
    <row r="219" spans="1:26">
      <c r="A219" s="19" t="str">
        <f>VLOOKUP(B219,'Code matching'!$E$2:$G$315,3,FALSE)</f>
        <v>VEN</v>
      </c>
      <c r="B219" t="s">
        <v>670</v>
      </c>
      <c r="C219">
        <v>5738.26</v>
      </c>
      <c r="D219">
        <v>6522.69</v>
      </c>
      <c r="E219">
        <v>7144.48</v>
      </c>
      <c r="F219">
        <v>10731.11</v>
      </c>
      <c r="G219">
        <v>13613.32</v>
      </c>
      <c r="H219">
        <v>20511.05</v>
      </c>
      <c r="I219" t="s">
        <v>672</v>
      </c>
      <c r="J219">
        <v>20903.68</v>
      </c>
      <c r="K219">
        <v>21659.919999999998</v>
      </c>
      <c r="L219">
        <v>26781.56</v>
      </c>
      <c r="M219">
        <v>35470.61</v>
      </c>
      <c r="N219">
        <v>44610.46</v>
      </c>
      <c r="O219">
        <v>46677.2</v>
      </c>
      <c r="P219">
        <v>62299.040000000001</v>
      </c>
      <c r="Q219">
        <v>74727.19</v>
      </c>
      <c r="R219">
        <v>73351.03</v>
      </c>
      <c r="S219" t="s">
        <v>672</v>
      </c>
      <c r="T219">
        <v>71208.53</v>
      </c>
      <c r="U219">
        <v>100980.13</v>
      </c>
      <c r="V219">
        <v>171072.85</v>
      </c>
      <c r="W219">
        <v>193464.32000000001</v>
      </c>
      <c r="X219" t="s">
        <v>672</v>
      </c>
      <c r="Y219" s="19">
        <v>201961.4</v>
      </c>
      <c r="Z219">
        <v>241970.78</v>
      </c>
    </row>
    <row r="220" spans="1:26">
      <c r="A220" s="19" t="str">
        <f>VLOOKUP(B220,'Code matching'!$E$2:$G$315,3,FALSE)</f>
        <v>VNM</v>
      </c>
      <c r="B220" t="s">
        <v>56</v>
      </c>
      <c r="C220">
        <v>23418</v>
      </c>
      <c r="D220">
        <v>23322</v>
      </c>
      <c r="E220" t="s">
        <v>672</v>
      </c>
      <c r="F220">
        <v>23202</v>
      </c>
      <c r="G220" t="s">
        <v>672</v>
      </c>
      <c r="H220">
        <v>23200</v>
      </c>
      <c r="I220" t="s">
        <v>672</v>
      </c>
      <c r="J220">
        <v>23201</v>
      </c>
      <c r="K220">
        <v>23202</v>
      </c>
      <c r="L220" t="s">
        <v>672</v>
      </c>
      <c r="M220">
        <v>23198</v>
      </c>
      <c r="N220" t="s">
        <v>672</v>
      </c>
      <c r="O220">
        <v>23172</v>
      </c>
      <c r="P220" t="s">
        <v>672</v>
      </c>
      <c r="Q220">
        <v>23179</v>
      </c>
      <c r="R220">
        <v>23238</v>
      </c>
      <c r="S220" t="s">
        <v>672</v>
      </c>
      <c r="T220">
        <v>23633</v>
      </c>
      <c r="U220" t="s">
        <v>672</v>
      </c>
      <c r="V220">
        <v>23307</v>
      </c>
      <c r="W220">
        <v>23288</v>
      </c>
      <c r="X220" t="s">
        <v>672</v>
      </c>
      <c r="Y220" s="19">
        <v>23183</v>
      </c>
      <c r="Z220">
        <v>23152</v>
      </c>
    </row>
    <row r="221" spans="1:26">
      <c r="A221" s="19" t="e">
        <f>VLOOKUP(B221,'Code matching'!$E$2:$G$315,3,FALSE)</f>
        <v>#N/A</v>
      </c>
      <c r="B221" t="s">
        <v>1196</v>
      </c>
      <c r="C221">
        <v>1</v>
      </c>
      <c r="D221">
        <v>1</v>
      </c>
      <c r="E221" t="s">
        <v>672</v>
      </c>
      <c r="F221">
        <v>1</v>
      </c>
      <c r="G221" t="s">
        <v>672</v>
      </c>
      <c r="H221">
        <v>1</v>
      </c>
      <c r="I221" t="s">
        <v>672</v>
      </c>
      <c r="J221">
        <v>1</v>
      </c>
      <c r="K221">
        <v>1</v>
      </c>
      <c r="L221" t="s">
        <v>672</v>
      </c>
      <c r="M221">
        <v>1</v>
      </c>
      <c r="N221" t="s">
        <v>672</v>
      </c>
      <c r="O221">
        <v>1</v>
      </c>
      <c r="P221" t="s">
        <v>672</v>
      </c>
      <c r="Q221">
        <v>1</v>
      </c>
      <c r="R221">
        <v>1</v>
      </c>
      <c r="S221" t="s">
        <v>672</v>
      </c>
      <c r="T221">
        <v>1</v>
      </c>
      <c r="U221" t="s">
        <v>672</v>
      </c>
      <c r="V221">
        <v>1</v>
      </c>
      <c r="W221">
        <v>1</v>
      </c>
      <c r="X221" t="s">
        <v>672</v>
      </c>
      <c r="Y221" s="19">
        <v>1</v>
      </c>
      <c r="Z221">
        <v>1</v>
      </c>
    </row>
    <row r="222" spans="1:26">
      <c r="A222" s="19" t="e">
        <f>VLOOKUP(B222,'Code matching'!$E$2:$G$315,3,FALSE)</f>
        <v>#N/A</v>
      </c>
      <c r="B222" t="s">
        <v>1195</v>
      </c>
      <c r="C222">
        <v>1</v>
      </c>
      <c r="D222">
        <v>1</v>
      </c>
      <c r="E222" t="s">
        <v>672</v>
      </c>
      <c r="F222">
        <v>1</v>
      </c>
      <c r="G222" t="s">
        <v>672</v>
      </c>
      <c r="H222">
        <v>1</v>
      </c>
      <c r="I222" t="s">
        <v>672</v>
      </c>
      <c r="J222">
        <v>1</v>
      </c>
      <c r="K222">
        <v>1</v>
      </c>
      <c r="L222" t="s">
        <v>672</v>
      </c>
      <c r="M222">
        <v>1</v>
      </c>
      <c r="N222" t="s">
        <v>672</v>
      </c>
      <c r="O222">
        <v>1</v>
      </c>
      <c r="P222" t="s">
        <v>672</v>
      </c>
      <c r="Q222">
        <v>1</v>
      </c>
      <c r="R222">
        <v>1</v>
      </c>
      <c r="S222" t="s">
        <v>672</v>
      </c>
      <c r="T222">
        <v>1</v>
      </c>
      <c r="U222" t="s">
        <v>672</v>
      </c>
      <c r="V222">
        <v>1</v>
      </c>
      <c r="W222">
        <v>1</v>
      </c>
      <c r="X222" t="s">
        <v>672</v>
      </c>
      <c r="Y222" s="19">
        <v>1</v>
      </c>
      <c r="Z222">
        <v>1</v>
      </c>
    </row>
    <row r="223" spans="1:26">
      <c r="A223" s="19" t="str">
        <f>VLOOKUP(B223,'Code matching'!$E$2:$G$315,3,FALSE)</f>
        <v>WLF</v>
      </c>
      <c r="B223" t="s">
        <v>494</v>
      </c>
      <c r="C223">
        <v>107.28400000000001</v>
      </c>
      <c r="D223">
        <v>105.012</v>
      </c>
      <c r="E223" t="s">
        <v>672</v>
      </c>
      <c r="F223">
        <v>107.09099999999999</v>
      </c>
      <c r="G223">
        <v>106.651</v>
      </c>
      <c r="H223">
        <v>107.837</v>
      </c>
      <c r="I223">
        <v>108.58199999999999</v>
      </c>
      <c r="J223">
        <v>109.07899999999999</v>
      </c>
      <c r="K223">
        <v>107.41</v>
      </c>
      <c r="L223" t="s">
        <v>672</v>
      </c>
      <c r="M223">
        <v>108.474</v>
      </c>
      <c r="N223" t="s">
        <v>672</v>
      </c>
      <c r="O223">
        <v>106.88</v>
      </c>
      <c r="P223" t="s">
        <v>672</v>
      </c>
      <c r="Q223">
        <v>108.218</v>
      </c>
      <c r="R223">
        <v>108.553</v>
      </c>
      <c r="S223">
        <v>105.45399999999999</v>
      </c>
      <c r="T223">
        <v>108.1</v>
      </c>
      <c r="U223">
        <v>109.35899999999999</v>
      </c>
      <c r="V223">
        <v>109.943</v>
      </c>
      <c r="W223">
        <v>108.12</v>
      </c>
      <c r="X223">
        <v>104.898</v>
      </c>
      <c r="Y223" s="19">
        <v>104.953</v>
      </c>
      <c r="Z223">
        <v>101.49</v>
      </c>
    </row>
    <row r="224" spans="1:26">
      <c r="A224" s="19" t="str">
        <f>VLOOKUP(B224,'Code matching'!$E$2:$G$315,3,FALSE)</f>
        <v>YEM</v>
      </c>
      <c r="B224" t="s">
        <v>1194</v>
      </c>
      <c r="C224">
        <v>515.07000000000005</v>
      </c>
      <c r="D224">
        <v>546.11</v>
      </c>
      <c r="E224" t="s">
        <v>672</v>
      </c>
      <c r="F224">
        <v>560.16999999999996</v>
      </c>
      <c r="G224" t="s">
        <v>672</v>
      </c>
      <c r="H224">
        <v>576.17999999999995</v>
      </c>
      <c r="I224" t="s">
        <v>672</v>
      </c>
      <c r="J224">
        <v>588.79</v>
      </c>
      <c r="K224">
        <v>555.80999999999995</v>
      </c>
      <c r="L224" t="s">
        <v>672</v>
      </c>
      <c r="M224">
        <v>559.69000000000005</v>
      </c>
      <c r="N224" t="s">
        <v>672</v>
      </c>
      <c r="O224">
        <v>559.69000000000005</v>
      </c>
      <c r="P224" t="s">
        <v>672</v>
      </c>
      <c r="Q224">
        <v>573.27</v>
      </c>
      <c r="R224">
        <v>579.09</v>
      </c>
      <c r="S224" t="s">
        <v>672</v>
      </c>
      <c r="T224">
        <v>582</v>
      </c>
      <c r="U224" t="s">
        <v>672</v>
      </c>
      <c r="V224">
        <v>580.05999999999995</v>
      </c>
      <c r="W224">
        <v>581.03</v>
      </c>
      <c r="X224" t="s">
        <v>672</v>
      </c>
      <c r="Y224" s="19">
        <v>601.4</v>
      </c>
      <c r="Z224">
        <v>580.05999999999995</v>
      </c>
    </row>
    <row r="225" spans="1:26">
      <c r="A225" s="19" t="str">
        <f>VLOOKUP(B225,'Code matching'!$E$2:$G$315,3,FALSE)</f>
        <v>ZMB</v>
      </c>
      <c r="B225" t="s">
        <v>500</v>
      </c>
      <c r="C225">
        <v>13.4209</v>
      </c>
      <c r="D225">
        <v>12.8842</v>
      </c>
      <c r="E225" t="s">
        <v>672</v>
      </c>
      <c r="F225">
        <v>12.896699999999999</v>
      </c>
      <c r="G225" t="s">
        <v>672</v>
      </c>
      <c r="H225">
        <v>13.074999999999999</v>
      </c>
      <c r="I225" t="s">
        <v>672</v>
      </c>
      <c r="J225">
        <v>13.175000000000001</v>
      </c>
      <c r="K225">
        <v>13.2613</v>
      </c>
      <c r="L225" t="s">
        <v>672</v>
      </c>
      <c r="M225">
        <v>14.6</v>
      </c>
      <c r="N225" t="s">
        <v>672</v>
      </c>
      <c r="O225">
        <v>13.839</v>
      </c>
      <c r="P225" t="s">
        <v>672</v>
      </c>
      <c r="Q225">
        <v>14.776999999999999</v>
      </c>
      <c r="R225">
        <v>14.84</v>
      </c>
      <c r="S225" t="s">
        <v>672</v>
      </c>
      <c r="T225">
        <v>17.95</v>
      </c>
      <c r="U225" t="s">
        <v>672</v>
      </c>
      <c r="V225">
        <v>18.649999999999999</v>
      </c>
      <c r="W225">
        <v>18.213000000000001</v>
      </c>
      <c r="X225" t="s">
        <v>672</v>
      </c>
      <c r="Y225" s="19">
        <v>18.149999999999999</v>
      </c>
      <c r="Z225">
        <v>18.222999999999999</v>
      </c>
    </row>
    <row r="226" spans="1:26">
      <c r="A226" s="19" t="str">
        <f>VLOOKUP(B226,'Code matching'!$E$2:$G$315,3,FALSE)</f>
        <v>ZWE</v>
      </c>
      <c r="B226" t="s">
        <v>502</v>
      </c>
      <c r="C226">
        <v>5.1696999999999997</v>
      </c>
      <c r="D226">
        <v>6.5431999999999997</v>
      </c>
      <c r="E226">
        <v>8.3000000000000007</v>
      </c>
      <c r="F226">
        <v>8.6</v>
      </c>
      <c r="G226">
        <v>9.6</v>
      </c>
      <c r="H226">
        <v>10.119999999999999</v>
      </c>
      <c r="I226">
        <v>11.517899999999999</v>
      </c>
      <c r="J226">
        <v>14.2</v>
      </c>
      <c r="K226">
        <v>15.12</v>
      </c>
      <c r="L226" t="s">
        <v>672</v>
      </c>
      <c r="M226">
        <v>15.68</v>
      </c>
      <c r="N226" t="s">
        <v>672</v>
      </c>
      <c r="O226">
        <v>16.154</v>
      </c>
      <c r="P226" t="s">
        <v>672</v>
      </c>
      <c r="Q226">
        <v>16.8</v>
      </c>
      <c r="R226">
        <v>17.338000000000001</v>
      </c>
      <c r="S226" t="s">
        <v>672</v>
      </c>
      <c r="T226">
        <v>25.391999999999999</v>
      </c>
      <c r="U226" t="s">
        <v>672</v>
      </c>
      <c r="V226">
        <v>25.391999999999999</v>
      </c>
      <c r="W226">
        <v>24.6</v>
      </c>
      <c r="X226" t="s">
        <v>672</v>
      </c>
      <c r="Y226" s="19">
        <v>64.23</v>
      </c>
      <c r="Z226">
        <v>70.349999999999994</v>
      </c>
    </row>
  </sheetData>
  <hyperlinks>
    <hyperlink ref="F1" r:id="rId1"/>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82"/>
  <sheetViews>
    <sheetView zoomScale="93" zoomScaleNormal="93" workbookViewId="0">
      <selection activeCell="D8" sqref="D8"/>
    </sheetView>
  </sheetViews>
  <sheetFormatPr defaultColWidth="8.7109375" defaultRowHeight="15"/>
  <cols>
    <col min="1" max="1" width="8.7109375" style="19"/>
    <col min="2" max="2" width="21.42578125" style="19" customWidth="1"/>
    <col min="3" max="15" width="10.28515625" style="19" customWidth="1"/>
    <col min="16" max="18" width="16.28515625" style="19" customWidth="1"/>
    <col min="19" max="19" width="12.28515625" style="19" customWidth="1"/>
    <col min="20" max="23" width="8.85546875" style="19" bestFit="1" customWidth="1"/>
    <col min="24" max="24" width="10" style="19" bestFit="1" customWidth="1"/>
    <col min="25" max="25" width="8.85546875" style="19" bestFit="1" customWidth="1"/>
    <col min="26" max="26" width="10" style="19" bestFit="1" customWidth="1"/>
    <col min="27" max="31" width="8.85546875" style="19" bestFit="1" customWidth="1"/>
    <col min="32" max="32" width="10" style="19" bestFit="1" customWidth="1"/>
    <col min="33" max="35" width="8.85546875" style="19" bestFit="1" customWidth="1"/>
    <col min="36" max="36" width="11" style="19" bestFit="1" customWidth="1"/>
    <col min="37" max="44" width="8.85546875" style="19" bestFit="1" customWidth="1"/>
    <col min="45" max="45" width="11" style="19" bestFit="1" customWidth="1"/>
    <col min="46" max="47" width="8.85546875" style="19" bestFit="1" customWidth="1"/>
    <col min="48" max="48" width="10" style="19" bestFit="1" customWidth="1"/>
    <col min="49" max="51" width="8.85546875" style="19" bestFit="1" customWidth="1"/>
    <col min="52" max="52" width="10" style="19" bestFit="1" customWidth="1"/>
    <col min="53" max="55" width="8.85546875" style="19" bestFit="1" customWidth="1"/>
    <col min="56" max="56" width="10" style="19" bestFit="1" customWidth="1"/>
    <col min="57" max="59" width="8.85546875" style="19" bestFit="1" customWidth="1"/>
    <col min="60" max="60" width="10" style="19" bestFit="1" customWidth="1"/>
    <col min="61" max="61" width="11" style="19" bestFit="1" customWidth="1"/>
    <col min="62" max="63" width="8.85546875" style="19" bestFit="1" customWidth="1"/>
    <col min="64" max="65" width="11" style="19" bestFit="1" customWidth="1"/>
    <col min="66" max="66" width="8.85546875" style="19" bestFit="1" customWidth="1"/>
    <col min="67" max="67" width="10" style="19" bestFit="1" customWidth="1"/>
    <col min="68" max="73" width="8.85546875" style="19" bestFit="1" customWidth="1"/>
    <col min="74" max="75" width="10" style="19" bestFit="1" customWidth="1"/>
    <col min="76" max="76" width="8.85546875" style="19" bestFit="1" customWidth="1"/>
    <col min="77" max="77" width="11" style="19" bestFit="1" customWidth="1"/>
    <col min="78" max="78" width="8.85546875" style="19" bestFit="1" customWidth="1"/>
    <col min="79" max="79" width="11" style="19" bestFit="1" customWidth="1"/>
    <col min="80" max="80" width="8.85546875" style="19" bestFit="1" customWidth="1"/>
    <col min="81" max="81" width="12.140625" style="19" bestFit="1" customWidth="1"/>
    <col min="82" max="83" width="11" style="19" bestFit="1" customWidth="1"/>
    <col min="84" max="84" width="10" style="19" bestFit="1" customWidth="1"/>
    <col min="85" max="85" width="11" style="19" bestFit="1" customWidth="1"/>
    <col min="86" max="86" width="8.85546875" style="19" bestFit="1" customWidth="1"/>
    <col min="87" max="87" width="11" style="19" bestFit="1" customWidth="1"/>
    <col min="88" max="92" width="8.85546875" style="19" bestFit="1" customWidth="1"/>
    <col min="93" max="94" width="10" style="19" bestFit="1" customWidth="1"/>
    <col min="95" max="97" width="8.85546875" style="19" bestFit="1" customWidth="1"/>
    <col min="98" max="99" width="10" style="19" bestFit="1" customWidth="1"/>
    <col min="100" max="101" width="8.85546875" style="19" bestFit="1" customWidth="1"/>
    <col min="102" max="102" width="10" style="19" bestFit="1" customWidth="1"/>
    <col min="103" max="104" width="8.85546875" style="19" bestFit="1" customWidth="1"/>
    <col min="105" max="105" width="10" style="19" bestFit="1" customWidth="1"/>
    <col min="106" max="115" width="8.85546875" style="19" bestFit="1" customWidth="1"/>
    <col min="116" max="117" width="11" style="19" bestFit="1" customWidth="1"/>
    <col min="118" max="120" width="8.85546875" style="19" bestFit="1" customWidth="1"/>
    <col min="121" max="121" width="11" style="19" bestFit="1" customWidth="1"/>
    <col min="122" max="122" width="8.85546875" style="19" bestFit="1" customWidth="1"/>
    <col min="123" max="123" width="10" style="19" bestFit="1" customWidth="1"/>
    <col min="124" max="128" width="8.85546875" style="19" bestFit="1" customWidth="1"/>
    <col min="129" max="129" width="10" style="19" bestFit="1" customWidth="1"/>
    <col min="130" max="131" width="8.85546875" style="19" bestFit="1" customWidth="1"/>
    <col min="132" max="132" width="11" style="19" bestFit="1" customWidth="1"/>
    <col min="133" max="133" width="8.85546875" style="19" bestFit="1" customWidth="1"/>
    <col min="134" max="134" width="10" style="19" bestFit="1" customWidth="1"/>
    <col min="135" max="135" width="12.140625" style="19" bestFit="1" customWidth="1"/>
    <col min="136" max="140" width="8.85546875" style="19" bestFit="1" customWidth="1"/>
    <col min="141" max="141" width="10" style="19" bestFit="1" customWidth="1"/>
    <col min="142" max="142" width="8.85546875" style="19" bestFit="1" customWidth="1"/>
    <col min="143" max="143" width="11" style="19" bestFit="1" customWidth="1"/>
    <col min="144" max="145" width="10" style="19" bestFit="1" customWidth="1"/>
    <col min="146" max="147" width="8.85546875" style="19" bestFit="1" customWidth="1"/>
    <col min="148" max="148" width="10" style="19" bestFit="1" customWidth="1"/>
    <col min="149" max="149" width="8.85546875" style="19" bestFit="1" customWidth="1"/>
    <col min="150" max="151" width="11" style="19" bestFit="1" customWidth="1"/>
    <col min="152" max="154" width="8.85546875" style="19" bestFit="1" customWidth="1"/>
    <col min="155" max="155" width="10" style="19" bestFit="1" customWidth="1"/>
    <col min="156" max="156" width="11" style="19" bestFit="1" customWidth="1"/>
    <col min="157" max="157" width="10" style="19" bestFit="1" customWidth="1"/>
    <col min="158" max="159" width="8.85546875" style="19" bestFit="1" customWidth="1"/>
    <col min="160" max="160" width="10" style="19" bestFit="1" customWidth="1"/>
    <col min="161" max="165" width="8.85546875" style="19" bestFit="1" customWidth="1"/>
    <col min="166" max="166" width="12.140625" style="19" bestFit="1" customWidth="1"/>
    <col min="167" max="167" width="11" style="19" bestFit="1" customWidth="1"/>
    <col min="168" max="168" width="8.85546875" style="19" bestFit="1" customWidth="1"/>
    <col min="169" max="170" width="11" style="19" bestFit="1" customWidth="1"/>
    <col min="171" max="171" width="12.140625" style="19" bestFit="1" customWidth="1"/>
    <col min="172" max="172" width="8.85546875" style="19" bestFit="1" customWidth="1"/>
    <col min="173" max="173" width="12.140625" style="19" bestFit="1" customWidth="1"/>
    <col min="174" max="174" width="8.85546875" style="19" bestFit="1" customWidth="1"/>
    <col min="175" max="175" width="10" style="19" bestFit="1" customWidth="1"/>
    <col min="176" max="177" width="8.85546875" style="19" bestFit="1" customWidth="1"/>
    <col min="178" max="178" width="10" style="19" bestFit="1" customWidth="1"/>
    <col min="179" max="181" width="8.85546875" style="19" bestFit="1" customWidth="1"/>
    <col min="182" max="182" width="13.28515625" style="19" bestFit="1" customWidth="1"/>
    <col min="183" max="16384" width="8.7109375" style="19"/>
  </cols>
  <sheetData>
    <row r="1" spans="1:14" ht="31.5">
      <c r="A1" s="7" t="s">
        <v>507</v>
      </c>
      <c r="B1" s="19" t="str">
        <f>'Country overview'!D2</f>
        <v>GEO</v>
      </c>
      <c r="C1" s="6" t="str">
        <f>'Country overview'!B2</f>
        <v>Georgia</v>
      </c>
      <c r="F1" s="1" t="s">
        <v>1515</v>
      </c>
    </row>
    <row r="4" spans="1:14">
      <c r="A4" s="1" t="s">
        <v>754</v>
      </c>
    </row>
    <row r="5" spans="1:14">
      <c r="B5" s="34"/>
      <c r="C5" s="19" t="str">
        <f>'Country overview'!$B$2</f>
        <v>Georgia</v>
      </c>
      <c r="D5" s="19" t="s">
        <v>755</v>
      </c>
      <c r="E5" s="19" t="s">
        <v>693</v>
      </c>
      <c r="G5" s="1" t="s">
        <v>760</v>
      </c>
      <c r="I5" s="19" t="str">
        <f>'Country overview'!$B$2</f>
        <v>Georgia</v>
      </c>
      <c r="J5" s="19" t="str">
        <f>D5</f>
        <v>Asia-Pacific average</v>
      </c>
      <c r="K5" s="19" t="str">
        <f>E5</f>
        <v>Global average</v>
      </c>
    </row>
    <row r="6" spans="1:14">
      <c r="B6" s="19" t="s">
        <v>675</v>
      </c>
      <c r="C6" s="20">
        <f>N6/(N8/1000)</f>
        <v>312.7529389393672</v>
      </c>
      <c r="D6" s="20">
        <f>SUMIFS(Data!E:E,Data!C:C,"AP")/(SUMIFS(Data!J:J,Data!C:C,"AP")/1000)</f>
        <v>1101.1266182660706</v>
      </c>
      <c r="E6" s="20">
        <f>SUM(Data!E:E)/(SUM(Data!J:J)/1000)</f>
        <v>2552.7560923839924</v>
      </c>
      <c r="H6" s="19" t="s">
        <v>675</v>
      </c>
      <c r="I6" s="47">
        <f t="shared" ref="I6:K8" si="0">C6/AVERAGE($D6:$E6)</f>
        <v>0.17118936961374179</v>
      </c>
      <c r="J6" s="47">
        <f t="shared" si="0"/>
        <v>0.60271590823459631</v>
      </c>
      <c r="K6" s="47">
        <f t="shared" si="0"/>
        <v>1.3972840917654037</v>
      </c>
      <c r="M6" s="19" t="s">
        <v>673</v>
      </c>
      <c r="N6" s="19">
        <f>INDEX(Data!E:E,MATCH($B$1,Data!B:B,0))</f>
        <v>1250</v>
      </c>
    </row>
    <row r="7" spans="1:14">
      <c r="B7" s="19" t="s">
        <v>676</v>
      </c>
      <c r="C7" s="20">
        <f>N7/(N8/1000)</f>
        <v>4.2534399695753944</v>
      </c>
      <c r="D7" s="20">
        <f>SUMIFS(Data!F:F,Data!C:C,"AP")/(SUMIFS(Data!J:J,Data!C:C,"AP")/1000)</f>
        <v>24.692574350672643</v>
      </c>
      <c r="E7" s="20">
        <f>SUM(Data!F:F)/(SUM(Data!J:J)/1000)</f>
        <v>94.359524587413759</v>
      </c>
      <c r="H7" s="19" t="s">
        <v>676</v>
      </c>
      <c r="I7" s="47">
        <f t="shared" si="0"/>
        <v>7.1455102556191225E-2</v>
      </c>
      <c r="J7" s="47">
        <f t="shared" si="0"/>
        <v>0.41481963898031116</v>
      </c>
      <c r="K7" s="47">
        <f t="shared" si="0"/>
        <v>1.5851803610196888</v>
      </c>
      <c r="M7" s="19" t="s">
        <v>674</v>
      </c>
      <c r="N7" s="19">
        <f>INDEX(Data!F:F,MATCH($B$1,Data!B:B,0))</f>
        <v>17</v>
      </c>
    </row>
    <row r="8" spans="1:14">
      <c r="B8" s="19" t="s">
        <v>1020</v>
      </c>
      <c r="C8" s="20">
        <f>IFERROR(C7/C6*1000,#N/A)</f>
        <v>13.600000000000001</v>
      </c>
      <c r="D8" s="20">
        <f>D7/D6*1000</f>
        <v>22.42482739138185</v>
      </c>
      <c r="E8" s="20">
        <f>E7/E6*1000</f>
        <v>36.963783915325955</v>
      </c>
      <c r="H8" s="19" t="s">
        <v>1019</v>
      </c>
      <c r="I8" s="47">
        <f t="shared" si="0"/>
        <v>0.45800026977441427</v>
      </c>
      <c r="J8" s="47">
        <f t="shared" si="0"/>
        <v>0.75518948491893834</v>
      </c>
      <c r="K8" s="47">
        <f t="shared" si="0"/>
        <v>1.2448105150810618</v>
      </c>
      <c r="M8" s="19" t="s">
        <v>1073</v>
      </c>
      <c r="N8" s="9">
        <f>(INDEX(Data!$1:$1048576,MATCH('Working overview'!B1,Data!$B:$B,0),MATCH("Population 2019",Data!$1:$1,0)))</f>
        <v>3996.7649999999999</v>
      </c>
    </row>
    <row r="10" spans="1:14">
      <c r="A10" s="1" t="s">
        <v>1025</v>
      </c>
    </row>
    <row r="11" spans="1:14">
      <c r="C11" s="19" t="str">
        <f>'Country overview'!$B$2</f>
        <v>Georgia</v>
      </c>
      <c r="D11" s="19" t="s">
        <v>755</v>
      </c>
      <c r="E11" s="19" t="s">
        <v>693</v>
      </c>
      <c r="I11" s="19" t="str">
        <f>'Country overview'!$B$2</f>
        <v>Georgia</v>
      </c>
      <c r="J11" s="19" t="s">
        <v>755</v>
      </c>
      <c r="K11" s="19" t="s">
        <v>693</v>
      </c>
    </row>
    <row r="12" spans="1:14">
      <c r="B12" s="19" t="s">
        <v>1026</v>
      </c>
      <c r="C12" s="47">
        <f>INDEX(Data!$1:$1048576,MATCH('Working overview'!B1,Data!B:B,0),MATCH("Remittances % GDP",Data!1:1,0))</f>
        <v>14.179342218649923</v>
      </c>
      <c r="D12" s="47">
        <f>SUMIFS(Data!Z:Z,Data!C:C,"AP")/SUMIFS(Data!L:L,Data!C:C,"AP")*100</f>
        <v>0.98583191330042208</v>
      </c>
      <c r="E12" s="47">
        <f>SUM(Data!Z:Z)/SUM(Data!L:L)*100</f>
        <v>0.81139189434198777</v>
      </c>
      <c r="H12" s="19" t="s">
        <v>1026</v>
      </c>
      <c r="I12" s="47">
        <f t="shared" ref="I12:K13" si="1">C12/AVERAGE($D12:$E12)</f>
        <v>15.779161346911291</v>
      </c>
      <c r="J12" s="47">
        <f t="shared" si="1"/>
        <v>1.0970608213716375</v>
      </c>
      <c r="K12" s="47">
        <f t="shared" si="1"/>
        <v>0.90293917862836237</v>
      </c>
    </row>
    <row r="13" spans="1:14">
      <c r="B13" s="19" t="s">
        <v>1072</v>
      </c>
      <c r="C13" s="47">
        <f>(C16+C17+C18+C19)/INDEX(Data!K:K,MATCH('Working overview'!$B$1,Data!B:B,0))*100</f>
        <v>27.586459857659268</v>
      </c>
      <c r="D13" s="47">
        <f>SUMIFS(Data!AR:AR,Data!C:C,"AP")/SUMIFS(Data!K:K,Data!C:C,"AP")*100</f>
        <v>14.189573093273793</v>
      </c>
      <c r="E13" s="47">
        <f>SUM(Data!AR:AR)/SUM(Data!K:K)*100</f>
        <v>13.74264999513121</v>
      </c>
      <c r="H13" s="19" t="s">
        <v>1072</v>
      </c>
      <c r="I13" s="47">
        <f t="shared" si="1"/>
        <v>1.9752426987532357</v>
      </c>
      <c r="J13" s="47">
        <f t="shared" si="1"/>
        <v>1.0160002695355854</v>
      </c>
      <c r="K13" s="47">
        <f t="shared" si="1"/>
        <v>0.98399973046441458</v>
      </c>
    </row>
    <row r="15" spans="1:14">
      <c r="C15" s="19" t="s">
        <v>1074</v>
      </c>
      <c r="D15" s="19" t="s">
        <v>1111</v>
      </c>
    </row>
    <row r="16" spans="1:14">
      <c r="B16" s="1" t="s">
        <v>1420</v>
      </c>
      <c r="C16" s="9">
        <f>INDEX(Data!$1:$1048576,MATCH('Working overview'!$B$1,Data!$B:$B,0),MATCH('Working overview'!$B16,Data!$1:$1,0))</f>
        <v>69.413586999999993</v>
      </c>
      <c r="D16" s="53">
        <f t="shared" ref="D16:D21" si="2">C16/SUM(C$16:C$21)</f>
        <v>8.8485764251063446E-3</v>
      </c>
    </row>
    <row r="17" spans="1:182">
      <c r="B17" s="1" t="s">
        <v>1421</v>
      </c>
      <c r="C17" s="9">
        <f>INDEX(Data!$1:$1048576,MATCH('Working overview'!$B$1,Data!$B:$B,0),MATCH('Working overview'!$B17,Data!$1:$1,0))</f>
        <v>589.72562899999991</v>
      </c>
      <c r="D17" s="53">
        <f t="shared" si="2"/>
        <v>7.5175949314511145E-2</v>
      </c>
    </row>
    <row r="18" spans="1:182">
      <c r="B18" s="1" t="s">
        <v>1065</v>
      </c>
      <c r="C18" s="9">
        <f>INDEX(Data!$1:$1048576,MATCH('Working overview'!$B$1,Data!$B:$B,0),MATCH('Working overview'!$B18,Data!$1:$1,0))</f>
        <v>973.89400000000001</v>
      </c>
      <c r="D18" s="53">
        <f t="shared" si="2"/>
        <v>0.12414825196906362</v>
      </c>
    </row>
    <row r="19" spans="1:182">
      <c r="B19" s="1" t="s">
        <v>1066</v>
      </c>
      <c r="C19" s="9">
        <f>INDEX(Data!$1:$1048576,MATCH('Working overview'!$B$1,Data!$B:$B,0),MATCH('Working overview'!$B19,Data!$1:$1,0))</f>
        <v>3222.0740000000001</v>
      </c>
      <c r="D19" s="53">
        <f t="shared" si="2"/>
        <v>0.41073756981249365</v>
      </c>
    </row>
    <row r="20" spans="1:182">
      <c r="B20" s="1" t="s">
        <v>1067</v>
      </c>
      <c r="C20" s="9">
        <f>INDEX(Data!$1:$1048576,MATCH('Working overview'!$B$1,Data!$B:$B,0),MATCH('Working overview'!$B20,Data!$1:$1,0))</f>
        <v>2695.351799</v>
      </c>
      <c r="D20" s="53">
        <f t="shared" si="2"/>
        <v>0.34359305457012873</v>
      </c>
    </row>
    <row r="21" spans="1:182">
      <c r="B21" s="1" t="s">
        <v>1068</v>
      </c>
      <c r="C21" s="9">
        <f>INDEX(Data!$1:$1048576,MATCH('Working overview'!$B$1,Data!$B:$B,0),MATCH('Working overview'!$B21,Data!$1:$1,0))</f>
        <v>294.14599999999928</v>
      </c>
      <c r="D21" s="53">
        <f t="shared" si="2"/>
        <v>3.7496597908696527E-2</v>
      </c>
    </row>
    <row r="23" spans="1:182">
      <c r="B23" s="19" t="s">
        <v>1426</v>
      </c>
    </row>
    <row r="24" spans="1:182">
      <c r="C24" s="19" t="s">
        <v>0</v>
      </c>
      <c r="D24" s="19" t="s">
        <v>65</v>
      </c>
      <c r="E24" s="19" t="s">
        <v>67</v>
      </c>
      <c r="F24" s="19" t="s">
        <v>72</v>
      </c>
      <c r="G24" s="19" t="s">
        <v>80</v>
      </c>
      <c r="H24" s="19" t="s">
        <v>2</v>
      </c>
      <c r="I24" s="19" t="s">
        <v>3</v>
      </c>
      <c r="J24" s="19" t="s">
        <v>86</v>
      </c>
      <c r="K24" s="19" t="s">
        <v>4</v>
      </c>
      <c r="L24" s="19" t="s">
        <v>89</v>
      </c>
      <c r="M24" s="19" t="s">
        <v>91</v>
      </c>
      <c r="N24" s="19" t="s">
        <v>5</v>
      </c>
      <c r="O24" s="19" t="s">
        <v>94</v>
      </c>
      <c r="P24" s="19" t="s">
        <v>96</v>
      </c>
      <c r="Q24" s="19" t="s">
        <v>98</v>
      </c>
      <c r="R24" s="19" t="s">
        <v>100</v>
      </c>
      <c r="S24" s="19" t="s">
        <v>102</v>
      </c>
      <c r="T24" s="19" t="s">
        <v>6</v>
      </c>
      <c r="U24" s="19" t="s">
        <v>107</v>
      </c>
      <c r="V24" s="19" t="s">
        <v>111</v>
      </c>
      <c r="W24" s="19" t="s">
        <v>113</v>
      </c>
      <c r="X24" s="19" t="s">
        <v>117</v>
      </c>
      <c r="Y24" s="19" t="s">
        <v>7</v>
      </c>
      <c r="Z24" s="19" t="s">
        <v>124</v>
      </c>
      <c r="AA24" s="19" t="s">
        <v>126</v>
      </c>
      <c r="AB24" s="19" t="s">
        <v>128</v>
      </c>
      <c r="AC24" s="19" t="s">
        <v>130</v>
      </c>
      <c r="AD24" s="19" t="s">
        <v>8</v>
      </c>
      <c r="AE24" s="19" t="s">
        <v>133</v>
      </c>
      <c r="AF24" s="19" t="s">
        <v>135</v>
      </c>
      <c r="AG24" s="19" t="s">
        <v>139</v>
      </c>
      <c r="AH24" s="19" t="s">
        <v>141</v>
      </c>
      <c r="AI24" s="19" t="s">
        <v>143</v>
      </c>
      <c r="AJ24" s="19" t="s">
        <v>9</v>
      </c>
      <c r="AK24" s="19" t="s">
        <v>154</v>
      </c>
      <c r="AL24" s="19" t="s">
        <v>156</v>
      </c>
      <c r="AM24" s="19" t="s">
        <v>158</v>
      </c>
      <c r="AN24" s="19" t="s">
        <v>161</v>
      </c>
      <c r="AO24" s="19" t="s">
        <v>163</v>
      </c>
      <c r="AP24" s="19" t="s">
        <v>165</v>
      </c>
      <c r="AQ24" s="19" t="s">
        <v>167</v>
      </c>
      <c r="AR24" s="19" t="s">
        <v>171</v>
      </c>
      <c r="AS24" s="19" t="s">
        <v>173</v>
      </c>
      <c r="AT24" s="19" t="s">
        <v>175</v>
      </c>
      <c r="AU24" s="19" t="s">
        <v>177</v>
      </c>
      <c r="AV24" s="19" t="s">
        <v>179</v>
      </c>
      <c r="AW24" s="19" t="s">
        <v>181</v>
      </c>
      <c r="AX24" s="19" t="s">
        <v>185</v>
      </c>
      <c r="AY24" s="19" t="s">
        <v>187</v>
      </c>
      <c r="AZ24" s="19" t="s">
        <v>189</v>
      </c>
      <c r="BA24" s="19" t="s">
        <v>191</v>
      </c>
      <c r="BB24" s="19" t="s">
        <v>193</v>
      </c>
      <c r="BC24" s="19" t="s">
        <v>195</v>
      </c>
      <c r="BD24" s="19" t="s">
        <v>197</v>
      </c>
      <c r="BE24" s="19" t="s">
        <v>199</v>
      </c>
      <c r="BF24" s="19" t="s">
        <v>201</v>
      </c>
      <c r="BG24" s="19" t="s">
        <v>11</v>
      </c>
      <c r="BH24" s="19" t="s">
        <v>208</v>
      </c>
      <c r="BI24" s="19" t="s">
        <v>210</v>
      </c>
      <c r="BJ24" s="19" t="s">
        <v>217</v>
      </c>
      <c r="BK24" s="19" t="s">
        <v>219</v>
      </c>
      <c r="BL24" s="19" t="s">
        <v>13</v>
      </c>
      <c r="BM24" s="19" t="s">
        <v>222</v>
      </c>
      <c r="BN24" s="19" t="s">
        <v>224</v>
      </c>
      <c r="BO24" s="19" t="s">
        <v>228</v>
      </c>
      <c r="BP24" s="19" t="s">
        <v>237</v>
      </c>
      <c r="BQ24" s="19" t="s">
        <v>241</v>
      </c>
      <c r="BR24" s="19" t="s">
        <v>243</v>
      </c>
      <c r="BS24" s="19" t="s">
        <v>245</v>
      </c>
      <c r="BT24" s="19" t="s">
        <v>247</v>
      </c>
      <c r="BU24" s="19" t="s">
        <v>253</v>
      </c>
      <c r="BV24" s="19" t="s">
        <v>1088</v>
      </c>
      <c r="BW24" s="19" t="s">
        <v>255</v>
      </c>
      <c r="BX24" s="19" t="s">
        <v>257</v>
      </c>
      <c r="BY24" s="19" t="s">
        <v>16</v>
      </c>
      <c r="BZ24" s="19" t="s">
        <v>17</v>
      </c>
      <c r="CA24" s="19" t="s">
        <v>18</v>
      </c>
      <c r="CB24" s="19" t="s">
        <v>262</v>
      </c>
      <c r="CC24" s="19" t="s">
        <v>264</v>
      </c>
      <c r="CD24" s="19" t="s">
        <v>268</v>
      </c>
      <c r="CE24" s="19" t="s">
        <v>270</v>
      </c>
      <c r="CF24" s="19" t="s">
        <v>272</v>
      </c>
      <c r="CG24" s="19" t="s">
        <v>19</v>
      </c>
      <c r="CH24" s="19" t="s">
        <v>277</v>
      </c>
      <c r="CI24" s="19" t="s">
        <v>20</v>
      </c>
      <c r="CJ24" s="19" t="s">
        <v>280</v>
      </c>
      <c r="CK24" s="19" t="s">
        <v>21</v>
      </c>
      <c r="CL24" s="19" t="s">
        <v>283</v>
      </c>
      <c r="CM24" s="19" t="s">
        <v>22</v>
      </c>
      <c r="CN24" s="19" t="s">
        <v>23</v>
      </c>
      <c r="CO24" s="19" t="s">
        <v>287</v>
      </c>
      <c r="CP24" s="19" t="s">
        <v>289</v>
      </c>
      <c r="CQ24" s="19" t="s">
        <v>291</v>
      </c>
      <c r="CR24" s="19" t="s">
        <v>293</v>
      </c>
      <c r="CS24" s="19" t="s">
        <v>295</v>
      </c>
      <c r="CT24" s="19" t="s">
        <v>299</v>
      </c>
      <c r="CU24" s="19" t="s">
        <v>301</v>
      </c>
      <c r="CV24" s="19" t="s">
        <v>303</v>
      </c>
      <c r="CW24" s="19" t="s">
        <v>305</v>
      </c>
      <c r="CX24" s="19" t="s">
        <v>25</v>
      </c>
      <c r="CY24" s="19" t="s">
        <v>26</v>
      </c>
      <c r="CZ24" s="19" t="s">
        <v>309</v>
      </c>
      <c r="DA24" s="19" t="s">
        <v>311</v>
      </c>
      <c r="DB24" s="19" t="s">
        <v>316</v>
      </c>
      <c r="DC24" s="19" t="s">
        <v>318</v>
      </c>
      <c r="DD24" s="19" t="s">
        <v>322</v>
      </c>
      <c r="DE24" s="19" t="s">
        <v>29</v>
      </c>
      <c r="DF24" s="19" t="s">
        <v>328</v>
      </c>
      <c r="DG24" s="19" t="s">
        <v>332</v>
      </c>
      <c r="DH24" s="19" t="s">
        <v>334</v>
      </c>
      <c r="DI24" s="19" t="s">
        <v>30</v>
      </c>
      <c r="DJ24" s="19" t="s">
        <v>337</v>
      </c>
      <c r="DK24" s="19" t="s">
        <v>32</v>
      </c>
      <c r="DL24" s="19" t="s">
        <v>341</v>
      </c>
      <c r="DM24" s="19" t="s">
        <v>34</v>
      </c>
      <c r="DN24" s="19" t="s">
        <v>345</v>
      </c>
      <c r="DO24" s="19" t="s">
        <v>347</v>
      </c>
      <c r="DP24" s="19" t="s">
        <v>349</v>
      </c>
      <c r="DQ24" s="19" t="s">
        <v>357</v>
      </c>
      <c r="DR24" s="19" t="s">
        <v>359</v>
      </c>
      <c r="DS24" s="19" t="s">
        <v>37</v>
      </c>
      <c r="DT24" s="19" t="s">
        <v>363</v>
      </c>
      <c r="DU24" s="19" t="s">
        <v>39</v>
      </c>
      <c r="DV24" s="19" t="s">
        <v>366</v>
      </c>
      <c r="DW24" s="19" t="s">
        <v>368</v>
      </c>
      <c r="DX24" s="19" t="s">
        <v>40</v>
      </c>
      <c r="DY24" s="19" t="s">
        <v>373</v>
      </c>
      <c r="DZ24" s="19" t="s">
        <v>375</v>
      </c>
      <c r="EA24" s="19" t="s">
        <v>379</v>
      </c>
      <c r="EB24" s="19" t="s">
        <v>41</v>
      </c>
      <c r="EC24" s="19" t="s">
        <v>382</v>
      </c>
      <c r="ED24" s="19" t="s">
        <v>386</v>
      </c>
      <c r="EE24" s="19" t="s">
        <v>42</v>
      </c>
      <c r="EF24" s="19" t="s">
        <v>389</v>
      </c>
      <c r="EG24" s="19" t="s">
        <v>43</v>
      </c>
      <c r="EH24" s="19" t="s">
        <v>408</v>
      </c>
      <c r="EI24" s="19" t="s">
        <v>411</v>
      </c>
      <c r="EJ24" s="19" t="s">
        <v>413</v>
      </c>
      <c r="EK24" s="19" t="s">
        <v>415</v>
      </c>
      <c r="EL24" s="19" t="s">
        <v>419</v>
      </c>
      <c r="EM24" s="19" t="s">
        <v>44</v>
      </c>
      <c r="EN24" s="19" t="s">
        <v>424</v>
      </c>
      <c r="EO24" s="19" t="s">
        <v>426</v>
      </c>
      <c r="EP24" s="19" t="s">
        <v>45</v>
      </c>
      <c r="EQ24" s="19" t="s">
        <v>429</v>
      </c>
      <c r="ER24" s="19" t="s">
        <v>431</v>
      </c>
      <c r="ES24" s="19" t="s">
        <v>435</v>
      </c>
      <c r="ET24" s="19" t="s">
        <v>437</v>
      </c>
      <c r="EU24" s="19" t="s">
        <v>46</v>
      </c>
      <c r="EV24" s="19" t="s">
        <v>440</v>
      </c>
      <c r="EW24" s="19" t="s">
        <v>442</v>
      </c>
      <c r="EX24" s="19" t="s">
        <v>444</v>
      </c>
      <c r="EY24" s="19" t="s">
        <v>448</v>
      </c>
      <c r="EZ24" s="19" t="s">
        <v>450</v>
      </c>
      <c r="FA24" s="19" t="s">
        <v>452</v>
      </c>
      <c r="FB24" s="19" t="s">
        <v>721</v>
      </c>
      <c r="FC24" s="19" t="s">
        <v>47</v>
      </c>
      <c r="FD24" s="19" t="s">
        <v>48</v>
      </c>
      <c r="FE24" s="19" t="s">
        <v>354</v>
      </c>
      <c r="FF24" s="19" t="s">
        <v>49</v>
      </c>
      <c r="FG24" s="19" t="s">
        <v>457</v>
      </c>
      <c r="FH24" s="19" t="s">
        <v>462</v>
      </c>
      <c r="FI24" s="19" t="s">
        <v>464</v>
      </c>
      <c r="FJ24" s="19" t="s">
        <v>51</v>
      </c>
      <c r="FK24" s="19" t="s">
        <v>52</v>
      </c>
      <c r="FL24" s="19" t="s">
        <v>471</v>
      </c>
      <c r="FM24" s="19" t="s">
        <v>473</v>
      </c>
      <c r="FN24" s="19" t="s">
        <v>475</v>
      </c>
      <c r="FO24" s="19" t="s">
        <v>477</v>
      </c>
      <c r="FP24" s="19" t="s">
        <v>479</v>
      </c>
      <c r="FQ24" s="19" t="s">
        <v>483</v>
      </c>
      <c r="FR24" s="19" t="s">
        <v>487</v>
      </c>
      <c r="FS24" s="19" t="s">
        <v>54</v>
      </c>
      <c r="FT24" s="19" t="s">
        <v>55</v>
      </c>
      <c r="FU24" s="19" t="s">
        <v>491</v>
      </c>
      <c r="FV24" s="19" t="s">
        <v>56</v>
      </c>
      <c r="FW24" s="19" t="s">
        <v>498</v>
      </c>
      <c r="FX24" s="19" t="s">
        <v>500</v>
      </c>
      <c r="FY24" s="19" t="s">
        <v>502</v>
      </c>
      <c r="FZ24" s="19" t="s">
        <v>691</v>
      </c>
    </row>
    <row r="25" spans="1:182">
      <c r="C25" s="19" t="s">
        <v>62</v>
      </c>
      <c r="D25" s="19" t="s">
        <v>66</v>
      </c>
      <c r="E25" s="19" t="s">
        <v>68</v>
      </c>
      <c r="F25" s="19" t="s">
        <v>73</v>
      </c>
      <c r="G25" s="19" t="s">
        <v>81</v>
      </c>
      <c r="H25" s="19" t="s">
        <v>82</v>
      </c>
      <c r="I25" s="19" t="s">
        <v>85</v>
      </c>
      <c r="J25" s="19" t="s">
        <v>87</v>
      </c>
      <c r="K25" s="19" t="s">
        <v>88</v>
      </c>
      <c r="L25" s="19" t="s">
        <v>90</v>
      </c>
      <c r="M25" s="19" t="s">
        <v>92</v>
      </c>
      <c r="N25" s="19" t="s">
        <v>93</v>
      </c>
      <c r="O25" s="19" t="s">
        <v>95</v>
      </c>
      <c r="P25" s="19" t="s">
        <v>97</v>
      </c>
      <c r="Q25" s="19" t="s">
        <v>99</v>
      </c>
      <c r="R25" s="19" t="s">
        <v>101</v>
      </c>
      <c r="S25" s="19" t="s">
        <v>103</v>
      </c>
      <c r="T25" s="19" t="s">
        <v>106</v>
      </c>
      <c r="U25" s="19" t="s">
        <v>108</v>
      </c>
      <c r="V25" s="19" t="s">
        <v>112</v>
      </c>
      <c r="W25" s="19" t="s">
        <v>114</v>
      </c>
      <c r="X25" s="19" t="s">
        <v>118</v>
      </c>
      <c r="Y25" s="19" t="s">
        <v>123</v>
      </c>
      <c r="Z25" s="19" t="s">
        <v>125</v>
      </c>
      <c r="AA25" s="19" t="s">
        <v>127</v>
      </c>
      <c r="AB25" s="19" t="s">
        <v>129</v>
      </c>
      <c r="AC25" s="19" t="s">
        <v>131</v>
      </c>
      <c r="AD25" s="19" t="s">
        <v>132</v>
      </c>
      <c r="AE25" s="19" t="s">
        <v>134</v>
      </c>
      <c r="AF25" s="19" t="s">
        <v>136</v>
      </c>
      <c r="AG25" s="19" t="s">
        <v>140</v>
      </c>
      <c r="AH25" s="19" t="s">
        <v>142</v>
      </c>
      <c r="AI25" s="19" t="s">
        <v>144</v>
      </c>
      <c r="AJ25" s="19" t="s">
        <v>145</v>
      </c>
      <c r="AK25" s="19" t="s">
        <v>155</v>
      </c>
      <c r="AL25" s="19" t="s">
        <v>157</v>
      </c>
      <c r="AM25" s="19" t="s">
        <v>159</v>
      </c>
      <c r="AN25" s="19" t="s">
        <v>162</v>
      </c>
      <c r="AO25" s="19" t="s">
        <v>164</v>
      </c>
      <c r="AP25" s="19" t="s">
        <v>166</v>
      </c>
      <c r="AQ25" s="19" t="s">
        <v>168</v>
      </c>
      <c r="AR25" s="19" t="s">
        <v>172</v>
      </c>
      <c r="AS25" s="19" t="s">
        <v>174</v>
      </c>
      <c r="AT25" s="19" t="s">
        <v>176</v>
      </c>
      <c r="AU25" s="19" t="s">
        <v>178</v>
      </c>
      <c r="AV25" s="19" t="s">
        <v>180</v>
      </c>
      <c r="AW25" s="19" t="s">
        <v>182</v>
      </c>
      <c r="AX25" s="19" t="s">
        <v>186</v>
      </c>
      <c r="AY25" s="19" t="s">
        <v>188</v>
      </c>
      <c r="AZ25" s="19" t="s">
        <v>190</v>
      </c>
      <c r="BA25" s="19" t="s">
        <v>192</v>
      </c>
      <c r="BB25" s="19" t="s">
        <v>194</v>
      </c>
      <c r="BC25" s="19" t="s">
        <v>196</v>
      </c>
      <c r="BD25" s="19" t="s">
        <v>198</v>
      </c>
      <c r="BE25" s="19" t="s">
        <v>200</v>
      </c>
      <c r="BF25" s="19" t="s">
        <v>202</v>
      </c>
      <c r="BG25" s="19" t="s">
        <v>207</v>
      </c>
      <c r="BH25" s="19" t="s">
        <v>209</v>
      </c>
      <c r="BI25" s="19" t="s">
        <v>211</v>
      </c>
      <c r="BJ25" s="19" t="s">
        <v>218</v>
      </c>
      <c r="BK25" s="19" t="s">
        <v>220</v>
      </c>
      <c r="BL25" s="19" t="s">
        <v>221</v>
      </c>
      <c r="BM25" s="19" t="s">
        <v>223</v>
      </c>
      <c r="BN25" s="19" t="s">
        <v>225</v>
      </c>
      <c r="BO25" s="19" t="s">
        <v>229</v>
      </c>
      <c r="BP25" s="19" t="s">
        <v>238</v>
      </c>
      <c r="BQ25" s="19" t="s">
        <v>242</v>
      </c>
      <c r="BR25" s="19" t="s">
        <v>244</v>
      </c>
      <c r="BS25" s="19" t="s">
        <v>246</v>
      </c>
      <c r="BT25" s="19" t="s">
        <v>248</v>
      </c>
      <c r="BU25" s="19" t="s">
        <v>254</v>
      </c>
      <c r="BV25" s="19" t="s">
        <v>147</v>
      </c>
      <c r="BW25" s="19" t="s">
        <v>256</v>
      </c>
      <c r="BX25" s="19" t="s">
        <v>258</v>
      </c>
      <c r="BY25" s="19" t="s">
        <v>259</v>
      </c>
      <c r="BZ25" s="19" t="s">
        <v>260</v>
      </c>
      <c r="CA25" s="19" t="s">
        <v>261</v>
      </c>
      <c r="CB25" s="19" t="s">
        <v>263</v>
      </c>
      <c r="CC25" s="19" t="s">
        <v>265</v>
      </c>
      <c r="CD25" s="19" t="s">
        <v>269</v>
      </c>
      <c r="CE25" s="19" t="s">
        <v>271</v>
      </c>
      <c r="CF25" s="19" t="s">
        <v>273</v>
      </c>
      <c r="CG25" s="19" t="s">
        <v>274</v>
      </c>
      <c r="CH25" s="19" t="s">
        <v>278</v>
      </c>
      <c r="CI25" s="19" t="s">
        <v>279</v>
      </c>
      <c r="CJ25" s="19" t="s">
        <v>281</v>
      </c>
      <c r="CK25" s="19" t="s">
        <v>282</v>
      </c>
      <c r="CL25" s="19" t="s">
        <v>284</v>
      </c>
      <c r="CM25" s="19" t="s">
        <v>285</v>
      </c>
      <c r="CN25" s="19" t="s">
        <v>286</v>
      </c>
      <c r="CO25" s="19" t="s">
        <v>288</v>
      </c>
      <c r="CP25" s="19" t="s">
        <v>290</v>
      </c>
      <c r="CQ25" s="19" t="s">
        <v>292</v>
      </c>
      <c r="CR25" s="19" t="s">
        <v>294</v>
      </c>
      <c r="CS25" s="19" t="s">
        <v>296</v>
      </c>
      <c r="CT25" s="19" t="s">
        <v>300</v>
      </c>
      <c r="CU25" s="19" t="s">
        <v>302</v>
      </c>
      <c r="CV25" s="19" t="s">
        <v>304</v>
      </c>
      <c r="CW25" s="19" t="s">
        <v>306</v>
      </c>
      <c r="CX25" s="19" t="s">
        <v>307</v>
      </c>
      <c r="CY25" s="19" t="s">
        <v>308</v>
      </c>
      <c r="CZ25" s="19" t="s">
        <v>310</v>
      </c>
      <c r="DA25" s="19" t="s">
        <v>312</v>
      </c>
      <c r="DB25" s="19" t="s">
        <v>317</v>
      </c>
      <c r="DC25" s="19" t="s">
        <v>319</v>
      </c>
      <c r="DD25" s="19" t="s">
        <v>323</v>
      </c>
      <c r="DE25" s="19" t="s">
        <v>327</v>
      </c>
      <c r="DF25" s="19" t="s">
        <v>329</v>
      </c>
      <c r="DG25" s="19" t="s">
        <v>333</v>
      </c>
      <c r="DH25" s="19" t="s">
        <v>335</v>
      </c>
      <c r="DI25" s="19" t="s">
        <v>336</v>
      </c>
      <c r="DJ25" s="19" t="s">
        <v>338</v>
      </c>
      <c r="DK25" s="19" t="s">
        <v>340</v>
      </c>
      <c r="DL25" s="19" t="s">
        <v>342</v>
      </c>
      <c r="DM25" s="19" t="s">
        <v>344</v>
      </c>
      <c r="DN25" s="19" t="s">
        <v>346</v>
      </c>
      <c r="DO25" s="19" t="s">
        <v>348</v>
      </c>
      <c r="DP25" s="19" t="s">
        <v>350</v>
      </c>
      <c r="DQ25" s="19" t="s">
        <v>358</v>
      </c>
      <c r="DR25" s="19" t="s">
        <v>360</v>
      </c>
      <c r="DS25" s="19" t="s">
        <v>361</v>
      </c>
      <c r="DT25" s="19" t="s">
        <v>364</v>
      </c>
      <c r="DU25" s="19" t="s">
        <v>365</v>
      </c>
      <c r="DV25" s="19" t="s">
        <v>367</v>
      </c>
      <c r="DW25" s="19" t="s">
        <v>369</v>
      </c>
      <c r="DX25" s="19" t="s">
        <v>370</v>
      </c>
      <c r="DY25" s="19" t="s">
        <v>374</v>
      </c>
      <c r="DZ25" s="19" t="s">
        <v>376</v>
      </c>
      <c r="EA25" s="19" t="s">
        <v>380</v>
      </c>
      <c r="EB25" s="19" t="s">
        <v>381</v>
      </c>
      <c r="EC25" s="19" t="s">
        <v>383</v>
      </c>
      <c r="ED25" s="19" t="s">
        <v>387</v>
      </c>
      <c r="EE25" s="19" t="s">
        <v>388</v>
      </c>
      <c r="EF25" s="19" t="s">
        <v>390</v>
      </c>
      <c r="EG25" s="19" t="s">
        <v>405</v>
      </c>
      <c r="EH25" s="19" t="s">
        <v>409</v>
      </c>
      <c r="EI25" s="19" t="s">
        <v>412</v>
      </c>
      <c r="EJ25" s="19" t="s">
        <v>414</v>
      </c>
      <c r="EK25" s="19" t="s">
        <v>416</v>
      </c>
      <c r="EL25" s="19" t="s">
        <v>420</v>
      </c>
      <c r="EM25" s="19" t="s">
        <v>421</v>
      </c>
      <c r="EN25" s="19" t="s">
        <v>425</v>
      </c>
      <c r="EO25" s="19" t="s">
        <v>427</v>
      </c>
      <c r="EP25" s="19" t="s">
        <v>428</v>
      </c>
      <c r="EQ25" s="19" t="s">
        <v>430</v>
      </c>
      <c r="ER25" s="19" t="s">
        <v>432</v>
      </c>
      <c r="ES25" s="19" t="s">
        <v>436</v>
      </c>
      <c r="ET25" s="19" t="s">
        <v>438</v>
      </c>
      <c r="EU25" s="19" t="s">
        <v>439</v>
      </c>
      <c r="EV25" s="19" t="s">
        <v>441</v>
      </c>
      <c r="EW25" s="19" t="s">
        <v>443</v>
      </c>
      <c r="EX25" s="19" t="s">
        <v>445</v>
      </c>
      <c r="EY25" s="19" t="s">
        <v>449</v>
      </c>
      <c r="EZ25" s="19" t="s">
        <v>451</v>
      </c>
      <c r="FA25" s="19" t="s">
        <v>453</v>
      </c>
      <c r="FB25" s="19" t="s">
        <v>667</v>
      </c>
      <c r="FC25" s="19" t="s">
        <v>454</v>
      </c>
      <c r="FD25" s="19" t="s">
        <v>455</v>
      </c>
      <c r="FE25" s="19" t="s">
        <v>355</v>
      </c>
      <c r="FF25" s="19" t="s">
        <v>456</v>
      </c>
      <c r="FG25" s="19" t="s">
        <v>458</v>
      </c>
      <c r="FH25" s="19" t="s">
        <v>463</v>
      </c>
      <c r="FI25" s="19" t="s">
        <v>465</v>
      </c>
      <c r="FJ25" s="19" t="s">
        <v>466</v>
      </c>
      <c r="FK25" s="19" t="s">
        <v>467</v>
      </c>
      <c r="FL25" s="19" t="s">
        <v>472</v>
      </c>
      <c r="FM25" s="19" t="s">
        <v>474</v>
      </c>
      <c r="FN25" s="19" t="s">
        <v>476</v>
      </c>
      <c r="FO25" s="19" t="s">
        <v>478</v>
      </c>
      <c r="FP25" s="19" t="s">
        <v>480</v>
      </c>
      <c r="FQ25" s="19" t="s">
        <v>484</v>
      </c>
      <c r="FR25" s="19" t="s">
        <v>488</v>
      </c>
      <c r="FS25" s="19" t="s">
        <v>489</v>
      </c>
      <c r="FT25" s="19" t="s">
        <v>490</v>
      </c>
      <c r="FU25" s="19" t="s">
        <v>492</v>
      </c>
      <c r="FV25" s="19" t="s">
        <v>493</v>
      </c>
      <c r="FW25" s="19" t="s">
        <v>499</v>
      </c>
      <c r="FX25" s="19" t="s">
        <v>501</v>
      </c>
      <c r="FY25" s="19" t="s">
        <v>503</v>
      </c>
      <c r="FZ25" s="19" t="s">
        <v>692</v>
      </c>
    </row>
    <row r="26" spans="1:182">
      <c r="B26" s="19" t="str">
        <f>B1</f>
        <v>GEO</v>
      </c>
      <c r="C26" s="47">
        <f>INDEX(TradeMatrix!$A$1:$GN$182,MATCH('Working overview'!C$25,TradeMatrix!$B:$B,0),MATCH('Working overview'!$B$26,TradeMatrix!$2:$2,0))</f>
        <v>1.7052028881301501E-2</v>
      </c>
      <c r="D26" s="47">
        <f>INDEX(TradeMatrix!$A$1:$GN$182,MATCH('Working overview'!D$25,TradeMatrix!$B:$B,0),MATCH('Working overview'!$B$26,TradeMatrix!$2:$2,0))</f>
        <v>0.34533823873685698</v>
      </c>
      <c r="E26" s="47">
        <f>INDEX(TradeMatrix!$A$1:$GN$182,MATCH('Working overview'!E$25,TradeMatrix!$B:$B,0),MATCH('Working overview'!$B$26,TradeMatrix!$2:$2,0))</f>
        <v>0.54295318121598601</v>
      </c>
      <c r="F26" s="47">
        <f>INDEX(TradeMatrix!$A$1:$GN$182,MATCH('Working overview'!F$25,TradeMatrix!$B:$B,0),MATCH('Working overview'!$B$26,TradeMatrix!$2:$2,0))</f>
        <v>9.3065029515343599E-8</v>
      </c>
      <c r="G26" s="47">
        <f>INDEX(TradeMatrix!$A$1:$GN$182,MATCH('Working overview'!G$25,TradeMatrix!$B:$B,0),MATCH('Working overview'!$B$26,TradeMatrix!$2:$2,0))</f>
        <v>3.6489396530634899</v>
      </c>
      <c r="H26" s="47">
        <f>INDEX(TradeMatrix!$A$1:$GN$182,MATCH('Working overview'!H$25,TradeMatrix!$B:$B,0),MATCH('Working overview'!$B$26,TradeMatrix!$2:$2,0))</f>
        <v>239.79220753583201</v>
      </c>
      <c r="I26" s="47">
        <f>INDEX(TradeMatrix!$A$1:$GN$182,MATCH('Working overview'!I$25,TradeMatrix!$B:$B,0),MATCH('Working overview'!$B$26,TradeMatrix!$2:$2,0))</f>
        <v>7.3908453598341497</v>
      </c>
      <c r="J26" s="47">
        <f>INDEX(TradeMatrix!$A$1:$GN$182,MATCH('Working overview'!J$25,TradeMatrix!$B:$B,0),MATCH('Working overview'!$B$26,TradeMatrix!$2:$2,0))</f>
        <v>75.485639543456301</v>
      </c>
      <c r="K26" s="47">
        <f>INDEX(TradeMatrix!$A$1:$GN$182,MATCH('Working overview'!K$25,TradeMatrix!$B:$B,0),MATCH('Working overview'!$B$26,TradeMatrix!$2:$2,0))</f>
        <v>643.26454582400197</v>
      </c>
      <c r="L26" s="47">
        <f>INDEX(TradeMatrix!$A$1:$GN$182,MATCH('Working overview'!L$25,TradeMatrix!$B:$B,0),MATCH('Working overview'!$B$26,TradeMatrix!$2:$2,0))</f>
        <v>5.1854059341536898</v>
      </c>
      <c r="M26" s="47">
        <f>INDEX(TradeMatrix!$A$1:$GN$182,MATCH('Working overview'!M$25,TradeMatrix!$B:$B,0),MATCH('Working overview'!$B$26,TradeMatrix!$2:$2,0))</f>
        <v>0.37194695901216301</v>
      </c>
      <c r="N26" s="47">
        <f>INDEX(TradeMatrix!$A$1:$GN$182,MATCH('Working overview'!N$25,TradeMatrix!$B:$B,0),MATCH('Working overview'!$B$26,TradeMatrix!$2:$2,0))</f>
        <v>1.8235377201579801</v>
      </c>
      <c r="O26" s="47">
        <f>INDEX(TradeMatrix!$A$1:$GN$182,MATCH('Working overview'!O$25,TradeMatrix!$B:$B,0),MATCH('Working overview'!$B$26,TradeMatrix!$2:$2,0))</f>
        <v>2.0054979274781001E-2</v>
      </c>
      <c r="P26" s="47">
        <f>INDEX(TradeMatrix!$A$1:$GN$182,MATCH('Working overview'!P$25,TradeMatrix!$B:$B,0),MATCH('Working overview'!$B$26,TradeMatrix!$2:$2,0))</f>
        <v>57.577965605885097</v>
      </c>
      <c r="Q26" s="47">
        <f>INDEX(TradeMatrix!$A$1:$GN$182,MATCH('Working overview'!Q$25,TradeMatrix!$B:$B,0),MATCH('Working overview'!$B$26,TradeMatrix!$2:$2,0))</f>
        <v>80.800005162200605</v>
      </c>
      <c r="R26" s="47">
        <f>INDEX(TradeMatrix!$A$1:$GN$182,MATCH('Working overview'!R$25,TradeMatrix!$B:$B,0),MATCH('Working overview'!$B$26,TradeMatrix!$2:$2,0))</f>
        <v>0.60240741089055705</v>
      </c>
      <c r="S26" s="47">
        <f>INDEX(TradeMatrix!$A$1:$GN$182,MATCH('Working overview'!S$25,TradeMatrix!$B:$B,0),MATCH('Working overview'!$B$26,TradeMatrix!$2:$2,0))</f>
        <v>6.16344753394536E-4</v>
      </c>
      <c r="T26" s="47">
        <f>INDEX(TradeMatrix!$A$1:$GN$182,MATCH('Working overview'!T$25,TradeMatrix!$B:$B,0),MATCH('Working overview'!$B$26,TradeMatrix!$2:$2,0))</f>
        <v>1.10971724186727E-7</v>
      </c>
      <c r="U26" s="47">
        <f>INDEX(TradeMatrix!$A$1:$GN$182,MATCH('Working overview'!U$25,TradeMatrix!$B:$B,0),MATCH('Working overview'!$B$26,TradeMatrix!$2:$2,0))</f>
        <v>0.102844533422874</v>
      </c>
      <c r="V26" s="47">
        <f>INDEX(TradeMatrix!$A$1:$GN$182,MATCH('Working overview'!V$25,TradeMatrix!$B:$B,0),MATCH('Working overview'!$B$26,TradeMatrix!$2:$2,0))</f>
        <v>0.29572753449156503</v>
      </c>
      <c r="W26" s="47">
        <f>INDEX(TradeMatrix!$A$1:$GN$182,MATCH('Working overview'!W$25,TradeMatrix!$B:$B,0),MATCH('Working overview'!$B$26,TradeMatrix!$2:$2,0))</f>
        <v>4.6989770234405102E-4</v>
      </c>
      <c r="X26" s="47">
        <f>INDEX(TradeMatrix!$A$1:$GN$182,MATCH('Working overview'!X$25,TradeMatrix!$B:$B,0),MATCH('Working overview'!$B$26,TradeMatrix!$2:$2,0))</f>
        <v>205.47298332706001</v>
      </c>
      <c r="Y26" s="47">
        <f>INDEX(TradeMatrix!$A$1:$GN$182,MATCH('Working overview'!Y$25,TradeMatrix!$B:$B,0),MATCH('Working overview'!$B$26,TradeMatrix!$2:$2,0))</f>
        <v>9.3461466356667696E-8</v>
      </c>
      <c r="Z26" s="47">
        <f>INDEX(TradeMatrix!$A$1:$GN$182,MATCH('Working overview'!Z$25,TradeMatrix!$B:$B,0),MATCH('Working overview'!$B$26,TradeMatrix!$2:$2,0))</f>
        <v>179.49701542109699</v>
      </c>
      <c r="AA26" s="47">
        <f>INDEX(TradeMatrix!$A$1:$GN$182,MATCH('Working overview'!AA$25,TradeMatrix!$B:$B,0),MATCH('Working overview'!$B$26,TradeMatrix!$2:$2,0))</f>
        <v>6.2070601516025198E-2</v>
      </c>
      <c r="AB26" s="47">
        <f>INDEX(TradeMatrix!$A$1:$GN$182,MATCH('Working overview'!AB$25,TradeMatrix!$B:$B,0),MATCH('Working overview'!$B$26,TradeMatrix!$2:$2,0))</f>
        <v>1.95588237599255E-2</v>
      </c>
      <c r="AC26" s="47">
        <f>INDEX(TradeMatrix!$A$1:$GN$182,MATCH('Working overview'!AC$25,TradeMatrix!$B:$B,0),MATCH('Working overview'!$B$26,TradeMatrix!$2:$2,0))</f>
        <v>1.27888374840782E-7</v>
      </c>
      <c r="AD26" s="47">
        <f>INDEX(TradeMatrix!$A$1:$GN$182,MATCH('Working overview'!AD$25,TradeMatrix!$B:$B,0),MATCH('Working overview'!$B$26,TradeMatrix!$2:$2,0))</f>
        <v>8.1752251428323392E-3</v>
      </c>
      <c r="AE26" s="47">
        <f>INDEX(TradeMatrix!$A$1:$GN$182,MATCH('Working overview'!AE$25,TradeMatrix!$B:$B,0),MATCH('Working overview'!$B$26,TradeMatrix!$2:$2,0))</f>
        <v>4.2508103325948801E-2</v>
      </c>
      <c r="AF26" s="47">
        <f>INDEX(TradeMatrix!$A$1:$GN$182,MATCH('Working overview'!AF$25,TradeMatrix!$B:$B,0),MATCH('Working overview'!$B$26,TradeMatrix!$2:$2,0))</f>
        <v>26.027031047594299</v>
      </c>
      <c r="AG26" s="47">
        <f>INDEX(TradeMatrix!$A$1:$GN$182,MATCH('Working overview'!AG$25,TradeMatrix!$B:$B,0),MATCH('Working overview'!$B$26,TradeMatrix!$2:$2,0))</f>
        <v>4.5204371525079001E-2</v>
      </c>
      <c r="AH26" s="47">
        <f>INDEX(TradeMatrix!$A$1:$GN$182,MATCH('Working overview'!AH$25,TradeMatrix!$B:$B,0),MATCH('Working overview'!$B$26,TradeMatrix!$2:$2,0))</f>
        <v>1.3364442070168701E-7</v>
      </c>
      <c r="AI26" s="47">
        <f>INDEX(TradeMatrix!$A$1:$GN$182,MATCH('Working overview'!AI$25,TradeMatrix!$B:$B,0),MATCH('Working overview'!$B$26,TradeMatrix!$2:$2,0))</f>
        <v>28.528897164067899</v>
      </c>
      <c r="AJ26" s="47">
        <f>INDEX(TradeMatrix!$A$1:$GN$182,MATCH('Working overview'!AJ$25,TradeMatrix!$B:$B,0),MATCH('Working overview'!$B$26,TradeMatrix!$2:$2,0))</f>
        <v>771.85997967084404</v>
      </c>
      <c r="AK26" s="47">
        <f>INDEX(TradeMatrix!$A$1:$GN$182,MATCH('Working overview'!AK$25,TradeMatrix!$B:$B,0),MATCH('Working overview'!$B$26,TradeMatrix!$2:$2,0))</f>
        <v>6.51726235785888</v>
      </c>
      <c r="AL26" s="47">
        <f>INDEX(TradeMatrix!$A$1:$GN$182,MATCH('Working overview'!AL$25,TradeMatrix!$B:$B,0),MATCH('Working overview'!$B$26,TradeMatrix!$2:$2,0))</f>
        <v>2.3559492011251701E-7</v>
      </c>
      <c r="AM26" s="47">
        <f>INDEX(TradeMatrix!$A$1:$GN$182,MATCH('Working overview'!AM$25,TradeMatrix!$B:$B,0),MATCH('Working overview'!$B$26,TradeMatrix!$2:$2,0))</f>
        <v>3.2384316662553501E-2</v>
      </c>
      <c r="AN26" s="47">
        <f>INDEX(TradeMatrix!$A$1:$GN$182,MATCH('Working overview'!AN$25,TradeMatrix!$B:$B,0),MATCH('Working overview'!$B$26,TradeMatrix!$2:$2,0))</f>
        <v>0.21784610697210899</v>
      </c>
      <c r="AO26" s="47">
        <f>INDEX(TradeMatrix!$A$1:$GN$182,MATCH('Working overview'!AO$25,TradeMatrix!$B:$B,0),MATCH('Working overview'!$B$26,TradeMatrix!$2:$2,0))</f>
        <v>2.5841165562327402</v>
      </c>
      <c r="AP26" s="47">
        <f>INDEX(TradeMatrix!$A$1:$GN$182,MATCH('Working overview'!AP$25,TradeMatrix!$B:$B,0),MATCH('Working overview'!$B$26,TradeMatrix!$2:$2,0))</f>
        <v>3.8898188033201802</v>
      </c>
      <c r="AQ26" s="47">
        <f>INDEX(TradeMatrix!$A$1:$GN$182,MATCH('Working overview'!AQ$25,TradeMatrix!$B:$B,0),MATCH('Working overview'!$B$26,TradeMatrix!$2:$2,0))</f>
        <v>0.51445744910171898</v>
      </c>
      <c r="AR26" s="47">
        <f>INDEX(TradeMatrix!$A$1:$GN$182,MATCH('Working overview'!AR$25,TradeMatrix!$B:$B,0),MATCH('Working overview'!$B$26,TradeMatrix!$2:$2,0))</f>
        <v>1.5437636105558099</v>
      </c>
      <c r="AS26" s="47">
        <f>INDEX(TradeMatrix!$A$1:$GN$182,MATCH('Working overview'!AS$25,TradeMatrix!$B:$B,0),MATCH('Working overview'!$B$26,TradeMatrix!$2:$2,0))</f>
        <v>61.848046084333298</v>
      </c>
      <c r="AT26" s="47">
        <f>INDEX(TradeMatrix!$A$1:$GN$182,MATCH('Working overview'!AT$25,TradeMatrix!$B:$B,0),MATCH('Working overview'!$B$26,TradeMatrix!$2:$2,0))</f>
        <v>0.59886378221828995</v>
      </c>
      <c r="AU26" s="47">
        <f>INDEX(TradeMatrix!$A$1:$GN$182,MATCH('Working overview'!AU$25,TradeMatrix!$B:$B,0),MATCH('Working overview'!$B$26,TradeMatrix!$2:$2,0))</f>
        <v>1.3911102926682801E-7</v>
      </c>
      <c r="AV26" s="47">
        <f>INDEX(TradeMatrix!$A$1:$GN$182,MATCH('Working overview'!AV$25,TradeMatrix!$B:$B,0),MATCH('Working overview'!$B$26,TradeMatrix!$2:$2,0))</f>
        <v>31.970169720586298</v>
      </c>
      <c r="AW26" s="47">
        <f>INDEX(TradeMatrix!$A$1:$GN$182,MATCH('Working overview'!AW$25,TradeMatrix!$B:$B,0),MATCH('Working overview'!$B$26,TradeMatrix!$2:$2,0))</f>
        <v>9.5978306038877401E-2</v>
      </c>
      <c r="AX26" s="47">
        <f>INDEX(TradeMatrix!$A$1:$GN$182,MATCH('Working overview'!AX$25,TradeMatrix!$B:$B,0),MATCH('Working overview'!$B$26,TradeMatrix!$2:$2,0))</f>
        <v>2.6438476861430801E-2</v>
      </c>
      <c r="AY26" s="47">
        <f>INDEX(TradeMatrix!$A$1:$GN$182,MATCH('Working overview'!AY$25,TradeMatrix!$B:$B,0),MATCH('Working overview'!$B$26,TradeMatrix!$2:$2,0))</f>
        <v>20.474530575543</v>
      </c>
      <c r="AZ26" s="47">
        <f>INDEX(TradeMatrix!$A$1:$GN$182,MATCH('Working overview'!AZ$25,TradeMatrix!$B:$B,0),MATCH('Working overview'!$B$26,TradeMatrix!$2:$2,0))</f>
        <v>15.586893481230399</v>
      </c>
      <c r="BA26" s="47">
        <f>INDEX(TradeMatrix!$A$1:$GN$182,MATCH('Working overview'!BA$25,TradeMatrix!$B:$B,0),MATCH('Working overview'!$B$26,TradeMatrix!$2:$2,0))</f>
        <v>8.9045785200212997E-4</v>
      </c>
      <c r="BB26" s="47">
        <f>INDEX(TradeMatrix!$A$1:$GN$182,MATCH('Working overview'!BB$25,TradeMatrix!$B:$B,0),MATCH('Working overview'!$B$26,TradeMatrix!$2:$2,0))</f>
        <v>1.0453527739424599E-7</v>
      </c>
      <c r="BC26" s="47">
        <f>INDEX(TradeMatrix!$A$1:$GN$182,MATCH('Working overview'!BC$25,TradeMatrix!$B:$B,0),MATCH('Working overview'!$B$26,TradeMatrix!$2:$2,0))</f>
        <v>1.08792944334972E-7</v>
      </c>
      <c r="BD26" s="47">
        <f>INDEX(TradeMatrix!$A$1:$GN$182,MATCH('Working overview'!BD$25,TradeMatrix!$B:$B,0),MATCH('Working overview'!$B$26,TradeMatrix!$2:$2,0))</f>
        <v>8.2592215745817192</v>
      </c>
      <c r="BE26" s="47">
        <f>INDEX(TradeMatrix!$A$1:$GN$182,MATCH('Working overview'!BE$25,TradeMatrix!$B:$B,0),MATCH('Working overview'!$B$26,TradeMatrix!$2:$2,0))</f>
        <v>1.4120959557795E-3</v>
      </c>
      <c r="BF26" s="47">
        <f>INDEX(TradeMatrix!$A$1:$GN$182,MATCH('Working overview'!BF$25,TradeMatrix!$B:$B,0),MATCH('Working overview'!$B$26,TradeMatrix!$2:$2,0))</f>
        <v>0.11876700022467</v>
      </c>
      <c r="BG26" s="47">
        <f>INDEX(TradeMatrix!$A$1:$GN$182,MATCH('Working overview'!BG$25,TradeMatrix!$B:$B,0),MATCH('Working overview'!$B$26,TradeMatrix!$2:$2,0))</f>
        <v>2.9399317149125401E-2</v>
      </c>
      <c r="BH26" s="47">
        <f>INDEX(TradeMatrix!$A$1:$GN$182,MATCH('Working overview'!BH$25,TradeMatrix!$B:$B,0),MATCH('Working overview'!$B$26,TradeMatrix!$2:$2,0))</f>
        <v>12.1279811997726</v>
      </c>
      <c r="BI26" s="47">
        <f>INDEX(TradeMatrix!$A$1:$GN$182,MATCH('Working overview'!BI$25,TradeMatrix!$B:$B,0),MATCH('Working overview'!$B$26,TradeMatrix!$2:$2,0))</f>
        <v>204.08466574093001</v>
      </c>
      <c r="BJ26" s="47">
        <f>INDEX(TradeMatrix!$A$1:$GN$182,MATCH('Working overview'!BJ$25,TradeMatrix!$B:$B,0),MATCH('Working overview'!$B$26,TradeMatrix!$2:$2,0))</f>
        <v>8.4721344786200596</v>
      </c>
      <c r="BK26" s="47">
        <f>INDEX(TradeMatrix!$A$1:$GN$182,MATCH('Working overview'!BK$25,TradeMatrix!$B:$B,0),MATCH('Working overview'!$B$26,TradeMatrix!$2:$2,0))</f>
        <v>4.0301337227199099E-2</v>
      </c>
      <c r="BL26" s="47">
        <f>INDEX(TradeMatrix!$A$1:$GN$182,MATCH('Working overview'!BL$25,TradeMatrix!$B:$B,0),MATCH('Working overview'!$B$26,TradeMatrix!$2:$2,0))</f>
        <v>0</v>
      </c>
      <c r="BM26" s="47">
        <f>INDEX(TradeMatrix!$A$1:$GN$182,MATCH('Working overview'!BM$25,TradeMatrix!$B:$B,0),MATCH('Working overview'!$B$26,TradeMatrix!$2:$2,0))</f>
        <v>420.546078663721</v>
      </c>
      <c r="BN26" s="47">
        <f>INDEX(TradeMatrix!$A$1:$GN$182,MATCH('Working overview'!BN$25,TradeMatrix!$B:$B,0),MATCH('Working overview'!$B$26,TradeMatrix!$2:$2,0))</f>
        <v>3.0398686180483098E-2</v>
      </c>
      <c r="BO26" s="47">
        <f>INDEX(TradeMatrix!$A$1:$GN$182,MATCH('Working overview'!BO$25,TradeMatrix!$B:$B,0),MATCH('Working overview'!$B$26,TradeMatrix!$2:$2,0))</f>
        <v>94.551011008525293</v>
      </c>
      <c r="BP26" s="47">
        <f>INDEX(TradeMatrix!$A$1:$GN$182,MATCH('Working overview'!BP$25,TradeMatrix!$B:$B,0),MATCH('Working overview'!$B$26,TradeMatrix!$2:$2,0))</f>
        <v>1.5113012202634699E-2</v>
      </c>
      <c r="BQ26" s="47">
        <f>INDEX(TradeMatrix!$A$1:$GN$182,MATCH('Working overview'!BQ$25,TradeMatrix!$B:$B,0),MATCH('Working overview'!$B$26,TradeMatrix!$2:$2,0))</f>
        <v>8.4526493872207994E-2</v>
      </c>
      <c r="BR26" s="47">
        <f>INDEX(TradeMatrix!$A$1:$GN$182,MATCH('Working overview'!BR$25,TradeMatrix!$B:$B,0),MATCH('Working overview'!$B$26,TradeMatrix!$2:$2,0))</f>
        <v>7.4687566731400801E-8</v>
      </c>
      <c r="BS26" s="47">
        <f>INDEX(TradeMatrix!$A$1:$GN$182,MATCH('Working overview'!BS$25,TradeMatrix!$B:$B,0),MATCH('Working overview'!$B$26,TradeMatrix!$2:$2,0))</f>
        <v>1.24154528887936E-2</v>
      </c>
      <c r="BT26" s="47">
        <f>INDEX(TradeMatrix!$A$1:$GN$182,MATCH('Working overview'!BT$25,TradeMatrix!$B:$B,0),MATCH('Working overview'!$B$26,TradeMatrix!$2:$2,0))</f>
        <v>2.3918424834187699E-2</v>
      </c>
      <c r="BU26" s="47">
        <f>INDEX(TradeMatrix!$A$1:$GN$182,MATCH('Working overview'!BU$25,TradeMatrix!$B:$B,0),MATCH('Working overview'!$B$26,TradeMatrix!$2:$2,0))</f>
        <v>0.35150913314357402</v>
      </c>
      <c r="BV26" s="47">
        <f>INDEX(TradeMatrix!$A$1:$GN$182,MATCH('Working overview'!BV$25,TradeMatrix!$B:$B,0),MATCH('Working overview'!$B$26,TradeMatrix!$2:$2,0))</f>
        <v>33.938810893816601</v>
      </c>
      <c r="BW26" s="47">
        <f>INDEX(TradeMatrix!$A$1:$GN$182,MATCH('Working overview'!BW$25,TradeMatrix!$B:$B,0),MATCH('Working overview'!$B$26,TradeMatrix!$2:$2,0))</f>
        <v>43.150092128653498</v>
      </c>
      <c r="BX26" s="47">
        <f>INDEX(TradeMatrix!$A$1:$GN$182,MATCH('Working overview'!BX$25,TradeMatrix!$B:$B,0),MATCH('Working overview'!$B$26,TradeMatrix!$2:$2,0))</f>
        <v>3.02607845649786</v>
      </c>
      <c r="BY26" s="47">
        <f>INDEX(TradeMatrix!$A$1:$GN$182,MATCH('Working overview'!BY$25,TradeMatrix!$B:$B,0),MATCH('Working overview'!$B$26,TradeMatrix!$2:$2,0))</f>
        <v>117.02741620216</v>
      </c>
      <c r="BZ26" s="47">
        <f>INDEX(TradeMatrix!$A$1:$GN$182,MATCH('Working overview'!BZ$25,TradeMatrix!$B:$B,0),MATCH('Working overview'!$B$26,TradeMatrix!$2:$2,0))</f>
        <v>57.920232300120901</v>
      </c>
      <c r="CA26" s="47">
        <f>INDEX(TradeMatrix!$A$1:$GN$182,MATCH('Working overview'!CA$25,TradeMatrix!$B:$B,0),MATCH('Working overview'!$B$26,TradeMatrix!$2:$2,0))</f>
        <v>140.552815209774</v>
      </c>
      <c r="CB26" s="47">
        <f>INDEX(TradeMatrix!$A$1:$GN$182,MATCH('Working overview'!CB$25,TradeMatrix!$B:$B,0),MATCH('Working overview'!$B$26,TradeMatrix!$2:$2,0))</f>
        <v>1.99199866895554</v>
      </c>
      <c r="CC26" s="47">
        <f>INDEX(TradeMatrix!$A$1:$GN$182,MATCH('Working overview'!CC$25,TradeMatrix!$B:$B,0),MATCH('Working overview'!$B$26,TradeMatrix!$2:$2,0))</f>
        <v>10.7730830513801</v>
      </c>
      <c r="CD26" s="47">
        <f>INDEX(TradeMatrix!$A$1:$GN$182,MATCH('Working overview'!CD$25,TradeMatrix!$B:$B,0),MATCH('Working overview'!$B$26,TradeMatrix!$2:$2,0))</f>
        <v>39.486579037052998</v>
      </c>
      <c r="CE26" s="47">
        <f>INDEX(TradeMatrix!$A$1:$GN$182,MATCH('Working overview'!CE$25,TradeMatrix!$B:$B,0),MATCH('Working overview'!$B$26,TradeMatrix!$2:$2,0))</f>
        <v>208.192117034398</v>
      </c>
      <c r="CF26" s="47">
        <f>INDEX(TradeMatrix!$A$1:$GN$182,MATCH('Working overview'!CF$25,TradeMatrix!$B:$B,0),MATCH('Working overview'!$B$26,TradeMatrix!$2:$2,0))</f>
        <v>77.717282178070803</v>
      </c>
      <c r="CG26" s="47">
        <f>INDEX(TradeMatrix!$A$1:$GN$182,MATCH('Working overview'!CG$25,TradeMatrix!$B:$B,0),MATCH('Working overview'!$B$26,TradeMatrix!$2:$2,0))</f>
        <v>176.647587035584</v>
      </c>
      <c r="CH26" s="47">
        <f>INDEX(TradeMatrix!$A$1:$GN$182,MATCH('Working overview'!CH$25,TradeMatrix!$B:$B,0),MATCH('Working overview'!$B$26,TradeMatrix!$2:$2,0))</f>
        <v>0.32916014803452898</v>
      </c>
      <c r="CI26" s="47">
        <f>INDEX(TradeMatrix!$A$1:$GN$182,MATCH('Working overview'!CI$25,TradeMatrix!$B:$B,0),MATCH('Working overview'!$B$26,TradeMatrix!$2:$2,0))</f>
        <v>28.2353473950884</v>
      </c>
      <c r="CJ26" s="47">
        <f>INDEX(TradeMatrix!$A$1:$GN$182,MATCH('Working overview'!CJ$25,TradeMatrix!$B:$B,0),MATCH('Working overview'!$B$26,TradeMatrix!$2:$2,0))</f>
        <v>0.74537122225574703</v>
      </c>
      <c r="CK26" s="47">
        <f>INDEX(TradeMatrix!$A$1:$GN$182,MATCH('Working overview'!CK$25,TradeMatrix!$B:$B,0),MATCH('Working overview'!$B$26,TradeMatrix!$2:$2,0))</f>
        <v>2.70246221868387E-8</v>
      </c>
      <c r="CL26" s="47">
        <f>INDEX(TradeMatrix!$A$1:$GN$182,MATCH('Working overview'!CL$25,TradeMatrix!$B:$B,0),MATCH('Working overview'!$B$26,TradeMatrix!$2:$2,0))</f>
        <v>6.0712931049215602E-2</v>
      </c>
      <c r="CM26" s="47">
        <f>INDEX(TradeMatrix!$A$1:$GN$182,MATCH('Working overview'!CM$25,TradeMatrix!$B:$B,0),MATCH('Working overview'!$B$26,TradeMatrix!$2:$2,0))</f>
        <v>2.7046976082955299</v>
      </c>
      <c r="CN26" s="47">
        <f>INDEX(TradeMatrix!$A$1:$GN$182,MATCH('Working overview'!CN$25,TradeMatrix!$B:$B,0),MATCH('Working overview'!$B$26,TradeMatrix!$2:$2,0))</f>
        <v>1.5531074552761599</v>
      </c>
      <c r="CO26" s="47">
        <f>INDEX(TradeMatrix!$A$1:$GN$182,MATCH('Working overview'!CO$25,TradeMatrix!$B:$B,0),MATCH('Working overview'!$B$26,TradeMatrix!$2:$2,0))</f>
        <v>27.811941692721</v>
      </c>
      <c r="CP26" s="47">
        <f>INDEX(TradeMatrix!$A$1:$GN$182,MATCH('Working overview'!CP$25,TradeMatrix!$B:$B,0),MATCH('Working overview'!$B$26,TradeMatrix!$2:$2,0))</f>
        <v>0.654046594783248</v>
      </c>
      <c r="CQ26" s="47">
        <f>INDEX(TradeMatrix!$A$1:$GN$182,MATCH('Working overview'!CQ$25,TradeMatrix!$B:$B,0),MATCH('Working overview'!$B$26,TradeMatrix!$2:$2,0))</f>
        <v>1.41126110415489E-7</v>
      </c>
      <c r="CR26" s="47">
        <f>INDEX(TradeMatrix!$A$1:$GN$182,MATCH('Working overview'!CR$25,TradeMatrix!$B:$B,0),MATCH('Working overview'!$B$26,TradeMatrix!$2:$2,0))</f>
        <v>3.4046857934563399</v>
      </c>
      <c r="CS26" s="47">
        <f>INDEX(TradeMatrix!$A$1:$GN$182,MATCH('Working overview'!CS$25,TradeMatrix!$B:$B,0),MATCH('Working overview'!$B$26,TradeMatrix!$2:$2,0))</f>
        <v>14.9691997981241</v>
      </c>
      <c r="CT26" s="47">
        <f>INDEX(TradeMatrix!$A$1:$GN$182,MATCH('Working overview'!CT$25,TradeMatrix!$B:$B,0),MATCH('Working overview'!$B$26,TradeMatrix!$2:$2,0))</f>
        <v>38.840657674494899</v>
      </c>
      <c r="CU26" s="47">
        <f>INDEX(TradeMatrix!$A$1:$GN$182,MATCH('Working overview'!CU$25,TradeMatrix!$B:$B,0),MATCH('Working overview'!$B$26,TradeMatrix!$2:$2,0))</f>
        <v>2.8537139580363799</v>
      </c>
      <c r="CV26" s="47">
        <f>INDEX(TradeMatrix!$A$1:$GN$182,MATCH('Working overview'!CV$25,TradeMatrix!$B:$B,0),MATCH('Working overview'!$B$26,TradeMatrix!$2:$2,0))</f>
        <v>3.1628755351465599E-4</v>
      </c>
      <c r="CW26" s="47">
        <f>INDEX(TradeMatrix!$A$1:$GN$182,MATCH('Working overview'!CW$25,TradeMatrix!$B:$B,0),MATCH('Working overview'!$B$26,TradeMatrix!$2:$2,0))</f>
        <v>7.9865050573074692E-3</v>
      </c>
      <c r="CX26" s="47">
        <f>INDEX(TradeMatrix!$A$1:$GN$182,MATCH('Working overview'!CX$25,TradeMatrix!$B:$B,0),MATCH('Working overview'!$B$26,TradeMatrix!$2:$2,0))</f>
        <v>22.3627686543587</v>
      </c>
      <c r="CY26" s="47">
        <f>INDEX(TradeMatrix!$A$1:$GN$182,MATCH('Working overview'!CY$25,TradeMatrix!$B:$B,0),MATCH('Working overview'!$B$26,TradeMatrix!$2:$2,0))</f>
        <v>4.2896684186664202E-2</v>
      </c>
      <c r="CZ26" s="47">
        <f>INDEX(TradeMatrix!$A$1:$GN$182,MATCH('Working overview'!CZ$25,TradeMatrix!$B:$B,0),MATCH('Working overview'!$B$26,TradeMatrix!$2:$2,0))</f>
        <v>7.6245759023863199E-2</v>
      </c>
      <c r="DA26" s="47">
        <f>INDEX(TradeMatrix!$A$1:$GN$182,MATCH('Working overview'!DA$25,TradeMatrix!$B:$B,0),MATCH('Working overview'!$B$26,TradeMatrix!$2:$2,0))</f>
        <v>2.8855581167075202</v>
      </c>
      <c r="DB26" s="47">
        <f>INDEX(TradeMatrix!$A$1:$GN$182,MATCH('Working overview'!DB$25,TradeMatrix!$B:$B,0),MATCH('Working overview'!$B$26,TradeMatrix!$2:$2,0))</f>
        <v>2.1502328799260499E-2</v>
      </c>
      <c r="DC26" s="47">
        <f>INDEX(TradeMatrix!$A$1:$GN$182,MATCH('Working overview'!DC$25,TradeMatrix!$B:$B,0),MATCH('Working overview'!$B$26,TradeMatrix!$2:$2,0))</f>
        <v>2.1544638063436899E-2</v>
      </c>
      <c r="DD26" s="47">
        <f>INDEX(TradeMatrix!$A$1:$GN$182,MATCH('Working overview'!DD$25,TradeMatrix!$B:$B,0),MATCH('Working overview'!$B$26,TradeMatrix!$2:$2,0))</f>
        <v>2.3501666693396599</v>
      </c>
      <c r="DE26" s="47">
        <f>INDEX(TradeMatrix!$A$1:$GN$182,MATCH('Working overview'!DE$25,TradeMatrix!$B:$B,0),MATCH('Working overview'!$B$26,TradeMatrix!$2:$2,0))</f>
        <v>1.2597512339316899E-3</v>
      </c>
      <c r="DF26" s="47">
        <f>INDEX(TradeMatrix!$A$1:$GN$182,MATCH('Working overview'!DF$25,TradeMatrix!$B:$B,0),MATCH('Working overview'!$B$26,TradeMatrix!$2:$2,0))</f>
        <v>3.0317452998892901E-2</v>
      </c>
      <c r="DG26" s="47">
        <f>INDEX(TradeMatrix!$A$1:$GN$182,MATCH('Working overview'!DG$25,TradeMatrix!$B:$B,0),MATCH('Working overview'!$B$26,TradeMatrix!$2:$2,0))</f>
        <v>13.7251939681148</v>
      </c>
      <c r="DH26" s="47">
        <f>INDEX(TradeMatrix!$A$1:$GN$182,MATCH('Working overview'!DH$25,TradeMatrix!$B:$B,0),MATCH('Working overview'!$B$26,TradeMatrix!$2:$2,0))</f>
        <v>15.8702876279264</v>
      </c>
      <c r="DI26" s="47">
        <f>INDEX(TradeMatrix!$A$1:$GN$182,MATCH('Working overview'!DI$25,TradeMatrix!$B:$B,0),MATCH('Working overview'!$B$26,TradeMatrix!$2:$2,0))</f>
        <v>8.5510401722566701E-3</v>
      </c>
      <c r="DJ26" s="47">
        <f>INDEX(TradeMatrix!$A$1:$GN$182,MATCH('Working overview'!DJ$25,TradeMatrix!$B:$B,0),MATCH('Working overview'!$B$26,TradeMatrix!$2:$2,0))</f>
        <v>1.05886284819192E-2</v>
      </c>
      <c r="DK26" s="47">
        <f>INDEX(TradeMatrix!$A$1:$GN$182,MATCH('Working overview'!DK$25,TradeMatrix!$B:$B,0),MATCH('Working overview'!$B$26,TradeMatrix!$2:$2,0))</f>
        <v>3.7882935678952998E-2</v>
      </c>
      <c r="DL26" s="47">
        <f>INDEX(TradeMatrix!$A$1:$GN$182,MATCH('Working overview'!DL$25,TradeMatrix!$B:$B,0),MATCH('Working overview'!$B$26,TradeMatrix!$2:$2,0))</f>
        <v>102.83038167776699</v>
      </c>
      <c r="DM26" s="47">
        <f>INDEX(TradeMatrix!$A$1:$GN$182,MATCH('Working overview'!DM$25,TradeMatrix!$B:$B,0),MATCH('Working overview'!$B$26,TradeMatrix!$2:$2,0))</f>
        <v>4.7794584515342402</v>
      </c>
      <c r="DN26" s="47">
        <f>INDEX(TradeMatrix!$A$1:$GN$182,MATCH('Working overview'!DN$25,TradeMatrix!$B:$B,0),MATCH('Working overview'!$B$26,TradeMatrix!$2:$2,0))</f>
        <v>6.3497028009768502E-2</v>
      </c>
      <c r="DO26" s="47">
        <f>INDEX(TradeMatrix!$A$1:$GN$182,MATCH('Working overview'!DO$25,TradeMatrix!$B:$B,0),MATCH('Working overview'!$B$26,TradeMatrix!$2:$2,0))</f>
        <v>3.0537401912897701E-4</v>
      </c>
      <c r="DP26" s="47">
        <f>INDEX(TradeMatrix!$A$1:$GN$182,MATCH('Working overview'!DP$25,TradeMatrix!$B:$B,0),MATCH('Working overview'!$B$26,TradeMatrix!$2:$2,0))</f>
        <v>1.07099400229719E-2</v>
      </c>
      <c r="DQ26" s="47">
        <f>INDEX(TradeMatrix!$A$1:$GN$182,MATCH('Working overview'!DQ$25,TradeMatrix!$B:$B,0),MATCH('Working overview'!$B$26,TradeMatrix!$2:$2,0))</f>
        <v>17.910855442691201</v>
      </c>
      <c r="DR26" s="47">
        <f>INDEX(TradeMatrix!$A$1:$GN$182,MATCH('Working overview'!DR$25,TradeMatrix!$B:$B,0),MATCH('Working overview'!$B$26,TradeMatrix!$2:$2,0))</f>
        <v>0.15218487141706699</v>
      </c>
      <c r="DS26" s="47">
        <f>INDEX(TradeMatrix!$A$1:$GN$182,MATCH('Working overview'!DS$25,TradeMatrix!$B:$B,0),MATCH('Working overview'!$B$26,TradeMatrix!$2:$2,0))</f>
        <v>5.5868717847007003</v>
      </c>
      <c r="DT26" s="47">
        <f>INDEX(TradeMatrix!$A$1:$GN$182,MATCH('Working overview'!DT$25,TradeMatrix!$B:$B,0),MATCH('Working overview'!$B$26,TradeMatrix!$2:$2,0))</f>
        <v>4.6624035040901104</v>
      </c>
      <c r="DU26" s="47">
        <f>INDEX(TradeMatrix!$A$1:$GN$182,MATCH('Working overview'!DU$25,TradeMatrix!$B:$B,0),MATCH('Working overview'!$B$26,TradeMatrix!$2:$2,0))</f>
        <v>2.4902402995238599</v>
      </c>
      <c r="DV26" s="47">
        <f>INDEX(TradeMatrix!$A$1:$GN$182,MATCH('Working overview'!DV$25,TradeMatrix!$B:$B,0),MATCH('Working overview'!$B$26,TradeMatrix!$2:$2,0))</f>
        <v>0.84469239262171503</v>
      </c>
      <c r="DW26" s="47">
        <f>INDEX(TradeMatrix!$A$1:$GN$182,MATCH('Working overview'!DW$25,TradeMatrix!$B:$B,0),MATCH('Working overview'!$B$26,TradeMatrix!$2:$2,0))</f>
        <v>8.6455737329234701</v>
      </c>
      <c r="DX26" s="47">
        <f>INDEX(TradeMatrix!$A$1:$GN$182,MATCH('Working overview'!DX$25,TradeMatrix!$B:$B,0),MATCH('Working overview'!$B$26,TradeMatrix!$2:$2,0))</f>
        <v>0.94575372648356404</v>
      </c>
      <c r="DY26" s="47">
        <f>INDEX(TradeMatrix!$A$1:$GN$182,MATCH('Working overview'!DY$25,TradeMatrix!$B:$B,0),MATCH('Working overview'!$B$26,TradeMatrix!$2:$2,0))</f>
        <v>107.929708434011</v>
      </c>
      <c r="DZ26" s="47">
        <f>INDEX(TradeMatrix!$A$1:$GN$182,MATCH('Working overview'!DZ$25,TradeMatrix!$B:$B,0),MATCH('Working overview'!$B$26,TradeMatrix!$2:$2,0))</f>
        <v>13.905293252250701</v>
      </c>
      <c r="EA26" s="47">
        <f>INDEX(TradeMatrix!$A$1:$GN$182,MATCH('Working overview'!EA$25,TradeMatrix!$B:$B,0),MATCH('Working overview'!$B$26,TradeMatrix!$2:$2,0))</f>
        <v>0.658628622530536</v>
      </c>
      <c r="EB26" s="47">
        <f>INDEX(TradeMatrix!$A$1:$GN$182,MATCH('Working overview'!EB$25,TradeMatrix!$B:$B,0),MATCH('Working overview'!$B$26,TradeMatrix!$2:$2,0))</f>
        <v>77.986380809853699</v>
      </c>
      <c r="EC26" s="47">
        <f>INDEX(TradeMatrix!$A$1:$GN$182,MATCH('Working overview'!EC$25,TradeMatrix!$B:$B,0),MATCH('Working overview'!$B$26,TradeMatrix!$2:$2,0))</f>
        <v>19.116960290658799</v>
      </c>
      <c r="ED26" s="47">
        <f>INDEX(TradeMatrix!$A$1:$GN$182,MATCH('Working overview'!ED$25,TradeMatrix!$B:$B,0),MATCH('Working overview'!$B$26,TradeMatrix!$2:$2,0))</f>
        <v>184.72438220708401</v>
      </c>
      <c r="EE26" s="47">
        <f>INDEX(TradeMatrix!$A$1:$GN$182,MATCH('Working overview'!EE$25,TradeMatrix!$B:$B,0),MATCH('Working overview'!$B$26,TradeMatrix!$2:$2,0))</f>
        <v>823.45635234466397</v>
      </c>
      <c r="EF26" s="47">
        <f>INDEX(TradeMatrix!$A$1:$GN$182,MATCH('Working overview'!EF$25,TradeMatrix!$B:$B,0),MATCH('Working overview'!$B$26,TradeMatrix!$2:$2,0))</f>
        <v>2.7193920272917001E-2</v>
      </c>
      <c r="EG26" s="47">
        <f>INDEX(TradeMatrix!$A$1:$GN$182,MATCH('Working overview'!EG$25,TradeMatrix!$B:$B,0),MATCH('Working overview'!$B$26,TradeMatrix!$2:$2,0))</f>
        <v>1.6004911343643E-2</v>
      </c>
      <c r="EH26" s="47">
        <f>INDEX(TradeMatrix!$A$1:$GN$182,MATCH('Working overview'!EH$25,TradeMatrix!$B:$B,0),MATCH('Working overview'!$B$26,TradeMatrix!$2:$2,0))</f>
        <v>6.2876079322254805E-7</v>
      </c>
      <c r="EI26" s="47">
        <f>INDEX(TradeMatrix!$A$1:$GN$182,MATCH('Working overview'!EI$25,TradeMatrix!$B:$B,0),MATCH('Working overview'!$B$26,TradeMatrix!$2:$2,0))</f>
        <v>8.0871240207927801</v>
      </c>
      <c r="EJ26" s="47">
        <f>INDEX(TradeMatrix!$A$1:$GN$182,MATCH('Working overview'!EJ$25,TradeMatrix!$B:$B,0),MATCH('Working overview'!$B$26,TradeMatrix!$2:$2,0))</f>
        <v>0.30811055090328698</v>
      </c>
      <c r="EK26" s="47">
        <f>INDEX(TradeMatrix!$A$1:$GN$182,MATCH('Working overview'!EK$25,TradeMatrix!$B:$B,0),MATCH('Working overview'!$B$26,TradeMatrix!$2:$2,0))</f>
        <v>5.8533559129132904</v>
      </c>
      <c r="EL26" s="47">
        <f>INDEX(TradeMatrix!$A$1:$GN$182,MATCH('Working overview'!EL$25,TradeMatrix!$B:$B,0),MATCH('Working overview'!$B$26,TradeMatrix!$2:$2,0))</f>
        <v>0.110833156840608</v>
      </c>
      <c r="EM26" s="47">
        <f>INDEX(TradeMatrix!$A$1:$GN$182,MATCH('Working overview'!EM$25,TradeMatrix!$B:$B,0),MATCH('Working overview'!$B$26,TradeMatrix!$2:$2,0))</f>
        <v>24.8529660129322</v>
      </c>
      <c r="EN26" s="47">
        <f>INDEX(TradeMatrix!$A$1:$GN$182,MATCH('Working overview'!EN$25,TradeMatrix!$B:$B,0),MATCH('Working overview'!$B$26,TradeMatrix!$2:$2,0))</f>
        <v>22.698431079457301</v>
      </c>
      <c r="EO26" s="47">
        <f>INDEX(TradeMatrix!$A$1:$GN$182,MATCH('Working overview'!EO$25,TradeMatrix!$B:$B,0),MATCH('Working overview'!$B$26,TradeMatrix!$2:$2,0))</f>
        <v>20.051722740450899</v>
      </c>
      <c r="EP26" s="47">
        <f>INDEX(TradeMatrix!$A$1:$GN$182,MATCH('Working overview'!EP$25,TradeMatrix!$B:$B,0),MATCH('Working overview'!$B$26,TradeMatrix!$2:$2,0))</f>
        <v>9.9455869020246405E-8</v>
      </c>
      <c r="EQ26" s="47">
        <f>INDEX(TradeMatrix!$A$1:$GN$182,MATCH('Working overview'!EQ$25,TradeMatrix!$B:$B,0),MATCH('Working overview'!$B$26,TradeMatrix!$2:$2,0))</f>
        <v>2.8656451517644201E-5</v>
      </c>
      <c r="ER26" s="47">
        <f>INDEX(TradeMatrix!$A$1:$GN$182,MATCH('Working overview'!ER$25,TradeMatrix!$B:$B,0),MATCH('Working overview'!$B$26,TradeMatrix!$2:$2,0))</f>
        <v>14.134723591540499</v>
      </c>
      <c r="ES26" s="47">
        <f>INDEX(TradeMatrix!$A$1:$GN$182,MATCH('Working overview'!ES$25,TradeMatrix!$B:$B,0),MATCH('Working overview'!$B$26,TradeMatrix!$2:$2,0))</f>
        <v>9.4456552508679694E-8</v>
      </c>
      <c r="ET26" s="47">
        <f>INDEX(TradeMatrix!$A$1:$GN$182,MATCH('Working overview'!ET$25,TradeMatrix!$B:$B,0),MATCH('Working overview'!$B$26,TradeMatrix!$2:$2,0))</f>
        <v>97.708795239951499</v>
      </c>
      <c r="EU26" s="47">
        <f>INDEX(TradeMatrix!$A$1:$GN$182,MATCH('Working overview'!EU$25,TradeMatrix!$B:$B,0),MATCH('Working overview'!$B$26,TradeMatrix!$2:$2,0))</f>
        <v>3.2834354103663501</v>
      </c>
      <c r="EV26" s="47">
        <f>INDEX(TradeMatrix!$A$1:$GN$182,MATCH('Working overview'!EV$25,TradeMatrix!$B:$B,0),MATCH('Working overview'!$B$26,TradeMatrix!$2:$2,0))</f>
        <v>1.9022601211764699E-7</v>
      </c>
      <c r="EW26" s="47">
        <f>INDEX(TradeMatrix!$A$1:$GN$182,MATCH('Working overview'!EW$25,TradeMatrix!$B:$B,0),MATCH('Working overview'!$B$26,TradeMatrix!$2:$2,0))</f>
        <v>2.7723667346572001E-2</v>
      </c>
      <c r="EX26" s="47">
        <f>INDEX(TradeMatrix!$A$1:$GN$182,MATCH('Working overview'!EX$25,TradeMatrix!$B:$B,0),MATCH('Working overview'!$B$26,TradeMatrix!$2:$2,0))</f>
        <v>9.1434663692920207E-2</v>
      </c>
      <c r="EY26" s="47">
        <f>INDEX(TradeMatrix!$A$1:$GN$182,MATCH('Working overview'!EY$25,TradeMatrix!$B:$B,0),MATCH('Working overview'!$B$26,TradeMatrix!$2:$2,0))</f>
        <v>23.338945314825999</v>
      </c>
      <c r="EZ26" s="47">
        <f>INDEX(TradeMatrix!$A$1:$GN$182,MATCH('Working overview'!EZ$25,TradeMatrix!$B:$B,0),MATCH('Working overview'!$B$26,TradeMatrix!$2:$2,0))</f>
        <v>39.543958678052697</v>
      </c>
      <c r="FA26" s="47">
        <f>INDEX(TradeMatrix!$A$1:$GN$182,MATCH('Working overview'!FA$25,TradeMatrix!$B:$B,0),MATCH('Working overview'!$B$26,TradeMatrix!$2:$2,0))</f>
        <v>1.9345391827666201</v>
      </c>
      <c r="FB26" s="47">
        <f>INDEX(TradeMatrix!$A$1:$GN$182,MATCH('Working overview'!FB$25,TradeMatrix!$B:$B,0),MATCH('Working overview'!$B$26,TradeMatrix!$2:$2,0))</f>
        <v>10.8060314477014</v>
      </c>
      <c r="FC26" s="47">
        <f>INDEX(TradeMatrix!$A$1:$GN$182,MATCH('Working overview'!FC$25,TradeMatrix!$B:$B,0),MATCH('Working overview'!$B$26,TradeMatrix!$2:$2,0))</f>
        <v>2.2016932345602501E-2</v>
      </c>
      <c r="FD26" s="47">
        <f>INDEX(TradeMatrix!$A$1:$GN$182,MATCH('Working overview'!FD$25,TradeMatrix!$B:$B,0),MATCH('Working overview'!$B$26,TradeMatrix!$2:$2,0))</f>
        <v>26.827555096292699</v>
      </c>
      <c r="FE26" s="47">
        <f>INDEX(TradeMatrix!$A$1:$GN$182,MATCH('Working overview'!FE$25,TradeMatrix!$B:$B,0),MATCH('Working overview'!$B$26,TradeMatrix!$2:$2,0))</f>
        <v>0.87184087120602205</v>
      </c>
      <c r="FF26" s="47">
        <f>INDEX(TradeMatrix!$A$1:$GN$182,MATCH('Working overview'!FF$25,TradeMatrix!$B:$B,0),MATCH('Working overview'!$B$26,TradeMatrix!$2:$2,0))</f>
        <v>3.6038278307198701E-6</v>
      </c>
      <c r="FG26" s="47">
        <f>INDEX(TradeMatrix!$A$1:$GN$182,MATCH('Working overview'!FG$25,TradeMatrix!$B:$B,0),MATCH('Working overview'!$B$26,TradeMatrix!$2:$2,0))</f>
        <v>1.8007730969245E-2</v>
      </c>
      <c r="FH26" s="47">
        <f>INDEX(TradeMatrix!$A$1:$GN$182,MATCH('Working overview'!FH$25,TradeMatrix!$B:$B,0),MATCH('Working overview'!$B$26,TradeMatrix!$2:$2,0))</f>
        <v>5.1667374038568896</v>
      </c>
      <c r="FI26" s="47">
        <f>INDEX(TradeMatrix!$A$1:$GN$182,MATCH('Working overview'!FI$25,TradeMatrix!$B:$B,0),MATCH('Working overview'!$B$26,TradeMatrix!$2:$2,0))</f>
        <v>6.93821821331181E-2</v>
      </c>
      <c r="FJ26" s="47">
        <f>INDEX(TradeMatrix!$A$1:$GN$182,MATCH('Working overview'!FJ$25,TradeMatrix!$B:$B,0),MATCH('Working overview'!$B$26,TradeMatrix!$2:$2,0))</f>
        <v>1402.16139834776</v>
      </c>
      <c r="FK26" s="47">
        <f>INDEX(TradeMatrix!$A$1:$GN$182,MATCH('Working overview'!FK$25,TradeMatrix!$B:$B,0),MATCH('Working overview'!$B$26,TradeMatrix!$2:$2,0))</f>
        <v>251.88328588111401</v>
      </c>
      <c r="FL26" s="47">
        <f>INDEX(TradeMatrix!$A$1:$GN$182,MATCH('Working overview'!FL$25,TradeMatrix!$B:$B,0),MATCH('Working overview'!$B$26,TradeMatrix!$2:$2,0))</f>
        <v>6.3920962984496598E-3</v>
      </c>
      <c r="FM26" s="47">
        <f>INDEX(TradeMatrix!$A$1:$GN$182,MATCH('Working overview'!FM$25,TradeMatrix!$B:$B,0),MATCH('Working overview'!$B$26,TradeMatrix!$2:$2,0))</f>
        <v>444.18660725609999</v>
      </c>
      <c r="FN26" s="47">
        <f>INDEX(TradeMatrix!$A$1:$GN$182,MATCH('Working overview'!FN$25,TradeMatrix!$B:$B,0),MATCH('Working overview'!$B$26,TradeMatrix!$2:$2,0))</f>
        <v>265.61583014694003</v>
      </c>
      <c r="FO26" s="47">
        <f>INDEX(TradeMatrix!$A$1:$GN$182,MATCH('Working overview'!FO$25,TradeMatrix!$B:$B,0),MATCH('Working overview'!$B$26,TradeMatrix!$2:$2,0))</f>
        <v>133.46072379088</v>
      </c>
      <c r="FP26" s="47">
        <f>INDEX(TradeMatrix!$A$1:$GN$182,MATCH('Working overview'!FP$25,TradeMatrix!$B:$B,0),MATCH('Working overview'!$B$26,TradeMatrix!$2:$2,0))</f>
        <v>0.27097143351721897</v>
      </c>
      <c r="FQ26" s="47">
        <f>INDEX(TradeMatrix!$A$1:$GN$182,MATCH('Working overview'!FQ$25,TradeMatrix!$B:$B,0),MATCH('Working overview'!$B$26,TradeMatrix!$2:$2,0))</f>
        <v>556.48682322279797</v>
      </c>
      <c r="FR26" s="47">
        <f>INDEX(TradeMatrix!$A$1:$GN$182,MATCH('Working overview'!FR$25,TradeMatrix!$B:$B,0),MATCH('Working overview'!$B$26,TradeMatrix!$2:$2,0))</f>
        <v>1.5528338246681399</v>
      </c>
      <c r="FS26" s="47">
        <f>INDEX(TradeMatrix!$A$1:$GN$182,MATCH('Working overview'!FS$25,TradeMatrix!$B:$B,0),MATCH('Working overview'!$B$26,TradeMatrix!$2:$2,0))</f>
        <v>10.3098672461162</v>
      </c>
      <c r="FT26" s="47">
        <f>INDEX(TradeMatrix!$A$1:$GN$182,MATCH('Working overview'!FT$25,TradeMatrix!$B:$B,0),MATCH('Working overview'!$B$26,TradeMatrix!$2:$2,0))</f>
        <v>1.2891456784754501E-7</v>
      </c>
      <c r="FU26" s="47">
        <f>INDEX(TradeMatrix!$A$1:$GN$182,MATCH('Working overview'!FU$25,TradeMatrix!$B:$B,0),MATCH('Working overview'!$B$26,TradeMatrix!$2:$2,0))</f>
        <v>5.8446341994757203E-3</v>
      </c>
      <c r="FV26" s="47">
        <f>INDEX(TradeMatrix!$A$1:$GN$182,MATCH('Working overview'!FV$25,TradeMatrix!$B:$B,0),MATCH('Working overview'!$B$26,TradeMatrix!$2:$2,0))</f>
        <v>17.508351922976502</v>
      </c>
      <c r="FW26" s="47">
        <f>INDEX(TradeMatrix!$A$1:$GN$182,MATCH('Working overview'!FW$25,TradeMatrix!$B:$B,0),MATCH('Working overview'!$B$26,TradeMatrix!$2:$2,0))</f>
        <v>1.4671434283351401E-3</v>
      </c>
      <c r="FX26" s="47">
        <f>INDEX(TradeMatrix!$A$1:$GN$182,MATCH('Working overview'!FX$25,TradeMatrix!$B:$B,0),MATCH('Working overview'!$B$26,TradeMatrix!$2:$2,0))</f>
        <v>8.4948418596571297E-3</v>
      </c>
      <c r="FY26" s="47">
        <f>INDEX(TradeMatrix!$A$1:$GN$182,MATCH('Working overview'!FY$25,TradeMatrix!$B:$B,0),MATCH('Working overview'!$B$26,TradeMatrix!$2:$2,0))</f>
        <v>1.3954633292251599E-3</v>
      </c>
      <c r="FZ26" s="47">
        <f>INDEX(TradeMatrix!$A$1:$GN$182,MATCH('Working overview'!FZ$25,TradeMatrix!$B:$B,0),MATCH('Working overview'!$B$26,TradeMatrix!$2:$2,0))</f>
        <v>9079.53386837369</v>
      </c>
    </row>
    <row r="27" spans="1:182">
      <c r="B27" s="19" t="s">
        <v>1427</v>
      </c>
      <c r="C27" s="19">
        <f t="shared" ref="C27:AH27" si="3">RANK(C26,$C$26:$FY$26)</f>
        <v>139</v>
      </c>
      <c r="D27" s="19">
        <f t="shared" si="3"/>
        <v>102</v>
      </c>
      <c r="E27" s="19">
        <f t="shared" si="3"/>
        <v>98</v>
      </c>
      <c r="F27" s="19">
        <f t="shared" si="3"/>
        <v>176</v>
      </c>
      <c r="G27" s="19">
        <f t="shared" si="3"/>
        <v>74</v>
      </c>
      <c r="H27" s="19">
        <f t="shared" si="3"/>
        <v>10</v>
      </c>
      <c r="I27" s="19">
        <f t="shared" si="3"/>
        <v>65</v>
      </c>
      <c r="J27" s="19">
        <f t="shared" si="3"/>
        <v>27</v>
      </c>
      <c r="K27" s="19">
        <f t="shared" si="3"/>
        <v>4</v>
      </c>
      <c r="L27" s="19">
        <f t="shared" si="3"/>
        <v>69</v>
      </c>
      <c r="M27" s="19">
        <f t="shared" si="3"/>
        <v>100</v>
      </c>
      <c r="N27" s="19">
        <f t="shared" si="3"/>
        <v>86</v>
      </c>
      <c r="O27" s="19">
        <f t="shared" si="3"/>
        <v>136</v>
      </c>
      <c r="P27" s="19">
        <f t="shared" si="3"/>
        <v>30</v>
      </c>
      <c r="Q27" s="19">
        <f t="shared" si="3"/>
        <v>24</v>
      </c>
      <c r="R27" s="19">
        <f t="shared" si="3"/>
        <v>96</v>
      </c>
      <c r="S27" s="19">
        <f t="shared" si="3"/>
        <v>156</v>
      </c>
      <c r="T27" s="19">
        <f t="shared" si="3"/>
        <v>170</v>
      </c>
      <c r="U27" s="19">
        <f t="shared" si="3"/>
        <v>111</v>
      </c>
      <c r="V27" s="19">
        <f t="shared" si="3"/>
        <v>105</v>
      </c>
      <c r="W27" s="19">
        <f t="shared" si="3"/>
        <v>157</v>
      </c>
      <c r="X27" s="19">
        <f t="shared" si="3"/>
        <v>12</v>
      </c>
      <c r="Y27" s="19">
        <f t="shared" si="3"/>
        <v>175</v>
      </c>
      <c r="Z27" s="19">
        <f t="shared" si="3"/>
        <v>15</v>
      </c>
      <c r="AA27" s="19">
        <f t="shared" si="3"/>
        <v>118</v>
      </c>
      <c r="AB27" s="19">
        <f t="shared" si="3"/>
        <v>137</v>
      </c>
      <c r="AC27" s="19">
        <f t="shared" si="3"/>
        <v>169</v>
      </c>
      <c r="AD27" s="19">
        <f t="shared" si="3"/>
        <v>147</v>
      </c>
      <c r="AE27" s="19">
        <f t="shared" si="3"/>
        <v>122</v>
      </c>
      <c r="AF27" s="19">
        <f t="shared" si="3"/>
        <v>41</v>
      </c>
      <c r="AG27" s="19">
        <f t="shared" si="3"/>
        <v>120</v>
      </c>
      <c r="AH27" s="19">
        <f t="shared" si="3"/>
        <v>167</v>
      </c>
      <c r="AI27" s="19">
        <f t="shared" ref="AI27:BN27" si="4">RANK(AI26,$C$26:$FY$26)</f>
        <v>37</v>
      </c>
      <c r="AJ27" s="19">
        <f t="shared" si="4"/>
        <v>3</v>
      </c>
      <c r="AK27" s="19">
        <f t="shared" si="4"/>
        <v>66</v>
      </c>
      <c r="AL27" s="19">
        <f t="shared" si="4"/>
        <v>163</v>
      </c>
      <c r="AM27" s="19">
        <f t="shared" si="4"/>
        <v>125</v>
      </c>
      <c r="AN27" s="19">
        <f t="shared" si="4"/>
        <v>107</v>
      </c>
      <c r="AO27" s="19">
        <f t="shared" si="4"/>
        <v>81</v>
      </c>
      <c r="AP27" s="19">
        <f t="shared" si="4"/>
        <v>73</v>
      </c>
      <c r="AQ27" s="19">
        <f t="shared" si="4"/>
        <v>99</v>
      </c>
      <c r="AR27" s="19">
        <f t="shared" si="4"/>
        <v>89</v>
      </c>
      <c r="AS27" s="19">
        <f t="shared" si="4"/>
        <v>28</v>
      </c>
      <c r="AT27" s="19">
        <f t="shared" si="4"/>
        <v>97</v>
      </c>
      <c r="AU27" s="19">
        <f t="shared" si="4"/>
        <v>166</v>
      </c>
      <c r="AV27" s="19">
        <f t="shared" si="4"/>
        <v>36</v>
      </c>
      <c r="AW27" s="19">
        <f t="shared" si="4"/>
        <v>112</v>
      </c>
      <c r="AX27" s="19">
        <f t="shared" si="4"/>
        <v>131</v>
      </c>
      <c r="AY27" s="19">
        <f t="shared" si="4"/>
        <v>46</v>
      </c>
      <c r="AZ27" s="19">
        <f t="shared" si="4"/>
        <v>52</v>
      </c>
      <c r="BA27" s="19">
        <f t="shared" si="4"/>
        <v>155</v>
      </c>
      <c r="BB27" s="19">
        <f t="shared" si="4"/>
        <v>172</v>
      </c>
      <c r="BC27" s="19">
        <f t="shared" si="4"/>
        <v>171</v>
      </c>
      <c r="BD27" s="19">
        <f t="shared" si="4"/>
        <v>63</v>
      </c>
      <c r="BE27" s="19">
        <f t="shared" si="4"/>
        <v>152</v>
      </c>
      <c r="BF27" s="19">
        <f t="shared" si="4"/>
        <v>109</v>
      </c>
      <c r="BG27" s="19">
        <f t="shared" si="4"/>
        <v>128</v>
      </c>
      <c r="BH27" s="19">
        <f t="shared" si="4"/>
        <v>57</v>
      </c>
      <c r="BI27" s="19">
        <f t="shared" si="4"/>
        <v>13</v>
      </c>
      <c r="BJ27" s="19">
        <f t="shared" si="4"/>
        <v>62</v>
      </c>
      <c r="BK27" s="19">
        <f t="shared" si="4"/>
        <v>123</v>
      </c>
      <c r="BL27" s="19">
        <f t="shared" si="4"/>
        <v>179</v>
      </c>
      <c r="BM27" s="19">
        <f t="shared" si="4"/>
        <v>7</v>
      </c>
      <c r="BN27" s="19">
        <f t="shared" si="4"/>
        <v>126</v>
      </c>
      <c r="BO27" s="19">
        <f t="shared" ref="BO27:CT27" si="5">RANK(BO26,$C$26:$FY$26)</f>
        <v>23</v>
      </c>
      <c r="BP27" s="19">
        <f t="shared" si="5"/>
        <v>141</v>
      </c>
      <c r="BQ27" s="19">
        <f t="shared" si="5"/>
        <v>114</v>
      </c>
      <c r="BR27" s="19">
        <f t="shared" si="5"/>
        <v>177</v>
      </c>
      <c r="BS27" s="19">
        <f t="shared" si="5"/>
        <v>142</v>
      </c>
      <c r="BT27" s="19">
        <f t="shared" si="5"/>
        <v>132</v>
      </c>
      <c r="BU27" s="19">
        <f t="shared" si="5"/>
        <v>101</v>
      </c>
      <c r="BV27" s="19">
        <f t="shared" si="5"/>
        <v>35</v>
      </c>
      <c r="BW27" s="19">
        <f t="shared" si="5"/>
        <v>31</v>
      </c>
      <c r="BX27" s="19">
        <f t="shared" si="5"/>
        <v>77</v>
      </c>
      <c r="BY27" s="19">
        <f t="shared" si="5"/>
        <v>19</v>
      </c>
      <c r="BZ27" s="19">
        <f t="shared" si="5"/>
        <v>29</v>
      </c>
      <c r="CA27" s="19">
        <f t="shared" si="5"/>
        <v>17</v>
      </c>
      <c r="CB27" s="19">
        <f t="shared" si="5"/>
        <v>84</v>
      </c>
      <c r="CC27" s="19">
        <f t="shared" si="5"/>
        <v>59</v>
      </c>
      <c r="CD27" s="19">
        <f t="shared" si="5"/>
        <v>33</v>
      </c>
      <c r="CE27" s="19">
        <f t="shared" si="5"/>
        <v>11</v>
      </c>
      <c r="CF27" s="19">
        <f t="shared" si="5"/>
        <v>26</v>
      </c>
      <c r="CG27" s="19">
        <f t="shared" si="5"/>
        <v>16</v>
      </c>
      <c r="CH27" s="19">
        <f t="shared" si="5"/>
        <v>103</v>
      </c>
      <c r="CI27" s="19">
        <f t="shared" si="5"/>
        <v>38</v>
      </c>
      <c r="CJ27" s="19">
        <f t="shared" si="5"/>
        <v>93</v>
      </c>
      <c r="CK27" s="19">
        <f t="shared" si="5"/>
        <v>178</v>
      </c>
      <c r="CL27" s="19">
        <f t="shared" si="5"/>
        <v>119</v>
      </c>
      <c r="CM27" s="19">
        <f t="shared" si="5"/>
        <v>80</v>
      </c>
      <c r="CN27" s="19">
        <f t="shared" si="5"/>
        <v>87</v>
      </c>
      <c r="CO27" s="19">
        <f t="shared" si="5"/>
        <v>39</v>
      </c>
      <c r="CP27" s="19">
        <f t="shared" si="5"/>
        <v>95</v>
      </c>
      <c r="CQ27" s="19">
        <f t="shared" si="5"/>
        <v>165</v>
      </c>
      <c r="CR27" s="19">
        <f t="shared" si="5"/>
        <v>75</v>
      </c>
      <c r="CS27" s="19">
        <f t="shared" si="5"/>
        <v>53</v>
      </c>
      <c r="CT27" s="19">
        <f t="shared" si="5"/>
        <v>34</v>
      </c>
      <c r="CU27" s="19">
        <f t="shared" ref="CU27:DZ27" si="6">RANK(CU26,$C$26:$FY$26)</f>
        <v>79</v>
      </c>
      <c r="CV27" s="19">
        <f t="shared" si="6"/>
        <v>158</v>
      </c>
      <c r="CW27" s="19">
        <f t="shared" si="6"/>
        <v>148</v>
      </c>
      <c r="CX27" s="19">
        <f t="shared" si="6"/>
        <v>45</v>
      </c>
      <c r="CY27" s="19">
        <f t="shared" si="6"/>
        <v>121</v>
      </c>
      <c r="CZ27" s="19">
        <f t="shared" si="6"/>
        <v>115</v>
      </c>
      <c r="DA27" s="19">
        <f t="shared" si="6"/>
        <v>78</v>
      </c>
      <c r="DB27" s="19">
        <f t="shared" si="6"/>
        <v>135</v>
      </c>
      <c r="DC27" s="19">
        <f t="shared" si="6"/>
        <v>134</v>
      </c>
      <c r="DD27" s="19">
        <f t="shared" si="6"/>
        <v>83</v>
      </c>
      <c r="DE27" s="19">
        <f t="shared" si="6"/>
        <v>154</v>
      </c>
      <c r="DF27" s="19">
        <f t="shared" si="6"/>
        <v>127</v>
      </c>
      <c r="DG27" s="19">
        <f t="shared" si="6"/>
        <v>56</v>
      </c>
      <c r="DH27" s="19">
        <f t="shared" si="6"/>
        <v>51</v>
      </c>
      <c r="DI27" s="19">
        <f t="shared" si="6"/>
        <v>145</v>
      </c>
      <c r="DJ27" s="19">
        <f t="shared" si="6"/>
        <v>144</v>
      </c>
      <c r="DK27" s="19">
        <f t="shared" si="6"/>
        <v>124</v>
      </c>
      <c r="DL27" s="19">
        <f t="shared" si="6"/>
        <v>21</v>
      </c>
      <c r="DM27" s="19">
        <f t="shared" si="6"/>
        <v>71</v>
      </c>
      <c r="DN27" s="19">
        <f t="shared" si="6"/>
        <v>117</v>
      </c>
      <c r="DO27" s="19">
        <f t="shared" si="6"/>
        <v>159</v>
      </c>
      <c r="DP27" s="19">
        <f t="shared" si="6"/>
        <v>143</v>
      </c>
      <c r="DQ27" s="19">
        <f t="shared" si="6"/>
        <v>49</v>
      </c>
      <c r="DR27" s="19">
        <f t="shared" si="6"/>
        <v>108</v>
      </c>
      <c r="DS27" s="19">
        <f t="shared" si="6"/>
        <v>68</v>
      </c>
      <c r="DT27" s="19">
        <f t="shared" si="6"/>
        <v>72</v>
      </c>
      <c r="DU27" s="19">
        <f t="shared" si="6"/>
        <v>82</v>
      </c>
      <c r="DV27" s="19">
        <f t="shared" si="6"/>
        <v>92</v>
      </c>
      <c r="DW27" s="19">
        <f t="shared" si="6"/>
        <v>61</v>
      </c>
      <c r="DX27" s="19">
        <f t="shared" si="6"/>
        <v>90</v>
      </c>
      <c r="DY27" s="19">
        <f t="shared" si="6"/>
        <v>20</v>
      </c>
      <c r="DZ27" s="19">
        <f t="shared" si="6"/>
        <v>55</v>
      </c>
      <c r="EA27" s="19">
        <f t="shared" ref="EA27:FF27" si="7">RANK(EA26,$C$26:$FY$26)</f>
        <v>94</v>
      </c>
      <c r="EB27" s="19">
        <f t="shared" si="7"/>
        <v>25</v>
      </c>
      <c r="EC27" s="19">
        <f t="shared" si="7"/>
        <v>48</v>
      </c>
      <c r="ED27" s="19">
        <f t="shared" si="7"/>
        <v>14</v>
      </c>
      <c r="EE27" s="19">
        <f t="shared" si="7"/>
        <v>2</v>
      </c>
      <c r="EF27" s="19">
        <f t="shared" si="7"/>
        <v>130</v>
      </c>
      <c r="EG27" s="19">
        <f t="shared" si="7"/>
        <v>140</v>
      </c>
      <c r="EH27" s="19">
        <f t="shared" si="7"/>
        <v>162</v>
      </c>
      <c r="EI27" s="19">
        <f t="shared" si="7"/>
        <v>64</v>
      </c>
      <c r="EJ27" s="19">
        <f t="shared" si="7"/>
        <v>104</v>
      </c>
      <c r="EK27" s="19">
        <f t="shared" si="7"/>
        <v>67</v>
      </c>
      <c r="EL27" s="19">
        <f t="shared" si="7"/>
        <v>110</v>
      </c>
      <c r="EM27" s="19">
        <f t="shared" si="7"/>
        <v>42</v>
      </c>
      <c r="EN27" s="19">
        <f t="shared" si="7"/>
        <v>44</v>
      </c>
      <c r="EO27" s="19">
        <f t="shared" si="7"/>
        <v>47</v>
      </c>
      <c r="EP27" s="19">
        <f t="shared" si="7"/>
        <v>173</v>
      </c>
      <c r="EQ27" s="19">
        <f t="shared" si="7"/>
        <v>160</v>
      </c>
      <c r="ER27" s="19">
        <f t="shared" si="7"/>
        <v>54</v>
      </c>
      <c r="ES27" s="19">
        <f t="shared" si="7"/>
        <v>174</v>
      </c>
      <c r="ET27" s="19">
        <f t="shared" si="7"/>
        <v>22</v>
      </c>
      <c r="EU27" s="19">
        <f t="shared" si="7"/>
        <v>76</v>
      </c>
      <c r="EV27" s="19">
        <f t="shared" si="7"/>
        <v>164</v>
      </c>
      <c r="EW27" s="19">
        <f t="shared" si="7"/>
        <v>129</v>
      </c>
      <c r="EX27" s="19">
        <f t="shared" si="7"/>
        <v>113</v>
      </c>
      <c r="EY27" s="19">
        <f t="shared" si="7"/>
        <v>43</v>
      </c>
      <c r="EZ27" s="19">
        <f t="shared" si="7"/>
        <v>32</v>
      </c>
      <c r="FA27" s="19">
        <f t="shared" si="7"/>
        <v>85</v>
      </c>
      <c r="FB27" s="19">
        <f t="shared" si="7"/>
        <v>58</v>
      </c>
      <c r="FC27" s="19">
        <f t="shared" si="7"/>
        <v>133</v>
      </c>
      <c r="FD27" s="19">
        <f t="shared" si="7"/>
        <v>40</v>
      </c>
      <c r="FE27" s="19">
        <f t="shared" si="7"/>
        <v>91</v>
      </c>
      <c r="FF27" s="19">
        <f t="shared" si="7"/>
        <v>161</v>
      </c>
      <c r="FG27" s="19">
        <f t="shared" ref="FG27:FY27" si="8">RANK(FG26,$C$26:$FY$26)</f>
        <v>138</v>
      </c>
      <c r="FH27" s="19">
        <f t="shared" si="8"/>
        <v>70</v>
      </c>
      <c r="FI27" s="19">
        <f t="shared" si="8"/>
        <v>116</v>
      </c>
      <c r="FJ27" s="19">
        <f t="shared" si="8"/>
        <v>1</v>
      </c>
      <c r="FK27" s="19">
        <f t="shared" si="8"/>
        <v>9</v>
      </c>
      <c r="FL27" s="19">
        <f t="shared" si="8"/>
        <v>149</v>
      </c>
      <c r="FM27" s="19">
        <f t="shared" si="8"/>
        <v>6</v>
      </c>
      <c r="FN27" s="19">
        <f t="shared" si="8"/>
        <v>8</v>
      </c>
      <c r="FO27" s="19">
        <f t="shared" si="8"/>
        <v>18</v>
      </c>
      <c r="FP27" s="19">
        <f t="shared" si="8"/>
        <v>106</v>
      </c>
      <c r="FQ27" s="19">
        <f t="shared" si="8"/>
        <v>5</v>
      </c>
      <c r="FR27" s="19">
        <f t="shared" si="8"/>
        <v>88</v>
      </c>
      <c r="FS27" s="19">
        <f t="shared" si="8"/>
        <v>60</v>
      </c>
      <c r="FT27" s="19">
        <f t="shared" si="8"/>
        <v>168</v>
      </c>
      <c r="FU27" s="19">
        <f t="shared" si="8"/>
        <v>150</v>
      </c>
      <c r="FV27" s="19">
        <f t="shared" si="8"/>
        <v>50</v>
      </c>
      <c r="FW27" s="19">
        <f t="shared" si="8"/>
        <v>151</v>
      </c>
      <c r="FX27" s="19">
        <f t="shared" si="8"/>
        <v>146</v>
      </c>
      <c r="FY27" s="19">
        <f t="shared" si="8"/>
        <v>153</v>
      </c>
    </row>
    <row r="29" spans="1:182" s="1" customFormat="1">
      <c r="B29" s="1" t="s">
        <v>1089</v>
      </c>
      <c r="E29" s="1" t="s">
        <v>58</v>
      </c>
      <c r="F29" s="1" t="s">
        <v>673</v>
      </c>
      <c r="G29" s="1" t="s">
        <v>674</v>
      </c>
      <c r="H29" s="1" t="s">
        <v>1073</v>
      </c>
      <c r="I29" s="1" t="s">
        <v>1063</v>
      </c>
      <c r="J29" s="1" t="s">
        <v>1064</v>
      </c>
    </row>
    <row r="30" spans="1:182">
      <c r="A30" s="19">
        <v>1</v>
      </c>
      <c r="B30" s="19" t="str">
        <f>INDEX($24:$24,1,MATCH($A30,$27:$27,0))</f>
        <v>Turkey</v>
      </c>
      <c r="C30" s="19">
        <f>HLOOKUP($B30,$C$24:$FZ$26,3,FALSE)</f>
        <v>1402.16139834776</v>
      </c>
      <c r="E30" s="19" t="str">
        <f>HLOOKUP($B30,$C$24:$FZ$25,2,FALSE)</f>
        <v>TUR</v>
      </c>
      <c r="F30" s="20">
        <f>INDEX(Data!E:E,MATCH($E30,Data!B:B,0))</f>
        <v>240804</v>
      </c>
      <c r="G30" s="20">
        <f>INDEX(Data!F:F,MATCH($E30,Data!B:B,0))</f>
        <v>5844</v>
      </c>
      <c r="H30" s="20">
        <f>(INDEX(Data!$1:$1048576,MATCH(E30,Data!$B:$B,0),MATCH("Population 2019",Data!$1:$1,0)))</f>
        <v>83429.615000000005</v>
      </c>
      <c r="I30" s="20">
        <f>IFERROR(INDEX(Data!G:G,MATCH('Working overview'!$E30,Data!B:B,0)),I$35)</f>
        <v>39.406741709601974</v>
      </c>
      <c r="J30" s="20">
        <f>IFERROR(INDEX(Data!H:H,MATCH('Working overview'!$E30,Data!B:B,0)),I$35)</f>
        <v>-33.139598028436069</v>
      </c>
    </row>
    <row r="31" spans="1:182">
      <c r="A31" s="19">
        <v>2</v>
      </c>
      <c r="B31" s="19" t="str">
        <f>INDEX($24:$24,1,MATCH($A31,$27:$27,0))</f>
        <v>Russian Federation</v>
      </c>
      <c r="C31" s="19">
        <f>HLOOKUP($B31,$C$24:$FZ$26,3,FALSE)</f>
        <v>823.45635234466397</v>
      </c>
      <c r="E31" s="19" t="str">
        <f>HLOOKUP($B31,$C$24:$FZ$25,2,FALSE)</f>
        <v>RUS</v>
      </c>
      <c r="F31" s="20">
        <f>INDEX(Data!E:E,MATCH($E31,Data!B:B,0))</f>
        <v>892654</v>
      </c>
      <c r="G31" s="20">
        <f>INDEX(Data!F:F,MATCH($E31,Data!B:B,0))</f>
        <v>15001</v>
      </c>
      <c r="H31" s="20">
        <f>(INDEX(Data!$1:$1048576,MATCH(E31,Data!$B:$B,0),MATCH("Population 2019",Data!$1:$1,0)))</f>
        <v>145872.25599999999</v>
      </c>
      <c r="I31" s="20">
        <f>IFERROR(INDEX(Data!G:G,MATCH('Working overview'!$E31,Data!B:B,0)),I$35)</f>
        <v>46.124944229594632</v>
      </c>
      <c r="J31" s="20">
        <f>IFERROR(INDEX(Data!H:H,MATCH('Working overview'!$E31,Data!B:B,0)),I$35)</f>
        <v>-37.54994422959463</v>
      </c>
    </row>
    <row r="32" spans="1:182">
      <c r="A32" s="19">
        <v>3</v>
      </c>
      <c r="B32" s="19" t="str">
        <f>INDEX($24:$24,1,MATCH($A32,$27:$27,0))</f>
        <v>China</v>
      </c>
      <c r="C32" s="19">
        <f>HLOOKUP($B32,$C$24:$FZ$26,3,FALSE)</f>
        <v>771.85997967084404</v>
      </c>
      <c r="E32" s="19" t="str">
        <f>HLOOKUP($B32,$C$24:$FZ$25,2,FALSE)</f>
        <v>CHN</v>
      </c>
      <c r="F32" s="20">
        <f>INDEX(Data!E:E,MATCH($E32,Data!B:B,0))</f>
        <v>89270</v>
      </c>
      <c r="G32" s="20">
        <f>INDEX(Data!F:F,MATCH($E32,Data!B:B,0))</f>
        <v>4693</v>
      </c>
      <c r="H32" s="20">
        <f>(INDEX(Data!$1:$1048576,MATCH(E32,Data!$B:$B,0),MATCH("Population 2019",Data!$1:$1,0)))</f>
        <v>1433783.686</v>
      </c>
      <c r="I32" s="20">
        <f>IFERROR(INDEX(Data!G:G,MATCH('Working overview'!$E32,Data!B:B,0)),I$35)</f>
        <v>60.200138925841685</v>
      </c>
      <c r="J32" s="20">
        <f>IFERROR(INDEX(Data!H:H,MATCH('Working overview'!$E32,Data!B:B,0)),I$35)</f>
        <v>-48.957970590880748</v>
      </c>
    </row>
    <row r="33" spans="1:14">
      <c r="A33" s="19">
        <v>4</v>
      </c>
      <c r="B33" s="19" t="str">
        <f>INDEX($24:$24,1,MATCH($A33,$27:$27,0))</f>
        <v>Azerbaijan</v>
      </c>
      <c r="C33" s="19">
        <f>HLOOKUP($B33,$C$24:$FZ$26,3,FALSE)</f>
        <v>643.26454582400197</v>
      </c>
      <c r="E33" s="19" t="str">
        <f>HLOOKUP($B33,$C$24:$FZ$25,2,FALSE)</f>
        <v>AZE</v>
      </c>
      <c r="F33" s="20">
        <f>INDEX(Data!E:E,MATCH($E33,Data!B:B,0))</f>
        <v>33568</v>
      </c>
      <c r="G33" s="20">
        <f>INDEX(Data!F:F,MATCH($E33,Data!B:B,0))</f>
        <v>490</v>
      </c>
      <c r="H33" s="20">
        <f>(INDEX(Data!$1:$1048576,MATCH(E33,Data!$B:$B,0),MATCH("Population 2019",Data!$1:$1,0)))</f>
        <v>10047.718000000001</v>
      </c>
      <c r="I33" s="20">
        <f>IFERROR(INDEX(Data!G:G,MATCH('Working overview'!$E33,Data!B:B,0)),I$35)</f>
        <v>53.558087138077951</v>
      </c>
      <c r="J33" s="20">
        <f>IFERROR(INDEX(Data!H:H,MATCH('Working overview'!$E33,Data!B:B,0)),I$35)</f>
        <v>-42.886671305558423</v>
      </c>
    </row>
    <row r="34" spans="1:14">
      <c r="A34" s="19">
        <v>5</v>
      </c>
      <c r="B34" s="19" t="str">
        <f>INDEX($24:$24,1,MATCH($A34,$27:$27,0))</f>
        <v>United States of America</v>
      </c>
      <c r="C34" s="19">
        <f>HLOOKUP($B34,$C$24:$FZ$26,3,FALSE)</f>
        <v>556.48682322279797</v>
      </c>
      <c r="E34" s="19" t="str">
        <f>HLOOKUP($B34,$C$24:$FZ$25,2,FALSE)</f>
        <v>USA</v>
      </c>
      <c r="F34" s="20">
        <f>INDEX(Data!E:E,MATCH($E34,Data!B:B,0))</f>
        <v>4951851</v>
      </c>
      <c r="G34" s="20">
        <f>INDEX(Data!F:F,MATCH($E34,Data!B:B,0))</f>
        <v>160989</v>
      </c>
      <c r="H34" s="20">
        <f>(INDEX(Data!$1:$1048576,MATCH(E34,Data!$B:$B,0),MATCH("Population 2019",Data!$1:$1,0)))</f>
        <v>329064.91700000002</v>
      </c>
      <c r="I34" s="20">
        <f>IFERROR(INDEX(Data!G:G,MATCH('Working overview'!$E34,Data!B:B,0)),I$35)</f>
        <v>45.509138703973399</v>
      </c>
      <c r="J34" s="20">
        <f>IFERROR(INDEX(Data!H:H,MATCH('Working overview'!$E34,Data!B:B,0)),I$35)</f>
        <v>-36.045082243402106</v>
      </c>
    </row>
    <row r="35" spans="1:14">
      <c r="A35" s="19" t="s">
        <v>1086</v>
      </c>
      <c r="B35" s="19" t="s">
        <v>1087</v>
      </c>
      <c r="C35" s="19">
        <f>FZ26-SUM(C30:C34)</f>
        <v>4882.3047689636214</v>
      </c>
      <c r="F35" s="20"/>
      <c r="G35" s="20"/>
      <c r="H35" s="20"/>
      <c r="I35" s="20">
        <f>AVERAGE(Data!G:G)</f>
        <v>41.521775482081232</v>
      </c>
      <c r="J35" s="20">
        <f>AVERAGE(Data!H:H)</f>
        <v>-33.701223999950948</v>
      </c>
    </row>
    <row r="37" spans="1:14">
      <c r="B37" s="34"/>
      <c r="C37" s="19" t="str">
        <f>'Country overview'!$B$2</f>
        <v>Georgia</v>
      </c>
      <c r="D37" s="19" t="s">
        <v>1090</v>
      </c>
      <c r="E37" s="19" t="s">
        <v>693</v>
      </c>
      <c r="G37" s="1" t="s">
        <v>760</v>
      </c>
      <c r="I37" s="19" t="str">
        <f>'Country overview'!$B$2</f>
        <v>Georgia</v>
      </c>
      <c r="J37" s="19" t="str">
        <f>D37</f>
        <v>Top 5 trading partner average</v>
      </c>
      <c r="K37" s="19" t="str">
        <f>E37</f>
        <v>Global average</v>
      </c>
    </row>
    <row r="38" spans="1:14">
      <c r="B38" s="19" t="s">
        <v>675</v>
      </c>
      <c r="C38" s="20">
        <f>C6</f>
        <v>312.7529389393672</v>
      </c>
      <c r="D38" s="20">
        <f>SUM(F30:F34)/(SUM(H30:H34)/1000)</f>
        <v>3100.6655708737144</v>
      </c>
      <c r="E38" s="20">
        <f>E6</f>
        <v>2552.7560923839924</v>
      </c>
      <c r="H38" s="19" t="s">
        <v>675</v>
      </c>
      <c r="I38" s="47">
        <f t="shared" ref="I38:K40" si="9">C38/AVERAGE($D38:$E38)</f>
        <v>0.11064199968383311</v>
      </c>
      <c r="J38" s="47">
        <f t="shared" si="9"/>
        <v>1.0969164359436789</v>
      </c>
      <c r="K38" s="47">
        <f t="shared" si="9"/>
        <v>0.90308356405632118</v>
      </c>
      <c r="M38" s="19" t="s">
        <v>673</v>
      </c>
      <c r="N38" s="19">
        <f>N6</f>
        <v>1250</v>
      </c>
    </row>
    <row r="39" spans="1:14">
      <c r="B39" s="19" t="s">
        <v>676</v>
      </c>
      <c r="C39" s="20">
        <f>C7</f>
        <v>4.2534399695753944</v>
      </c>
      <c r="D39" s="20">
        <f>SUM(G30:G34)/(SUM(H30:H34)/1000)</f>
        <v>93.405838017058784</v>
      </c>
      <c r="E39" s="20">
        <f>E7</f>
        <v>94.359524587413759</v>
      </c>
      <c r="H39" s="19" t="s">
        <v>676</v>
      </c>
      <c r="I39" s="47">
        <f t="shared" si="9"/>
        <v>4.5305906377794067E-2</v>
      </c>
      <c r="J39" s="47">
        <f t="shared" si="9"/>
        <v>0.99492085996518997</v>
      </c>
      <c r="K39" s="47">
        <f t="shared" si="9"/>
        <v>1.0050791400348098</v>
      </c>
      <c r="M39" s="19" t="s">
        <v>674</v>
      </c>
      <c r="N39" s="19">
        <f>N7</f>
        <v>17</v>
      </c>
    </row>
    <row r="40" spans="1:14">
      <c r="B40" s="19" t="s">
        <v>1020</v>
      </c>
      <c r="C40" s="20">
        <f>IFERROR(C8,0)</f>
        <v>13.600000000000001</v>
      </c>
      <c r="D40" s="20">
        <f>D39/D38*1000</f>
        <v>30.124447761948936</v>
      </c>
      <c r="E40" s="20">
        <f>E8</f>
        <v>36.963783915325955</v>
      </c>
      <c r="H40" s="19" t="s">
        <v>1019</v>
      </c>
      <c r="I40" s="47">
        <f t="shared" si="9"/>
        <v>0.40543623404540541</v>
      </c>
      <c r="J40" s="47">
        <f t="shared" si="9"/>
        <v>0.89805460686044969</v>
      </c>
      <c r="K40" s="47">
        <f t="shared" si="9"/>
        <v>1.1019453931395502</v>
      </c>
      <c r="M40" s="19" t="s">
        <v>1073</v>
      </c>
      <c r="N40" s="9">
        <f>N8</f>
        <v>3996.7649999999999</v>
      </c>
    </row>
    <row r="42" spans="1:14">
      <c r="A42" s="1" t="s">
        <v>1100</v>
      </c>
    </row>
    <row r="43" spans="1:14">
      <c r="C43" s="19" t="str">
        <f>'Country overview'!$B$2</f>
        <v>Georgia</v>
      </c>
      <c r="D43" s="19" t="s">
        <v>755</v>
      </c>
      <c r="E43" s="19" t="s">
        <v>693</v>
      </c>
      <c r="F43" s="19" t="s">
        <v>1117</v>
      </c>
    </row>
    <row r="44" spans="1:14">
      <c r="B44" s="19" t="s">
        <v>1063</v>
      </c>
      <c r="C44" s="20">
        <f>IF(INDEX(Data!G:G,MATCH($B$1,Data!B:B,0))&lt;&gt;"",INDEX(Data!G:G,MATCH($B$1,Data!B:B,0)),D44)</f>
        <v>46.522934274342511</v>
      </c>
      <c r="D44" s="20">
        <f>AVERAGE(Data!G3:G60)</f>
        <v>42.076656137582894</v>
      </c>
      <c r="E44" s="20">
        <f>I35</f>
        <v>41.521775482081232</v>
      </c>
      <c r="F44" s="20">
        <f>(I30*C30+I31*C31+I32*C32+I33*C33+I34*C34+I35*C35)/SUM(C30:C35)</f>
        <v>44.2976248891785</v>
      </c>
    </row>
    <row r="45" spans="1:14">
      <c r="B45" s="19" t="s">
        <v>1064</v>
      </c>
      <c r="C45" s="20">
        <f>IF(INDEX(Data!H:H,MATCH($B$1,Data!B:B,0))&lt;&gt;"",INDEX(Data!H:H,MATCH($B$1,Data!B:B,0)),D45)</f>
        <v>-39.155294169667215</v>
      </c>
      <c r="D45" s="20">
        <f>AVERAGE(Data!H3:H60)</f>
        <v>-34.16722495719852</v>
      </c>
      <c r="E45" s="20">
        <f>J35</f>
        <v>-33.701223999950948</v>
      </c>
      <c r="F45" s="20">
        <f>(C30*J30+C31*J31+C32*J32+C33*J33+C34*J34+C35*J35)/SUM(C30:C35)</f>
        <v>-36.054960888262215</v>
      </c>
    </row>
    <row r="47" spans="1:14">
      <c r="B47" s="19" t="s">
        <v>1098</v>
      </c>
    </row>
    <row r="48" spans="1:14">
      <c r="C48" s="19" t="s">
        <v>1092</v>
      </c>
      <c r="D48" s="19" t="s">
        <v>1093</v>
      </c>
      <c r="E48" s="19" t="s">
        <v>1094</v>
      </c>
      <c r="F48" s="19" t="s">
        <v>1095</v>
      </c>
      <c r="G48" s="19" t="s">
        <v>1096</v>
      </c>
    </row>
    <row r="49" spans="1:11">
      <c r="B49" s="19" t="str">
        <f>B1</f>
        <v>GEO</v>
      </c>
      <c r="C49" s="53">
        <f>INDEX(Data!$1:$1048576,MATCH('Working overview'!$B$49,Data!$B:$B,0),MATCH('Working overview'!C$48,Data!$1:$1,0))</f>
        <v>0.69307602793125556</v>
      </c>
      <c r="D49" s="53">
        <f>INDEX(Data!$1:$1048576,MATCH('Working overview'!$B$49,Data!$B:$B,0),MATCH('Working overview'!D$48,Data!$1:$1,0))</f>
        <v>0.13207747320235114</v>
      </c>
      <c r="E49" s="53">
        <f>INDEX(Data!$1:$1048576,MATCH('Working overview'!$B$49,Data!$B:$B,0),MATCH('Working overview'!E$48,Data!$1:$1,0))</f>
        <v>0.25147763730675587</v>
      </c>
      <c r="F49" s="53">
        <f>INDEX(Data!$1:$1048576,MATCH('Working overview'!$B$49,Data!$B:$B,0),MATCH('Working overview'!F$48,Data!$1:$1,0))</f>
        <v>0.50558715368797214</v>
      </c>
      <c r="G49" s="53">
        <f>INDEX(Data!$1:$1048576,MATCH('Working overview'!$B$49,Data!$B:$B,0),MATCH('Working overview'!G$48,Data!$1:$1,0))</f>
        <v>0.61196998121746815</v>
      </c>
      <c r="I49" s="53">
        <f>C49+D49+E49+F49-G49</f>
        <v>0.97024831091086661</v>
      </c>
    </row>
    <row r="51" spans="1:11">
      <c r="A51" s="1" t="s">
        <v>1109</v>
      </c>
    </row>
    <row r="52" spans="1:11">
      <c r="C52" s="19" t="s">
        <v>1102</v>
      </c>
      <c r="D52" s="19" t="s">
        <v>1103</v>
      </c>
      <c r="E52" s="19" t="s">
        <v>1104</v>
      </c>
      <c r="F52" s="19" t="s">
        <v>1105</v>
      </c>
      <c r="G52" s="19" t="s">
        <v>1108</v>
      </c>
      <c r="H52" s="19" t="s">
        <v>1106</v>
      </c>
      <c r="I52" s="19" t="s">
        <v>1107</v>
      </c>
    </row>
    <row r="53" spans="1:11">
      <c r="B53" s="19" t="str">
        <f>B49</f>
        <v>GEO</v>
      </c>
      <c r="C53" s="53">
        <f>IFERROR(INDEX(Data!$1:$1048576,MATCH('Working overview'!$B$53,Data!$B:$B,0),MATCH('Working overview'!C$52,Data!$1:$1,0)),0)</f>
        <v>7.7771178948189593E-2</v>
      </c>
      <c r="D53" s="53">
        <f>IFERROR(INDEX(Data!$1:$1048576,MATCH('Working overview'!$B$53,Data!$B:$B,0),MATCH('Working overview'!D$52,Data!$1:$1,0)),0)</f>
        <v>4.4607731323818255E-2</v>
      </c>
      <c r="E53" s="53">
        <f>IFERROR(INDEX(Data!$1:$1048576,MATCH('Working overview'!$B$53,Data!$B:$B,0),MATCH('Working overview'!E$52,Data!$1:$1,0)),0)</f>
        <v>0.10160406996910287</v>
      </c>
      <c r="F53" s="53">
        <f>IFERROR(INDEX(Data!$1:$1048576,MATCH('Working overview'!$B$53,Data!$B:$B,0),MATCH('Working overview'!F$52,Data!$1:$1,0)),0)</f>
        <v>8.2861184416061939E-2</v>
      </c>
      <c r="G53" s="53">
        <f>IFERROR(INDEX(Data!$1:$1048576,MATCH('Working overview'!$B$53,Data!$B:$B,0),MATCH('Working overview'!G$52,Data!$1:$1,0)),0)</f>
        <v>0.18583208229284592</v>
      </c>
      <c r="H53" s="53">
        <f>IFERROR(INDEX(Data!$1:$1048576,MATCH('Working overview'!$B$53,Data!$B:$B,0),MATCH('Working overview'!H$52,Data!$1:$1,0)),0)</f>
        <v>9.1264615039847466E-2</v>
      </c>
      <c r="I53" s="53">
        <f>IFERROR(INDEX(Data!$1:$1048576,MATCH('Working overview'!$B$53,Data!$B:$B,0),MATCH('Working overview'!I$52,Data!$1:$1,0)),0)</f>
        <v>0.416059138010134</v>
      </c>
      <c r="K53" s="19">
        <f>SUM(C53:I53)</f>
        <v>1</v>
      </c>
    </row>
    <row r="56" spans="1:11">
      <c r="A56" s="1" t="s">
        <v>1169</v>
      </c>
    </row>
    <row r="58" spans="1:11">
      <c r="C58" s="19" t="str">
        <f>'Country overview'!$B$2</f>
        <v>Georgia</v>
      </c>
      <c r="D58" s="19" t="s">
        <v>755</v>
      </c>
      <c r="E58" s="19" t="s">
        <v>693</v>
      </c>
      <c r="I58" s="19" t="str">
        <f>'Country overview'!$B$2</f>
        <v>Georgia</v>
      </c>
      <c r="J58" s="19" t="s">
        <v>755</v>
      </c>
      <c r="K58" s="19" t="str">
        <f>E58</f>
        <v>Global average</v>
      </c>
    </row>
    <row r="59" spans="1:11">
      <c r="B59" s="19" t="s">
        <v>1158</v>
      </c>
      <c r="C59" s="20">
        <f>IFERROR(100-INDEX(Data!AC:AC,MATCH('Working overview'!B1,Data!B:B,0)),"")</f>
        <v>36.229999999999997</v>
      </c>
      <c r="D59" s="20">
        <f>100-AVERAGE(Data!AC3:AC60)</f>
        <v>28.808095238095248</v>
      </c>
      <c r="E59" s="20">
        <f>100-AVERAGE(Data!AC:AC)</f>
        <v>31.160058479532154</v>
      </c>
      <c r="H59" s="19" t="s">
        <v>1158</v>
      </c>
      <c r="I59" s="47">
        <f>IFERROR(C59/AVERAGE($D59:$E59),#N/A)</f>
        <v>1.2083080019637267</v>
      </c>
      <c r="J59" s="47">
        <f t="shared" ref="J59:K63" si="10">D59/AVERAGE($D59:$E59)</f>
        <v>0.96077979568102734</v>
      </c>
      <c r="K59" s="47">
        <f t="shared" si="10"/>
        <v>1.0392202043189727</v>
      </c>
    </row>
    <row r="60" spans="1:11">
      <c r="B60" s="19" t="s">
        <v>1162</v>
      </c>
      <c r="C60" s="20">
        <f>_xlfn.IFNA(INDEX(Data!AD:AD,MATCH('Working overview'!B1,Data!B:B,0)),"")</f>
        <v>91.859800000000007</v>
      </c>
      <c r="D60" s="20">
        <f>AVERAGE(Data!AD3:AD60)</f>
        <v>51.785308909896884</v>
      </c>
      <c r="E60" s="20">
        <f>AVERAGE(Data!AD:AD)</f>
        <v>54.142469292851004</v>
      </c>
      <c r="H60" s="19" t="s">
        <v>1162</v>
      </c>
      <c r="I60" s="47">
        <f>IFERROR(C60/AVERAGE($D60:$E60),#N/A)</f>
        <v>1.7343854758131245</v>
      </c>
      <c r="J60" s="47">
        <f t="shared" si="10"/>
        <v>0.97774747641319859</v>
      </c>
      <c r="K60" s="47">
        <f t="shared" si="10"/>
        <v>1.0222525235868014</v>
      </c>
    </row>
    <row r="61" spans="1:11">
      <c r="B61" s="19" t="s">
        <v>1163</v>
      </c>
      <c r="C61" s="20">
        <f>_xlfn.IFNA(INDEX(Data!AE:AE,MATCH('Working overview'!B1,Data!B:B,0)),"")</f>
        <v>2.6</v>
      </c>
      <c r="D61" s="20">
        <f>SUM(Data!AF3:AF60)/SUM(Data!AG3:AG60)</f>
        <v>2.8617208226512911</v>
      </c>
      <c r="E61" s="20">
        <f>SUM(Data!AF:AF)/SUM(Data!AG:AG)</f>
        <v>2.7650485703760972</v>
      </c>
      <c r="H61" s="19" t="s">
        <v>1163</v>
      </c>
      <c r="I61" s="47">
        <f>IFERROR(C61/AVERAGE($D61:$E61),#N/A)</f>
        <v>0.92415374378835669</v>
      </c>
      <c r="J61" s="47">
        <f t="shared" si="10"/>
        <v>1.017180773819341</v>
      </c>
      <c r="K61" s="47">
        <f t="shared" si="10"/>
        <v>0.98281922618065909</v>
      </c>
    </row>
    <row r="62" spans="1:11">
      <c r="B62" s="19" t="s">
        <v>1170</v>
      </c>
      <c r="C62" s="20" t="str">
        <f>IFERROR(100-INDEX(Data!AH:AH,MATCH('Working overview'!B1,Data!B:B,0)),"")</f>
        <v/>
      </c>
      <c r="D62" s="20">
        <f>100-AVERAGE(Data!AH3:AH60)</f>
        <v>38.380526315789488</v>
      </c>
      <c r="E62" s="20">
        <f>100-AVERAGE(Data!AH:AH)</f>
        <v>36.197702702702742</v>
      </c>
      <c r="H62" s="19" t="s">
        <v>1170</v>
      </c>
      <c r="I62" s="47" t="e">
        <f>IFERROR(C62/AVERAGE($D62:$E62),#N/A)</f>
        <v>#N/A</v>
      </c>
      <c r="J62" s="47">
        <f t="shared" si="10"/>
        <v>1.0292689118770237</v>
      </c>
      <c r="K62" s="47">
        <f t="shared" si="10"/>
        <v>0.97073108812297615</v>
      </c>
    </row>
    <row r="63" spans="1:11">
      <c r="B63" s="19" t="s">
        <v>1171</v>
      </c>
      <c r="C63" s="20">
        <f>IFERROR(100-INDEX(Data!AI:AI,MATCH('Working overview'!B1,Data!B:B,0)),"")</f>
        <v>49.222000000000001</v>
      </c>
      <c r="D63" s="20">
        <f>100-AVERAGE(Data!AI3:AI60)</f>
        <v>56.925166666666662</v>
      </c>
      <c r="E63" s="20">
        <f>100-AVERAGE(Data!AI:AI)</f>
        <v>59.329273224043703</v>
      </c>
      <c r="H63" s="19" t="s">
        <v>1171</v>
      </c>
      <c r="I63" s="47">
        <f>IFERROR(C63/AVERAGE($D63:$E63),#N/A)</f>
        <v>0.84679776611152424</v>
      </c>
      <c r="J63" s="47">
        <f t="shared" si="10"/>
        <v>0.9793203032964839</v>
      </c>
      <c r="K63" s="47">
        <f t="shared" si="10"/>
        <v>1.0206796967035163</v>
      </c>
    </row>
    <row r="64" spans="1:11">
      <c r="B64" s="19" t="s">
        <v>1333</v>
      </c>
      <c r="C64" s="20">
        <f>IFERROR(AVERAGE(C62:C63),D64)</f>
        <v>49.222000000000001</v>
      </c>
      <c r="D64" s="20">
        <f>IFERROR(AVERAGE(D62:D63),"")</f>
        <v>47.652846491228075</v>
      </c>
      <c r="E64" s="20">
        <f>IFERROR(AVERAGE(E62:E63),"")</f>
        <v>47.763487963373223</v>
      </c>
    </row>
    <row r="66" spans="1:16384">
      <c r="A66" s="1" t="s">
        <v>1329</v>
      </c>
      <c r="C66" s="258" t="s">
        <v>1111</v>
      </c>
      <c r="D66" s="258"/>
      <c r="E66" s="259" t="s">
        <v>1190</v>
      </c>
      <c r="F66" s="259"/>
    </row>
    <row r="67" spans="1:16384">
      <c r="A67" s="1"/>
      <c r="C67" s="1">
        <v>2020</v>
      </c>
      <c r="D67" s="1">
        <v>2021</v>
      </c>
      <c r="E67" s="1">
        <v>2020</v>
      </c>
      <c r="F67" s="1">
        <v>2021</v>
      </c>
    </row>
    <row r="68" spans="1:16384">
      <c r="A68" s="1"/>
      <c r="B68" s="19" t="s">
        <v>1187</v>
      </c>
      <c r="C68" s="46">
        <f>INDEX(Data!AW:AW,MATCH(B1,Data!B:B,0))</f>
        <v>7.5979351493888121</v>
      </c>
      <c r="D68" s="20">
        <f>INDEX(Data!AX:AX,MATCH('Working overview'!B1,Data!B:B,0))</f>
        <v>-3.798967574694406</v>
      </c>
      <c r="E68" s="56">
        <f>SUM(E69:E73)</f>
        <v>7.5979351493888121</v>
      </c>
      <c r="F68" s="56">
        <f>SUM(F69:F73)</f>
        <v>-3.798967574694406</v>
      </c>
    </row>
    <row r="69" spans="1:16384">
      <c r="A69" s="1"/>
      <c r="B69" s="14" t="s">
        <v>1324</v>
      </c>
      <c r="C69" s="47">
        <f>INDEX(Data!AY:AY,MATCH('Working overview'!B$1,Data!B:B,0))</f>
        <v>0.25</v>
      </c>
      <c r="D69" s="47">
        <f>C69</f>
        <v>0.25</v>
      </c>
      <c r="E69" s="56">
        <f t="shared" ref="E69:F73" si="11">C$68*C69</f>
        <v>1.899483787347203</v>
      </c>
      <c r="F69" s="56">
        <f t="shared" si="11"/>
        <v>-0.94974189367360151</v>
      </c>
    </row>
    <row r="70" spans="1:16384">
      <c r="A70" s="1"/>
      <c r="B70" s="14" t="s">
        <v>1325</v>
      </c>
      <c r="C70" s="47">
        <f>INDEX(Data!AZ:AZ,MATCH('Working overview'!B$1,Data!B:B,0))</f>
        <v>0.25</v>
      </c>
      <c r="D70" s="47">
        <f>C70</f>
        <v>0.25</v>
      </c>
      <c r="E70" s="56">
        <f t="shared" si="11"/>
        <v>1.899483787347203</v>
      </c>
      <c r="F70" s="56">
        <f t="shared" si="11"/>
        <v>-0.94974189367360151</v>
      </c>
    </row>
    <row r="71" spans="1:16384">
      <c r="A71" s="1"/>
      <c r="B71" s="14" t="s">
        <v>1326</v>
      </c>
      <c r="C71" s="47">
        <f>INDEX(Data!BA:BA,MATCH('Working overview'!B$1,Data!B:B,0))</f>
        <v>0.25</v>
      </c>
      <c r="D71" s="47">
        <f>C71</f>
        <v>0.25</v>
      </c>
      <c r="E71" s="56">
        <f t="shared" si="11"/>
        <v>1.899483787347203</v>
      </c>
      <c r="F71" s="56">
        <f t="shared" si="11"/>
        <v>-0.94974189367360151</v>
      </c>
    </row>
    <row r="72" spans="1:16384">
      <c r="A72" s="1"/>
      <c r="B72" s="14" t="s">
        <v>1327</v>
      </c>
      <c r="C72" s="47">
        <f>INDEX(Data!BB:BB,MATCH('Working overview'!B$1,Data!B:B,0))</f>
        <v>0.25</v>
      </c>
      <c r="D72" s="47">
        <f>C72</f>
        <v>0.25</v>
      </c>
      <c r="E72" s="56">
        <f t="shared" si="11"/>
        <v>1.899483787347203</v>
      </c>
      <c r="F72" s="56">
        <f t="shared" si="11"/>
        <v>-0.94974189367360151</v>
      </c>
    </row>
    <row r="73" spans="1:16384">
      <c r="A73" s="1"/>
      <c r="B73" s="14" t="s">
        <v>1107</v>
      </c>
      <c r="C73" s="47">
        <f>1-C72-C71-C70-C69</f>
        <v>0</v>
      </c>
      <c r="D73" s="47">
        <f>C73</f>
        <v>0</v>
      </c>
      <c r="E73" s="56">
        <f t="shared" si="11"/>
        <v>0</v>
      </c>
      <c r="F73" s="56">
        <f t="shared" si="11"/>
        <v>0</v>
      </c>
    </row>
    <row r="74" spans="1:16384">
      <c r="C74" s="20"/>
      <c r="E74" s="56"/>
      <c r="F74" s="58"/>
    </row>
    <row r="75" spans="1:16384">
      <c r="B75" s="19" t="s">
        <v>1328</v>
      </c>
      <c r="C75" s="20">
        <f>INDEX(Data!AT:AT,MATCH('Working overview'!B1,Data!B:B,0))*100</f>
        <v>0</v>
      </c>
      <c r="E75" s="56">
        <f>C75</f>
        <v>0</v>
      </c>
      <c r="F75" s="56">
        <f>E75</f>
        <v>0</v>
      </c>
    </row>
    <row r="76" spans="1:16384">
      <c r="C76" s="20"/>
      <c r="E76" s="20"/>
      <c r="F76" s="20"/>
      <c r="G76" s="20"/>
    </row>
    <row r="77" spans="1:16384">
      <c r="C77" s="48">
        <v>43800</v>
      </c>
      <c r="D77" s="48">
        <v>43830</v>
      </c>
      <c r="E77" s="48">
        <v>43983</v>
      </c>
      <c r="F77" s="48">
        <v>44044</v>
      </c>
      <c r="G77" s="48"/>
      <c r="H77" s="55" t="s">
        <v>1319</v>
      </c>
      <c r="I77" s="48"/>
      <c r="J77" s="48"/>
    </row>
    <row r="78" spans="1:16384">
      <c r="B78" s="1" t="s">
        <v>696</v>
      </c>
      <c r="C78" s="20">
        <f>INDEX('Exchange rates'!$A$1:$AC$240,MATCH('Working overview'!$B$1,'Exchange rates'!$A:$A,0),MATCH('Working overview'!C$77,'Exchange rates'!$4:$4,0))</f>
        <v>2.9750000000000001</v>
      </c>
      <c r="D78" s="20">
        <f>INDEX('Exchange rates'!$A$1:$AC$240,MATCH('Working overview'!$B$1,'Exchange rates'!$A:$A,0),MATCH('Working overview'!D$77,'Exchange rates'!$4:$4,0))</f>
        <v>2.8759999999999999</v>
      </c>
      <c r="E78" s="20">
        <f>INDEX('Exchange rates'!$A$1:$AC$240,MATCH('Working overview'!$B$1,'Exchange rates'!$A:$A,0),MATCH('Working overview'!E$77,'Exchange rates'!$4:$4,0))</f>
        <v>3.1920000000000002</v>
      </c>
      <c r="F78" s="20">
        <f>INDEX('Exchange rates'!$A$1:$AC$240,MATCH('Working overview'!$B$1,'Exchange rates'!$A:$A,0),MATCH('Working overview'!F$77,'Exchange rates'!$4:$4,0))</f>
        <v>3.06</v>
      </c>
      <c r="G78" s="20"/>
      <c r="H78" s="56">
        <f>(IF(F78="",E78,F78)/IF(D78&lt;&gt;"",D78,C78)-1)*100</f>
        <v>6.3977746870653718</v>
      </c>
      <c r="I78" s="202"/>
    </row>
    <row r="79" spans="1:16384">
      <c r="C79" s="19" t="s">
        <v>1215</v>
      </c>
      <c r="D79" s="1" t="s">
        <v>1218</v>
      </c>
      <c r="E79" s="20"/>
      <c r="F79" s="20"/>
      <c r="G79" s="20"/>
    </row>
    <row r="80" spans="1:16384">
      <c r="A80" s="48"/>
      <c r="B80" s="1" t="s">
        <v>1320</v>
      </c>
      <c r="C80" s="47">
        <f>_xlfn.IFNA(_xlfn.IFNA(INDEX('Interest rates'!$A:$I,MATCH('Working overview'!$B$1,'Interest rates'!$A:$A,0),MATCH(C$79,'Interest rates'!$4:$4,0)),INDEX('Interest rates'!$L:$P,MATCH('Working overview'!$B$1,'Interest rates'!$L:$L,0),MATCH(C$79,'Interest rates'!$L5:$P5,0))),"")</f>
        <v>0.08</v>
      </c>
      <c r="D80" s="57">
        <f>_xlfn.IFNA(_xlfn.IFNA(INDEX('Interest rates'!$A:$I,MATCH('Working overview'!$B$1,'Interest rates'!$A:$A,0),MATCH(D$79,'Interest rates'!$4:$4,0)),INDEX('Interest rates'!$L:$P,MATCH('Working overview'!$B$1,'Interest rates'!$L:$L,0),MATCH(D$79,'Interest rates'!$L5:$P5,0))),0)</f>
        <v>-100</v>
      </c>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48"/>
      <c r="ZZ80" s="48"/>
      <c r="AAA80" s="48"/>
      <c r="AAB80" s="48"/>
      <c r="AAC80" s="48"/>
      <c r="AAD80" s="48"/>
      <c r="AAE80" s="48"/>
      <c r="AAF80" s="48"/>
      <c r="AAG80" s="48"/>
      <c r="AAH80" s="48"/>
      <c r="AAI80" s="48"/>
      <c r="AAJ80" s="48"/>
      <c r="AAK80" s="48"/>
      <c r="AAL80" s="48"/>
      <c r="AAM80" s="48"/>
      <c r="AAN80" s="48"/>
      <c r="AAO80" s="48"/>
      <c r="AAP80" s="48"/>
      <c r="AAQ80" s="48"/>
      <c r="AAR80" s="48"/>
      <c r="AAS80" s="48"/>
      <c r="AAT80" s="48"/>
      <c r="AAU80" s="48"/>
      <c r="AAV80" s="48"/>
      <c r="AAW80" s="48"/>
      <c r="AAX80" s="48"/>
      <c r="AAY80" s="48"/>
      <c r="AAZ80" s="48"/>
      <c r="ABA80" s="48"/>
      <c r="ABB80" s="48"/>
      <c r="ABC80" s="48"/>
      <c r="ABD80" s="48"/>
      <c r="ABE80" s="48"/>
      <c r="ABF80" s="48"/>
      <c r="ABG80" s="48"/>
      <c r="ABH80" s="48"/>
      <c r="ABI80" s="48"/>
      <c r="ABJ80" s="48"/>
      <c r="ABK80" s="48"/>
      <c r="ABL80" s="48"/>
      <c r="ABM80" s="48"/>
      <c r="ABN80" s="48"/>
      <c r="ABO80" s="48"/>
      <c r="ABP80" s="48"/>
      <c r="ABQ80" s="48"/>
      <c r="ABR80" s="48"/>
      <c r="ABS80" s="48"/>
      <c r="ABT80" s="48"/>
      <c r="ABU80" s="48"/>
      <c r="ABV80" s="48"/>
      <c r="ABW80" s="48"/>
      <c r="ABX80" s="48"/>
      <c r="ABY80" s="48"/>
      <c r="ABZ80" s="48"/>
      <c r="ACA80" s="48"/>
      <c r="ACB80" s="48"/>
      <c r="ACC80" s="48"/>
      <c r="ACD80" s="48"/>
      <c r="ACE80" s="48"/>
      <c r="ACF80" s="48"/>
      <c r="ACG80" s="48"/>
      <c r="ACH80" s="48"/>
      <c r="ACI80" s="48"/>
      <c r="ACJ80" s="48"/>
      <c r="ACK80" s="48"/>
      <c r="ACL80" s="48"/>
      <c r="ACM80" s="48"/>
      <c r="ACN80" s="48"/>
      <c r="ACO80" s="48"/>
      <c r="ACP80" s="48"/>
      <c r="ACQ80" s="48"/>
      <c r="ACR80" s="48"/>
      <c r="ACS80" s="48"/>
      <c r="ACT80" s="48"/>
      <c r="ACU80" s="48"/>
      <c r="ACV80" s="48"/>
      <c r="ACW80" s="48"/>
      <c r="ACX80" s="48"/>
      <c r="ACY80" s="48"/>
      <c r="ACZ80" s="48"/>
      <c r="ADA80" s="48"/>
      <c r="ADB80" s="48"/>
      <c r="ADC80" s="48"/>
      <c r="ADD80" s="48"/>
      <c r="ADE80" s="48"/>
      <c r="ADF80" s="48"/>
      <c r="ADG80" s="48"/>
      <c r="ADH80" s="48"/>
      <c r="ADI80" s="48"/>
      <c r="ADJ80" s="48"/>
      <c r="ADK80" s="48"/>
      <c r="ADL80" s="48"/>
      <c r="ADM80" s="48"/>
      <c r="ADN80" s="48"/>
      <c r="ADO80" s="48"/>
      <c r="ADP80" s="48"/>
      <c r="ADQ80" s="48"/>
      <c r="ADR80" s="48"/>
      <c r="ADS80" s="48"/>
      <c r="ADT80" s="48"/>
      <c r="ADU80" s="48"/>
      <c r="ADV80" s="48"/>
      <c r="ADW80" s="48"/>
      <c r="ADX80" s="48"/>
      <c r="ADY80" s="48"/>
      <c r="ADZ80" s="48"/>
      <c r="AEA80" s="48"/>
      <c r="AEB80" s="48"/>
      <c r="AEC80" s="48"/>
      <c r="AED80" s="48"/>
      <c r="AEE80" s="48"/>
      <c r="AEF80" s="48"/>
      <c r="AEG80" s="48"/>
      <c r="AEH80" s="48"/>
      <c r="AEI80" s="48"/>
      <c r="AEJ80" s="48"/>
      <c r="AEK80" s="48"/>
      <c r="AEL80" s="48"/>
      <c r="AEM80" s="48"/>
      <c r="AEN80" s="48"/>
      <c r="AEO80" s="48"/>
      <c r="AEP80" s="48"/>
      <c r="AEQ80" s="48"/>
      <c r="AER80" s="48"/>
      <c r="AES80" s="48"/>
      <c r="AET80" s="48"/>
      <c r="AEU80" s="48"/>
      <c r="AEV80" s="48"/>
      <c r="AEW80" s="48"/>
      <c r="AEX80" s="48"/>
      <c r="AEY80" s="48"/>
      <c r="AEZ80" s="48"/>
      <c r="AFA80" s="48"/>
      <c r="AFB80" s="48"/>
      <c r="AFC80" s="48"/>
      <c r="AFD80" s="48"/>
      <c r="AFE80" s="48"/>
      <c r="AFF80" s="48"/>
      <c r="AFG80" s="48"/>
      <c r="AFH80" s="48"/>
      <c r="AFI80" s="48"/>
      <c r="AFJ80" s="48"/>
      <c r="AFK80" s="48"/>
      <c r="AFL80" s="48"/>
      <c r="AFM80" s="48"/>
      <c r="AFN80" s="48"/>
      <c r="AFO80" s="48"/>
      <c r="AFP80" s="48"/>
      <c r="AFQ80" s="48"/>
      <c r="AFR80" s="48"/>
      <c r="AFS80" s="48"/>
      <c r="AFT80" s="48"/>
      <c r="AFU80" s="48"/>
      <c r="AFV80" s="48"/>
      <c r="AFW80" s="48"/>
      <c r="AFX80" s="48"/>
      <c r="AFY80" s="48"/>
      <c r="AFZ80" s="48"/>
      <c r="AGA80" s="48"/>
      <c r="AGB80" s="48"/>
      <c r="AGC80" s="48"/>
      <c r="AGD80" s="48"/>
      <c r="AGE80" s="48"/>
      <c r="AGF80" s="48"/>
      <c r="AGG80" s="48"/>
      <c r="AGH80" s="48"/>
      <c r="AGI80" s="48"/>
      <c r="AGJ80" s="48"/>
      <c r="AGK80" s="48"/>
      <c r="AGL80" s="48"/>
      <c r="AGM80" s="48"/>
      <c r="AGN80" s="48"/>
      <c r="AGO80" s="48"/>
      <c r="AGP80" s="48"/>
      <c r="AGQ80" s="48"/>
      <c r="AGR80" s="48"/>
      <c r="AGS80" s="48"/>
      <c r="AGT80" s="48"/>
      <c r="AGU80" s="48"/>
      <c r="AGV80" s="48"/>
      <c r="AGW80" s="48"/>
      <c r="AGX80" s="48"/>
      <c r="AGY80" s="48"/>
      <c r="AGZ80" s="48"/>
      <c r="AHA80" s="48"/>
      <c r="AHB80" s="48"/>
      <c r="AHC80" s="48"/>
      <c r="AHD80" s="48"/>
      <c r="AHE80" s="48"/>
      <c r="AHF80" s="48"/>
      <c r="AHG80" s="48"/>
      <c r="AHH80" s="48"/>
      <c r="AHI80" s="48"/>
      <c r="AHJ80" s="48"/>
      <c r="AHK80" s="48"/>
      <c r="AHL80" s="48"/>
      <c r="AHM80" s="48"/>
      <c r="AHN80" s="48"/>
      <c r="AHO80" s="48"/>
      <c r="AHP80" s="48"/>
      <c r="AHQ80" s="48"/>
      <c r="AHR80" s="48"/>
      <c r="AHS80" s="48"/>
      <c r="AHT80" s="48"/>
      <c r="AHU80" s="48"/>
      <c r="AHV80" s="48"/>
      <c r="AHW80" s="48"/>
      <c r="AHX80" s="48"/>
      <c r="AHY80" s="48"/>
      <c r="AHZ80" s="48"/>
      <c r="AIA80" s="48"/>
      <c r="AIB80" s="48"/>
      <c r="AIC80" s="48"/>
      <c r="AID80" s="48"/>
      <c r="AIE80" s="48"/>
      <c r="AIF80" s="48"/>
      <c r="AIG80" s="48"/>
      <c r="AIH80" s="48"/>
      <c r="AII80" s="48"/>
      <c r="AIJ80" s="48"/>
      <c r="AIK80" s="48"/>
      <c r="AIL80" s="48"/>
      <c r="AIM80" s="48"/>
      <c r="AIN80" s="48"/>
      <c r="AIO80" s="48"/>
      <c r="AIP80" s="48"/>
      <c r="AIQ80" s="48"/>
      <c r="AIR80" s="48"/>
      <c r="AIS80" s="48"/>
      <c r="AIT80" s="48"/>
      <c r="AIU80" s="48"/>
      <c r="AIV80" s="48"/>
      <c r="AIW80" s="48"/>
      <c r="AIX80" s="48"/>
      <c r="AIY80" s="48"/>
      <c r="AIZ80" s="48"/>
      <c r="AJA80" s="48"/>
      <c r="AJB80" s="48"/>
      <c r="AJC80" s="48"/>
      <c r="AJD80" s="48"/>
      <c r="AJE80" s="48"/>
      <c r="AJF80" s="48"/>
      <c r="AJG80" s="48"/>
      <c r="AJH80" s="48"/>
      <c r="AJI80" s="48"/>
      <c r="AJJ80" s="48"/>
      <c r="AJK80" s="48"/>
      <c r="AJL80" s="48"/>
      <c r="AJM80" s="48"/>
      <c r="AJN80" s="48"/>
      <c r="AJO80" s="48"/>
      <c r="AJP80" s="48"/>
      <c r="AJQ80" s="48"/>
      <c r="AJR80" s="48"/>
      <c r="AJS80" s="48"/>
      <c r="AJT80" s="48"/>
      <c r="AJU80" s="48"/>
      <c r="AJV80" s="48"/>
      <c r="AJW80" s="48"/>
      <c r="AJX80" s="48"/>
      <c r="AJY80" s="48"/>
      <c r="AJZ80" s="48"/>
      <c r="AKA80" s="48"/>
      <c r="AKB80" s="48"/>
      <c r="AKC80" s="48"/>
      <c r="AKD80" s="48"/>
      <c r="AKE80" s="48"/>
      <c r="AKF80" s="48"/>
      <c r="AKG80" s="48"/>
      <c r="AKH80" s="48"/>
      <c r="AKI80" s="48"/>
      <c r="AKJ80" s="48"/>
      <c r="AKK80" s="48"/>
      <c r="AKL80" s="48"/>
      <c r="AKM80" s="48"/>
      <c r="AKN80" s="48"/>
      <c r="AKO80" s="48"/>
      <c r="AKP80" s="48"/>
      <c r="AKQ80" s="48"/>
      <c r="AKR80" s="48"/>
      <c r="AKS80" s="48"/>
      <c r="AKT80" s="48"/>
      <c r="AKU80" s="48"/>
      <c r="AKV80" s="48"/>
      <c r="AKW80" s="48"/>
      <c r="AKX80" s="48"/>
      <c r="AKY80" s="48"/>
      <c r="AKZ80" s="48"/>
      <c r="ALA80" s="48"/>
      <c r="ALB80" s="48"/>
      <c r="ALC80" s="48"/>
      <c r="ALD80" s="48"/>
      <c r="ALE80" s="48"/>
      <c r="ALF80" s="48"/>
      <c r="ALG80" s="48"/>
      <c r="ALH80" s="48"/>
      <c r="ALI80" s="48"/>
      <c r="ALJ80" s="48"/>
      <c r="ALK80" s="48"/>
      <c r="ALL80" s="48"/>
      <c r="ALM80" s="48"/>
      <c r="ALN80" s="48"/>
      <c r="ALO80" s="48"/>
      <c r="ALP80" s="48"/>
      <c r="ALQ80" s="48"/>
      <c r="ALR80" s="48"/>
      <c r="ALS80" s="48"/>
      <c r="ALT80" s="48"/>
      <c r="ALU80" s="48"/>
      <c r="ALV80" s="48"/>
      <c r="ALW80" s="48"/>
      <c r="ALX80" s="48"/>
      <c r="ALY80" s="48"/>
      <c r="ALZ80" s="48"/>
      <c r="AMA80" s="48"/>
      <c r="AMB80" s="48"/>
      <c r="AMC80" s="48"/>
      <c r="AMD80" s="48"/>
      <c r="AME80" s="48"/>
      <c r="AMF80" s="48"/>
      <c r="AMG80" s="48"/>
      <c r="AMH80" s="48"/>
      <c r="AMI80" s="48"/>
      <c r="AMJ80" s="48"/>
      <c r="AMK80" s="48"/>
      <c r="AML80" s="48"/>
      <c r="AMM80" s="48"/>
      <c r="AMN80" s="48"/>
      <c r="AMO80" s="48"/>
      <c r="AMP80" s="48"/>
      <c r="AMQ80" s="48"/>
      <c r="AMR80" s="48"/>
      <c r="AMS80" s="48"/>
      <c r="AMT80" s="48"/>
      <c r="AMU80" s="48"/>
      <c r="AMV80" s="48"/>
      <c r="AMW80" s="48"/>
      <c r="AMX80" s="48"/>
      <c r="AMY80" s="48"/>
      <c r="AMZ80" s="48"/>
      <c r="ANA80" s="48"/>
      <c r="ANB80" s="48"/>
      <c r="ANC80" s="48"/>
      <c r="AND80" s="48"/>
      <c r="ANE80" s="48"/>
      <c r="ANF80" s="48"/>
      <c r="ANG80" s="48"/>
      <c r="ANH80" s="48"/>
      <c r="ANI80" s="48"/>
      <c r="ANJ80" s="48"/>
      <c r="ANK80" s="48"/>
      <c r="ANL80" s="48"/>
      <c r="ANM80" s="48"/>
      <c r="ANN80" s="48"/>
      <c r="ANO80" s="48"/>
      <c r="ANP80" s="48"/>
      <c r="ANQ80" s="48"/>
      <c r="ANR80" s="48"/>
      <c r="ANS80" s="48"/>
      <c r="ANT80" s="48"/>
      <c r="ANU80" s="48"/>
      <c r="ANV80" s="48"/>
      <c r="ANW80" s="48"/>
      <c r="ANX80" s="48"/>
      <c r="ANY80" s="48"/>
      <c r="ANZ80" s="48"/>
      <c r="AOA80" s="48"/>
      <c r="AOB80" s="48"/>
      <c r="AOC80" s="48"/>
      <c r="AOD80" s="48"/>
      <c r="AOE80" s="48"/>
      <c r="AOF80" s="48"/>
      <c r="AOG80" s="48"/>
      <c r="AOH80" s="48"/>
      <c r="AOI80" s="48"/>
      <c r="AOJ80" s="48"/>
      <c r="AOK80" s="48"/>
      <c r="AOL80" s="48"/>
      <c r="AOM80" s="48"/>
      <c r="AON80" s="48"/>
      <c r="AOO80" s="48"/>
      <c r="AOP80" s="48"/>
      <c r="AOQ80" s="48"/>
      <c r="AOR80" s="48"/>
      <c r="AOS80" s="48"/>
      <c r="AOT80" s="48"/>
      <c r="AOU80" s="48"/>
      <c r="AOV80" s="48"/>
      <c r="AOW80" s="48"/>
      <c r="AOX80" s="48"/>
      <c r="AOY80" s="48"/>
      <c r="AOZ80" s="48"/>
      <c r="APA80" s="48"/>
      <c r="APB80" s="48"/>
      <c r="APC80" s="48"/>
      <c r="APD80" s="48"/>
      <c r="APE80" s="48"/>
      <c r="APF80" s="48"/>
      <c r="APG80" s="48"/>
      <c r="APH80" s="48"/>
      <c r="API80" s="48"/>
      <c r="APJ80" s="48"/>
      <c r="APK80" s="48"/>
      <c r="APL80" s="48"/>
      <c r="APM80" s="48"/>
      <c r="APN80" s="48"/>
      <c r="APO80" s="48"/>
      <c r="APP80" s="48"/>
      <c r="APQ80" s="48"/>
      <c r="APR80" s="48"/>
      <c r="APS80" s="48"/>
      <c r="APT80" s="48"/>
      <c r="APU80" s="48"/>
      <c r="APV80" s="48"/>
      <c r="APW80" s="48"/>
      <c r="APX80" s="48"/>
      <c r="APY80" s="48"/>
      <c r="APZ80" s="48"/>
      <c r="AQA80" s="48"/>
      <c r="AQB80" s="48"/>
      <c r="AQC80" s="48"/>
      <c r="AQD80" s="48"/>
      <c r="AQE80" s="48"/>
      <c r="AQF80" s="48"/>
      <c r="AQG80" s="48"/>
      <c r="AQH80" s="48"/>
      <c r="AQI80" s="48"/>
      <c r="AQJ80" s="48"/>
      <c r="AQK80" s="48"/>
      <c r="AQL80" s="48"/>
      <c r="AQM80" s="48"/>
      <c r="AQN80" s="48"/>
      <c r="AQO80" s="48"/>
      <c r="AQP80" s="48"/>
      <c r="AQQ80" s="48"/>
      <c r="AQR80" s="48"/>
      <c r="AQS80" s="48"/>
      <c r="AQT80" s="48"/>
      <c r="AQU80" s="48"/>
      <c r="AQV80" s="48"/>
      <c r="AQW80" s="48"/>
      <c r="AQX80" s="48"/>
      <c r="AQY80" s="48"/>
      <c r="AQZ80" s="48"/>
      <c r="ARA80" s="48"/>
      <c r="ARB80" s="48"/>
      <c r="ARC80" s="48"/>
      <c r="ARD80" s="48"/>
      <c r="ARE80" s="48"/>
      <c r="ARF80" s="48"/>
      <c r="ARG80" s="48"/>
      <c r="ARH80" s="48"/>
      <c r="ARI80" s="48"/>
      <c r="ARJ80" s="48"/>
      <c r="ARK80" s="48"/>
      <c r="ARL80" s="48"/>
      <c r="ARM80" s="48"/>
      <c r="ARN80" s="48"/>
      <c r="ARO80" s="48"/>
      <c r="ARP80" s="48"/>
      <c r="ARQ80" s="48"/>
      <c r="ARR80" s="48"/>
      <c r="ARS80" s="48"/>
      <c r="ART80" s="48"/>
      <c r="ARU80" s="48"/>
      <c r="ARV80" s="48"/>
      <c r="ARW80" s="48"/>
      <c r="ARX80" s="48"/>
      <c r="ARY80" s="48"/>
      <c r="ARZ80" s="48"/>
      <c r="ASA80" s="48"/>
      <c r="ASB80" s="48"/>
      <c r="ASC80" s="48"/>
      <c r="ASD80" s="48"/>
      <c r="ASE80" s="48"/>
      <c r="ASF80" s="48"/>
      <c r="ASG80" s="48"/>
      <c r="ASH80" s="48"/>
      <c r="ASI80" s="48"/>
      <c r="ASJ80" s="48"/>
      <c r="ASK80" s="48"/>
      <c r="ASL80" s="48"/>
      <c r="ASM80" s="48"/>
      <c r="ASN80" s="48"/>
      <c r="ASO80" s="48"/>
      <c r="ASP80" s="48"/>
      <c r="ASQ80" s="48"/>
      <c r="ASR80" s="48"/>
      <c r="ASS80" s="48"/>
      <c r="AST80" s="48"/>
      <c r="ASU80" s="48"/>
      <c r="ASV80" s="48"/>
      <c r="ASW80" s="48"/>
      <c r="ASX80" s="48"/>
      <c r="ASY80" s="48"/>
      <c r="ASZ80" s="48"/>
      <c r="ATA80" s="48"/>
      <c r="ATB80" s="48"/>
      <c r="ATC80" s="48"/>
      <c r="ATD80" s="48"/>
      <c r="ATE80" s="48"/>
      <c r="ATF80" s="48"/>
      <c r="ATG80" s="48"/>
      <c r="ATH80" s="48"/>
      <c r="ATI80" s="48"/>
      <c r="ATJ80" s="48"/>
      <c r="ATK80" s="48"/>
      <c r="ATL80" s="48"/>
      <c r="ATM80" s="48"/>
      <c r="ATN80" s="48"/>
      <c r="ATO80" s="48"/>
      <c r="ATP80" s="48"/>
      <c r="ATQ80" s="48"/>
      <c r="ATR80" s="48"/>
      <c r="ATS80" s="48"/>
      <c r="ATT80" s="48"/>
      <c r="ATU80" s="48"/>
      <c r="ATV80" s="48"/>
      <c r="ATW80" s="48"/>
      <c r="ATX80" s="48"/>
      <c r="ATY80" s="48"/>
      <c r="ATZ80" s="48"/>
      <c r="AUA80" s="48"/>
      <c r="AUB80" s="48"/>
      <c r="AUC80" s="48"/>
      <c r="AUD80" s="48"/>
      <c r="AUE80" s="48"/>
      <c r="AUF80" s="48"/>
      <c r="AUG80" s="48"/>
      <c r="AUH80" s="48"/>
      <c r="AUI80" s="48"/>
      <c r="AUJ80" s="48"/>
      <c r="AUK80" s="48"/>
      <c r="AUL80" s="48"/>
      <c r="AUM80" s="48"/>
      <c r="AUN80" s="48"/>
      <c r="AUO80" s="48"/>
      <c r="AUP80" s="48"/>
      <c r="AUQ80" s="48"/>
      <c r="AUR80" s="48"/>
      <c r="AUS80" s="48"/>
      <c r="AUT80" s="48"/>
      <c r="AUU80" s="48"/>
      <c r="AUV80" s="48"/>
      <c r="AUW80" s="48"/>
      <c r="AUX80" s="48"/>
      <c r="AUY80" s="48"/>
      <c r="AUZ80" s="48"/>
      <c r="AVA80" s="48"/>
      <c r="AVB80" s="48"/>
      <c r="AVC80" s="48"/>
      <c r="AVD80" s="48"/>
      <c r="AVE80" s="48"/>
      <c r="AVF80" s="48"/>
      <c r="AVG80" s="48"/>
      <c r="AVH80" s="48"/>
      <c r="AVI80" s="48"/>
      <c r="AVJ80" s="48"/>
      <c r="AVK80" s="48"/>
      <c r="AVL80" s="48"/>
      <c r="AVM80" s="48"/>
      <c r="AVN80" s="48"/>
      <c r="AVO80" s="48"/>
      <c r="AVP80" s="48"/>
      <c r="AVQ80" s="48"/>
      <c r="AVR80" s="48"/>
      <c r="AVS80" s="48"/>
      <c r="AVT80" s="48"/>
      <c r="AVU80" s="48"/>
      <c r="AVV80" s="48"/>
      <c r="AVW80" s="48"/>
      <c r="AVX80" s="48"/>
      <c r="AVY80" s="48"/>
      <c r="AVZ80" s="48"/>
      <c r="AWA80" s="48"/>
      <c r="AWB80" s="48"/>
      <c r="AWC80" s="48"/>
      <c r="AWD80" s="48"/>
      <c r="AWE80" s="48"/>
      <c r="AWF80" s="48"/>
      <c r="AWG80" s="48"/>
      <c r="AWH80" s="48"/>
      <c r="AWI80" s="48"/>
      <c r="AWJ80" s="48"/>
      <c r="AWK80" s="48"/>
      <c r="AWL80" s="48"/>
      <c r="AWM80" s="48"/>
      <c r="AWN80" s="48"/>
      <c r="AWO80" s="48"/>
      <c r="AWP80" s="48"/>
      <c r="AWQ80" s="48"/>
      <c r="AWR80" s="48"/>
      <c r="AWS80" s="48"/>
      <c r="AWT80" s="48"/>
      <c r="AWU80" s="48"/>
      <c r="AWV80" s="48"/>
      <c r="AWW80" s="48"/>
      <c r="AWX80" s="48"/>
      <c r="AWY80" s="48"/>
      <c r="AWZ80" s="48"/>
      <c r="AXA80" s="48"/>
      <c r="AXB80" s="48"/>
      <c r="AXC80" s="48"/>
      <c r="AXD80" s="48"/>
      <c r="AXE80" s="48"/>
      <c r="AXF80" s="48"/>
      <c r="AXG80" s="48"/>
      <c r="AXH80" s="48"/>
      <c r="AXI80" s="48"/>
      <c r="AXJ80" s="48"/>
      <c r="AXK80" s="48"/>
      <c r="AXL80" s="48"/>
      <c r="AXM80" s="48"/>
      <c r="AXN80" s="48"/>
      <c r="AXO80" s="48"/>
      <c r="AXP80" s="48"/>
      <c r="AXQ80" s="48"/>
      <c r="AXR80" s="48"/>
      <c r="AXS80" s="48"/>
      <c r="AXT80" s="48"/>
      <c r="AXU80" s="48"/>
      <c r="AXV80" s="48"/>
      <c r="AXW80" s="48"/>
      <c r="AXX80" s="48"/>
      <c r="AXY80" s="48"/>
      <c r="AXZ80" s="48"/>
      <c r="AYA80" s="48"/>
      <c r="AYB80" s="48"/>
      <c r="AYC80" s="48"/>
      <c r="AYD80" s="48"/>
      <c r="AYE80" s="48"/>
      <c r="AYF80" s="48"/>
      <c r="AYG80" s="48"/>
      <c r="AYH80" s="48"/>
      <c r="AYI80" s="48"/>
      <c r="AYJ80" s="48"/>
      <c r="AYK80" s="48"/>
      <c r="AYL80" s="48"/>
      <c r="AYM80" s="48"/>
      <c r="AYN80" s="48"/>
      <c r="AYO80" s="48"/>
      <c r="AYP80" s="48"/>
      <c r="AYQ80" s="48"/>
      <c r="AYR80" s="48"/>
      <c r="AYS80" s="48"/>
      <c r="AYT80" s="48"/>
      <c r="AYU80" s="48"/>
      <c r="AYV80" s="48"/>
      <c r="AYW80" s="48"/>
      <c r="AYX80" s="48"/>
      <c r="AYY80" s="48"/>
      <c r="AYZ80" s="48"/>
      <c r="AZA80" s="48"/>
      <c r="AZB80" s="48"/>
      <c r="AZC80" s="48"/>
      <c r="AZD80" s="48"/>
      <c r="AZE80" s="48"/>
      <c r="AZF80" s="48"/>
      <c r="AZG80" s="48"/>
      <c r="AZH80" s="48"/>
      <c r="AZI80" s="48"/>
      <c r="AZJ80" s="48"/>
      <c r="AZK80" s="48"/>
      <c r="AZL80" s="48"/>
      <c r="AZM80" s="48"/>
      <c r="AZN80" s="48"/>
      <c r="AZO80" s="48"/>
      <c r="AZP80" s="48"/>
      <c r="AZQ80" s="48"/>
      <c r="AZR80" s="48"/>
      <c r="AZS80" s="48"/>
      <c r="AZT80" s="48"/>
      <c r="AZU80" s="48"/>
      <c r="AZV80" s="48"/>
      <c r="AZW80" s="48"/>
      <c r="AZX80" s="48"/>
      <c r="AZY80" s="48"/>
      <c r="AZZ80" s="48"/>
      <c r="BAA80" s="48"/>
      <c r="BAB80" s="48"/>
      <c r="BAC80" s="48"/>
      <c r="BAD80" s="48"/>
      <c r="BAE80" s="48"/>
      <c r="BAF80" s="48"/>
      <c r="BAG80" s="48"/>
      <c r="BAH80" s="48"/>
      <c r="BAI80" s="48"/>
      <c r="BAJ80" s="48"/>
      <c r="BAK80" s="48"/>
      <c r="BAL80" s="48"/>
      <c r="BAM80" s="48"/>
      <c r="BAN80" s="48"/>
      <c r="BAO80" s="48"/>
      <c r="BAP80" s="48"/>
      <c r="BAQ80" s="48"/>
      <c r="BAR80" s="48"/>
      <c r="BAS80" s="48"/>
      <c r="BAT80" s="48"/>
      <c r="BAU80" s="48"/>
      <c r="BAV80" s="48"/>
      <c r="BAW80" s="48"/>
      <c r="BAX80" s="48"/>
      <c r="BAY80" s="48"/>
      <c r="BAZ80" s="48"/>
      <c r="BBA80" s="48"/>
      <c r="BBB80" s="48"/>
      <c r="BBC80" s="48"/>
      <c r="BBD80" s="48"/>
      <c r="BBE80" s="48"/>
      <c r="BBF80" s="48"/>
      <c r="BBG80" s="48"/>
      <c r="BBH80" s="48"/>
      <c r="BBI80" s="48"/>
      <c r="BBJ80" s="48"/>
      <c r="BBK80" s="48"/>
      <c r="BBL80" s="48"/>
      <c r="BBM80" s="48"/>
      <c r="BBN80" s="48"/>
      <c r="BBO80" s="48"/>
      <c r="BBP80" s="48"/>
      <c r="BBQ80" s="48"/>
      <c r="BBR80" s="48"/>
      <c r="BBS80" s="48"/>
      <c r="BBT80" s="48"/>
      <c r="BBU80" s="48"/>
      <c r="BBV80" s="48"/>
      <c r="BBW80" s="48"/>
      <c r="BBX80" s="48"/>
      <c r="BBY80" s="48"/>
      <c r="BBZ80" s="48"/>
      <c r="BCA80" s="48"/>
      <c r="BCB80" s="48"/>
      <c r="BCC80" s="48"/>
      <c r="BCD80" s="48"/>
      <c r="BCE80" s="48"/>
      <c r="BCF80" s="48"/>
      <c r="BCG80" s="48"/>
      <c r="BCH80" s="48"/>
      <c r="BCI80" s="48"/>
      <c r="BCJ80" s="48"/>
      <c r="BCK80" s="48"/>
      <c r="BCL80" s="48"/>
      <c r="BCM80" s="48"/>
      <c r="BCN80" s="48"/>
      <c r="BCO80" s="48"/>
      <c r="BCP80" s="48"/>
      <c r="BCQ80" s="48"/>
      <c r="BCR80" s="48"/>
      <c r="BCS80" s="48"/>
      <c r="BCT80" s="48"/>
      <c r="BCU80" s="48"/>
      <c r="BCV80" s="48"/>
      <c r="BCW80" s="48"/>
      <c r="BCX80" s="48"/>
      <c r="BCY80" s="48"/>
      <c r="BCZ80" s="48"/>
      <c r="BDA80" s="48"/>
      <c r="BDB80" s="48"/>
      <c r="BDC80" s="48"/>
      <c r="BDD80" s="48"/>
      <c r="BDE80" s="48"/>
      <c r="BDF80" s="48"/>
      <c r="BDG80" s="48"/>
      <c r="BDH80" s="48"/>
      <c r="BDI80" s="48"/>
      <c r="BDJ80" s="48"/>
      <c r="BDK80" s="48"/>
      <c r="BDL80" s="48"/>
      <c r="BDM80" s="48"/>
      <c r="BDN80" s="48"/>
      <c r="BDO80" s="48"/>
      <c r="BDP80" s="48"/>
      <c r="BDQ80" s="48"/>
      <c r="BDR80" s="48"/>
      <c r="BDS80" s="48"/>
      <c r="BDT80" s="48"/>
      <c r="BDU80" s="48"/>
      <c r="BDV80" s="48"/>
      <c r="BDW80" s="48"/>
      <c r="BDX80" s="48"/>
      <c r="BDY80" s="48"/>
      <c r="BDZ80" s="48"/>
      <c r="BEA80" s="48"/>
      <c r="BEB80" s="48"/>
      <c r="BEC80" s="48"/>
      <c r="BED80" s="48"/>
      <c r="BEE80" s="48"/>
      <c r="BEF80" s="48"/>
      <c r="BEG80" s="48"/>
      <c r="BEH80" s="48"/>
      <c r="BEI80" s="48"/>
      <c r="BEJ80" s="48"/>
      <c r="BEK80" s="48"/>
      <c r="BEL80" s="48"/>
      <c r="BEM80" s="48"/>
      <c r="BEN80" s="48"/>
      <c r="BEO80" s="48"/>
      <c r="BEP80" s="48"/>
      <c r="BEQ80" s="48"/>
      <c r="BER80" s="48"/>
      <c r="BES80" s="48"/>
      <c r="BET80" s="48"/>
      <c r="BEU80" s="48"/>
      <c r="BEV80" s="48"/>
      <c r="BEW80" s="48"/>
      <c r="BEX80" s="48"/>
      <c r="BEY80" s="48"/>
      <c r="BEZ80" s="48"/>
      <c r="BFA80" s="48"/>
      <c r="BFB80" s="48"/>
      <c r="BFC80" s="48"/>
      <c r="BFD80" s="48"/>
      <c r="BFE80" s="48"/>
      <c r="BFF80" s="48"/>
      <c r="BFG80" s="48"/>
      <c r="BFH80" s="48"/>
      <c r="BFI80" s="48"/>
      <c r="BFJ80" s="48"/>
      <c r="BFK80" s="48"/>
      <c r="BFL80" s="48"/>
      <c r="BFM80" s="48"/>
      <c r="BFN80" s="48"/>
      <c r="BFO80" s="48"/>
      <c r="BFP80" s="48"/>
      <c r="BFQ80" s="48"/>
      <c r="BFR80" s="48"/>
      <c r="BFS80" s="48"/>
      <c r="BFT80" s="48"/>
      <c r="BFU80" s="48"/>
      <c r="BFV80" s="48"/>
      <c r="BFW80" s="48"/>
      <c r="BFX80" s="48"/>
      <c r="BFY80" s="48"/>
      <c r="BFZ80" s="48"/>
      <c r="BGA80" s="48"/>
      <c r="BGB80" s="48"/>
      <c r="BGC80" s="48"/>
      <c r="BGD80" s="48"/>
      <c r="BGE80" s="48"/>
      <c r="BGF80" s="48"/>
      <c r="BGG80" s="48"/>
      <c r="BGH80" s="48"/>
      <c r="BGI80" s="48"/>
      <c r="BGJ80" s="48"/>
      <c r="BGK80" s="48"/>
      <c r="BGL80" s="48"/>
      <c r="BGM80" s="48"/>
      <c r="BGN80" s="48"/>
      <c r="BGO80" s="48"/>
      <c r="BGP80" s="48"/>
      <c r="BGQ80" s="48"/>
      <c r="BGR80" s="48"/>
      <c r="BGS80" s="48"/>
      <c r="BGT80" s="48"/>
      <c r="BGU80" s="48"/>
      <c r="BGV80" s="48"/>
      <c r="BGW80" s="48"/>
      <c r="BGX80" s="48"/>
      <c r="BGY80" s="48"/>
      <c r="BGZ80" s="48"/>
      <c r="BHA80" s="48"/>
      <c r="BHB80" s="48"/>
      <c r="BHC80" s="48"/>
      <c r="BHD80" s="48"/>
      <c r="BHE80" s="48"/>
      <c r="BHF80" s="48"/>
      <c r="BHG80" s="48"/>
      <c r="BHH80" s="48"/>
      <c r="BHI80" s="48"/>
      <c r="BHJ80" s="48"/>
      <c r="BHK80" s="48"/>
      <c r="BHL80" s="48"/>
      <c r="BHM80" s="48"/>
      <c r="BHN80" s="48"/>
      <c r="BHO80" s="48"/>
      <c r="BHP80" s="48"/>
      <c r="BHQ80" s="48"/>
      <c r="BHR80" s="48"/>
      <c r="BHS80" s="48"/>
      <c r="BHT80" s="48"/>
      <c r="BHU80" s="48"/>
      <c r="BHV80" s="48"/>
      <c r="BHW80" s="48"/>
      <c r="BHX80" s="48"/>
      <c r="BHY80" s="48"/>
      <c r="BHZ80" s="48"/>
      <c r="BIA80" s="48"/>
      <c r="BIB80" s="48"/>
      <c r="BIC80" s="48"/>
      <c r="BID80" s="48"/>
      <c r="BIE80" s="48"/>
      <c r="BIF80" s="48"/>
      <c r="BIG80" s="48"/>
      <c r="BIH80" s="48"/>
      <c r="BII80" s="48"/>
      <c r="BIJ80" s="48"/>
      <c r="BIK80" s="48"/>
      <c r="BIL80" s="48"/>
      <c r="BIM80" s="48"/>
      <c r="BIN80" s="48"/>
      <c r="BIO80" s="48"/>
      <c r="BIP80" s="48"/>
      <c r="BIQ80" s="48"/>
      <c r="BIR80" s="48"/>
      <c r="BIS80" s="48"/>
      <c r="BIT80" s="48"/>
      <c r="BIU80" s="48"/>
      <c r="BIV80" s="48"/>
      <c r="BIW80" s="48"/>
      <c r="BIX80" s="48"/>
      <c r="BIY80" s="48"/>
      <c r="BIZ80" s="48"/>
      <c r="BJA80" s="48"/>
      <c r="BJB80" s="48"/>
      <c r="BJC80" s="48"/>
      <c r="BJD80" s="48"/>
      <c r="BJE80" s="48"/>
      <c r="BJF80" s="48"/>
      <c r="BJG80" s="48"/>
      <c r="BJH80" s="48"/>
      <c r="BJI80" s="48"/>
      <c r="BJJ80" s="48"/>
      <c r="BJK80" s="48"/>
      <c r="BJL80" s="48"/>
      <c r="BJM80" s="48"/>
      <c r="BJN80" s="48"/>
      <c r="BJO80" s="48"/>
      <c r="BJP80" s="48"/>
      <c r="BJQ80" s="48"/>
      <c r="BJR80" s="48"/>
      <c r="BJS80" s="48"/>
      <c r="BJT80" s="48"/>
      <c r="BJU80" s="48"/>
      <c r="BJV80" s="48"/>
      <c r="BJW80" s="48"/>
      <c r="BJX80" s="48"/>
      <c r="BJY80" s="48"/>
      <c r="BJZ80" s="48"/>
      <c r="BKA80" s="48"/>
      <c r="BKB80" s="48"/>
      <c r="BKC80" s="48"/>
      <c r="BKD80" s="48"/>
      <c r="BKE80" s="48"/>
      <c r="BKF80" s="48"/>
      <c r="BKG80" s="48"/>
      <c r="BKH80" s="48"/>
      <c r="BKI80" s="48"/>
      <c r="BKJ80" s="48"/>
      <c r="BKK80" s="48"/>
      <c r="BKL80" s="48"/>
      <c r="BKM80" s="48"/>
      <c r="BKN80" s="48"/>
      <c r="BKO80" s="48"/>
      <c r="BKP80" s="48"/>
      <c r="BKQ80" s="48"/>
      <c r="BKR80" s="48"/>
      <c r="BKS80" s="48"/>
      <c r="BKT80" s="48"/>
      <c r="BKU80" s="48"/>
      <c r="BKV80" s="48"/>
      <c r="BKW80" s="48"/>
      <c r="BKX80" s="48"/>
      <c r="BKY80" s="48"/>
      <c r="BKZ80" s="48"/>
      <c r="BLA80" s="48"/>
      <c r="BLB80" s="48"/>
      <c r="BLC80" s="48"/>
      <c r="BLD80" s="48"/>
      <c r="BLE80" s="48"/>
      <c r="BLF80" s="48"/>
      <c r="BLG80" s="48"/>
      <c r="BLH80" s="48"/>
      <c r="BLI80" s="48"/>
      <c r="BLJ80" s="48"/>
      <c r="BLK80" s="48"/>
      <c r="BLL80" s="48"/>
      <c r="BLM80" s="48"/>
      <c r="BLN80" s="48"/>
      <c r="BLO80" s="48"/>
      <c r="BLP80" s="48"/>
      <c r="BLQ80" s="48"/>
      <c r="BLR80" s="48"/>
      <c r="BLS80" s="48"/>
      <c r="BLT80" s="48"/>
      <c r="BLU80" s="48"/>
      <c r="BLV80" s="48"/>
      <c r="BLW80" s="48"/>
      <c r="BLX80" s="48"/>
      <c r="BLY80" s="48"/>
      <c r="BLZ80" s="48"/>
      <c r="BMA80" s="48"/>
      <c r="BMB80" s="48"/>
      <c r="BMC80" s="48"/>
      <c r="BMD80" s="48"/>
      <c r="BME80" s="48"/>
      <c r="BMF80" s="48"/>
      <c r="BMG80" s="48"/>
      <c r="BMH80" s="48"/>
      <c r="BMI80" s="48"/>
      <c r="BMJ80" s="48"/>
      <c r="BMK80" s="48"/>
      <c r="BML80" s="48"/>
      <c r="BMM80" s="48"/>
      <c r="BMN80" s="48"/>
      <c r="BMO80" s="48"/>
      <c r="BMP80" s="48"/>
      <c r="BMQ80" s="48"/>
      <c r="BMR80" s="48"/>
      <c r="BMS80" s="48"/>
      <c r="BMT80" s="48"/>
      <c r="BMU80" s="48"/>
      <c r="BMV80" s="48"/>
      <c r="BMW80" s="48"/>
      <c r="BMX80" s="48"/>
      <c r="BMY80" s="48"/>
      <c r="BMZ80" s="48"/>
      <c r="BNA80" s="48"/>
      <c r="BNB80" s="48"/>
      <c r="BNC80" s="48"/>
      <c r="BND80" s="48"/>
      <c r="BNE80" s="48"/>
      <c r="BNF80" s="48"/>
      <c r="BNG80" s="48"/>
      <c r="BNH80" s="48"/>
      <c r="BNI80" s="48"/>
      <c r="BNJ80" s="48"/>
      <c r="BNK80" s="48"/>
      <c r="BNL80" s="48"/>
      <c r="BNM80" s="48"/>
      <c r="BNN80" s="48"/>
      <c r="BNO80" s="48"/>
      <c r="BNP80" s="48"/>
      <c r="BNQ80" s="48"/>
      <c r="BNR80" s="48"/>
      <c r="BNS80" s="48"/>
      <c r="BNT80" s="48"/>
      <c r="BNU80" s="48"/>
      <c r="BNV80" s="48"/>
      <c r="BNW80" s="48"/>
      <c r="BNX80" s="48"/>
      <c r="BNY80" s="48"/>
      <c r="BNZ80" s="48"/>
      <c r="BOA80" s="48"/>
      <c r="BOB80" s="48"/>
      <c r="BOC80" s="48"/>
      <c r="BOD80" s="48"/>
      <c r="BOE80" s="48"/>
      <c r="BOF80" s="48"/>
      <c r="BOG80" s="48"/>
      <c r="BOH80" s="48"/>
      <c r="BOI80" s="48"/>
      <c r="BOJ80" s="48"/>
      <c r="BOK80" s="48"/>
      <c r="BOL80" s="48"/>
      <c r="BOM80" s="48"/>
      <c r="BON80" s="48"/>
      <c r="BOO80" s="48"/>
      <c r="BOP80" s="48"/>
      <c r="BOQ80" s="48"/>
      <c r="BOR80" s="48"/>
      <c r="BOS80" s="48"/>
      <c r="BOT80" s="48"/>
      <c r="BOU80" s="48"/>
      <c r="BOV80" s="48"/>
      <c r="BOW80" s="48"/>
      <c r="BOX80" s="48"/>
      <c r="BOY80" s="48"/>
      <c r="BOZ80" s="48"/>
      <c r="BPA80" s="48"/>
      <c r="BPB80" s="48"/>
      <c r="BPC80" s="48"/>
      <c r="BPD80" s="48"/>
      <c r="BPE80" s="48"/>
      <c r="BPF80" s="48"/>
      <c r="BPG80" s="48"/>
      <c r="BPH80" s="48"/>
      <c r="BPI80" s="48"/>
      <c r="BPJ80" s="48"/>
      <c r="BPK80" s="48"/>
      <c r="BPL80" s="48"/>
      <c r="BPM80" s="48"/>
      <c r="BPN80" s="48"/>
      <c r="BPO80" s="48"/>
      <c r="BPP80" s="48"/>
      <c r="BPQ80" s="48"/>
      <c r="BPR80" s="48"/>
      <c r="BPS80" s="48"/>
      <c r="BPT80" s="48"/>
      <c r="BPU80" s="48"/>
      <c r="BPV80" s="48"/>
      <c r="BPW80" s="48"/>
      <c r="BPX80" s="48"/>
      <c r="BPY80" s="48"/>
      <c r="BPZ80" s="48"/>
      <c r="BQA80" s="48"/>
      <c r="BQB80" s="48"/>
      <c r="BQC80" s="48"/>
      <c r="BQD80" s="48"/>
      <c r="BQE80" s="48"/>
      <c r="BQF80" s="48"/>
      <c r="BQG80" s="48"/>
      <c r="BQH80" s="48"/>
      <c r="BQI80" s="48"/>
      <c r="BQJ80" s="48"/>
      <c r="BQK80" s="48"/>
      <c r="BQL80" s="48"/>
      <c r="BQM80" s="48"/>
      <c r="BQN80" s="48"/>
      <c r="BQO80" s="48"/>
      <c r="BQP80" s="48"/>
      <c r="BQQ80" s="48"/>
      <c r="BQR80" s="48"/>
      <c r="BQS80" s="48"/>
      <c r="BQT80" s="48"/>
      <c r="BQU80" s="48"/>
      <c r="BQV80" s="48"/>
      <c r="BQW80" s="48"/>
      <c r="BQX80" s="48"/>
      <c r="BQY80" s="48"/>
      <c r="BQZ80" s="48"/>
      <c r="BRA80" s="48"/>
      <c r="BRB80" s="48"/>
      <c r="BRC80" s="48"/>
      <c r="BRD80" s="48"/>
      <c r="BRE80" s="48"/>
      <c r="BRF80" s="48"/>
      <c r="BRG80" s="48"/>
      <c r="BRH80" s="48"/>
      <c r="BRI80" s="48"/>
      <c r="BRJ80" s="48"/>
      <c r="BRK80" s="48"/>
      <c r="BRL80" s="48"/>
      <c r="BRM80" s="48"/>
      <c r="BRN80" s="48"/>
      <c r="BRO80" s="48"/>
      <c r="BRP80" s="48"/>
      <c r="BRQ80" s="48"/>
      <c r="BRR80" s="48"/>
      <c r="BRS80" s="48"/>
      <c r="BRT80" s="48"/>
      <c r="BRU80" s="48"/>
      <c r="BRV80" s="48"/>
      <c r="BRW80" s="48"/>
      <c r="BRX80" s="48"/>
      <c r="BRY80" s="48"/>
      <c r="BRZ80" s="48"/>
      <c r="BSA80" s="48"/>
      <c r="BSB80" s="48"/>
      <c r="BSC80" s="48"/>
      <c r="BSD80" s="48"/>
      <c r="BSE80" s="48"/>
      <c r="BSF80" s="48"/>
      <c r="BSG80" s="48"/>
      <c r="BSH80" s="48"/>
      <c r="BSI80" s="48"/>
      <c r="BSJ80" s="48"/>
      <c r="BSK80" s="48"/>
      <c r="BSL80" s="48"/>
      <c r="BSM80" s="48"/>
      <c r="BSN80" s="48"/>
      <c r="BSO80" s="48"/>
      <c r="BSP80" s="48"/>
      <c r="BSQ80" s="48"/>
      <c r="BSR80" s="48"/>
      <c r="BSS80" s="48"/>
      <c r="BST80" s="48"/>
      <c r="BSU80" s="48"/>
      <c r="BSV80" s="48"/>
      <c r="BSW80" s="48"/>
      <c r="BSX80" s="48"/>
      <c r="BSY80" s="48"/>
      <c r="BSZ80" s="48"/>
      <c r="BTA80" s="48"/>
      <c r="BTB80" s="48"/>
      <c r="BTC80" s="48"/>
      <c r="BTD80" s="48"/>
      <c r="BTE80" s="48"/>
      <c r="BTF80" s="48"/>
      <c r="BTG80" s="48"/>
      <c r="BTH80" s="48"/>
      <c r="BTI80" s="48"/>
      <c r="BTJ80" s="48"/>
      <c r="BTK80" s="48"/>
      <c r="BTL80" s="48"/>
      <c r="BTM80" s="48"/>
      <c r="BTN80" s="48"/>
      <c r="BTO80" s="48"/>
      <c r="BTP80" s="48"/>
      <c r="BTQ80" s="48"/>
      <c r="BTR80" s="48"/>
      <c r="BTS80" s="48"/>
      <c r="BTT80" s="48"/>
      <c r="BTU80" s="48"/>
      <c r="BTV80" s="48"/>
      <c r="BTW80" s="48"/>
      <c r="BTX80" s="48"/>
      <c r="BTY80" s="48"/>
      <c r="BTZ80" s="48"/>
      <c r="BUA80" s="48"/>
      <c r="BUB80" s="48"/>
      <c r="BUC80" s="48"/>
      <c r="BUD80" s="48"/>
      <c r="BUE80" s="48"/>
      <c r="BUF80" s="48"/>
      <c r="BUG80" s="48"/>
      <c r="BUH80" s="48"/>
      <c r="BUI80" s="48"/>
      <c r="BUJ80" s="48"/>
      <c r="BUK80" s="48"/>
      <c r="BUL80" s="48"/>
      <c r="BUM80" s="48"/>
      <c r="BUN80" s="48"/>
      <c r="BUO80" s="48"/>
      <c r="BUP80" s="48"/>
      <c r="BUQ80" s="48"/>
      <c r="BUR80" s="48"/>
      <c r="BUS80" s="48"/>
      <c r="BUT80" s="48"/>
      <c r="BUU80" s="48"/>
      <c r="BUV80" s="48"/>
      <c r="BUW80" s="48"/>
      <c r="BUX80" s="48"/>
      <c r="BUY80" s="48"/>
      <c r="BUZ80" s="48"/>
      <c r="BVA80" s="48"/>
      <c r="BVB80" s="48"/>
      <c r="BVC80" s="48"/>
      <c r="BVD80" s="48"/>
      <c r="BVE80" s="48"/>
      <c r="BVF80" s="48"/>
      <c r="BVG80" s="48"/>
      <c r="BVH80" s="48"/>
      <c r="BVI80" s="48"/>
      <c r="BVJ80" s="48"/>
      <c r="BVK80" s="48"/>
      <c r="BVL80" s="48"/>
      <c r="BVM80" s="48"/>
      <c r="BVN80" s="48"/>
      <c r="BVO80" s="48"/>
      <c r="BVP80" s="48"/>
      <c r="BVQ80" s="48"/>
      <c r="BVR80" s="48"/>
      <c r="BVS80" s="48"/>
      <c r="BVT80" s="48"/>
      <c r="BVU80" s="48"/>
      <c r="BVV80" s="48"/>
      <c r="BVW80" s="48"/>
      <c r="BVX80" s="48"/>
      <c r="BVY80" s="48"/>
      <c r="BVZ80" s="48"/>
      <c r="BWA80" s="48"/>
      <c r="BWB80" s="48"/>
      <c r="BWC80" s="48"/>
      <c r="BWD80" s="48"/>
      <c r="BWE80" s="48"/>
      <c r="BWF80" s="48"/>
      <c r="BWG80" s="48"/>
      <c r="BWH80" s="48"/>
      <c r="BWI80" s="48"/>
      <c r="BWJ80" s="48"/>
      <c r="BWK80" s="48"/>
      <c r="BWL80" s="48"/>
      <c r="BWM80" s="48"/>
      <c r="BWN80" s="48"/>
      <c r="BWO80" s="48"/>
      <c r="BWP80" s="48"/>
      <c r="BWQ80" s="48"/>
      <c r="BWR80" s="48"/>
      <c r="BWS80" s="48"/>
      <c r="BWT80" s="48"/>
      <c r="BWU80" s="48"/>
      <c r="BWV80" s="48"/>
      <c r="BWW80" s="48"/>
      <c r="BWX80" s="48"/>
      <c r="BWY80" s="48"/>
      <c r="BWZ80" s="48"/>
      <c r="BXA80" s="48"/>
      <c r="BXB80" s="48"/>
      <c r="BXC80" s="48"/>
      <c r="BXD80" s="48"/>
      <c r="BXE80" s="48"/>
      <c r="BXF80" s="48"/>
      <c r="BXG80" s="48"/>
      <c r="BXH80" s="48"/>
      <c r="BXI80" s="48"/>
      <c r="BXJ80" s="48"/>
      <c r="BXK80" s="48"/>
      <c r="BXL80" s="48"/>
      <c r="BXM80" s="48"/>
      <c r="BXN80" s="48"/>
      <c r="BXO80" s="48"/>
      <c r="BXP80" s="48"/>
      <c r="BXQ80" s="48"/>
      <c r="BXR80" s="48"/>
      <c r="BXS80" s="48"/>
      <c r="BXT80" s="48"/>
      <c r="BXU80" s="48"/>
      <c r="BXV80" s="48"/>
      <c r="BXW80" s="48"/>
      <c r="BXX80" s="48"/>
      <c r="BXY80" s="48"/>
      <c r="BXZ80" s="48"/>
      <c r="BYA80" s="48"/>
      <c r="BYB80" s="48"/>
      <c r="BYC80" s="48"/>
      <c r="BYD80" s="48"/>
      <c r="BYE80" s="48"/>
      <c r="BYF80" s="48"/>
      <c r="BYG80" s="48"/>
      <c r="BYH80" s="48"/>
      <c r="BYI80" s="48"/>
      <c r="BYJ80" s="48"/>
      <c r="BYK80" s="48"/>
      <c r="BYL80" s="48"/>
      <c r="BYM80" s="48"/>
      <c r="BYN80" s="48"/>
      <c r="BYO80" s="48"/>
      <c r="BYP80" s="48"/>
      <c r="BYQ80" s="48"/>
      <c r="BYR80" s="48"/>
      <c r="BYS80" s="48"/>
      <c r="BYT80" s="48"/>
      <c r="BYU80" s="48"/>
      <c r="BYV80" s="48"/>
      <c r="BYW80" s="48"/>
      <c r="BYX80" s="48"/>
      <c r="BYY80" s="48"/>
      <c r="BYZ80" s="48"/>
      <c r="BZA80" s="48"/>
      <c r="BZB80" s="48"/>
      <c r="BZC80" s="48"/>
      <c r="BZD80" s="48"/>
      <c r="BZE80" s="48"/>
      <c r="BZF80" s="48"/>
      <c r="BZG80" s="48"/>
      <c r="BZH80" s="48"/>
      <c r="BZI80" s="48"/>
      <c r="BZJ80" s="48"/>
      <c r="BZK80" s="48"/>
      <c r="BZL80" s="48"/>
      <c r="BZM80" s="48"/>
      <c r="BZN80" s="48"/>
      <c r="BZO80" s="48"/>
      <c r="BZP80" s="48"/>
      <c r="BZQ80" s="48"/>
      <c r="BZR80" s="48"/>
      <c r="BZS80" s="48"/>
      <c r="BZT80" s="48"/>
      <c r="BZU80" s="48"/>
      <c r="BZV80" s="48"/>
      <c r="BZW80" s="48"/>
      <c r="BZX80" s="48"/>
      <c r="BZY80" s="48"/>
      <c r="BZZ80" s="48"/>
      <c r="CAA80" s="48"/>
      <c r="CAB80" s="48"/>
      <c r="CAC80" s="48"/>
      <c r="CAD80" s="48"/>
      <c r="CAE80" s="48"/>
      <c r="CAF80" s="48"/>
      <c r="CAG80" s="48"/>
      <c r="CAH80" s="48"/>
      <c r="CAI80" s="48"/>
      <c r="CAJ80" s="48"/>
      <c r="CAK80" s="48"/>
      <c r="CAL80" s="48"/>
      <c r="CAM80" s="48"/>
      <c r="CAN80" s="48"/>
      <c r="CAO80" s="48"/>
      <c r="CAP80" s="48"/>
      <c r="CAQ80" s="48"/>
      <c r="CAR80" s="48"/>
      <c r="CAS80" s="48"/>
      <c r="CAT80" s="48"/>
      <c r="CAU80" s="48"/>
      <c r="CAV80" s="48"/>
      <c r="CAW80" s="48"/>
      <c r="CAX80" s="48"/>
      <c r="CAY80" s="48"/>
      <c r="CAZ80" s="48"/>
      <c r="CBA80" s="48"/>
      <c r="CBB80" s="48"/>
      <c r="CBC80" s="48"/>
      <c r="CBD80" s="48"/>
      <c r="CBE80" s="48"/>
      <c r="CBF80" s="48"/>
      <c r="CBG80" s="48"/>
      <c r="CBH80" s="48"/>
      <c r="CBI80" s="48"/>
      <c r="CBJ80" s="48"/>
      <c r="CBK80" s="48"/>
      <c r="CBL80" s="48"/>
      <c r="CBM80" s="48"/>
      <c r="CBN80" s="48"/>
      <c r="CBO80" s="48"/>
      <c r="CBP80" s="48"/>
      <c r="CBQ80" s="48"/>
      <c r="CBR80" s="48"/>
      <c r="CBS80" s="48"/>
      <c r="CBT80" s="48"/>
      <c r="CBU80" s="48"/>
      <c r="CBV80" s="48"/>
      <c r="CBW80" s="48"/>
      <c r="CBX80" s="48"/>
      <c r="CBY80" s="48"/>
      <c r="CBZ80" s="48"/>
      <c r="CCA80" s="48"/>
      <c r="CCB80" s="48"/>
      <c r="CCC80" s="48"/>
      <c r="CCD80" s="48"/>
      <c r="CCE80" s="48"/>
      <c r="CCF80" s="48"/>
      <c r="CCG80" s="48"/>
      <c r="CCH80" s="48"/>
      <c r="CCI80" s="48"/>
      <c r="CCJ80" s="48"/>
      <c r="CCK80" s="48"/>
      <c r="CCL80" s="48"/>
      <c r="CCM80" s="48"/>
      <c r="CCN80" s="48"/>
      <c r="CCO80" s="48"/>
      <c r="CCP80" s="48"/>
      <c r="CCQ80" s="48"/>
      <c r="CCR80" s="48"/>
      <c r="CCS80" s="48"/>
      <c r="CCT80" s="48"/>
      <c r="CCU80" s="48"/>
      <c r="CCV80" s="48"/>
      <c r="CCW80" s="48"/>
      <c r="CCX80" s="48"/>
      <c r="CCY80" s="48"/>
      <c r="CCZ80" s="48"/>
      <c r="CDA80" s="48"/>
      <c r="CDB80" s="48"/>
      <c r="CDC80" s="48"/>
      <c r="CDD80" s="48"/>
      <c r="CDE80" s="48"/>
      <c r="CDF80" s="48"/>
      <c r="CDG80" s="48"/>
      <c r="CDH80" s="48"/>
      <c r="CDI80" s="48"/>
      <c r="CDJ80" s="48"/>
      <c r="CDK80" s="48"/>
      <c r="CDL80" s="48"/>
      <c r="CDM80" s="48"/>
      <c r="CDN80" s="48"/>
      <c r="CDO80" s="48"/>
      <c r="CDP80" s="48"/>
      <c r="CDQ80" s="48"/>
      <c r="CDR80" s="48"/>
      <c r="CDS80" s="48"/>
      <c r="CDT80" s="48"/>
      <c r="CDU80" s="48"/>
      <c r="CDV80" s="48"/>
      <c r="CDW80" s="48"/>
      <c r="CDX80" s="48"/>
      <c r="CDY80" s="48"/>
      <c r="CDZ80" s="48"/>
      <c r="CEA80" s="48"/>
      <c r="CEB80" s="48"/>
      <c r="CEC80" s="48"/>
      <c r="CED80" s="48"/>
      <c r="CEE80" s="48"/>
      <c r="CEF80" s="48"/>
      <c r="CEG80" s="48"/>
      <c r="CEH80" s="48"/>
      <c r="CEI80" s="48"/>
      <c r="CEJ80" s="48"/>
      <c r="CEK80" s="48"/>
      <c r="CEL80" s="48"/>
      <c r="CEM80" s="48"/>
      <c r="CEN80" s="48"/>
      <c r="CEO80" s="48"/>
      <c r="CEP80" s="48"/>
      <c r="CEQ80" s="48"/>
      <c r="CER80" s="48"/>
      <c r="CES80" s="48"/>
      <c r="CET80" s="48"/>
      <c r="CEU80" s="48"/>
      <c r="CEV80" s="48"/>
      <c r="CEW80" s="48"/>
      <c r="CEX80" s="48"/>
      <c r="CEY80" s="48"/>
      <c r="CEZ80" s="48"/>
      <c r="CFA80" s="48"/>
      <c r="CFB80" s="48"/>
      <c r="CFC80" s="48"/>
      <c r="CFD80" s="48"/>
      <c r="CFE80" s="48"/>
      <c r="CFF80" s="48"/>
      <c r="CFG80" s="48"/>
      <c r="CFH80" s="48"/>
      <c r="CFI80" s="48"/>
      <c r="CFJ80" s="48"/>
      <c r="CFK80" s="48"/>
      <c r="CFL80" s="48"/>
      <c r="CFM80" s="48"/>
      <c r="CFN80" s="48"/>
      <c r="CFO80" s="48"/>
      <c r="CFP80" s="48"/>
      <c r="CFQ80" s="48"/>
      <c r="CFR80" s="48"/>
      <c r="CFS80" s="48"/>
      <c r="CFT80" s="48"/>
      <c r="CFU80" s="48"/>
      <c r="CFV80" s="48"/>
      <c r="CFW80" s="48"/>
      <c r="CFX80" s="48"/>
      <c r="CFY80" s="48"/>
      <c r="CFZ80" s="48"/>
      <c r="CGA80" s="48"/>
      <c r="CGB80" s="48"/>
      <c r="CGC80" s="48"/>
      <c r="CGD80" s="48"/>
      <c r="CGE80" s="48"/>
      <c r="CGF80" s="48"/>
      <c r="CGG80" s="48"/>
      <c r="CGH80" s="48"/>
      <c r="CGI80" s="48"/>
      <c r="CGJ80" s="48"/>
      <c r="CGK80" s="48"/>
      <c r="CGL80" s="48"/>
      <c r="CGM80" s="48"/>
      <c r="CGN80" s="48"/>
      <c r="CGO80" s="48"/>
      <c r="CGP80" s="48"/>
      <c r="CGQ80" s="48"/>
      <c r="CGR80" s="48"/>
      <c r="CGS80" s="48"/>
      <c r="CGT80" s="48"/>
      <c r="CGU80" s="48"/>
      <c r="CGV80" s="48"/>
      <c r="CGW80" s="48"/>
      <c r="CGX80" s="48"/>
      <c r="CGY80" s="48"/>
      <c r="CGZ80" s="48"/>
      <c r="CHA80" s="48"/>
      <c r="CHB80" s="48"/>
      <c r="CHC80" s="48"/>
      <c r="CHD80" s="48"/>
      <c r="CHE80" s="48"/>
      <c r="CHF80" s="48"/>
      <c r="CHG80" s="48"/>
      <c r="CHH80" s="48"/>
      <c r="CHI80" s="48"/>
      <c r="CHJ80" s="48"/>
      <c r="CHK80" s="48"/>
      <c r="CHL80" s="48"/>
      <c r="CHM80" s="48"/>
      <c r="CHN80" s="48"/>
      <c r="CHO80" s="48"/>
      <c r="CHP80" s="48"/>
      <c r="CHQ80" s="48"/>
      <c r="CHR80" s="48"/>
      <c r="CHS80" s="48"/>
      <c r="CHT80" s="48"/>
      <c r="CHU80" s="48"/>
      <c r="CHV80" s="48"/>
      <c r="CHW80" s="48"/>
      <c r="CHX80" s="48"/>
      <c r="CHY80" s="48"/>
      <c r="CHZ80" s="48"/>
      <c r="CIA80" s="48"/>
      <c r="CIB80" s="48"/>
      <c r="CIC80" s="48"/>
      <c r="CID80" s="48"/>
      <c r="CIE80" s="48"/>
      <c r="CIF80" s="48"/>
      <c r="CIG80" s="48"/>
      <c r="CIH80" s="48"/>
      <c r="CII80" s="48"/>
      <c r="CIJ80" s="48"/>
      <c r="CIK80" s="48"/>
      <c r="CIL80" s="48"/>
      <c r="CIM80" s="48"/>
      <c r="CIN80" s="48"/>
      <c r="CIO80" s="48"/>
      <c r="CIP80" s="48"/>
      <c r="CIQ80" s="48"/>
      <c r="CIR80" s="48"/>
      <c r="CIS80" s="48"/>
      <c r="CIT80" s="48"/>
      <c r="CIU80" s="48"/>
      <c r="CIV80" s="48"/>
      <c r="CIW80" s="48"/>
      <c r="CIX80" s="48"/>
      <c r="CIY80" s="48"/>
      <c r="CIZ80" s="48"/>
      <c r="CJA80" s="48"/>
      <c r="CJB80" s="48"/>
      <c r="CJC80" s="48"/>
      <c r="CJD80" s="48"/>
      <c r="CJE80" s="48"/>
      <c r="CJF80" s="48"/>
      <c r="CJG80" s="48"/>
      <c r="CJH80" s="48"/>
      <c r="CJI80" s="48"/>
      <c r="CJJ80" s="48"/>
      <c r="CJK80" s="48"/>
      <c r="CJL80" s="48"/>
      <c r="CJM80" s="48"/>
      <c r="CJN80" s="48"/>
      <c r="CJO80" s="48"/>
      <c r="CJP80" s="48"/>
      <c r="CJQ80" s="48"/>
      <c r="CJR80" s="48"/>
      <c r="CJS80" s="48"/>
      <c r="CJT80" s="48"/>
      <c r="CJU80" s="48"/>
      <c r="CJV80" s="48"/>
      <c r="CJW80" s="48"/>
      <c r="CJX80" s="48"/>
      <c r="CJY80" s="48"/>
      <c r="CJZ80" s="48"/>
      <c r="CKA80" s="48"/>
      <c r="CKB80" s="48"/>
      <c r="CKC80" s="48"/>
      <c r="CKD80" s="48"/>
      <c r="CKE80" s="48"/>
      <c r="CKF80" s="48"/>
      <c r="CKG80" s="48"/>
      <c r="CKH80" s="48"/>
      <c r="CKI80" s="48"/>
      <c r="CKJ80" s="48"/>
      <c r="CKK80" s="48"/>
      <c r="CKL80" s="48"/>
      <c r="CKM80" s="48"/>
      <c r="CKN80" s="48"/>
      <c r="CKO80" s="48"/>
      <c r="CKP80" s="48"/>
      <c r="CKQ80" s="48"/>
      <c r="CKR80" s="48"/>
      <c r="CKS80" s="48"/>
      <c r="CKT80" s="48"/>
      <c r="CKU80" s="48"/>
      <c r="CKV80" s="48"/>
      <c r="CKW80" s="48"/>
      <c r="CKX80" s="48"/>
      <c r="CKY80" s="48"/>
      <c r="CKZ80" s="48"/>
      <c r="CLA80" s="48"/>
      <c r="CLB80" s="48"/>
      <c r="CLC80" s="48"/>
      <c r="CLD80" s="48"/>
      <c r="CLE80" s="48"/>
      <c r="CLF80" s="48"/>
      <c r="CLG80" s="48"/>
      <c r="CLH80" s="48"/>
      <c r="CLI80" s="48"/>
      <c r="CLJ80" s="48"/>
      <c r="CLK80" s="48"/>
      <c r="CLL80" s="48"/>
      <c r="CLM80" s="48"/>
      <c r="CLN80" s="48"/>
      <c r="CLO80" s="48"/>
      <c r="CLP80" s="48"/>
      <c r="CLQ80" s="48"/>
      <c r="CLR80" s="48"/>
      <c r="CLS80" s="48"/>
      <c r="CLT80" s="48"/>
      <c r="CLU80" s="48"/>
      <c r="CLV80" s="48"/>
      <c r="CLW80" s="48"/>
      <c r="CLX80" s="48"/>
      <c r="CLY80" s="48"/>
      <c r="CLZ80" s="48"/>
      <c r="CMA80" s="48"/>
      <c r="CMB80" s="48"/>
      <c r="CMC80" s="48"/>
      <c r="CMD80" s="48"/>
      <c r="CME80" s="48"/>
      <c r="CMF80" s="48"/>
      <c r="CMG80" s="48"/>
      <c r="CMH80" s="48"/>
      <c r="CMI80" s="48"/>
      <c r="CMJ80" s="48"/>
      <c r="CMK80" s="48"/>
      <c r="CML80" s="48"/>
      <c r="CMM80" s="48"/>
      <c r="CMN80" s="48"/>
      <c r="CMO80" s="48"/>
      <c r="CMP80" s="48"/>
      <c r="CMQ80" s="48"/>
      <c r="CMR80" s="48"/>
      <c r="CMS80" s="48"/>
      <c r="CMT80" s="48"/>
      <c r="CMU80" s="48"/>
      <c r="CMV80" s="48"/>
      <c r="CMW80" s="48"/>
      <c r="CMX80" s="48"/>
      <c r="CMY80" s="48"/>
      <c r="CMZ80" s="48"/>
      <c r="CNA80" s="48"/>
      <c r="CNB80" s="48"/>
      <c r="CNC80" s="48"/>
      <c r="CND80" s="48"/>
      <c r="CNE80" s="48"/>
      <c r="CNF80" s="48"/>
      <c r="CNG80" s="48"/>
      <c r="CNH80" s="48"/>
      <c r="CNI80" s="48"/>
      <c r="CNJ80" s="48"/>
      <c r="CNK80" s="48"/>
      <c r="CNL80" s="48"/>
      <c r="CNM80" s="48"/>
      <c r="CNN80" s="48"/>
      <c r="CNO80" s="48"/>
      <c r="CNP80" s="48"/>
      <c r="CNQ80" s="48"/>
      <c r="CNR80" s="48"/>
      <c r="CNS80" s="48"/>
      <c r="CNT80" s="48"/>
      <c r="CNU80" s="48"/>
      <c r="CNV80" s="48"/>
      <c r="CNW80" s="48"/>
      <c r="CNX80" s="48"/>
      <c r="CNY80" s="48"/>
      <c r="CNZ80" s="48"/>
      <c r="COA80" s="48"/>
      <c r="COB80" s="48"/>
      <c r="COC80" s="48"/>
      <c r="COD80" s="48"/>
      <c r="COE80" s="48"/>
      <c r="COF80" s="48"/>
      <c r="COG80" s="48"/>
      <c r="COH80" s="48"/>
      <c r="COI80" s="48"/>
      <c r="COJ80" s="48"/>
      <c r="COK80" s="48"/>
      <c r="COL80" s="48"/>
      <c r="COM80" s="48"/>
      <c r="CON80" s="48"/>
      <c r="COO80" s="48"/>
      <c r="COP80" s="48"/>
      <c r="COQ80" s="48"/>
      <c r="COR80" s="48"/>
      <c r="COS80" s="48"/>
      <c r="COT80" s="48"/>
      <c r="COU80" s="48"/>
      <c r="COV80" s="48"/>
      <c r="COW80" s="48"/>
      <c r="COX80" s="48"/>
      <c r="COY80" s="48"/>
      <c r="COZ80" s="48"/>
      <c r="CPA80" s="48"/>
      <c r="CPB80" s="48"/>
      <c r="CPC80" s="48"/>
      <c r="CPD80" s="48"/>
      <c r="CPE80" s="48"/>
      <c r="CPF80" s="48"/>
      <c r="CPG80" s="48"/>
      <c r="CPH80" s="48"/>
      <c r="CPI80" s="48"/>
      <c r="CPJ80" s="48"/>
      <c r="CPK80" s="48"/>
      <c r="CPL80" s="48"/>
      <c r="CPM80" s="48"/>
      <c r="CPN80" s="48"/>
      <c r="CPO80" s="48"/>
      <c r="CPP80" s="48"/>
      <c r="CPQ80" s="48"/>
      <c r="CPR80" s="48"/>
      <c r="CPS80" s="48"/>
      <c r="CPT80" s="48"/>
      <c r="CPU80" s="48"/>
      <c r="CPV80" s="48"/>
      <c r="CPW80" s="48"/>
      <c r="CPX80" s="48"/>
      <c r="CPY80" s="48"/>
      <c r="CPZ80" s="48"/>
      <c r="CQA80" s="48"/>
      <c r="CQB80" s="48"/>
      <c r="CQC80" s="48"/>
      <c r="CQD80" s="48"/>
      <c r="CQE80" s="48"/>
      <c r="CQF80" s="48"/>
      <c r="CQG80" s="48"/>
      <c r="CQH80" s="48"/>
      <c r="CQI80" s="48"/>
      <c r="CQJ80" s="48"/>
      <c r="CQK80" s="48"/>
      <c r="CQL80" s="48"/>
      <c r="CQM80" s="48"/>
      <c r="CQN80" s="48"/>
      <c r="CQO80" s="48"/>
      <c r="CQP80" s="48"/>
      <c r="CQQ80" s="48"/>
      <c r="CQR80" s="48"/>
      <c r="CQS80" s="48"/>
      <c r="CQT80" s="48"/>
      <c r="CQU80" s="48"/>
      <c r="CQV80" s="48"/>
      <c r="CQW80" s="48"/>
      <c r="CQX80" s="48"/>
      <c r="CQY80" s="48"/>
      <c r="CQZ80" s="48"/>
      <c r="CRA80" s="48"/>
      <c r="CRB80" s="48"/>
      <c r="CRC80" s="48"/>
      <c r="CRD80" s="48"/>
      <c r="CRE80" s="48"/>
      <c r="CRF80" s="48"/>
      <c r="CRG80" s="48"/>
      <c r="CRH80" s="48"/>
      <c r="CRI80" s="48"/>
      <c r="CRJ80" s="48"/>
      <c r="CRK80" s="48"/>
      <c r="CRL80" s="48"/>
      <c r="CRM80" s="48"/>
      <c r="CRN80" s="48"/>
      <c r="CRO80" s="48"/>
      <c r="CRP80" s="48"/>
      <c r="CRQ80" s="48"/>
      <c r="CRR80" s="48"/>
      <c r="CRS80" s="48"/>
      <c r="CRT80" s="48"/>
      <c r="CRU80" s="48"/>
      <c r="CRV80" s="48"/>
      <c r="CRW80" s="48"/>
      <c r="CRX80" s="48"/>
      <c r="CRY80" s="48"/>
      <c r="CRZ80" s="48"/>
      <c r="CSA80" s="48"/>
      <c r="CSB80" s="48"/>
      <c r="CSC80" s="48"/>
      <c r="CSD80" s="48"/>
      <c r="CSE80" s="48"/>
      <c r="CSF80" s="48"/>
      <c r="CSG80" s="48"/>
      <c r="CSH80" s="48"/>
      <c r="CSI80" s="48"/>
      <c r="CSJ80" s="48"/>
      <c r="CSK80" s="48"/>
      <c r="CSL80" s="48"/>
      <c r="CSM80" s="48"/>
      <c r="CSN80" s="48"/>
      <c r="CSO80" s="48"/>
      <c r="CSP80" s="48"/>
      <c r="CSQ80" s="48"/>
      <c r="CSR80" s="48"/>
      <c r="CSS80" s="48"/>
      <c r="CST80" s="48"/>
      <c r="CSU80" s="48"/>
      <c r="CSV80" s="48"/>
      <c r="CSW80" s="48"/>
      <c r="CSX80" s="48"/>
      <c r="CSY80" s="48"/>
      <c r="CSZ80" s="48"/>
      <c r="CTA80" s="48"/>
      <c r="CTB80" s="48"/>
      <c r="CTC80" s="48"/>
      <c r="CTD80" s="48"/>
      <c r="CTE80" s="48"/>
      <c r="CTF80" s="48"/>
      <c r="CTG80" s="48"/>
      <c r="CTH80" s="48"/>
      <c r="CTI80" s="48"/>
      <c r="CTJ80" s="48"/>
      <c r="CTK80" s="48"/>
      <c r="CTL80" s="48"/>
      <c r="CTM80" s="48"/>
      <c r="CTN80" s="48"/>
      <c r="CTO80" s="48"/>
      <c r="CTP80" s="48"/>
      <c r="CTQ80" s="48"/>
      <c r="CTR80" s="48"/>
      <c r="CTS80" s="48"/>
      <c r="CTT80" s="48"/>
      <c r="CTU80" s="48"/>
      <c r="CTV80" s="48"/>
      <c r="CTW80" s="48"/>
      <c r="CTX80" s="48"/>
      <c r="CTY80" s="48"/>
      <c r="CTZ80" s="48"/>
      <c r="CUA80" s="48"/>
      <c r="CUB80" s="48"/>
      <c r="CUC80" s="48"/>
      <c r="CUD80" s="48"/>
      <c r="CUE80" s="48"/>
      <c r="CUF80" s="48"/>
      <c r="CUG80" s="48"/>
      <c r="CUH80" s="48"/>
      <c r="CUI80" s="48"/>
      <c r="CUJ80" s="48"/>
      <c r="CUK80" s="48"/>
      <c r="CUL80" s="48"/>
      <c r="CUM80" s="48"/>
      <c r="CUN80" s="48"/>
      <c r="CUO80" s="48"/>
      <c r="CUP80" s="48"/>
      <c r="CUQ80" s="48"/>
      <c r="CUR80" s="48"/>
      <c r="CUS80" s="48"/>
      <c r="CUT80" s="48"/>
      <c r="CUU80" s="48"/>
      <c r="CUV80" s="48"/>
      <c r="CUW80" s="48"/>
      <c r="CUX80" s="48"/>
      <c r="CUY80" s="48"/>
      <c r="CUZ80" s="48"/>
      <c r="CVA80" s="48"/>
      <c r="CVB80" s="48"/>
      <c r="CVC80" s="48"/>
      <c r="CVD80" s="48"/>
      <c r="CVE80" s="48"/>
      <c r="CVF80" s="48"/>
      <c r="CVG80" s="48"/>
      <c r="CVH80" s="48"/>
      <c r="CVI80" s="48"/>
      <c r="CVJ80" s="48"/>
      <c r="CVK80" s="48"/>
      <c r="CVL80" s="48"/>
      <c r="CVM80" s="48"/>
      <c r="CVN80" s="48"/>
      <c r="CVO80" s="48"/>
      <c r="CVP80" s="48"/>
      <c r="CVQ80" s="48"/>
      <c r="CVR80" s="48"/>
      <c r="CVS80" s="48"/>
      <c r="CVT80" s="48"/>
      <c r="CVU80" s="48"/>
      <c r="CVV80" s="48"/>
      <c r="CVW80" s="48"/>
      <c r="CVX80" s="48"/>
      <c r="CVY80" s="48"/>
      <c r="CVZ80" s="48"/>
      <c r="CWA80" s="48"/>
      <c r="CWB80" s="48"/>
      <c r="CWC80" s="48"/>
      <c r="CWD80" s="48"/>
      <c r="CWE80" s="48"/>
      <c r="CWF80" s="48"/>
      <c r="CWG80" s="48"/>
      <c r="CWH80" s="48"/>
      <c r="CWI80" s="48"/>
      <c r="CWJ80" s="48"/>
      <c r="CWK80" s="48"/>
      <c r="CWL80" s="48"/>
      <c r="CWM80" s="48"/>
      <c r="CWN80" s="48"/>
      <c r="CWO80" s="48"/>
      <c r="CWP80" s="48"/>
      <c r="CWQ80" s="48"/>
      <c r="CWR80" s="48"/>
      <c r="CWS80" s="48"/>
      <c r="CWT80" s="48"/>
      <c r="CWU80" s="48"/>
      <c r="CWV80" s="48"/>
      <c r="CWW80" s="48"/>
      <c r="CWX80" s="48"/>
      <c r="CWY80" s="48"/>
      <c r="CWZ80" s="48"/>
      <c r="CXA80" s="48"/>
      <c r="CXB80" s="48"/>
      <c r="CXC80" s="48"/>
      <c r="CXD80" s="48"/>
      <c r="CXE80" s="48"/>
      <c r="CXF80" s="48"/>
      <c r="CXG80" s="48"/>
      <c r="CXH80" s="48"/>
      <c r="CXI80" s="48"/>
      <c r="CXJ80" s="48"/>
      <c r="CXK80" s="48"/>
      <c r="CXL80" s="48"/>
      <c r="CXM80" s="48"/>
      <c r="CXN80" s="48"/>
      <c r="CXO80" s="48"/>
      <c r="CXP80" s="48"/>
      <c r="CXQ80" s="48"/>
      <c r="CXR80" s="48"/>
      <c r="CXS80" s="48"/>
      <c r="CXT80" s="48"/>
      <c r="CXU80" s="48"/>
      <c r="CXV80" s="48"/>
      <c r="CXW80" s="48"/>
      <c r="CXX80" s="48"/>
      <c r="CXY80" s="48"/>
      <c r="CXZ80" s="48"/>
      <c r="CYA80" s="48"/>
      <c r="CYB80" s="48"/>
      <c r="CYC80" s="48"/>
      <c r="CYD80" s="48"/>
      <c r="CYE80" s="48"/>
      <c r="CYF80" s="48"/>
      <c r="CYG80" s="48"/>
      <c r="CYH80" s="48"/>
      <c r="CYI80" s="48"/>
      <c r="CYJ80" s="48"/>
      <c r="CYK80" s="48"/>
      <c r="CYL80" s="48"/>
      <c r="CYM80" s="48"/>
      <c r="CYN80" s="48"/>
      <c r="CYO80" s="48"/>
      <c r="CYP80" s="48"/>
      <c r="CYQ80" s="48"/>
      <c r="CYR80" s="48"/>
      <c r="CYS80" s="48"/>
      <c r="CYT80" s="48"/>
      <c r="CYU80" s="48"/>
      <c r="CYV80" s="48"/>
      <c r="CYW80" s="48"/>
      <c r="CYX80" s="48"/>
      <c r="CYY80" s="48"/>
      <c r="CYZ80" s="48"/>
      <c r="CZA80" s="48"/>
      <c r="CZB80" s="48"/>
      <c r="CZC80" s="48"/>
      <c r="CZD80" s="48"/>
      <c r="CZE80" s="48"/>
      <c r="CZF80" s="48"/>
      <c r="CZG80" s="48"/>
      <c r="CZH80" s="48"/>
      <c r="CZI80" s="48"/>
      <c r="CZJ80" s="48"/>
      <c r="CZK80" s="48"/>
      <c r="CZL80" s="48"/>
      <c r="CZM80" s="48"/>
      <c r="CZN80" s="48"/>
      <c r="CZO80" s="48"/>
      <c r="CZP80" s="48"/>
      <c r="CZQ80" s="48"/>
      <c r="CZR80" s="48"/>
      <c r="CZS80" s="48"/>
      <c r="CZT80" s="48"/>
      <c r="CZU80" s="48"/>
      <c r="CZV80" s="48"/>
      <c r="CZW80" s="48"/>
      <c r="CZX80" s="48"/>
      <c r="CZY80" s="48"/>
      <c r="CZZ80" s="48"/>
      <c r="DAA80" s="48"/>
      <c r="DAB80" s="48"/>
      <c r="DAC80" s="48"/>
      <c r="DAD80" s="48"/>
      <c r="DAE80" s="48"/>
      <c r="DAF80" s="48"/>
      <c r="DAG80" s="48"/>
      <c r="DAH80" s="48"/>
      <c r="DAI80" s="48"/>
      <c r="DAJ80" s="48"/>
      <c r="DAK80" s="48"/>
      <c r="DAL80" s="48"/>
      <c r="DAM80" s="48"/>
      <c r="DAN80" s="48"/>
      <c r="DAO80" s="48"/>
      <c r="DAP80" s="48"/>
      <c r="DAQ80" s="48"/>
      <c r="DAR80" s="48"/>
      <c r="DAS80" s="48"/>
      <c r="DAT80" s="48"/>
      <c r="DAU80" s="48"/>
      <c r="DAV80" s="48"/>
      <c r="DAW80" s="48"/>
      <c r="DAX80" s="48"/>
      <c r="DAY80" s="48"/>
      <c r="DAZ80" s="48"/>
      <c r="DBA80" s="48"/>
      <c r="DBB80" s="48"/>
      <c r="DBC80" s="48"/>
      <c r="DBD80" s="48"/>
      <c r="DBE80" s="48"/>
      <c r="DBF80" s="48"/>
      <c r="DBG80" s="48"/>
      <c r="DBH80" s="48"/>
      <c r="DBI80" s="48"/>
      <c r="DBJ80" s="48"/>
      <c r="DBK80" s="48"/>
      <c r="DBL80" s="48"/>
      <c r="DBM80" s="48"/>
      <c r="DBN80" s="48"/>
      <c r="DBO80" s="48"/>
      <c r="DBP80" s="48"/>
      <c r="DBQ80" s="48"/>
      <c r="DBR80" s="48"/>
      <c r="DBS80" s="48"/>
      <c r="DBT80" s="48"/>
      <c r="DBU80" s="48"/>
      <c r="DBV80" s="48"/>
      <c r="DBW80" s="48"/>
      <c r="DBX80" s="48"/>
      <c r="DBY80" s="48"/>
      <c r="DBZ80" s="48"/>
      <c r="DCA80" s="48"/>
      <c r="DCB80" s="48"/>
      <c r="DCC80" s="48"/>
      <c r="DCD80" s="48"/>
      <c r="DCE80" s="48"/>
      <c r="DCF80" s="48"/>
      <c r="DCG80" s="48"/>
      <c r="DCH80" s="48"/>
      <c r="DCI80" s="48"/>
      <c r="DCJ80" s="48"/>
      <c r="DCK80" s="48"/>
      <c r="DCL80" s="48"/>
      <c r="DCM80" s="48"/>
      <c r="DCN80" s="48"/>
      <c r="DCO80" s="48"/>
      <c r="DCP80" s="48"/>
      <c r="DCQ80" s="48"/>
      <c r="DCR80" s="48"/>
      <c r="DCS80" s="48"/>
      <c r="DCT80" s="48"/>
      <c r="DCU80" s="48"/>
      <c r="DCV80" s="48"/>
      <c r="DCW80" s="48"/>
      <c r="DCX80" s="48"/>
      <c r="DCY80" s="48"/>
      <c r="DCZ80" s="48"/>
      <c r="DDA80" s="48"/>
      <c r="DDB80" s="48"/>
      <c r="DDC80" s="48"/>
      <c r="DDD80" s="48"/>
      <c r="DDE80" s="48"/>
      <c r="DDF80" s="48"/>
      <c r="DDG80" s="48"/>
      <c r="DDH80" s="48"/>
      <c r="DDI80" s="48"/>
      <c r="DDJ80" s="48"/>
      <c r="DDK80" s="48"/>
      <c r="DDL80" s="48"/>
      <c r="DDM80" s="48"/>
      <c r="DDN80" s="48"/>
      <c r="DDO80" s="48"/>
      <c r="DDP80" s="48"/>
      <c r="DDQ80" s="48"/>
      <c r="DDR80" s="48"/>
      <c r="DDS80" s="48"/>
      <c r="DDT80" s="48"/>
      <c r="DDU80" s="48"/>
      <c r="DDV80" s="48"/>
      <c r="DDW80" s="48"/>
      <c r="DDX80" s="48"/>
      <c r="DDY80" s="48"/>
      <c r="DDZ80" s="48"/>
      <c r="DEA80" s="48"/>
      <c r="DEB80" s="48"/>
      <c r="DEC80" s="48"/>
      <c r="DED80" s="48"/>
      <c r="DEE80" s="48"/>
      <c r="DEF80" s="48"/>
      <c r="DEG80" s="48"/>
      <c r="DEH80" s="48"/>
      <c r="DEI80" s="48"/>
      <c r="DEJ80" s="48"/>
      <c r="DEK80" s="48"/>
      <c r="DEL80" s="48"/>
      <c r="DEM80" s="48"/>
      <c r="DEN80" s="48"/>
      <c r="DEO80" s="48"/>
      <c r="DEP80" s="48"/>
      <c r="DEQ80" s="48"/>
      <c r="DER80" s="48"/>
      <c r="DES80" s="48"/>
      <c r="DET80" s="48"/>
      <c r="DEU80" s="48"/>
      <c r="DEV80" s="48"/>
      <c r="DEW80" s="48"/>
      <c r="DEX80" s="48"/>
      <c r="DEY80" s="48"/>
      <c r="DEZ80" s="48"/>
      <c r="DFA80" s="48"/>
      <c r="DFB80" s="48"/>
      <c r="DFC80" s="48"/>
      <c r="DFD80" s="48"/>
      <c r="DFE80" s="48"/>
      <c r="DFF80" s="48"/>
      <c r="DFG80" s="48"/>
      <c r="DFH80" s="48"/>
      <c r="DFI80" s="48"/>
      <c r="DFJ80" s="48"/>
      <c r="DFK80" s="48"/>
      <c r="DFL80" s="48"/>
      <c r="DFM80" s="48"/>
      <c r="DFN80" s="48"/>
      <c r="DFO80" s="48"/>
      <c r="DFP80" s="48"/>
      <c r="DFQ80" s="48"/>
      <c r="DFR80" s="48"/>
      <c r="DFS80" s="48"/>
      <c r="DFT80" s="48"/>
      <c r="DFU80" s="48"/>
      <c r="DFV80" s="48"/>
      <c r="DFW80" s="48"/>
      <c r="DFX80" s="48"/>
      <c r="DFY80" s="48"/>
      <c r="DFZ80" s="48"/>
      <c r="DGA80" s="48"/>
      <c r="DGB80" s="48"/>
      <c r="DGC80" s="48"/>
      <c r="DGD80" s="48"/>
      <c r="DGE80" s="48"/>
      <c r="DGF80" s="48"/>
      <c r="DGG80" s="48"/>
      <c r="DGH80" s="48"/>
      <c r="DGI80" s="48"/>
      <c r="DGJ80" s="48"/>
      <c r="DGK80" s="48"/>
      <c r="DGL80" s="48"/>
      <c r="DGM80" s="48"/>
      <c r="DGN80" s="48"/>
      <c r="DGO80" s="48"/>
      <c r="DGP80" s="48"/>
      <c r="DGQ80" s="48"/>
      <c r="DGR80" s="48"/>
      <c r="DGS80" s="48"/>
      <c r="DGT80" s="48"/>
      <c r="DGU80" s="48"/>
      <c r="DGV80" s="48"/>
      <c r="DGW80" s="48"/>
      <c r="DGX80" s="48"/>
      <c r="DGY80" s="48"/>
      <c r="DGZ80" s="48"/>
      <c r="DHA80" s="48"/>
      <c r="DHB80" s="48"/>
      <c r="DHC80" s="48"/>
      <c r="DHD80" s="48"/>
      <c r="DHE80" s="48"/>
      <c r="DHF80" s="48"/>
      <c r="DHG80" s="48"/>
      <c r="DHH80" s="48"/>
      <c r="DHI80" s="48"/>
      <c r="DHJ80" s="48"/>
      <c r="DHK80" s="48"/>
      <c r="DHL80" s="48"/>
      <c r="DHM80" s="48"/>
      <c r="DHN80" s="48"/>
      <c r="DHO80" s="48"/>
      <c r="DHP80" s="48"/>
      <c r="DHQ80" s="48"/>
      <c r="DHR80" s="48"/>
      <c r="DHS80" s="48"/>
      <c r="DHT80" s="48"/>
      <c r="DHU80" s="48"/>
      <c r="DHV80" s="48"/>
      <c r="DHW80" s="48"/>
      <c r="DHX80" s="48"/>
      <c r="DHY80" s="48"/>
      <c r="DHZ80" s="48"/>
      <c r="DIA80" s="48"/>
      <c r="DIB80" s="48"/>
      <c r="DIC80" s="48"/>
      <c r="DID80" s="48"/>
      <c r="DIE80" s="48"/>
      <c r="DIF80" s="48"/>
      <c r="DIG80" s="48"/>
      <c r="DIH80" s="48"/>
      <c r="DII80" s="48"/>
      <c r="DIJ80" s="48"/>
      <c r="DIK80" s="48"/>
      <c r="DIL80" s="48"/>
      <c r="DIM80" s="48"/>
      <c r="DIN80" s="48"/>
      <c r="DIO80" s="48"/>
      <c r="DIP80" s="48"/>
      <c r="DIQ80" s="48"/>
      <c r="DIR80" s="48"/>
      <c r="DIS80" s="48"/>
      <c r="DIT80" s="48"/>
      <c r="DIU80" s="48"/>
      <c r="DIV80" s="48"/>
      <c r="DIW80" s="48"/>
      <c r="DIX80" s="48"/>
      <c r="DIY80" s="48"/>
      <c r="DIZ80" s="48"/>
      <c r="DJA80" s="48"/>
      <c r="DJB80" s="48"/>
      <c r="DJC80" s="48"/>
      <c r="DJD80" s="48"/>
      <c r="DJE80" s="48"/>
      <c r="DJF80" s="48"/>
      <c r="DJG80" s="48"/>
      <c r="DJH80" s="48"/>
      <c r="DJI80" s="48"/>
      <c r="DJJ80" s="48"/>
      <c r="DJK80" s="48"/>
      <c r="DJL80" s="48"/>
      <c r="DJM80" s="48"/>
      <c r="DJN80" s="48"/>
      <c r="DJO80" s="48"/>
      <c r="DJP80" s="48"/>
      <c r="DJQ80" s="48"/>
      <c r="DJR80" s="48"/>
      <c r="DJS80" s="48"/>
      <c r="DJT80" s="48"/>
      <c r="DJU80" s="48"/>
      <c r="DJV80" s="48"/>
      <c r="DJW80" s="48"/>
      <c r="DJX80" s="48"/>
      <c r="DJY80" s="48"/>
      <c r="DJZ80" s="48"/>
      <c r="DKA80" s="48"/>
      <c r="DKB80" s="48"/>
      <c r="DKC80" s="48"/>
      <c r="DKD80" s="48"/>
      <c r="DKE80" s="48"/>
      <c r="DKF80" s="48"/>
      <c r="DKG80" s="48"/>
      <c r="DKH80" s="48"/>
      <c r="DKI80" s="48"/>
      <c r="DKJ80" s="48"/>
      <c r="DKK80" s="48"/>
      <c r="DKL80" s="48"/>
      <c r="DKM80" s="48"/>
      <c r="DKN80" s="48"/>
      <c r="DKO80" s="48"/>
      <c r="DKP80" s="48"/>
      <c r="DKQ80" s="48"/>
      <c r="DKR80" s="48"/>
      <c r="DKS80" s="48"/>
      <c r="DKT80" s="48"/>
      <c r="DKU80" s="48"/>
      <c r="DKV80" s="48"/>
      <c r="DKW80" s="48"/>
      <c r="DKX80" s="48"/>
      <c r="DKY80" s="48"/>
      <c r="DKZ80" s="48"/>
      <c r="DLA80" s="48"/>
      <c r="DLB80" s="48"/>
      <c r="DLC80" s="48"/>
      <c r="DLD80" s="48"/>
      <c r="DLE80" s="48"/>
      <c r="DLF80" s="48"/>
      <c r="DLG80" s="48"/>
      <c r="DLH80" s="48"/>
      <c r="DLI80" s="48"/>
      <c r="DLJ80" s="48"/>
      <c r="DLK80" s="48"/>
      <c r="DLL80" s="48"/>
      <c r="DLM80" s="48"/>
      <c r="DLN80" s="48"/>
      <c r="DLO80" s="48"/>
      <c r="DLP80" s="48"/>
      <c r="DLQ80" s="48"/>
      <c r="DLR80" s="48"/>
      <c r="DLS80" s="48"/>
      <c r="DLT80" s="48"/>
      <c r="DLU80" s="48"/>
      <c r="DLV80" s="48"/>
      <c r="DLW80" s="48"/>
      <c r="DLX80" s="48"/>
      <c r="DLY80" s="48"/>
      <c r="DLZ80" s="48"/>
      <c r="DMA80" s="48"/>
      <c r="DMB80" s="48"/>
      <c r="DMC80" s="48"/>
      <c r="DMD80" s="48"/>
      <c r="DME80" s="48"/>
      <c r="DMF80" s="48"/>
      <c r="DMG80" s="48"/>
      <c r="DMH80" s="48"/>
      <c r="DMI80" s="48"/>
      <c r="DMJ80" s="48"/>
      <c r="DMK80" s="48"/>
      <c r="DML80" s="48"/>
      <c r="DMM80" s="48"/>
      <c r="DMN80" s="48"/>
      <c r="DMO80" s="48"/>
      <c r="DMP80" s="48"/>
      <c r="DMQ80" s="48"/>
      <c r="DMR80" s="48"/>
      <c r="DMS80" s="48"/>
      <c r="DMT80" s="48"/>
      <c r="DMU80" s="48"/>
      <c r="DMV80" s="48"/>
      <c r="DMW80" s="48"/>
      <c r="DMX80" s="48"/>
      <c r="DMY80" s="48"/>
      <c r="DMZ80" s="48"/>
      <c r="DNA80" s="48"/>
      <c r="DNB80" s="48"/>
      <c r="DNC80" s="48"/>
      <c r="DND80" s="48"/>
      <c r="DNE80" s="48"/>
      <c r="DNF80" s="48"/>
      <c r="DNG80" s="48"/>
      <c r="DNH80" s="48"/>
      <c r="DNI80" s="48"/>
      <c r="DNJ80" s="48"/>
      <c r="DNK80" s="48"/>
      <c r="DNL80" s="48"/>
      <c r="DNM80" s="48"/>
      <c r="DNN80" s="48"/>
      <c r="DNO80" s="48"/>
      <c r="DNP80" s="48"/>
      <c r="DNQ80" s="48"/>
      <c r="DNR80" s="48"/>
      <c r="DNS80" s="48"/>
      <c r="DNT80" s="48"/>
      <c r="DNU80" s="48"/>
      <c r="DNV80" s="48"/>
      <c r="DNW80" s="48"/>
      <c r="DNX80" s="48"/>
      <c r="DNY80" s="48"/>
      <c r="DNZ80" s="48"/>
      <c r="DOA80" s="48"/>
      <c r="DOB80" s="48"/>
      <c r="DOC80" s="48"/>
      <c r="DOD80" s="48"/>
      <c r="DOE80" s="48"/>
      <c r="DOF80" s="48"/>
      <c r="DOG80" s="48"/>
      <c r="DOH80" s="48"/>
      <c r="DOI80" s="48"/>
      <c r="DOJ80" s="48"/>
      <c r="DOK80" s="48"/>
      <c r="DOL80" s="48"/>
      <c r="DOM80" s="48"/>
      <c r="DON80" s="48"/>
      <c r="DOO80" s="48"/>
      <c r="DOP80" s="48"/>
      <c r="DOQ80" s="48"/>
      <c r="DOR80" s="48"/>
      <c r="DOS80" s="48"/>
      <c r="DOT80" s="48"/>
      <c r="DOU80" s="48"/>
      <c r="DOV80" s="48"/>
      <c r="DOW80" s="48"/>
      <c r="DOX80" s="48"/>
      <c r="DOY80" s="48"/>
      <c r="DOZ80" s="48"/>
      <c r="DPA80" s="48"/>
      <c r="DPB80" s="48"/>
      <c r="DPC80" s="48"/>
      <c r="DPD80" s="48"/>
      <c r="DPE80" s="48"/>
      <c r="DPF80" s="48"/>
      <c r="DPG80" s="48"/>
      <c r="DPH80" s="48"/>
      <c r="DPI80" s="48"/>
      <c r="DPJ80" s="48"/>
      <c r="DPK80" s="48"/>
      <c r="DPL80" s="48"/>
      <c r="DPM80" s="48"/>
      <c r="DPN80" s="48"/>
      <c r="DPO80" s="48"/>
      <c r="DPP80" s="48"/>
      <c r="DPQ80" s="48"/>
      <c r="DPR80" s="48"/>
      <c r="DPS80" s="48"/>
      <c r="DPT80" s="48"/>
      <c r="DPU80" s="48"/>
      <c r="DPV80" s="48"/>
      <c r="DPW80" s="48"/>
      <c r="DPX80" s="48"/>
      <c r="DPY80" s="48"/>
      <c r="DPZ80" s="48"/>
      <c r="DQA80" s="48"/>
      <c r="DQB80" s="48"/>
      <c r="DQC80" s="48"/>
      <c r="DQD80" s="48"/>
      <c r="DQE80" s="48"/>
      <c r="DQF80" s="48"/>
      <c r="DQG80" s="48"/>
      <c r="DQH80" s="48"/>
      <c r="DQI80" s="48"/>
      <c r="DQJ80" s="48"/>
      <c r="DQK80" s="48"/>
      <c r="DQL80" s="48"/>
      <c r="DQM80" s="48"/>
      <c r="DQN80" s="48"/>
      <c r="DQO80" s="48"/>
      <c r="DQP80" s="48"/>
      <c r="DQQ80" s="48"/>
      <c r="DQR80" s="48"/>
      <c r="DQS80" s="48"/>
      <c r="DQT80" s="48"/>
      <c r="DQU80" s="48"/>
      <c r="DQV80" s="48"/>
      <c r="DQW80" s="48"/>
      <c r="DQX80" s="48"/>
      <c r="DQY80" s="48"/>
      <c r="DQZ80" s="48"/>
      <c r="DRA80" s="48"/>
      <c r="DRB80" s="48"/>
      <c r="DRC80" s="48"/>
      <c r="DRD80" s="48"/>
      <c r="DRE80" s="48"/>
      <c r="DRF80" s="48"/>
      <c r="DRG80" s="48"/>
      <c r="DRH80" s="48"/>
      <c r="DRI80" s="48"/>
      <c r="DRJ80" s="48"/>
      <c r="DRK80" s="48"/>
      <c r="DRL80" s="48"/>
      <c r="DRM80" s="48"/>
      <c r="DRN80" s="48"/>
      <c r="DRO80" s="48"/>
      <c r="DRP80" s="48"/>
      <c r="DRQ80" s="48"/>
      <c r="DRR80" s="48"/>
      <c r="DRS80" s="48"/>
      <c r="DRT80" s="48"/>
      <c r="DRU80" s="48"/>
      <c r="DRV80" s="48"/>
      <c r="DRW80" s="48"/>
      <c r="DRX80" s="48"/>
      <c r="DRY80" s="48"/>
      <c r="DRZ80" s="48"/>
      <c r="DSA80" s="48"/>
      <c r="DSB80" s="48"/>
      <c r="DSC80" s="48"/>
      <c r="DSD80" s="48"/>
      <c r="DSE80" s="48"/>
      <c r="DSF80" s="48"/>
      <c r="DSG80" s="48"/>
      <c r="DSH80" s="48"/>
      <c r="DSI80" s="48"/>
      <c r="DSJ80" s="48"/>
      <c r="DSK80" s="48"/>
      <c r="DSL80" s="48"/>
      <c r="DSM80" s="48"/>
      <c r="DSN80" s="48"/>
      <c r="DSO80" s="48"/>
      <c r="DSP80" s="48"/>
      <c r="DSQ80" s="48"/>
      <c r="DSR80" s="48"/>
      <c r="DSS80" s="48"/>
      <c r="DST80" s="48"/>
      <c r="DSU80" s="48"/>
      <c r="DSV80" s="48"/>
      <c r="DSW80" s="48"/>
      <c r="DSX80" s="48"/>
      <c r="DSY80" s="48"/>
      <c r="DSZ80" s="48"/>
      <c r="DTA80" s="48"/>
      <c r="DTB80" s="48"/>
      <c r="DTC80" s="48"/>
      <c r="DTD80" s="48"/>
      <c r="DTE80" s="48"/>
      <c r="DTF80" s="48"/>
      <c r="DTG80" s="48"/>
      <c r="DTH80" s="48"/>
      <c r="DTI80" s="48"/>
      <c r="DTJ80" s="48"/>
      <c r="DTK80" s="48"/>
      <c r="DTL80" s="48"/>
      <c r="DTM80" s="48"/>
      <c r="DTN80" s="48"/>
      <c r="DTO80" s="48"/>
      <c r="DTP80" s="48"/>
      <c r="DTQ80" s="48"/>
      <c r="DTR80" s="48"/>
      <c r="DTS80" s="48"/>
      <c r="DTT80" s="48"/>
      <c r="DTU80" s="48"/>
      <c r="DTV80" s="48"/>
      <c r="DTW80" s="48"/>
      <c r="DTX80" s="48"/>
      <c r="DTY80" s="48"/>
      <c r="DTZ80" s="48"/>
      <c r="DUA80" s="48"/>
      <c r="DUB80" s="48"/>
      <c r="DUC80" s="48"/>
      <c r="DUD80" s="48"/>
      <c r="DUE80" s="48"/>
      <c r="DUF80" s="48"/>
      <c r="DUG80" s="48"/>
      <c r="DUH80" s="48"/>
      <c r="DUI80" s="48"/>
      <c r="DUJ80" s="48"/>
      <c r="DUK80" s="48"/>
      <c r="DUL80" s="48"/>
      <c r="DUM80" s="48"/>
      <c r="DUN80" s="48"/>
      <c r="DUO80" s="48"/>
      <c r="DUP80" s="48"/>
      <c r="DUQ80" s="48"/>
      <c r="DUR80" s="48"/>
      <c r="DUS80" s="48"/>
      <c r="DUT80" s="48"/>
      <c r="DUU80" s="48"/>
      <c r="DUV80" s="48"/>
      <c r="DUW80" s="48"/>
      <c r="DUX80" s="48"/>
      <c r="DUY80" s="48"/>
      <c r="DUZ80" s="48"/>
      <c r="DVA80" s="48"/>
      <c r="DVB80" s="48"/>
      <c r="DVC80" s="48"/>
      <c r="DVD80" s="48"/>
      <c r="DVE80" s="48"/>
      <c r="DVF80" s="48"/>
      <c r="DVG80" s="48"/>
      <c r="DVH80" s="48"/>
      <c r="DVI80" s="48"/>
      <c r="DVJ80" s="48"/>
      <c r="DVK80" s="48"/>
      <c r="DVL80" s="48"/>
      <c r="DVM80" s="48"/>
      <c r="DVN80" s="48"/>
      <c r="DVO80" s="48"/>
      <c r="DVP80" s="48"/>
      <c r="DVQ80" s="48"/>
      <c r="DVR80" s="48"/>
      <c r="DVS80" s="48"/>
      <c r="DVT80" s="48"/>
      <c r="DVU80" s="48"/>
      <c r="DVV80" s="48"/>
      <c r="DVW80" s="48"/>
      <c r="DVX80" s="48"/>
      <c r="DVY80" s="48"/>
      <c r="DVZ80" s="48"/>
      <c r="DWA80" s="48"/>
      <c r="DWB80" s="48"/>
      <c r="DWC80" s="48"/>
      <c r="DWD80" s="48"/>
      <c r="DWE80" s="48"/>
      <c r="DWF80" s="48"/>
      <c r="DWG80" s="48"/>
      <c r="DWH80" s="48"/>
      <c r="DWI80" s="48"/>
      <c r="DWJ80" s="48"/>
      <c r="DWK80" s="48"/>
      <c r="DWL80" s="48"/>
      <c r="DWM80" s="48"/>
      <c r="DWN80" s="48"/>
      <c r="DWO80" s="48"/>
      <c r="DWP80" s="48"/>
      <c r="DWQ80" s="48"/>
      <c r="DWR80" s="48"/>
      <c r="DWS80" s="48"/>
      <c r="DWT80" s="48"/>
      <c r="DWU80" s="48"/>
      <c r="DWV80" s="48"/>
      <c r="DWW80" s="48"/>
      <c r="DWX80" s="48"/>
      <c r="DWY80" s="48"/>
      <c r="DWZ80" s="48"/>
      <c r="DXA80" s="48"/>
      <c r="DXB80" s="48"/>
      <c r="DXC80" s="48"/>
      <c r="DXD80" s="48"/>
      <c r="DXE80" s="48"/>
      <c r="DXF80" s="48"/>
      <c r="DXG80" s="48"/>
      <c r="DXH80" s="48"/>
      <c r="DXI80" s="48"/>
      <c r="DXJ80" s="48"/>
      <c r="DXK80" s="48"/>
      <c r="DXL80" s="48"/>
      <c r="DXM80" s="48"/>
      <c r="DXN80" s="48"/>
      <c r="DXO80" s="48"/>
      <c r="DXP80" s="48"/>
      <c r="DXQ80" s="48"/>
      <c r="DXR80" s="48"/>
      <c r="DXS80" s="48"/>
      <c r="DXT80" s="48"/>
      <c r="DXU80" s="48"/>
      <c r="DXV80" s="48"/>
      <c r="DXW80" s="48"/>
      <c r="DXX80" s="48"/>
      <c r="DXY80" s="48"/>
      <c r="DXZ80" s="48"/>
      <c r="DYA80" s="48"/>
      <c r="DYB80" s="48"/>
      <c r="DYC80" s="48"/>
      <c r="DYD80" s="48"/>
      <c r="DYE80" s="48"/>
      <c r="DYF80" s="48"/>
      <c r="DYG80" s="48"/>
      <c r="DYH80" s="48"/>
      <c r="DYI80" s="48"/>
      <c r="DYJ80" s="48"/>
      <c r="DYK80" s="48"/>
      <c r="DYL80" s="48"/>
      <c r="DYM80" s="48"/>
      <c r="DYN80" s="48"/>
      <c r="DYO80" s="48"/>
      <c r="DYP80" s="48"/>
      <c r="DYQ80" s="48"/>
      <c r="DYR80" s="48"/>
      <c r="DYS80" s="48"/>
      <c r="DYT80" s="48"/>
      <c r="DYU80" s="48"/>
      <c r="DYV80" s="48"/>
      <c r="DYW80" s="48"/>
      <c r="DYX80" s="48"/>
      <c r="DYY80" s="48"/>
      <c r="DYZ80" s="48"/>
      <c r="DZA80" s="48"/>
      <c r="DZB80" s="48"/>
      <c r="DZC80" s="48"/>
      <c r="DZD80" s="48"/>
      <c r="DZE80" s="48"/>
      <c r="DZF80" s="48"/>
      <c r="DZG80" s="48"/>
      <c r="DZH80" s="48"/>
      <c r="DZI80" s="48"/>
      <c r="DZJ80" s="48"/>
      <c r="DZK80" s="48"/>
      <c r="DZL80" s="48"/>
      <c r="DZM80" s="48"/>
      <c r="DZN80" s="48"/>
      <c r="DZO80" s="48"/>
      <c r="DZP80" s="48"/>
      <c r="DZQ80" s="48"/>
      <c r="DZR80" s="48"/>
      <c r="DZS80" s="48"/>
      <c r="DZT80" s="48"/>
      <c r="DZU80" s="48"/>
      <c r="DZV80" s="48"/>
      <c r="DZW80" s="48"/>
      <c r="DZX80" s="48"/>
      <c r="DZY80" s="48"/>
      <c r="DZZ80" s="48"/>
      <c r="EAA80" s="48"/>
      <c r="EAB80" s="48"/>
      <c r="EAC80" s="48"/>
      <c r="EAD80" s="48"/>
      <c r="EAE80" s="48"/>
      <c r="EAF80" s="48"/>
      <c r="EAG80" s="48"/>
      <c r="EAH80" s="48"/>
      <c r="EAI80" s="48"/>
      <c r="EAJ80" s="48"/>
      <c r="EAK80" s="48"/>
      <c r="EAL80" s="48"/>
      <c r="EAM80" s="48"/>
      <c r="EAN80" s="48"/>
      <c r="EAO80" s="48"/>
      <c r="EAP80" s="48"/>
      <c r="EAQ80" s="48"/>
      <c r="EAR80" s="48"/>
      <c r="EAS80" s="48"/>
      <c r="EAT80" s="48"/>
      <c r="EAU80" s="48"/>
      <c r="EAV80" s="48"/>
      <c r="EAW80" s="48"/>
      <c r="EAX80" s="48"/>
      <c r="EAY80" s="48"/>
      <c r="EAZ80" s="48"/>
      <c r="EBA80" s="48"/>
      <c r="EBB80" s="48"/>
      <c r="EBC80" s="48"/>
      <c r="EBD80" s="48"/>
      <c r="EBE80" s="48"/>
      <c r="EBF80" s="48"/>
      <c r="EBG80" s="48"/>
      <c r="EBH80" s="48"/>
      <c r="EBI80" s="48"/>
      <c r="EBJ80" s="48"/>
      <c r="EBK80" s="48"/>
      <c r="EBL80" s="48"/>
      <c r="EBM80" s="48"/>
      <c r="EBN80" s="48"/>
      <c r="EBO80" s="48"/>
      <c r="EBP80" s="48"/>
      <c r="EBQ80" s="48"/>
      <c r="EBR80" s="48"/>
      <c r="EBS80" s="48"/>
      <c r="EBT80" s="48"/>
      <c r="EBU80" s="48"/>
      <c r="EBV80" s="48"/>
      <c r="EBW80" s="48"/>
      <c r="EBX80" s="48"/>
      <c r="EBY80" s="48"/>
      <c r="EBZ80" s="48"/>
      <c r="ECA80" s="48"/>
      <c r="ECB80" s="48"/>
      <c r="ECC80" s="48"/>
      <c r="ECD80" s="48"/>
      <c r="ECE80" s="48"/>
      <c r="ECF80" s="48"/>
      <c r="ECG80" s="48"/>
      <c r="ECH80" s="48"/>
      <c r="ECI80" s="48"/>
      <c r="ECJ80" s="48"/>
      <c r="ECK80" s="48"/>
      <c r="ECL80" s="48"/>
      <c r="ECM80" s="48"/>
      <c r="ECN80" s="48"/>
      <c r="ECO80" s="48"/>
      <c r="ECP80" s="48"/>
      <c r="ECQ80" s="48"/>
      <c r="ECR80" s="48"/>
      <c r="ECS80" s="48"/>
      <c r="ECT80" s="48"/>
      <c r="ECU80" s="48"/>
      <c r="ECV80" s="48"/>
      <c r="ECW80" s="48"/>
      <c r="ECX80" s="48"/>
      <c r="ECY80" s="48"/>
      <c r="ECZ80" s="48"/>
      <c r="EDA80" s="48"/>
      <c r="EDB80" s="48"/>
      <c r="EDC80" s="48"/>
      <c r="EDD80" s="48"/>
      <c r="EDE80" s="48"/>
      <c r="EDF80" s="48"/>
      <c r="EDG80" s="48"/>
      <c r="EDH80" s="48"/>
      <c r="EDI80" s="48"/>
      <c r="EDJ80" s="48"/>
      <c r="EDK80" s="48"/>
      <c r="EDL80" s="48"/>
      <c r="EDM80" s="48"/>
      <c r="EDN80" s="48"/>
      <c r="EDO80" s="48"/>
      <c r="EDP80" s="48"/>
      <c r="EDQ80" s="48"/>
      <c r="EDR80" s="48"/>
      <c r="EDS80" s="48"/>
      <c r="EDT80" s="48"/>
      <c r="EDU80" s="48"/>
      <c r="EDV80" s="48"/>
      <c r="EDW80" s="48"/>
      <c r="EDX80" s="48"/>
      <c r="EDY80" s="48"/>
      <c r="EDZ80" s="48"/>
      <c r="EEA80" s="48"/>
      <c r="EEB80" s="48"/>
      <c r="EEC80" s="48"/>
      <c r="EED80" s="48"/>
      <c r="EEE80" s="48"/>
      <c r="EEF80" s="48"/>
      <c r="EEG80" s="48"/>
      <c r="EEH80" s="48"/>
      <c r="EEI80" s="48"/>
      <c r="EEJ80" s="48"/>
      <c r="EEK80" s="48"/>
      <c r="EEL80" s="48"/>
      <c r="EEM80" s="48"/>
      <c r="EEN80" s="48"/>
      <c r="EEO80" s="48"/>
      <c r="EEP80" s="48"/>
      <c r="EEQ80" s="48"/>
      <c r="EER80" s="48"/>
      <c r="EES80" s="48"/>
      <c r="EET80" s="48"/>
      <c r="EEU80" s="48"/>
      <c r="EEV80" s="48"/>
      <c r="EEW80" s="48"/>
      <c r="EEX80" s="48"/>
      <c r="EEY80" s="48"/>
      <c r="EEZ80" s="48"/>
      <c r="EFA80" s="48"/>
      <c r="EFB80" s="48"/>
      <c r="EFC80" s="48"/>
      <c r="EFD80" s="48"/>
      <c r="EFE80" s="48"/>
      <c r="EFF80" s="48"/>
      <c r="EFG80" s="48"/>
      <c r="EFH80" s="48"/>
      <c r="EFI80" s="48"/>
      <c r="EFJ80" s="48"/>
      <c r="EFK80" s="48"/>
      <c r="EFL80" s="48"/>
      <c r="EFM80" s="48"/>
      <c r="EFN80" s="48"/>
      <c r="EFO80" s="48"/>
      <c r="EFP80" s="48"/>
      <c r="EFQ80" s="48"/>
      <c r="EFR80" s="48"/>
      <c r="EFS80" s="48"/>
      <c r="EFT80" s="48"/>
      <c r="EFU80" s="48"/>
      <c r="EFV80" s="48"/>
      <c r="EFW80" s="48"/>
      <c r="EFX80" s="48"/>
      <c r="EFY80" s="48"/>
      <c r="EFZ80" s="48"/>
      <c r="EGA80" s="48"/>
      <c r="EGB80" s="48"/>
      <c r="EGC80" s="48"/>
      <c r="EGD80" s="48"/>
      <c r="EGE80" s="48"/>
      <c r="EGF80" s="48"/>
      <c r="EGG80" s="48"/>
      <c r="EGH80" s="48"/>
      <c r="EGI80" s="48"/>
      <c r="EGJ80" s="48"/>
      <c r="EGK80" s="48"/>
      <c r="EGL80" s="48"/>
      <c r="EGM80" s="48"/>
      <c r="EGN80" s="48"/>
      <c r="EGO80" s="48"/>
      <c r="EGP80" s="48"/>
      <c r="EGQ80" s="48"/>
      <c r="EGR80" s="48"/>
      <c r="EGS80" s="48"/>
      <c r="EGT80" s="48"/>
      <c r="EGU80" s="48"/>
      <c r="EGV80" s="48"/>
      <c r="EGW80" s="48"/>
      <c r="EGX80" s="48"/>
      <c r="EGY80" s="48"/>
      <c r="EGZ80" s="48"/>
      <c r="EHA80" s="48"/>
      <c r="EHB80" s="48"/>
      <c r="EHC80" s="48"/>
      <c r="EHD80" s="48"/>
      <c r="EHE80" s="48"/>
      <c r="EHF80" s="48"/>
      <c r="EHG80" s="48"/>
      <c r="EHH80" s="48"/>
      <c r="EHI80" s="48"/>
      <c r="EHJ80" s="48"/>
      <c r="EHK80" s="48"/>
      <c r="EHL80" s="48"/>
      <c r="EHM80" s="48"/>
      <c r="EHN80" s="48"/>
      <c r="EHO80" s="48"/>
      <c r="EHP80" s="48"/>
      <c r="EHQ80" s="48"/>
      <c r="EHR80" s="48"/>
      <c r="EHS80" s="48"/>
      <c r="EHT80" s="48"/>
      <c r="EHU80" s="48"/>
      <c r="EHV80" s="48"/>
      <c r="EHW80" s="48"/>
      <c r="EHX80" s="48"/>
      <c r="EHY80" s="48"/>
      <c r="EHZ80" s="48"/>
      <c r="EIA80" s="48"/>
      <c r="EIB80" s="48"/>
      <c r="EIC80" s="48"/>
      <c r="EID80" s="48"/>
      <c r="EIE80" s="48"/>
      <c r="EIF80" s="48"/>
      <c r="EIG80" s="48"/>
      <c r="EIH80" s="48"/>
      <c r="EII80" s="48"/>
      <c r="EIJ80" s="48"/>
      <c r="EIK80" s="48"/>
      <c r="EIL80" s="48"/>
      <c r="EIM80" s="48"/>
      <c r="EIN80" s="48"/>
      <c r="EIO80" s="48"/>
      <c r="EIP80" s="48"/>
      <c r="EIQ80" s="48"/>
      <c r="EIR80" s="48"/>
      <c r="EIS80" s="48"/>
      <c r="EIT80" s="48"/>
      <c r="EIU80" s="48"/>
      <c r="EIV80" s="48"/>
      <c r="EIW80" s="48"/>
      <c r="EIX80" s="48"/>
      <c r="EIY80" s="48"/>
      <c r="EIZ80" s="48"/>
      <c r="EJA80" s="48"/>
      <c r="EJB80" s="48"/>
      <c r="EJC80" s="48"/>
      <c r="EJD80" s="48"/>
      <c r="EJE80" s="48"/>
      <c r="EJF80" s="48"/>
      <c r="EJG80" s="48"/>
      <c r="EJH80" s="48"/>
      <c r="EJI80" s="48"/>
      <c r="EJJ80" s="48"/>
      <c r="EJK80" s="48"/>
      <c r="EJL80" s="48"/>
      <c r="EJM80" s="48"/>
      <c r="EJN80" s="48"/>
      <c r="EJO80" s="48"/>
      <c r="EJP80" s="48"/>
      <c r="EJQ80" s="48"/>
      <c r="EJR80" s="48"/>
      <c r="EJS80" s="48"/>
      <c r="EJT80" s="48"/>
      <c r="EJU80" s="48"/>
      <c r="EJV80" s="48"/>
      <c r="EJW80" s="48"/>
      <c r="EJX80" s="48"/>
      <c r="EJY80" s="48"/>
      <c r="EJZ80" s="48"/>
      <c r="EKA80" s="48"/>
      <c r="EKB80" s="48"/>
      <c r="EKC80" s="48"/>
      <c r="EKD80" s="48"/>
      <c r="EKE80" s="48"/>
      <c r="EKF80" s="48"/>
      <c r="EKG80" s="48"/>
      <c r="EKH80" s="48"/>
      <c r="EKI80" s="48"/>
      <c r="EKJ80" s="48"/>
      <c r="EKK80" s="48"/>
      <c r="EKL80" s="48"/>
      <c r="EKM80" s="48"/>
      <c r="EKN80" s="48"/>
      <c r="EKO80" s="48"/>
      <c r="EKP80" s="48"/>
      <c r="EKQ80" s="48"/>
      <c r="EKR80" s="48"/>
      <c r="EKS80" s="48"/>
      <c r="EKT80" s="48"/>
      <c r="EKU80" s="48"/>
      <c r="EKV80" s="48"/>
      <c r="EKW80" s="48"/>
      <c r="EKX80" s="48"/>
      <c r="EKY80" s="48"/>
      <c r="EKZ80" s="48"/>
      <c r="ELA80" s="48"/>
      <c r="ELB80" s="48"/>
      <c r="ELC80" s="48"/>
      <c r="ELD80" s="48"/>
      <c r="ELE80" s="48"/>
      <c r="ELF80" s="48"/>
      <c r="ELG80" s="48"/>
      <c r="ELH80" s="48"/>
      <c r="ELI80" s="48"/>
      <c r="ELJ80" s="48"/>
      <c r="ELK80" s="48"/>
      <c r="ELL80" s="48"/>
      <c r="ELM80" s="48"/>
      <c r="ELN80" s="48"/>
      <c r="ELO80" s="48"/>
      <c r="ELP80" s="48"/>
      <c r="ELQ80" s="48"/>
      <c r="ELR80" s="48"/>
      <c r="ELS80" s="48"/>
      <c r="ELT80" s="48"/>
      <c r="ELU80" s="48"/>
      <c r="ELV80" s="48"/>
      <c r="ELW80" s="48"/>
      <c r="ELX80" s="48"/>
      <c r="ELY80" s="48"/>
      <c r="ELZ80" s="48"/>
      <c r="EMA80" s="48"/>
      <c r="EMB80" s="48"/>
      <c r="EMC80" s="48"/>
      <c r="EMD80" s="48"/>
      <c r="EME80" s="48"/>
      <c r="EMF80" s="48"/>
      <c r="EMG80" s="48"/>
      <c r="EMH80" s="48"/>
      <c r="EMI80" s="48"/>
      <c r="EMJ80" s="48"/>
      <c r="EMK80" s="48"/>
      <c r="EML80" s="48"/>
      <c r="EMM80" s="48"/>
      <c r="EMN80" s="48"/>
      <c r="EMO80" s="48"/>
      <c r="EMP80" s="48"/>
      <c r="EMQ80" s="48"/>
      <c r="EMR80" s="48"/>
      <c r="EMS80" s="48"/>
      <c r="EMT80" s="48"/>
      <c r="EMU80" s="48"/>
      <c r="EMV80" s="48"/>
      <c r="EMW80" s="48"/>
      <c r="EMX80" s="48"/>
      <c r="EMY80" s="48"/>
      <c r="EMZ80" s="48"/>
      <c r="ENA80" s="48"/>
      <c r="ENB80" s="48"/>
      <c r="ENC80" s="48"/>
      <c r="END80" s="48"/>
      <c r="ENE80" s="48"/>
      <c r="ENF80" s="48"/>
      <c r="ENG80" s="48"/>
      <c r="ENH80" s="48"/>
      <c r="ENI80" s="48"/>
      <c r="ENJ80" s="48"/>
      <c r="ENK80" s="48"/>
      <c r="ENL80" s="48"/>
      <c r="ENM80" s="48"/>
      <c r="ENN80" s="48"/>
      <c r="ENO80" s="48"/>
      <c r="ENP80" s="48"/>
      <c r="ENQ80" s="48"/>
      <c r="ENR80" s="48"/>
      <c r="ENS80" s="48"/>
      <c r="ENT80" s="48"/>
      <c r="ENU80" s="48"/>
      <c r="ENV80" s="48"/>
      <c r="ENW80" s="48"/>
      <c r="ENX80" s="48"/>
      <c r="ENY80" s="48"/>
      <c r="ENZ80" s="48"/>
      <c r="EOA80" s="48"/>
      <c r="EOB80" s="48"/>
      <c r="EOC80" s="48"/>
      <c r="EOD80" s="48"/>
      <c r="EOE80" s="48"/>
      <c r="EOF80" s="48"/>
      <c r="EOG80" s="48"/>
      <c r="EOH80" s="48"/>
      <c r="EOI80" s="48"/>
      <c r="EOJ80" s="48"/>
      <c r="EOK80" s="48"/>
      <c r="EOL80" s="48"/>
      <c r="EOM80" s="48"/>
      <c r="EON80" s="48"/>
      <c r="EOO80" s="48"/>
      <c r="EOP80" s="48"/>
      <c r="EOQ80" s="48"/>
      <c r="EOR80" s="48"/>
      <c r="EOS80" s="48"/>
      <c r="EOT80" s="48"/>
      <c r="EOU80" s="48"/>
      <c r="EOV80" s="48"/>
      <c r="EOW80" s="48"/>
      <c r="EOX80" s="48"/>
      <c r="EOY80" s="48"/>
      <c r="EOZ80" s="48"/>
      <c r="EPA80" s="48"/>
      <c r="EPB80" s="48"/>
      <c r="EPC80" s="48"/>
      <c r="EPD80" s="48"/>
      <c r="EPE80" s="48"/>
      <c r="EPF80" s="48"/>
      <c r="EPG80" s="48"/>
      <c r="EPH80" s="48"/>
      <c r="EPI80" s="48"/>
      <c r="EPJ80" s="48"/>
      <c r="EPK80" s="48"/>
      <c r="EPL80" s="48"/>
      <c r="EPM80" s="48"/>
      <c r="EPN80" s="48"/>
      <c r="EPO80" s="48"/>
      <c r="EPP80" s="48"/>
      <c r="EPQ80" s="48"/>
      <c r="EPR80" s="48"/>
      <c r="EPS80" s="48"/>
      <c r="EPT80" s="48"/>
      <c r="EPU80" s="48"/>
      <c r="EPV80" s="48"/>
      <c r="EPW80" s="48"/>
      <c r="EPX80" s="48"/>
      <c r="EPY80" s="48"/>
      <c r="EPZ80" s="48"/>
      <c r="EQA80" s="48"/>
      <c r="EQB80" s="48"/>
      <c r="EQC80" s="48"/>
      <c r="EQD80" s="48"/>
      <c r="EQE80" s="48"/>
      <c r="EQF80" s="48"/>
      <c r="EQG80" s="48"/>
      <c r="EQH80" s="48"/>
      <c r="EQI80" s="48"/>
      <c r="EQJ80" s="48"/>
      <c r="EQK80" s="48"/>
      <c r="EQL80" s="48"/>
      <c r="EQM80" s="48"/>
      <c r="EQN80" s="48"/>
      <c r="EQO80" s="48"/>
      <c r="EQP80" s="48"/>
      <c r="EQQ80" s="48"/>
      <c r="EQR80" s="48"/>
      <c r="EQS80" s="48"/>
      <c r="EQT80" s="48"/>
      <c r="EQU80" s="48"/>
      <c r="EQV80" s="48"/>
      <c r="EQW80" s="48"/>
      <c r="EQX80" s="48"/>
      <c r="EQY80" s="48"/>
      <c r="EQZ80" s="48"/>
      <c r="ERA80" s="48"/>
      <c r="ERB80" s="48"/>
      <c r="ERC80" s="48"/>
      <c r="ERD80" s="48"/>
      <c r="ERE80" s="48"/>
      <c r="ERF80" s="48"/>
      <c r="ERG80" s="48"/>
      <c r="ERH80" s="48"/>
      <c r="ERI80" s="48"/>
      <c r="ERJ80" s="48"/>
      <c r="ERK80" s="48"/>
      <c r="ERL80" s="48"/>
      <c r="ERM80" s="48"/>
      <c r="ERN80" s="48"/>
      <c r="ERO80" s="48"/>
      <c r="ERP80" s="48"/>
      <c r="ERQ80" s="48"/>
      <c r="ERR80" s="48"/>
      <c r="ERS80" s="48"/>
      <c r="ERT80" s="48"/>
      <c r="ERU80" s="48"/>
      <c r="ERV80" s="48"/>
      <c r="ERW80" s="48"/>
      <c r="ERX80" s="48"/>
      <c r="ERY80" s="48"/>
      <c r="ERZ80" s="48"/>
      <c r="ESA80" s="48"/>
      <c r="ESB80" s="48"/>
      <c r="ESC80" s="48"/>
      <c r="ESD80" s="48"/>
      <c r="ESE80" s="48"/>
      <c r="ESF80" s="48"/>
      <c r="ESG80" s="48"/>
      <c r="ESH80" s="48"/>
      <c r="ESI80" s="48"/>
      <c r="ESJ80" s="48"/>
      <c r="ESK80" s="48"/>
      <c r="ESL80" s="48"/>
      <c r="ESM80" s="48"/>
      <c r="ESN80" s="48"/>
      <c r="ESO80" s="48"/>
      <c r="ESP80" s="48"/>
      <c r="ESQ80" s="48"/>
      <c r="ESR80" s="48"/>
      <c r="ESS80" s="48"/>
      <c r="EST80" s="48"/>
      <c r="ESU80" s="48"/>
      <c r="ESV80" s="48"/>
      <c r="ESW80" s="48"/>
      <c r="ESX80" s="48"/>
      <c r="ESY80" s="48"/>
      <c r="ESZ80" s="48"/>
      <c r="ETA80" s="48"/>
      <c r="ETB80" s="48"/>
      <c r="ETC80" s="48"/>
      <c r="ETD80" s="48"/>
      <c r="ETE80" s="48"/>
      <c r="ETF80" s="48"/>
      <c r="ETG80" s="48"/>
      <c r="ETH80" s="48"/>
      <c r="ETI80" s="48"/>
      <c r="ETJ80" s="48"/>
      <c r="ETK80" s="48"/>
      <c r="ETL80" s="48"/>
      <c r="ETM80" s="48"/>
      <c r="ETN80" s="48"/>
      <c r="ETO80" s="48"/>
      <c r="ETP80" s="48"/>
      <c r="ETQ80" s="48"/>
      <c r="ETR80" s="48"/>
      <c r="ETS80" s="48"/>
      <c r="ETT80" s="48"/>
      <c r="ETU80" s="48"/>
      <c r="ETV80" s="48"/>
      <c r="ETW80" s="48"/>
      <c r="ETX80" s="48"/>
      <c r="ETY80" s="48"/>
      <c r="ETZ80" s="48"/>
      <c r="EUA80" s="48"/>
      <c r="EUB80" s="48"/>
      <c r="EUC80" s="48"/>
      <c r="EUD80" s="48"/>
      <c r="EUE80" s="48"/>
      <c r="EUF80" s="48"/>
      <c r="EUG80" s="48"/>
      <c r="EUH80" s="48"/>
      <c r="EUI80" s="48"/>
      <c r="EUJ80" s="48"/>
      <c r="EUK80" s="48"/>
      <c r="EUL80" s="48"/>
      <c r="EUM80" s="48"/>
      <c r="EUN80" s="48"/>
      <c r="EUO80" s="48"/>
      <c r="EUP80" s="48"/>
      <c r="EUQ80" s="48"/>
      <c r="EUR80" s="48"/>
      <c r="EUS80" s="48"/>
      <c r="EUT80" s="48"/>
      <c r="EUU80" s="48"/>
      <c r="EUV80" s="48"/>
      <c r="EUW80" s="48"/>
      <c r="EUX80" s="48"/>
      <c r="EUY80" s="48"/>
      <c r="EUZ80" s="48"/>
      <c r="EVA80" s="48"/>
      <c r="EVB80" s="48"/>
      <c r="EVC80" s="48"/>
      <c r="EVD80" s="48"/>
      <c r="EVE80" s="48"/>
      <c r="EVF80" s="48"/>
      <c r="EVG80" s="48"/>
      <c r="EVH80" s="48"/>
      <c r="EVI80" s="48"/>
      <c r="EVJ80" s="48"/>
      <c r="EVK80" s="48"/>
      <c r="EVL80" s="48"/>
      <c r="EVM80" s="48"/>
      <c r="EVN80" s="48"/>
      <c r="EVO80" s="48"/>
      <c r="EVP80" s="48"/>
      <c r="EVQ80" s="48"/>
      <c r="EVR80" s="48"/>
      <c r="EVS80" s="48"/>
      <c r="EVT80" s="48"/>
      <c r="EVU80" s="48"/>
      <c r="EVV80" s="48"/>
      <c r="EVW80" s="48"/>
      <c r="EVX80" s="48"/>
      <c r="EVY80" s="48"/>
      <c r="EVZ80" s="48"/>
      <c r="EWA80" s="48"/>
      <c r="EWB80" s="48"/>
      <c r="EWC80" s="48"/>
      <c r="EWD80" s="48"/>
      <c r="EWE80" s="48"/>
      <c r="EWF80" s="48"/>
      <c r="EWG80" s="48"/>
      <c r="EWH80" s="48"/>
      <c r="EWI80" s="48"/>
      <c r="EWJ80" s="48"/>
      <c r="EWK80" s="48"/>
      <c r="EWL80" s="48"/>
      <c r="EWM80" s="48"/>
      <c r="EWN80" s="48"/>
      <c r="EWO80" s="48"/>
      <c r="EWP80" s="48"/>
      <c r="EWQ80" s="48"/>
      <c r="EWR80" s="48"/>
      <c r="EWS80" s="48"/>
      <c r="EWT80" s="48"/>
      <c r="EWU80" s="48"/>
      <c r="EWV80" s="48"/>
      <c r="EWW80" s="48"/>
      <c r="EWX80" s="48"/>
      <c r="EWY80" s="48"/>
      <c r="EWZ80" s="48"/>
      <c r="EXA80" s="48"/>
      <c r="EXB80" s="48"/>
      <c r="EXC80" s="48"/>
      <c r="EXD80" s="48"/>
      <c r="EXE80" s="48"/>
      <c r="EXF80" s="48"/>
      <c r="EXG80" s="48"/>
      <c r="EXH80" s="48"/>
      <c r="EXI80" s="48"/>
      <c r="EXJ80" s="48"/>
      <c r="EXK80" s="48"/>
      <c r="EXL80" s="48"/>
      <c r="EXM80" s="48"/>
      <c r="EXN80" s="48"/>
      <c r="EXO80" s="48"/>
      <c r="EXP80" s="48"/>
      <c r="EXQ80" s="48"/>
      <c r="EXR80" s="48"/>
      <c r="EXS80" s="48"/>
      <c r="EXT80" s="48"/>
      <c r="EXU80" s="48"/>
      <c r="EXV80" s="48"/>
      <c r="EXW80" s="48"/>
      <c r="EXX80" s="48"/>
      <c r="EXY80" s="48"/>
      <c r="EXZ80" s="48"/>
      <c r="EYA80" s="48"/>
      <c r="EYB80" s="48"/>
      <c r="EYC80" s="48"/>
      <c r="EYD80" s="48"/>
      <c r="EYE80" s="48"/>
      <c r="EYF80" s="48"/>
      <c r="EYG80" s="48"/>
      <c r="EYH80" s="48"/>
      <c r="EYI80" s="48"/>
      <c r="EYJ80" s="48"/>
      <c r="EYK80" s="48"/>
      <c r="EYL80" s="48"/>
      <c r="EYM80" s="48"/>
      <c r="EYN80" s="48"/>
      <c r="EYO80" s="48"/>
      <c r="EYP80" s="48"/>
      <c r="EYQ80" s="48"/>
      <c r="EYR80" s="48"/>
      <c r="EYS80" s="48"/>
      <c r="EYT80" s="48"/>
      <c r="EYU80" s="48"/>
      <c r="EYV80" s="48"/>
      <c r="EYW80" s="48"/>
      <c r="EYX80" s="48"/>
      <c r="EYY80" s="48"/>
      <c r="EYZ80" s="48"/>
      <c r="EZA80" s="48"/>
      <c r="EZB80" s="48"/>
      <c r="EZC80" s="48"/>
      <c r="EZD80" s="48"/>
      <c r="EZE80" s="48"/>
      <c r="EZF80" s="48"/>
      <c r="EZG80" s="48"/>
      <c r="EZH80" s="48"/>
      <c r="EZI80" s="48"/>
      <c r="EZJ80" s="48"/>
      <c r="EZK80" s="48"/>
      <c r="EZL80" s="48"/>
      <c r="EZM80" s="48"/>
      <c r="EZN80" s="48"/>
      <c r="EZO80" s="48"/>
      <c r="EZP80" s="48"/>
      <c r="EZQ80" s="48"/>
      <c r="EZR80" s="48"/>
      <c r="EZS80" s="48"/>
      <c r="EZT80" s="48"/>
      <c r="EZU80" s="48"/>
      <c r="EZV80" s="48"/>
      <c r="EZW80" s="48"/>
      <c r="EZX80" s="48"/>
      <c r="EZY80" s="48"/>
      <c r="EZZ80" s="48"/>
      <c r="FAA80" s="48"/>
      <c r="FAB80" s="48"/>
      <c r="FAC80" s="48"/>
      <c r="FAD80" s="48"/>
      <c r="FAE80" s="48"/>
      <c r="FAF80" s="48"/>
      <c r="FAG80" s="48"/>
      <c r="FAH80" s="48"/>
      <c r="FAI80" s="48"/>
      <c r="FAJ80" s="48"/>
      <c r="FAK80" s="48"/>
      <c r="FAL80" s="48"/>
      <c r="FAM80" s="48"/>
      <c r="FAN80" s="48"/>
      <c r="FAO80" s="48"/>
      <c r="FAP80" s="48"/>
      <c r="FAQ80" s="48"/>
      <c r="FAR80" s="48"/>
      <c r="FAS80" s="48"/>
      <c r="FAT80" s="48"/>
      <c r="FAU80" s="48"/>
      <c r="FAV80" s="48"/>
      <c r="FAW80" s="48"/>
      <c r="FAX80" s="48"/>
      <c r="FAY80" s="48"/>
      <c r="FAZ80" s="48"/>
      <c r="FBA80" s="48"/>
      <c r="FBB80" s="48"/>
      <c r="FBC80" s="48"/>
      <c r="FBD80" s="48"/>
      <c r="FBE80" s="48"/>
      <c r="FBF80" s="48"/>
      <c r="FBG80" s="48"/>
      <c r="FBH80" s="48"/>
      <c r="FBI80" s="48"/>
      <c r="FBJ80" s="48"/>
      <c r="FBK80" s="48"/>
      <c r="FBL80" s="48"/>
      <c r="FBM80" s="48"/>
      <c r="FBN80" s="48"/>
      <c r="FBO80" s="48"/>
      <c r="FBP80" s="48"/>
      <c r="FBQ80" s="48"/>
      <c r="FBR80" s="48"/>
      <c r="FBS80" s="48"/>
      <c r="FBT80" s="48"/>
      <c r="FBU80" s="48"/>
      <c r="FBV80" s="48"/>
      <c r="FBW80" s="48"/>
      <c r="FBX80" s="48"/>
      <c r="FBY80" s="48"/>
      <c r="FBZ80" s="48"/>
      <c r="FCA80" s="48"/>
      <c r="FCB80" s="48"/>
      <c r="FCC80" s="48"/>
      <c r="FCD80" s="48"/>
      <c r="FCE80" s="48"/>
      <c r="FCF80" s="48"/>
      <c r="FCG80" s="48"/>
      <c r="FCH80" s="48"/>
      <c r="FCI80" s="48"/>
      <c r="FCJ80" s="48"/>
      <c r="FCK80" s="48"/>
      <c r="FCL80" s="48"/>
      <c r="FCM80" s="48"/>
      <c r="FCN80" s="48"/>
      <c r="FCO80" s="48"/>
      <c r="FCP80" s="48"/>
      <c r="FCQ80" s="48"/>
      <c r="FCR80" s="48"/>
      <c r="FCS80" s="48"/>
      <c r="FCT80" s="48"/>
      <c r="FCU80" s="48"/>
      <c r="FCV80" s="48"/>
      <c r="FCW80" s="48"/>
      <c r="FCX80" s="48"/>
      <c r="FCY80" s="48"/>
      <c r="FCZ80" s="48"/>
      <c r="FDA80" s="48"/>
      <c r="FDB80" s="48"/>
      <c r="FDC80" s="48"/>
      <c r="FDD80" s="48"/>
      <c r="FDE80" s="48"/>
      <c r="FDF80" s="48"/>
      <c r="FDG80" s="48"/>
      <c r="FDH80" s="48"/>
      <c r="FDI80" s="48"/>
      <c r="FDJ80" s="48"/>
      <c r="FDK80" s="48"/>
      <c r="FDL80" s="48"/>
      <c r="FDM80" s="48"/>
      <c r="FDN80" s="48"/>
      <c r="FDO80" s="48"/>
      <c r="FDP80" s="48"/>
      <c r="FDQ80" s="48"/>
      <c r="FDR80" s="48"/>
      <c r="FDS80" s="48"/>
      <c r="FDT80" s="48"/>
      <c r="FDU80" s="48"/>
      <c r="FDV80" s="48"/>
      <c r="FDW80" s="48"/>
      <c r="FDX80" s="48"/>
      <c r="FDY80" s="48"/>
      <c r="FDZ80" s="48"/>
      <c r="FEA80" s="48"/>
      <c r="FEB80" s="48"/>
      <c r="FEC80" s="48"/>
      <c r="FED80" s="48"/>
      <c r="FEE80" s="48"/>
      <c r="FEF80" s="48"/>
      <c r="FEG80" s="48"/>
      <c r="FEH80" s="48"/>
      <c r="FEI80" s="48"/>
      <c r="FEJ80" s="48"/>
      <c r="FEK80" s="48"/>
      <c r="FEL80" s="48"/>
      <c r="FEM80" s="48"/>
      <c r="FEN80" s="48"/>
      <c r="FEO80" s="48"/>
      <c r="FEP80" s="48"/>
      <c r="FEQ80" s="48"/>
      <c r="FER80" s="48"/>
      <c r="FES80" s="48"/>
      <c r="FET80" s="48"/>
      <c r="FEU80" s="48"/>
      <c r="FEV80" s="48"/>
      <c r="FEW80" s="48"/>
      <c r="FEX80" s="48"/>
      <c r="FEY80" s="48"/>
      <c r="FEZ80" s="48"/>
      <c r="FFA80" s="48"/>
      <c r="FFB80" s="48"/>
      <c r="FFC80" s="48"/>
      <c r="FFD80" s="48"/>
      <c r="FFE80" s="48"/>
      <c r="FFF80" s="48"/>
      <c r="FFG80" s="48"/>
      <c r="FFH80" s="48"/>
      <c r="FFI80" s="48"/>
      <c r="FFJ80" s="48"/>
      <c r="FFK80" s="48"/>
      <c r="FFL80" s="48"/>
      <c r="FFM80" s="48"/>
      <c r="FFN80" s="48"/>
      <c r="FFO80" s="48"/>
      <c r="FFP80" s="48"/>
      <c r="FFQ80" s="48"/>
      <c r="FFR80" s="48"/>
      <c r="FFS80" s="48"/>
      <c r="FFT80" s="48"/>
      <c r="FFU80" s="48"/>
      <c r="FFV80" s="48"/>
      <c r="FFW80" s="48"/>
      <c r="FFX80" s="48"/>
      <c r="FFY80" s="48"/>
      <c r="FFZ80" s="48"/>
      <c r="FGA80" s="48"/>
      <c r="FGB80" s="48"/>
      <c r="FGC80" s="48"/>
      <c r="FGD80" s="48"/>
      <c r="FGE80" s="48"/>
      <c r="FGF80" s="48"/>
      <c r="FGG80" s="48"/>
      <c r="FGH80" s="48"/>
      <c r="FGI80" s="48"/>
      <c r="FGJ80" s="48"/>
      <c r="FGK80" s="48"/>
      <c r="FGL80" s="48"/>
      <c r="FGM80" s="48"/>
      <c r="FGN80" s="48"/>
      <c r="FGO80" s="48"/>
      <c r="FGP80" s="48"/>
      <c r="FGQ80" s="48"/>
      <c r="FGR80" s="48"/>
      <c r="FGS80" s="48"/>
      <c r="FGT80" s="48"/>
      <c r="FGU80" s="48"/>
      <c r="FGV80" s="48"/>
      <c r="FGW80" s="48"/>
      <c r="FGX80" s="48"/>
      <c r="FGY80" s="48"/>
      <c r="FGZ80" s="48"/>
      <c r="FHA80" s="48"/>
      <c r="FHB80" s="48"/>
      <c r="FHC80" s="48"/>
      <c r="FHD80" s="48"/>
      <c r="FHE80" s="48"/>
      <c r="FHF80" s="48"/>
      <c r="FHG80" s="48"/>
      <c r="FHH80" s="48"/>
      <c r="FHI80" s="48"/>
      <c r="FHJ80" s="48"/>
      <c r="FHK80" s="48"/>
      <c r="FHL80" s="48"/>
      <c r="FHM80" s="48"/>
      <c r="FHN80" s="48"/>
      <c r="FHO80" s="48"/>
      <c r="FHP80" s="48"/>
      <c r="FHQ80" s="48"/>
      <c r="FHR80" s="48"/>
      <c r="FHS80" s="48"/>
      <c r="FHT80" s="48"/>
      <c r="FHU80" s="48"/>
      <c r="FHV80" s="48"/>
      <c r="FHW80" s="48"/>
      <c r="FHX80" s="48"/>
      <c r="FHY80" s="48"/>
      <c r="FHZ80" s="48"/>
      <c r="FIA80" s="48"/>
      <c r="FIB80" s="48"/>
      <c r="FIC80" s="48"/>
      <c r="FID80" s="48"/>
      <c r="FIE80" s="48"/>
      <c r="FIF80" s="48"/>
      <c r="FIG80" s="48"/>
      <c r="FIH80" s="48"/>
      <c r="FII80" s="48"/>
      <c r="FIJ80" s="48"/>
      <c r="FIK80" s="48"/>
      <c r="FIL80" s="48"/>
      <c r="FIM80" s="48"/>
      <c r="FIN80" s="48"/>
      <c r="FIO80" s="48"/>
      <c r="FIP80" s="48"/>
      <c r="FIQ80" s="48"/>
      <c r="FIR80" s="48"/>
      <c r="FIS80" s="48"/>
      <c r="FIT80" s="48"/>
      <c r="FIU80" s="48"/>
      <c r="FIV80" s="48"/>
      <c r="FIW80" s="48"/>
      <c r="FIX80" s="48"/>
      <c r="FIY80" s="48"/>
      <c r="FIZ80" s="48"/>
      <c r="FJA80" s="48"/>
      <c r="FJB80" s="48"/>
      <c r="FJC80" s="48"/>
      <c r="FJD80" s="48"/>
      <c r="FJE80" s="48"/>
      <c r="FJF80" s="48"/>
      <c r="FJG80" s="48"/>
      <c r="FJH80" s="48"/>
      <c r="FJI80" s="48"/>
      <c r="FJJ80" s="48"/>
      <c r="FJK80" s="48"/>
      <c r="FJL80" s="48"/>
      <c r="FJM80" s="48"/>
      <c r="FJN80" s="48"/>
      <c r="FJO80" s="48"/>
      <c r="FJP80" s="48"/>
      <c r="FJQ80" s="48"/>
      <c r="FJR80" s="48"/>
      <c r="FJS80" s="48"/>
      <c r="FJT80" s="48"/>
      <c r="FJU80" s="48"/>
      <c r="FJV80" s="48"/>
      <c r="FJW80" s="48"/>
      <c r="FJX80" s="48"/>
      <c r="FJY80" s="48"/>
      <c r="FJZ80" s="48"/>
      <c r="FKA80" s="48"/>
      <c r="FKB80" s="48"/>
      <c r="FKC80" s="48"/>
      <c r="FKD80" s="48"/>
      <c r="FKE80" s="48"/>
      <c r="FKF80" s="48"/>
      <c r="FKG80" s="48"/>
      <c r="FKH80" s="48"/>
      <c r="FKI80" s="48"/>
      <c r="FKJ80" s="48"/>
      <c r="FKK80" s="48"/>
      <c r="FKL80" s="48"/>
      <c r="FKM80" s="48"/>
      <c r="FKN80" s="48"/>
      <c r="FKO80" s="48"/>
      <c r="FKP80" s="48"/>
      <c r="FKQ80" s="48"/>
      <c r="FKR80" s="48"/>
      <c r="FKS80" s="48"/>
      <c r="FKT80" s="48"/>
      <c r="FKU80" s="48"/>
      <c r="FKV80" s="48"/>
      <c r="FKW80" s="48"/>
      <c r="FKX80" s="48"/>
      <c r="FKY80" s="48"/>
      <c r="FKZ80" s="48"/>
      <c r="FLA80" s="48"/>
      <c r="FLB80" s="48"/>
      <c r="FLC80" s="48"/>
      <c r="FLD80" s="48"/>
      <c r="FLE80" s="48"/>
      <c r="FLF80" s="48"/>
      <c r="FLG80" s="48"/>
      <c r="FLH80" s="48"/>
      <c r="FLI80" s="48"/>
      <c r="FLJ80" s="48"/>
      <c r="FLK80" s="48"/>
      <c r="FLL80" s="48"/>
      <c r="FLM80" s="48"/>
      <c r="FLN80" s="48"/>
      <c r="FLO80" s="48"/>
      <c r="FLP80" s="48"/>
      <c r="FLQ80" s="48"/>
      <c r="FLR80" s="48"/>
      <c r="FLS80" s="48"/>
      <c r="FLT80" s="48"/>
      <c r="FLU80" s="48"/>
      <c r="FLV80" s="48"/>
      <c r="FLW80" s="48"/>
      <c r="FLX80" s="48"/>
      <c r="FLY80" s="48"/>
      <c r="FLZ80" s="48"/>
      <c r="FMA80" s="48"/>
      <c r="FMB80" s="48"/>
      <c r="FMC80" s="48"/>
      <c r="FMD80" s="48"/>
      <c r="FME80" s="48"/>
      <c r="FMF80" s="48"/>
      <c r="FMG80" s="48"/>
      <c r="FMH80" s="48"/>
      <c r="FMI80" s="48"/>
      <c r="FMJ80" s="48"/>
      <c r="FMK80" s="48"/>
      <c r="FML80" s="48"/>
      <c r="FMM80" s="48"/>
      <c r="FMN80" s="48"/>
      <c r="FMO80" s="48"/>
      <c r="FMP80" s="48"/>
      <c r="FMQ80" s="48"/>
      <c r="FMR80" s="48"/>
      <c r="FMS80" s="48"/>
      <c r="FMT80" s="48"/>
      <c r="FMU80" s="48"/>
      <c r="FMV80" s="48"/>
      <c r="FMW80" s="48"/>
      <c r="FMX80" s="48"/>
      <c r="FMY80" s="48"/>
      <c r="FMZ80" s="48"/>
      <c r="FNA80" s="48"/>
      <c r="FNB80" s="48"/>
      <c r="FNC80" s="48"/>
      <c r="FND80" s="48"/>
      <c r="FNE80" s="48"/>
      <c r="FNF80" s="48"/>
      <c r="FNG80" s="48"/>
      <c r="FNH80" s="48"/>
      <c r="FNI80" s="48"/>
      <c r="FNJ80" s="48"/>
      <c r="FNK80" s="48"/>
      <c r="FNL80" s="48"/>
      <c r="FNM80" s="48"/>
      <c r="FNN80" s="48"/>
      <c r="FNO80" s="48"/>
      <c r="FNP80" s="48"/>
      <c r="FNQ80" s="48"/>
      <c r="FNR80" s="48"/>
      <c r="FNS80" s="48"/>
      <c r="FNT80" s="48"/>
      <c r="FNU80" s="48"/>
      <c r="FNV80" s="48"/>
      <c r="FNW80" s="48"/>
      <c r="FNX80" s="48"/>
      <c r="FNY80" s="48"/>
      <c r="FNZ80" s="48"/>
      <c r="FOA80" s="48"/>
      <c r="FOB80" s="48"/>
      <c r="FOC80" s="48"/>
      <c r="FOD80" s="48"/>
      <c r="FOE80" s="48"/>
      <c r="FOF80" s="48"/>
      <c r="FOG80" s="48"/>
      <c r="FOH80" s="48"/>
      <c r="FOI80" s="48"/>
      <c r="FOJ80" s="48"/>
      <c r="FOK80" s="48"/>
      <c r="FOL80" s="48"/>
      <c r="FOM80" s="48"/>
      <c r="FON80" s="48"/>
      <c r="FOO80" s="48"/>
      <c r="FOP80" s="48"/>
      <c r="FOQ80" s="48"/>
      <c r="FOR80" s="48"/>
      <c r="FOS80" s="48"/>
      <c r="FOT80" s="48"/>
      <c r="FOU80" s="48"/>
      <c r="FOV80" s="48"/>
      <c r="FOW80" s="48"/>
      <c r="FOX80" s="48"/>
      <c r="FOY80" s="48"/>
      <c r="FOZ80" s="48"/>
      <c r="FPA80" s="48"/>
      <c r="FPB80" s="48"/>
      <c r="FPC80" s="48"/>
      <c r="FPD80" s="48"/>
      <c r="FPE80" s="48"/>
      <c r="FPF80" s="48"/>
      <c r="FPG80" s="48"/>
      <c r="FPH80" s="48"/>
      <c r="FPI80" s="48"/>
      <c r="FPJ80" s="48"/>
      <c r="FPK80" s="48"/>
      <c r="FPL80" s="48"/>
      <c r="FPM80" s="48"/>
      <c r="FPN80" s="48"/>
      <c r="FPO80" s="48"/>
      <c r="FPP80" s="48"/>
      <c r="FPQ80" s="48"/>
      <c r="FPR80" s="48"/>
      <c r="FPS80" s="48"/>
      <c r="FPT80" s="48"/>
      <c r="FPU80" s="48"/>
      <c r="FPV80" s="48"/>
      <c r="FPW80" s="48"/>
      <c r="FPX80" s="48"/>
      <c r="FPY80" s="48"/>
      <c r="FPZ80" s="48"/>
      <c r="FQA80" s="48"/>
      <c r="FQB80" s="48"/>
      <c r="FQC80" s="48"/>
      <c r="FQD80" s="48"/>
      <c r="FQE80" s="48"/>
      <c r="FQF80" s="48"/>
      <c r="FQG80" s="48"/>
      <c r="FQH80" s="48"/>
      <c r="FQI80" s="48"/>
      <c r="FQJ80" s="48"/>
      <c r="FQK80" s="48"/>
      <c r="FQL80" s="48"/>
      <c r="FQM80" s="48"/>
      <c r="FQN80" s="48"/>
      <c r="FQO80" s="48"/>
      <c r="FQP80" s="48"/>
      <c r="FQQ80" s="48"/>
      <c r="FQR80" s="48"/>
      <c r="FQS80" s="48"/>
      <c r="FQT80" s="48"/>
      <c r="FQU80" s="48"/>
      <c r="FQV80" s="48"/>
      <c r="FQW80" s="48"/>
      <c r="FQX80" s="48"/>
      <c r="FQY80" s="48"/>
      <c r="FQZ80" s="48"/>
      <c r="FRA80" s="48"/>
      <c r="FRB80" s="48"/>
      <c r="FRC80" s="48"/>
      <c r="FRD80" s="48"/>
      <c r="FRE80" s="48"/>
      <c r="FRF80" s="48"/>
      <c r="FRG80" s="48"/>
      <c r="FRH80" s="48"/>
      <c r="FRI80" s="48"/>
      <c r="FRJ80" s="48"/>
      <c r="FRK80" s="48"/>
      <c r="FRL80" s="48"/>
      <c r="FRM80" s="48"/>
      <c r="FRN80" s="48"/>
      <c r="FRO80" s="48"/>
      <c r="FRP80" s="48"/>
      <c r="FRQ80" s="48"/>
      <c r="FRR80" s="48"/>
      <c r="FRS80" s="48"/>
      <c r="FRT80" s="48"/>
      <c r="FRU80" s="48"/>
      <c r="FRV80" s="48"/>
      <c r="FRW80" s="48"/>
      <c r="FRX80" s="48"/>
      <c r="FRY80" s="48"/>
      <c r="FRZ80" s="48"/>
      <c r="FSA80" s="48"/>
      <c r="FSB80" s="48"/>
      <c r="FSC80" s="48"/>
      <c r="FSD80" s="48"/>
      <c r="FSE80" s="48"/>
      <c r="FSF80" s="48"/>
      <c r="FSG80" s="48"/>
      <c r="FSH80" s="48"/>
      <c r="FSI80" s="48"/>
      <c r="FSJ80" s="48"/>
      <c r="FSK80" s="48"/>
      <c r="FSL80" s="48"/>
      <c r="FSM80" s="48"/>
      <c r="FSN80" s="48"/>
      <c r="FSO80" s="48"/>
      <c r="FSP80" s="48"/>
      <c r="FSQ80" s="48"/>
      <c r="FSR80" s="48"/>
      <c r="FSS80" s="48"/>
      <c r="FST80" s="48"/>
      <c r="FSU80" s="48"/>
      <c r="FSV80" s="48"/>
      <c r="FSW80" s="48"/>
      <c r="FSX80" s="48"/>
      <c r="FSY80" s="48"/>
      <c r="FSZ80" s="48"/>
      <c r="FTA80" s="48"/>
      <c r="FTB80" s="48"/>
      <c r="FTC80" s="48"/>
      <c r="FTD80" s="48"/>
      <c r="FTE80" s="48"/>
      <c r="FTF80" s="48"/>
      <c r="FTG80" s="48"/>
      <c r="FTH80" s="48"/>
      <c r="FTI80" s="48"/>
      <c r="FTJ80" s="48"/>
      <c r="FTK80" s="48"/>
      <c r="FTL80" s="48"/>
      <c r="FTM80" s="48"/>
      <c r="FTN80" s="48"/>
      <c r="FTO80" s="48"/>
      <c r="FTP80" s="48"/>
      <c r="FTQ80" s="48"/>
      <c r="FTR80" s="48"/>
      <c r="FTS80" s="48"/>
      <c r="FTT80" s="48"/>
      <c r="FTU80" s="48"/>
      <c r="FTV80" s="48"/>
      <c r="FTW80" s="48"/>
      <c r="FTX80" s="48"/>
      <c r="FTY80" s="48"/>
      <c r="FTZ80" s="48"/>
      <c r="FUA80" s="48"/>
      <c r="FUB80" s="48"/>
      <c r="FUC80" s="48"/>
      <c r="FUD80" s="48"/>
      <c r="FUE80" s="48"/>
      <c r="FUF80" s="48"/>
      <c r="FUG80" s="48"/>
      <c r="FUH80" s="48"/>
      <c r="FUI80" s="48"/>
      <c r="FUJ80" s="48"/>
      <c r="FUK80" s="48"/>
      <c r="FUL80" s="48"/>
      <c r="FUM80" s="48"/>
      <c r="FUN80" s="48"/>
      <c r="FUO80" s="48"/>
      <c r="FUP80" s="48"/>
      <c r="FUQ80" s="48"/>
      <c r="FUR80" s="48"/>
      <c r="FUS80" s="48"/>
      <c r="FUT80" s="48"/>
      <c r="FUU80" s="48"/>
      <c r="FUV80" s="48"/>
      <c r="FUW80" s="48"/>
      <c r="FUX80" s="48"/>
      <c r="FUY80" s="48"/>
      <c r="FUZ80" s="48"/>
      <c r="FVA80" s="48"/>
      <c r="FVB80" s="48"/>
      <c r="FVC80" s="48"/>
      <c r="FVD80" s="48"/>
      <c r="FVE80" s="48"/>
      <c r="FVF80" s="48"/>
      <c r="FVG80" s="48"/>
      <c r="FVH80" s="48"/>
      <c r="FVI80" s="48"/>
      <c r="FVJ80" s="48"/>
      <c r="FVK80" s="48"/>
      <c r="FVL80" s="48"/>
      <c r="FVM80" s="48"/>
      <c r="FVN80" s="48"/>
      <c r="FVO80" s="48"/>
      <c r="FVP80" s="48"/>
      <c r="FVQ80" s="48"/>
      <c r="FVR80" s="48"/>
      <c r="FVS80" s="48"/>
      <c r="FVT80" s="48"/>
      <c r="FVU80" s="48"/>
      <c r="FVV80" s="48"/>
      <c r="FVW80" s="48"/>
      <c r="FVX80" s="48"/>
      <c r="FVY80" s="48"/>
      <c r="FVZ80" s="48"/>
      <c r="FWA80" s="48"/>
      <c r="FWB80" s="48"/>
      <c r="FWC80" s="48"/>
      <c r="FWD80" s="48"/>
      <c r="FWE80" s="48"/>
      <c r="FWF80" s="48"/>
      <c r="FWG80" s="48"/>
      <c r="FWH80" s="48"/>
      <c r="FWI80" s="48"/>
      <c r="FWJ80" s="48"/>
      <c r="FWK80" s="48"/>
      <c r="FWL80" s="48"/>
      <c r="FWM80" s="48"/>
      <c r="FWN80" s="48"/>
      <c r="FWO80" s="48"/>
      <c r="FWP80" s="48"/>
      <c r="FWQ80" s="48"/>
      <c r="FWR80" s="48"/>
      <c r="FWS80" s="48"/>
      <c r="FWT80" s="48"/>
      <c r="FWU80" s="48"/>
      <c r="FWV80" s="48"/>
      <c r="FWW80" s="48"/>
      <c r="FWX80" s="48"/>
      <c r="FWY80" s="48"/>
      <c r="FWZ80" s="48"/>
      <c r="FXA80" s="48"/>
      <c r="FXB80" s="48"/>
      <c r="FXC80" s="48"/>
      <c r="FXD80" s="48"/>
      <c r="FXE80" s="48"/>
      <c r="FXF80" s="48"/>
      <c r="FXG80" s="48"/>
      <c r="FXH80" s="48"/>
      <c r="FXI80" s="48"/>
      <c r="FXJ80" s="48"/>
      <c r="FXK80" s="48"/>
      <c r="FXL80" s="48"/>
      <c r="FXM80" s="48"/>
      <c r="FXN80" s="48"/>
      <c r="FXO80" s="48"/>
      <c r="FXP80" s="48"/>
      <c r="FXQ80" s="48"/>
      <c r="FXR80" s="48"/>
      <c r="FXS80" s="48"/>
      <c r="FXT80" s="48"/>
      <c r="FXU80" s="48"/>
      <c r="FXV80" s="48"/>
      <c r="FXW80" s="48"/>
      <c r="FXX80" s="48"/>
      <c r="FXY80" s="48"/>
      <c r="FXZ80" s="48"/>
      <c r="FYA80" s="48"/>
      <c r="FYB80" s="48"/>
      <c r="FYC80" s="48"/>
      <c r="FYD80" s="48"/>
      <c r="FYE80" s="48"/>
      <c r="FYF80" s="48"/>
      <c r="FYG80" s="48"/>
      <c r="FYH80" s="48"/>
      <c r="FYI80" s="48"/>
      <c r="FYJ80" s="48"/>
      <c r="FYK80" s="48"/>
      <c r="FYL80" s="48"/>
      <c r="FYM80" s="48"/>
      <c r="FYN80" s="48"/>
      <c r="FYO80" s="48"/>
      <c r="FYP80" s="48"/>
      <c r="FYQ80" s="48"/>
      <c r="FYR80" s="48"/>
      <c r="FYS80" s="48"/>
      <c r="FYT80" s="48"/>
      <c r="FYU80" s="48"/>
      <c r="FYV80" s="48"/>
      <c r="FYW80" s="48"/>
      <c r="FYX80" s="48"/>
      <c r="FYY80" s="48"/>
      <c r="FYZ80" s="48"/>
      <c r="FZA80" s="48"/>
      <c r="FZB80" s="48"/>
      <c r="FZC80" s="48"/>
      <c r="FZD80" s="48"/>
      <c r="FZE80" s="48"/>
      <c r="FZF80" s="48"/>
      <c r="FZG80" s="48"/>
      <c r="FZH80" s="48"/>
      <c r="FZI80" s="48"/>
      <c r="FZJ80" s="48"/>
      <c r="FZK80" s="48"/>
      <c r="FZL80" s="48"/>
      <c r="FZM80" s="48"/>
      <c r="FZN80" s="48"/>
      <c r="FZO80" s="48"/>
      <c r="FZP80" s="48"/>
      <c r="FZQ80" s="48"/>
      <c r="FZR80" s="48"/>
      <c r="FZS80" s="48"/>
      <c r="FZT80" s="48"/>
      <c r="FZU80" s="48"/>
      <c r="FZV80" s="48"/>
      <c r="FZW80" s="48"/>
      <c r="FZX80" s="48"/>
      <c r="FZY80" s="48"/>
      <c r="FZZ80" s="48"/>
      <c r="GAA80" s="48"/>
      <c r="GAB80" s="48"/>
      <c r="GAC80" s="48"/>
      <c r="GAD80" s="48"/>
      <c r="GAE80" s="48"/>
      <c r="GAF80" s="48"/>
      <c r="GAG80" s="48"/>
      <c r="GAH80" s="48"/>
      <c r="GAI80" s="48"/>
      <c r="GAJ80" s="48"/>
      <c r="GAK80" s="48"/>
      <c r="GAL80" s="48"/>
      <c r="GAM80" s="48"/>
      <c r="GAN80" s="48"/>
      <c r="GAO80" s="48"/>
      <c r="GAP80" s="48"/>
      <c r="GAQ80" s="48"/>
      <c r="GAR80" s="48"/>
      <c r="GAS80" s="48"/>
      <c r="GAT80" s="48"/>
      <c r="GAU80" s="48"/>
      <c r="GAV80" s="48"/>
      <c r="GAW80" s="48"/>
      <c r="GAX80" s="48"/>
      <c r="GAY80" s="48"/>
      <c r="GAZ80" s="48"/>
      <c r="GBA80" s="48"/>
      <c r="GBB80" s="48"/>
      <c r="GBC80" s="48"/>
      <c r="GBD80" s="48"/>
      <c r="GBE80" s="48"/>
      <c r="GBF80" s="48"/>
      <c r="GBG80" s="48"/>
      <c r="GBH80" s="48"/>
      <c r="GBI80" s="48"/>
      <c r="GBJ80" s="48"/>
      <c r="GBK80" s="48"/>
      <c r="GBL80" s="48"/>
      <c r="GBM80" s="48"/>
      <c r="GBN80" s="48"/>
      <c r="GBO80" s="48"/>
      <c r="GBP80" s="48"/>
      <c r="GBQ80" s="48"/>
      <c r="GBR80" s="48"/>
      <c r="GBS80" s="48"/>
      <c r="GBT80" s="48"/>
      <c r="GBU80" s="48"/>
      <c r="GBV80" s="48"/>
      <c r="GBW80" s="48"/>
      <c r="GBX80" s="48"/>
      <c r="GBY80" s="48"/>
      <c r="GBZ80" s="48"/>
      <c r="GCA80" s="48"/>
      <c r="GCB80" s="48"/>
      <c r="GCC80" s="48"/>
      <c r="GCD80" s="48"/>
      <c r="GCE80" s="48"/>
      <c r="GCF80" s="48"/>
      <c r="GCG80" s="48"/>
      <c r="GCH80" s="48"/>
      <c r="GCI80" s="48"/>
      <c r="GCJ80" s="48"/>
      <c r="GCK80" s="48"/>
      <c r="GCL80" s="48"/>
      <c r="GCM80" s="48"/>
      <c r="GCN80" s="48"/>
      <c r="GCO80" s="48"/>
      <c r="GCP80" s="48"/>
      <c r="GCQ80" s="48"/>
      <c r="GCR80" s="48"/>
      <c r="GCS80" s="48"/>
      <c r="GCT80" s="48"/>
      <c r="GCU80" s="48"/>
      <c r="GCV80" s="48"/>
      <c r="GCW80" s="48"/>
      <c r="GCX80" s="48"/>
      <c r="GCY80" s="48"/>
      <c r="GCZ80" s="48"/>
      <c r="GDA80" s="48"/>
      <c r="GDB80" s="48"/>
      <c r="GDC80" s="48"/>
      <c r="GDD80" s="48"/>
      <c r="GDE80" s="48"/>
      <c r="GDF80" s="48"/>
      <c r="GDG80" s="48"/>
      <c r="GDH80" s="48"/>
      <c r="GDI80" s="48"/>
      <c r="GDJ80" s="48"/>
      <c r="GDK80" s="48"/>
      <c r="GDL80" s="48"/>
      <c r="GDM80" s="48"/>
      <c r="GDN80" s="48"/>
      <c r="GDO80" s="48"/>
      <c r="GDP80" s="48"/>
      <c r="GDQ80" s="48"/>
      <c r="GDR80" s="48"/>
      <c r="GDS80" s="48"/>
      <c r="GDT80" s="48"/>
      <c r="GDU80" s="48"/>
      <c r="GDV80" s="48"/>
      <c r="GDW80" s="48"/>
      <c r="GDX80" s="48"/>
      <c r="GDY80" s="48"/>
      <c r="GDZ80" s="48"/>
      <c r="GEA80" s="48"/>
      <c r="GEB80" s="48"/>
      <c r="GEC80" s="48"/>
      <c r="GED80" s="48"/>
      <c r="GEE80" s="48"/>
      <c r="GEF80" s="48"/>
      <c r="GEG80" s="48"/>
      <c r="GEH80" s="48"/>
      <c r="GEI80" s="48"/>
      <c r="GEJ80" s="48"/>
      <c r="GEK80" s="48"/>
      <c r="GEL80" s="48"/>
      <c r="GEM80" s="48"/>
      <c r="GEN80" s="48"/>
      <c r="GEO80" s="48"/>
      <c r="GEP80" s="48"/>
      <c r="GEQ80" s="48"/>
      <c r="GER80" s="48"/>
      <c r="GES80" s="48"/>
      <c r="GET80" s="48"/>
      <c r="GEU80" s="48"/>
      <c r="GEV80" s="48"/>
      <c r="GEW80" s="48"/>
      <c r="GEX80" s="48"/>
      <c r="GEY80" s="48"/>
      <c r="GEZ80" s="48"/>
      <c r="GFA80" s="48"/>
      <c r="GFB80" s="48"/>
      <c r="GFC80" s="48"/>
      <c r="GFD80" s="48"/>
      <c r="GFE80" s="48"/>
      <c r="GFF80" s="48"/>
      <c r="GFG80" s="48"/>
      <c r="GFH80" s="48"/>
      <c r="GFI80" s="48"/>
      <c r="GFJ80" s="48"/>
      <c r="GFK80" s="48"/>
      <c r="GFL80" s="48"/>
      <c r="GFM80" s="48"/>
      <c r="GFN80" s="48"/>
      <c r="GFO80" s="48"/>
      <c r="GFP80" s="48"/>
      <c r="GFQ80" s="48"/>
      <c r="GFR80" s="48"/>
      <c r="GFS80" s="48"/>
      <c r="GFT80" s="48"/>
      <c r="GFU80" s="48"/>
      <c r="GFV80" s="48"/>
      <c r="GFW80" s="48"/>
      <c r="GFX80" s="48"/>
      <c r="GFY80" s="48"/>
      <c r="GFZ80" s="48"/>
      <c r="GGA80" s="48"/>
      <c r="GGB80" s="48"/>
      <c r="GGC80" s="48"/>
      <c r="GGD80" s="48"/>
      <c r="GGE80" s="48"/>
      <c r="GGF80" s="48"/>
      <c r="GGG80" s="48"/>
      <c r="GGH80" s="48"/>
      <c r="GGI80" s="48"/>
      <c r="GGJ80" s="48"/>
      <c r="GGK80" s="48"/>
      <c r="GGL80" s="48"/>
      <c r="GGM80" s="48"/>
      <c r="GGN80" s="48"/>
      <c r="GGO80" s="48"/>
      <c r="GGP80" s="48"/>
      <c r="GGQ80" s="48"/>
      <c r="GGR80" s="48"/>
      <c r="GGS80" s="48"/>
      <c r="GGT80" s="48"/>
      <c r="GGU80" s="48"/>
      <c r="GGV80" s="48"/>
      <c r="GGW80" s="48"/>
      <c r="GGX80" s="48"/>
      <c r="GGY80" s="48"/>
      <c r="GGZ80" s="48"/>
      <c r="GHA80" s="48"/>
      <c r="GHB80" s="48"/>
      <c r="GHC80" s="48"/>
      <c r="GHD80" s="48"/>
      <c r="GHE80" s="48"/>
      <c r="GHF80" s="48"/>
      <c r="GHG80" s="48"/>
      <c r="GHH80" s="48"/>
      <c r="GHI80" s="48"/>
      <c r="GHJ80" s="48"/>
      <c r="GHK80" s="48"/>
      <c r="GHL80" s="48"/>
      <c r="GHM80" s="48"/>
      <c r="GHN80" s="48"/>
      <c r="GHO80" s="48"/>
      <c r="GHP80" s="48"/>
      <c r="GHQ80" s="48"/>
      <c r="GHR80" s="48"/>
      <c r="GHS80" s="48"/>
      <c r="GHT80" s="48"/>
      <c r="GHU80" s="48"/>
      <c r="GHV80" s="48"/>
      <c r="GHW80" s="48"/>
      <c r="GHX80" s="48"/>
      <c r="GHY80" s="48"/>
      <c r="GHZ80" s="48"/>
      <c r="GIA80" s="48"/>
      <c r="GIB80" s="48"/>
      <c r="GIC80" s="48"/>
      <c r="GID80" s="48"/>
      <c r="GIE80" s="48"/>
      <c r="GIF80" s="48"/>
      <c r="GIG80" s="48"/>
      <c r="GIH80" s="48"/>
      <c r="GII80" s="48"/>
      <c r="GIJ80" s="48"/>
      <c r="GIK80" s="48"/>
      <c r="GIL80" s="48"/>
      <c r="GIM80" s="48"/>
      <c r="GIN80" s="48"/>
      <c r="GIO80" s="48"/>
      <c r="GIP80" s="48"/>
      <c r="GIQ80" s="48"/>
      <c r="GIR80" s="48"/>
      <c r="GIS80" s="48"/>
      <c r="GIT80" s="48"/>
      <c r="GIU80" s="48"/>
      <c r="GIV80" s="48"/>
      <c r="GIW80" s="48"/>
      <c r="GIX80" s="48"/>
      <c r="GIY80" s="48"/>
      <c r="GIZ80" s="48"/>
      <c r="GJA80" s="48"/>
      <c r="GJB80" s="48"/>
      <c r="GJC80" s="48"/>
      <c r="GJD80" s="48"/>
      <c r="GJE80" s="48"/>
      <c r="GJF80" s="48"/>
      <c r="GJG80" s="48"/>
      <c r="GJH80" s="48"/>
      <c r="GJI80" s="48"/>
      <c r="GJJ80" s="48"/>
      <c r="GJK80" s="48"/>
      <c r="GJL80" s="48"/>
      <c r="GJM80" s="48"/>
      <c r="GJN80" s="48"/>
      <c r="GJO80" s="48"/>
      <c r="GJP80" s="48"/>
      <c r="GJQ80" s="48"/>
      <c r="GJR80" s="48"/>
      <c r="GJS80" s="48"/>
      <c r="GJT80" s="48"/>
      <c r="GJU80" s="48"/>
      <c r="GJV80" s="48"/>
      <c r="GJW80" s="48"/>
      <c r="GJX80" s="48"/>
      <c r="GJY80" s="48"/>
      <c r="GJZ80" s="48"/>
      <c r="GKA80" s="48"/>
      <c r="GKB80" s="48"/>
      <c r="GKC80" s="48"/>
      <c r="GKD80" s="48"/>
      <c r="GKE80" s="48"/>
      <c r="GKF80" s="48"/>
      <c r="GKG80" s="48"/>
      <c r="GKH80" s="48"/>
      <c r="GKI80" s="48"/>
      <c r="GKJ80" s="48"/>
      <c r="GKK80" s="48"/>
      <c r="GKL80" s="48"/>
      <c r="GKM80" s="48"/>
      <c r="GKN80" s="48"/>
      <c r="GKO80" s="48"/>
      <c r="GKP80" s="48"/>
      <c r="GKQ80" s="48"/>
      <c r="GKR80" s="48"/>
      <c r="GKS80" s="48"/>
      <c r="GKT80" s="48"/>
      <c r="GKU80" s="48"/>
      <c r="GKV80" s="48"/>
      <c r="GKW80" s="48"/>
      <c r="GKX80" s="48"/>
      <c r="GKY80" s="48"/>
      <c r="GKZ80" s="48"/>
      <c r="GLA80" s="48"/>
      <c r="GLB80" s="48"/>
      <c r="GLC80" s="48"/>
      <c r="GLD80" s="48"/>
      <c r="GLE80" s="48"/>
      <c r="GLF80" s="48"/>
      <c r="GLG80" s="48"/>
      <c r="GLH80" s="48"/>
      <c r="GLI80" s="48"/>
      <c r="GLJ80" s="48"/>
      <c r="GLK80" s="48"/>
      <c r="GLL80" s="48"/>
      <c r="GLM80" s="48"/>
      <c r="GLN80" s="48"/>
      <c r="GLO80" s="48"/>
      <c r="GLP80" s="48"/>
      <c r="GLQ80" s="48"/>
      <c r="GLR80" s="48"/>
      <c r="GLS80" s="48"/>
      <c r="GLT80" s="48"/>
      <c r="GLU80" s="48"/>
      <c r="GLV80" s="48"/>
      <c r="GLW80" s="48"/>
      <c r="GLX80" s="48"/>
      <c r="GLY80" s="48"/>
      <c r="GLZ80" s="48"/>
      <c r="GMA80" s="48"/>
      <c r="GMB80" s="48"/>
      <c r="GMC80" s="48"/>
      <c r="GMD80" s="48"/>
      <c r="GME80" s="48"/>
      <c r="GMF80" s="48"/>
      <c r="GMG80" s="48"/>
      <c r="GMH80" s="48"/>
      <c r="GMI80" s="48"/>
      <c r="GMJ80" s="48"/>
      <c r="GMK80" s="48"/>
      <c r="GML80" s="48"/>
      <c r="GMM80" s="48"/>
      <c r="GMN80" s="48"/>
      <c r="GMO80" s="48"/>
      <c r="GMP80" s="48"/>
      <c r="GMQ80" s="48"/>
      <c r="GMR80" s="48"/>
      <c r="GMS80" s="48"/>
      <c r="GMT80" s="48"/>
      <c r="GMU80" s="48"/>
      <c r="GMV80" s="48"/>
      <c r="GMW80" s="48"/>
      <c r="GMX80" s="48"/>
      <c r="GMY80" s="48"/>
      <c r="GMZ80" s="48"/>
      <c r="GNA80" s="48"/>
      <c r="GNB80" s="48"/>
      <c r="GNC80" s="48"/>
      <c r="GND80" s="48"/>
      <c r="GNE80" s="48"/>
      <c r="GNF80" s="48"/>
      <c r="GNG80" s="48"/>
      <c r="GNH80" s="48"/>
      <c r="GNI80" s="48"/>
      <c r="GNJ80" s="48"/>
      <c r="GNK80" s="48"/>
      <c r="GNL80" s="48"/>
      <c r="GNM80" s="48"/>
      <c r="GNN80" s="48"/>
      <c r="GNO80" s="48"/>
      <c r="GNP80" s="48"/>
      <c r="GNQ80" s="48"/>
      <c r="GNR80" s="48"/>
      <c r="GNS80" s="48"/>
      <c r="GNT80" s="48"/>
      <c r="GNU80" s="48"/>
      <c r="GNV80" s="48"/>
      <c r="GNW80" s="48"/>
      <c r="GNX80" s="48"/>
      <c r="GNY80" s="48"/>
      <c r="GNZ80" s="48"/>
      <c r="GOA80" s="48"/>
      <c r="GOB80" s="48"/>
      <c r="GOC80" s="48"/>
      <c r="GOD80" s="48"/>
      <c r="GOE80" s="48"/>
      <c r="GOF80" s="48"/>
      <c r="GOG80" s="48"/>
      <c r="GOH80" s="48"/>
      <c r="GOI80" s="48"/>
      <c r="GOJ80" s="48"/>
      <c r="GOK80" s="48"/>
      <c r="GOL80" s="48"/>
      <c r="GOM80" s="48"/>
      <c r="GON80" s="48"/>
      <c r="GOO80" s="48"/>
      <c r="GOP80" s="48"/>
      <c r="GOQ80" s="48"/>
      <c r="GOR80" s="48"/>
      <c r="GOS80" s="48"/>
      <c r="GOT80" s="48"/>
      <c r="GOU80" s="48"/>
      <c r="GOV80" s="48"/>
      <c r="GOW80" s="48"/>
      <c r="GOX80" s="48"/>
      <c r="GOY80" s="48"/>
      <c r="GOZ80" s="48"/>
      <c r="GPA80" s="48"/>
      <c r="GPB80" s="48"/>
      <c r="GPC80" s="48"/>
      <c r="GPD80" s="48"/>
      <c r="GPE80" s="48"/>
      <c r="GPF80" s="48"/>
      <c r="GPG80" s="48"/>
      <c r="GPH80" s="48"/>
      <c r="GPI80" s="48"/>
      <c r="GPJ80" s="48"/>
      <c r="GPK80" s="48"/>
      <c r="GPL80" s="48"/>
      <c r="GPM80" s="48"/>
      <c r="GPN80" s="48"/>
      <c r="GPO80" s="48"/>
      <c r="GPP80" s="48"/>
      <c r="GPQ80" s="48"/>
      <c r="GPR80" s="48"/>
      <c r="GPS80" s="48"/>
      <c r="GPT80" s="48"/>
      <c r="GPU80" s="48"/>
      <c r="GPV80" s="48"/>
      <c r="GPW80" s="48"/>
      <c r="GPX80" s="48"/>
      <c r="GPY80" s="48"/>
      <c r="GPZ80" s="48"/>
      <c r="GQA80" s="48"/>
      <c r="GQB80" s="48"/>
      <c r="GQC80" s="48"/>
      <c r="GQD80" s="48"/>
      <c r="GQE80" s="48"/>
      <c r="GQF80" s="48"/>
      <c r="GQG80" s="48"/>
      <c r="GQH80" s="48"/>
      <c r="GQI80" s="48"/>
      <c r="GQJ80" s="48"/>
      <c r="GQK80" s="48"/>
      <c r="GQL80" s="48"/>
      <c r="GQM80" s="48"/>
      <c r="GQN80" s="48"/>
      <c r="GQO80" s="48"/>
      <c r="GQP80" s="48"/>
      <c r="GQQ80" s="48"/>
      <c r="GQR80" s="48"/>
      <c r="GQS80" s="48"/>
      <c r="GQT80" s="48"/>
      <c r="GQU80" s="48"/>
      <c r="GQV80" s="48"/>
      <c r="GQW80" s="48"/>
      <c r="GQX80" s="48"/>
      <c r="GQY80" s="48"/>
      <c r="GQZ80" s="48"/>
      <c r="GRA80" s="48"/>
      <c r="GRB80" s="48"/>
      <c r="GRC80" s="48"/>
      <c r="GRD80" s="48"/>
      <c r="GRE80" s="48"/>
      <c r="GRF80" s="48"/>
      <c r="GRG80" s="48"/>
      <c r="GRH80" s="48"/>
      <c r="GRI80" s="48"/>
      <c r="GRJ80" s="48"/>
      <c r="GRK80" s="48"/>
      <c r="GRL80" s="48"/>
      <c r="GRM80" s="48"/>
      <c r="GRN80" s="48"/>
      <c r="GRO80" s="48"/>
      <c r="GRP80" s="48"/>
      <c r="GRQ80" s="48"/>
      <c r="GRR80" s="48"/>
      <c r="GRS80" s="48"/>
      <c r="GRT80" s="48"/>
      <c r="GRU80" s="48"/>
      <c r="GRV80" s="48"/>
      <c r="GRW80" s="48"/>
      <c r="GRX80" s="48"/>
      <c r="GRY80" s="48"/>
      <c r="GRZ80" s="48"/>
      <c r="GSA80" s="48"/>
      <c r="GSB80" s="48"/>
      <c r="GSC80" s="48"/>
      <c r="GSD80" s="48"/>
      <c r="GSE80" s="48"/>
      <c r="GSF80" s="48"/>
      <c r="GSG80" s="48"/>
      <c r="GSH80" s="48"/>
      <c r="GSI80" s="48"/>
      <c r="GSJ80" s="48"/>
      <c r="GSK80" s="48"/>
      <c r="GSL80" s="48"/>
      <c r="GSM80" s="48"/>
      <c r="GSN80" s="48"/>
      <c r="GSO80" s="48"/>
      <c r="GSP80" s="48"/>
      <c r="GSQ80" s="48"/>
      <c r="GSR80" s="48"/>
      <c r="GSS80" s="48"/>
      <c r="GST80" s="48"/>
      <c r="GSU80" s="48"/>
      <c r="GSV80" s="48"/>
      <c r="GSW80" s="48"/>
      <c r="GSX80" s="48"/>
      <c r="GSY80" s="48"/>
      <c r="GSZ80" s="48"/>
      <c r="GTA80" s="48"/>
      <c r="GTB80" s="48"/>
      <c r="GTC80" s="48"/>
      <c r="GTD80" s="48"/>
      <c r="GTE80" s="48"/>
      <c r="GTF80" s="48"/>
      <c r="GTG80" s="48"/>
      <c r="GTH80" s="48"/>
      <c r="GTI80" s="48"/>
      <c r="GTJ80" s="48"/>
      <c r="GTK80" s="48"/>
      <c r="GTL80" s="48"/>
      <c r="GTM80" s="48"/>
      <c r="GTN80" s="48"/>
      <c r="GTO80" s="48"/>
      <c r="GTP80" s="48"/>
      <c r="GTQ80" s="48"/>
      <c r="GTR80" s="48"/>
      <c r="GTS80" s="48"/>
      <c r="GTT80" s="48"/>
      <c r="GTU80" s="48"/>
      <c r="GTV80" s="48"/>
      <c r="GTW80" s="48"/>
      <c r="GTX80" s="48"/>
      <c r="GTY80" s="48"/>
      <c r="GTZ80" s="48"/>
      <c r="GUA80" s="48"/>
      <c r="GUB80" s="48"/>
      <c r="GUC80" s="48"/>
      <c r="GUD80" s="48"/>
      <c r="GUE80" s="48"/>
      <c r="GUF80" s="48"/>
      <c r="GUG80" s="48"/>
      <c r="GUH80" s="48"/>
      <c r="GUI80" s="48"/>
      <c r="GUJ80" s="48"/>
      <c r="GUK80" s="48"/>
      <c r="GUL80" s="48"/>
      <c r="GUM80" s="48"/>
      <c r="GUN80" s="48"/>
      <c r="GUO80" s="48"/>
      <c r="GUP80" s="48"/>
      <c r="GUQ80" s="48"/>
      <c r="GUR80" s="48"/>
      <c r="GUS80" s="48"/>
      <c r="GUT80" s="48"/>
      <c r="GUU80" s="48"/>
      <c r="GUV80" s="48"/>
      <c r="GUW80" s="48"/>
      <c r="GUX80" s="48"/>
      <c r="GUY80" s="48"/>
      <c r="GUZ80" s="48"/>
      <c r="GVA80" s="48"/>
      <c r="GVB80" s="48"/>
      <c r="GVC80" s="48"/>
      <c r="GVD80" s="48"/>
      <c r="GVE80" s="48"/>
      <c r="GVF80" s="48"/>
      <c r="GVG80" s="48"/>
      <c r="GVH80" s="48"/>
      <c r="GVI80" s="48"/>
      <c r="GVJ80" s="48"/>
      <c r="GVK80" s="48"/>
      <c r="GVL80" s="48"/>
      <c r="GVM80" s="48"/>
      <c r="GVN80" s="48"/>
      <c r="GVO80" s="48"/>
      <c r="GVP80" s="48"/>
      <c r="GVQ80" s="48"/>
      <c r="GVR80" s="48"/>
      <c r="GVS80" s="48"/>
      <c r="GVT80" s="48"/>
      <c r="GVU80" s="48"/>
      <c r="GVV80" s="48"/>
      <c r="GVW80" s="48"/>
      <c r="GVX80" s="48"/>
      <c r="GVY80" s="48"/>
      <c r="GVZ80" s="48"/>
      <c r="GWA80" s="48"/>
      <c r="GWB80" s="48"/>
      <c r="GWC80" s="48"/>
      <c r="GWD80" s="48"/>
      <c r="GWE80" s="48"/>
      <c r="GWF80" s="48"/>
      <c r="GWG80" s="48"/>
      <c r="GWH80" s="48"/>
      <c r="GWI80" s="48"/>
      <c r="GWJ80" s="48"/>
      <c r="GWK80" s="48"/>
      <c r="GWL80" s="48"/>
      <c r="GWM80" s="48"/>
      <c r="GWN80" s="48"/>
      <c r="GWO80" s="48"/>
      <c r="GWP80" s="48"/>
      <c r="GWQ80" s="48"/>
      <c r="GWR80" s="48"/>
      <c r="GWS80" s="48"/>
      <c r="GWT80" s="48"/>
      <c r="GWU80" s="48"/>
      <c r="GWV80" s="48"/>
      <c r="GWW80" s="48"/>
      <c r="GWX80" s="48"/>
      <c r="GWY80" s="48"/>
      <c r="GWZ80" s="48"/>
      <c r="GXA80" s="48"/>
      <c r="GXB80" s="48"/>
      <c r="GXC80" s="48"/>
      <c r="GXD80" s="48"/>
      <c r="GXE80" s="48"/>
      <c r="GXF80" s="48"/>
      <c r="GXG80" s="48"/>
      <c r="GXH80" s="48"/>
      <c r="GXI80" s="48"/>
      <c r="GXJ80" s="48"/>
      <c r="GXK80" s="48"/>
      <c r="GXL80" s="48"/>
      <c r="GXM80" s="48"/>
      <c r="GXN80" s="48"/>
      <c r="GXO80" s="48"/>
      <c r="GXP80" s="48"/>
      <c r="GXQ80" s="48"/>
      <c r="GXR80" s="48"/>
      <c r="GXS80" s="48"/>
      <c r="GXT80" s="48"/>
      <c r="GXU80" s="48"/>
      <c r="GXV80" s="48"/>
      <c r="GXW80" s="48"/>
      <c r="GXX80" s="48"/>
      <c r="GXY80" s="48"/>
      <c r="GXZ80" s="48"/>
      <c r="GYA80" s="48"/>
      <c r="GYB80" s="48"/>
      <c r="GYC80" s="48"/>
      <c r="GYD80" s="48"/>
      <c r="GYE80" s="48"/>
      <c r="GYF80" s="48"/>
      <c r="GYG80" s="48"/>
      <c r="GYH80" s="48"/>
      <c r="GYI80" s="48"/>
      <c r="GYJ80" s="48"/>
      <c r="GYK80" s="48"/>
      <c r="GYL80" s="48"/>
      <c r="GYM80" s="48"/>
      <c r="GYN80" s="48"/>
      <c r="GYO80" s="48"/>
      <c r="GYP80" s="48"/>
      <c r="GYQ80" s="48"/>
      <c r="GYR80" s="48"/>
      <c r="GYS80" s="48"/>
      <c r="GYT80" s="48"/>
      <c r="GYU80" s="48"/>
      <c r="GYV80" s="48"/>
      <c r="GYW80" s="48"/>
      <c r="GYX80" s="48"/>
      <c r="GYY80" s="48"/>
      <c r="GYZ80" s="48"/>
      <c r="GZA80" s="48"/>
      <c r="GZB80" s="48"/>
      <c r="GZC80" s="48"/>
      <c r="GZD80" s="48"/>
      <c r="GZE80" s="48"/>
      <c r="GZF80" s="48"/>
      <c r="GZG80" s="48"/>
      <c r="GZH80" s="48"/>
      <c r="GZI80" s="48"/>
      <c r="GZJ80" s="48"/>
      <c r="GZK80" s="48"/>
      <c r="GZL80" s="48"/>
      <c r="GZM80" s="48"/>
      <c r="GZN80" s="48"/>
      <c r="GZO80" s="48"/>
      <c r="GZP80" s="48"/>
      <c r="GZQ80" s="48"/>
      <c r="GZR80" s="48"/>
      <c r="GZS80" s="48"/>
      <c r="GZT80" s="48"/>
      <c r="GZU80" s="48"/>
      <c r="GZV80" s="48"/>
      <c r="GZW80" s="48"/>
      <c r="GZX80" s="48"/>
      <c r="GZY80" s="48"/>
      <c r="GZZ80" s="48"/>
      <c r="HAA80" s="48"/>
      <c r="HAB80" s="48"/>
      <c r="HAC80" s="48"/>
      <c r="HAD80" s="48"/>
      <c r="HAE80" s="48"/>
      <c r="HAF80" s="48"/>
      <c r="HAG80" s="48"/>
      <c r="HAH80" s="48"/>
      <c r="HAI80" s="48"/>
      <c r="HAJ80" s="48"/>
      <c r="HAK80" s="48"/>
      <c r="HAL80" s="48"/>
      <c r="HAM80" s="48"/>
      <c r="HAN80" s="48"/>
      <c r="HAO80" s="48"/>
      <c r="HAP80" s="48"/>
      <c r="HAQ80" s="48"/>
      <c r="HAR80" s="48"/>
      <c r="HAS80" s="48"/>
      <c r="HAT80" s="48"/>
      <c r="HAU80" s="48"/>
      <c r="HAV80" s="48"/>
      <c r="HAW80" s="48"/>
      <c r="HAX80" s="48"/>
      <c r="HAY80" s="48"/>
      <c r="HAZ80" s="48"/>
      <c r="HBA80" s="48"/>
      <c r="HBB80" s="48"/>
      <c r="HBC80" s="48"/>
      <c r="HBD80" s="48"/>
      <c r="HBE80" s="48"/>
      <c r="HBF80" s="48"/>
      <c r="HBG80" s="48"/>
      <c r="HBH80" s="48"/>
      <c r="HBI80" s="48"/>
      <c r="HBJ80" s="48"/>
      <c r="HBK80" s="48"/>
      <c r="HBL80" s="48"/>
      <c r="HBM80" s="48"/>
      <c r="HBN80" s="48"/>
      <c r="HBO80" s="48"/>
      <c r="HBP80" s="48"/>
      <c r="HBQ80" s="48"/>
      <c r="HBR80" s="48"/>
      <c r="HBS80" s="48"/>
      <c r="HBT80" s="48"/>
      <c r="HBU80" s="48"/>
      <c r="HBV80" s="48"/>
      <c r="HBW80" s="48"/>
      <c r="HBX80" s="48"/>
      <c r="HBY80" s="48"/>
      <c r="HBZ80" s="48"/>
      <c r="HCA80" s="48"/>
      <c r="HCB80" s="48"/>
      <c r="HCC80" s="48"/>
      <c r="HCD80" s="48"/>
      <c r="HCE80" s="48"/>
      <c r="HCF80" s="48"/>
      <c r="HCG80" s="48"/>
      <c r="HCH80" s="48"/>
      <c r="HCI80" s="48"/>
      <c r="HCJ80" s="48"/>
      <c r="HCK80" s="48"/>
      <c r="HCL80" s="48"/>
      <c r="HCM80" s="48"/>
      <c r="HCN80" s="48"/>
      <c r="HCO80" s="48"/>
      <c r="HCP80" s="48"/>
      <c r="HCQ80" s="48"/>
      <c r="HCR80" s="48"/>
      <c r="HCS80" s="48"/>
      <c r="HCT80" s="48"/>
      <c r="HCU80" s="48"/>
      <c r="HCV80" s="48"/>
      <c r="HCW80" s="48"/>
      <c r="HCX80" s="48"/>
      <c r="HCY80" s="48"/>
      <c r="HCZ80" s="48"/>
      <c r="HDA80" s="48"/>
      <c r="HDB80" s="48"/>
      <c r="HDC80" s="48"/>
      <c r="HDD80" s="48"/>
      <c r="HDE80" s="48"/>
      <c r="HDF80" s="48"/>
      <c r="HDG80" s="48"/>
      <c r="HDH80" s="48"/>
      <c r="HDI80" s="48"/>
      <c r="HDJ80" s="48"/>
      <c r="HDK80" s="48"/>
      <c r="HDL80" s="48"/>
      <c r="HDM80" s="48"/>
      <c r="HDN80" s="48"/>
      <c r="HDO80" s="48"/>
      <c r="HDP80" s="48"/>
      <c r="HDQ80" s="48"/>
      <c r="HDR80" s="48"/>
      <c r="HDS80" s="48"/>
      <c r="HDT80" s="48"/>
      <c r="HDU80" s="48"/>
      <c r="HDV80" s="48"/>
      <c r="HDW80" s="48"/>
      <c r="HDX80" s="48"/>
      <c r="HDY80" s="48"/>
      <c r="HDZ80" s="48"/>
      <c r="HEA80" s="48"/>
      <c r="HEB80" s="48"/>
      <c r="HEC80" s="48"/>
      <c r="HED80" s="48"/>
      <c r="HEE80" s="48"/>
      <c r="HEF80" s="48"/>
      <c r="HEG80" s="48"/>
      <c r="HEH80" s="48"/>
      <c r="HEI80" s="48"/>
      <c r="HEJ80" s="48"/>
      <c r="HEK80" s="48"/>
      <c r="HEL80" s="48"/>
      <c r="HEM80" s="48"/>
      <c r="HEN80" s="48"/>
      <c r="HEO80" s="48"/>
      <c r="HEP80" s="48"/>
      <c r="HEQ80" s="48"/>
      <c r="HER80" s="48"/>
      <c r="HES80" s="48"/>
      <c r="HET80" s="48"/>
      <c r="HEU80" s="48"/>
      <c r="HEV80" s="48"/>
      <c r="HEW80" s="48"/>
      <c r="HEX80" s="48"/>
      <c r="HEY80" s="48"/>
      <c r="HEZ80" s="48"/>
      <c r="HFA80" s="48"/>
      <c r="HFB80" s="48"/>
      <c r="HFC80" s="48"/>
      <c r="HFD80" s="48"/>
      <c r="HFE80" s="48"/>
      <c r="HFF80" s="48"/>
      <c r="HFG80" s="48"/>
      <c r="HFH80" s="48"/>
      <c r="HFI80" s="48"/>
      <c r="HFJ80" s="48"/>
      <c r="HFK80" s="48"/>
      <c r="HFL80" s="48"/>
      <c r="HFM80" s="48"/>
      <c r="HFN80" s="48"/>
      <c r="HFO80" s="48"/>
      <c r="HFP80" s="48"/>
      <c r="HFQ80" s="48"/>
      <c r="HFR80" s="48"/>
      <c r="HFS80" s="48"/>
      <c r="HFT80" s="48"/>
      <c r="HFU80" s="48"/>
      <c r="HFV80" s="48"/>
      <c r="HFW80" s="48"/>
      <c r="HFX80" s="48"/>
      <c r="HFY80" s="48"/>
      <c r="HFZ80" s="48"/>
      <c r="HGA80" s="48"/>
      <c r="HGB80" s="48"/>
      <c r="HGC80" s="48"/>
      <c r="HGD80" s="48"/>
      <c r="HGE80" s="48"/>
      <c r="HGF80" s="48"/>
      <c r="HGG80" s="48"/>
      <c r="HGH80" s="48"/>
      <c r="HGI80" s="48"/>
      <c r="HGJ80" s="48"/>
      <c r="HGK80" s="48"/>
      <c r="HGL80" s="48"/>
      <c r="HGM80" s="48"/>
      <c r="HGN80" s="48"/>
      <c r="HGO80" s="48"/>
      <c r="HGP80" s="48"/>
      <c r="HGQ80" s="48"/>
      <c r="HGR80" s="48"/>
      <c r="HGS80" s="48"/>
      <c r="HGT80" s="48"/>
      <c r="HGU80" s="48"/>
      <c r="HGV80" s="48"/>
      <c r="HGW80" s="48"/>
      <c r="HGX80" s="48"/>
      <c r="HGY80" s="48"/>
      <c r="HGZ80" s="48"/>
      <c r="HHA80" s="48"/>
      <c r="HHB80" s="48"/>
      <c r="HHC80" s="48"/>
      <c r="HHD80" s="48"/>
      <c r="HHE80" s="48"/>
      <c r="HHF80" s="48"/>
      <c r="HHG80" s="48"/>
      <c r="HHH80" s="48"/>
      <c r="HHI80" s="48"/>
      <c r="HHJ80" s="48"/>
      <c r="HHK80" s="48"/>
      <c r="HHL80" s="48"/>
      <c r="HHM80" s="48"/>
      <c r="HHN80" s="48"/>
      <c r="HHO80" s="48"/>
      <c r="HHP80" s="48"/>
      <c r="HHQ80" s="48"/>
      <c r="HHR80" s="48"/>
      <c r="HHS80" s="48"/>
      <c r="HHT80" s="48"/>
      <c r="HHU80" s="48"/>
      <c r="HHV80" s="48"/>
      <c r="HHW80" s="48"/>
      <c r="HHX80" s="48"/>
      <c r="HHY80" s="48"/>
      <c r="HHZ80" s="48"/>
      <c r="HIA80" s="48"/>
      <c r="HIB80" s="48"/>
      <c r="HIC80" s="48"/>
      <c r="HID80" s="48"/>
      <c r="HIE80" s="48"/>
      <c r="HIF80" s="48"/>
      <c r="HIG80" s="48"/>
      <c r="HIH80" s="48"/>
      <c r="HII80" s="48"/>
      <c r="HIJ80" s="48"/>
      <c r="HIK80" s="48"/>
      <c r="HIL80" s="48"/>
      <c r="HIM80" s="48"/>
      <c r="HIN80" s="48"/>
      <c r="HIO80" s="48"/>
      <c r="HIP80" s="48"/>
      <c r="HIQ80" s="48"/>
      <c r="HIR80" s="48"/>
      <c r="HIS80" s="48"/>
      <c r="HIT80" s="48"/>
      <c r="HIU80" s="48"/>
      <c r="HIV80" s="48"/>
      <c r="HIW80" s="48"/>
      <c r="HIX80" s="48"/>
      <c r="HIY80" s="48"/>
      <c r="HIZ80" s="48"/>
      <c r="HJA80" s="48"/>
      <c r="HJB80" s="48"/>
      <c r="HJC80" s="48"/>
      <c r="HJD80" s="48"/>
      <c r="HJE80" s="48"/>
      <c r="HJF80" s="48"/>
      <c r="HJG80" s="48"/>
      <c r="HJH80" s="48"/>
      <c r="HJI80" s="48"/>
      <c r="HJJ80" s="48"/>
      <c r="HJK80" s="48"/>
      <c r="HJL80" s="48"/>
      <c r="HJM80" s="48"/>
      <c r="HJN80" s="48"/>
      <c r="HJO80" s="48"/>
      <c r="HJP80" s="48"/>
      <c r="HJQ80" s="48"/>
      <c r="HJR80" s="48"/>
      <c r="HJS80" s="48"/>
      <c r="HJT80" s="48"/>
      <c r="HJU80" s="48"/>
      <c r="HJV80" s="48"/>
      <c r="HJW80" s="48"/>
      <c r="HJX80" s="48"/>
      <c r="HJY80" s="48"/>
      <c r="HJZ80" s="48"/>
      <c r="HKA80" s="48"/>
      <c r="HKB80" s="48"/>
      <c r="HKC80" s="48"/>
      <c r="HKD80" s="48"/>
      <c r="HKE80" s="48"/>
      <c r="HKF80" s="48"/>
      <c r="HKG80" s="48"/>
      <c r="HKH80" s="48"/>
      <c r="HKI80" s="48"/>
      <c r="HKJ80" s="48"/>
      <c r="HKK80" s="48"/>
      <c r="HKL80" s="48"/>
      <c r="HKM80" s="48"/>
      <c r="HKN80" s="48"/>
      <c r="HKO80" s="48"/>
      <c r="HKP80" s="48"/>
      <c r="HKQ80" s="48"/>
      <c r="HKR80" s="48"/>
      <c r="HKS80" s="48"/>
      <c r="HKT80" s="48"/>
      <c r="HKU80" s="48"/>
      <c r="HKV80" s="48"/>
      <c r="HKW80" s="48"/>
      <c r="HKX80" s="48"/>
      <c r="HKY80" s="48"/>
      <c r="HKZ80" s="48"/>
      <c r="HLA80" s="48"/>
      <c r="HLB80" s="48"/>
      <c r="HLC80" s="48"/>
      <c r="HLD80" s="48"/>
      <c r="HLE80" s="48"/>
      <c r="HLF80" s="48"/>
      <c r="HLG80" s="48"/>
      <c r="HLH80" s="48"/>
      <c r="HLI80" s="48"/>
      <c r="HLJ80" s="48"/>
      <c r="HLK80" s="48"/>
      <c r="HLL80" s="48"/>
      <c r="HLM80" s="48"/>
      <c r="HLN80" s="48"/>
      <c r="HLO80" s="48"/>
      <c r="HLP80" s="48"/>
      <c r="HLQ80" s="48"/>
      <c r="HLR80" s="48"/>
      <c r="HLS80" s="48"/>
      <c r="HLT80" s="48"/>
      <c r="HLU80" s="48"/>
      <c r="HLV80" s="48"/>
      <c r="HLW80" s="48"/>
      <c r="HLX80" s="48"/>
      <c r="HLY80" s="48"/>
      <c r="HLZ80" s="48"/>
      <c r="HMA80" s="48"/>
      <c r="HMB80" s="48"/>
      <c r="HMC80" s="48"/>
      <c r="HMD80" s="48"/>
      <c r="HME80" s="48"/>
      <c r="HMF80" s="48"/>
      <c r="HMG80" s="48"/>
      <c r="HMH80" s="48"/>
      <c r="HMI80" s="48"/>
      <c r="HMJ80" s="48"/>
      <c r="HMK80" s="48"/>
      <c r="HML80" s="48"/>
      <c r="HMM80" s="48"/>
      <c r="HMN80" s="48"/>
      <c r="HMO80" s="48"/>
      <c r="HMP80" s="48"/>
      <c r="HMQ80" s="48"/>
      <c r="HMR80" s="48"/>
      <c r="HMS80" s="48"/>
      <c r="HMT80" s="48"/>
      <c r="HMU80" s="48"/>
      <c r="HMV80" s="48"/>
      <c r="HMW80" s="48"/>
      <c r="HMX80" s="48"/>
      <c r="HMY80" s="48"/>
      <c r="HMZ80" s="48"/>
      <c r="HNA80" s="48"/>
      <c r="HNB80" s="48"/>
      <c r="HNC80" s="48"/>
      <c r="HND80" s="48"/>
      <c r="HNE80" s="48"/>
      <c r="HNF80" s="48"/>
      <c r="HNG80" s="48"/>
      <c r="HNH80" s="48"/>
      <c r="HNI80" s="48"/>
      <c r="HNJ80" s="48"/>
      <c r="HNK80" s="48"/>
      <c r="HNL80" s="48"/>
      <c r="HNM80" s="48"/>
      <c r="HNN80" s="48"/>
      <c r="HNO80" s="48"/>
      <c r="HNP80" s="48"/>
      <c r="HNQ80" s="48"/>
      <c r="HNR80" s="48"/>
      <c r="HNS80" s="48"/>
      <c r="HNT80" s="48"/>
      <c r="HNU80" s="48"/>
      <c r="HNV80" s="48"/>
      <c r="HNW80" s="48"/>
      <c r="HNX80" s="48"/>
      <c r="HNY80" s="48"/>
      <c r="HNZ80" s="48"/>
      <c r="HOA80" s="48"/>
      <c r="HOB80" s="48"/>
      <c r="HOC80" s="48"/>
      <c r="HOD80" s="48"/>
      <c r="HOE80" s="48"/>
      <c r="HOF80" s="48"/>
      <c r="HOG80" s="48"/>
      <c r="HOH80" s="48"/>
      <c r="HOI80" s="48"/>
      <c r="HOJ80" s="48"/>
      <c r="HOK80" s="48"/>
      <c r="HOL80" s="48"/>
      <c r="HOM80" s="48"/>
      <c r="HON80" s="48"/>
      <c r="HOO80" s="48"/>
      <c r="HOP80" s="48"/>
      <c r="HOQ80" s="48"/>
      <c r="HOR80" s="48"/>
      <c r="HOS80" s="48"/>
      <c r="HOT80" s="48"/>
      <c r="HOU80" s="48"/>
      <c r="HOV80" s="48"/>
      <c r="HOW80" s="48"/>
      <c r="HOX80" s="48"/>
      <c r="HOY80" s="48"/>
      <c r="HOZ80" s="48"/>
      <c r="HPA80" s="48"/>
      <c r="HPB80" s="48"/>
      <c r="HPC80" s="48"/>
      <c r="HPD80" s="48"/>
      <c r="HPE80" s="48"/>
      <c r="HPF80" s="48"/>
      <c r="HPG80" s="48"/>
      <c r="HPH80" s="48"/>
      <c r="HPI80" s="48"/>
      <c r="HPJ80" s="48"/>
      <c r="HPK80" s="48"/>
      <c r="HPL80" s="48"/>
      <c r="HPM80" s="48"/>
      <c r="HPN80" s="48"/>
      <c r="HPO80" s="48"/>
      <c r="HPP80" s="48"/>
      <c r="HPQ80" s="48"/>
      <c r="HPR80" s="48"/>
      <c r="HPS80" s="48"/>
      <c r="HPT80" s="48"/>
      <c r="HPU80" s="48"/>
      <c r="HPV80" s="48"/>
      <c r="HPW80" s="48"/>
      <c r="HPX80" s="48"/>
      <c r="HPY80" s="48"/>
      <c r="HPZ80" s="48"/>
      <c r="HQA80" s="48"/>
      <c r="HQB80" s="48"/>
      <c r="HQC80" s="48"/>
      <c r="HQD80" s="48"/>
      <c r="HQE80" s="48"/>
      <c r="HQF80" s="48"/>
      <c r="HQG80" s="48"/>
      <c r="HQH80" s="48"/>
      <c r="HQI80" s="48"/>
      <c r="HQJ80" s="48"/>
      <c r="HQK80" s="48"/>
      <c r="HQL80" s="48"/>
      <c r="HQM80" s="48"/>
      <c r="HQN80" s="48"/>
      <c r="HQO80" s="48"/>
      <c r="HQP80" s="48"/>
      <c r="HQQ80" s="48"/>
      <c r="HQR80" s="48"/>
      <c r="HQS80" s="48"/>
      <c r="HQT80" s="48"/>
      <c r="HQU80" s="48"/>
      <c r="HQV80" s="48"/>
      <c r="HQW80" s="48"/>
      <c r="HQX80" s="48"/>
      <c r="HQY80" s="48"/>
      <c r="HQZ80" s="48"/>
      <c r="HRA80" s="48"/>
      <c r="HRB80" s="48"/>
      <c r="HRC80" s="48"/>
      <c r="HRD80" s="48"/>
      <c r="HRE80" s="48"/>
      <c r="HRF80" s="48"/>
      <c r="HRG80" s="48"/>
      <c r="HRH80" s="48"/>
      <c r="HRI80" s="48"/>
      <c r="HRJ80" s="48"/>
      <c r="HRK80" s="48"/>
      <c r="HRL80" s="48"/>
      <c r="HRM80" s="48"/>
      <c r="HRN80" s="48"/>
      <c r="HRO80" s="48"/>
      <c r="HRP80" s="48"/>
      <c r="HRQ80" s="48"/>
      <c r="HRR80" s="48"/>
      <c r="HRS80" s="48"/>
      <c r="HRT80" s="48"/>
      <c r="HRU80" s="48"/>
      <c r="HRV80" s="48"/>
      <c r="HRW80" s="48"/>
      <c r="HRX80" s="48"/>
      <c r="HRY80" s="48"/>
      <c r="HRZ80" s="48"/>
      <c r="HSA80" s="48"/>
      <c r="HSB80" s="48"/>
      <c r="HSC80" s="48"/>
      <c r="HSD80" s="48"/>
      <c r="HSE80" s="48"/>
      <c r="HSF80" s="48"/>
      <c r="HSG80" s="48"/>
      <c r="HSH80" s="48"/>
      <c r="HSI80" s="48"/>
      <c r="HSJ80" s="48"/>
      <c r="HSK80" s="48"/>
      <c r="HSL80" s="48"/>
      <c r="HSM80" s="48"/>
      <c r="HSN80" s="48"/>
      <c r="HSO80" s="48"/>
      <c r="HSP80" s="48"/>
      <c r="HSQ80" s="48"/>
      <c r="HSR80" s="48"/>
      <c r="HSS80" s="48"/>
      <c r="HST80" s="48"/>
      <c r="HSU80" s="48"/>
      <c r="HSV80" s="48"/>
      <c r="HSW80" s="48"/>
      <c r="HSX80" s="48"/>
      <c r="HSY80" s="48"/>
      <c r="HSZ80" s="48"/>
      <c r="HTA80" s="48"/>
      <c r="HTB80" s="48"/>
      <c r="HTC80" s="48"/>
      <c r="HTD80" s="48"/>
      <c r="HTE80" s="48"/>
      <c r="HTF80" s="48"/>
      <c r="HTG80" s="48"/>
      <c r="HTH80" s="48"/>
      <c r="HTI80" s="48"/>
      <c r="HTJ80" s="48"/>
      <c r="HTK80" s="48"/>
      <c r="HTL80" s="48"/>
      <c r="HTM80" s="48"/>
      <c r="HTN80" s="48"/>
      <c r="HTO80" s="48"/>
      <c r="HTP80" s="48"/>
      <c r="HTQ80" s="48"/>
      <c r="HTR80" s="48"/>
      <c r="HTS80" s="48"/>
      <c r="HTT80" s="48"/>
      <c r="HTU80" s="48"/>
      <c r="HTV80" s="48"/>
      <c r="HTW80" s="48"/>
      <c r="HTX80" s="48"/>
      <c r="HTY80" s="48"/>
      <c r="HTZ80" s="48"/>
      <c r="HUA80" s="48"/>
      <c r="HUB80" s="48"/>
      <c r="HUC80" s="48"/>
      <c r="HUD80" s="48"/>
      <c r="HUE80" s="48"/>
      <c r="HUF80" s="48"/>
      <c r="HUG80" s="48"/>
      <c r="HUH80" s="48"/>
      <c r="HUI80" s="48"/>
      <c r="HUJ80" s="48"/>
      <c r="HUK80" s="48"/>
      <c r="HUL80" s="48"/>
      <c r="HUM80" s="48"/>
      <c r="HUN80" s="48"/>
      <c r="HUO80" s="48"/>
      <c r="HUP80" s="48"/>
      <c r="HUQ80" s="48"/>
      <c r="HUR80" s="48"/>
      <c r="HUS80" s="48"/>
      <c r="HUT80" s="48"/>
      <c r="HUU80" s="48"/>
      <c r="HUV80" s="48"/>
      <c r="HUW80" s="48"/>
      <c r="HUX80" s="48"/>
      <c r="HUY80" s="48"/>
      <c r="HUZ80" s="48"/>
      <c r="HVA80" s="48"/>
      <c r="HVB80" s="48"/>
      <c r="HVC80" s="48"/>
      <c r="HVD80" s="48"/>
      <c r="HVE80" s="48"/>
      <c r="HVF80" s="48"/>
      <c r="HVG80" s="48"/>
      <c r="HVH80" s="48"/>
      <c r="HVI80" s="48"/>
      <c r="HVJ80" s="48"/>
      <c r="HVK80" s="48"/>
      <c r="HVL80" s="48"/>
      <c r="HVM80" s="48"/>
      <c r="HVN80" s="48"/>
      <c r="HVO80" s="48"/>
      <c r="HVP80" s="48"/>
      <c r="HVQ80" s="48"/>
      <c r="HVR80" s="48"/>
      <c r="HVS80" s="48"/>
      <c r="HVT80" s="48"/>
      <c r="HVU80" s="48"/>
      <c r="HVV80" s="48"/>
      <c r="HVW80" s="48"/>
      <c r="HVX80" s="48"/>
      <c r="HVY80" s="48"/>
      <c r="HVZ80" s="48"/>
      <c r="HWA80" s="48"/>
      <c r="HWB80" s="48"/>
      <c r="HWC80" s="48"/>
      <c r="HWD80" s="48"/>
      <c r="HWE80" s="48"/>
      <c r="HWF80" s="48"/>
      <c r="HWG80" s="48"/>
      <c r="HWH80" s="48"/>
      <c r="HWI80" s="48"/>
      <c r="HWJ80" s="48"/>
      <c r="HWK80" s="48"/>
      <c r="HWL80" s="48"/>
      <c r="HWM80" s="48"/>
      <c r="HWN80" s="48"/>
      <c r="HWO80" s="48"/>
      <c r="HWP80" s="48"/>
      <c r="HWQ80" s="48"/>
      <c r="HWR80" s="48"/>
      <c r="HWS80" s="48"/>
      <c r="HWT80" s="48"/>
      <c r="HWU80" s="48"/>
      <c r="HWV80" s="48"/>
      <c r="HWW80" s="48"/>
      <c r="HWX80" s="48"/>
      <c r="HWY80" s="48"/>
      <c r="HWZ80" s="48"/>
      <c r="HXA80" s="48"/>
      <c r="HXB80" s="48"/>
      <c r="HXC80" s="48"/>
      <c r="HXD80" s="48"/>
      <c r="HXE80" s="48"/>
      <c r="HXF80" s="48"/>
      <c r="HXG80" s="48"/>
      <c r="HXH80" s="48"/>
      <c r="HXI80" s="48"/>
      <c r="HXJ80" s="48"/>
      <c r="HXK80" s="48"/>
      <c r="HXL80" s="48"/>
      <c r="HXM80" s="48"/>
      <c r="HXN80" s="48"/>
      <c r="HXO80" s="48"/>
      <c r="HXP80" s="48"/>
      <c r="HXQ80" s="48"/>
      <c r="HXR80" s="48"/>
      <c r="HXS80" s="48"/>
      <c r="HXT80" s="48"/>
      <c r="HXU80" s="48"/>
      <c r="HXV80" s="48"/>
      <c r="HXW80" s="48"/>
      <c r="HXX80" s="48"/>
      <c r="HXY80" s="48"/>
      <c r="HXZ80" s="48"/>
      <c r="HYA80" s="48"/>
      <c r="HYB80" s="48"/>
      <c r="HYC80" s="48"/>
      <c r="HYD80" s="48"/>
      <c r="HYE80" s="48"/>
      <c r="HYF80" s="48"/>
      <c r="HYG80" s="48"/>
      <c r="HYH80" s="48"/>
      <c r="HYI80" s="48"/>
      <c r="HYJ80" s="48"/>
      <c r="HYK80" s="48"/>
      <c r="HYL80" s="48"/>
      <c r="HYM80" s="48"/>
      <c r="HYN80" s="48"/>
      <c r="HYO80" s="48"/>
      <c r="HYP80" s="48"/>
      <c r="HYQ80" s="48"/>
      <c r="HYR80" s="48"/>
      <c r="HYS80" s="48"/>
      <c r="HYT80" s="48"/>
      <c r="HYU80" s="48"/>
      <c r="HYV80" s="48"/>
      <c r="HYW80" s="48"/>
      <c r="HYX80" s="48"/>
      <c r="HYY80" s="48"/>
      <c r="HYZ80" s="48"/>
      <c r="HZA80" s="48"/>
      <c r="HZB80" s="48"/>
      <c r="HZC80" s="48"/>
      <c r="HZD80" s="48"/>
      <c r="HZE80" s="48"/>
      <c r="HZF80" s="48"/>
      <c r="HZG80" s="48"/>
      <c r="HZH80" s="48"/>
      <c r="HZI80" s="48"/>
      <c r="HZJ80" s="48"/>
      <c r="HZK80" s="48"/>
      <c r="HZL80" s="48"/>
      <c r="HZM80" s="48"/>
      <c r="HZN80" s="48"/>
      <c r="HZO80" s="48"/>
      <c r="HZP80" s="48"/>
      <c r="HZQ80" s="48"/>
      <c r="HZR80" s="48"/>
      <c r="HZS80" s="48"/>
      <c r="HZT80" s="48"/>
      <c r="HZU80" s="48"/>
      <c r="HZV80" s="48"/>
      <c r="HZW80" s="48"/>
      <c r="HZX80" s="48"/>
      <c r="HZY80" s="48"/>
      <c r="HZZ80" s="48"/>
      <c r="IAA80" s="48"/>
      <c r="IAB80" s="48"/>
      <c r="IAC80" s="48"/>
      <c r="IAD80" s="48"/>
      <c r="IAE80" s="48"/>
      <c r="IAF80" s="48"/>
      <c r="IAG80" s="48"/>
      <c r="IAH80" s="48"/>
      <c r="IAI80" s="48"/>
      <c r="IAJ80" s="48"/>
      <c r="IAK80" s="48"/>
      <c r="IAL80" s="48"/>
      <c r="IAM80" s="48"/>
      <c r="IAN80" s="48"/>
      <c r="IAO80" s="48"/>
      <c r="IAP80" s="48"/>
      <c r="IAQ80" s="48"/>
      <c r="IAR80" s="48"/>
      <c r="IAS80" s="48"/>
      <c r="IAT80" s="48"/>
      <c r="IAU80" s="48"/>
      <c r="IAV80" s="48"/>
      <c r="IAW80" s="48"/>
      <c r="IAX80" s="48"/>
      <c r="IAY80" s="48"/>
      <c r="IAZ80" s="48"/>
      <c r="IBA80" s="48"/>
      <c r="IBB80" s="48"/>
      <c r="IBC80" s="48"/>
      <c r="IBD80" s="48"/>
      <c r="IBE80" s="48"/>
      <c r="IBF80" s="48"/>
      <c r="IBG80" s="48"/>
      <c r="IBH80" s="48"/>
      <c r="IBI80" s="48"/>
      <c r="IBJ80" s="48"/>
      <c r="IBK80" s="48"/>
      <c r="IBL80" s="48"/>
      <c r="IBM80" s="48"/>
      <c r="IBN80" s="48"/>
      <c r="IBO80" s="48"/>
      <c r="IBP80" s="48"/>
      <c r="IBQ80" s="48"/>
      <c r="IBR80" s="48"/>
      <c r="IBS80" s="48"/>
      <c r="IBT80" s="48"/>
      <c r="IBU80" s="48"/>
      <c r="IBV80" s="48"/>
      <c r="IBW80" s="48"/>
      <c r="IBX80" s="48"/>
      <c r="IBY80" s="48"/>
      <c r="IBZ80" s="48"/>
      <c r="ICA80" s="48"/>
      <c r="ICB80" s="48"/>
      <c r="ICC80" s="48"/>
      <c r="ICD80" s="48"/>
      <c r="ICE80" s="48"/>
      <c r="ICF80" s="48"/>
      <c r="ICG80" s="48"/>
      <c r="ICH80" s="48"/>
      <c r="ICI80" s="48"/>
      <c r="ICJ80" s="48"/>
      <c r="ICK80" s="48"/>
      <c r="ICL80" s="48"/>
      <c r="ICM80" s="48"/>
      <c r="ICN80" s="48"/>
      <c r="ICO80" s="48"/>
      <c r="ICP80" s="48"/>
      <c r="ICQ80" s="48"/>
      <c r="ICR80" s="48"/>
      <c r="ICS80" s="48"/>
      <c r="ICT80" s="48"/>
      <c r="ICU80" s="48"/>
      <c r="ICV80" s="48"/>
      <c r="ICW80" s="48"/>
      <c r="ICX80" s="48"/>
      <c r="ICY80" s="48"/>
      <c r="ICZ80" s="48"/>
      <c r="IDA80" s="48"/>
      <c r="IDB80" s="48"/>
      <c r="IDC80" s="48"/>
      <c r="IDD80" s="48"/>
      <c r="IDE80" s="48"/>
      <c r="IDF80" s="48"/>
      <c r="IDG80" s="48"/>
      <c r="IDH80" s="48"/>
      <c r="IDI80" s="48"/>
      <c r="IDJ80" s="48"/>
      <c r="IDK80" s="48"/>
      <c r="IDL80" s="48"/>
      <c r="IDM80" s="48"/>
      <c r="IDN80" s="48"/>
      <c r="IDO80" s="48"/>
      <c r="IDP80" s="48"/>
      <c r="IDQ80" s="48"/>
      <c r="IDR80" s="48"/>
      <c r="IDS80" s="48"/>
      <c r="IDT80" s="48"/>
      <c r="IDU80" s="48"/>
      <c r="IDV80" s="48"/>
      <c r="IDW80" s="48"/>
      <c r="IDX80" s="48"/>
      <c r="IDY80" s="48"/>
      <c r="IDZ80" s="48"/>
      <c r="IEA80" s="48"/>
      <c r="IEB80" s="48"/>
      <c r="IEC80" s="48"/>
      <c r="IED80" s="48"/>
      <c r="IEE80" s="48"/>
      <c r="IEF80" s="48"/>
      <c r="IEG80" s="48"/>
      <c r="IEH80" s="48"/>
      <c r="IEI80" s="48"/>
      <c r="IEJ80" s="48"/>
      <c r="IEK80" s="48"/>
      <c r="IEL80" s="48"/>
      <c r="IEM80" s="48"/>
      <c r="IEN80" s="48"/>
      <c r="IEO80" s="48"/>
      <c r="IEP80" s="48"/>
      <c r="IEQ80" s="48"/>
      <c r="IER80" s="48"/>
      <c r="IES80" s="48"/>
      <c r="IET80" s="48"/>
      <c r="IEU80" s="48"/>
      <c r="IEV80" s="48"/>
      <c r="IEW80" s="48"/>
      <c r="IEX80" s="48"/>
      <c r="IEY80" s="48"/>
      <c r="IEZ80" s="48"/>
      <c r="IFA80" s="48"/>
      <c r="IFB80" s="48"/>
      <c r="IFC80" s="48"/>
      <c r="IFD80" s="48"/>
      <c r="IFE80" s="48"/>
      <c r="IFF80" s="48"/>
      <c r="IFG80" s="48"/>
      <c r="IFH80" s="48"/>
      <c r="IFI80" s="48"/>
      <c r="IFJ80" s="48"/>
      <c r="IFK80" s="48"/>
      <c r="IFL80" s="48"/>
      <c r="IFM80" s="48"/>
      <c r="IFN80" s="48"/>
      <c r="IFO80" s="48"/>
      <c r="IFP80" s="48"/>
      <c r="IFQ80" s="48"/>
      <c r="IFR80" s="48"/>
      <c r="IFS80" s="48"/>
      <c r="IFT80" s="48"/>
      <c r="IFU80" s="48"/>
      <c r="IFV80" s="48"/>
      <c r="IFW80" s="48"/>
      <c r="IFX80" s="48"/>
      <c r="IFY80" s="48"/>
      <c r="IFZ80" s="48"/>
      <c r="IGA80" s="48"/>
      <c r="IGB80" s="48"/>
      <c r="IGC80" s="48"/>
      <c r="IGD80" s="48"/>
      <c r="IGE80" s="48"/>
      <c r="IGF80" s="48"/>
      <c r="IGG80" s="48"/>
      <c r="IGH80" s="48"/>
      <c r="IGI80" s="48"/>
      <c r="IGJ80" s="48"/>
      <c r="IGK80" s="48"/>
      <c r="IGL80" s="48"/>
      <c r="IGM80" s="48"/>
      <c r="IGN80" s="48"/>
      <c r="IGO80" s="48"/>
      <c r="IGP80" s="48"/>
      <c r="IGQ80" s="48"/>
      <c r="IGR80" s="48"/>
      <c r="IGS80" s="48"/>
      <c r="IGT80" s="48"/>
      <c r="IGU80" s="48"/>
      <c r="IGV80" s="48"/>
      <c r="IGW80" s="48"/>
      <c r="IGX80" s="48"/>
      <c r="IGY80" s="48"/>
      <c r="IGZ80" s="48"/>
      <c r="IHA80" s="48"/>
      <c r="IHB80" s="48"/>
      <c r="IHC80" s="48"/>
      <c r="IHD80" s="48"/>
      <c r="IHE80" s="48"/>
      <c r="IHF80" s="48"/>
      <c r="IHG80" s="48"/>
      <c r="IHH80" s="48"/>
      <c r="IHI80" s="48"/>
      <c r="IHJ80" s="48"/>
      <c r="IHK80" s="48"/>
      <c r="IHL80" s="48"/>
      <c r="IHM80" s="48"/>
      <c r="IHN80" s="48"/>
      <c r="IHO80" s="48"/>
      <c r="IHP80" s="48"/>
      <c r="IHQ80" s="48"/>
      <c r="IHR80" s="48"/>
      <c r="IHS80" s="48"/>
      <c r="IHT80" s="48"/>
      <c r="IHU80" s="48"/>
      <c r="IHV80" s="48"/>
      <c r="IHW80" s="48"/>
      <c r="IHX80" s="48"/>
      <c r="IHY80" s="48"/>
      <c r="IHZ80" s="48"/>
      <c r="IIA80" s="48"/>
      <c r="IIB80" s="48"/>
      <c r="IIC80" s="48"/>
      <c r="IID80" s="48"/>
      <c r="IIE80" s="48"/>
      <c r="IIF80" s="48"/>
      <c r="IIG80" s="48"/>
      <c r="IIH80" s="48"/>
      <c r="III80" s="48"/>
      <c r="IIJ80" s="48"/>
      <c r="IIK80" s="48"/>
      <c r="IIL80" s="48"/>
      <c r="IIM80" s="48"/>
      <c r="IIN80" s="48"/>
      <c r="IIO80" s="48"/>
      <c r="IIP80" s="48"/>
      <c r="IIQ80" s="48"/>
      <c r="IIR80" s="48"/>
      <c r="IIS80" s="48"/>
      <c r="IIT80" s="48"/>
      <c r="IIU80" s="48"/>
      <c r="IIV80" s="48"/>
      <c r="IIW80" s="48"/>
      <c r="IIX80" s="48"/>
      <c r="IIY80" s="48"/>
      <c r="IIZ80" s="48"/>
      <c r="IJA80" s="48"/>
      <c r="IJB80" s="48"/>
      <c r="IJC80" s="48"/>
      <c r="IJD80" s="48"/>
      <c r="IJE80" s="48"/>
      <c r="IJF80" s="48"/>
      <c r="IJG80" s="48"/>
      <c r="IJH80" s="48"/>
      <c r="IJI80" s="48"/>
      <c r="IJJ80" s="48"/>
      <c r="IJK80" s="48"/>
      <c r="IJL80" s="48"/>
      <c r="IJM80" s="48"/>
      <c r="IJN80" s="48"/>
      <c r="IJO80" s="48"/>
      <c r="IJP80" s="48"/>
      <c r="IJQ80" s="48"/>
      <c r="IJR80" s="48"/>
      <c r="IJS80" s="48"/>
      <c r="IJT80" s="48"/>
      <c r="IJU80" s="48"/>
      <c r="IJV80" s="48"/>
      <c r="IJW80" s="48"/>
      <c r="IJX80" s="48"/>
      <c r="IJY80" s="48"/>
      <c r="IJZ80" s="48"/>
      <c r="IKA80" s="48"/>
      <c r="IKB80" s="48"/>
      <c r="IKC80" s="48"/>
      <c r="IKD80" s="48"/>
      <c r="IKE80" s="48"/>
      <c r="IKF80" s="48"/>
      <c r="IKG80" s="48"/>
      <c r="IKH80" s="48"/>
      <c r="IKI80" s="48"/>
      <c r="IKJ80" s="48"/>
      <c r="IKK80" s="48"/>
      <c r="IKL80" s="48"/>
      <c r="IKM80" s="48"/>
      <c r="IKN80" s="48"/>
      <c r="IKO80" s="48"/>
      <c r="IKP80" s="48"/>
      <c r="IKQ80" s="48"/>
      <c r="IKR80" s="48"/>
      <c r="IKS80" s="48"/>
      <c r="IKT80" s="48"/>
      <c r="IKU80" s="48"/>
      <c r="IKV80" s="48"/>
      <c r="IKW80" s="48"/>
      <c r="IKX80" s="48"/>
      <c r="IKY80" s="48"/>
      <c r="IKZ80" s="48"/>
      <c r="ILA80" s="48"/>
      <c r="ILB80" s="48"/>
      <c r="ILC80" s="48"/>
      <c r="ILD80" s="48"/>
      <c r="ILE80" s="48"/>
      <c r="ILF80" s="48"/>
      <c r="ILG80" s="48"/>
      <c r="ILH80" s="48"/>
      <c r="ILI80" s="48"/>
      <c r="ILJ80" s="48"/>
      <c r="ILK80" s="48"/>
      <c r="ILL80" s="48"/>
      <c r="ILM80" s="48"/>
      <c r="ILN80" s="48"/>
      <c r="ILO80" s="48"/>
      <c r="ILP80" s="48"/>
      <c r="ILQ80" s="48"/>
      <c r="ILR80" s="48"/>
      <c r="ILS80" s="48"/>
      <c r="ILT80" s="48"/>
      <c r="ILU80" s="48"/>
      <c r="ILV80" s="48"/>
      <c r="ILW80" s="48"/>
      <c r="ILX80" s="48"/>
      <c r="ILY80" s="48"/>
      <c r="ILZ80" s="48"/>
      <c r="IMA80" s="48"/>
      <c r="IMB80" s="48"/>
      <c r="IMC80" s="48"/>
      <c r="IMD80" s="48"/>
      <c r="IME80" s="48"/>
      <c r="IMF80" s="48"/>
      <c r="IMG80" s="48"/>
      <c r="IMH80" s="48"/>
      <c r="IMI80" s="48"/>
      <c r="IMJ80" s="48"/>
      <c r="IMK80" s="48"/>
      <c r="IML80" s="48"/>
      <c r="IMM80" s="48"/>
      <c r="IMN80" s="48"/>
      <c r="IMO80" s="48"/>
      <c r="IMP80" s="48"/>
      <c r="IMQ80" s="48"/>
      <c r="IMR80" s="48"/>
      <c r="IMS80" s="48"/>
      <c r="IMT80" s="48"/>
      <c r="IMU80" s="48"/>
      <c r="IMV80" s="48"/>
      <c r="IMW80" s="48"/>
      <c r="IMX80" s="48"/>
      <c r="IMY80" s="48"/>
      <c r="IMZ80" s="48"/>
      <c r="INA80" s="48"/>
      <c r="INB80" s="48"/>
      <c r="INC80" s="48"/>
      <c r="IND80" s="48"/>
      <c r="INE80" s="48"/>
      <c r="INF80" s="48"/>
      <c r="ING80" s="48"/>
      <c r="INH80" s="48"/>
      <c r="INI80" s="48"/>
      <c r="INJ80" s="48"/>
      <c r="INK80" s="48"/>
      <c r="INL80" s="48"/>
      <c r="INM80" s="48"/>
      <c r="INN80" s="48"/>
      <c r="INO80" s="48"/>
      <c r="INP80" s="48"/>
      <c r="INQ80" s="48"/>
      <c r="INR80" s="48"/>
      <c r="INS80" s="48"/>
      <c r="INT80" s="48"/>
      <c r="INU80" s="48"/>
      <c r="INV80" s="48"/>
      <c r="INW80" s="48"/>
      <c r="INX80" s="48"/>
      <c r="INY80" s="48"/>
      <c r="INZ80" s="48"/>
      <c r="IOA80" s="48"/>
      <c r="IOB80" s="48"/>
      <c r="IOC80" s="48"/>
      <c r="IOD80" s="48"/>
      <c r="IOE80" s="48"/>
      <c r="IOF80" s="48"/>
      <c r="IOG80" s="48"/>
      <c r="IOH80" s="48"/>
      <c r="IOI80" s="48"/>
      <c r="IOJ80" s="48"/>
      <c r="IOK80" s="48"/>
      <c r="IOL80" s="48"/>
      <c r="IOM80" s="48"/>
      <c r="ION80" s="48"/>
      <c r="IOO80" s="48"/>
      <c r="IOP80" s="48"/>
      <c r="IOQ80" s="48"/>
      <c r="IOR80" s="48"/>
      <c r="IOS80" s="48"/>
      <c r="IOT80" s="48"/>
      <c r="IOU80" s="48"/>
      <c r="IOV80" s="48"/>
      <c r="IOW80" s="48"/>
      <c r="IOX80" s="48"/>
      <c r="IOY80" s="48"/>
      <c r="IOZ80" s="48"/>
      <c r="IPA80" s="48"/>
      <c r="IPB80" s="48"/>
      <c r="IPC80" s="48"/>
      <c r="IPD80" s="48"/>
      <c r="IPE80" s="48"/>
      <c r="IPF80" s="48"/>
      <c r="IPG80" s="48"/>
      <c r="IPH80" s="48"/>
      <c r="IPI80" s="48"/>
      <c r="IPJ80" s="48"/>
      <c r="IPK80" s="48"/>
      <c r="IPL80" s="48"/>
      <c r="IPM80" s="48"/>
      <c r="IPN80" s="48"/>
      <c r="IPO80" s="48"/>
      <c r="IPP80" s="48"/>
      <c r="IPQ80" s="48"/>
      <c r="IPR80" s="48"/>
      <c r="IPS80" s="48"/>
      <c r="IPT80" s="48"/>
      <c r="IPU80" s="48"/>
      <c r="IPV80" s="48"/>
      <c r="IPW80" s="48"/>
      <c r="IPX80" s="48"/>
      <c r="IPY80" s="48"/>
      <c r="IPZ80" s="48"/>
      <c r="IQA80" s="48"/>
      <c r="IQB80" s="48"/>
      <c r="IQC80" s="48"/>
      <c r="IQD80" s="48"/>
      <c r="IQE80" s="48"/>
      <c r="IQF80" s="48"/>
      <c r="IQG80" s="48"/>
      <c r="IQH80" s="48"/>
      <c r="IQI80" s="48"/>
      <c r="IQJ80" s="48"/>
      <c r="IQK80" s="48"/>
      <c r="IQL80" s="48"/>
      <c r="IQM80" s="48"/>
      <c r="IQN80" s="48"/>
      <c r="IQO80" s="48"/>
      <c r="IQP80" s="48"/>
      <c r="IQQ80" s="48"/>
      <c r="IQR80" s="48"/>
      <c r="IQS80" s="48"/>
      <c r="IQT80" s="48"/>
      <c r="IQU80" s="48"/>
      <c r="IQV80" s="48"/>
      <c r="IQW80" s="48"/>
      <c r="IQX80" s="48"/>
      <c r="IQY80" s="48"/>
      <c r="IQZ80" s="48"/>
      <c r="IRA80" s="48"/>
      <c r="IRB80" s="48"/>
      <c r="IRC80" s="48"/>
      <c r="IRD80" s="48"/>
      <c r="IRE80" s="48"/>
      <c r="IRF80" s="48"/>
      <c r="IRG80" s="48"/>
      <c r="IRH80" s="48"/>
      <c r="IRI80" s="48"/>
      <c r="IRJ80" s="48"/>
      <c r="IRK80" s="48"/>
      <c r="IRL80" s="48"/>
      <c r="IRM80" s="48"/>
      <c r="IRN80" s="48"/>
      <c r="IRO80" s="48"/>
      <c r="IRP80" s="48"/>
      <c r="IRQ80" s="48"/>
      <c r="IRR80" s="48"/>
      <c r="IRS80" s="48"/>
      <c r="IRT80" s="48"/>
      <c r="IRU80" s="48"/>
      <c r="IRV80" s="48"/>
      <c r="IRW80" s="48"/>
      <c r="IRX80" s="48"/>
      <c r="IRY80" s="48"/>
      <c r="IRZ80" s="48"/>
      <c r="ISA80" s="48"/>
      <c r="ISB80" s="48"/>
      <c r="ISC80" s="48"/>
      <c r="ISD80" s="48"/>
      <c r="ISE80" s="48"/>
      <c r="ISF80" s="48"/>
      <c r="ISG80" s="48"/>
      <c r="ISH80" s="48"/>
      <c r="ISI80" s="48"/>
      <c r="ISJ80" s="48"/>
      <c r="ISK80" s="48"/>
      <c r="ISL80" s="48"/>
      <c r="ISM80" s="48"/>
      <c r="ISN80" s="48"/>
      <c r="ISO80" s="48"/>
      <c r="ISP80" s="48"/>
      <c r="ISQ80" s="48"/>
      <c r="ISR80" s="48"/>
      <c r="ISS80" s="48"/>
      <c r="IST80" s="48"/>
      <c r="ISU80" s="48"/>
      <c r="ISV80" s="48"/>
      <c r="ISW80" s="48"/>
      <c r="ISX80" s="48"/>
      <c r="ISY80" s="48"/>
      <c r="ISZ80" s="48"/>
      <c r="ITA80" s="48"/>
      <c r="ITB80" s="48"/>
      <c r="ITC80" s="48"/>
      <c r="ITD80" s="48"/>
      <c r="ITE80" s="48"/>
      <c r="ITF80" s="48"/>
      <c r="ITG80" s="48"/>
      <c r="ITH80" s="48"/>
      <c r="ITI80" s="48"/>
      <c r="ITJ80" s="48"/>
      <c r="ITK80" s="48"/>
      <c r="ITL80" s="48"/>
      <c r="ITM80" s="48"/>
      <c r="ITN80" s="48"/>
      <c r="ITO80" s="48"/>
      <c r="ITP80" s="48"/>
      <c r="ITQ80" s="48"/>
      <c r="ITR80" s="48"/>
      <c r="ITS80" s="48"/>
      <c r="ITT80" s="48"/>
      <c r="ITU80" s="48"/>
      <c r="ITV80" s="48"/>
      <c r="ITW80" s="48"/>
      <c r="ITX80" s="48"/>
      <c r="ITY80" s="48"/>
      <c r="ITZ80" s="48"/>
      <c r="IUA80" s="48"/>
      <c r="IUB80" s="48"/>
      <c r="IUC80" s="48"/>
      <c r="IUD80" s="48"/>
      <c r="IUE80" s="48"/>
      <c r="IUF80" s="48"/>
      <c r="IUG80" s="48"/>
      <c r="IUH80" s="48"/>
      <c r="IUI80" s="48"/>
      <c r="IUJ80" s="48"/>
      <c r="IUK80" s="48"/>
      <c r="IUL80" s="48"/>
      <c r="IUM80" s="48"/>
      <c r="IUN80" s="48"/>
      <c r="IUO80" s="48"/>
      <c r="IUP80" s="48"/>
      <c r="IUQ80" s="48"/>
      <c r="IUR80" s="48"/>
      <c r="IUS80" s="48"/>
      <c r="IUT80" s="48"/>
      <c r="IUU80" s="48"/>
      <c r="IUV80" s="48"/>
      <c r="IUW80" s="48"/>
      <c r="IUX80" s="48"/>
      <c r="IUY80" s="48"/>
      <c r="IUZ80" s="48"/>
      <c r="IVA80" s="48"/>
      <c r="IVB80" s="48"/>
      <c r="IVC80" s="48"/>
      <c r="IVD80" s="48"/>
      <c r="IVE80" s="48"/>
      <c r="IVF80" s="48"/>
      <c r="IVG80" s="48"/>
      <c r="IVH80" s="48"/>
      <c r="IVI80" s="48"/>
      <c r="IVJ80" s="48"/>
      <c r="IVK80" s="48"/>
      <c r="IVL80" s="48"/>
      <c r="IVM80" s="48"/>
      <c r="IVN80" s="48"/>
      <c r="IVO80" s="48"/>
      <c r="IVP80" s="48"/>
      <c r="IVQ80" s="48"/>
      <c r="IVR80" s="48"/>
      <c r="IVS80" s="48"/>
      <c r="IVT80" s="48"/>
      <c r="IVU80" s="48"/>
      <c r="IVV80" s="48"/>
      <c r="IVW80" s="48"/>
      <c r="IVX80" s="48"/>
      <c r="IVY80" s="48"/>
      <c r="IVZ80" s="48"/>
      <c r="IWA80" s="48"/>
      <c r="IWB80" s="48"/>
      <c r="IWC80" s="48"/>
      <c r="IWD80" s="48"/>
      <c r="IWE80" s="48"/>
      <c r="IWF80" s="48"/>
      <c r="IWG80" s="48"/>
      <c r="IWH80" s="48"/>
      <c r="IWI80" s="48"/>
      <c r="IWJ80" s="48"/>
      <c r="IWK80" s="48"/>
      <c r="IWL80" s="48"/>
      <c r="IWM80" s="48"/>
      <c r="IWN80" s="48"/>
      <c r="IWO80" s="48"/>
      <c r="IWP80" s="48"/>
      <c r="IWQ80" s="48"/>
      <c r="IWR80" s="48"/>
      <c r="IWS80" s="48"/>
      <c r="IWT80" s="48"/>
      <c r="IWU80" s="48"/>
      <c r="IWV80" s="48"/>
      <c r="IWW80" s="48"/>
      <c r="IWX80" s="48"/>
      <c r="IWY80" s="48"/>
      <c r="IWZ80" s="48"/>
      <c r="IXA80" s="48"/>
      <c r="IXB80" s="48"/>
      <c r="IXC80" s="48"/>
      <c r="IXD80" s="48"/>
      <c r="IXE80" s="48"/>
      <c r="IXF80" s="48"/>
      <c r="IXG80" s="48"/>
      <c r="IXH80" s="48"/>
      <c r="IXI80" s="48"/>
      <c r="IXJ80" s="48"/>
      <c r="IXK80" s="48"/>
      <c r="IXL80" s="48"/>
      <c r="IXM80" s="48"/>
      <c r="IXN80" s="48"/>
      <c r="IXO80" s="48"/>
      <c r="IXP80" s="48"/>
      <c r="IXQ80" s="48"/>
      <c r="IXR80" s="48"/>
      <c r="IXS80" s="48"/>
      <c r="IXT80" s="48"/>
      <c r="IXU80" s="48"/>
      <c r="IXV80" s="48"/>
      <c r="IXW80" s="48"/>
      <c r="IXX80" s="48"/>
      <c r="IXY80" s="48"/>
      <c r="IXZ80" s="48"/>
      <c r="IYA80" s="48"/>
      <c r="IYB80" s="48"/>
      <c r="IYC80" s="48"/>
      <c r="IYD80" s="48"/>
      <c r="IYE80" s="48"/>
      <c r="IYF80" s="48"/>
      <c r="IYG80" s="48"/>
      <c r="IYH80" s="48"/>
      <c r="IYI80" s="48"/>
      <c r="IYJ80" s="48"/>
      <c r="IYK80" s="48"/>
      <c r="IYL80" s="48"/>
      <c r="IYM80" s="48"/>
      <c r="IYN80" s="48"/>
      <c r="IYO80" s="48"/>
      <c r="IYP80" s="48"/>
      <c r="IYQ80" s="48"/>
      <c r="IYR80" s="48"/>
      <c r="IYS80" s="48"/>
      <c r="IYT80" s="48"/>
      <c r="IYU80" s="48"/>
      <c r="IYV80" s="48"/>
      <c r="IYW80" s="48"/>
      <c r="IYX80" s="48"/>
      <c r="IYY80" s="48"/>
      <c r="IYZ80" s="48"/>
      <c r="IZA80" s="48"/>
      <c r="IZB80" s="48"/>
      <c r="IZC80" s="48"/>
      <c r="IZD80" s="48"/>
      <c r="IZE80" s="48"/>
      <c r="IZF80" s="48"/>
      <c r="IZG80" s="48"/>
      <c r="IZH80" s="48"/>
      <c r="IZI80" s="48"/>
      <c r="IZJ80" s="48"/>
      <c r="IZK80" s="48"/>
      <c r="IZL80" s="48"/>
      <c r="IZM80" s="48"/>
      <c r="IZN80" s="48"/>
      <c r="IZO80" s="48"/>
      <c r="IZP80" s="48"/>
      <c r="IZQ80" s="48"/>
      <c r="IZR80" s="48"/>
      <c r="IZS80" s="48"/>
      <c r="IZT80" s="48"/>
      <c r="IZU80" s="48"/>
      <c r="IZV80" s="48"/>
      <c r="IZW80" s="48"/>
      <c r="IZX80" s="48"/>
      <c r="IZY80" s="48"/>
      <c r="IZZ80" s="48"/>
      <c r="JAA80" s="48"/>
      <c r="JAB80" s="48"/>
      <c r="JAC80" s="48"/>
      <c r="JAD80" s="48"/>
      <c r="JAE80" s="48"/>
      <c r="JAF80" s="48"/>
      <c r="JAG80" s="48"/>
      <c r="JAH80" s="48"/>
      <c r="JAI80" s="48"/>
      <c r="JAJ80" s="48"/>
      <c r="JAK80" s="48"/>
      <c r="JAL80" s="48"/>
      <c r="JAM80" s="48"/>
      <c r="JAN80" s="48"/>
      <c r="JAO80" s="48"/>
      <c r="JAP80" s="48"/>
      <c r="JAQ80" s="48"/>
      <c r="JAR80" s="48"/>
      <c r="JAS80" s="48"/>
      <c r="JAT80" s="48"/>
      <c r="JAU80" s="48"/>
      <c r="JAV80" s="48"/>
      <c r="JAW80" s="48"/>
      <c r="JAX80" s="48"/>
      <c r="JAY80" s="48"/>
      <c r="JAZ80" s="48"/>
      <c r="JBA80" s="48"/>
      <c r="JBB80" s="48"/>
      <c r="JBC80" s="48"/>
      <c r="JBD80" s="48"/>
      <c r="JBE80" s="48"/>
      <c r="JBF80" s="48"/>
      <c r="JBG80" s="48"/>
      <c r="JBH80" s="48"/>
      <c r="JBI80" s="48"/>
      <c r="JBJ80" s="48"/>
      <c r="JBK80" s="48"/>
      <c r="JBL80" s="48"/>
      <c r="JBM80" s="48"/>
      <c r="JBN80" s="48"/>
      <c r="JBO80" s="48"/>
      <c r="JBP80" s="48"/>
      <c r="JBQ80" s="48"/>
      <c r="JBR80" s="48"/>
      <c r="JBS80" s="48"/>
      <c r="JBT80" s="48"/>
      <c r="JBU80" s="48"/>
      <c r="JBV80" s="48"/>
      <c r="JBW80" s="48"/>
      <c r="JBX80" s="48"/>
      <c r="JBY80" s="48"/>
      <c r="JBZ80" s="48"/>
      <c r="JCA80" s="48"/>
      <c r="JCB80" s="48"/>
      <c r="JCC80" s="48"/>
      <c r="JCD80" s="48"/>
      <c r="JCE80" s="48"/>
      <c r="JCF80" s="48"/>
      <c r="JCG80" s="48"/>
      <c r="JCH80" s="48"/>
      <c r="JCI80" s="48"/>
      <c r="JCJ80" s="48"/>
      <c r="JCK80" s="48"/>
      <c r="JCL80" s="48"/>
      <c r="JCM80" s="48"/>
      <c r="JCN80" s="48"/>
      <c r="JCO80" s="48"/>
      <c r="JCP80" s="48"/>
      <c r="JCQ80" s="48"/>
      <c r="JCR80" s="48"/>
      <c r="JCS80" s="48"/>
      <c r="JCT80" s="48"/>
      <c r="JCU80" s="48"/>
      <c r="JCV80" s="48"/>
      <c r="JCW80" s="48"/>
      <c r="JCX80" s="48"/>
      <c r="JCY80" s="48"/>
      <c r="JCZ80" s="48"/>
      <c r="JDA80" s="48"/>
      <c r="JDB80" s="48"/>
      <c r="JDC80" s="48"/>
      <c r="JDD80" s="48"/>
      <c r="JDE80" s="48"/>
      <c r="JDF80" s="48"/>
      <c r="JDG80" s="48"/>
      <c r="JDH80" s="48"/>
      <c r="JDI80" s="48"/>
      <c r="JDJ80" s="48"/>
      <c r="JDK80" s="48"/>
      <c r="JDL80" s="48"/>
      <c r="JDM80" s="48"/>
      <c r="JDN80" s="48"/>
      <c r="JDO80" s="48"/>
      <c r="JDP80" s="48"/>
      <c r="JDQ80" s="48"/>
      <c r="JDR80" s="48"/>
      <c r="JDS80" s="48"/>
      <c r="JDT80" s="48"/>
      <c r="JDU80" s="48"/>
      <c r="JDV80" s="48"/>
      <c r="JDW80" s="48"/>
      <c r="JDX80" s="48"/>
      <c r="JDY80" s="48"/>
      <c r="JDZ80" s="48"/>
      <c r="JEA80" s="48"/>
      <c r="JEB80" s="48"/>
      <c r="JEC80" s="48"/>
      <c r="JED80" s="48"/>
      <c r="JEE80" s="48"/>
      <c r="JEF80" s="48"/>
      <c r="JEG80" s="48"/>
      <c r="JEH80" s="48"/>
      <c r="JEI80" s="48"/>
      <c r="JEJ80" s="48"/>
      <c r="JEK80" s="48"/>
      <c r="JEL80" s="48"/>
      <c r="JEM80" s="48"/>
      <c r="JEN80" s="48"/>
      <c r="JEO80" s="48"/>
      <c r="JEP80" s="48"/>
      <c r="JEQ80" s="48"/>
      <c r="JER80" s="48"/>
      <c r="JES80" s="48"/>
      <c r="JET80" s="48"/>
      <c r="JEU80" s="48"/>
      <c r="JEV80" s="48"/>
      <c r="JEW80" s="48"/>
      <c r="JEX80" s="48"/>
      <c r="JEY80" s="48"/>
      <c r="JEZ80" s="48"/>
      <c r="JFA80" s="48"/>
      <c r="JFB80" s="48"/>
      <c r="JFC80" s="48"/>
      <c r="JFD80" s="48"/>
      <c r="JFE80" s="48"/>
      <c r="JFF80" s="48"/>
      <c r="JFG80" s="48"/>
      <c r="JFH80" s="48"/>
      <c r="JFI80" s="48"/>
      <c r="JFJ80" s="48"/>
      <c r="JFK80" s="48"/>
      <c r="JFL80" s="48"/>
      <c r="JFM80" s="48"/>
      <c r="JFN80" s="48"/>
      <c r="JFO80" s="48"/>
      <c r="JFP80" s="48"/>
      <c r="JFQ80" s="48"/>
      <c r="JFR80" s="48"/>
      <c r="JFS80" s="48"/>
      <c r="JFT80" s="48"/>
      <c r="JFU80" s="48"/>
      <c r="JFV80" s="48"/>
      <c r="JFW80" s="48"/>
      <c r="JFX80" s="48"/>
      <c r="JFY80" s="48"/>
      <c r="JFZ80" s="48"/>
      <c r="JGA80" s="48"/>
      <c r="JGB80" s="48"/>
      <c r="JGC80" s="48"/>
      <c r="JGD80" s="48"/>
      <c r="JGE80" s="48"/>
      <c r="JGF80" s="48"/>
      <c r="JGG80" s="48"/>
      <c r="JGH80" s="48"/>
      <c r="JGI80" s="48"/>
      <c r="JGJ80" s="48"/>
      <c r="JGK80" s="48"/>
      <c r="JGL80" s="48"/>
      <c r="JGM80" s="48"/>
      <c r="JGN80" s="48"/>
      <c r="JGO80" s="48"/>
      <c r="JGP80" s="48"/>
      <c r="JGQ80" s="48"/>
      <c r="JGR80" s="48"/>
      <c r="JGS80" s="48"/>
      <c r="JGT80" s="48"/>
      <c r="JGU80" s="48"/>
      <c r="JGV80" s="48"/>
      <c r="JGW80" s="48"/>
      <c r="JGX80" s="48"/>
      <c r="JGY80" s="48"/>
      <c r="JGZ80" s="48"/>
      <c r="JHA80" s="48"/>
      <c r="JHB80" s="48"/>
      <c r="JHC80" s="48"/>
      <c r="JHD80" s="48"/>
      <c r="JHE80" s="48"/>
      <c r="JHF80" s="48"/>
      <c r="JHG80" s="48"/>
      <c r="JHH80" s="48"/>
      <c r="JHI80" s="48"/>
      <c r="JHJ80" s="48"/>
      <c r="JHK80" s="48"/>
      <c r="JHL80" s="48"/>
      <c r="JHM80" s="48"/>
      <c r="JHN80" s="48"/>
      <c r="JHO80" s="48"/>
      <c r="JHP80" s="48"/>
      <c r="JHQ80" s="48"/>
      <c r="JHR80" s="48"/>
      <c r="JHS80" s="48"/>
      <c r="JHT80" s="48"/>
      <c r="JHU80" s="48"/>
      <c r="JHV80" s="48"/>
      <c r="JHW80" s="48"/>
      <c r="JHX80" s="48"/>
      <c r="JHY80" s="48"/>
      <c r="JHZ80" s="48"/>
      <c r="JIA80" s="48"/>
      <c r="JIB80" s="48"/>
      <c r="JIC80" s="48"/>
      <c r="JID80" s="48"/>
      <c r="JIE80" s="48"/>
      <c r="JIF80" s="48"/>
      <c r="JIG80" s="48"/>
      <c r="JIH80" s="48"/>
      <c r="JII80" s="48"/>
      <c r="JIJ80" s="48"/>
      <c r="JIK80" s="48"/>
      <c r="JIL80" s="48"/>
      <c r="JIM80" s="48"/>
      <c r="JIN80" s="48"/>
      <c r="JIO80" s="48"/>
      <c r="JIP80" s="48"/>
      <c r="JIQ80" s="48"/>
      <c r="JIR80" s="48"/>
      <c r="JIS80" s="48"/>
      <c r="JIT80" s="48"/>
      <c r="JIU80" s="48"/>
      <c r="JIV80" s="48"/>
      <c r="JIW80" s="48"/>
      <c r="JIX80" s="48"/>
      <c r="JIY80" s="48"/>
      <c r="JIZ80" s="48"/>
      <c r="JJA80" s="48"/>
      <c r="JJB80" s="48"/>
      <c r="JJC80" s="48"/>
      <c r="JJD80" s="48"/>
      <c r="JJE80" s="48"/>
      <c r="JJF80" s="48"/>
      <c r="JJG80" s="48"/>
      <c r="JJH80" s="48"/>
      <c r="JJI80" s="48"/>
      <c r="JJJ80" s="48"/>
      <c r="JJK80" s="48"/>
      <c r="JJL80" s="48"/>
      <c r="JJM80" s="48"/>
      <c r="JJN80" s="48"/>
      <c r="JJO80" s="48"/>
      <c r="JJP80" s="48"/>
      <c r="JJQ80" s="48"/>
      <c r="JJR80" s="48"/>
      <c r="JJS80" s="48"/>
      <c r="JJT80" s="48"/>
      <c r="JJU80" s="48"/>
      <c r="JJV80" s="48"/>
      <c r="JJW80" s="48"/>
      <c r="JJX80" s="48"/>
      <c r="JJY80" s="48"/>
      <c r="JJZ80" s="48"/>
      <c r="JKA80" s="48"/>
      <c r="JKB80" s="48"/>
      <c r="JKC80" s="48"/>
      <c r="JKD80" s="48"/>
      <c r="JKE80" s="48"/>
      <c r="JKF80" s="48"/>
      <c r="JKG80" s="48"/>
      <c r="JKH80" s="48"/>
      <c r="JKI80" s="48"/>
      <c r="JKJ80" s="48"/>
      <c r="JKK80" s="48"/>
      <c r="JKL80" s="48"/>
      <c r="JKM80" s="48"/>
      <c r="JKN80" s="48"/>
      <c r="JKO80" s="48"/>
      <c r="JKP80" s="48"/>
      <c r="JKQ80" s="48"/>
      <c r="JKR80" s="48"/>
      <c r="JKS80" s="48"/>
      <c r="JKT80" s="48"/>
      <c r="JKU80" s="48"/>
      <c r="JKV80" s="48"/>
      <c r="JKW80" s="48"/>
      <c r="JKX80" s="48"/>
      <c r="JKY80" s="48"/>
      <c r="JKZ80" s="48"/>
      <c r="JLA80" s="48"/>
      <c r="JLB80" s="48"/>
      <c r="JLC80" s="48"/>
      <c r="JLD80" s="48"/>
      <c r="JLE80" s="48"/>
      <c r="JLF80" s="48"/>
      <c r="JLG80" s="48"/>
      <c r="JLH80" s="48"/>
      <c r="JLI80" s="48"/>
      <c r="JLJ80" s="48"/>
      <c r="JLK80" s="48"/>
      <c r="JLL80" s="48"/>
      <c r="JLM80" s="48"/>
      <c r="JLN80" s="48"/>
      <c r="JLO80" s="48"/>
      <c r="JLP80" s="48"/>
      <c r="JLQ80" s="48"/>
      <c r="JLR80" s="48"/>
      <c r="JLS80" s="48"/>
      <c r="JLT80" s="48"/>
      <c r="JLU80" s="48"/>
      <c r="JLV80" s="48"/>
      <c r="JLW80" s="48"/>
      <c r="JLX80" s="48"/>
      <c r="JLY80" s="48"/>
      <c r="JLZ80" s="48"/>
      <c r="JMA80" s="48"/>
      <c r="JMB80" s="48"/>
      <c r="JMC80" s="48"/>
      <c r="JMD80" s="48"/>
      <c r="JME80" s="48"/>
      <c r="JMF80" s="48"/>
      <c r="JMG80" s="48"/>
      <c r="JMH80" s="48"/>
      <c r="JMI80" s="48"/>
      <c r="JMJ80" s="48"/>
      <c r="JMK80" s="48"/>
      <c r="JML80" s="48"/>
      <c r="JMM80" s="48"/>
      <c r="JMN80" s="48"/>
      <c r="JMO80" s="48"/>
      <c r="JMP80" s="48"/>
      <c r="JMQ80" s="48"/>
      <c r="JMR80" s="48"/>
      <c r="JMS80" s="48"/>
      <c r="JMT80" s="48"/>
      <c r="JMU80" s="48"/>
      <c r="JMV80" s="48"/>
      <c r="JMW80" s="48"/>
      <c r="JMX80" s="48"/>
      <c r="JMY80" s="48"/>
      <c r="JMZ80" s="48"/>
      <c r="JNA80" s="48"/>
      <c r="JNB80" s="48"/>
      <c r="JNC80" s="48"/>
      <c r="JND80" s="48"/>
      <c r="JNE80" s="48"/>
      <c r="JNF80" s="48"/>
      <c r="JNG80" s="48"/>
      <c r="JNH80" s="48"/>
      <c r="JNI80" s="48"/>
      <c r="JNJ80" s="48"/>
      <c r="JNK80" s="48"/>
      <c r="JNL80" s="48"/>
      <c r="JNM80" s="48"/>
      <c r="JNN80" s="48"/>
      <c r="JNO80" s="48"/>
      <c r="JNP80" s="48"/>
      <c r="JNQ80" s="48"/>
      <c r="JNR80" s="48"/>
      <c r="JNS80" s="48"/>
      <c r="JNT80" s="48"/>
      <c r="JNU80" s="48"/>
      <c r="JNV80" s="48"/>
      <c r="JNW80" s="48"/>
      <c r="JNX80" s="48"/>
      <c r="JNY80" s="48"/>
      <c r="JNZ80" s="48"/>
      <c r="JOA80" s="48"/>
      <c r="JOB80" s="48"/>
      <c r="JOC80" s="48"/>
      <c r="JOD80" s="48"/>
      <c r="JOE80" s="48"/>
      <c r="JOF80" s="48"/>
      <c r="JOG80" s="48"/>
      <c r="JOH80" s="48"/>
      <c r="JOI80" s="48"/>
      <c r="JOJ80" s="48"/>
      <c r="JOK80" s="48"/>
      <c r="JOL80" s="48"/>
      <c r="JOM80" s="48"/>
      <c r="JON80" s="48"/>
      <c r="JOO80" s="48"/>
      <c r="JOP80" s="48"/>
      <c r="JOQ80" s="48"/>
      <c r="JOR80" s="48"/>
      <c r="JOS80" s="48"/>
      <c r="JOT80" s="48"/>
      <c r="JOU80" s="48"/>
      <c r="JOV80" s="48"/>
      <c r="JOW80" s="48"/>
      <c r="JOX80" s="48"/>
      <c r="JOY80" s="48"/>
      <c r="JOZ80" s="48"/>
      <c r="JPA80" s="48"/>
      <c r="JPB80" s="48"/>
      <c r="JPC80" s="48"/>
      <c r="JPD80" s="48"/>
      <c r="JPE80" s="48"/>
      <c r="JPF80" s="48"/>
      <c r="JPG80" s="48"/>
      <c r="JPH80" s="48"/>
      <c r="JPI80" s="48"/>
      <c r="JPJ80" s="48"/>
      <c r="JPK80" s="48"/>
      <c r="JPL80" s="48"/>
      <c r="JPM80" s="48"/>
      <c r="JPN80" s="48"/>
      <c r="JPO80" s="48"/>
      <c r="JPP80" s="48"/>
      <c r="JPQ80" s="48"/>
      <c r="JPR80" s="48"/>
      <c r="JPS80" s="48"/>
      <c r="JPT80" s="48"/>
      <c r="JPU80" s="48"/>
      <c r="JPV80" s="48"/>
      <c r="JPW80" s="48"/>
      <c r="JPX80" s="48"/>
      <c r="JPY80" s="48"/>
      <c r="JPZ80" s="48"/>
      <c r="JQA80" s="48"/>
      <c r="JQB80" s="48"/>
      <c r="JQC80" s="48"/>
      <c r="JQD80" s="48"/>
      <c r="JQE80" s="48"/>
      <c r="JQF80" s="48"/>
      <c r="JQG80" s="48"/>
      <c r="JQH80" s="48"/>
      <c r="JQI80" s="48"/>
      <c r="JQJ80" s="48"/>
      <c r="JQK80" s="48"/>
      <c r="JQL80" s="48"/>
      <c r="JQM80" s="48"/>
      <c r="JQN80" s="48"/>
      <c r="JQO80" s="48"/>
      <c r="JQP80" s="48"/>
      <c r="JQQ80" s="48"/>
      <c r="JQR80" s="48"/>
      <c r="JQS80" s="48"/>
      <c r="JQT80" s="48"/>
      <c r="JQU80" s="48"/>
      <c r="JQV80" s="48"/>
      <c r="JQW80" s="48"/>
      <c r="JQX80" s="48"/>
      <c r="JQY80" s="48"/>
      <c r="JQZ80" s="48"/>
      <c r="JRA80" s="48"/>
      <c r="JRB80" s="48"/>
      <c r="JRC80" s="48"/>
      <c r="JRD80" s="48"/>
      <c r="JRE80" s="48"/>
      <c r="JRF80" s="48"/>
      <c r="JRG80" s="48"/>
      <c r="JRH80" s="48"/>
      <c r="JRI80" s="48"/>
      <c r="JRJ80" s="48"/>
      <c r="JRK80" s="48"/>
      <c r="JRL80" s="48"/>
      <c r="JRM80" s="48"/>
      <c r="JRN80" s="48"/>
      <c r="JRO80" s="48"/>
      <c r="JRP80" s="48"/>
      <c r="JRQ80" s="48"/>
      <c r="JRR80" s="48"/>
      <c r="JRS80" s="48"/>
      <c r="JRT80" s="48"/>
      <c r="JRU80" s="48"/>
      <c r="JRV80" s="48"/>
      <c r="JRW80" s="48"/>
      <c r="JRX80" s="48"/>
      <c r="JRY80" s="48"/>
      <c r="JRZ80" s="48"/>
      <c r="JSA80" s="48"/>
      <c r="JSB80" s="48"/>
      <c r="JSC80" s="48"/>
      <c r="JSD80" s="48"/>
      <c r="JSE80" s="48"/>
      <c r="JSF80" s="48"/>
      <c r="JSG80" s="48"/>
      <c r="JSH80" s="48"/>
      <c r="JSI80" s="48"/>
      <c r="JSJ80" s="48"/>
      <c r="JSK80" s="48"/>
      <c r="JSL80" s="48"/>
      <c r="JSM80" s="48"/>
      <c r="JSN80" s="48"/>
      <c r="JSO80" s="48"/>
      <c r="JSP80" s="48"/>
      <c r="JSQ80" s="48"/>
      <c r="JSR80" s="48"/>
      <c r="JSS80" s="48"/>
      <c r="JST80" s="48"/>
      <c r="JSU80" s="48"/>
      <c r="JSV80" s="48"/>
      <c r="JSW80" s="48"/>
      <c r="JSX80" s="48"/>
      <c r="JSY80" s="48"/>
      <c r="JSZ80" s="48"/>
      <c r="JTA80" s="48"/>
      <c r="JTB80" s="48"/>
      <c r="JTC80" s="48"/>
      <c r="JTD80" s="48"/>
      <c r="JTE80" s="48"/>
      <c r="JTF80" s="48"/>
      <c r="JTG80" s="48"/>
      <c r="JTH80" s="48"/>
      <c r="JTI80" s="48"/>
      <c r="JTJ80" s="48"/>
      <c r="JTK80" s="48"/>
      <c r="JTL80" s="48"/>
      <c r="JTM80" s="48"/>
      <c r="JTN80" s="48"/>
      <c r="JTO80" s="48"/>
      <c r="JTP80" s="48"/>
      <c r="JTQ80" s="48"/>
      <c r="JTR80" s="48"/>
      <c r="JTS80" s="48"/>
      <c r="JTT80" s="48"/>
      <c r="JTU80" s="48"/>
      <c r="JTV80" s="48"/>
      <c r="JTW80" s="48"/>
      <c r="JTX80" s="48"/>
      <c r="JTY80" s="48"/>
      <c r="JTZ80" s="48"/>
      <c r="JUA80" s="48"/>
      <c r="JUB80" s="48"/>
      <c r="JUC80" s="48"/>
      <c r="JUD80" s="48"/>
      <c r="JUE80" s="48"/>
      <c r="JUF80" s="48"/>
      <c r="JUG80" s="48"/>
      <c r="JUH80" s="48"/>
      <c r="JUI80" s="48"/>
      <c r="JUJ80" s="48"/>
      <c r="JUK80" s="48"/>
      <c r="JUL80" s="48"/>
      <c r="JUM80" s="48"/>
      <c r="JUN80" s="48"/>
      <c r="JUO80" s="48"/>
      <c r="JUP80" s="48"/>
      <c r="JUQ80" s="48"/>
      <c r="JUR80" s="48"/>
      <c r="JUS80" s="48"/>
      <c r="JUT80" s="48"/>
      <c r="JUU80" s="48"/>
      <c r="JUV80" s="48"/>
      <c r="JUW80" s="48"/>
      <c r="JUX80" s="48"/>
      <c r="JUY80" s="48"/>
      <c r="JUZ80" s="48"/>
      <c r="JVA80" s="48"/>
      <c r="JVB80" s="48"/>
      <c r="JVC80" s="48"/>
      <c r="JVD80" s="48"/>
      <c r="JVE80" s="48"/>
      <c r="JVF80" s="48"/>
      <c r="JVG80" s="48"/>
      <c r="JVH80" s="48"/>
      <c r="JVI80" s="48"/>
      <c r="JVJ80" s="48"/>
      <c r="JVK80" s="48"/>
      <c r="JVL80" s="48"/>
      <c r="JVM80" s="48"/>
      <c r="JVN80" s="48"/>
      <c r="JVO80" s="48"/>
      <c r="JVP80" s="48"/>
      <c r="JVQ80" s="48"/>
      <c r="JVR80" s="48"/>
      <c r="JVS80" s="48"/>
      <c r="JVT80" s="48"/>
      <c r="JVU80" s="48"/>
      <c r="JVV80" s="48"/>
      <c r="JVW80" s="48"/>
      <c r="JVX80" s="48"/>
      <c r="JVY80" s="48"/>
      <c r="JVZ80" s="48"/>
      <c r="JWA80" s="48"/>
      <c r="JWB80" s="48"/>
      <c r="JWC80" s="48"/>
      <c r="JWD80" s="48"/>
      <c r="JWE80" s="48"/>
      <c r="JWF80" s="48"/>
      <c r="JWG80" s="48"/>
      <c r="JWH80" s="48"/>
      <c r="JWI80" s="48"/>
      <c r="JWJ80" s="48"/>
      <c r="JWK80" s="48"/>
      <c r="JWL80" s="48"/>
      <c r="JWM80" s="48"/>
      <c r="JWN80" s="48"/>
      <c r="JWO80" s="48"/>
      <c r="JWP80" s="48"/>
      <c r="JWQ80" s="48"/>
      <c r="JWR80" s="48"/>
      <c r="JWS80" s="48"/>
      <c r="JWT80" s="48"/>
      <c r="JWU80" s="48"/>
      <c r="JWV80" s="48"/>
      <c r="JWW80" s="48"/>
      <c r="JWX80" s="48"/>
      <c r="JWY80" s="48"/>
      <c r="JWZ80" s="48"/>
      <c r="JXA80" s="48"/>
      <c r="JXB80" s="48"/>
      <c r="JXC80" s="48"/>
      <c r="JXD80" s="48"/>
      <c r="JXE80" s="48"/>
      <c r="JXF80" s="48"/>
      <c r="JXG80" s="48"/>
      <c r="JXH80" s="48"/>
      <c r="JXI80" s="48"/>
      <c r="JXJ80" s="48"/>
      <c r="JXK80" s="48"/>
      <c r="JXL80" s="48"/>
      <c r="JXM80" s="48"/>
      <c r="JXN80" s="48"/>
      <c r="JXO80" s="48"/>
      <c r="JXP80" s="48"/>
      <c r="JXQ80" s="48"/>
      <c r="JXR80" s="48"/>
      <c r="JXS80" s="48"/>
      <c r="JXT80" s="48"/>
      <c r="JXU80" s="48"/>
      <c r="JXV80" s="48"/>
      <c r="JXW80" s="48"/>
      <c r="JXX80" s="48"/>
      <c r="JXY80" s="48"/>
      <c r="JXZ80" s="48"/>
      <c r="JYA80" s="48"/>
      <c r="JYB80" s="48"/>
      <c r="JYC80" s="48"/>
      <c r="JYD80" s="48"/>
      <c r="JYE80" s="48"/>
      <c r="JYF80" s="48"/>
      <c r="JYG80" s="48"/>
      <c r="JYH80" s="48"/>
      <c r="JYI80" s="48"/>
      <c r="JYJ80" s="48"/>
      <c r="JYK80" s="48"/>
      <c r="JYL80" s="48"/>
      <c r="JYM80" s="48"/>
      <c r="JYN80" s="48"/>
      <c r="JYO80" s="48"/>
      <c r="JYP80" s="48"/>
      <c r="JYQ80" s="48"/>
      <c r="JYR80" s="48"/>
      <c r="JYS80" s="48"/>
      <c r="JYT80" s="48"/>
      <c r="JYU80" s="48"/>
      <c r="JYV80" s="48"/>
      <c r="JYW80" s="48"/>
      <c r="JYX80" s="48"/>
      <c r="JYY80" s="48"/>
      <c r="JYZ80" s="48"/>
      <c r="JZA80" s="48"/>
      <c r="JZB80" s="48"/>
      <c r="JZC80" s="48"/>
      <c r="JZD80" s="48"/>
      <c r="JZE80" s="48"/>
      <c r="JZF80" s="48"/>
      <c r="JZG80" s="48"/>
      <c r="JZH80" s="48"/>
      <c r="JZI80" s="48"/>
      <c r="JZJ80" s="48"/>
      <c r="JZK80" s="48"/>
      <c r="JZL80" s="48"/>
      <c r="JZM80" s="48"/>
      <c r="JZN80" s="48"/>
      <c r="JZO80" s="48"/>
      <c r="JZP80" s="48"/>
      <c r="JZQ80" s="48"/>
      <c r="JZR80" s="48"/>
      <c r="JZS80" s="48"/>
      <c r="JZT80" s="48"/>
      <c r="JZU80" s="48"/>
      <c r="JZV80" s="48"/>
      <c r="JZW80" s="48"/>
      <c r="JZX80" s="48"/>
      <c r="JZY80" s="48"/>
      <c r="JZZ80" s="48"/>
      <c r="KAA80" s="48"/>
      <c r="KAB80" s="48"/>
      <c r="KAC80" s="48"/>
      <c r="KAD80" s="48"/>
      <c r="KAE80" s="48"/>
      <c r="KAF80" s="48"/>
      <c r="KAG80" s="48"/>
      <c r="KAH80" s="48"/>
      <c r="KAI80" s="48"/>
      <c r="KAJ80" s="48"/>
      <c r="KAK80" s="48"/>
      <c r="KAL80" s="48"/>
      <c r="KAM80" s="48"/>
      <c r="KAN80" s="48"/>
      <c r="KAO80" s="48"/>
      <c r="KAP80" s="48"/>
      <c r="KAQ80" s="48"/>
      <c r="KAR80" s="48"/>
      <c r="KAS80" s="48"/>
      <c r="KAT80" s="48"/>
      <c r="KAU80" s="48"/>
      <c r="KAV80" s="48"/>
      <c r="KAW80" s="48"/>
      <c r="KAX80" s="48"/>
      <c r="KAY80" s="48"/>
      <c r="KAZ80" s="48"/>
      <c r="KBA80" s="48"/>
      <c r="KBB80" s="48"/>
      <c r="KBC80" s="48"/>
      <c r="KBD80" s="48"/>
      <c r="KBE80" s="48"/>
      <c r="KBF80" s="48"/>
      <c r="KBG80" s="48"/>
      <c r="KBH80" s="48"/>
      <c r="KBI80" s="48"/>
      <c r="KBJ80" s="48"/>
      <c r="KBK80" s="48"/>
      <c r="KBL80" s="48"/>
      <c r="KBM80" s="48"/>
      <c r="KBN80" s="48"/>
      <c r="KBO80" s="48"/>
      <c r="KBP80" s="48"/>
      <c r="KBQ80" s="48"/>
      <c r="KBR80" s="48"/>
      <c r="KBS80" s="48"/>
      <c r="KBT80" s="48"/>
      <c r="KBU80" s="48"/>
      <c r="KBV80" s="48"/>
      <c r="KBW80" s="48"/>
      <c r="KBX80" s="48"/>
      <c r="KBY80" s="48"/>
      <c r="KBZ80" s="48"/>
      <c r="KCA80" s="48"/>
      <c r="KCB80" s="48"/>
      <c r="KCC80" s="48"/>
      <c r="KCD80" s="48"/>
      <c r="KCE80" s="48"/>
      <c r="KCF80" s="48"/>
      <c r="KCG80" s="48"/>
      <c r="KCH80" s="48"/>
      <c r="KCI80" s="48"/>
      <c r="KCJ80" s="48"/>
      <c r="KCK80" s="48"/>
      <c r="KCL80" s="48"/>
      <c r="KCM80" s="48"/>
      <c r="KCN80" s="48"/>
      <c r="KCO80" s="48"/>
      <c r="KCP80" s="48"/>
      <c r="KCQ80" s="48"/>
      <c r="KCR80" s="48"/>
      <c r="KCS80" s="48"/>
      <c r="KCT80" s="48"/>
      <c r="KCU80" s="48"/>
      <c r="KCV80" s="48"/>
      <c r="KCW80" s="48"/>
      <c r="KCX80" s="48"/>
      <c r="KCY80" s="48"/>
      <c r="KCZ80" s="48"/>
      <c r="KDA80" s="48"/>
      <c r="KDB80" s="48"/>
      <c r="KDC80" s="48"/>
      <c r="KDD80" s="48"/>
      <c r="KDE80" s="48"/>
      <c r="KDF80" s="48"/>
      <c r="KDG80" s="48"/>
      <c r="KDH80" s="48"/>
      <c r="KDI80" s="48"/>
      <c r="KDJ80" s="48"/>
      <c r="KDK80" s="48"/>
      <c r="KDL80" s="48"/>
      <c r="KDM80" s="48"/>
      <c r="KDN80" s="48"/>
      <c r="KDO80" s="48"/>
      <c r="KDP80" s="48"/>
      <c r="KDQ80" s="48"/>
      <c r="KDR80" s="48"/>
      <c r="KDS80" s="48"/>
      <c r="KDT80" s="48"/>
      <c r="KDU80" s="48"/>
      <c r="KDV80" s="48"/>
      <c r="KDW80" s="48"/>
      <c r="KDX80" s="48"/>
      <c r="KDY80" s="48"/>
      <c r="KDZ80" s="48"/>
      <c r="KEA80" s="48"/>
      <c r="KEB80" s="48"/>
      <c r="KEC80" s="48"/>
      <c r="KED80" s="48"/>
      <c r="KEE80" s="48"/>
      <c r="KEF80" s="48"/>
      <c r="KEG80" s="48"/>
      <c r="KEH80" s="48"/>
      <c r="KEI80" s="48"/>
      <c r="KEJ80" s="48"/>
      <c r="KEK80" s="48"/>
      <c r="KEL80" s="48"/>
      <c r="KEM80" s="48"/>
      <c r="KEN80" s="48"/>
      <c r="KEO80" s="48"/>
      <c r="KEP80" s="48"/>
      <c r="KEQ80" s="48"/>
      <c r="KER80" s="48"/>
      <c r="KES80" s="48"/>
      <c r="KET80" s="48"/>
      <c r="KEU80" s="48"/>
      <c r="KEV80" s="48"/>
      <c r="KEW80" s="48"/>
      <c r="KEX80" s="48"/>
      <c r="KEY80" s="48"/>
      <c r="KEZ80" s="48"/>
      <c r="KFA80" s="48"/>
      <c r="KFB80" s="48"/>
      <c r="KFC80" s="48"/>
      <c r="KFD80" s="48"/>
      <c r="KFE80" s="48"/>
      <c r="KFF80" s="48"/>
      <c r="KFG80" s="48"/>
      <c r="KFH80" s="48"/>
      <c r="KFI80" s="48"/>
      <c r="KFJ80" s="48"/>
      <c r="KFK80" s="48"/>
      <c r="KFL80" s="48"/>
      <c r="KFM80" s="48"/>
      <c r="KFN80" s="48"/>
      <c r="KFO80" s="48"/>
      <c r="KFP80" s="48"/>
      <c r="KFQ80" s="48"/>
      <c r="KFR80" s="48"/>
      <c r="KFS80" s="48"/>
      <c r="KFT80" s="48"/>
      <c r="KFU80" s="48"/>
      <c r="KFV80" s="48"/>
      <c r="KFW80" s="48"/>
      <c r="KFX80" s="48"/>
      <c r="KFY80" s="48"/>
      <c r="KFZ80" s="48"/>
      <c r="KGA80" s="48"/>
      <c r="KGB80" s="48"/>
      <c r="KGC80" s="48"/>
      <c r="KGD80" s="48"/>
      <c r="KGE80" s="48"/>
      <c r="KGF80" s="48"/>
      <c r="KGG80" s="48"/>
      <c r="KGH80" s="48"/>
      <c r="KGI80" s="48"/>
      <c r="KGJ80" s="48"/>
      <c r="KGK80" s="48"/>
      <c r="KGL80" s="48"/>
      <c r="KGM80" s="48"/>
      <c r="KGN80" s="48"/>
      <c r="KGO80" s="48"/>
      <c r="KGP80" s="48"/>
      <c r="KGQ80" s="48"/>
      <c r="KGR80" s="48"/>
      <c r="KGS80" s="48"/>
      <c r="KGT80" s="48"/>
      <c r="KGU80" s="48"/>
      <c r="KGV80" s="48"/>
      <c r="KGW80" s="48"/>
      <c r="KGX80" s="48"/>
      <c r="KGY80" s="48"/>
      <c r="KGZ80" s="48"/>
      <c r="KHA80" s="48"/>
      <c r="KHB80" s="48"/>
      <c r="KHC80" s="48"/>
      <c r="KHD80" s="48"/>
      <c r="KHE80" s="48"/>
      <c r="KHF80" s="48"/>
      <c r="KHG80" s="48"/>
      <c r="KHH80" s="48"/>
      <c r="KHI80" s="48"/>
      <c r="KHJ80" s="48"/>
      <c r="KHK80" s="48"/>
      <c r="KHL80" s="48"/>
      <c r="KHM80" s="48"/>
      <c r="KHN80" s="48"/>
      <c r="KHO80" s="48"/>
      <c r="KHP80" s="48"/>
      <c r="KHQ80" s="48"/>
      <c r="KHR80" s="48"/>
      <c r="KHS80" s="48"/>
      <c r="KHT80" s="48"/>
      <c r="KHU80" s="48"/>
      <c r="KHV80" s="48"/>
      <c r="KHW80" s="48"/>
      <c r="KHX80" s="48"/>
      <c r="KHY80" s="48"/>
      <c r="KHZ80" s="48"/>
      <c r="KIA80" s="48"/>
      <c r="KIB80" s="48"/>
      <c r="KIC80" s="48"/>
      <c r="KID80" s="48"/>
      <c r="KIE80" s="48"/>
      <c r="KIF80" s="48"/>
      <c r="KIG80" s="48"/>
      <c r="KIH80" s="48"/>
      <c r="KII80" s="48"/>
      <c r="KIJ80" s="48"/>
      <c r="KIK80" s="48"/>
      <c r="KIL80" s="48"/>
      <c r="KIM80" s="48"/>
      <c r="KIN80" s="48"/>
      <c r="KIO80" s="48"/>
      <c r="KIP80" s="48"/>
      <c r="KIQ80" s="48"/>
      <c r="KIR80" s="48"/>
      <c r="KIS80" s="48"/>
      <c r="KIT80" s="48"/>
      <c r="KIU80" s="48"/>
      <c r="KIV80" s="48"/>
      <c r="KIW80" s="48"/>
      <c r="KIX80" s="48"/>
      <c r="KIY80" s="48"/>
      <c r="KIZ80" s="48"/>
      <c r="KJA80" s="48"/>
      <c r="KJB80" s="48"/>
      <c r="KJC80" s="48"/>
      <c r="KJD80" s="48"/>
      <c r="KJE80" s="48"/>
      <c r="KJF80" s="48"/>
      <c r="KJG80" s="48"/>
      <c r="KJH80" s="48"/>
      <c r="KJI80" s="48"/>
      <c r="KJJ80" s="48"/>
      <c r="KJK80" s="48"/>
      <c r="KJL80" s="48"/>
      <c r="KJM80" s="48"/>
      <c r="KJN80" s="48"/>
      <c r="KJO80" s="48"/>
      <c r="KJP80" s="48"/>
      <c r="KJQ80" s="48"/>
      <c r="KJR80" s="48"/>
      <c r="KJS80" s="48"/>
      <c r="KJT80" s="48"/>
      <c r="KJU80" s="48"/>
      <c r="KJV80" s="48"/>
      <c r="KJW80" s="48"/>
      <c r="KJX80" s="48"/>
      <c r="KJY80" s="48"/>
      <c r="KJZ80" s="48"/>
      <c r="KKA80" s="48"/>
      <c r="KKB80" s="48"/>
      <c r="KKC80" s="48"/>
      <c r="KKD80" s="48"/>
      <c r="KKE80" s="48"/>
      <c r="KKF80" s="48"/>
      <c r="KKG80" s="48"/>
      <c r="KKH80" s="48"/>
      <c r="KKI80" s="48"/>
      <c r="KKJ80" s="48"/>
      <c r="KKK80" s="48"/>
      <c r="KKL80" s="48"/>
      <c r="KKM80" s="48"/>
      <c r="KKN80" s="48"/>
      <c r="KKO80" s="48"/>
      <c r="KKP80" s="48"/>
      <c r="KKQ80" s="48"/>
      <c r="KKR80" s="48"/>
      <c r="KKS80" s="48"/>
      <c r="KKT80" s="48"/>
      <c r="KKU80" s="48"/>
      <c r="KKV80" s="48"/>
      <c r="KKW80" s="48"/>
      <c r="KKX80" s="48"/>
      <c r="KKY80" s="48"/>
      <c r="KKZ80" s="48"/>
      <c r="KLA80" s="48"/>
      <c r="KLB80" s="48"/>
      <c r="KLC80" s="48"/>
      <c r="KLD80" s="48"/>
      <c r="KLE80" s="48"/>
      <c r="KLF80" s="48"/>
      <c r="KLG80" s="48"/>
      <c r="KLH80" s="48"/>
      <c r="KLI80" s="48"/>
      <c r="KLJ80" s="48"/>
      <c r="KLK80" s="48"/>
      <c r="KLL80" s="48"/>
      <c r="KLM80" s="48"/>
      <c r="KLN80" s="48"/>
      <c r="KLO80" s="48"/>
      <c r="KLP80" s="48"/>
      <c r="KLQ80" s="48"/>
      <c r="KLR80" s="48"/>
      <c r="KLS80" s="48"/>
      <c r="KLT80" s="48"/>
      <c r="KLU80" s="48"/>
      <c r="KLV80" s="48"/>
      <c r="KLW80" s="48"/>
      <c r="KLX80" s="48"/>
      <c r="KLY80" s="48"/>
      <c r="KLZ80" s="48"/>
      <c r="KMA80" s="48"/>
      <c r="KMB80" s="48"/>
      <c r="KMC80" s="48"/>
      <c r="KMD80" s="48"/>
      <c r="KME80" s="48"/>
      <c r="KMF80" s="48"/>
      <c r="KMG80" s="48"/>
      <c r="KMH80" s="48"/>
      <c r="KMI80" s="48"/>
      <c r="KMJ80" s="48"/>
      <c r="KMK80" s="48"/>
      <c r="KML80" s="48"/>
      <c r="KMM80" s="48"/>
      <c r="KMN80" s="48"/>
      <c r="KMO80" s="48"/>
      <c r="KMP80" s="48"/>
      <c r="KMQ80" s="48"/>
      <c r="KMR80" s="48"/>
      <c r="KMS80" s="48"/>
      <c r="KMT80" s="48"/>
      <c r="KMU80" s="48"/>
      <c r="KMV80" s="48"/>
      <c r="KMW80" s="48"/>
      <c r="KMX80" s="48"/>
      <c r="KMY80" s="48"/>
      <c r="KMZ80" s="48"/>
      <c r="KNA80" s="48"/>
      <c r="KNB80" s="48"/>
      <c r="KNC80" s="48"/>
      <c r="KND80" s="48"/>
      <c r="KNE80" s="48"/>
      <c r="KNF80" s="48"/>
      <c r="KNG80" s="48"/>
      <c r="KNH80" s="48"/>
      <c r="KNI80" s="48"/>
      <c r="KNJ80" s="48"/>
      <c r="KNK80" s="48"/>
      <c r="KNL80" s="48"/>
      <c r="KNM80" s="48"/>
      <c r="KNN80" s="48"/>
      <c r="KNO80" s="48"/>
      <c r="KNP80" s="48"/>
      <c r="KNQ80" s="48"/>
      <c r="KNR80" s="48"/>
      <c r="KNS80" s="48"/>
      <c r="KNT80" s="48"/>
      <c r="KNU80" s="48"/>
      <c r="KNV80" s="48"/>
      <c r="KNW80" s="48"/>
      <c r="KNX80" s="48"/>
      <c r="KNY80" s="48"/>
      <c r="KNZ80" s="48"/>
      <c r="KOA80" s="48"/>
      <c r="KOB80" s="48"/>
      <c r="KOC80" s="48"/>
      <c r="KOD80" s="48"/>
      <c r="KOE80" s="48"/>
      <c r="KOF80" s="48"/>
      <c r="KOG80" s="48"/>
      <c r="KOH80" s="48"/>
      <c r="KOI80" s="48"/>
      <c r="KOJ80" s="48"/>
      <c r="KOK80" s="48"/>
      <c r="KOL80" s="48"/>
      <c r="KOM80" s="48"/>
      <c r="KON80" s="48"/>
      <c r="KOO80" s="48"/>
      <c r="KOP80" s="48"/>
      <c r="KOQ80" s="48"/>
      <c r="KOR80" s="48"/>
      <c r="KOS80" s="48"/>
      <c r="KOT80" s="48"/>
      <c r="KOU80" s="48"/>
      <c r="KOV80" s="48"/>
      <c r="KOW80" s="48"/>
      <c r="KOX80" s="48"/>
      <c r="KOY80" s="48"/>
      <c r="KOZ80" s="48"/>
      <c r="KPA80" s="48"/>
      <c r="KPB80" s="48"/>
      <c r="KPC80" s="48"/>
      <c r="KPD80" s="48"/>
      <c r="KPE80" s="48"/>
      <c r="KPF80" s="48"/>
      <c r="KPG80" s="48"/>
      <c r="KPH80" s="48"/>
      <c r="KPI80" s="48"/>
      <c r="KPJ80" s="48"/>
      <c r="KPK80" s="48"/>
      <c r="KPL80" s="48"/>
      <c r="KPM80" s="48"/>
      <c r="KPN80" s="48"/>
      <c r="KPO80" s="48"/>
      <c r="KPP80" s="48"/>
      <c r="KPQ80" s="48"/>
      <c r="KPR80" s="48"/>
      <c r="KPS80" s="48"/>
      <c r="KPT80" s="48"/>
      <c r="KPU80" s="48"/>
      <c r="KPV80" s="48"/>
      <c r="KPW80" s="48"/>
      <c r="KPX80" s="48"/>
      <c r="KPY80" s="48"/>
      <c r="KPZ80" s="48"/>
      <c r="KQA80" s="48"/>
      <c r="KQB80" s="48"/>
      <c r="KQC80" s="48"/>
      <c r="KQD80" s="48"/>
      <c r="KQE80" s="48"/>
      <c r="KQF80" s="48"/>
      <c r="KQG80" s="48"/>
      <c r="KQH80" s="48"/>
      <c r="KQI80" s="48"/>
      <c r="KQJ80" s="48"/>
      <c r="KQK80" s="48"/>
      <c r="KQL80" s="48"/>
      <c r="KQM80" s="48"/>
      <c r="KQN80" s="48"/>
      <c r="KQO80" s="48"/>
      <c r="KQP80" s="48"/>
      <c r="KQQ80" s="48"/>
      <c r="KQR80" s="48"/>
      <c r="KQS80" s="48"/>
      <c r="KQT80" s="48"/>
      <c r="KQU80" s="48"/>
      <c r="KQV80" s="48"/>
      <c r="KQW80" s="48"/>
      <c r="KQX80" s="48"/>
      <c r="KQY80" s="48"/>
      <c r="KQZ80" s="48"/>
      <c r="KRA80" s="48"/>
      <c r="KRB80" s="48"/>
      <c r="KRC80" s="48"/>
      <c r="KRD80" s="48"/>
      <c r="KRE80" s="48"/>
      <c r="KRF80" s="48"/>
      <c r="KRG80" s="48"/>
      <c r="KRH80" s="48"/>
      <c r="KRI80" s="48"/>
      <c r="KRJ80" s="48"/>
      <c r="KRK80" s="48"/>
      <c r="KRL80" s="48"/>
      <c r="KRM80" s="48"/>
      <c r="KRN80" s="48"/>
      <c r="KRO80" s="48"/>
      <c r="KRP80" s="48"/>
      <c r="KRQ80" s="48"/>
      <c r="KRR80" s="48"/>
      <c r="KRS80" s="48"/>
      <c r="KRT80" s="48"/>
      <c r="KRU80" s="48"/>
      <c r="KRV80" s="48"/>
      <c r="KRW80" s="48"/>
      <c r="KRX80" s="48"/>
      <c r="KRY80" s="48"/>
      <c r="KRZ80" s="48"/>
      <c r="KSA80" s="48"/>
      <c r="KSB80" s="48"/>
      <c r="KSC80" s="48"/>
      <c r="KSD80" s="48"/>
      <c r="KSE80" s="48"/>
      <c r="KSF80" s="48"/>
      <c r="KSG80" s="48"/>
      <c r="KSH80" s="48"/>
      <c r="KSI80" s="48"/>
      <c r="KSJ80" s="48"/>
      <c r="KSK80" s="48"/>
      <c r="KSL80" s="48"/>
      <c r="KSM80" s="48"/>
      <c r="KSN80" s="48"/>
      <c r="KSO80" s="48"/>
      <c r="KSP80" s="48"/>
      <c r="KSQ80" s="48"/>
      <c r="KSR80" s="48"/>
      <c r="KSS80" s="48"/>
      <c r="KST80" s="48"/>
      <c r="KSU80" s="48"/>
      <c r="KSV80" s="48"/>
      <c r="KSW80" s="48"/>
      <c r="KSX80" s="48"/>
      <c r="KSY80" s="48"/>
      <c r="KSZ80" s="48"/>
      <c r="KTA80" s="48"/>
      <c r="KTB80" s="48"/>
      <c r="KTC80" s="48"/>
      <c r="KTD80" s="48"/>
      <c r="KTE80" s="48"/>
      <c r="KTF80" s="48"/>
      <c r="KTG80" s="48"/>
      <c r="KTH80" s="48"/>
      <c r="KTI80" s="48"/>
      <c r="KTJ80" s="48"/>
      <c r="KTK80" s="48"/>
      <c r="KTL80" s="48"/>
      <c r="KTM80" s="48"/>
      <c r="KTN80" s="48"/>
      <c r="KTO80" s="48"/>
      <c r="KTP80" s="48"/>
      <c r="KTQ80" s="48"/>
      <c r="KTR80" s="48"/>
      <c r="KTS80" s="48"/>
      <c r="KTT80" s="48"/>
      <c r="KTU80" s="48"/>
      <c r="KTV80" s="48"/>
      <c r="KTW80" s="48"/>
      <c r="KTX80" s="48"/>
      <c r="KTY80" s="48"/>
      <c r="KTZ80" s="48"/>
      <c r="KUA80" s="48"/>
      <c r="KUB80" s="48"/>
      <c r="KUC80" s="48"/>
      <c r="KUD80" s="48"/>
      <c r="KUE80" s="48"/>
      <c r="KUF80" s="48"/>
      <c r="KUG80" s="48"/>
      <c r="KUH80" s="48"/>
      <c r="KUI80" s="48"/>
      <c r="KUJ80" s="48"/>
      <c r="KUK80" s="48"/>
      <c r="KUL80" s="48"/>
      <c r="KUM80" s="48"/>
      <c r="KUN80" s="48"/>
      <c r="KUO80" s="48"/>
      <c r="KUP80" s="48"/>
      <c r="KUQ80" s="48"/>
      <c r="KUR80" s="48"/>
      <c r="KUS80" s="48"/>
      <c r="KUT80" s="48"/>
      <c r="KUU80" s="48"/>
      <c r="KUV80" s="48"/>
      <c r="KUW80" s="48"/>
      <c r="KUX80" s="48"/>
      <c r="KUY80" s="48"/>
      <c r="KUZ80" s="48"/>
      <c r="KVA80" s="48"/>
      <c r="KVB80" s="48"/>
      <c r="KVC80" s="48"/>
      <c r="KVD80" s="48"/>
      <c r="KVE80" s="48"/>
      <c r="KVF80" s="48"/>
      <c r="KVG80" s="48"/>
      <c r="KVH80" s="48"/>
      <c r="KVI80" s="48"/>
      <c r="KVJ80" s="48"/>
      <c r="KVK80" s="48"/>
      <c r="KVL80" s="48"/>
      <c r="KVM80" s="48"/>
      <c r="KVN80" s="48"/>
      <c r="KVO80" s="48"/>
      <c r="KVP80" s="48"/>
      <c r="KVQ80" s="48"/>
      <c r="KVR80" s="48"/>
      <c r="KVS80" s="48"/>
      <c r="KVT80" s="48"/>
      <c r="KVU80" s="48"/>
      <c r="KVV80" s="48"/>
      <c r="KVW80" s="48"/>
      <c r="KVX80" s="48"/>
      <c r="KVY80" s="48"/>
      <c r="KVZ80" s="48"/>
      <c r="KWA80" s="48"/>
      <c r="KWB80" s="48"/>
      <c r="KWC80" s="48"/>
      <c r="KWD80" s="48"/>
      <c r="KWE80" s="48"/>
      <c r="KWF80" s="48"/>
      <c r="KWG80" s="48"/>
      <c r="KWH80" s="48"/>
      <c r="KWI80" s="48"/>
      <c r="KWJ80" s="48"/>
      <c r="KWK80" s="48"/>
      <c r="KWL80" s="48"/>
      <c r="KWM80" s="48"/>
      <c r="KWN80" s="48"/>
      <c r="KWO80" s="48"/>
      <c r="KWP80" s="48"/>
      <c r="KWQ80" s="48"/>
      <c r="KWR80" s="48"/>
      <c r="KWS80" s="48"/>
      <c r="KWT80" s="48"/>
      <c r="KWU80" s="48"/>
      <c r="KWV80" s="48"/>
      <c r="KWW80" s="48"/>
      <c r="KWX80" s="48"/>
      <c r="KWY80" s="48"/>
      <c r="KWZ80" s="48"/>
      <c r="KXA80" s="48"/>
      <c r="KXB80" s="48"/>
      <c r="KXC80" s="48"/>
      <c r="KXD80" s="48"/>
      <c r="KXE80" s="48"/>
      <c r="KXF80" s="48"/>
      <c r="KXG80" s="48"/>
      <c r="KXH80" s="48"/>
      <c r="KXI80" s="48"/>
      <c r="KXJ80" s="48"/>
      <c r="KXK80" s="48"/>
      <c r="KXL80" s="48"/>
      <c r="KXM80" s="48"/>
      <c r="KXN80" s="48"/>
      <c r="KXO80" s="48"/>
      <c r="KXP80" s="48"/>
      <c r="KXQ80" s="48"/>
      <c r="KXR80" s="48"/>
      <c r="KXS80" s="48"/>
      <c r="KXT80" s="48"/>
      <c r="KXU80" s="48"/>
      <c r="KXV80" s="48"/>
      <c r="KXW80" s="48"/>
      <c r="KXX80" s="48"/>
      <c r="KXY80" s="48"/>
      <c r="KXZ80" s="48"/>
      <c r="KYA80" s="48"/>
      <c r="KYB80" s="48"/>
      <c r="KYC80" s="48"/>
      <c r="KYD80" s="48"/>
      <c r="KYE80" s="48"/>
      <c r="KYF80" s="48"/>
      <c r="KYG80" s="48"/>
      <c r="KYH80" s="48"/>
      <c r="KYI80" s="48"/>
      <c r="KYJ80" s="48"/>
      <c r="KYK80" s="48"/>
      <c r="KYL80" s="48"/>
      <c r="KYM80" s="48"/>
      <c r="KYN80" s="48"/>
      <c r="KYO80" s="48"/>
      <c r="KYP80" s="48"/>
      <c r="KYQ80" s="48"/>
      <c r="KYR80" s="48"/>
      <c r="KYS80" s="48"/>
      <c r="KYT80" s="48"/>
      <c r="KYU80" s="48"/>
      <c r="KYV80" s="48"/>
      <c r="KYW80" s="48"/>
      <c r="KYX80" s="48"/>
      <c r="KYY80" s="48"/>
      <c r="KYZ80" s="48"/>
      <c r="KZA80" s="48"/>
      <c r="KZB80" s="48"/>
      <c r="KZC80" s="48"/>
      <c r="KZD80" s="48"/>
      <c r="KZE80" s="48"/>
      <c r="KZF80" s="48"/>
      <c r="KZG80" s="48"/>
      <c r="KZH80" s="48"/>
      <c r="KZI80" s="48"/>
      <c r="KZJ80" s="48"/>
      <c r="KZK80" s="48"/>
      <c r="KZL80" s="48"/>
      <c r="KZM80" s="48"/>
      <c r="KZN80" s="48"/>
      <c r="KZO80" s="48"/>
      <c r="KZP80" s="48"/>
      <c r="KZQ80" s="48"/>
      <c r="KZR80" s="48"/>
      <c r="KZS80" s="48"/>
      <c r="KZT80" s="48"/>
      <c r="KZU80" s="48"/>
      <c r="KZV80" s="48"/>
      <c r="KZW80" s="48"/>
      <c r="KZX80" s="48"/>
      <c r="KZY80" s="48"/>
      <c r="KZZ80" s="48"/>
      <c r="LAA80" s="48"/>
      <c r="LAB80" s="48"/>
      <c r="LAC80" s="48"/>
      <c r="LAD80" s="48"/>
      <c r="LAE80" s="48"/>
      <c r="LAF80" s="48"/>
      <c r="LAG80" s="48"/>
      <c r="LAH80" s="48"/>
      <c r="LAI80" s="48"/>
      <c r="LAJ80" s="48"/>
      <c r="LAK80" s="48"/>
      <c r="LAL80" s="48"/>
      <c r="LAM80" s="48"/>
      <c r="LAN80" s="48"/>
      <c r="LAO80" s="48"/>
      <c r="LAP80" s="48"/>
      <c r="LAQ80" s="48"/>
      <c r="LAR80" s="48"/>
      <c r="LAS80" s="48"/>
      <c r="LAT80" s="48"/>
      <c r="LAU80" s="48"/>
      <c r="LAV80" s="48"/>
      <c r="LAW80" s="48"/>
      <c r="LAX80" s="48"/>
      <c r="LAY80" s="48"/>
      <c r="LAZ80" s="48"/>
      <c r="LBA80" s="48"/>
      <c r="LBB80" s="48"/>
      <c r="LBC80" s="48"/>
      <c r="LBD80" s="48"/>
      <c r="LBE80" s="48"/>
      <c r="LBF80" s="48"/>
      <c r="LBG80" s="48"/>
      <c r="LBH80" s="48"/>
      <c r="LBI80" s="48"/>
      <c r="LBJ80" s="48"/>
      <c r="LBK80" s="48"/>
      <c r="LBL80" s="48"/>
      <c r="LBM80" s="48"/>
      <c r="LBN80" s="48"/>
      <c r="LBO80" s="48"/>
      <c r="LBP80" s="48"/>
      <c r="LBQ80" s="48"/>
      <c r="LBR80" s="48"/>
      <c r="LBS80" s="48"/>
      <c r="LBT80" s="48"/>
      <c r="LBU80" s="48"/>
      <c r="LBV80" s="48"/>
      <c r="LBW80" s="48"/>
      <c r="LBX80" s="48"/>
      <c r="LBY80" s="48"/>
      <c r="LBZ80" s="48"/>
      <c r="LCA80" s="48"/>
      <c r="LCB80" s="48"/>
      <c r="LCC80" s="48"/>
      <c r="LCD80" s="48"/>
      <c r="LCE80" s="48"/>
      <c r="LCF80" s="48"/>
      <c r="LCG80" s="48"/>
      <c r="LCH80" s="48"/>
      <c r="LCI80" s="48"/>
      <c r="LCJ80" s="48"/>
      <c r="LCK80" s="48"/>
      <c r="LCL80" s="48"/>
      <c r="LCM80" s="48"/>
      <c r="LCN80" s="48"/>
      <c r="LCO80" s="48"/>
      <c r="LCP80" s="48"/>
      <c r="LCQ80" s="48"/>
      <c r="LCR80" s="48"/>
      <c r="LCS80" s="48"/>
      <c r="LCT80" s="48"/>
      <c r="LCU80" s="48"/>
      <c r="LCV80" s="48"/>
      <c r="LCW80" s="48"/>
      <c r="LCX80" s="48"/>
      <c r="LCY80" s="48"/>
      <c r="LCZ80" s="48"/>
      <c r="LDA80" s="48"/>
      <c r="LDB80" s="48"/>
      <c r="LDC80" s="48"/>
      <c r="LDD80" s="48"/>
      <c r="LDE80" s="48"/>
      <c r="LDF80" s="48"/>
      <c r="LDG80" s="48"/>
      <c r="LDH80" s="48"/>
      <c r="LDI80" s="48"/>
      <c r="LDJ80" s="48"/>
      <c r="LDK80" s="48"/>
      <c r="LDL80" s="48"/>
      <c r="LDM80" s="48"/>
      <c r="LDN80" s="48"/>
      <c r="LDO80" s="48"/>
      <c r="LDP80" s="48"/>
      <c r="LDQ80" s="48"/>
      <c r="LDR80" s="48"/>
      <c r="LDS80" s="48"/>
      <c r="LDT80" s="48"/>
      <c r="LDU80" s="48"/>
      <c r="LDV80" s="48"/>
      <c r="LDW80" s="48"/>
      <c r="LDX80" s="48"/>
      <c r="LDY80" s="48"/>
      <c r="LDZ80" s="48"/>
      <c r="LEA80" s="48"/>
      <c r="LEB80" s="48"/>
      <c r="LEC80" s="48"/>
      <c r="LED80" s="48"/>
      <c r="LEE80" s="48"/>
      <c r="LEF80" s="48"/>
      <c r="LEG80" s="48"/>
      <c r="LEH80" s="48"/>
      <c r="LEI80" s="48"/>
      <c r="LEJ80" s="48"/>
      <c r="LEK80" s="48"/>
      <c r="LEL80" s="48"/>
      <c r="LEM80" s="48"/>
      <c r="LEN80" s="48"/>
      <c r="LEO80" s="48"/>
      <c r="LEP80" s="48"/>
      <c r="LEQ80" s="48"/>
      <c r="LER80" s="48"/>
      <c r="LES80" s="48"/>
      <c r="LET80" s="48"/>
      <c r="LEU80" s="48"/>
      <c r="LEV80" s="48"/>
      <c r="LEW80" s="48"/>
      <c r="LEX80" s="48"/>
      <c r="LEY80" s="48"/>
      <c r="LEZ80" s="48"/>
      <c r="LFA80" s="48"/>
      <c r="LFB80" s="48"/>
      <c r="LFC80" s="48"/>
      <c r="LFD80" s="48"/>
      <c r="LFE80" s="48"/>
      <c r="LFF80" s="48"/>
      <c r="LFG80" s="48"/>
      <c r="LFH80" s="48"/>
      <c r="LFI80" s="48"/>
      <c r="LFJ80" s="48"/>
      <c r="LFK80" s="48"/>
      <c r="LFL80" s="48"/>
      <c r="LFM80" s="48"/>
      <c r="LFN80" s="48"/>
      <c r="LFO80" s="48"/>
      <c r="LFP80" s="48"/>
      <c r="LFQ80" s="48"/>
      <c r="LFR80" s="48"/>
      <c r="LFS80" s="48"/>
      <c r="LFT80" s="48"/>
      <c r="LFU80" s="48"/>
      <c r="LFV80" s="48"/>
      <c r="LFW80" s="48"/>
      <c r="LFX80" s="48"/>
      <c r="LFY80" s="48"/>
      <c r="LFZ80" s="48"/>
      <c r="LGA80" s="48"/>
      <c r="LGB80" s="48"/>
      <c r="LGC80" s="48"/>
      <c r="LGD80" s="48"/>
      <c r="LGE80" s="48"/>
      <c r="LGF80" s="48"/>
      <c r="LGG80" s="48"/>
      <c r="LGH80" s="48"/>
      <c r="LGI80" s="48"/>
      <c r="LGJ80" s="48"/>
      <c r="LGK80" s="48"/>
      <c r="LGL80" s="48"/>
      <c r="LGM80" s="48"/>
      <c r="LGN80" s="48"/>
      <c r="LGO80" s="48"/>
      <c r="LGP80" s="48"/>
      <c r="LGQ80" s="48"/>
      <c r="LGR80" s="48"/>
      <c r="LGS80" s="48"/>
      <c r="LGT80" s="48"/>
      <c r="LGU80" s="48"/>
      <c r="LGV80" s="48"/>
      <c r="LGW80" s="48"/>
      <c r="LGX80" s="48"/>
      <c r="LGY80" s="48"/>
      <c r="LGZ80" s="48"/>
      <c r="LHA80" s="48"/>
      <c r="LHB80" s="48"/>
      <c r="LHC80" s="48"/>
      <c r="LHD80" s="48"/>
      <c r="LHE80" s="48"/>
      <c r="LHF80" s="48"/>
      <c r="LHG80" s="48"/>
      <c r="LHH80" s="48"/>
      <c r="LHI80" s="48"/>
      <c r="LHJ80" s="48"/>
      <c r="LHK80" s="48"/>
      <c r="LHL80" s="48"/>
      <c r="LHM80" s="48"/>
      <c r="LHN80" s="48"/>
      <c r="LHO80" s="48"/>
      <c r="LHP80" s="48"/>
      <c r="LHQ80" s="48"/>
      <c r="LHR80" s="48"/>
      <c r="LHS80" s="48"/>
      <c r="LHT80" s="48"/>
      <c r="LHU80" s="48"/>
      <c r="LHV80" s="48"/>
      <c r="LHW80" s="48"/>
      <c r="LHX80" s="48"/>
      <c r="LHY80" s="48"/>
      <c r="LHZ80" s="48"/>
      <c r="LIA80" s="48"/>
      <c r="LIB80" s="48"/>
      <c r="LIC80" s="48"/>
      <c r="LID80" s="48"/>
      <c r="LIE80" s="48"/>
      <c r="LIF80" s="48"/>
      <c r="LIG80" s="48"/>
      <c r="LIH80" s="48"/>
      <c r="LII80" s="48"/>
      <c r="LIJ80" s="48"/>
      <c r="LIK80" s="48"/>
      <c r="LIL80" s="48"/>
      <c r="LIM80" s="48"/>
      <c r="LIN80" s="48"/>
      <c r="LIO80" s="48"/>
      <c r="LIP80" s="48"/>
      <c r="LIQ80" s="48"/>
      <c r="LIR80" s="48"/>
      <c r="LIS80" s="48"/>
      <c r="LIT80" s="48"/>
      <c r="LIU80" s="48"/>
      <c r="LIV80" s="48"/>
      <c r="LIW80" s="48"/>
      <c r="LIX80" s="48"/>
      <c r="LIY80" s="48"/>
      <c r="LIZ80" s="48"/>
      <c r="LJA80" s="48"/>
      <c r="LJB80" s="48"/>
      <c r="LJC80" s="48"/>
      <c r="LJD80" s="48"/>
      <c r="LJE80" s="48"/>
      <c r="LJF80" s="48"/>
      <c r="LJG80" s="48"/>
      <c r="LJH80" s="48"/>
      <c r="LJI80" s="48"/>
      <c r="LJJ80" s="48"/>
      <c r="LJK80" s="48"/>
      <c r="LJL80" s="48"/>
      <c r="LJM80" s="48"/>
      <c r="LJN80" s="48"/>
      <c r="LJO80" s="48"/>
      <c r="LJP80" s="48"/>
      <c r="LJQ80" s="48"/>
      <c r="LJR80" s="48"/>
      <c r="LJS80" s="48"/>
      <c r="LJT80" s="48"/>
      <c r="LJU80" s="48"/>
      <c r="LJV80" s="48"/>
      <c r="LJW80" s="48"/>
      <c r="LJX80" s="48"/>
      <c r="LJY80" s="48"/>
      <c r="LJZ80" s="48"/>
      <c r="LKA80" s="48"/>
      <c r="LKB80" s="48"/>
      <c r="LKC80" s="48"/>
      <c r="LKD80" s="48"/>
      <c r="LKE80" s="48"/>
      <c r="LKF80" s="48"/>
      <c r="LKG80" s="48"/>
      <c r="LKH80" s="48"/>
      <c r="LKI80" s="48"/>
      <c r="LKJ80" s="48"/>
      <c r="LKK80" s="48"/>
      <c r="LKL80" s="48"/>
      <c r="LKM80" s="48"/>
      <c r="LKN80" s="48"/>
      <c r="LKO80" s="48"/>
      <c r="LKP80" s="48"/>
      <c r="LKQ80" s="48"/>
      <c r="LKR80" s="48"/>
      <c r="LKS80" s="48"/>
      <c r="LKT80" s="48"/>
      <c r="LKU80" s="48"/>
      <c r="LKV80" s="48"/>
      <c r="LKW80" s="48"/>
      <c r="LKX80" s="48"/>
      <c r="LKY80" s="48"/>
      <c r="LKZ80" s="48"/>
      <c r="LLA80" s="48"/>
      <c r="LLB80" s="48"/>
      <c r="LLC80" s="48"/>
      <c r="LLD80" s="48"/>
      <c r="LLE80" s="48"/>
      <c r="LLF80" s="48"/>
      <c r="LLG80" s="48"/>
      <c r="LLH80" s="48"/>
      <c r="LLI80" s="48"/>
      <c r="LLJ80" s="48"/>
      <c r="LLK80" s="48"/>
      <c r="LLL80" s="48"/>
      <c r="LLM80" s="48"/>
      <c r="LLN80" s="48"/>
      <c r="LLO80" s="48"/>
      <c r="LLP80" s="48"/>
      <c r="LLQ80" s="48"/>
      <c r="LLR80" s="48"/>
      <c r="LLS80" s="48"/>
      <c r="LLT80" s="48"/>
      <c r="LLU80" s="48"/>
      <c r="LLV80" s="48"/>
      <c r="LLW80" s="48"/>
      <c r="LLX80" s="48"/>
      <c r="LLY80" s="48"/>
      <c r="LLZ80" s="48"/>
      <c r="LMA80" s="48"/>
      <c r="LMB80" s="48"/>
      <c r="LMC80" s="48"/>
      <c r="LMD80" s="48"/>
      <c r="LME80" s="48"/>
      <c r="LMF80" s="48"/>
      <c r="LMG80" s="48"/>
      <c r="LMH80" s="48"/>
      <c r="LMI80" s="48"/>
      <c r="LMJ80" s="48"/>
      <c r="LMK80" s="48"/>
      <c r="LML80" s="48"/>
      <c r="LMM80" s="48"/>
      <c r="LMN80" s="48"/>
      <c r="LMO80" s="48"/>
      <c r="LMP80" s="48"/>
      <c r="LMQ80" s="48"/>
      <c r="LMR80" s="48"/>
      <c r="LMS80" s="48"/>
      <c r="LMT80" s="48"/>
      <c r="LMU80" s="48"/>
      <c r="LMV80" s="48"/>
      <c r="LMW80" s="48"/>
      <c r="LMX80" s="48"/>
      <c r="LMY80" s="48"/>
      <c r="LMZ80" s="48"/>
      <c r="LNA80" s="48"/>
      <c r="LNB80" s="48"/>
      <c r="LNC80" s="48"/>
      <c r="LND80" s="48"/>
      <c r="LNE80" s="48"/>
      <c r="LNF80" s="48"/>
      <c r="LNG80" s="48"/>
      <c r="LNH80" s="48"/>
      <c r="LNI80" s="48"/>
      <c r="LNJ80" s="48"/>
      <c r="LNK80" s="48"/>
      <c r="LNL80" s="48"/>
      <c r="LNM80" s="48"/>
      <c r="LNN80" s="48"/>
      <c r="LNO80" s="48"/>
      <c r="LNP80" s="48"/>
      <c r="LNQ80" s="48"/>
      <c r="LNR80" s="48"/>
      <c r="LNS80" s="48"/>
      <c r="LNT80" s="48"/>
      <c r="LNU80" s="48"/>
      <c r="LNV80" s="48"/>
      <c r="LNW80" s="48"/>
      <c r="LNX80" s="48"/>
      <c r="LNY80" s="48"/>
      <c r="LNZ80" s="48"/>
      <c r="LOA80" s="48"/>
      <c r="LOB80" s="48"/>
      <c r="LOC80" s="48"/>
      <c r="LOD80" s="48"/>
      <c r="LOE80" s="48"/>
      <c r="LOF80" s="48"/>
      <c r="LOG80" s="48"/>
      <c r="LOH80" s="48"/>
      <c r="LOI80" s="48"/>
      <c r="LOJ80" s="48"/>
      <c r="LOK80" s="48"/>
      <c r="LOL80" s="48"/>
      <c r="LOM80" s="48"/>
      <c r="LON80" s="48"/>
      <c r="LOO80" s="48"/>
      <c r="LOP80" s="48"/>
      <c r="LOQ80" s="48"/>
      <c r="LOR80" s="48"/>
      <c r="LOS80" s="48"/>
      <c r="LOT80" s="48"/>
      <c r="LOU80" s="48"/>
      <c r="LOV80" s="48"/>
      <c r="LOW80" s="48"/>
      <c r="LOX80" s="48"/>
      <c r="LOY80" s="48"/>
      <c r="LOZ80" s="48"/>
      <c r="LPA80" s="48"/>
      <c r="LPB80" s="48"/>
      <c r="LPC80" s="48"/>
      <c r="LPD80" s="48"/>
      <c r="LPE80" s="48"/>
      <c r="LPF80" s="48"/>
      <c r="LPG80" s="48"/>
      <c r="LPH80" s="48"/>
      <c r="LPI80" s="48"/>
      <c r="LPJ80" s="48"/>
      <c r="LPK80" s="48"/>
      <c r="LPL80" s="48"/>
      <c r="LPM80" s="48"/>
      <c r="LPN80" s="48"/>
      <c r="LPO80" s="48"/>
      <c r="LPP80" s="48"/>
      <c r="LPQ80" s="48"/>
      <c r="LPR80" s="48"/>
      <c r="LPS80" s="48"/>
      <c r="LPT80" s="48"/>
      <c r="LPU80" s="48"/>
      <c r="LPV80" s="48"/>
      <c r="LPW80" s="48"/>
      <c r="LPX80" s="48"/>
      <c r="LPY80" s="48"/>
      <c r="LPZ80" s="48"/>
      <c r="LQA80" s="48"/>
      <c r="LQB80" s="48"/>
      <c r="LQC80" s="48"/>
      <c r="LQD80" s="48"/>
      <c r="LQE80" s="48"/>
      <c r="LQF80" s="48"/>
      <c r="LQG80" s="48"/>
      <c r="LQH80" s="48"/>
      <c r="LQI80" s="48"/>
      <c r="LQJ80" s="48"/>
      <c r="LQK80" s="48"/>
      <c r="LQL80" s="48"/>
      <c r="LQM80" s="48"/>
      <c r="LQN80" s="48"/>
      <c r="LQO80" s="48"/>
      <c r="LQP80" s="48"/>
      <c r="LQQ80" s="48"/>
      <c r="LQR80" s="48"/>
      <c r="LQS80" s="48"/>
      <c r="LQT80" s="48"/>
      <c r="LQU80" s="48"/>
      <c r="LQV80" s="48"/>
      <c r="LQW80" s="48"/>
      <c r="LQX80" s="48"/>
      <c r="LQY80" s="48"/>
      <c r="LQZ80" s="48"/>
      <c r="LRA80" s="48"/>
      <c r="LRB80" s="48"/>
      <c r="LRC80" s="48"/>
      <c r="LRD80" s="48"/>
      <c r="LRE80" s="48"/>
      <c r="LRF80" s="48"/>
      <c r="LRG80" s="48"/>
      <c r="LRH80" s="48"/>
      <c r="LRI80" s="48"/>
      <c r="LRJ80" s="48"/>
      <c r="LRK80" s="48"/>
      <c r="LRL80" s="48"/>
      <c r="LRM80" s="48"/>
      <c r="LRN80" s="48"/>
      <c r="LRO80" s="48"/>
      <c r="LRP80" s="48"/>
      <c r="LRQ80" s="48"/>
      <c r="LRR80" s="48"/>
      <c r="LRS80" s="48"/>
      <c r="LRT80" s="48"/>
      <c r="LRU80" s="48"/>
      <c r="LRV80" s="48"/>
      <c r="LRW80" s="48"/>
      <c r="LRX80" s="48"/>
      <c r="LRY80" s="48"/>
      <c r="LRZ80" s="48"/>
      <c r="LSA80" s="48"/>
      <c r="LSB80" s="48"/>
      <c r="LSC80" s="48"/>
      <c r="LSD80" s="48"/>
      <c r="LSE80" s="48"/>
      <c r="LSF80" s="48"/>
      <c r="LSG80" s="48"/>
      <c r="LSH80" s="48"/>
      <c r="LSI80" s="48"/>
      <c r="LSJ80" s="48"/>
      <c r="LSK80" s="48"/>
      <c r="LSL80" s="48"/>
      <c r="LSM80" s="48"/>
      <c r="LSN80" s="48"/>
      <c r="LSO80" s="48"/>
      <c r="LSP80" s="48"/>
      <c r="LSQ80" s="48"/>
      <c r="LSR80" s="48"/>
      <c r="LSS80" s="48"/>
      <c r="LST80" s="48"/>
      <c r="LSU80" s="48"/>
      <c r="LSV80" s="48"/>
      <c r="LSW80" s="48"/>
      <c r="LSX80" s="48"/>
      <c r="LSY80" s="48"/>
      <c r="LSZ80" s="48"/>
      <c r="LTA80" s="48"/>
      <c r="LTB80" s="48"/>
      <c r="LTC80" s="48"/>
      <c r="LTD80" s="48"/>
      <c r="LTE80" s="48"/>
      <c r="LTF80" s="48"/>
      <c r="LTG80" s="48"/>
      <c r="LTH80" s="48"/>
      <c r="LTI80" s="48"/>
      <c r="LTJ80" s="48"/>
      <c r="LTK80" s="48"/>
      <c r="LTL80" s="48"/>
      <c r="LTM80" s="48"/>
      <c r="LTN80" s="48"/>
      <c r="LTO80" s="48"/>
      <c r="LTP80" s="48"/>
      <c r="LTQ80" s="48"/>
      <c r="LTR80" s="48"/>
      <c r="LTS80" s="48"/>
      <c r="LTT80" s="48"/>
      <c r="LTU80" s="48"/>
      <c r="LTV80" s="48"/>
      <c r="LTW80" s="48"/>
      <c r="LTX80" s="48"/>
      <c r="LTY80" s="48"/>
      <c r="LTZ80" s="48"/>
      <c r="LUA80" s="48"/>
      <c r="LUB80" s="48"/>
      <c r="LUC80" s="48"/>
      <c r="LUD80" s="48"/>
      <c r="LUE80" s="48"/>
      <c r="LUF80" s="48"/>
      <c r="LUG80" s="48"/>
      <c r="LUH80" s="48"/>
      <c r="LUI80" s="48"/>
      <c r="LUJ80" s="48"/>
      <c r="LUK80" s="48"/>
      <c r="LUL80" s="48"/>
      <c r="LUM80" s="48"/>
      <c r="LUN80" s="48"/>
      <c r="LUO80" s="48"/>
      <c r="LUP80" s="48"/>
      <c r="LUQ80" s="48"/>
      <c r="LUR80" s="48"/>
      <c r="LUS80" s="48"/>
      <c r="LUT80" s="48"/>
      <c r="LUU80" s="48"/>
      <c r="LUV80" s="48"/>
      <c r="LUW80" s="48"/>
      <c r="LUX80" s="48"/>
      <c r="LUY80" s="48"/>
      <c r="LUZ80" s="48"/>
      <c r="LVA80" s="48"/>
      <c r="LVB80" s="48"/>
      <c r="LVC80" s="48"/>
      <c r="LVD80" s="48"/>
      <c r="LVE80" s="48"/>
      <c r="LVF80" s="48"/>
      <c r="LVG80" s="48"/>
      <c r="LVH80" s="48"/>
      <c r="LVI80" s="48"/>
      <c r="LVJ80" s="48"/>
      <c r="LVK80" s="48"/>
      <c r="LVL80" s="48"/>
      <c r="LVM80" s="48"/>
      <c r="LVN80" s="48"/>
      <c r="LVO80" s="48"/>
      <c r="LVP80" s="48"/>
      <c r="LVQ80" s="48"/>
      <c r="LVR80" s="48"/>
      <c r="LVS80" s="48"/>
      <c r="LVT80" s="48"/>
      <c r="LVU80" s="48"/>
      <c r="LVV80" s="48"/>
      <c r="LVW80" s="48"/>
      <c r="LVX80" s="48"/>
      <c r="LVY80" s="48"/>
      <c r="LVZ80" s="48"/>
      <c r="LWA80" s="48"/>
      <c r="LWB80" s="48"/>
      <c r="LWC80" s="48"/>
      <c r="LWD80" s="48"/>
      <c r="LWE80" s="48"/>
      <c r="LWF80" s="48"/>
      <c r="LWG80" s="48"/>
      <c r="LWH80" s="48"/>
      <c r="LWI80" s="48"/>
      <c r="LWJ80" s="48"/>
      <c r="LWK80" s="48"/>
      <c r="LWL80" s="48"/>
      <c r="LWM80" s="48"/>
      <c r="LWN80" s="48"/>
      <c r="LWO80" s="48"/>
      <c r="LWP80" s="48"/>
      <c r="LWQ80" s="48"/>
      <c r="LWR80" s="48"/>
      <c r="LWS80" s="48"/>
      <c r="LWT80" s="48"/>
      <c r="LWU80" s="48"/>
      <c r="LWV80" s="48"/>
      <c r="LWW80" s="48"/>
      <c r="LWX80" s="48"/>
      <c r="LWY80" s="48"/>
      <c r="LWZ80" s="48"/>
      <c r="LXA80" s="48"/>
      <c r="LXB80" s="48"/>
      <c r="LXC80" s="48"/>
      <c r="LXD80" s="48"/>
      <c r="LXE80" s="48"/>
      <c r="LXF80" s="48"/>
      <c r="LXG80" s="48"/>
      <c r="LXH80" s="48"/>
      <c r="LXI80" s="48"/>
      <c r="LXJ80" s="48"/>
      <c r="LXK80" s="48"/>
      <c r="LXL80" s="48"/>
      <c r="LXM80" s="48"/>
      <c r="LXN80" s="48"/>
      <c r="LXO80" s="48"/>
      <c r="LXP80" s="48"/>
      <c r="LXQ80" s="48"/>
      <c r="LXR80" s="48"/>
      <c r="LXS80" s="48"/>
      <c r="LXT80" s="48"/>
      <c r="LXU80" s="48"/>
      <c r="LXV80" s="48"/>
      <c r="LXW80" s="48"/>
      <c r="LXX80" s="48"/>
      <c r="LXY80" s="48"/>
      <c r="LXZ80" s="48"/>
      <c r="LYA80" s="48"/>
      <c r="LYB80" s="48"/>
      <c r="LYC80" s="48"/>
      <c r="LYD80" s="48"/>
      <c r="LYE80" s="48"/>
      <c r="LYF80" s="48"/>
      <c r="LYG80" s="48"/>
      <c r="LYH80" s="48"/>
      <c r="LYI80" s="48"/>
      <c r="LYJ80" s="48"/>
      <c r="LYK80" s="48"/>
      <c r="LYL80" s="48"/>
      <c r="LYM80" s="48"/>
      <c r="LYN80" s="48"/>
      <c r="LYO80" s="48"/>
      <c r="LYP80" s="48"/>
      <c r="LYQ80" s="48"/>
      <c r="LYR80" s="48"/>
      <c r="LYS80" s="48"/>
      <c r="LYT80" s="48"/>
      <c r="LYU80" s="48"/>
      <c r="LYV80" s="48"/>
      <c r="LYW80" s="48"/>
      <c r="LYX80" s="48"/>
      <c r="LYY80" s="48"/>
      <c r="LYZ80" s="48"/>
      <c r="LZA80" s="48"/>
      <c r="LZB80" s="48"/>
      <c r="LZC80" s="48"/>
      <c r="LZD80" s="48"/>
      <c r="LZE80" s="48"/>
      <c r="LZF80" s="48"/>
      <c r="LZG80" s="48"/>
      <c r="LZH80" s="48"/>
      <c r="LZI80" s="48"/>
      <c r="LZJ80" s="48"/>
      <c r="LZK80" s="48"/>
      <c r="LZL80" s="48"/>
      <c r="LZM80" s="48"/>
      <c r="LZN80" s="48"/>
      <c r="LZO80" s="48"/>
      <c r="LZP80" s="48"/>
      <c r="LZQ80" s="48"/>
      <c r="LZR80" s="48"/>
      <c r="LZS80" s="48"/>
      <c r="LZT80" s="48"/>
      <c r="LZU80" s="48"/>
      <c r="LZV80" s="48"/>
      <c r="LZW80" s="48"/>
      <c r="LZX80" s="48"/>
      <c r="LZY80" s="48"/>
      <c r="LZZ80" s="48"/>
      <c r="MAA80" s="48"/>
      <c r="MAB80" s="48"/>
      <c r="MAC80" s="48"/>
      <c r="MAD80" s="48"/>
      <c r="MAE80" s="48"/>
      <c r="MAF80" s="48"/>
      <c r="MAG80" s="48"/>
      <c r="MAH80" s="48"/>
      <c r="MAI80" s="48"/>
      <c r="MAJ80" s="48"/>
      <c r="MAK80" s="48"/>
      <c r="MAL80" s="48"/>
      <c r="MAM80" s="48"/>
      <c r="MAN80" s="48"/>
      <c r="MAO80" s="48"/>
      <c r="MAP80" s="48"/>
      <c r="MAQ80" s="48"/>
      <c r="MAR80" s="48"/>
      <c r="MAS80" s="48"/>
      <c r="MAT80" s="48"/>
      <c r="MAU80" s="48"/>
      <c r="MAV80" s="48"/>
      <c r="MAW80" s="48"/>
      <c r="MAX80" s="48"/>
      <c r="MAY80" s="48"/>
      <c r="MAZ80" s="48"/>
      <c r="MBA80" s="48"/>
      <c r="MBB80" s="48"/>
      <c r="MBC80" s="48"/>
      <c r="MBD80" s="48"/>
      <c r="MBE80" s="48"/>
      <c r="MBF80" s="48"/>
      <c r="MBG80" s="48"/>
      <c r="MBH80" s="48"/>
      <c r="MBI80" s="48"/>
      <c r="MBJ80" s="48"/>
      <c r="MBK80" s="48"/>
      <c r="MBL80" s="48"/>
      <c r="MBM80" s="48"/>
      <c r="MBN80" s="48"/>
      <c r="MBO80" s="48"/>
      <c r="MBP80" s="48"/>
      <c r="MBQ80" s="48"/>
      <c r="MBR80" s="48"/>
      <c r="MBS80" s="48"/>
      <c r="MBT80" s="48"/>
      <c r="MBU80" s="48"/>
      <c r="MBV80" s="48"/>
      <c r="MBW80" s="48"/>
      <c r="MBX80" s="48"/>
      <c r="MBY80" s="48"/>
      <c r="MBZ80" s="48"/>
      <c r="MCA80" s="48"/>
      <c r="MCB80" s="48"/>
      <c r="MCC80" s="48"/>
      <c r="MCD80" s="48"/>
      <c r="MCE80" s="48"/>
      <c r="MCF80" s="48"/>
      <c r="MCG80" s="48"/>
      <c r="MCH80" s="48"/>
      <c r="MCI80" s="48"/>
      <c r="MCJ80" s="48"/>
      <c r="MCK80" s="48"/>
      <c r="MCL80" s="48"/>
      <c r="MCM80" s="48"/>
      <c r="MCN80" s="48"/>
      <c r="MCO80" s="48"/>
      <c r="MCP80" s="48"/>
      <c r="MCQ80" s="48"/>
      <c r="MCR80" s="48"/>
      <c r="MCS80" s="48"/>
      <c r="MCT80" s="48"/>
      <c r="MCU80" s="48"/>
      <c r="MCV80" s="48"/>
      <c r="MCW80" s="48"/>
      <c r="MCX80" s="48"/>
      <c r="MCY80" s="48"/>
      <c r="MCZ80" s="48"/>
      <c r="MDA80" s="48"/>
      <c r="MDB80" s="48"/>
      <c r="MDC80" s="48"/>
      <c r="MDD80" s="48"/>
      <c r="MDE80" s="48"/>
      <c r="MDF80" s="48"/>
      <c r="MDG80" s="48"/>
      <c r="MDH80" s="48"/>
      <c r="MDI80" s="48"/>
      <c r="MDJ80" s="48"/>
      <c r="MDK80" s="48"/>
      <c r="MDL80" s="48"/>
      <c r="MDM80" s="48"/>
      <c r="MDN80" s="48"/>
      <c r="MDO80" s="48"/>
      <c r="MDP80" s="48"/>
      <c r="MDQ80" s="48"/>
      <c r="MDR80" s="48"/>
      <c r="MDS80" s="48"/>
      <c r="MDT80" s="48"/>
      <c r="MDU80" s="48"/>
      <c r="MDV80" s="48"/>
      <c r="MDW80" s="48"/>
      <c r="MDX80" s="48"/>
      <c r="MDY80" s="48"/>
      <c r="MDZ80" s="48"/>
      <c r="MEA80" s="48"/>
      <c r="MEB80" s="48"/>
      <c r="MEC80" s="48"/>
      <c r="MED80" s="48"/>
      <c r="MEE80" s="48"/>
      <c r="MEF80" s="48"/>
      <c r="MEG80" s="48"/>
      <c r="MEH80" s="48"/>
      <c r="MEI80" s="48"/>
      <c r="MEJ80" s="48"/>
      <c r="MEK80" s="48"/>
      <c r="MEL80" s="48"/>
      <c r="MEM80" s="48"/>
      <c r="MEN80" s="48"/>
      <c r="MEO80" s="48"/>
      <c r="MEP80" s="48"/>
      <c r="MEQ80" s="48"/>
      <c r="MER80" s="48"/>
      <c r="MES80" s="48"/>
      <c r="MET80" s="48"/>
      <c r="MEU80" s="48"/>
      <c r="MEV80" s="48"/>
      <c r="MEW80" s="48"/>
      <c r="MEX80" s="48"/>
      <c r="MEY80" s="48"/>
      <c r="MEZ80" s="48"/>
      <c r="MFA80" s="48"/>
      <c r="MFB80" s="48"/>
      <c r="MFC80" s="48"/>
      <c r="MFD80" s="48"/>
      <c r="MFE80" s="48"/>
      <c r="MFF80" s="48"/>
      <c r="MFG80" s="48"/>
      <c r="MFH80" s="48"/>
      <c r="MFI80" s="48"/>
      <c r="MFJ80" s="48"/>
      <c r="MFK80" s="48"/>
      <c r="MFL80" s="48"/>
      <c r="MFM80" s="48"/>
      <c r="MFN80" s="48"/>
      <c r="MFO80" s="48"/>
      <c r="MFP80" s="48"/>
      <c r="MFQ80" s="48"/>
      <c r="MFR80" s="48"/>
      <c r="MFS80" s="48"/>
      <c r="MFT80" s="48"/>
      <c r="MFU80" s="48"/>
      <c r="MFV80" s="48"/>
      <c r="MFW80" s="48"/>
      <c r="MFX80" s="48"/>
      <c r="MFY80" s="48"/>
      <c r="MFZ80" s="48"/>
      <c r="MGA80" s="48"/>
      <c r="MGB80" s="48"/>
      <c r="MGC80" s="48"/>
      <c r="MGD80" s="48"/>
      <c r="MGE80" s="48"/>
      <c r="MGF80" s="48"/>
      <c r="MGG80" s="48"/>
      <c r="MGH80" s="48"/>
      <c r="MGI80" s="48"/>
      <c r="MGJ80" s="48"/>
      <c r="MGK80" s="48"/>
      <c r="MGL80" s="48"/>
      <c r="MGM80" s="48"/>
      <c r="MGN80" s="48"/>
      <c r="MGO80" s="48"/>
      <c r="MGP80" s="48"/>
      <c r="MGQ80" s="48"/>
      <c r="MGR80" s="48"/>
      <c r="MGS80" s="48"/>
      <c r="MGT80" s="48"/>
      <c r="MGU80" s="48"/>
      <c r="MGV80" s="48"/>
      <c r="MGW80" s="48"/>
      <c r="MGX80" s="48"/>
      <c r="MGY80" s="48"/>
      <c r="MGZ80" s="48"/>
      <c r="MHA80" s="48"/>
      <c r="MHB80" s="48"/>
      <c r="MHC80" s="48"/>
      <c r="MHD80" s="48"/>
      <c r="MHE80" s="48"/>
      <c r="MHF80" s="48"/>
      <c r="MHG80" s="48"/>
      <c r="MHH80" s="48"/>
      <c r="MHI80" s="48"/>
      <c r="MHJ80" s="48"/>
      <c r="MHK80" s="48"/>
      <c r="MHL80" s="48"/>
      <c r="MHM80" s="48"/>
      <c r="MHN80" s="48"/>
      <c r="MHO80" s="48"/>
      <c r="MHP80" s="48"/>
      <c r="MHQ80" s="48"/>
      <c r="MHR80" s="48"/>
      <c r="MHS80" s="48"/>
      <c r="MHT80" s="48"/>
      <c r="MHU80" s="48"/>
      <c r="MHV80" s="48"/>
      <c r="MHW80" s="48"/>
      <c r="MHX80" s="48"/>
      <c r="MHY80" s="48"/>
      <c r="MHZ80" s="48"/>
      <c r="MIA80" s="48"/>
      <c r="MIB80" s="48"/>
      <c r="MIC80" s="48"/>
      <c r="MID80" s="48"/>
      <c r="MIE80" s="48"/>
      <c r="MIF80" s="48"/>
      <c r="MIG80" s="48"/>
      <c r="MIH80" s="48"/>
      <c r="MII80" s="48"/>
      <c r="MIJ80" s="48"/>
      <c r="MIK80" s="48"/>
      <c r="MIL80" s="48"/>
      <c r="MIM80" s="48"/>
      <c r="MIN80" s="48"/>
      <c r="MIO80" s="48"/>
      <c r="MIP80" s="48"/>
      <c r="MIQ80" s="48"/>
      <c r="MIR80" s="48"/>
      <c r="MIS80" s="48"/>
      <c r="MIT80" s="48"/>
      <c r="MIU80" s="48"/>
      <c r="MIV80" s="48"/>
      <c r="MIW80" s="48"/>
      <c r="MIX80" s="48"/>
      <c r="MIY80" s="48"/>
      <c r="MIZ80" s="48"/>
      <c r="MJA80" s="48"/>
      <c r="MJB80" s="48"/>
      <c r="MJC80" s="48"/>
      <c r="MJD80" s="48"/>
      <c r="MJE80" s="48"/>
      <c r="MJF80" s="48"/>
      <c r="MJG80" s="48"/>
      <c r="MJH80" s="48"/>
      <c r="MJI80" s="48"/>
      <c r="MJJ80" s="48"/>
      <c r="MJK80" s="48"/>
      <c r="MJL80" s="48"/>
      <c r="MJM80" s="48"/>
      <c r="MJN80" s="48"/>
      <c r="MJO80" s="48"/>
      <c r="MJP80" s="48"/>
      <c r="MJQ80" s="48"/>
      <c r="MJR80" s="48"/>
      <c r="MJS80" s="48"/>
      <c r="MJT80" s="48"/>
      <c r="MJU80" s="48"/>
      <c r="MJV80" s="48"/>
      <c r="MJW80" s="48"/>
      <c r="MJX80" s="48"/>
      <c r="MJY80" s="48"/>
      <c r="MJZ80" s="48"/>
      <c r="MKA80" s="48"/>
      <c r="MKB80" s="48"/>
      <c r="MKC80" s="48"/>
      <c r="MKD80" s="48"/>
      <c r="MKE80" s="48"/>
      <c r="MKF80" s="48"/>
      <c r="MKG80" s="48"/>
      <c r="MKH80" s="48"/>
      <c r="MKI80" s="48"/>
      <c r="MKJ80" s="48"/>
      <c r="MKK80" s="48"/>
      <c r="MKL80" s="48"/>
      <c r="MKM80" s="48"/>
      <c r="MKN80" s="48"/>
      <c r="MKO80" s="48"/>
      <c r="MKP80" s="48"/>
      <c r="MKQ80" s="48"/>
      <c r="MKR80" s="48"/>
      <c r="MKS80" s="48"/>
      <c r="MKT80" s="48"/>
      <c r="MKU80" s="48"/>
      <c r="MKV80" s="48"/>
      <c r="MKW80" s="48"/>
      <c r="MKX80" s="48"/>
      <c r="MKY80" s="48"/>
      <c r="MKZ80" s="48"/>
      <c r="MLA80" s="48"/>
      <c r="MLB80" s="48"/>
      <c r="MLC80" s="48"/>
      <c r="MLD80" s="48"/>
      <c r="MLE80" s="48"/>
      <c r="MLF80" s="48"/>
      <c r="MLG80" s="48"/>
      <c r="MLH80" s="48"/>
      <c r="MLI80" s="48"/>
      <c r="MLJ80" s="48"/>
      <c r="MLK80" s="48"/>
      <c r="MLL80" s="48"/>
      <c r="MLM80" s="48"/>
      <c r="MLN80" s="48"/>
      <c r="MLO80" s="48"/>
      <c r="MLP80" s="48"/>
      <c r="MLQ80" s="48"/>
      <c r="MLR80" s="48"/>
      <c r="MLS80" s="48"/>
      <c r="MLT80" s="48"/>
      <c r="MLU80" s="48"/>
      <c r="MLV80" s="48"/>
      <c r="MLW80" s="48"/>
      <c r="MLX80" s="48"/>
      <c r="MLY80" s="48"/>
      <c r="MLZ80" s="48"/>
      <c r="MMA80" s="48"/>
      <c r="MMB80" s="48"/>
      <c r="MMC80" s="48"/>
      <c r="MMD80" s="48"/>
      <c r="MME80" s="48"/>
      <c r="MMF80" s="48"/>
      <c r="MMG80" s="48"/>
      <c r="MMH80" s="48"/>
      <c r="MMI80" s="48"/>
      <c r="MMJ80" s="48"/>
      <c r="MMK80" s="48"/>
      <c r="MML80" s="48"/>
      <c r="MMM80" s="48"/>
      <c r="MMN80" s="48"/>
      <c r="MMO80" s="48"/>
      <c r="MMP80" s="48"/>
      <c r="MMQ80" s="48"/>
      <c r="MMR80" s="48"/>
      <c r="MMS80" s="48"/>
      <c r="MMT80" s="48"/>
      <c r="MMU80" s="48"/>
      <c r="MMV80" s="48"/>
      <c r="MMW80" s="48"/>
      <c r="MMX80" s="48"/>
      <c r="MMY80" s="48"/>
      <c r="MMZ80" s="48"/>
      <c r="MNA80" s="48"/>
      <c r="MNB80" s="48"/>
      <c r="MNC80" s="48"/>
      <c r="MND80" s="48"/>
      <c r="MNE80" s="48"/>
      <c r="MNF80" s="48"/>
      <c r="MNG80" s="48"/>
      <c r="MNH80" s="48"/>
      <c r="MNI80" s="48"/>
      <c r="MNJ80" s="48"/>
      <c r="MNK80" s="48"/>
      <c r="MNL80" s="48"/>
      <c r="MNM80" s="48"/>
      <c r="MNN80" s="48"/>
      <c r="MNO80" s="48"/>
      <c r="MNP80" s="48"/>
      <c r="MNQ80" s="48"/>
      <c r="MNR80" s="48"/>
      <c r="MNS80" s="48"/>
      <c r="MNT80" s="48"/>
      <c r="MNU80" s="48"/>
      <c r="MNV80" s="48"/>
      <c r="MNW80" s="48"/>
      <c r="MNX80" s="48"/>
      <c r="MNY80" s="48"/>
      <c r="MNZ80" s="48"/>
      <c r="MOA80" s="48"/>
      <c r="MOB80" s="48"/>
      <c r="MOC80" s="48"/>
      <c r="MOD80" s="48"/>
      <c r="MOE80" s="48"/>
      <c r="MOF80" s="48"/>
      <c r="MOG80" s="48"/>
      <c r="MOH80" s="48"/>
      <c r="MOI80" s="48"/>
      <c r="MOJ80" s="48"/>
      <c r="MOK80" s="48"/>
      <c r="MOL80" s="48"/>
      <c r="MOM80" s="48"/>
      <c r="MON80" s="48"/>
      <c r="MOO80" s="48"/>
      <c r="MOP80" s="48"/>
      <c r="MOQ80" s="48"/>
      <c r="MOR80" s="48"/>
      <c r="MOS80" s="48"/>
      <c r="MOT80" s="48"/>
      <c r="MOU80" s="48"/>
      <c r="MOV80" s="48"/>
      <c r="MOW80" s="48"/>
      <c r="MOX80" s="48"/>
      <c r="MOY80" s="48"/>
      <c r="MOZ80" s="48"/>
      <c r="MPA80" s="48"/>
      <c r="MPB80" s="48"/>
      <c r="MPC80" s="48"/>
      <c r="MPD80" s="48"/>
      <c r="MPE80" s="48"/>
      <c r="MPF80" s="48"/>
      <c r="MPG80" s="48"/>
      <c r="MPH80" s="48"/>
      <c r="MPI80" s="48"/>
      <c r="MPJ80" s="48"/>
      <c r="MPK80" s="48"/>
      <c r="MPL80" s="48"/>
      <c r="MPM80" s="48"/>
      <c r="MPN80" s="48"/>
      <c r="MPO80" s="48"/>
      <c r="MPP80" s="48"/>
      <c r="MPQ80" s="48"/>
      <c r="MPR80" s="48"/>
      <c r="MPS80" s="48"/>
      <c r="MPT80" s="48"/>
      <c r="MPU80" s="48"/>
      <c r="MPV80" s="48"/>
      <c r="MPW80" s="48"/>
      <c r="MPX80" s="48"/>
      <c r="MPY80" s="48"/>
      <c r="MPZ80" s="48"/>
      <c r="MQA80" s="48"/>
      <c r="MQB80" s="48"/>
      <c r="MQC80" s="48"/>
      <c r="MQD80" s="48"/>
      <c r="MQE80" s="48"/>
      <c r="MQF80" s="48"/>
      <c r="MQG80" s="48"/>
      <c r="MQH80" s="48"/>
      <c r="MQI80" s="48"/>
      <c r="MQJ80" s="48"/>
      <c r="MQK80" s="48"/>
      <c r="MQL80" s="48"/>
      <c r="MQM80" s="48"/>
      <c r="MQN80" s="48"/>
      <c r="MQO80" s="48"/>
      <c r="MQP80" s="48"/>
      <c r="MQQ80" s="48"/>
      <c r="MQR80" s="48"/>
      <c r="MQS80" s="48"/>
      <c r="MQT80" s="48"/>
      <c r="MQU80" s="48"/>
      <c r="MQV80" s="48"/>
      <c r="MQW80" s="48"/>
      <c r="MQX80" s="48"/>
      <c r="MQY80" s="48"/>
      <c r="MQZ80" s="48"/>
      <c r="MRA80" s="48"/>
      <c r="MRB80" s="48"/>
      <c r="MRC80" s="48"/>
      <c r="MRD80" s="48"/>
      <c r="MRE80" s="48"/>
      <c r="MRF80" s="48"/>
      <c r="MRG80" s="48"/>
      <c r="MRH80" s="48"/>
      <c r="MRI80" s="48"/>
      <c r="MRJ80" s="48"/>
      <c r="MRK80" s="48"/>
      <c r="MRL80" s="48"/>
      <c r="MRM80" s="48"/>
      <c r="MRN80" s="48"/>
      <c r="MRO80" s="48"/>
      <c r="MRP80" s="48"/>
      <c r="MRQ80" s="48"/>
      <c r="MRR80" s="48"/>
      <c r="MRS80" s="48"/>
      <c r="MRT80" s="48"/>
      <c r="MRU80" s="48"/>
      <c r="MRV80" s="48"/>
      <c r="MRW80" s="48"/>
      <c r="MRX80" s="48"/>
      <c r="MRY80" s="48"/>
      <c r="MRZ80" s="48"/>
      <c r="MSA80" s="48"/>
      <c r="MSB80" s="48"/>
      <c r="MSC80" s="48"/>
      <c r="MSD80" s="48"/>
      <c r="MSE80" s="48"/>
      <c r="MSF80" s="48"/>
      <c r="MSG80" s="48"/>
      <c r="MSH80" s="48"/>
      <c r="MSI80" s="48"/>
      <c r="MSJ80" s="48"/>
      <c r="MSK80" s="48"/>
      <c r="MSL80" s="48"/>
      <c r="MSM80" s="48"/>
      <c r="MSN80" s="48"/>
      <c r="MSO80" s="48"/>
      <c r="MSP80" s="48"/>
      <c r="MSQ80" s="48"/>
      <c r="MSR80" s="48"/>
      <c r="MSS80" s="48"/>
      <c r="MST80" s="48"/>
      <c r="MSU80" s="48"/>
      <c r="MSV80" s="48"/>
      <c r="MSW80" s="48"/>
      <c r="MSX80" s="48"/>
      <c r="MSY80" s="48"/>
      <c r="MSZ80" s="48"/>
      <c r="MTA80" s="48"/>
      <c r="MTB80" s="48"/>
      <c r="MTC80" s="48"/>
      <c r="MTD80" s="48"/>
      <c r="MTE80" s="48"/>
      <c r="MTF80" s="48"/>
      <c r="MTG80" s="48"/>
      <c r="MTH80" s="48"/>
      <c r="MTI80" s="48"/>
      <c r="MTJ80" s="48"/>
      <c r="MTK80" s="48"/>
      <c r="MTL80" s="48"/>
      <c r="MTM80" s="48"/>
      <c r="MTN80" s="48"/>
      <c r="MTO80" s="48"/>
      <c r="MTP80" s="48"/>
      <c r="MTQ80" s="48"/>
      <c r="MTR80" s="48"/>
      <c r="MTS80" s="48"/>
      <c r="MTT80" s="48"/>
      <c r="MTU80" s="48"/>
      <c r="MTV80" s="48"/>
      <c r="MTW80" s="48"/>
      <c r="MTX80" s="48"/>
      <c r="MTY80" s="48"/>
      <c r="MTZ80" s="48"/>
      <c r="MUA80" s="48"/>
      <c r="MUB80" s="48"/>
      <c r="MUC80" s="48"/>
      <c r="MUD80" s="48"/>
      <c r="MUE80" s="48"/>
      <c r="MUF80" s="48"/>
      <c r="MUG80" s="48"/>
      <c r="MUH80" s="48"/>
      <c r="MUI80" s="48"/>
      <c r="MUJ80" s="48"/>
      <c r="MUK80" s="48"/>
      <c r="MUL80" s="48"/>
      <c r="MUM80" s="48"/>
      <c r="MUN80" s="48"/>
      <c r="MUO80" s="48"/>
      <c r="MUP80" s="48"/>
      <c r="MUQ80" s="48"/>
      <c r="MUR80" s="48"/>
      <c r="MUS80" s="48"/>
      <c r="MUT80" s="48"/>
      <c r="MUU80" s="48"/>
      <c r="MUV80" s="48"/>
      <c r="MUW80" s="48"/>
      <c r="MUX80" s="48"/>
      <c r="MUY80" s="48"/>
      <c r="MUZ80" s="48"/>
      <c r="MVA80" s="48"/>
      <c r="MVB80" s="48"/>
      <c r="MVC80" s="48"/>
      <c r="MVD80" s="48"/>
      <c r="MVE80" s="48"/>
      <c r="MVF80" s="48"/>
      <c r="MVG80" s="48"/>
      <c r="MVH80" s="48"/>
      <c r="MVI80" s="48"/>
      <c r="MVJ80" s="48"/>
      <c r="MVK80" s="48"/>
      <c r="MVL80" s="48"/>
      <c r="MVM80" s="48"/>
      <c r="MVN80" s="48"/>
      <c r="MVO80" s="48"/>
      <c r="MVP80" s="48"/>
      <c r="MVQ80" s="48"/>
      <c r="MVR80" s="48"/>
      <c r="MVS80" s="48"/>
      <c r="MVT80" s="48"/>
      <c r="MVU80" s="48"/>
      <c r="MVV80" s="48"/>
      <c r="MVW80" s="48"/>
      <c r="MVX80" s="48"/>
      <c r="MVY80" s="48"/>
      <c r="MVZ80" s="48"/>
      <c r="MWA80" s="48"/>
      <c r="MWB80" s="48"/>
      <c r="MWC80" s="48"/>
      <c r="MWD80" s="48"/>
      <c r="MWE80" s="48"/>
      <c r="MWF80" s="48"/>
      <c r="MWG80" s="48"/>
      <c r="MWH80" s="48"/>
      <c r="MWI80" s="48"/>
      <c r="MWJ80" s="48"/>
      <c r="MWK80" s="48"/>
      <c r="MWL80" s="48"/>
      <c r="MWM80" s="48"/>
      <c r="MWN80" s="48"/>
      <c r="MWO80" s="48"/>
      <c r="MWP80" s="48"/>
      <c r="MWQ80" s="48"/>
      <c r="MWR80" s="48"/>
      <c r="MWS80" s="48"/>
      <c r="MWT80" s="48"/>
      <c r="MWU80" s="48"/>
      <c r="MWV80" s="48"/>
      <c r="MWW80" s="48"/>
      <c r="MWX80" s="48"/>
      <c r="MWY80" s="48"/>
      <c r="MWZ80" s="48"/>
      <c r="MXA80" s="48"/>
      <c r="MXB80" s="48"/>
      <c r="MXC80" s="48"/>
      <c r="MXD80" s="48"/>
      <c r="MXE80" s="48"/>
      <c r="MXF80" s="48"/>
      <c r="MXG80" s="48"/>
      <c r="MXH80" s="48"/>
      <c r="MXI80" s="48"/>
      <c r="MXJ80" s="48"/>
      <c r="MXK80" s="48"/>
      <c r="MXL80" s="48"/>
      <c r="MXM80" s="48"/>
      <c r="MXN80" s="48"/>
      <c r="MXO80" s="48"/>
      <c r="MXP80" s="48"/>
      <c r="MXQ80" s="48"/>
      <c r="MXR80" s="48"/>
      <c r="MXS80" s="48"/>
      <c r="MXT80" s="48"/>
      <c r="MXU80" s="48"/>
      <c r="MXV80" s="48"/>
      <c r="MXW80" s="48"/>
      <c r="MXX80" s="48"/>
      <c r="MXY80" s="48"/>
      <c r="MXZ80" s="48"/>
      <c r="MYA80" s="48"/>
      <c r="MYB80" s="48"/>
      <c r="MYC80" s="48"/>
      <c r="MYD80" s="48"/>
      <c r="MYE80" s="48"/>
      <c r="MYF80" s="48"/>
      <c r="MYG80" s="48"/>
      <c r="MYH80" s="48"/>
      <c r="MYI80" s="48"/>
      <c r="MYJ80" s="48"/>
      <c r="MYK80" s="48"/>
      <c r="MYL80" s="48"/>
      <c r="MYM80" s="48"/>
      <c r="MYN80" s="48"/>
      <c r="MYO80" s="48"/>
      <c r="MYP80" s="48"/>
      <c r="MYQ80" s="48"/>
      <c r="MYR80" s="48"/>
      <c r="MYS80" s="48"/>
      <c r="MYT80" s="48"/>
      <c r="MYU80" s="48"/>
      <c r="MYV80" s="48"/>
      <c r="MYW80" s="48"/>
      <c r="MYX80" s="48"/>
      <c r="MYY80" s="48"/>
      <c r="MYZ80" s="48"/>
      <c r="MZA80" s="48"/>
      <c r="MZB80" s="48"/>
      <c r="MZC80" s="48"/>
      <c r="MZD80" s="48"/>
      <c r="MZE80" s="48"/>
      <c r="MZF80" s="48"/>
      <c r="MZG80" s="48"/>
      <c r="MZH80" s="48"/>
      <c r="MZI80" s="48"/>
      <c r="MZJ80" s="48"/>
      <c r="MZK80" s="48"/>
      <c r="MZL80" s="48"/>
      <c r="MZM80" s="48"/>
      <c r="MZN80" s="48"/>
      <c r="MZO80" s="48"/>
      <c r="MZP80" s="48"/>
      <c r="MZQ80" s="48"/>
      <c r="MZR80" s="48"/>
      <c r="MZS80" s="48"/>
      <c r="MZT80" s="48"/>
      <c r="MZU80" s="48"/>
      <c r="MZV80" s="48"/>
      <c r="MZW80" s="48"/>
      <c r="MZX80" s="48"/>
      <c r="MZY80" s="48"/>
      <c r="MZZ80" s="48"/>
      <c r="NAA80" s="48"/>
      <c r="NAB80" s="48"/>
      <c r="NAC80" s="48"/>
      <c r="NAD80" s="48"/>
      <c r="NAE80" s="48"/>
      <c r="NAF80" s="48"/>
      <c r="NAG80" s="48"/>
      <c r="NAH80" s="48"/>
      <c r="NAI80" s="48"/>
      <c r="NAJ80" s="48"/>
      <c r="NAK80" s="48"/>
      <c r="NAL80" s="48"/>
      <c r="NAM80" s="48"/>
      <c r="NAN80" s="48"/>
      <c r="NAO80" s="48"/>
      <c r="NAP80" s="48"/>
      <c r="NAQ80" s="48"/>
      <c r="NAR80" s="48"/>
      <c r="NAS80" s="48"/>
      <c r="NAT80" s="48"/>
      <c r="NAU80" s="48"/>
      <c r="NAV80" s="48"/>
      <c r="NAW80" s="48"/>
      <c r="NAX80" s="48"/>
      <c r="NAY80" s="48"/>
      <c r="NAZ80" s="48"/>
      <c r="NBA80" s="48"/>
      <c r="NBB80" s="48"/>
      <c r="NBC80" s="48"/>
      <c r="NBD80" s="48"/>
      <c r="NBE80" s="48"/>
      <c r="NBF80" s="48"/>
      <c r="NBG80" s="48"/>
      <c r="NBH80" s="48"/>
      <c r="NBI80" s="48"/>
      <c r="NBJ80" s="48"/>
      <c r="NBK80" s="48"/>
      <c r="NBL80" s="48"/>
      <c r="NBM80" s="48"/>
      <c r="NBN80" s="48"/>
      <c r="NBO80" s="48"/>
      <c r="NBP80" s="48"/>
      <c r="NBQ80" s="48"/>
      <c r="NBR80" s="48"/>
      <c r="NBS80" s="48"/>
      <c r="NBT80" s="48"/>
      <c r="NBU80" s="48"/>
      <c r="NBV80" s="48"/>
      <c r="NBW80" s="48"/>
      <c r="NBX80" s="48"/>
      <c r="NBY80" s="48"/>
      <c r="NBZ80" s="48"/>
      <c r="NCA80" s="48"/>
      <c r="NCB80" s="48"/>
      <c r="NCC80" s="48"/>
      <c r="NCD80" s="48"/>
      <c r="NCE80" s="48"/>
      <c r="NCF80" s="48"/>
      <c r="NCG80" s="48"/>
      <c r="NCH80" s="48"/>
      <c r="NCI80" s="48"/>
      <c r="NCJ80" s="48"/>
      <c r="NCK80" s="48"/>
      <c r="NCL80" s="48"/>
      <c r="NCM80" s="48"/>
      <c r="NCN80" s="48"/>
      <c r="NCO80" s="48"/>
      <c r="NCP80" s="48"/>
      <c r="NCQ80" s="48"/>
      <c r="NCR80" s="48"/>
      <c r="NCS80" s="48"/>
      <c r="NCT80" s="48"/>
      <c r="NCU80" s="48"/>
      <c r="NCV80" s="48"/>
      <c r="NCW80" s="48"/>
      <c r="NCX80" s="48"/>
      <c r="NCY80" s="48"/>
      <c r="NCZ80" s="48"/>
      <c r="NDA80" s="48"/>
      <c r="NDB80" s="48"/>
      <c r="NDC80" s="48"/>
      <c r="NDD80" s="48"/>
      <c r="NDE80" s="48"/>
      <c r="NDF80" s="48"/>
      <c r="NDG80" s="48"/>
      <c r="NDH80" s="48"/>
      <c r="NDI80" s="48"/>
      <c r="NDJ80" s="48"/>
      <c r="NDK80" s="48"/>
      <c r="NDL80" s="48"/>
      <c r="NDM80" s="48"/>
      <c r="NDN80" s="48"/>
      <c r="NDO80" s="48"/>
      <c r="NDP80" s="48"/>
      <c r="NDQ80" s="48"/>
      <c r="NDR80" s="48"/>
      <c r="NDS80" s="48"/>
      <c r="NDT80" s="48"/>
      <c r="NDU80" s="48"/>
      <c r="NDV80" s="48"/>
      <c r="NDW80" s="48"/>
      <c r="NDX80" s="48"/>
      <c r="NDY80" s="48"/>
      <c r="NDZ80" s="48"/>
      <c r="NEA80" s="48"/>
      <c r="NEB80" s="48"/>
      <c r="NEC80" s="48"/>
      <c r="NED80" s="48"/>
      <c r="NEE80" s="48"/>
      <c r="NEF80" s="48"/>
      <c r="NEG80" s="48"/>
      <c r="NEH80" s="48"/>
      <c r="NEI80" s="48"/>
      <c r="NEJ80" s="48"/>
      <c r="NEK80" s="48"/>
      <c r="NEL80" s="48"/>
      <c r="NEM80" s="48"/>
      <c r="NEN80" s="48"/>
      <c r="NEO80" s="48"/>
      <c r="NEP80" s="48"/>
      <c r="NEQ80" s="48"/>
      <c r="NER80" s="48"/>
      <c r="NES80" s="48"/>
      <c r="NET80" s="48"/>
      <c r="NEU80" s="48"/>
      <c r="NEV80" s="48"/>
      <c r="NEW80" s="48"/>
      <c r="NEX80" s="48"/>
      <c r="NEY80" s="48"/>
      <c r="NEZ80" s="48"/>
      <c r="NFA80" s="48"/>
      <c r="NFB80" s="48"/>
      <c r="NFC80" s="48"/>
      <c r="NFD80" s="48"/>
      <c r="NFE80" s="48"/>
      <c r="NFF80" s="48"/>
      <c r="NFG80" s="48"/>
      <c r="NFH80" s="48"/>
      <c r="NFI80" s="48"/>
      <c r="NFJ80" s="48"/>
      <c r="NFK80" s="48"/>
      <c r="NFL80" s="48"/>
      <c r="NFM80" s="48"/>
      <c r="NFN80" s="48"/>
      <c r="NFO80" s="48"/>
      <c r="NFP80" s="48"/>
      <c r="NFQ80" s="48"/>
      <c r="NFR80" s="48"/>
      <c r="NFS80" s="48"/>
      <c r="NFT80" s="48"/>
      <c r="NFU80" s="48"/>
      <c r="NFV80" s="48"/>
      <c r="NFW80" s="48"/>
      <c r="NFX80" s="48"/>
      <c r="NFY80" s="48"/>
      <c r="NFZ80" s="48"/>
      <c r="NGA80" s="48"/>
      <c r="NGB80" s="48"/>
      <c r="NGC80" s="48"/>
      <c r="NGD80" s="48"/>
      <c r="NGE80" s="48"/>
      <c r="NGF80" s="48"/>
      <c r="NGG80" s="48"/>
      <c r="NGH80" s="48"/>
      <c r="NGI80" s="48"/>
      <c r="NGJ80" s="48"/>
      <c r="NGK80" s="48"/>
      <c r="NGL80" s="48"/>
      <c r="NGM80" s="48"/>
      <c r="NGN80" s="48"/>
      <c r="NGO80" s="48"/>
      <c r="NGP80" s="48"/>
      <c r="NGQ80" s="48"/>
      <c r="NGR80" s="48"/>
      <c r="NGS80" s="48"/>
      <c r="NGT80" s="48"/>
      <c r="NGU80" s="48"/>
      <c r="NGV80" s="48"/>
      <c r="NGW80" s="48"/>
      <c r="NGX80" s="48"/>
      <c r="NGY80" s="48"/>
      <c r="NGZ80" s="48"/>
      <c r="NHA80" s="48"/>
      <c r="NHB80" s="48"/>
      <c r="NHC80" s="48"/>
      <c r="NHD80" s="48"/>
      <c r="NHE80" s="48"/>
      <c r="NHF80" s="48"/>
      <c r="NHG80" s="48"/>
      <c r="NHH80" s="48"/>
      <c r="NHI80" s="48"/>
      <c r="NHJ80" s="48"/>
      <c r="NHK80" s="48"/>
      <c r="NHL80" s="48"/>
      <c r="NHM80" s="48"/>
      <c r="NHN80" s="48"/>
      <c r="NHO80" s="48"/>
      <c r="NHP80" s="48"/>
      <c r="NHQ80" s="48"/>
      <c r="NHR80" s="48"/>
      <c r="NHS80" s="48"/>
      <c r="NHT80" s="48"/>
      <c r="NHU80" s="48"/>
      <c r="NHV80" s="48"/>
      <c r="NHW80" s="48"/>
      <c r="NHX80" s="48"/>
      <c r="NHY80" s="48"/>
      <c r="NHZ80" s="48"/>
      <c r="NIA80" s="48"/>
      <c r="NIB80" s="48"/>
      <c r="NIC80" s="48"/>
      <c r="NID80" s="48"/>
      <c r="NIE80" s="48"/>
      <c r="NIF80" s="48"/>
      <c r="NIG80" s="48"/>
      <c r="NIH80" s="48"/>
      <c r="NII80" s="48"/>
      <c r="NIJ80" s="48"/>
      <c r="NIK80" s="48"/>
      <c r="NIL80" s="48"/>
      <c r="NIM80" s="48"/>
      <c r="NIN80" s="48"/>
      <c r="NIO80" s="48"/>
      <c r="NIP80" s="48"/>
      <c r="NIQ80" s="48"/>
      <c r="NIR80" s="48"/>
      <c r="NIS80" s="48"/>
      <c r="NIT80" s="48"/>
      <c r="NIU80" s="48"/>
      <c r="NIV80" s="48"/>
      <c r="NIW80" s="48"/>
      <c r="NIX80" s="48"/>
      <c r="NIY80" s="48"/>
      <c r="NIZ80" s="48"/>
      <c r="NJA80" s="48"/>
      <c r="NJB80" s="48"/>
      <c r="NJC80" s="48"/>
      <c r="NJD80" s="48"/>
      <c r="NJE80" s="48"/>
      <c r="NJF80" s="48"/>
      <c r="NJG80" s="48"/>
      <c r="NJH80" s="48"/>
      <c r="NJI80" s="48"/>
      <c r="NJJ80" s="48"/>
      <c r="NJK80" s="48"/>
      <c r="NJL80" s="48"/>
      <c r="NJM80" s="48"/>
      <c r="NJN80" s="48"/>
      <c r="NJO80" s="48"/>
      <c r="NJP80" s="48"/>
      <c r="NJQ80" s="48"/>
      <c r="NJR80" s="48"/>
      <c r="NJS80" s="48"/>
      <c r="NJT80" s="48"/>
      <c r="NJU80" s="48"/>
      <c r="NJV80" s="48"/>
      <c r="NJW80" s="48"/>
      <c r="NJX80" s="48"/>
      <c r="NJY80" s="48"/>
      <c r="NJZ80" s="48"/>
      <c r="NKA80" s="48"/>
      <c r="NKB80" s="48"/>
      <c r="NKC80" s="48"/>
      <c r="NKD80" s="48"/>
      <c r="NKE80" s="48"/>
      <c r="NKF80" s="48"/>
      <c r="NKG80" s="48"/>
      <c r="NKH80" s="48"/>
      <c r="NKI80" s="48"/>
      <c r="NKJ80" s="48"/>
      <c r="NKK80" s="48"/>
      <c r="NKL80" s="48"/>
      <c r="NKM80" s="48"/>
      <c r="NKN80" s="48"/>
      <c r="NKO80" s="48"/>
      <c r="NKP80" s="48"/>
      <c r="NKQ80" s="48"/>
      <c r="NKR80" s="48"/>
      <c r="NKS80" s="48"/>
      <c r="NKT80" s="48"/>
      <c r="NKU80" s="48"/>
      <c r="NKV80" s="48"/>
      <c r="NKW80" s="48"/>
      <c r="NKX80" s="48"/>
      <c r="NKY80" s="48"/>
      <c r="NKZ80" s="48"/>
      <c r="NLA80" s="48"/>
      <c r="NLB80" s="48"/>
      <c r="NLC80" s="48"/>
      <c r="NLD80" s="48"/>
      <c r="NLE80" s="48"/>
      <c r="NLF80" s="48"/>
      <c r="NLG80" s="48"/>
      <c r="NLH80" s="48"/>
      <c r="NLI80" s="48"/>
      <c r="NLJ80" s="48"/>
      <c r="NLK80" s="48"/>
      <c r="NLL80" s="48"/>
      <c r="NLM80" s="48"/>
      <c r="NLN80" s="48"/>
      <c r="NLO80" s="48"/>
      <c r="NLP80" s="48"/>
      <c r="NLQ80" s="48"/>
      <c r="NLR80" s="48"/>
      <c r="NLS80" s="48"/>
      <c r="NLT80" s="48"/>
      <c r="NLU80" s="48"/>
      <c r="NLV80" s="48"/>
      <c r="NLW80" s="48"/>
      <c r="NLX80" s="48"/>
      <c r="NLY80" s="48"/>
      <c r="NLZ80" s="48"/>
      <c r="NMA80" s="48"/>
      <c r="NMB80" s="48"/>
      <c r="NMC80" s="48"/>
      <c r="NMD80" s="48"/>
      <c r="NME80" s="48"/>
      <c r="NMF80" s="48"/>
      <c r="NMG80" s="48"/>
      <c r="NMH80" s="48"/>
      <c r="NMI80" s="48"/>
      <c r="NMJ80" s="48"/>
      <c r="NMK80" s="48"/>
      <c r="NML80" s="48"/>
      <c r="NMM80" s="48"/>
      <c r="NMN80" s="48"/>
      <c r="NMO80" s="48"/>
      <c r="NMP80" s="48"/>
      <c r="NMQ80" s="48"/>
      <c r="NMR80" s="48"/>
      <c r="NMS80" s="48"/>
      <c r="NMT80" s="48"/>
      <c r="NMU80" s="48"/>
      <c r="NMV80" s="48"/>
      <c r="NMW80" s="48"/>
      <c r="NMX80" s="48"/>
      <c r="NMY80" s="48"/>
      <c r="NMZ80" s="48"/>
      <c r="NNA80" s="48"/>
      <c r="NNB80" s="48"/>
      <c r="NNC80" s="48"/>
      <c r="NND80" s="48"/>
      <c r="NNE80" s="48"/>
      <c r="NNF80" s="48"/>
      <c r="NNG80" s="48"/>
      <c r="NNH80" s="48"/>
      <c r="NNI80" s="48"/>
      <c r="NNJ80" s="48"/>
      <c r="NNK80" s="48"/>
      <c r="NNL80" s="48"/>
      <c r="NNM80" s="48"/>
      <c r="NNN80" s="48"/>
      <c r="NNO80" s="48"/>
      <c r="NNP80" s="48"/>
      <c r="NNQ80" s="48"/>
      <c r="NNR80" s="48"/>
      <c r="NNS80" s="48"/>
      <c r="NNT80" s="48"/>
      <c r="NNU80" s="48"/>
      <c r="NNV80" s="48"/>
      <c r="NNW80" s="48"/>
      <c r="NNX80" s="48"/>
      <c r="NNY80" s="48"/>
      <c r="NNZ80" s="48"/>
      <c r="NOA80" s="48"/>
      <c r="NOB80" s="48"/>
      <c r="NOC80" s="48"/>
      <c r="NOD80" s="48"/>
      <c r="NOE80" s="48"/>
      <c r="NOF80" s="48"/>
      <c r="NOG80" s="48"/>
      <c r="NOH80" s="48"/>
      <c r="NOI80" s="48"/>
      <c r="NOJ80" s="48"/>
      <c r="NOK80" s="48"/>
      <c r="NOL80" s="48"/>
      <c r="NOM80" s="48"/>
      <c r="NON80" s="48"/>
      <c r="NOO80" s="48"/>
      <c r="NOP80" s="48"/>
      <c r="NOQ80" s="48"/>
      <c r="NOR80" s="48"/>
      <c r="NOS80" s="48"/>
      <c r="NOT80" s="48"/>
      <c r="NOU80" s="48"/>
      <c r="NOV80" s="48"/>
      <c r="NOW80" s="48"/>
      <c r="NOX80" s="48"/>
      <c r="NOY80" s="48"/>
      <c r="NOZ80" s="48"/>
      <c r="NPA80" s="48"/>
      <c r="NPB80" s="48"/>
      <c r="NPC80" s="48"/>
      <c r="NPD80" s="48"/>
      <c r="NPE80" s="48"/>
      <c r="NPF80" s="48"/>
      <c r="NPG80" s="48"/>
      <c r="NPH80" s="48"/>
      <c r="NPI80" s="48"/>
      <c r="NPJ80" s="48"/>
      <c r="NPK80" s="48"/>
      <c r="NPL80" s="48"/>
      <c r="NPM80" s="48"/>
      <c r="NPN80" s="48"/>
      <c r="NPO80" s="48"/>
      <c r="NPP80" s="48"/>
      <c r="NPQ80" s="48"/>
      <c r="NPR80" s="48"/>
      <c r="NPS80" s="48"/>
      <c r="NPT80" s="48"/>
      <c r="NPU80" s="48"/>
      <c r="NPV80" s="48"/>
      <c r="NPW80" s="48"/>
      <c r="NPX80" s="48"/>
      <c r="NPY80" s="48"/>
      <c r="NPZ80" s="48"/>
      <c r="NQA80" s="48"/>
      <c r="NQB80" s="48"/>
      <c r="NQC80" s="48"/>
      <c r="NQD80" s="48"/>
      <c r="NQE80" s="48"/>
      <c r="NQF80" s="48"/>
      <c r="NQG80" s="48"/>
      <c r="NQH80" s="48"/>
      <c r="NQI80" s="48"/>
      <c r="NQJ80" s="48"/>
      <c r="NQK80" s="48"/>
      <c r="NQL80" s="48"/>
      <c r="NQM80" s="48"/>
      <c r="NQN80" s="48"/>
      <c r="NQO80" s="48"/>
      <c r="NQP80" s="48"/>
      <c r="NQQ80" s="48"/>
      <c r="NQR80" s="48"/>
      <c r="NQS80" s="48"/>
      <c r="NQT80" s="48"/>
      <c r="NQU80" s="48"/>
      <c r="NQV80" s="48"/>
      <c r="NQW80" s="48"/>
      <c r="NQX80" s="48"/>
      <c r="NQY80" s="48"/>
      <c r="NQZ80" s="48"/>
      <c r="NRA80" s="48"/>
      <c r="NRB80" s="48"/>
      <c r="NRC80" s="48"/>
      <c r="NRD80" s="48"/>
      <c r="NRE80" s="48"/>
      <c r="NRF80" s="48"/>
      <c r="NRG80" s="48"/>
      <c r="NRH80" s="48"/>
      <c r="NRI80" s="48"/>
      <c r="NRJ80" s="48"/>
      <c r="NRK80" s="48"/>
      <c r="NRL80" s="48"/>
      <c r="NRM80" s="48"/>
      <c r="NRN80" s="48"/>
      <c r="NRO80" s="48"/>
      <c r="NRP80" s="48"/>
      <c r="NRQ80" s="48"/>
      <c r="NRR80" s="48"/>
      <c r="NRS80" s="48"/>
      <c r="NRT80" s="48"/>
      <c r="NRU80" s="48"/>
      <c r="NRV80" s="48"/>
      <c r="NRW80" s="48"/>
      <c r="NRX80" s="48"/>
      <c r="NRY80" s="48"/>
      <c r="NRZ80" s="48"/>
      <c r="NSA80" s="48"/>
      <c r="NSB80" s="48"/>
      <c r="NSC80" s="48"/>
      <c r="NSD80" s="48"/>
      <c r="NSE80" s="48"/>
      <c r="NSF80" s="48"/>
      <c r="NSG80" s="48"/>
      <c r="NSH80" s="48"/>
      <c r="NSI80" s="48"/>
      <c r="NSJ80" s="48"/>
      <c r="NSK80" s="48"/>
      <c r="NSL80" s="48"/>
      <c r="NSM80" s="48"/>
      <c r="NSN80" s="48"/>
      <c r="NSO80" s="48"/>
      <c r="NSP80" s="48"/>
      <c r="NSQ80" s="48"/>
      <c r="NSR80" s="48"/>
      <c r="NSS80" s="48"/>
      <c r="NST80" s="48"/>
      <c r="NSU80" s="48"/>
      <c r="NSV80" s="48"/>
      <c r="NSW80" s="48"/>
      <c r="NSX80" s="48"/>
      <c r="NSY80" s="48"/>
      <c r="NSZ80" s="48"/>
      <c r="NTA80" s="48"/>
      <c r="NTB80" s="48"/>
      <c r="NTC80" s="48"/>
      <c r="NTD80" s="48"/>
      <c r="NTE80" s="48"/>
      <c r="NTF80" s="48"/>
      <c r="NTG80" s="48"/>
      <c r="NTH80" s="48"/>
      <c r="NTI80" s="48"/>
      <c r="NTJ80" s="48"/>
      <c r="NTK80" s="48"/>
      <c r="NTL80" s="48"/>
      <c r="NTM80" s="48"/>
      <c r="NTN80" s="48"/>
      <c r="NTO80" s="48"/>
      <c r="NTP80" s="48"/>
      <c r="NTQ80" s="48"/>
      <c r="NTR80" s="48"/>
      <c r="NTS80" s="48"/>
      <c r="NTT80" s="48"/>
      <c r="NTU80" s="48"/>
      <c r="NTV80" s="48"/>
      <c r="NTW80" s="48"/>
      <c r="NTX80" s="48"/>
      <c r="NTY80" s="48"/>
      <c r="NTZ80" s="48"/>
      <c r="NUA80" s="48"/>
      <c r="NUB80" s="48"/>
      <c r="NUC80" s="48"/>
      <c r="NUD80" s="48"/>
      <c r="NUE80" s="48"/>
      <c r="NUF80" s="48"/>
      <c r="NUG80" s="48"/>
      <c r="NUH80" s="48"/>
      <c r="NUI80" s="48"/>
      <c r="NUJ80" s="48"/>
      <c r="NUK80" s="48"/>
      <c r="NUL80" s="48"/>
      <c r="NUM80" s="48"/>
      <c r="NUN80" s="48"/>
      <c r="NUO80" s="48"/>
      <c r="NUP80" s="48"/>
      <c r="NUQ80" s="48"/>
      <c r="NUR80" s="48"/>
      <c r="NUS80" s="48"/>
      <c r="NUT80" s="48"/>
      <c r="NUU80" s="48"/>
      <c r="NUV80" s="48"/>
      <c r="NUW80" s="48"/>
      <c r="NUX80" s="48"/>
      <c r="NUY80" s="48"/>
      <c r="NUZ80" s="48"/>
      <c r="NVA80" s="48"/>
      <c r="NVB80" s="48"/>
      <c r="NVC80" s="48"/>
      <c r="NVD80" s="48"/>
      <c r="NVE80" s="48"/>
      <c r="NVF80" s="48"/>
      <c r="NVG80" s="48"/>
      <c r="NVH80" s="48"/>
      <c r="NVI80" s="48"/>
      <c r="NVJ80" s="48"/>
      <c r="NVK80" s="48"/>
      <c r="NVL80" s="48"/>
      <c r="NVM80" s="48"/>
      <c r="NVN80" s="48"/>
      <c r="NVO80" s="48"/>
      <c r="NVP80" s="48"/>
      <c r="NVQ80" s="48"/>
      <c r="NVR80" s="48"/>
      <c r="NVS80" s="48"/>
      <c r="NVT80" s="48"/>
      <c r="NVU80" s="48"/>
      <c r="NVV80" s="48"/>
      <c r="NVW80" s="48"/>
      <c r="NVX80" s="48"/>
      <c r="NVY80" s="48"/>
      <c r="NVZ80" s="48"/>
      <c r="NWA80" s="48"/>
      <c r="NWB80" s="48"/>
      <c r="NWC80" s="48"/>
      <c r="NWD80" s="48"/>
      <c r="NWE80" s="48"/>
      <c r="NWF80" s="48"/>
      <c r="NWG80" s="48"/>
      <c r="NWH80" s="48"/>
      <c r="NWI80" s="48"/>
      <c r="NWJ80" s="48"/>
      <c r="NWK80" s="48"/>
      <c r="NWL80" s="48"/>
      <c r="NWM80" s="48"/>
      <c r="NWN80" s="48"/>
      <c r="NWO80" s="48"/>
      <c r="NWP80" s="48"/>
      <c r="NWQ80" s="48"/>
      <c r="NWR80" s="48"/>
      <c r="NWS80" s="48"/>
      <c r="NWT80" s="48"/>
      <c r="NWU80" s="48"/>
      <c r="NWV80" s="48"/>
      <c r="NWW80" s="48"/>
      <c r="NWX80" s="48"/>
      <c r="NWY80" s="48"/>
      <c r="NWZ80" s="48"/>
      <c r="NXA80" s="48"/>
      <c r="NXB80" s="48"/>
      <c r="NXC80" s="48"/>
      <c r="NXD80" s="48"/>
      <c r="NXE80" s="48"/>
      <c r="NXF80" s="48"/>
      <c r="NXG80" s="48"/>
      <c r="NXH80" s="48"/>
      <c r="NXI80" s="48"/>
      <c r="NXJ80" s="48"/>
      <c r="NXK80" s="48"/>
      <c r="NXL80" s="48"/>
      <c r="NXM80" s="48"/>
      <c r="NXN80" s="48"/>
      <c r="NXO80" s="48"/>
      <c r="NXP80" s="48"/>
      <c r="NXQ80" s="48"/>
      <c r="NXR80" s="48"/>
      <c r="NXS80" s="48"/>
      <c r="NXT80" s="48"/>
      <c r="NXU80" s="48"/>
      <c r="NXV80" s="48"/>
      <c r="NXW80" s="48"/>
      <c r="NXX80" s="48"/>
      <c r="NXY80" s="48"/>
      <c r="NXZ80" s="48"/>
      <c r="NYA80" s="48"/>
      <c r="NYB80" s="48"/>
      <c r="NYC80" s="48"/>
      <c r="NYD80" s="48"/>
      <c r="NYE80" s="48"/>
      <c r="NYF80" s="48"/>
      <c r="NYG80" s="48"/>
      <c r="NYH80" s="48"/>
      <c r="NYI80" s="48"/>
      <c r="NYJ80" s="48"/>
      <c r="NYK80" s="48"/>
      <c r="NYL80" s="48"/>
      <c r="NYM80" s="48"/>
      <c r="NYN80" s="48"/>
      <c r="NYO80" s="48"/>
      <c r="NYP80" s="48"/>
      <c r="NYQ80" s="48"/>
      <c r="NYR80" s="48"/>
      <c r="NYS80" s="48"/>
      <c r="NYT80" s="48"/>
      <c r="NYU80" s="48"/>
      <c r="NYV80" s="48"/>
      <c r="NYW80" s="48"/>
      <c r="NYX80" s="48"/>
      <c r="NYY80" s="48"/>
      <c r="NYZ80" s="48"/>
      <c r="NZA80" s="48"/>
      <c r="NZB80" s="48"/>
      <c r="NZC80" s="48"/>
      <c r="NZD80" s="48"/>
      <c r="NZE80" s="48"/>
      <c r="NZF80" s="48"/>
      <c r="NZG80" s="48"/>
      <c r="NZH80" s="48"/>
      <c r="NZI80" s="48"/>
      <c r="NZJ80" s="48"/>
      <c r="NZK80" s="48"/>
      <c r="NZL80" s="48"/>
      <c r="NZM80" s="48"/>
      <c r="NZN80" s="48"/>
      <c r="NZO80" s="48"/>
      <c r="NZP80" s="48"/>
      <c r="NZQ80" s="48"/>
      <c r="NZR80" s="48"/>
      <c r="NZS80" s="48"/>
      <c r="NZT80" s="48"/>
      <c r="NZU80" s="48"/>
      <c r="NZV80" s="48"/>
      <c r="NZW80" s="48"/>
      <c r="NZX80" s="48"/>
      <c r="NZY80" s="48"/>
      <c r="NZZ80" s="48"/>
      <c r="OAA80" s="48"/>
      <c r="OAB80" s="48"/>
      <c r="OAC80" s="48"/>
      <c r="OAD80" s="48"/>
      <c r="OAE80" s="48"/>
      <c r="OAF80" s="48"/>
      <c r="OAG80" s="48"/>
      <c r="OAH80" s="48"/>
      <c r="OAI80" s="48"/>
      <c r="OAJ80" s="48"/>
      <c r="OAK80" s="48"/>
      <c r="OAL80" s="48"/>
      <c r="OAM80" s="48"/>
      <c r="OAN80" s="48"/>
      <c r="OAO80" s="48"/>
      <c r="OAP80" s="48"/>
      <c r="OAQ80" s="48"/>
      <c r="OAR80" s="48"/>
      <c r="OAS80" s="48"/>
      <c r="OAT80" s="48"/>
      <c r="OAU80" s="48"/>
      <c r="OAV80" s="48"/>
      <c r="OAW80" s="48"/>
      <c r="OAX80" s="48"/>
      <c r="OAY80" s="48"/>
      <c r="OAZ80" s="48"/>
      <c r="OBA80" s="48"/>
      <c r="OBB80" s="48"/>
      <c r="OBC80" s="48"/>
      <c r="OBD80" s="48"/>
      <c r="OBE80" s="48"/>
      <c r="OBF80" s="48"/>
      <c r="OBG80" s="48"/>
      <c r="OBH80" s="48"/>
      <c r="OBI80" s="48"/>
      <c r="OBJ80" s="48"/>
      <c r="OBK80" s="48"/>
      <c r="OBL80" s="48"/>
      <c r="OBM80" s="48"/>
      <c r="OBN80" s="48"/>
      <c r="OBO80" s="48"/>
      <c r="OBP80" s="48"/>
      <c r="OBQ80" s="48"/>
      <c r="OBR80" s="48"/>
      <c r="OBS80" s="48"/>
      <c r="OBT80" s="48"/>
      <c r="OBU80" s="48"/>
      <c r="OBV80" s="48"/>
      <c r="OBW80" s="48"/>
      <c r="OBX80" s="48"/>
      <c r="OBY80" s="48"/>
      <c r="OBZ80" s="48"/>
      <c r="OCA80" s="48"/>
      <c r="OCB80" s="48"/>
      <c r="OCC80" s="48"/>
      <c r="OCD80" s="48"/>
      <c r="OCE80" s="48"/>
      <c r="OCF80" s="48"/>
      <c r="OCG80" s="48"/>
      <c r="OCH80" s="48"/>
      <c r="OCI80" s="48"/>
      <c r="OCJ80" s="48"/>
      <c r="OCK80" s="48"/>
      <c r="OCL80" s="48"/>
      <c r="OCM80" s="48"/>
      <c r="OCN80" s="48"/>
      <c r="OCO80" s="48"/>
      <c r="OCP80" s="48"/>
      <c r="OCQ80" s="48"/>
      <c r="OCR80" s="48"/>
      <c r="OCS80" s="48"/>
      <c r="OCT80" s="48"/>
      <c r="OCU80" s="48"/>
      <c r="OCV80" s="48"/>
      <c r="OCW80" s="48"/>
      <c r="OCX80" s="48"/>
      <c r="OCY80" s="48"/>
      <c r="OCZ80" s="48"/>
      <c r="ODA80" s="48"/>
      <c r="ODB80" s="48"/>
      <c r="ODC80" s="48"/>
      <c r="ODD80" s="48"/>
      <c r="ODE80" s="48"/>
      <c r="ODF80" s="48"/>
      <c r="ODG80" s="48"/>
      <c r="ODH80" s="48"/>
      <c r="ODI80" s="48"/>
      <c r="ODJ80" s="48"/>
      <c r="ODK80" s="48"/>
      <c r="ODL80" s="48"/>
      <c r="ODM80" s="48"/>
      <c r="ODN80" s="48"/>
      <c r="ODO80" s="48"/>
      <c r="ODP80" s="48"/>
      <c r="ODQ80" s="48"/>
      <c r="ODR80" s="48"/>
      <c r="ODS80" s="48"/>
      <c r="ODT80" s="48"/>
      <c r="ODU80" s="48"/>
      <c r="ODV80" s="48"/>
      <c r="ODW80" s="48"/>
      <c r="ODX80" s="48"/>
      <c r="ODY80" s="48"/>
      <c r="ODZ80" s="48"/>
      <c r="OEA80" s="48"/>
      <c r="OEB80" s="48"/>
      <c r="OEC80" s="48"/>
      <c r="OED80" s="48"/>
      <c r="OEE80" s="48"/>
      <c r="OEF80" s="48"/>
      <c r="OEG80" s="48"/>
      <c r="OEH80" s="48"/>
      <c r="OEI80" s="48"/>
      <c r="OEJ80" s="48"/>
      <c r="OEK80" s="48"/>
      <c r="OEL80" s="48"/>
      <c r="OEM80" s="48"/>
      <c r="OEN80" s="48"/>
      <c r="OEO80" s="48"/>
      <c r="OEP80" s="48"/>
      <c r="OEQ80" s="48"/>
      <c r="OER80" s="48"/>
      <c r="OES80" s="48"/>
      <c r="OET80" s="48"/>
      <c r="OEU80" s="48"/>
      <c r="OEV80" s="48"/>
      <c r="OEW80" s="48"/>
      <c r="OEX80" s="48"/>
      <c r="OEY80" s="48"/>
      <c r="OEZ80" s="48"/>
      <c r="OFA80" s="48"/>
      <c r="OFB80" s="48"/>
      <c r="OFC80" s="48"/>
      <c r="OFD80" s="48"/>
      <c r="OFE80" s="48"/>
      <c r="OFF80" s="48"/>
      <c r="OFG80" s="48"/>
      <c r="OFH80" s="48"/>
      <c r="OFI80" s="48"/>
      <c r="OFJ80" s="48"/>
      <c r="OFK80" s="48"/>
      <c r="OFL80" s="48"/>
      <c r="OFM80" s="48"/>
      <c r="OFN80" s="48"/>
      <c r="OFO80" s="48"/>
      <c r="OFP80" s="48"/>
      <c r="OFQ80" s="48"/>
      <c r="OFR80" s="48"/>
      <c r="OFS80" s="48"/>
      <c r="OFT80" s="48"/>
      <c r="OFU80" s="48"/>
      <c r="OFV80" s="48"/>
      <c r="OFW80" s="48"/>
      <c r="OFX80" s="48"/>
      <c r="OFY80" s="48"/>
      <c r="OFZ80" s="48"/>
      <c r="OGA80" s="48"/>
      <c r="OGB80" s="48"/>
      <c r="OGC80" s="48"/>
      <c r="OGD80" s="48"/>
      <c r="OGE80" s="48"/>
      <c r="OGF80" s="48"/>
      <c r="OGG80" s="48"/>
      <c r="OGH80" s="48"/>
      <c r="OGI80" s="48"/>
      <c r="OGJ80" s="48"/>
      <c r="OGK80" s="48"/>
      <c r="OGL80" s="48"/>
      <c r="OGM80" s="48"/>
      <c r="OGN80" s="48"/>
      <c r="OGO80" s="48"/>
      <c r="OGP80" s="48"/>
      <c r="OGQ80" s="48"/>
      <c r="OGR80" s="48"/>
      <c r="OGS80" s="48"/>
      <c r="OGT80" s="48"/>
      <c r="OGU80" s="48"/>
      <c r="OGV80" s="48"/>
      <c r="OGW80" s="48"/>
      <c r="OGX80" s="48"/>
      <c r="OGY80" s="48"/>
      <c r="OGZ80" s="48"/>
      <c r="OHA80" s="48"/>
      <c r="OHB80" s="48"/>
      <c r="OHC80" s="48"/>
      <c r="OHD80" s="48"/>
      <c r="OHE80" s="48"/>
      <c r="OHF80" s="48"/>
      <c r="OHG80" s="48"/>
      <c r="OHH80" s="48"/>
      <c r="OHI80" s="48"/>
      <c r="OHJ80" s="48"/>
      <c r="OHK80" s="48"/>
      <c r="OHL80" s="48"/>
      <c r="OHM80" s="48"/>
      <c r="OHN80" s="48"/>
      <c r="OHO80" s="48"/>
      <c r="OHP80" s="48"/>
      <c r="OHQ80" s="48"/>
      <c r="OHR80" s="48"/>
      <c r="OHS80" s="48"/>
      <c r="OHT80" s="48"/>
      <c r="OHU80" s="48"/>
      <c r="OHV80" s="48"/>
      <c r="OHW80" s="48"/>
      <c r="OHX80" s="48"/>
      <c r="OHY80" s="48"/>
      <c r="OHZ80" s="48"/>
      <c r="OIA80" s="48"/>
      <c r="OIB80" s="48"/>
      <c r="OIC80" s="48"/>
      <c r="OID80" s="48"/>
      <c r="OIE80" s="48"/>
      <c r="OIF80" s="48"/>
      <c r="OIG80" s="48"/>
      <c r="OIH80" s="48"/>
      <c r="OII80" s="48"/>
      <c r="OIJ80" s="48"/>
      <c r="OIK80" s="48"/>
      <c r="OIL80" s="48"/>
      <c r="OIM80" s="48"/>
      <c r="OIN80" s="48"/>
      <c r="OIO80" s="48"/>
      <c r="OIP80" s="48"/>
      <c r="OIQ80" s="48"/>
      <c r="OIR80" s="48"/>
      <c r="OIS80" s="48"/>
      <c r="OIT80" s="48"/>
      <c r="OIU80" s="48"/>
      <c r="OIV80" s="48"/>
      <c r="OIW80" s="48"/>
      <c r="OIX80" s="48"/>
      <c r="OIY80" s="48"/>
      <c r="OIZ80" s="48"/>
      <c r="OJA80" s="48"/>
      <c r="OJB80" s="48"/>
      <c r="OJC80" s="48"/>
      <c r="OJD80" s="48"/>
      <c r="OJE80" s="48"/>
      <c r="OJF80" s="48"/>
      <c r="OJG80" s="48"/>
      <c r="OJH80" s="48"/>
      <c r="OJI80" s="48"/>
      <c r="OJJ80" s="48"/>
      <c r="OJK80" s="48"/>
      <c r="OJL80" s="48"/>
      <c r="OJM80" s="48"/>
      <c r="OJN80" s="48"/>
      <c r="OJO80" s="48"/>
      <c r="OJP80" s="48"/>
      <c r="OJQ80" s="48"/>
      <c r="OJR80" s="48"/>
      <c r="OJS80" s="48"/>
      <c r="OJT80" s="48"/>
      <c r="OJU80" s="48"/>
      <c r="OJV80" s="48"/>
      <c r="OJW80" s="48"/>
      <c r="OJX80" s="48"/>
      <c r="OJY80" s="48"/>
      <c r="OJZ80" s="48"/>
      <c r="OKA80" s="48"/>
      <c r="OKB80" s="48"/>
      <c r="OKC80" s="48"/>
      <c r="OKD80" s="48"/>
      <c r="OKE80" s="48"/>
      <c r="OKF80" s="48"/>
      <c r="OKG80" s="48"/>
      <c r="OKH80" s="48"/>
      <c r="OKI80" s="48"/>
      <c r="OKJ80" s="48"/>
      <c r="OKK80" s="48"/>
      <c r="OKL80" s="48"/>
      <c r="OKM80" s="48"/>
      <c r="OKN80" s="48"/>
      <c r="OKO80" s="48"/>
      <c r="OKP80" s="48"/>
      <c r="OKQ80" s="48"/>
      <c r="OKR80" s="48"/>
      <c r="OKS80" s="48"/>
      <c r="OKT80" s="48"/>
      <c r="OKU80" s="48"/>
      <c r="OKV80" s="48"/>
      <c r="OKW80" s="48"/>
      <c r="OKX80" s="48"/>
      <c r="OKY80" s="48"/>
      <c r="OKZ80" s="48"/>
      <c r="OLA80" s="48"/>
      <c r="OLB80" s="48"/>
      <c r="OLC80" s="48"/>
      <c r="OLD80" s="48"/>
      <c r="OLE80" s="48"/>
      <c r="OLF80" s="48"/>
      <c r="OLG80" s="48"/>
      <c r="OLH80" s="48"/>
      <c r="OLI80" s="48"/>
      <c r="OLJ80" s="48"/>
      <c r="OLK80" s="48"/>
      <c r="OLL80" s="48"/>
      <c r="OLM80" s="48"/>
      <c r="OLN80" s="48"/>
      <c r="OLO80" s="48"/>
      <c r="OLP80" s="48"/>
      <c r="OLQ80" s="48"/>
      <c r="OLR80" s="48"/>
      <c r="OLS80" s="48"/>
      <c r="OLT80" s="48"/>
      <c r="OLU80" s="48"/>
      <c r="OLV80" s="48"/>
      <c r="OLW80" s="48"/>
      <c r="OLX80" s="48"/>
      <c r="OLY80" s="48"/>
      <c r="OLZ80" s="48"/>
      <c r="OMA80" s="48"/>
      <c r="OMB80" s="48"/>
      <c r="OMC80" s="48"/>
      <c r="OMD80" s="48"/>
      <c r="OME80" s="48"/>
      <c r="OMF80" s="48"/>
      <c r="OMG80" s="48"/>
      <c r="OMH80" s="48"/>
      <c r="OMI80" s="48"/>
      <c r="OMJ80" s="48"/>
      <c r="OMK80" s="48"/>
      <c r="OML80" s="48"/>
      <c r="OMM80" s="48"/>
      <c r="OMN80" s="48"/>
      <c r="OMO80" s="48"/>
      <c r="OMP80" s="48"/>
      <c r="OMQ80" s="48"/>
      <c r="OMR80" s="48"/>
      <c r="OMS80" s="48"/>
      <c r="OMT80" s="48"/>
      <c r="OMU80" s="48"/>
      <c r="OMV80" s="48"/>
      <c r="OMW80" s="48"/>
      <c r="OMX80" s="48"/>
      <c r="OMY80" s="48"/>
      <c r="OMZ80" s="48"/>
      <c r="ONA80" s="48"/>
      <c r="ONB80" s="48"/>
      <c r="ONC80" s="48"/>
      <c r="OND80" s="48"/>
      <c r="ONE80" s="48"/>
      <c r="ONF80" s="48"/>
      <c r="ONG80" s="48"/>
      <c r="ONH80" s="48"/>
      <c r="ONI80" s="48"/>
      <c r="ONJ80" s="48"/>
      <c r="ONK80" s="48"/>
      <c r="ONL80" s="48"/>
      <c r="ONM80" s="48"/>
      <c r="ONN80" s="48"/>
      <c r="ONO80" s="48"/>
      <c r="ONP80" s="48"/>
      <c r="ONQ80" s="48"/>
      <c r="ONR80" s="48"/>
      <c r="ONS80" s="48"/>
      <c r="ONT80" s="48"/>
      <c r="ONU80" s="48"/>
      <c r="ONV80" s="48"/>
      <c r="ONW80" s="48"/>
      <c r="ONX80" s="48"/>
      <c r="ONY80" s="48"/>
      <c r="ONZ80" s="48"/>
      <c r="OOA80" s="48"/>
      <c r="OOB80" s="48"/>
      <c r="OOC80" s="48"/>
      <c r="OOD80" s="48"/>
      <c r="OOE80" s="48"/>
      <c r="OOF80" s="48"/>
      <c r="OOG80" s="48"/>
      <c r="OOH80" s="48"/>
      <c r="OOI80" s="48"/>
      <c r="OOJ80" s="48"/>
      <c r="OOK80" s="48"/>
      <c r="OOL80" s="48"/>
      <c r="OOM80" s="48"/>
      <c r="OON80" s="48"/>
      <c r="OOO80" s="48"/>
      <c r="OOP80" s="48"/>
      <c r="OOQ80" s="48"/>
      <c r="OOR80" s="48"/>
      <c r="OOS80" s="48"/>
      <c r="OOT80" s="48"/>
      <c r="OOU80" s="48"/>
      <c r="OOV80" s="48"/>
      <c r="OOW80" s="48"/>
      <c r="OOX80" s="48"/>
      <c r="OOY80" s="48"/>
      <c r="OOZ80" s="48"/>
      <c r="OPA80" s="48"/>
      <c r="OPB80" s="48"/>
      <c r="OPC80" s="48"/>
      <c r="OPD80" s="48"/>
      <c r="OPE80" s="48"/>
      <c r="OPF80" s="48"/>
      <c r="OPG80" s="48"/>
      <c r="OPH80" s="48"/>
      <c r="OPI80" s="48"/>
      <c r="OPJ80" s="48"/>
      <c r="OPK80" s="48"/>
      <c r="OPL80" s="48"/>
      <c r="OPM80" s="48"/>
      <c r="OPN80" s="48"/>
      <c r="OPO80" s="48"/>
      <c r="OPP80" s="48"/>
      <c r="OPQ80" s="48"/>
      <c r="OPR80" s="48"/>
      <c r="OPS80" s="48"/>
      <c r="OPT80" s="48"/>
      <c r="OPU80" s="48"/>
      <c r="OPV80" s="48"/>
      <c r="OPW80" s="48"/>
      <c r="OPX80" s="48"/>
      <c r="OPY80" s="48"/>
      <c r="OPZ80" s="48"/>
      <c r="OQA80" s="48"/>
      <c r="OQB80" s="48"/>
      <c r="OQC80" s="48"/>
      <c r="OQD80" s="48"/>
      <c r="OQE80" s="48"/>
      <c r="OQF80" s="48"/>
      <c r="OQG80" s="48"/>
      <c r="OQH80" s="48"/>
      <c r="OQI80" s="48"/>
      <c r="OQJ80" s="48"/>
      <c r="OQK80" s="48"/>
      <c r="OQL80" s="48"/>
      <c r="OQM80" s="48"/>
      <c r="OQN80" s="48"/>
      <c r="OQO80" s="48"/>
      <c r="OQP80" s="48"/>
      <c r="OQQ80" s="48"/>
      <c r="OQR80" s="48"/>
      <c r="OQS80" s="48"/>
      <c r="OQT80" s="48"/>
      <c r="OQU80" s="48"/>
      <c r="OQV80" s="48"/>
      <c r="OQW80" s="48"/>
      <c r="OQX80" s="48"/>
      <c r="OQY80" s="48"/>
      <c r="OQZ80" s="48"/>
      <c r="ORA80" s="48"/>
      <c r="ORB80" s="48"/>
      <c r="ORC80" s="48"/>
      <c r="ORD80" s="48"/>
      <c r="ORE80" s="48"/>
      <c r="ORF80" s="48"/>
      <c r="ORG80" s="48"/>
      <c r="ORH80" s="48"/>
      <c r="ORI80" s="48"/>
      <c r="ORJ80" s="48"/>
      <c r="ORK80" s="48"/>
      <c r="ORL80" s="48"/>
      <c r="ORM80" s="48"/>
      <c r="ORN80" s="48"/>
      <c r="ORO80" s="48"/>
      <c r="ORP80" s="48"/>
      <c r="ORQ80" s="48"/>
      <c r="ORR80" s="48"/>
      <c r="ORS80" s="48"/>
      <c r="ORT80" s="48"/>
      <c r="ORU80" s="48"/>
      <c r="ORV80" s="48"/>
      <c r="ORW80" s="48"/>
      <c r="ORX80" s="48"/>
      <c r="ORY80" s="48"/>
      <c r="ORZ80" s="48"/>
      <c r="OSA80" s="48"/>
      <c r="OSB80" s="48"/>
      <c r="OSC80" s="48"/>
      <c r="OSD80" s="48"/>
      <c r="OSE80" s="48"/>
      <c r="OSF80" s="48"/>
      <c r="OSG80" s="48"/>
      <c r="OSH80" s="48"/>
      <c r="OSI80" s="48"/>
      <c r="OSJ80" s="48"/>
      <c r="OSK80" s="48"/>
      <c r="OSL80" s="48"/>
      <c r="OSM80" s="48"/>
      <c r="OSN80" s="48"/>
      <c r="OSO80" s="48"/>
      <c r="OSP80" s="48"/>
      <c r="OSQ80" s="48"/>
      <c r="OSR80" s="48"/>
      <c r="OSS80" s="48"/>
      <c r="OST80" s="48"/>
      <c r="OSU80" s="48"/>
      <c r="OSV80" s="48"/>
      <c r="OSW80" s="48"/>
      <c r="OSX80" s="48"/>
      <c r="OSY80" s="48"/>
      <c r="OSZ80" s="48"/>
      <c r="OTA80" s="48"/>
      <c r="OTB80" s="48"/>
      <c r="OTC80" s="48"/>
      <c r="OTD80" s="48"/>
      <c r="OTE80" s="48"/>
      <c r="OTF80" s="48"/>
      <c r="OTG80" s="48"/>
      <c r="OTH80" s="48"/>
      <c r="OTI80" s="48"/>
      <c r="OTJ80" s="48"/>
      <c r="OTK80" s="48"/>
      <c r="OTL80" s="48"/>
      <c r="OTM80" s="48"/>
      <c r="OTN80" s="48"/>
      <c r="OTO80" s="48"/>
      <c r="OTP80" s="48"/>
      <c r="OTQ80" s="48"/>
      <c r="OTR80" s="48"/>
      <c r="OTS80" s="48"/>
      <c r="OTT80" s="48"/>
      <c r="OTU80" s="48"/>
      <c r="OTV80" s="48"/>
      <c r="OTW80" s="48"/>
      <c r="OTX80" s="48"/>
      <c r="OTY80" s="48"/>
      <c r="OTZ80" s="48"/>
      <c r="OUA80" s="48"/>
      <c r="OUB80" s="48"/>
      <c r="OUC80" s="48"/>
      <c r="OUD80" s="48"/>
      <c r="OUE80" s="48"/>
      <c r="OUF80" s="48"/>
      <c r="OUG80" s="48"/>
      <c r="OUH80" s="48"/>
      <c r="OUI80" s="48"/>
      <c r="OUJ80" s="48"/>
      <c r="OUK80" s="48"/>
      <c r="OUL80" s="48"/>
      <c r="OUM80" s="48"/>
      <c r="OUN80" s="48"/>
      <c r="OUO80" s="48"/>
      <c r="OUP80" s="48"/>
      <c r="OUQ80" s="48"/>
      <c r="OUR80" s="48"/>
      <c r="OUS80" s="48"/>
      <c r="OUT80" s="48"/>
      <c r="OUU80" s="48"/>
      <c r="OUV80" s="48"/>
      <c r="OUW80" s="48"/>
      <c r="OUX80" s="48"/>
      <c r="OUY80" s="48"/>
      <c r="OUZ80" s="48"/>
      <c r="OVA80" s="48"/>
      <c r="OVB80" s="48"/>
      <c r="OVC80" s="48"/>
      <c r="OVD80" s="48"/>
      <c r="OVE80" s="48"/>
      <c r="OVF80" s="48"/>
      <c r="OVG80" s="48"/>
      <c r="OVH80" s="48"/>
      <c r="OVI80" s="48"/>
      <c r="OVJ80" s="48"/>
      <c r="OVK80" s="48"/>
      <c r="OVL80" s="48"/>
      <c r="OVM80" s="48"/>
      <c r="OVN80" s="48"/>
      <c r="OVO80" s="48"/>
      <c r="OVP80" s="48"/>
      <c r="OVQ80" s="48"/>
      <c r="OVR80" s="48"/>
      <c r="OVS80" s="48"/>
      <c r="OVT80" s="48"/>
      <c r="OVU80" s="48"/>
      <c r="OVV80" s="48"/>
      <c r="OVW80" s="48"/>
      <c r="OVX80" s="48"/>
      <c r="OVY80" s="48"/>
      <c r="OVZ80" s="48"/>
      <c r="OWA80" s="48"/>
      <c r="OWB80" s="48"/>
      <c r="OWC80" s="48"/>
      <c r="OWD80" s="48"/>
      <c r="OWE80" s="48"/>
      <c r="OWF80" s="48"/>
      <c r="OWG80" s="48"/>
      <c r="OWH80" s="48"/>
      <c r="OWI80" s="48"/>
      <c r="OWJ80" s="48"/>
      <c r="OWK80" s="48"/>
      <c r="OWL80" s="48"/>
      <c r="OWM80" s="48"/>
      <c r="OWN80" s="48"/>
      <c r="OWO80" s="48"/>
      <c r="OWP80" s="48"/>
      <c r="OWQ80" s="48"/>
      <c r="OWR80" s="48"/>
      <c r="OWS80" s="48"/>
      <c r="OWT80" s="48"/>
      <c r="OWU80" s="48"/>
      <c r="OWV80" s="48"/>
      <c r="OWW80" s="48"/>
      <c r="OWX80" s="48"/>
      <c r="OWY80" s="48"/>
      <c r="OWZ80" s="48"/>
      <c r="OXA80" s="48"/>
      <c r="OXB80" s="48"/>
      <c r="OXC80" s="48"/>
      <c r="OXD80" s="48"/>
      <c r="OXE80" s="48"/>
      <c r="OXF80" s="48"/>
      <c r="OXG80" s="48"/>
      <c r="OXH80" s="48"/>
      <c r="OXI80" s="48"/>
      <c r="OXJ80" s="48"/>
      <c r="OXK80" s="48"/>
      <c r="OXL80" s="48"/>
      <c r="OXM80" s="48"/>
      <c r="OXN80" s="48"/>
      <c r="OXO80" s="48"/>
      <c r="OXP80" s="48"/>
      <c r="OXQ80" s="48"/>
      <c r="OXR80" s="48"/>
      <c r="OXS80" s="48"/>
      <c r="OXT80" s="48"/>
      <c r="OXU80" s="48"/>
      <c r="OXV80" s="48"/>
      <c r="OXW80" s="48"/>
      <c r="OXX80" s="48"/>
      <c r="OXY80" s="48"/>
      <c r="OXZ80" s="48"/>
      <c r="OYA80" s="48"/>
      <c r="OYB80" s="48"/>
      <c r="OYC80" s="48"/>
      <c r="OYD80" s="48"/>
      <c r="OYE80" s="48"/>
      <c r="OYF80" s="48"/>
      <c r="OYG80" s="48"/>
      <c r="OYH80" s="48"/>
      <c r="OYI80" s="48"/>
      <c r="OYJ80" s="48"/>
      <c r="OYK80" s="48"/>
      <c r="OYL80" s="48"/>
      <c r="OYM80" s="48"/>
      <c r="OYN80" s="48"/>
      <c r="OYO80" s="48"/>
      <c r="OYP80" s="48"/>
      <c r="OYQ80" s="48"/>
      <c r="OYR80" s="48"/>
      <c r="OYS80" s="48"/>
      <c r="OYT80" s="48"/>
      <c r="OYU80" s="48"/>
      <c r="OYV80" s="48"/>
      <c r="OYW80" s="48"/>
      <c r="OYX80" s="48"/>
      <c r="OYY80" s="48"/>
      <c r="OYZ80" s="48"/>
      <c r="OZA80" s="48"/>
      <c r="OZB80" s="48"/>
      <c r="OZC80" s="48"/>
      <c r="OZD80" s="48"/>
      <c r="OZE80" s="48"/>
      <c r="OZF80" s="48"/>
      <c r="OZG80" s="48"/>
      <c r="OZH80" s="48"/>
      <c r="OZI80" s="48"/>
      <c r="OZJ80" s="48"/>
      <c r="OZK80" s="48"/>
      <c r="OZL80" s="48"/>
      <c r="OZM80" s="48"/>
      <c r="OZN80" s="48"/>
      <c r="OZO80" s="48"/>
      <c r="OZP80" s="48"/>
      <c r="OZQ80" s="48"/>
      <c r="OZR80" s="48"/>
      <c r="OZS80" s="48"/>
      <c r="OZT80" s="48"/>
      <c r="OZU80" s="48"/>
      <c r="OZV80" s="48"/>
      <c r="OZW80" s="48"/>
      <c r="OZX80" s="48"/>
      <c r="OZY80" s="48"/>
      <c r="OZZ80" s="48"/>
      <c r="PAA80" s="48"/>
      <c r="PAB80" s="48"/>
      <c r="PAC80" s="48"/>
      <c r="PAD80" s="48"/>
      <c r="PAE80" s="48"/>
      <c r="PAF80" s="48"/>
      <c r="PAG80" s="48"/>
      <c r="PAH80" s="48"/>
      <c r="PAI80" s="48"/>
      <c r="PAJ80" s="48"/>
      <c r="PAK80" s="48"/>
      <c r="PAL80" s="48"/>
      <c r="PAM80" s="48"/>
      <c r="PAN80" s="48"/>
      <c r="PAO80" s="48"/>
      <c r="PAP80" s="48"/>
      <c r="PAQ80" s="48"/>
      <c r="PAR80" s="48"/>
      <c r="PAS80" s="48"/>
      <c r="PAT80" s="48"/>
      <c r="PAU80" s="48"/>
      <c r="PAV80" s="48"/>
      <c r="PAW80" s="48"/>
      <c r="PAX80" s="48"/>
      <c r="PAY80" s="48"/>
      <c r="PAZ80" s="48"/>
      <c r="PBA80" s="48"/>
      <c r="PBB80" s="48"/>
      <c r="PBC80" s="48"/>
      <c r="PBD80" s="48"/>
      <c r="PBE80" s="48"/>
      <c r="PBF80" s="48"/>
      <c r="PBG80" s="48"/>
      <c r="PBH80" s="48"/>
      <c r="PBI80" s="48"/>
      <c r="PBJ80" s="48"/>
      <c r="PBK80" s="48"/>
      <c r="PBL80" s="48"/>
      <c r="PBM80" s="48"/>
      <c r="PBN80" s="48"/>
      <c r="PBO80" s="48"/>
      <c r="PBP80" s="48"/>
      <c r="PBQ80" s="48"/>
      <c r="PBR80" s="48"/>
      <c r="PBS80" s="48"/>
      <c r="PBT80" s="48"/>
      <c r="PBU80" s="48"/>
      <c r="PBV80" s="48"/>
      <c r="PBW80" s="48"/>
      <c r="PBX80" s="48"/>
      <c r="PBY80" s="48"/>
      <c r="PBZ80" s="48"/>
      <c r="PCA80" s="48"/>
      <c r="PCB80" s="48"/>
      <c r="PCC80" s="48"/>
      <c r="PCD80" s="48"/>
      <c r="PCE80" s="48"/>
      <c r="PCF80" s="48"/>
      <c r="PCG80" s="48"/>
      <c r="PCH80" s="48"/>
      <c r="PCI80" s="48"/>
      <c r="PCJ80" s="48"/>
      <c r="PCK80" s="48"/>
      <c r="PCL80" s="48"/>
      <c r="PCM80" s="48"/>
      <c r="PCN80" s="48"/>
      <c r="PCO80" s="48"/>
      <c r="PCP80" s="48"/>
      <c r="PCQ80" s="48"/>
      <c r="PCR80" s="48"/>
      <c r="PCS80" s="48"/>
      <c r="PCT80" s="48"/>
      <c r="PCU80" s="48"/>
      <c r="PCV80" s="48"/>
      <c r="PCW80" s="48"/>
      <c r="PCX80" s="48"/>
      <c r="PCY80" s="48"/>
      <c r="PCZ80" s="48"/>
      <c r="PDA80" s="48"/>
      <c r="PDB80" s="48"/>
      <c r="PDC80" s="48"/>
      <c r="PDD80" s="48"/>
      <c r="PDE80" s="48"/>
      <c r="PDF80" s="48"/>
      <c r="PDG80" s="48"/>
      <c r="PDH80" s="48"/>
      <c r="PDI80" s="48"/>
      <c r="PDJ80" s="48"/>
      <c r="PDK80" s="48"/>
      <c r="PDL80" s="48"/>
      <c r="PDM80" s="48"/>
      <c r="PDN80" s="48"/>
      <c r="PDO80" s="48"/>
      <c r="PDP80" s="48"/>
      <c r="PDQ80" s="48"/>
      <c r="PDR80" s="48"/>
      <c r="PDS80" s="48"/>
      <c r="PDT80" s="48"/>
      <c r="PDU80" s="48"/>
      <c r="PDV80" s="48"/>
      <c r="PDW80" s="48"/>
      <c r="PDX80" s="48"/>
      <c r="PDY80" s="48"/>
      <c r="PDZ80" s="48"/>
      <c r="PEA80" s="48"/>
      <c r="PEB80" s="48"/>
      <c r="PEC80" s="48"/>
      <c r="PED80" s="48"/>
      <c r="PEE80" s="48"/>
      <c r="PEF80" s="48"/>
      <c r="PEG80" s="48"/>
      <c r="PEH80" s="48"/>
      <c r="PEI80" s="48"/>
      <c r="PEJ80" s="48"/>
      <c r="PEK80" s="48"/>
      <c r="PEL80" s="48"/>
      <c r="PEM80" s="48"/>
      <c r="PEN80" s="48"/>
      <c r="PEO80" s="48"/>
      <c r="PEP80" s="48"/>
      <c r="PEQ80" s="48"/>
      <c r="PER80" s="48"/>
      <c r="PES80" s="48"/>
      <c r="PET80" s="48"/>
      <c r="PEU80" s="48"/>
      <c r="PEV80" s="48"/>
      <c r="PEW80" s="48"/>
      <c r="PEX80" s="48"/>
      <c r="PEY80" s="48"/>
      <c r="PEZ80" s="48"/>
      <c r="PFA80" s="48"/>
      <c r="PFB80" s="48"/>
      <c r="PFC80" s="48"/>
      <c r="PFD80" s="48"/>
      <c r="PFE80" s="48"/>
      <c r="PFF80" s="48"/>
      <c r="PFG80" s="48"/>
      <c r="PFH80" s="48"/>
      <c r="PFI80" s="48"/>
      <c r="PFJ80" s="48"/>
      <c r="PFK80" s="48"/>
      <c r="PFL80" s="48"/>
      <c r="PFM80" s="48"/>
      <c r="PFN80" s="48"/>
      <c r="PFO80" s="48"/>
      <c r="PFP80" s="48"/>
      <c r="PFQ80" s="48"/>
      <c r="PFR80" s="48"/>
      <c r="PFS80" s="48"/>
      <c r="PFT80" s="48"/>
      <c r="PFU80" s="48"/>
      <c r="PFV80" s="48"/>
      <c r="PFW80" s="48"/>
      <c r="PFX80" s="48"/>
      <c r="PFY80" s="48"/>
      <c r="PFZ80" s="48"/>
      <c r="PGA80" s="48"/>
      <c r="PGB80" s="48"/>
      <c r="PGC80" s="48"/>
      <c r="PGD80" s="48"/>
      <c r="PGE80" s="48"/>
      <c r="PGF80" s="48"/>
      <c r="PGG80" s="48"/>
      <c r="PGH80" s="48"/>
      <c r="PGI80" s="48"/>
      <c r="PGJ80" s="48"/>
      <c r="PGK80" s="48"/>
      <c r="PGL80" s="48"/>
      <c r="PGM80" s="48"/>
      <c r="PGN80" s="48"/>
      <c r="PGO80" s="48"/>
      <c r="PGP80" s="48"/>
      <c r="PGQ80" s="48"/>
      <c r="PGR80" s="48"/>
      <c r="PGS80" s="48"/>
      <c r="PGT80" s="48"/>
      <c r="PGU80" s="48"/>
      <c r="PGV80" s="48"/>
      <c r="PGW80" s="48"/>
      <c r="PGX80" s="48"/>
      <c r="PGY80" s="48"/>
      <c r="PGZ80" s="48"/>
      <c r="PHA80" s="48"/>
      <c r="PHB80" s="48"/>
      <c r="PHC80" s="48"/>
      <c r="PHD80" s="48"/>
      <c r="PHE80" s="48"/>
      <c r="PHF80" s="48"/>
      <c r="PHG80" s="48"/>
      <c r="PHH80" s="48"/>
      <c r="PHI80" s="48"/>
      <c r="PHJ80" s="48"/>
      <c r="PHK80" s="48"/>
      <c r="PHL80" s="48"/>
      <c r="PHM80" s="48"/>
      <c r="PHN80" s="48"/>
      <c r="PHO80" s="48"/>
      <c r="PHP80" s="48"/>
      <c r="PHQ80" s="48"/>
      <c r="PHR80" s="48"/>
      <c r="PHS80" s="48"/>
      <c r="PHT80" s="48"/>
      <c r="PHU80" s="48"/>
      <c r="PHV80" s="48"/>
      <c r="PHW80" s="48"/>
      <c r="PHX80" s="48"/>
      <c r="PHY80" s="48"/>
      <c r="PHZ80" s="48"/>
      <c r="PIA80" s="48"/>
      <c r="PIB80" s="48"/>
      <c r="PIC80" s="48"/>
      <c r="PID80" s="48"/>
      <c r="PIE80" s="48"/>
      <c r="PIF80" s="48"/>
      <c r="PIG80" s="48"/>
      <c r="PIH80" s="48"/>
      <c r="PII80" s="48"/>
      <c r="PIJ80" s="48"/>
      <c r="PIK80" s="48"/>
      <c r="PIL80" s="48"/>
      <c r="PIM80" s="48"/>
      <c r="PIN80" s="48"/>
      <c r="PIO80" s="48"/>
      <c r="PIP80" s="48"/>
      <c r="PIQ80" s="48"/>
      <c r="PIR80" s="48"/>
      <c r="PIS80" s="48"/>
      <c r="PIT80" s="48"/>
      <c r="PIU80" s="48"/>
      <c r="PIV80" s="48"/>
      <c r="PIW80" s="48"/>
      <c r="PIX80" s="48"/>
      <c r="PIY80" s="48"/>
      <c r="PIZ80" s="48"/>
      <c r="PJA80" s="48"/>
      <c r="PJB80" s="48"/>
      <c r="PJC80" s="48"/>
      <c r="PJD80" s="48"/>
      <c r="PJE80" s="48"/>
      <c r="PJF80" s="48"/>
      <c r="PJG80" s="48"/>
      <c r="PJH80" s="48"/>
      <c r="PJI80" s="48"/>
      <c r="PJJ80" s="48"/>
      <c r="PJK80" s="48"/>
      <c r="PJL80" s="48"/>
      <c r="PJM80" s="48"/>
      <c r="PJN80" s="48"/>
      <c r="PJO80" s="48"/>
      <c r="PJP80" s="48"/>
      <c r="PJQ80" s="48"/>
      <c r="PJR80" s="48"/>
      <c r="PJS80" s="48"/>
      <c r="PJT80" s="48"/>
      <c r="PJU80" s="48"/>
      <c r="PJV80" s="48"/>
      <c r="PJW80" s="48"/>
      <c r="PJX80" s="48"/>
      <c r="PJY80" s="48"/>
      <c r="PJZ80" s="48"/>
      <c r="PKA80" s="48"/>
      <c r="PKB80" s="48"/>
      <c r="PKC80" s="48"/>
      <c r="PKD80" s="48"/>
      <c r="PKE80" s="48"/>
      <c r="PKF80" s="48"/>
      <c r="PKG80" s="48"/>
      <c r="PKH80" s="48"/>
      <c r="PKI80" s="48"/>
      <c r="PKJ80" s="48"/>
      <c r="PKK80" s="48"/>
      <c r="PKL80" s="48"/>
      <c r="PKM80" s="48"/>
      <c r="PKN80" s="48"/>
      <c r="PKO80" s="48"/>
      <c r="PKP80" s="48"/>
      <c r="PKQ80" s="48"/>
      <c r="PKR80" s="48"/>
      <c r="PKS80" s="48"/>
      <c r="PKT80" s="48"/>
      <c r="PKU80" s="48"/>
      <c r="PKV80" s="48"/>
      <c r="PKW80" s="48"/>
      <c r="PKX80" s="48"/>
      <c r="PKY80" s="48"/>
      <c r="PKZ80" s="48"/>
      <c r="PLA80" s="48"/>
      <c r="PLB80" s="48"/>
      <c r="PLC80" s="48"/>
      <c r="PLD80" s="48"/>
      <c r="PLE80" s="48"/>
      <c r="PLF80" s="48"/>
      <c r="PLG80" s="48"/>
      <c r="PLH80" s="48"/>
      <c r="PLI80" s="48"/>
      <c r="PLJ80" s="48"/>
      <c r="PLK80" s="48"/>
      <c r="PLL80" s="48"/>
      <c r="PLM80" s="48"/>
      <c r="PLN80" s="48"/>
      <c r="PLO80" s="48"/>
      <c r="PLP80" s="48"/>
      <c r="PLQ80" s="48"/>
      <c r="PLR80" s="48"/>
      <c r="PLS80" s="48"/>
      <c r="PLT80" s="48"/>
      <c r="PLU80" s="48"/>
      <c r="PLV80" s="48"/>
      <c r="PLW80" s="48"/>
      <c r="PLX80" s="48"/>
      <c r="PLY80" s="48"/>
      <c r="PLZ80" s="48"/>
      <c r="PMA80" s="48"/>
      <c r="PMB80" s="48"/>
      <c r="PMC80" s="48"/>
      <c r="PMD80" s="48"/>
      <c r="PME80" s="48"/>
      <c r="PMF80" s="48"/>
      <c r="PMG80" s="48"/>
      <c r="PMH80" s="48"/>
      <c r="PMI80" s="48"/>
      <c r="PMJ80" s="48"/>
      <c r="PMK80" s="48"/>
      <c r="PML80" s="48"/>
      <c r="PMM80" s="48"/>
      <c r="PMN80" s="48"/>
      <c r="PMO80" s="48"/>
      <c r="PMP80" s="48"/>
      <c r="PMQ80" s="48"/>
      <c r="PMR80" s="48"/>
      <c r="PMS80" s="48"/>
      <c r="PMT80" s="48"/>
      <c r="PMU80" s="48"/>
      <c r="PMV80" s="48"/>
      <c r="PMW80" s="48"/>
      <c r="PMX80" s="48"/>
      <c r="PMY80" s="48"/>
      <c r="PMZ80" s="48"/>
      <c r="PNA80" s="48"/>
      <c r="PNB80" s="48"/>
      <c r="PNC80" s="48"/>
      <c r="PND80" s="48"/>
      <c r="PNE80" s="48"/>
      <c r="PNF80" s="48"/>
      <c r="PNG80" s="48"/>
      <c r="PNH80" s="48"/>
      <c r="PNI80" s="48"/>
      <c r="PNJ80" s="48"/>
      <c r="PNK80" s="48"/>
      <c r="PNL80" s="48"/>
      <c r="PNM80" s="48"/>
      <c r="PNN80" s="48"/>
      <c r="PNO80" s="48"/>
      <c r="PNP80" s="48"/>
      <c r="PNQ80" s="48"/>
      <c r="PNR80" s="48"/>
      <c r="PNS80" s="48"/>
      <c r="PNT80" s="48"/>
      <c r="PNU80" s="48"/>
      <c r="PNV80" s="48"/>
      <c r="PNW80" s="48"/>
      <c r="PNX80" s="48"/>
      <c r="PNY80" s="48"/>
      <c r="PNZ80" s="48"/>
      <c r="POA80" s="48"/>
      <c r="POB80" s="48"/>
      <c r="POC80" s="48"/>
      <c r="POD80" s="48"/>
      <c r="POE80" s="48"/>
      <c r="POF80" s="48"/>
      <c r="POG80" s="48"/>
      <c r="POH80" s="48"/>
      <c r="POI80" s="48"/>
      <c r="POJ80" s="48"/>
      <c r="POK80" s="48"/>
      <c r="POL80" s="48"/>
      <c r="POM80" s="48"/>
      <c r="PON80" s="48"/>
      <c r="POO80" s="48"/>
      <c r="POP80" s="48"/>
      <c r="POQ80" s="48"/>
      <c r="POR80" s="48"/>
      <c r="POS80" s="48"/>
      <c r="POT80" s="48"/>
      <c r="POU80" s="48"/>
      <c r="POV80" s="48"/>
      <c r="POW80" s="48"/>
      <c r="POX80" s="48"/>
      <c r="POY80" s="48"/>
      <c r="POZ80" s="48"/>
      <c r="PPA80" s="48"/>
      <c r="PPB80" s="48"/>
      <c r="PPC80" s="48"/>
      <c r="PPD80" s="48"/>
      <c r="PPE80" s="48"/>
      <c r="PPF80" s="48"/>
      <c r="PPG80" s="48"/>
      <c r="PPH80" s="48"/>
      <c r="PPI80" s="48"/>
      <c r="PPJ80" s="48"/>
      <c r="PPK80" s="48"/>
      <c r="PPL80" s="48"/>
      <c r="PPM80" s="48"/>
      <c r="PPN80" s="48"/>
      <c r="PPO80" s="48"/>
      <c r="PPP80" s="48"/>
      <c r="PPQ80" s="48"/>
      <c r="PPR80" s="48"/>
      <c r="PPS80" s="48"/>
      <c r="PPT80" s="48"/>
      <c r="PPU80" s="48"/>
      <c r="PPV80" s="48"/>
      <c r="PPW80" s="48"/>
      <c r="PPX80" s="48"/>
      <c r="PPY80" s="48"/>
      <c r="PPZ80" s="48"/>
      <c r="PQA80" s="48"/>
      <c r="PQB80" s="48"/>
      <c r="PQC80" s="48"/>
      <c r="PQD80" s="48"/>
      <c r="PQE80" s="48"/>
      <c r="PQF80" s="48"/>
      <c r="PQG80" s="48"/>
      <c r="PQH80" s="48"/>
      <c r="PQI80" s="48"/>
      <c r="PQJ80" s="48"/>
      <c r="PQK80" s="48"/>
      <c r="PQL80" s="48"/>
      <c r="PQM80" s="48"/>
      <c r="PQN80" s="48"/>
      <c r="PQO80" s="48"/>
      <c r="PQP80" s="48"/>
      <c r="PQQ80" s="48"/>
      <c r="PQR80" s="48"/>
      <c r="PQS80" s="48"/>
      <c r="PQT80" s="48"/>
      <c r="PQU80" s="48"/>
      <c r="PQV80" s="48"/>
      <c r="PQW80" s="48"/>
      <c r="PQX80" s="48"/>
      <c r="PQY80" s="48"/>
      <c r="PQZ80" s="48"/>
      <c r="PRA80" s="48"/>
      <c r="PRB80" s="48"/>
      <c r="PRC80" s="48"/>
      <c r="PRD80" s="48"/>
      <c r="PRE80" s="48"/>
      <c r="PRF80" s="48"/>
      <c r="PRG80" s="48"/>
      <c r="PRH80" s="48"/>
      <c r="PRI80" s="48"/>
      <c r="PRJ80" s="48"/>
      <c r="PRK80" s="48"/>
      <c r="PRL80" s="48"/>
      <c r="PRM80" s="48"/>
      <c r="PRN80" s="48"/>
      <c r="PRO80" s="48"/>
      <c r="PRP80" s="48"/>
      <c r="PRQ80" s="48"/>
      <c r="PRR80" s="48"/>
      <c r="PRS80" s="48"/>
      <c r="PRT80" s="48"/>
      <c r="PRU80" s="48"/>
      <c r="PRV80" s="48"/>
      <c r="PRW80" s="48"/>
      <c r="PRX80" s="48"/>
      <c r="PRY80" s="48"/>
      <c r="PRZ80" s="48"/>
      <c r="PSA80" s="48"/>
      <c r="PSB80" s="48"/>
      <c r="PSC80" s="48"/>
      <c r="PSD80" s="48"/>
      <c r="PSE80" s="48"/>
      <c r="PSF80" s="48"/>
      <c r="PSG80" s="48"/>
      <c r="PSH80" s="48"/>
      <c r="PSI80" s="48"/>
      <c r="PSJ80" s="48"/>
      <c r="PSK80" s="48"/>
      <c r="PSL80" s="48"/>
      <c r="PSM80" s="48"/>
      <c r="PSN80" s="48"/>
      <c r="PSO80" s="48"/>
      <c r="PSP80" s="48"/>
      <c r="PSQ80" s="48"/>
      <c r="PSR80" s="48"/>
      <c r="PSS80" s="48"/>
      <c r="PST80" s="48"/>
      <c r="PSU80" s="48"/>
      <c r="PSV80" s="48"/>
      <c r="PSW80" s="48"/>
      <c r="PSX80" s="48"/>
      <c r="PSY80" s="48"/>
      <c r="PSZ80" s="48"/>
      <c r="PTA80" s="48"/>
      <c r="PTB80" s="48"/>
      <c r="PTC80" s="48"/>
      <c r="PTD80" s="48"/>
      <c r="PTE80" s="48"/>
      <c r="PTF80" s="48"/>
      <c r="PTG80" s="48"/>
      <c r="PTH80" s="48"/>
      <c r="PTI80" s="48"/>
      <c r="PTJ80" s="48"/>
      <c r="PTK80" s="48"/>
      <c r="PTL80" s="48"/>
      <c r="PTM80" s="48"/>
      <c r="PTN80" s="48"/>
      <c r="PTO80" s="48"/>
      <c r="PTP80" s="48"/>
      <c r="PTQ80" s="48"/>
      <c r="PTR80" s="48"/>
      <c r="PTS80" s="48"/>
      <c r="PTT80" s="48"/>
      <c r="PTU80" s="48"/>
      <c r="PTV80" s="48"/>
      <c r="PTW80" s="48"/>
      <c r="PTX80" s="48"/>
      <c r="PTY80" s="48"/>
      <c r="PTZ80" s="48"/>
      <c r="PUA80" s="48"/>
      <c r="PUB80" s="48"/>
      <c r="PUC80" s="48"/>
      <c r="PUD80" s="48"/>
      <c r="PUE80" s="48"/>
      <c r="PUF80" s="48"/>
      <c r="PUG80" s="48"/>
      <c r="PUH80" s="48"/>
      <c r="PUI80" s="48"/>
      <c r="PUJ80" s="48"/>
      <c r="PUK80" s="48"/>
      <c r="PUL80" s="48"/>
      <c r="PUM80" s="48"/>
      <c r="PUN80" s="48"/>
      <c r="PUO80" s="48"/>
      <c r="PUP80" s="48"/>
      <c r="PUQ80" s="48"/>
      <c r="PUR80" s="48"/>
      <c r="PUS80" s="48"/>
      <c r="PUT80" s="48"/>
      <c r="PUU80" s="48"/>
      <c r="PUV80" s="48"/>
      <c r="PUW80" s="48"/>
      <c r="PUX80" s="48"/>
      <c r="PUY80" s="48"/>
      <c r="PUZ80" s="48"/>
      <c r="PVA80" s="48"/>
      <c r="PVB80" s="48"/>
      <c r="PVC80" s="48"/>
      <c r="PVD80" s="48"/>
      <c r="PVE80" s="48"/>
      <c r="PVF80" s="48"/>
      <c r="PVG80" s="48"/>
      <c r="PVH80" s="48"/>
      <c r="PVI80" s="48"/>
      <c r="PVJ80" s="48"/>
      <c r="PVK80" s="48"/>
      <c r="PVL80" s="48"/>
      <c r="PVM80" s="48"/>
      <c r="PVN80" s="48"/>
      <c r="PVO80" s="48"/>
      <c r="PVP80" s="48"/>
      <c r="PVQ80" s="48"/>
      <c r="PVR80" s="48"/>
      <c r="PVS80" s="48"/>
      <c r="PVT80" s="48"/>
      <c r="PVU80" s="48"/>
      <c r="PVV80" s="48"/>
      <c r="PVW80" s="48"/>
      <c r="PVX80" s="48"/>
      <c r="PVY80" s="48"/>
      <c r="PVZ80" s="48"/>
      <c r="PWA80" s="48"/>
      <c r="PWB80" s="48"/>
      <c r="PWC80" s="48"/>
      <c r="PWD80" s="48"/>
      <c r="PWE80" s="48"/>
      <c r="PWF80" s="48"/>
      <c r="PWG80" s="48"/>
      <c r="PWH80" s="48"/>
      <c r="PWI80" s="48"/>
      <c r="PWJ80" s="48"/>
      <c r="PWK80" s="48"/>
      <c r="PWL80" s="48"/>
      <c r="PWM80" s="48"/>
      <c r="PWN80" s="48"/>
      <c r="PWO80" s="48"/>
      <c r="PWP80" s="48"/>
      <c r="PWQ80" s="48"/>
      <c r="PWR80" s="48"/>
      <c r="PWS80" s="48"/>
      <c r="PWT80" s="48"/>
      <c r="PWU80" s="48"/>
      <c r="PWV80" s="48"/>
      <c r="PWW80" s="48"/>
      <c r="PWX80" s="48"/>
      <c r="PWY80" s="48"/>
      <c r="PWZ80" s="48"/>
      <c r="PXA80" s="48"/>
      <c r="PXB80" s="48"/>
      <c r="PXC80" s="48"/>
      <c r="PXD80" s="48"/>
      <c r="PXE80" s="48"/>
      <c r="PXF80" s="48"/>
      <c r="PXG80" s="48"/>
      <c r="PXH80" s="48"/>
      <c r="PXI80" s="48"/>
      <c r="PXJ80" s="48"/>
      <c r="PXK80" s="48"/>
      <c r="PXL80" s="48"/>
      <c r="PXM80" s="48"/>
      <c r="PXN80" s="48"/>
      <c r="PXO80" s="48"/>
      <c r="PXP80" s="48"/>
      <c r="PXQ80" s="48"/>
      <c r="PXR80" s="48"/>
      <c r="PXS80" s="48"/>
      <c r="PXT80" s="48"/>
      <c r="PXU80" s="48"/>
      <c r="PXV80" s="48"/>
      <c r="PXW80" s="48"/>
      <c r="PXX80" s="48"/>
      <c r="PXY80" s="48"/>
      <c r="PXZ80" s="48"/>
      <c r="PYA80" s="48"/>
      <c r="PYB80" s="48"/>
      <c r="PYC80" s="48"/>
      <c r="PYD80" s="48"/>
      <c r="PYE80" s="48"/>
      <c r="PYF80" s="48"/>
      <c r="PYG80" s="48"/>
      <c r="PYH80" s="48"/>
      <c r="PYI80" s="48"/>
      <c r="PYJ80" s="48"/>
      <c r="PYK80" s="48"/>
      <c r="PYL80" s="48"/>
      <c r="PYM80" s="48"/>
      <c r="PYN80" s="48"/>
      <c r="PYO80" s="48"/>
      <c r="PYP80" s="48"/>
      <c r="PYQ80" s="48"/>
      <c r="PYR80" s="48"/>
      <c r="PYS80" s="48"/>
      <c r="PYT80" s="48"/>
      <c r="PYU80" s="48"/>
      <c r="PYV80" s="48"/>
      <c r="PYW80" s="48"/>
      <c r="PYX80" s="48"/>
      <c r="PYY80" s="48"/>
      <c r="PYZ80" s="48"/>
      <c r="PZA80" s="48"/>
      <c r="PZB80" s="48"/>
      <c r="PZC80" s="48"/>
      <c r="PZD80" s="48"/>
      <c r="PZE80" s="48"/>
      <c r="PZF80" s="48"/>
      <c r="PZG80" s="48"/>
      <c r="PZH80" s="48"/>
      <c r="PZI80" s="48"/>
      <c r="PZJ80" s="48"/>
      <c r="PZK80" s="48"/>
      <c r="PZL80" s="48"/>
      <c r="PZM80" s="48"/>
      <c r="PZN80" s="48"/>
      <c r="PZO80" s="48"/>
      <c r="PZP80" s="48"/>
      <c r="PZQ80" s="48"/>
      <c r="PZR80" s="48"/>
      <c r="PZS80" s="48"/>
      <c r="PZT80" s="48"/>
      <c r="PZU80" s="48"/>
      <c r="PZV80" s="48"/>
      <c r="PZW80" s="48"/>
      <c r="PZX80" s="48"/>
      <c r="PZY80" s="48"/>
      <c r="PZZ80" s="48"/>
      <c r="QAA80" s="48"/>
      <c r="QAB80" s="48"/>
      <c r="QAC80" s="48"/>
      <c r="QAD80" s="48"/>
      <c r="QAE80" s="48"/>
      <c r="QAF80" s="48"/>
      <c r="QAG80" s="48"/>
      <c r="QAH80" s="48"/>
      <c r="QAI80" s="48"/>
      <c r="QAJ80" s="48"/>
      <c r="QAK80" s="48"/>
      <c r="QAL80" s="48"/>
      <c r="QAM80" s="48"/>
      <c r="QAN80" s="48"/>
      <c r="QAO80" s="48"/>
      <c r="QAP80" s="48"/>
      <c r="QAQ80" s="48"/>
      <c r="QAR80" s="48"/>
      <c r="QAS80" s="48"/>
      <c r="QAT80" s="48"/>
      <c r="QAU80" s="48"/>
      <c r="QAV80" s="48"/>
      <c r="QAW80" s="48"/>
      <c r="QAX80" s="48"/>
      <c r="QAY80" s="48"/>
      <c r="QAZ80" s="48"/>
      <c r="QBA80" s="48"/>
      <c r="QBB80" s="48"/>
      <c r="QBC80" s="48"/>
      <c r="QBD80" s="48"/>
      <c r="QBE80" s="48"/>
      <c r="QBF80" s="48"/>
      <c r="QBG80" s="48"/>
      <c r="QBH80" s="48"/>
      <c r="QBI80" s="48"/>
      <c r="QBJ80" s="48"/>
      <c r="QBK80" s="48"/>
      <c r="QBL80" s="48"/>
      <c r="QBM80" s="48"/>
      <c r="QBN80" s="48"/>
      <c r="QBO80" s="48"/>
      <c r="QBP80" s="48"/>
      <c r="QBQ80" s="48"/>
      <c r="QBR80" s="48"/>
      <c r="QBS80" s="48"/>
      <c r="QBT80" s="48"/>
      <c r="QBU80" s="48"/>
      <c r="QBV80" s="48"/>
      <c r="QBW80" s="48"/>
      <c r="QBX80" s="48"/>
      <c r="QBY80" s="48"/>
      <c r="QBZ80" s="48"/>
      <c r="QCA80" s="48"/>
      <c r="QCB80" s="48"/>
      <c r="QCC80" s="48"/>
      <c r="QCD80" s="48"/>
      <c r="QCE80" s="48"/>
      <c r="QCF80" s="48"/>
      <c r="QCG80" s="48"/>
      <c r="QCH80" s="48"/>
      <c r="QCI80" s="48"/>
      <c r="QCJ80" s="48"/>
      <c r="QCK80" s="48"/>
      <c r="QCL80" s="48"/>
      <c r="QCM80" s="48"/>
      <c r="QCN80" s="48"/>
      <c r="QCO80" s="48"/>
      <c r="QCP80" s="48"/>
      <c r="QCQ80" s="48"/>
      <c r="QCR80" s="48"/>
      <c r="QCS80" s="48"/>
      <c r="QCT80" s="48"/>
      <c r="QCU80" s="48"/>
      <c r="QCV80" s="48"/>
      <c r="QCW80" s="48"/>
      <c r="QCX80" s="48"/>
      <c r="QCY80" s="48"/>
      <c r="QCZ80" s="48"/>
      <c r="QDA80" s="48"/>
      <c r="QDB80" s="48"/>
      <c r="QDC80" s="48"/>
      <c r="QDD80" s="48"/>
      <c r="QDE80" s="48"/>
      <c r="QDF80" s="48"/>
      <c r="QDG80" s="48"/>
      <c r="QDH80" s="48"/>
      <c r="QDI80" s="48"/>
      <c r="QDJ80" s="48"/>
      <c r="QDK80" s="48"/>
      <c r="QDL80" s="48"/>
      <c r="QDM80" s="48"/>
      <c r="QDN80" s="48"/>
      <c r="QDO80" s="48"/>
      <c r="QDP80" s="48"/>
      <c r="QDQ80" s="48"/>
      <c r="QDR80" s="48"/>
      <c r="QDS80" s="48"/>
      <c r="QDT80" s="48"/>
      <c r="QDU80" s="48"/>
      <c r="QDV80" s="48"/>
      <c r="QDW80" s="48"/>
      <c r="QDX80" s="48"/>
      <c r="QDY80" s="48"/>
      <c r="QDZ80" s="48"/>
      <c r="QEA80" s="48"/>
      <c r="QEB80" s="48"/>
      <c r="QEC80" s="48"/>
      <c r="QED80" s="48"/>
      <c r="QEE80" s="48"/>
      <c r="QEF80" s="48"/>
      <c r="QEG80" s="48"/>
      <c r="QEH80" s="48"/>
      <c r="QEI80" s="48"/>
      <c r="QEJ80" s="48"/>
      <c r="QEK80" s="48"/>
      <c r="QEL80" s="48"/>
      <c r="QEM80" s="48"/>
      <c r="QEN80" s="48"/>
      <c r="QEO80" s="48"/>
      <c r="QEP80" s="48"/>
      <c r="QEQ80" s="48"/>
      <c r="QER80" s="48"/>
      <c r="QES80" s="48"/>
      <c r="QET80" s="48"/>
      <c r="QEU80" s="48"/>
      <c r="QEV80" s="48"/>
      <c r="QEW80" s="48"/>
      <c r="QEX80" s="48"/>
      <c r="QEY80" s="48"/>
      <c r="QEZ80" s="48"/>
      <c r="QFA80" s="48"/>
      <c r="QFB80" s="48"/>
      <c r="QFC80" s="48"/>
      <c r="QFD80" s="48"/>
      <c r="QFE80" s="48"/>
      <c r="QFF80" s="48"/>
      <c r="QFG80" s="48"/>
      <c r="QFH80" s="48"/>
      <c r="QFI80" s="48"/>
      <c r="QFJ80" s="48"/>
      <c r="QFK80" s="48"/>
      <c r="QFL80" s="48"/>
      <c r="QFM80" s="48"/>
      <c r="QFN80" s="48"/>
      <c r="QFO80" s="48"/>
      <c r="QFP80" s="48"/>
      <c r="QFQ80" s="48"/>
      <c r="QFR80" s="48"/>
      <c r="QFS80" s="48"/>
      <c r="QFT80" s="48"/>
      <c r="QFU80" s="48"/>
      <c r="QFV80" s="48"/>
      <c r="QFW80" s="48"/>
      <c r="QFX80" s="48"/>
      <c r="QFY80" s="48"/>
      <c r="QFZ80" s="48"/>
      <c r="QGA80" s="48"/>
      <c r="QGB80" s="48"/>
      <c r="QGC80" s="48"/>
      <c r="QGD80" s="48"/>
      <c r="QGE80" s="48"/>
      <c r="QGF80" s="48"/>
      <c r="QGG80" s="48"/>
      <c r="QGH80" s="48"/>
      <c r="QGI80" s="48"/>
      <c r="QGJ80" s="48"/>
      <c r="QGK80" s="48"/>
      <c r="QGL80" s="48"/>
      <c r="QGM80" s="48"/>
      <c r="QGN80" s="48"/>
      <c r="QGO80" s="48"/>
      <c r="QGP80" s="48"/>
      <c r="QGQ80" s="48"/>
      <c r="QGR80" s="48"/>
      <c r="QGS80" s="48"/>
      <c r="QGT80" s="48"/>
      <c r="QGU80" s="48"/>
      <c r="QGV80" s="48"/>
      <c r="QGW80" s="48"/>
      <c r="QGX80" s="48"/>
      <c r="QGY80" s="48"/>
      <c r="QGZ80" s="48"/>
      <c r="QHA80" s="48"/>
      <c r="QHB80" s="48"/>
      <c r="QHC80" s="48"/>
      <c r="QHD80" s="48"/>
      <c r="QHE80" s="48"/>
      <c r="QHF80" s="48"/>
      <c r="QHG80" s="48"/>
      <c r="QHH80" s="48"/>
      <c r="QHI80" s="48"/>
      <c r="QHJ80" s="48"/>
      <c r="QHK80" s="48"/>
      <c r="QHL80" s="48"/>
      <c r="QHM80" s="48"/>
      <c r="QHN80" s="48"/>
      <c r="QHO80" s="48"/>
      <c r="QHP80" s="48"/>
      <c r="QHQ80" s="48"/>
      <c r="QHR80" s="48"/>
      <c r="QHS80" s="48"/>
      <c r="QHT80" s="48"/>
      <c r="QHU80" s="48"/>
      <c r="QHV80" s="48"/>
      <c r="QHW80" s="48"/>
      <c r="QHX80" s="48"/>
      <c r="QHY80" s="48"/>
      <c r="QHZ80" s="48"/>
      <c r="QIA80" s="48"/>
      <c r="QIB80" s="48"/>
      <c r="QIC80" s="48"/>
      <c r="QID80" s="48"/>
      <c r="QIE80" s="48"/>
      <c r="QIF80" s="48"/>
      <c r="QIG80" s="48"/>
      <c r="QIH80" s="48"/>
      <c r="QII80" s="48"/>
      <c r="QIJ80" s="48"/>
      <c r="QIK80" s="48"/>
      <c r="QIL80" s="48"/>
      <c r="QIM80" s="48"/>
      <c r="QIN80" s="48"/>
      <c r="QIO80" s="48"/>
      <c r="QIP80" s="48"/>
      <c r="QIQ80" s="48"/>
      <c r="QIR80" s="48"/>
      <c r="QIS80" s="48"/>
      <c r="QIT80" s="48"/>
      <c r="QIU80" s="48"/>
      <c r="QIV80" s="48"/>
      <c r="QIW80" s="48"/>
      <c r="QIX80" s="48"/>
      <c r="QIY80" s="48"/>
      <c r="QIZ80" s="48"/>
      <c r="QJA80" s="48"/>
      <c r="QJB80" s="48"/>
      <c r="QJC80" s="48"/>
      <c r="QJD80" s="48"/>
      <c r="QJE80" s="48"/>
      <c r="QJF80" s="48"/>
      <c r="QJG80" s="48"/>
      <c r="QJH80" s="48"/>
      <c r="QJI80" s="48"/>
      <c r="QJJ80" s="48"/>
      <c r="QJK80" s="48"/>
      <c r="QJL80" s="48"/>
      <c r="QJM80" s="48"/>
      <c r="QJN80" s="48"/>
      <c r="QJO80" s="48"/>
      <c r="QJP80" s="48"/>
      <c r="QJQ80" s="48"/>
      <c r="QJR80" s="48"/>
      <c r="QJS80" s="48"/>
      <c r="QJT80" s="48"/>
      <c r="QJU80" s="48"/>
      <c r="QJV80" s="48"/>
      <c r="QJW80" s="48"/>
      <c r="QJX80" s="48"/>
      <c r="QJY80" s="48"/>
      <c r="QJZ80" s="48"/>
      <c r="QKA80" s="48"/>
      <c r="QKB80" s="48"/>
      <c r="QKC80" s="48"/>
      <c r="QKD80" s="48"/>
      <c r="QKE80" s="48"/>
      <c r="QKF80" s="48"/>
      <c r="QKG80" s="48"/>
      <c r="QKH80" s="48"/>
      <c r="QKI80" s="48"/>
      <c r="QKJ80" s="48"/>
      <c r="QKK80" s="48"/>
      <c r="QKL80" s="48"/>
      <c r="QKM80" s="48"/>
      <c r="QKN80" s="48"/>
      <c r="QKO80" s="48"/>
      <c r="QKP80" s="48"/>
      <c r="QKQ80" s="48"/>
      <c r="QKR80" s="48"/>
      <c r="QKS80" s="48"/>
      <c r="QKT80" s="48"/>
      <c r="QKU80" s="48"/>
      <c r="QKV80" s="48"/>
      <c r="QKW80" s="48"/>
      <c r="QKX80" s="48"/>
      <c r="QKY80" s="48"/>
      <c r="QKZ80" s="48"/>
      <c r="QLA80" s="48"/>
      <c r="QLB80" s="48"/>
      <c r="QLC80" s="48"/>
      <c r="QLD80" s="48"/>
      <c r="QLE80" s="48"/>
      <c r="QLF80" s="48"/>
      <c r="QLG80" s="48"/>
      <c r="QLH80" s="48"/>
      <c r="QLI80" s="48"/>
      <c r="QLJ80" s="48"/>
      <c r="QLK80" s="48"/>
      <c r="QLL80" s="48"/>
      <c r="QLM80" s="48"/>
      <c r="QLN80" s="48"/>
      <c r="QLO80" s="48"/>
      <c r="QLP80" s="48"/>
      <c r="QLQ80" s="48"/>
      <c r="QLR80" s="48"/>
      <c r="QLS80" s="48"/>
      <c r="QLT80" s="48"/>
      <c r="QLU80" s="48"/>
      <c r="QLV80" s="48"/>
      <c r="QLW80" s="48"/>
      <c r="QLX80" s="48"/>
      <c r="QLY80" s="48"/>
      <c r="QLZ80" s="48"/>
      <c r="QMA80" s="48"/>
      <c r="QMB80" s="48"/>
      <c r="QMC80" s="48"/>
      <c r="QMD80" s="48"/>
      <c r="QME80" s="48"/>
      <c r="QMF80" s="48"/>
      <c r="QMG80" s="48"/>
      <c r="QMH80" s="48"/>
      <c r="QMI80" s="48"/>
      <c r="QMJ80" s="48"/>
      <c r="QMK80" s="48"/>
      <c r="QML80" s="48"/>
      <c r="QMM80" s="48"/>
      <c r="QMN80" s="48"/>
      <c r="QMO80" s="48"/>
      <c r="QMP80" s="48"/>
      <c r="QMQ80" s="48"/>
      <c r="QMR80" s="48"/>
      <c r="QMS80" s="48"/>
      <c r="QMT80" s="48"/>
      <c r="QMU80" s="48"/>
      <c r="QMV80" s="48"/>
      <c r="QMW80" s="48"/>
      <c r="QMX80" s="48"/>
      <c r="QMY80" s="48"/>
      <c r="QMZ80" s="48"/>
      <c r="QNA80" s="48"/>
      <c r="QNB80" s="48"/>
      <c r="QNC80" s="48"/>
      <c r="QND80" s="48"/>
      <c r="QNE80" s="48"/>
      <c r="QNF80" s="48"/>
      <c r="QNG80" s="48"/>
      <c r="QNH80" s="48"/>
      <c r="QNI80" s="48"/>
      <c r="QNJ80" s="48"/>
      <c r="QNK80" s="48"/>
      <c r="QNL80" s="48"/>
      <c r="QNM80" s="48"/>
      <c r="QNN80" s="48"/>
      <c r="QNO80" s="48"/>
      <c r="QNP80" s="48"/>
      <c r="QNQ80" s="48"/>
      <c r="QNR80" s="48"/>
      <c r="QNS80" s="48"/>
      <c r="QNT80" s="48"/>
      <c r="QNU80" s="48"/>
      <c r="QNV80" s="48"/>
      <c r="QNW80" s="48"/>
      <c r="QNX80" s="48"/>
      <c r="QNY80" s="48"/>
      <c r="QNZ80" s="48"/>
      <c r="QOA80" s="48"/>
      <c r="QOB80" s="48"/>
      <c r="QOC80" s="48"/>
      <c r="QOD80" s="48"/>
      <c r="QOE80" s="48"/>
      <c r="QOF80" s="48"/>
      <c r="QOG80" s="48"/>
      <c r="QOH80" s="48"/>
      <c r="QOI80" s="48"/>
      <c r="QOJ80" s="48"/>
      <c r="QOK80" s="48"/>
      <c r="QOL80" s="48"/>
      <c r="QOM80" s="48"/>
      <c r="QON80" s="48"/>
      <c r="QOO80" s="48"/>
      <c r="QOP80" s="48"/>
      <c r="QOQ80" s="48"/>
      <c r="QOR80" s="48"/>
      <c r="QOS80" s="48"/>
      <c r="QOT80" s="48"/>
      <c r="QOU80" s="48"/>
      <c r="QOV80" s="48"/>
      <c r="QOW80" s="48"/>
      <c r="QOX80" s="48"/>
      <c r="QOY80" s="48"/>
      <c r="QOZ80" s="48"/>
      <c r="QPA80" s="48"/>
      <c r="QPB80" s="48"/>
      <c r="QPC80" s="48"/>
      <c r="QPD80" s="48"/>
      <c r="QPE80" s="48"/>
      <c r="QPF80" s="48"/>
      <c r="QPG80" s="48"/>
      <c r="QPH80" s="48"/>
      <c r="QPI80" s="48"/>
      <c r="QPJ80" s="48"/>
      <c r="QPK80" s="48"/>
      <c r="QPL80" s="48"/>
      <c r="QPM80" s="48"/>
      <c r="QPN80" s="48"/>
      <c r="QPO80" s="48"/>
      <c r="QPP80" s="48"/>
      <c r="QPQ80" s="48"/>
      <c r="QPR80" s="48"/>
      <c r="QPS80" s="48"/>
      <c r="QPT80" s="48"/>
      <c r="QPU80" s="48"/>
      <c r="QPV80" s="48"/>
      <c r="QPW80" s="48"/>
      <c r="QPX80" s="48"/>
      <c r="QPY80" s="48"/>
      <c r="QPZ80" s="48"/>
      <c r="QQA80" s="48"/>
      <c r="QQB80" s="48"/>
      <c r="QQC80" s="48"/>
      <c r="QQD80" s="48"/>
      <c r="QQE80" s="48"/>
      <c r="QQF80" s="48"/>
      <c r="QQG80" s="48"/>
      <c r="QQH80" s="48"/>
      <c r="QQI80" s="48"/>
      <c r="QQJ80" s="48"/>
      <c r="QQK80" s="48"/>
      <c r="QQL80" s="48"/>
      <c r="QQM80" s="48"/>
      <c r="QQN80" s="48"/>
      <c r="QQO80" s="48"/>
      <c r="QQP80" s="48"/>
      <c r="QQQ80" s="48"/>
      <c r="QQR80" s="48"/>
      <c r="QQS80" s="48"/>
      <c r="QQT80" s="48"/>
      <c r="QQU80" s="48"/>
      <c r="QQV80" s="48"/>
      <c r="QQW80" s="48"/>
      <c r="QQX80" s="48"/>
      <c r="QQY80" s="48"/>
      <c r="QQZ80" s="48"/>
      <c r="QRA80" s="48"/>
      <c r="QRB80" s="48"/>
      <c r="QRC80" s="48"/>
      <c r="QRD80" s="48"/>
      <c r="QRE80" s="48"/>
      <c r="QRF80" s="48"/>
      <c r="QRG80" s="48"/>
      <c r="QRH80" s="48"/>
      <c r="QRI80" s="48"/>
      <c r="QRJ80" s="48"/>
      <c r="QRK80" s="48"/>
      <c r="QRL80" s="48"/>
      <c r="QRM80" s="48"/>
      <c r="QRN80" s="48"/>
      <c r="QRO80" s="48"/>
      <c r="QRP80" s="48"/>
      <c r="QRQ80" s="48"/>
      <c r="QRR80" s="48"/>
      <c r="QRS80" s="48"/>
      <c r="QRT80" s="48"/>
      <c r="QRU80" s="48"/>
      <c r="QRV80" s="48"/>
      <c r="QRW80" s="48"/>
      <c r="QRX80" s="48"/>
      <c r="QRY80" s="48"/>
      <c r="QRZ80" s="48"/>
      <c r="QSA80" s="48"/>
      <c r="QSB80" s="48"/>
      <c r="QSC80" s="48"/>
      <c r="QSD80" s="48"/>
      <c r="QSE80" s="48"/>
      <c r="QSF80" s="48"/>
      <c r="QSG80" s="48"/>
      <c r="QSH80" s="48"/>
      <c r="QSI80" s="48"/>
      <c r="QSJ80" s="48"/>
      <c r="QSK80" s="48"/>
      <c r="QSL80" s="48"/>
      <c r="QSM80" s="48"/>
      <c r="QSN80" s="48"/>
      <c r="QSO80" s="48"/>
      <c r="QSP80" s="48"/>
      <c r="QSQ80" s="48"/>
      <c r="QSR80" s="48"/>
      <c r="QSS80" s="48"/>
      <c r="QST80" s="48"/>
      <c r="QSU80" s="48"/>
      <c r="QSV80" s="48"/>
      <c r="QSW80" s="48"/>
      <c r="QSX80" s="48"/>
      <c r="QSY80" s="48"/>
      <c r="QSZ80" s="48"/>
      <c r="QTA80" s="48"/>
      <c r="QTB80" s="48"/>
      <c r="QTC80" s="48"/>
      <c r="QTD80" s="48"/>
      <c r="QTE80" s="48"/>
      <c r="QTF80" s="48"/>
      <c r="QTG80" s="48"/>
      <c r="QTH80" s="48"/>
      <c r="QTI80" s="48"/>
      <c r="QTJ80" s="48"/>
      <c r="QTK80" s="48"/>
      <c r="QTL80" s="48"/>
      <c r="QTM80" s="48"/>
      <c r="QTN80" s="48"/>
      <c r="QTO80" s="48"/>
      <c r="QTP80" s="48"/>
      <c r="QTQ80" s="48"/>
      <c r="QTR80" s="48"/>
      <c r="QTS80" s="48"/>
      <c r="QTT80" s="48"/>
      <c r="QTU80" s="48"/>
      <c r="QTV80" s="48"/>
      <c r="QTW80" s="48"/>
      <c r="QTX80" s="48"/>
      <c r="QTY80" s="48"/>
      <c r="QTZ80" s="48"/>
      <c r="QUA80" s="48"/>
      <c r="QUB80" s="48"/>
      <c r="QUC80" s="48"/>
      <c r="QUD80" s="48"/>
      <c r="QUE80" s="48"/>
      <c r="QUF80" s="48"/>
      <c r="QUG80" s="48"/>
      <c r="QUH80" s="48"/>
      <c r="QUI80" s="48"/>
      <c r="QUJ80" s="48"/>
      <c r="QUK80" s="48"/>
      <c r="QUL80" s="48"/>
      <c r="QUM80" s="48"/>
      <c r="QUN80" s="48"/>
      <c r="QUO80" s="48"/>
      <c r="QUP80" s="48"/>
      <c r="QUQ80" s="48"/>
      <c r="QUR80" s="48"/>
      <c r="QUS80" s="48"/>
      <c r="QUT80" s="48"/>
      <c r="QUU80" s="48"/>
      <c r="QUV80" s="48"/>
      <c r="QUW80" s="48"/>
      <c r="QUX80" s="48"/>
      <c r="QUY80" s="48"/>
      <c r="QUZ80" s="48"/>
      <c r="QVA80" s="48"/>
      <c r="QVB80" s="48"/>
      <c r="QVC80" s="48"/>
      <c r="QVD80" s="48"/>
      <c r="QVE80" s="48"/>
      <c r="QVF80" s="48"/>
      <c r="QVG80" s="48"/>
      <c r="QVH80" s="48"/>
      <c r="QVI80" s="48"/>
      <c r="QVJ80" s="48"/>
      <c r="QVK80" s="48"/>
      <c r="QVL80" s="48"/>
      <c r="QVM80" s="48"/>
      <c r="QVN80" s="48"/>
      <c r="QVO80" s="48"/>
      <c r="QVP80" s="48"/>
      <c r="QVQ80" s="48"/>
      <c r="QVR80" s="48"/>
      <c r="QVS80" s="48"/>
      <c r="QVT80" s="48"/>
      <c r="QVU80" s="48"/>
      <c r="QVV80" s="48"/>
      <c r="QVW80" s="48"/>
      <c r="QVX80" s="48"/>
      <c r="QVY80" s="48"/>
      <c r="QVZ80" s="48"/>
      <c r="QWA80" s="48"/>
      <c r="QWB80" s="48"/>
      <c r="QWC80" s="48"/>
      <c r="QWD80" s="48"/>
      <c r="QWE80" s="48"/>
      <c r="QWF80" s="48"/>
      <c r="QWG80" s="48"/>
      <c r="QWH80" s="48"/>
      <c r="QWI80" s="48"/>
      <c r="QWJ80" s="48"/>
      <c r="QWK80" s="48"/>
      <c r="QWL80" s="48"/>
      <c r="QWM80" s="48"/>
      <c r="QWN80" s="48"/>
      <c r="QWO80" s="48"/>
      <c r="QWP80" s="48"/>
      <c r="QWQ80" s="48"/>
      <c r="QWR80" s="48"/>
      <c r="QWS80" s="48"/>
      <c r="QWT80" s="48"/>
      <c r="QWU80" s="48"/>
      <c r="QWV80" s="48"/>
      <c r="QWW80" s="48"/>
      <c r="QWX80" s="48"/>
      <c r="QWY80" s="48"/>
      <c r="QWZ80" s="48"/>
      <c r="QXA80" s="48"/>
      <c r="QXB80" s="48"/>
      <c r="QXC80" s="48"/>
      <c r="QXD80" s="48"/>
      <c r="QXE80" s="48"/>
      <c r="QXF80" s="48"/>
      <c r="QXG80" s="48"/>
      <c r="QXH80" s="48"/>
      <c r="QXI80" s="48"/>
      <c r="QXJ80" s="48"/>
      <c r="QXK80" s="48"/>
      <c r="QXL80" s="48"/>
      <c r="QXM80" s="48"/>
      <c r="QXN80" s="48"/>
      <c r="QXO80" s="48"/>
      <c r="QXP80" s="48"/>
      <c r="QXQ80" s="48"/>
      <c r="QXR80" s="48"/>
      <c r="QXS80" s="48"/>
      <c r="QXT80" s="48"/>
      <c r="QXU80" s="48"/>
      <c r="QXV80" s="48"/>
      <c r="QXW80" s="48"/>
      <c r="QXX80" s="48"/>
      <c r="QXY80" s="48"/>
      <c r="QXZ80" s="48"/>
      <c r="QYA80" s="48"/>
      <c r="QYB80" s="48"/>
      <c r="QYC80" s="48"/>
      <c r="QYD80" s="48"/>
      <c r="QYE80" s="48"/>
      <c r="QYF80" s="48"/>
      <c r="QYG80" s="48"/>
      <c r="QYH80" s="48"/>
      <c r="QYI80" s="48"/>
      <c r="QYJ80" s="48"/>
      <c r="QYK80" s="48"/>
      <c r="QYL80" s="48"/>
      <c r="QYM80" s="48"/>
      <c r="QYN80" s="48"/>
      <c r="QYO80" s="48"/>
      <c r="QYP80" s="48"/>
      <c r="QYQ80" s="48"/>
      <c r="QYR80" s="48"/>
      <c r="QYS80" s="48"/>
      <c r="QYT80" s="48"/>
      <c r="QYU80" s="48"/>
      <c r="QYV80" s="48"/>
      <c r="QYW80" s="48"/>
      <c r="QYX80" s="48"/>
      <c r="QYY80" s="48"/>
      <c r="QYZ80" s="48"/>
      <c r="QZA80" s="48"/>
      <c r="QZB80" s="48"/>
      <c r="QZC80" s="48"/>
      <c r="QZD80" s="48"/>
      <c r="QZE80" s="48"/>
      <c r="QZF80" s="48"/>
      <c r="QZG80" s="48"/>
      <c r="QZH80" s="48"/>
      <c r="QZI80" s="48"/>
      <c r="QZJ80" s="48"/>
      <c r="QZK80" s="48"/>
      <c r="QZL80" s="48"/>
      <c r="QZM80" s="48"/>
      <c r="QZN80" s="48"/>
      <c r="QZO80" s="48"/>
      <c r="QZP80" s="48"/>
      <c r="QZQ80" s="48"/>
      <c r="QZR80" s="48"/>
      <c r="QZS80" s="48"/>
      <c r="QZT80" s="48"/>
      <c r="QZU80" s="48"/>
      <c r="QZV80" s="48"/>
      <c r="QZW80" s="48"/>
      <c r="QZX80" s="48"/>
      <c r="QZY80" s="48"/>
      <c r="QZZ80" s="48"/>
      <c r="RAA80" s="48"/>
      <c r="RAB80" s="48"/>
      <c r="RAC80" s="48"/>
      <c r="RAD80" s="48"/>
      <c r="RAE80" s="48"/>
      <c r="RAF80" s="48"/>
      <c r="RAG80" s="48"/>
      <c r="RAH80" s="48"/>
      <c r="RAI80" s="48"/>
      <c r="RAJ80" s="48"/>
      <c r="RAK80" s="48"/>
      <c r="RAL80" s="48"/>
      <c r="RAM80" s="48"/>
      <c r="RAN80" s="48"/>
      <c r="RAO80" s="48"/>
      <c r="RAP80" s="48"/>
      <c r="RAQ80" s="48"/>
      <c r="RAR80" s="48"/>
      <c r="RAS80" s="48"/>
      <c r="RAT80" s="48"/>
      <c r="RAU80" s="48"/>
      <c r="RAV80" s="48"/>
      <c r="RAW80" s="48"/>
      <c r="RAX80" s="48"/>
      <c r="RAY80" s="48"/>
      <c r="RAZ80" s="48"/>
      <c r="RBA80" s="48"/>
      <c r="RBB80" s="48"/>
      <c r="RBC80" s="48"/>
      <c r="RBD80" s="48"/>
      <c r="RBE80" s="48"/>
      <c r="RBF80" s="48"/>
      <c r="RBG80" s="48"/>
      <c r="RBH80" s="48"/>
      <c r="RBI80" s="48"/>
      <c r="RBJ80" s="48"/>
      <c r="RBK80" s="48"/>
      <c r="RBL80" s="48"/>
      <c r="RBM80" s="48"/>
      <c r="RBN80" s="48"/>
      <c r="RBO80" s="48"/>
      <c r="RBP80" s="48"/>
      <c r="RBQ80" s="48"/>
      <c r="RBR80" s="48"/>
      <c r="RBS80" s="48"/>
      <c r="RBT80" s="48"/>
      <c r="RBU80" s="48"/>
      <c r="RBV80" s="48"/>
      <c r="RBW80" s="48"/>
      <c r="RBX80" s="48"/>
      <c r="RBY80" s="48"/>
      <c r="RBZ80" s="48"/>
      <c r="RCA80" s="48"/>
      <c r="RCB80" s="48"/>
      <c r="RCC80" s="48"/>
      <c r="RCD80" s="48"/>
      <c r="RCE80" s="48"/>
      <c r="RCF80" s="48"/>
      <c r="RCG80" s="48"/>
      <c r="RCH80" s="48"/>
      <c r="RCI80" s="48"/>
      <c r="RCJ80" s="48"/>
      <c r="RCK80" s="48"/>
      <c r="RCL80" s="48"/>
      <c r="RCM80" s="48"/>
      <c r="RCN80" s="48"/>
      <c r="RCO80" s="48"/>
      <c r="RCP80" s="48"/>
      <c r="RCQ80" s="48"/>
      <c r="RCR80" s="48"/>
      <c r="RCS80" s="48"/>
      <c r="RCT80" s="48"/>
      <c r="RCU80" s="48"/>
      <c r="RCV80" s="48"/>
      <c r="RCW80" s="48"/>
      <c r="RCX80" s="48"/>
      <c r="RCY80" s="48"/>
      <c r="RCZ80" s="48"/>
      <c r="RDA80" s="48"/>
      <c r="RDB80" s="48"/>
      <c r="RDC80" s="48"/>
      <c r="RDD80" s="48"/>
      <c r="RDE80" s="48"/>
      <c r="RDF80" s="48"/>
      <c r="RDG80" s="48"/>
      <c r="RDH80" s="48"/>
      <c r="RDI80" s="48"/>
      <c r="RDJ80" s="48"/>
      <c r="RDK80" s="48"/>
      <c r="RDL80" s="48"/>
      <c r="RDM80" s="48"/>
      <c r="RDN80" s="48"/>
      <c r="RDO80" s="48"/>
      <c r="RDP80" s="48"/>
      <c r="RDQ80" s="48"/>
      <c r="RDR80" s="48"/>
      <c r="RDS80" s="48"/>
      <c r="RDT80" s="48"/>
      <c r="RDU80" s="48"/>
      <c r="RDV80" s="48"/>
      <c r="RDW80" s="48"/>
      <c r="RDX80" s="48"/>
      <c r="RDY80" s="48"/>
      <c r="RDZ80" s="48"/>
      <c r="REA80" s="48"/>
      <c r="REB80" s="48"/>
      <c r="REC80" s="48"/>
      <c r="RED80" s="48"/>
      <c r="REE80" s="48"/>
      <c r="REF80" s="48"/>
      <c r="REG80" s="48"/>
      <c r="REH80" s="48"/>
      <c r="REI80" s="48"/>
      <c r="REJ80" s="48"/>
      <c r="REK80" s="48"/>
      <c r="REL80" s="48"/>
      <c r="REM80" s="48"/>
      <c r="REN80" s="48"/>
      <c r="REO80" s="48"/>
      <c r="REP80" s="48"/>
      <c r="REQ80" s="48"/>
      <c r="RER80" s="48"/>
      <c r="RES80" s="48"/>
      <c r="RET80" s="48"/>
      <c r="REU80" s="48"/>
      <c r="REV80" s="48"/>
      <c r="REW80" s="48"/>
      <c r="REX80" s="48"/>
      <c r="REY80" s="48"/>
      <c r="REZ80" s="48"/>
      <c r="RFA80" s="48"/>
      <c r="RFB80" s="48"/>
      <c r="RFC80" s="48"/>
      <c r="RFD80" s="48"/>
      <c r="RFE80" s="48"/>
      <c r="RFF80" s="48"/>
      <c r="RFG80" s="48"/>
      <c r="RFH80" s="48"/>
      <c r="RFI80" s="48"/>
      <c r="RFJ80" s="48"/>
      <c r="RFK80" s="48"/>
      <c r="RFL80" s="48"/>
      <c r="RFM80" s="48"/>
      <c r="RFN80" s="48"/>
      <c r="RFO80" s="48"/>
      <c r="RFP80" s="48"/>
      <c r="RFQ80" s="48"/>
      <c r="RFR80" s="48"/>
      <c r="RFS80" s="48"/>
      <c r="RFT80" s="48"/>
      <c r="RFU80" s="48"/>
      <c r="RFV80" s="48"/>
      <c r="RFW80" s="48"/>
      <c r="RFX80" s="48"/>
      <c r="RFY80" s="48"/>
      <c r="RFZ80" s="48"/>
      <c r="RGA80" s="48"/>
      <c r="RGB80" s="48"/>
      <c r="RGC80" s="48"/>
      <c r="RGD80" s="48"/>
      <c r="RGE80" s="48"/>
      <c r="RGF80" s="48"/>
      <c r="RGG80" s="48"/>
      <c r="RGH80" s="48"/>
      <c r="RGI80" s="48"/>
      <c r="RGJ80" s="48"/>
      <c r="RGK80" s="48"/>
      <c r="RGL80" s="48"/>
      <c r="RGM80" s="48"/>
      <c r="RGN80" s="48"/>
      <c r="RGO80" s="48"/>
      <c r="RGP80" s="48"/>
      <c r="RGQ80" s="48"/>
      <c r="RGR80" s="48"/>
      <c r="RGS80" s="48"/>
      <c r="RGT80" s="48"/>
      <c r="RGU80" s="48"/>
      <c r="RGV80" s="48"/>
      <c r="RGW80" s="48"/>
      <c r="RGX80" s="48"/>
      <c r="RGY80" s="48"/>
      <c r="RGZ80" s="48"/>
      <c r="RHA80" s="48"/>
      <c r="RHB80" s="48"/>
      <c r="RHC80" s="48"/>
      <c r="RHD80" s="48"/>
      <c r="RHE80" s="48"/>
      <c r="RHF80" s="48"/>
      <c r="RHG80" s="48"/>
      <c r="RHH80" s="48"/>
      <c r="RHI80" s="48"/>
      <c r="RHJ80" s="48"/>
      <c r="RHK80" s="48"/>
      <c r="RHL80" s="48"/>
      <c r="RHM80" s="48"/>
      <c r="RHN80" s="48"/>
      <c r="RHO80" s="48"/>
      <c r="RHP80" s="48"/>
      <c r="RHQ80" s="48"/>
      <c r="RHR80" s="48"/>
      <c r="RHS80" s="48"/>
      <c r="RHT80" s="48"/>
      <c r="RHU80" s="48"/>
      <c r="RHV80" s="48"/>
      <c r="RHW80" s="48"/>
      <c r="RHX80" s="48"/>
      <c r="RHY80" s="48"/>
      <c r="RHZ80" s="48"/>
      <c r="RIA80" s="48"/>
      <c r="RIB80" s="48"/>
      <c r="RIC80" s="48"/>
      <c r="RID80" s="48"/>
      <c r="RIE80" s="48"/>
      <c r="RIF80" s="48"/>
      <c r="RIG80" s="48"/>
      <c r="RIH80" s="48"/>
      <c r="RII80" s="48"/>
      <c r="RIJ80" s="48"/>
      <c r="RIK80" s="48"/>
      <c r="RIL80" s="48"/>
      <c r="RIM80" s="48"/>
      <c r="RIN80" s="48"/>
      <c r="RIO80" s="48"/>
      <c r="RIP80" s="48"/>
      <c r="RIQ80" s="48"/>
      <c r="RIR80" s="48"/>
      <c r="RIS80" s="48"/>
      <c r="RIT80" s="48"/>
      <c r="RIU80" s="48"/>
      <c r="RIV80" s="48"/>
      <c r="RIW80" s="48"/>
      <c r="RIX80" s="48"/>
      <c r="RIY80" s="48"/>
      <c r="RIZ80" s="48"/>
      <c r="RJA80" s="48"/>
      <c r="RJB80" s="48"/>
      <c r="RJC80" s="48"/>
      <c r="RJD80" s="48"/>
      <c r="RJE80" s="48"/>
      <c r="RJF80" s="48"/>
      <c r="RJG80" s="48"/>
      <c r="RJH80" s="48"/>
      <c r="RJI80" s="48"/>
      <c r="RJJ80" s="48"/>
      <c r="RJK80" s="48"/>
      <c r="RJL80" s="48"/>
      <c r="RJM80" s="48"/>
      <c r="RJN80" s="48"/>
      <c r="RJO80" s="48"/>
      <c r="RJP80" s="48"/>
      <c r="RJQ80" s="48"/>
      <c r="RJR80" s="48"/>
      <c r="RJS80" s="48"/>
      <c r="RJT80" s="48"/>
      <c r="RJU80" s="48"/>
      <c r="RJV80" s="48"/>
      <c r="RJW80" s="48"/>
      <c r="RJX80" s="48"/>
      <c r="RJY80" s="48"/>
      <c r="RJZ80" s="48"/>
      <c r="RKA80" s="48"/>
      <c r="RKB80" s="48"/>
      <c r="RKC80" s="48"/>
      <c r="RKD80" s="48"/>
      <c r="RKE80" s="48"/>
      <c r="RKF80" s="48"/>
      <c r="RKG80" s="48"/>
      <c r="RKH80" s="48"/>
      <c r="RKI80" s="48"/>
      <c r="RKJ80" s="48"/>
      <c r="RKK80" s="48"/>
      <c r="RKL80" s="48"/>
      <c r="RKM80" s="48"/>
      <c r="RKN80" s="48"/>
      <c r="RKO80" s="48"/>
      <c r="RKP80" s="48"/>
      <c r="RKQ80" s="48"/>
      <c r="RKR80" s="48"/>
      <c r="RKS80" s="48"/>
      <c r="RKT80" s="48"/>
      <c r="RKU80" s="48"/>
      <c r="RKV80" s="48"/>
      <c r="RKW80" s="48"/>
      <c r="RKX80" s="48"/>
      <c r="RKY80" s="48"/>
      <c r="RKZ80" s="48"/>
      <c r="RLA80" s="48"/>
      <c r="RLB80" s="48"/>
      <c r="RLC80" s="48"/>
      <c r="RLD80" s="48"/>
      <c r="RLE80" s="48"/>
      <c r="RLF80" s="48"/>
      <c r="RLG80" s="48"/>
      <c r="RLH80" s="48"/>
      <c r="RLI80" s="48"/>
      <c r="RLJ80" s="48"/>
      <c r="RLK80" s="48"/>
      <c r="RLL80" s="48"/>
      <c r="RLM80" s="48"/>
      <c r="RLN80" s="48"/>
      <c r="RLO80" s="48"/>
      <c r="RLP80" s="48"/>
      <c r="RLQ80" s="48"/>
      <c r="RLR80" s="48"/>
      <c r="RLS80" s="48"/>
      <c r="RLT80" s="48"/>
      <c r="RLU80" s="48"/>
      <c r="RLV80" s="48"/>
      <c r="RLW80" s="48"/>
      <c r="RLX80" s="48"/>
      <c r="RLY80" s="48"/>
      <c r="RLZ80" s="48"/>
      <c r="RMA80" s="48"/>
      <c r="RMB80" s="48"/>
      <c r="RMC80" s="48"/>
      <c r="RMD80" s="48"/>
      <c r="RME80" s="48"/>
      <c r="RMF80" s="48"/>
      <c r="RMG80" s="48"/>
      <c r="RMH80" s="48"/>
      <c r="RMI80" s="48"/>
      <c r="RMJ80" s="48"/>
      <c r="RMK80" s="48"/>
      <c r="RML80" s="48"/>
      <c r="RMM80" s="48"/>
      <c r="RMN80" s="48"/>
      <c r="RMO80" s="48"/>
      <c r="RMP80" s="48"/>
      <c r="RMQ80" s="48"/>
      <c r="RMR80" s="48"/>
      <c r="RMS80" s="48"/>
      <c r="RMT80" s="48"/>
      <c r="RMU80" s="48"/>
      <c r="RMV80" s="48"/>
      <c r="RMW80" s="48"/>
      <c r="RMX80" s="48"/>
      <c r="RMY80" s="48"/>
      <c r="RMZ80" s="48"/>
      <c r="RNA80" s="48"/>
      <c r="RNB80" s="48"/>
      <c r="RNC80" s="48"/>
      <c r="RND80" s="48"/>
      <c r="RNE80" s="48"/>
      <c r="RNF80" s="48"/>
      <c r="RNG80" s="48"/>
      <c r="RNH80" s="48"/>
      <c r="RNI80" s="48"/>
      <c r="RNJ80" s="48"/>
      <c r="RNK80" s="48"/>
      <c r="RNL80" s="48"/>
      <c r="RNM80" s="48"/>
      <c r="RNN80" s="48"/>
      <c r="RNO80" s="48"/>
      <c r="RNP80" s="48"/>
      <c r="RNQ80" s="48"/>
      <c r="RNR80" s="48"/>
      <c r="RNS80" s="48"/>
      <c r="RNT80" s="48"/>
      <c r="RNU80" s="48"/>
      <c r="RNV80" s="48"/>
      <c r="RNW80" s="48"/>
      <c r="RNX80" s="48"/>
      <c r="RNY80" s="48"/>
      <c r="RNZ80" s="48"/>
      <c r="ROA80" s="48"/>
      <c r="ROB80" s="48"/>
      <c r="ROC80" s="48"/>
      <c r="ROD80" s="48"/>
      <c r="ROE80" s="48"/>
      <c r="ROF80" s="48"/>
      <c r="ROG80" s="48"/>
      <c r="ROH80" s="48"/>
      <c r="ROI80" s="48"/>
      <c r="ROJ80" s="48"/>
      <c r="ROK80" s="48"/>
      <c r="ROL80" s="48"/>
      <c r="ROM80" s="48"/>
      <c r="RON80" s="48"/>
      <c r="ROO80" s="48"/>
      <c r="ROP80" s="48"/>
      <c r="ROQ80" s="48"/>
      <c r="ROR80" s="48"/>
      <c r="ROS80" s="48"/>
      <c r="ROT80" s="48"/>
      <c r="ROU80" s="48"/>
      <c r="ROV80" s="48"/>
      <c r="ROW80" s="48"/>
      <c r="ROX80" s="48"/>
      <c r="ROY80" s="48"/>
      <c r="ROZ80" s="48"/>
      <c r="RPA80" s="48"/>
      <c r="RPB80" s="48"/>
      <c r="RPC80" s="48"/>
      <c r="RPD80" s="48"/>
      <c r="RPE80" s="48"/>
      <c r="RPF80" s="48"/>
      <c r="RPG80" s="48"/>
      <c r="RPH80" s="48"/>
      <c r="RPI80" s="48"/>
      <c r="RPJ80" s="48"/>
      <c r="RPK80" s="48"/>
      <c r="RPL80" s="48"/>
      <c r="RPM80" s="48"/>
      <c r="RPN80" s="48"/>
      <c r="RPO80" s="48"/>
      <c r="RPP80" s="48"/>
      <c r="RPQ80" s="48"/>
      <c r="RPR80" s="48"/>
      <c r="RPS80" s="48"/>
      <c r="RPT80" s="48"/>
      <c r="RPU80" s="48"/>
      <c r="RPV80" s="48"/>
      <c r="RPW80" s="48"/>
      <c r="RPX80" s="48"/>
      <c r="RPY80" s="48"/>
      <c r="RPZ80" s="48"/>
      <c r="RQA80" s="48"/>
      <c r="RQB80" s="48"/>
      <c r="RQC80" s="48"/>
      <c r="RQD80" s="48"/>
      <c r="RQE80" s="48"/>
      <c r="RQF80" s="48"/>
      <c r="RQG80" s="48"/>
      <c r="RQH80" s="48"/>
      <c r="RQI80" s="48"/>
      <c r="RQJ80" s="48"/>
      <c r="RQK80" s="48"/>
      <c r="RQL80" s="48"/>
      <c r="RQM80" s="48"/>
      <c r="RQN80" s="48"/>
      <c r="RQO80" s="48"/>
      <c r="RQP80" s="48"/>
      <c r="RQQ80" s="48"/>
      <c r="RQR80" s="48"/>
      <c r="RQS80" s="48"/>
      <c r="RQT80" s="48"/>
      <c r="RQU80" s="48"/>
      <c r="RQV80" s="48"/>
      <c r="RQW80" s="48"/>
      <c r="RQX80" s="48"/>
      <c r="RQY80" s="48"/>
      <c r="RQZ80" s="48"/>
      <c r="RRA80" s="48"/>
      <c r="RRB80" s="48"/>
      <c r="RRC80" s="48"/>
      <c r="RRD80" s="48"/>
      <c r="RRE80" s="48"/>
      <c r="RRF80" s="48"/>
      <c r="RRG80" s="48"/>
      <c r="RRH80" s="48"/>
      <c r="RRI80" s="48"/>
      <c r="RRJ80" s="48"/>
      <c r="RRK80" s="48"/>
      <c r="RRL80" s="48"/>
      <c r="RRM80" s="48"/>
      <c r="RRN80" s="48"/>
      <c r="RRO80" s="48"/>
      <c r="RRP80" s="48"/>
      <c r="RRQ80" s="48"/>
      <c r="RRR80" s="48"/>
      <c r="RRS80" s="48"/>
      <c r="RRT80" s="48"/>
      <c r="RRU80" s="48"/>
      <c r="RRV80" s="48"/>
      <c r="RRW80" s="48"/>
      <c r="RRX80" s="48"/>
      <c r="RRY80" s="48"/>
      <c r="RRZ80" s="48"/>
      <c r="RSA80" s="48"/>
      <c r="RSB80" s="48"/>
      <c r="RSC80" s="48"/>
      <c r="RSD80" s="48"/>
      <c r="RSE80" s="48"/>
      <c r="RSF80" s="48"/>
      <c r="RSG80" s="48"/>
      <c r="RSH80" s="48"/>
      <c r="RSI80" s="48"/>
      <c r="RSJ80" s="48"/>
      <c r="RSK80" s="48"/>
      <c r="RSL80" s="48"/>
      <c r="RSM80" s="48"/>
      <c r="RSN80" s="48"/>
      <c r="RSO80" s="48"/>
      <c r="RSP80" s="48"/>
      <c r="RSQ80" s="48"/>
      <c r="RSR80" s="48"/>
      <c r="RSS80" s="48"/>
      <c r="RST80" s="48"/>
      <c r="RSU80" s="48"/>
      <c r="RSV80" s="48"/>
      <c r="RSW80" s="48"/>
      <c r="RSX80" s="48"/>
      <c r="RSY80" s="48"/>
      <c r="RSZ80" s="48"/>
      <c r="RTA80" s="48"/>
      <c r="RTB80" s="48"/>
      <c r="RTC80" s="48"/>
      <c r="RTD80" s="48"/>
      <c r="RTE80" s="48"/>
      <c r="RTF80" s="48"/>
      <c r="RTG80" s="48"/>
      <c r="RTH80" s="48"/>
      <c r="RTI80" s="48"/>
      <c r="RTJ80" s="48"/>
      <c r="RTK80" s="48"/>
      <c r="RTL80" s="48"/>
      <c r="RTM80" s="48"/>
      <c r="RTN80" s="48"/>
      <c r="RTO80" s="48"/>
      <c r="RTP80" s="48"/>
      <c r="RTQ80" s="48"/>
      <c r="RTR80" s="48"/>
      <c r="RTS80" s="48"/>
      <c r="RTT80" s="48"/>
      <c r="RTU80" s="48"/>
      <c r="RTV80" s="48"/>
      <c r="RTW80" s="48"/>
      <c r="RTX80" s="48"/>
      <c r="RTY80" s="48"/>
      <c r="RTZ80" s="48"/>
      <c r="RUA80" s="48"/>
      <c r="RUB80" s="48"/>
      <c r="RUC80" s="48"/>
      <c r="RUD80" s="48"/>
      <c r="RUE80" s="48"/>
      <c r="RUF80" s="48"/>
      <c r="RUG80" s="48"/>
      <c r="RUH80" s="48"/>
      <c r="RUI80" s="48"/>
      <c r="RUJ80" s="48"/>
      <c r="RUK80" s="48"/>
      <c r="RUL80" s="48"/>
      <c r="RUM80" s="48"/>
      <c r="RUN80" s="48"/>
      <c r="RUO80" s="48"/>
      <c r="RUP80" s="48"/>
      <c r="RUQ80" s="48"/>
      <c r="RUR80" s="48"/>
      <c r="RUS80" s="48"/>
      <c r="RUT80" s="48"/>
      <c r="RUU80" s="48"/>
      <c r="RUV80" s="48"/>
      <c r="RUW80" s="48"/>
      <c r="RUX80" s="48"/>
      <c r="RUY80" s="48"/>
      <c r="RUZ80" s="48"/>
      <c r="RVA80" s="48"/>
      <c r="RVB80" s="48"/>
      <c r="RVC80" s="48"/>
      <c r="RVD80" s="48"/>
      <c r="RVE80" s="48"/>
      <c r="RVF80" s="48"/>
      <c r="RVG80" s="48"/>
      <c r="RVH80" s="48"/>
      <c r="RVI80" s="48"/>
      <c r="RVJ80" s="48"/>
      <c r="RVK80" s="48"/>
      <c r="RVL80" s="48"/>
      <c r="RVM80" s="48"/>
      <c r="RVN80" s="48"/>
      <c r="RVO80" s="48"/>
      <c r="RVP80" s="48"/>
      <c r="RVQ80" s="48"/>
      <c r="RVR80" s="48"/>
      <c r="RVS80" s="48"/>
      <c r="RVT80" s="48"/>
      <c r="RVU80" s="48"/>
      <c r="RVV80" s="48"/>
      <c r="RVW80" s="48"/>
      <c r="RVX80" s="48"/>
      <c r="RVY80" s="48"/>
      <c r="RVZ80" s="48"/>
      <c r="RWA80" s="48"/>
      <c r="RWB80" s="48"/>
      <c r="RWC80" s="48"/>
      <c r="RWD80" s="48"/>
      <c r="RWE80" s="48"/>
      <c r="RWF80" s="48"/>
      <c r="RWG80" s="48"/>
      <c r="RWH80" s="48"/>
      <c r="RWI80" s="48"/>
      <c r="RWJ80" s="48"/>
      <c r="RWK80" s="48"/>
      <c r="RWL80" s="48"/>
      <c r="RWM80" s="48"/>
      <c r="RWN80" s="48"/>
      <c r="RWO80" s="48"/>
      <c r="RWP80" s="48"/>
      <c r="RWQ80" s="48"/>
      <c r="RWR80" s="48"/>
      <c r="RWS80" s="48"/>
      <c r="RWT80" s="48"/>
      <c r="RWU80" s="48"/>
      <c r="RWV80" s="48"/>
      <c r="RWW80" s="48"/>
      <c r="RWX80" s="48"/>
      <c r="RWY80" s="48"/>
      <c r="RWZ80" s="48"/>
      <c r="RXA80" s="48"/>
      <c r="RXB80" s="48"/>
      <c r="RXC80" s="48"/>
      <c r="RXD80" s="48"/>
      <c r="RXE80" s="48"/>
      <c r="RXF80" s="48"/>
      <c r="RXG80" s="48"/>
      <c r="RXH80" s="48"/>
      <c r="RXI80" s="48"/>
      <c r="RXJ80" s="48"/>
      <c r="RXK80" s="48"/>
      <c r="RXL80" s="48"/>
      <c r="RXM80" s="48"/>
      <c r="RXN80" s="48"/>
      <c r="RXO80" s="48"/>
      <c r="RXP80" s="48"/>
      <c r="RXQ80" s="48"/>
      <c r="RXR80" s="48"/>
      <c r="RXS80" s="48"/>
      <c r="RXT80" s="48"/>
      <c r="RXU80" s="48"/>
      <c r="RXV80" s="48"/>
      <c r="RXW80" s="48"/>
      <c r="RXX80" s="48"/>
      <c r="RXY80" s="48"/>
      <c r="RXZ80" s="48"/>
      <c r="RYA80" s="48"/>
      <c r="RYB80" s="48"/>
      <c r="RYC80" s="48"/>
      <c r="RYD80" s="48"/>
      <c r="RYE80" s="48"/>
      <c r="RYF80" s="48"/>
      <c r="RYG80" s="48"/>
      <c r="RYH80" s="48"/>
      <c r="RYI80" s="48"/>
      <c r="RYJ80" s="48"/>
      <c r="RYK80" s="48"/>
      <c r="RYL80" s="48"/>
      <c r="RYM80" s="48"/>
      <c r="RYN80" s="48"/>
      <c r="RYO80" s="48"/>
      <c r="RYP80" s="48"/>
      <c r="RYQ80" s="48"/>
      <c r="RYR80" s="48"/>
      <c r="RYS80" s="48"/>
      <c r="RYT80" s="48"/>
      <c r="RYU80" s="48"/>
      <c r="RYV80" s="48"/>
      <c r="RYW80" s="48"/>
      <c r="RYX80" s="48"/>
      <c r="RYY80" s="48"/>
      <c r="RYZ80" s="48"/>
      <c r="RZA80" s="48"/>
      <c r="RZB80" s="48"/>
      <c r="RZC80" s="48"/>
      <c r="RZD80" s="48"/>
      <c r="RZE80" s="48"/>
      <c r="RZF80" s="48"/>
      <c r="RZG80" s="48"/>
      <c r="RZH80" s="48"/>
      <c r="RZI80" s="48"/>
      <c r="RZJ80" s="48"/>
      <c r="RZK80" s="48"/>
      <c r="RZL80" s="48"/>
      <c r="RZM80" s="48"/>
      <c r="RZN80" s="48"/>
      <c r="RZO80" s="48"/>
      <c r="RZP80" s="48"/>
      <c r="RZQ80" s="48"/>
      <c r="RZR80" s="48"/>
      <c r="RZS80" s="48"/>
      <c r="RZT80" s="48"/>
      <c r="RZU80" s="48"/>
      <c r="RZV80" s="48"/>
      <c r="RZW80" s="48"/>
      <c r="RZX80" s="48"/>
      <c r="RZY80" s="48"/>
      <c r="RZZ80" s="48"/>
      <c r="SAA80" s="48"/>
      <c r="SAB80" s="48"/>
      <c r="SAC80" s="48"/>
      <c r="SAD80" s="48"/>
      <c r="SAE80" s="48"/>
      <c r="SAF80" s="48"/>
      <c r="SAG80" s="48"/>
      <c r="SAH80" s="48"/>
      <c r="SAI80" s="48"/>
      <c r="SAJ80" s="48"/>
      <c r="SAK80" s="48"/>
      <c r="SAL80" s="48"/>
      <c r="SAM80" s="48"/>
      <c r="SAN80" s="48"/>
      <c r="SAO80" s="48"/>
      <c r="SAP80" s="48"/>
      <c r="SAQ80" s="48"/>
      <c r="SAR80" s="48"/>
      <c r="SAS80" s="48"/>
      <c r="SAT80" s="48"/>
      <c r="SAU80" s="48"/>
      <c r="SAV80" s="48"/>
      <c r="SAW80" s="48"/>
      <c r="SAX80" s="48"/>
      <c r="SAY80" s="48"/>
      <c r="SAZ80" s="48"/>
      <c r="SBA80" s="48"/>
      <c r="SBB80" s="48"/>
      <c r="SBC80" s="48"/>
      <c r="SBD80" s="48"/>
      <c r="SBE80" s="48"/>
      <c r="SBF80" s="48"/>
      <c r="SBG80" s="48"/>
      <c r="SBH80" s="48"/>
      <c r="SBI80" s="48"/>
      <c r="SBJ80" s="48"/>
      <c r="SBK80" s="48"/>
      <c r="SBL80" s="48"/>
      <c r="SBM80" s="48"/>
      <c r="SBN80" s="48"/>
      <c r="SBO80" s="48"/>
      <c r="SBP80" s="48"/>
      <c r="SBQ80" s="48"/>
      <c r="SBR80" s="48"/>
      <c r="SBS80" s="48"/>
      <c r="SBT80" s="48"/>
      <c r="SBU80" s="48"/>
      <c r="SBV80" s="48"/>
      <c r="SBW80" s="48"/>
      <c r="SBX80" s="48"/>
      <c r="SBY80" s="48"/>
      <c r="SBZ80" s="48"/>
      <c r="SCA80" s="48"/>
      <c r="SCB80" s="48"/>
      <c r="SCC80" s="48"/>
      <c r="SCD80" s="48"/>
      <c r="SCE80" s="48"/>
      <c r="SCF80" s="48"/>
      <c r="SCG80" s="48"/>
      <c r="SCH80" s="48"/>
      <c r="SCI80" s="48"/>
      <c r="SCJ80" s="48"/>
      <c r="SCK80" s="48"/>
      <c r="SCL80" s="48"/>
      <c r="SCM80" s="48"/>
      <c r="SCN80" s="48"/>
      <c r="SCO80" s="48"/>
      <c r="SCP80" s="48"/>
      <c r="SCQ80" s="48"/>
      <c r="SCR80" s="48"/>
      <c r="SCS80" s="48"/>
      <c r="SCT80" s="48"/>
      <c r="SCU80" s="48"/>
      <c r="SCV80" s="48"/>
      <c r="SCW80" s="48"/>
      <c r="SCX80" s="48"/>
      <c r="SCY80" s="48"/>
      <c r="SCZ80" s="48"/>
      <c r="SDA80" s="48"/>
      <c r="SDB80" s="48"/>
      <c r="SDC80" s="48"/>
      <c r="SDD80" s="48"/>
      <c r="SDE80" s="48"/>
      <c r="SDF80" s="48"/>
      <c r="SDG80" s="48"/>
      <c r="SDH80" s="48"/>
      <c r="SDI80" s="48"/>
      <c r="SDJ80" s="48"/>
      <c r="SDK80" s="48"/>
      <c r="SDL80" s="48"/>
      <c r="SDM80" s="48"/>
      <c r="SDN80" s="48"/>
      <c r="SDO80" s="48"/>
      <c r="SDP80" s="48"/>
      <c r="SDQ80" s="48"/>
      <c r="SDR80" s="48"/>
      <c r="SDS80" s="48"/>
      <c r="SDT80" s="48"/>
      <c r="SDU80" s="48"/>
      <c r="SDV80" s="48"/>
      <c r="SDW80" s="48"/>
      <c r="SDX80" s="48"/>
      <c r="SDY80" s="48"/>
      <c r="SDZ80" s="48"/>
      <c r="SEA80" s="48"/>
      <c r="SEB80" s="48"/>
      <c r="SEC80" s="48"/>
      <c r="SED80" s="48"/>
      <c r="SEE80" s="48"/>
      <c r="SEF80" s="48"/>
      <c r="SEG80" s="48"/>
      <c r="SEH80" s="48"/>
      <c r="SEI80" s="48"/>
      <c r="SEJ80" s="48"/>
      <c r="SEK80" s="48"/>
      <c r="SEL80" s="48"/>
      <c r="SEM80" s="48"/>
      <c r="SEN80" s="48"/>
      <c r="SEO80" s="48"/>
      <c r="SEP80" s="48"/>
      <c r="SEQ80" s="48"/>
      <c r="SER80" s="48"/>
      <c r="SES80" s="48"/>
      <c r="SET80" s="48"/>
      <c r="SEU80" s="48"/>
      <c r="SEV80" s="48"/>
      <c r="SEW80" s="48"/>
      <c r="SEX80" s="48"/>
      <c r="SEY80" s="48"/>
      <c r="SEZ80" s="48"/>
      <c r="SFA80" s="48"/>
      <c r="SFB80" s="48"/>
      <c r="SFC80" s="48"/>
      <c r="SFD80" s="48"/>
      <c r="SFE80" s="48"/>
      <c r="SFF80" s="48"/>
      <c r="SFG80" s="48"/>
      <c r="SFH80" s="48"/>
      <c r="SFI80" s="48"/>
      <c r="SFJ80" s="48"/>
      <c r="SFK80" s="48"/>
      <c r="SFL80" s="48"/>
      <c r="SFM80" s="48"/>
      <c r="SFN80" s="48"/>
      <c r="SFO80" s="48"/>
      <c r="SFP80" s="48"/>
      <c r="SFQ80" s="48"/>
      <c r="SFR80" s="48"/>
      <c r="SFS80" s="48"/>
      <c r="SFT80" s="48"/>
      <c r="SFU80" s="48"/>
      <c r="SFV80" s="48"/>
      <c r="SFW80" s="48"/>
      <c r="SFX80" s="48"/>
      <c r="SFY80" s="48"/>
      <c r="SFZ80" s="48"/>
      <c r="SGA80" s="48"/>
      <c r="SGB80" s="48"/>
      <c r="SGC80" s="48"/>
      <c r="SGD80" s="48"/>
      <c r="SGE80" s="48"/>
      <c r="SGF80" s="48"/>
      <c r="SGG80" s="48"/>
      <c r="SGH80" s="48"/>
      <c r="SGI80" s="48"/>
      <c r="SGJ80" s="48"/>
      <c r="SGK80" s="48"/>
      <c r="SGL80" s="48"/>
      <c r="SGM80" s="48"/>
      <c r="SGN80" s="48"/>
      <c r="SGO80" s="48"/>
      <c r="SGP80" s="48"/>
      <c r="SGQ80" s="48"/>
      <c r="SGR80" s="48"/>
      <c r="SGS80" s="48"/>
      <c r="SGT80" s="48"/>
      <c r="SGU80" s="48"/>
      <c r="SGV80" s="48"/>
      <c r="SGW80" s="48"/>
      <c r="SGX80" s="48"/>
      <c r="SGY80" s="48"/>
      <c r="SGZ80" s="48"/>
      <c r="SHA80" s="48"/>
      <c r="SHB80" s="48"/>
      <c r="SHC80" s="48"/>
      <c r="SHD80" s="48"/>
      <c r="SHE80" s="48"/>
      <c r="SHF80" s="48"/>
      <c r="SHG80" s="48"/>
      <c r="SHH80" s="48"/>
      <c r="SHI80" s="48"/>
      <c r="SHJ80" s="48"/>
      <c r="SHK80" s="48"/>
      <c r="SHL80" s="48"/>
      <c r="SHM80" s="48"/>
      <c r="SHN80" s="48"/>
      <c r="SHO80" s="48"/>
      <c r="SHP80" s="48"/>
      <c r="SHQ80" s="48"/>
      <c r="SHR80" s="48"/>
      <c r="SHS80" s="48"/>
      <c r="SHT80" s="48"/>
      <c r="SHU80" s="48"/>
      <c r="SHV80" s="48"/>
      <c r="SHW80" s="48"/>
      <c r="SHX80" s="48"/>
      <c r="SHY80" s="48"/>
      <c r="SHZ80" s="48"/>
      <c r="SIA80" s="48"/>
      <c r="SIB80" s="48"/>
      <c r="SIC80" s="48"/>
      <c r="SID80" s="48"/>
      <c r="SIE80" s="48"/>
      <c r="SIF80" s="48"/>
      <c r="SIG80" s="48"/>
      <c r="SIH80" s="48"/>
      <c r="SII80" s="48"/>
      <c r="SIJ80" s="48"/>
      <c r="SIK80" s="48"/>
      <c r="SIL80" s="48"/>
      <c r="SIM80" s="48"/>
      <c r="SIN80" s="48"/>
      <c r="SIO80" s="48"/>
      <c r="SIP80" s="48"/>
      <c r="SIQ80" s="48"/>
      <c r="SIR80" s="48"/>
      <c r="SIS80" s="48"/>
      <c r="SIT80" s="48"/>
      <c r="SIU80" s="48"/>
      <c r="SIV80" s="48"/>
      <c r="SIW80" s="48"/>
      <c r="SIX80" s="48"/>
      <c r="SIY80" s="48"/>
      <c r="SIZ80" s="48"/>
      <c r="SJA80" s="48"/>
      <c r="SJB80" s="48"/>
      <c r="SJC80" s="48"/>
      <c r="SJD80" s="48"/>
      <c r="SJE80" s="48"/>
      <c r="SJF80" s="48"/>
      <c r="SJG80" s="48"/>
      <c r="SJH80" s="48"/>
      <c r="SJI80" s="48"/>
      <c r="SJJ80" s="48"/>
      <c r="SJK80" s="48"/>
      <c r="SJL80" s="48"/>
      <c r="SJM80" s="48"/>
      <c r="SJN80" s="48"/>
      <c r="SJO80" s="48"/>
      <c r="SJP80" s="48"/>
      <c r="SJQ80" s="48"/>
      <c r="SJR80" s="48"/>
      <c r="SJS80" s="48"/>
      <c r="SJT80" s="48"/>
      <c r="SJU80" s="48"/>
      <c r="SJV80" s="48"/>
      <c r="SJW80" s="48"/>
      <c r="SJX80" s="48"/>
      <c r="SJY80" s="48"/>
      <c r="SJZ80" s="48"/>
      <c r="SKA80" s="48"/>
      <c r="SKB80" s="48"/>
      <c r="SKC80" s="48"/>
      <c r="SKD80" s="48"/>
      <c r="SKE80" s="48"/>
      <c r="SKF80" s="48"/>
      <c r="SKG80" s="48"/>
      <c r="SKH80" s="48"/>
      <c r="SKI80" s="48"/>
      <c r="SKJ80" s="48"/>
      <c r="SKK80" s="48"/>
      <c r="SKL80" s="48"/>
      <c r="SKM80" s="48"/>
      <c r="SKN80" s="48"/>
      <c r="SKO80" s="48"/>
      <c r="SKP80" s="48"/>
      <c r="SKQ80" s="48"/>
      <c r="SKR80" s="48"/>
      <c r="SKS80" s="48"/>
      <c r="SKT80" s="48"/>
      <c r="SKU80" s="48"/>
      <c r="SKV80" s="48"/>
      <c r="SKW80" s="48"/>
      <c r="SKX80" s="48"/>
      <c r="SKY80" s="48"/>
      <c r="SKZ80" s="48"/>
      <c r="SLA80" s="48"/>
      <c r="SLB80" s="48"/>
      <c r="SLC80" s="48"/>
      <c r="SLD80" s="48"/>
      <c r="SLE80" s="48"/>
      <c r="SLF80" s="48"/>
      <c r="SLG80" s="48"/>
      <c r="SLH80" s="48"/>
      <c r="SLI80" s="48"/>
      <c r="SLJ80" s="48"/>
      <c r="SLK80" s="48"/>
      <c r="SLL80" s="48"/>
      <c r="SLM80" s="48"/>
      <c r="SLN80" s="48"/>
      <c r="SLO80" s="48"/>
      <c r="SLP80" s="48"/>
      <c r="SLQ80" s="48"/>
      <c r="SLR80" s="48"/>
      <c r="SLS80" s="48"/>
      <c r="SLT80" s="48"/>
      <c r="SLU80" s="48"/>
      <c r="SLV80" s="48"/>
      <c r="SLW80" s="48"/>
      <c r="SLX80" s="48"/>
      <c r="SLY80" s="48"/>
      <c r="SLZ80" s="48"/>
      <c r="SMA80" s="48"/>
      <c r="SMB80" s="48"/>
      <c r="SMC80" s="48"/>
      <c r="SMD80" s="48"/>
      <c r="SME80" s="48"/>
      <c r="SMF80" s="48"/>
      <c r="SMG80" s="48"/>
      <c r="SMH80" s="48"/>
      <c r="SMI80" s="48"/>
      <c r="SMJ80" s="48"/>
      <c r="SMK80" s="48"/>
      <c r="SML80" s="48"/>
      <c r="SMM80" s="48"/>
      <c r="SMN80" s="48"/>
      <c r="SMO80" s="48"/>
      <c r="SMP80" s="48"/>
      <c r="SMQ80" s="48"/>
      <c r="SMR80" s="48"/>
      <c r="SMS80" s="48"/>
      <c r="SMT80" s="48"/>
      <c r="SMU80" s="48"/>
      <c r="SMV80" s="48"/>
      <c r="SMW80" s="48"/>
      <c r="SMX80" s="48"/>
      <c r="SMY80" s="48"/>
      <c r="SMZ80" s="48"/>
      <c r="SNA80" s="48"/>
      <c r="SNB80" s="48"/>
      <c r="SNC80" s="48"/>
      <c r="SND80" s="48"/>
      <c r="SNE80" s="48"/>
      <c r="SNF80" s="48"/>
      <c r="SNG80" s="48"/>
      <c r="SNH80" s="48"/>
      <c r="SNI80" s="48"/>
      <c r="SNJ80" s="48"/>
      <c r="SNK80" s="48"/>
      <c r="SNL80" s="48"/>
      <c r="SNM80" s="48"/>
      <c r="SNN80" s="48"/>
      <c r="SNO80" s="48"/>
      <c r="SNP80" s="48"/>
      <c r="SNQ80" s="48"/>
      <c r="SNR80" s="48"/>
      <c r="SNS80" s="48"/>
      <c r="SNT80" s="48"/>
      <c r="SNU80" s="48"/>
      <c r="SNV80" s="48"/>
      <c r="SNW80" s="48"/>
      <c r="SNX80" s="48"/>
      <c r="SNY80" s="48"/>
      <c r="SNZ80" s="48"/>
      <c r="SOA80" s="48"/>
      <c r="SOB80" s="48"/>
      <c r="SOC80" s="48"/>
      <c r="SOD80" s="48"/>
      <c r="SOE80" s="48"/>
      <c r="SOF80" s="48"/>
      <c r="SOG80" s="48"/>
      <c r="SOH80" s="48"/>
      <c r="SOI80" s="48"/>
      <c r="SOJ80" s="48"/>
      <c r="SOK80" s="48"/>
      <c r="SOL80" s="48"/>
      <c r="SOM80" s="48"/>
      <c r="SON80" s="48"/>
      <c r="SOO80" s="48"/>
      <c r="SOP80" s="48"/>
      <c r="SOQ80" s="48"/>
      <c r="SOR80" s="48"/>
      <c r="SOS80" s="48"/>
      <c r="SOT80" s="48"/>
      <c r="SOU80" s="48"/>
      <c r="SOV80" s="48"/>
      <c r="SOW80" s="48"/>
      <c r="SOX80" s="48"/>
      <c r="SOY80" s="48"/>
      <c r="SOZ80" s="48"/>
      <c r="SPA80" s="48"/>
      <c r="SPB80" s="48"/>
      <c r="SPC80" s="48"/>
      <c r="SPD80" s="48"/>
      <c r="SPE80" s="48"/>
      <c r="SPF80" s="48"/>
      <c r="SPG80" s="48"/>
      <c r="SPH80" s="48"/>
      <c r="SPI80" s="48"/>
      <c r="SPJ80" s="48"/>
      <c r="SPK80" s="48"/>
      <c r="SPL80" s="48"/>
      <c r="SPM80" s="48"/>
      <c r="SPN80" s="48"/>
      <c r="SPO80" s="48"/>
      <c r="SPP80" s="48"/>
      <c r="SPQ80" s="48"/>
      <c r="SPR80" s="48"/>
      <c r="SPS80" s="48"/>
      <c r="SPT80" s="48"/>
      <c r="SPU80" s="48"/>
      <c r="SPV80" s="48"/>
      <c r="SPW80" s="48"/>
      <c r="SPX80" s="48"/>
      <c r="SPY80" s="48"/>
      <c r="SPZ80" s="48"/>
      <c r="SQA80" s="48"/>
      <c r="SQB80" s="48"/>
      <c r="SQC80" s="48"/>
      <c r="SQD80" s="48"/>
      <c r="SQE80" s="48"/>
      <c r="SQF80" s="48"/>
      <c r="SQG80" s="48"/>
      <c r="SQH80" s="48"/>
      <c r="SQI80" s="48"/>
      <c r="SQJ80" s="48"/>
      <c r="SQK80" s="48"/>
      <c r="SQL80" s="48"/>
      <c r="SQM80" s="48"/>
      <c r="SQN80" s="48"/>
      <c r="SQO80" s="48"/>
      <c r="SQP80" s="48"/>
      <c r="SQQ80" s="48"/>
      <c r="SQR80" s="48"/>
      <c r="SQS80" s="48"/>
      <c r="SQT80" s="48"/>
      <c r="SQU80" s="48"/>
      <c r="SQV80" s="48"/>
      <c r="SQW80" s="48"/>
      <c r="SQX80" s="48"/>
      <c r="SQY80" s="48"/>
      <c r="SQZ80" s="48"/>
      <c r="SRA80" s="48"/>
      <c r="SRB80" s="48"/>
      <c r="SRC80" s="48"/>
      <c r="SRD80" s="48"/>
      <c r="SRE80" s="48"/>
      <c r="SRF80" s="48"/>
      <c r="SRG80" s="48"/>
      <c r="SRH80" s="48"/>
      <c r="SRI80" s="48"/>
      <c r="SRJ80" s="48"/>
      <c r="SRK80" s="48"/>
      <c r="SRL80" s="48"/>
      <c r="SRM80" s="48"/>
      <c r="SRN80" s="48"/>
      <c r="SRO80" s="48"/>
      <c r="SRP80" s="48"/>
      <c r="SRQ80" s="48"/>
      <c r="SRR80" s="48"/>
      <c r="SRS80" s="48"/>
      <c r="SRT80" s="48"/>
      <c r="SRU80" s="48"/>
      <c r="SRV80" s="48"/>
      <c r="SRW80" s="48"/>
      <c r="SRX80" s="48"/>
      <c r="SRY80" s="48"/>
      <c r="SRZ80" s="48"/>
      <c r="SSA80" s="48"/>
      <c r="SSB80" s="48"/>
      <c r="SSC80" s="48"/>
      <c r="SSD80" s="48"/>
      <c r="SSE80" s="48"/>
      <c r="SSF80" s="48"/>
      <c r="SSG80" s="48"/>
      <c r="SSH80" s="48"/>
      <c r="SSI80" s="48"/>
      <c r="SSJ80" s="48"/>
      <c r="SSK80" s="48"/>
      <c r="SSL80" s="48"/>
      <c r="SSM80" s="48"/>
      <c r="SSN80" s="48"/>
      <c r="SSO80" s="48"/>
      <c r="SSP80" s="48"/>
      <c r="SSQ80" s="48"/>
      <c r="SSR80" s="48"/>
      <c r="SSS80" s="48"/>
      <c r="SST80" s="48"/>
      <c r="SSU80" s="48"/>
      <c r="SSV80" s="48"/>
      <c r="SSW80" s="48"/>
      <c r="SSX80" s="48"/>
      <c r="SSY80" s="48"/>
      <c r="SSZ80" s="48"/>
      <c r="STA80" s="48"/>
      <c r="STB80" s="48"/>
      <c r="STC80" s="48"/>
      <c r="STD80" s="48"/>
      <c r="STE80" s="48"/>
      <c r="STF80" s="48"/>
      <c r="STG80" s="48"/>
      <c r="STH80" s="48"/>
      <c r="STI80" s="48"/>
      <c r="STJ80" s="48"/>
      <c r="STK80" s="48"/>
      <c r="STL80" s="48"/>
      <c r="STM80" s="48"/>
      <c r="STN80" s="48"/>
      <c r="STO80" s="48"/>
      <c r="STP80" s="48"/>
      <c r="STQ80" s="48"/>
      <c r="STR80" s="48"/>
      <c r="STS80" s="48"/>
      <c r="STT80" s="48"/>
      <c r="STU80" s="48"/>
      <c r="STV80" s="48"/>
      <c r="STW80" s="48"/>
      <c r="STX80" s="48"/>
      <c r="STY80" s="48"/>
      <c r="STZ80" s="48"/>
      <c r="SUA80" s="48"/>
      <c r="SUB80" s="48"/>
      <c r="SUC80" s="48"/>
      <c r="SUD80" s="48"/>
      <c r="SUE80" s="48"/>
      <c r="SUF80" s="48"/>
      <c r="SUG80" s="48"/>
      <c r="SUH80" s="48"/>
      <c r="SUI80" s="48"/>
      <c r="SUJ80" s="48"/>
      <c r="SUK80" s="48"/>
      <c r="SUL80" s="48"/>
      <c r="SUM80" s="48"/>
      <c r="SUN80" s="48"/>
      <c r="SUO80" s="48"/>
      <c r="SUP80" s="48"/>
      <c r="SUQ80" s="48"/>
      <c r="SUR80" s="48"/>
      <c r="SUS80" s="48"/>
      <c r="SUT80" s="48"/>
      <c r="SUU80" s="48"/>
      <c r="SUV80" s="48"/>
      <c r="SUW80" s="48"/>
      <c r="SUX80" s="48"/>
      <c r="SUY80" s="48"/>
      <c r="SUZ80" s="48"/>
      <c r="SVA80" s="48"/>
      <c r="SVB80" s="48"/>
      <c r="SVC80" s="48"/>
      <c r="SVD80" s="48"/>
      <c r="SVE80" s="48"/>
      <c r="SVF80" s="48"/>
      <c r="SVG80" s="48"/>
      <c r="SVH80" s="48"/>
      <c r="SVI80" s="48"/>
      <c r="SVJ80" s="48"/>
      <c r="SVK80" s="48"/>
      <c r="SVL80" s="48"/>
      <c r="SVM80" s="48"/>
      <c r="SVN80" s="48"/>
      <c r="SVO80" s="48"/>
      <c r="SVP80" s="48"/>
      <c r="SVQ80" s="48"/>
      <c r="SVR80" s="48"/>
      <c r="SVS80" s="48"/>
      <c r="SVT80" s="48"/>
      <c r="SVU80" s="48"/>
      <c r="SVV80" s="48"/>
      <c r="SVW80" s="48"/>
      <c r="SVX80" s="48"/>
      <c r="SVY80" s="48"/>
      <c r="SVZ80" s="48"/>
      <c r="SWA80" s="48"/>
      <c r="SWB80" s="48"/>
      <c r="SWC80" s="48"/>
      <c r="SWD80" s="48"/>
      <c r="SWE80" s="48"/>
      <c r="SWF80" s="48"/>
      <c r="SWG80" s="48"/>
      <c r="SWH80" s="48"/>
      <c r="SWI80" s="48"/>
      <c r="SWJ80" s="48"/>
      <c r="SWK80" s="48"/>
      <c r="SWL80" s="48"/>
      <c r="SWM80" s="48"/>
      <c r="SWN80" s="48"/>
      <c r="SWO80" s="48"/>
      <c r="SWP80" s="48"/>
      <c r="SWQ80" s="48"/>
      <c r="SWR80" s="48"/>
      <c r="SWS80" s="48"/>
      <c r="SWT80" s="48"/>
      <c r="SWU80" s="48"/>
      <c r="SWV80" s="48"/>
      <c r="SWW80" s="48"/>
      <c r="SWX80" s="48"/>
      <c r="SWY80" s="48"/>
      <c r="SWZ80" s="48"/>
      <c r="SXA80" s="48"/>
      <c r="SXB80" s="48"/>
      <c r="SXC80" s="48"/>
      <c r="SXD80" s="48"/>
      <c r="SXE80" s="48"/>
      <c r="SXF80" s="48"/>
      <c r="SXG80" s="48"/>
      <c r="SXH80" s="48"/>
      <c r="SXI80" s="48"/>
      <c r="SXJ80" s="48"/>
      <c r="SXK80" s="48"/>
      <c r="SXL80" s="48"/>
      <c r="SXM80" s="48"/>
      <c r="SXN80" s="48"/>
      <c r="SXO80" s="48"/>
      <c r="SXP80" s="48"/>
      <c r="SXQ80" s="48"/>
      <c r="SXR80" s="48"/>
      <c r="SXS80" s="48"/>
      <c r="SXT80" s="48"/>
      <c r="SXU80" s="48"/>
      <c r="SXV80" s="48"/>
      <c r="SXW80" s="48"/>
      <c r="SXX80" s="48"/>
      <c r="SXY80" s="48"/>
      <c r="SXZ80" s="48"/>
      <c r="SYA80" s="48"/>
      <c r="SYB80" s="48"/>
      <c r="SYC80" s="48"/>
      <c r="SYD80" s="48"/>
      <c r="SYE80" s="48"/>
      <c r="SYF80" s="48"/>
      <c r="SYG80" s="48"/>
      <c r="SYH80" s="48"/>
      <c r="SYI80" s="48"/>
      <c r="SYJ80" s="48"/>
      <c r="SYK80" s="48"/>
      <c r="SYL80" s="48"/>
      <c r="SYM80" s="48"/>
      <c r="SYN80" s="48"/>
      <c r="SYO80" s="48"/>
      <c r="SYP80" s="48"/>
      <c r="SYQ80" s="48"/>
      <c r="SYR80" s="48"/>
      <c r="SYS80" s="48"/>
      <c r="SYT80" s="48"/>
      <c r="SYU80" s="48"/>
      <c r="SYV80" s="48"/>
      <c r="SYW80" s="48"/>
      <c r="SYX80" s="48"/>
      <c r="SYY80" s="48"/>
      <c r="SYZ80" s="48"/>
      <c r="SZA80" s="48"/>
      <c r="SZB80" s="48"/>
      <c r="SZC80" s="48"/>
      <c r="SZD80" s="48"/>
      <c r="SZE80" s="48"/>
      <c r="SZF80" s="48"/>
      <c r="SZG80" s="48"/>
      <c r="SZH80" s="48"/>
      <c r="SZI80" s="48"/>
      <c r="SZJ80" s="48"/>
      <c r="SZK80" s="48"/>
      <c r="SZL80" s="48"/>
      <c r="SZM80" s="48"/>
      <c r="SZN80" s="48"/>
      <c r="SZO80" s="48"/>
      <c r="SZP80" s="48"/>
      <c r="SZQ80" s="48"/>
      <c r="SZR80" s="48"/>
      <c r="SZS80" s="48"/>
      <c r="SZT80" s="48"/>
      <c r="SZU80" s="48"/>
      <c r="SZV80" s="48"/>
      <c r="SZW80" s="48"/>
      <c r="SZX80" s="48"/>
      <c r="SZY80" s="48"/>
      <c r="SZZ80" s="48"/>
      <c r="TAA80" s="48"/>
      <c r="TAB80" s="48"/>
      <c r="TAC80" s="48"/>
      <c r="TAD80" s="48"/>
      <c r="TAE80" s="48"/>
      <c r="TAF80" s="48"/>
      <c r="TAG80" s="48"/>
      <c r="TAH80" s="48"/>
      <c r="TAI80" s="48"/>
      <c r="TAJ80" s="48"/>
      <c r="TAK80" s="48"/>
      <c r="TAL80" s="48"/>
      <c r="TAM80" s="48"/>
      <c r="TAN80" s="48"/>
      <c r="TAO80" s="48"/>
      <c r="TAP80" s="48"/>
      <c r="TAQ80" s="48"/>
      <c r="TAR80" s="48"/>
      <c r="TAS80" s="48"/>
      <c r="TAT80" s="48"/>
      <c r="TAU80" s="48"/>
      <c r="TAV80" s="48"/>
      <c r="TAW80" s="48"/>
      <c r="TAX80" s="48"/>
      <c r="TAY80" s="48"/>
      <c r="TAZ80" s="48"/>
      <c r="TBA80" s="48"/>
      <c r="TBB80" s="48"/>
      <c r="TBC80" s="48"/>
      <c r="TBD80" s="48"/>
      <c r="TBE80" s="48"/>
      <c r="TBF80" s="48"/>
      <c r="TBG80" s="48"/>
      <c r="TBH80" s="48"/>
      <c r="TBI80" s="48"/>
      <c r="TBJ80" s="48"/>
      <c r="TBK80" s="48"/>
      <c r="TBL80" s="48"/>
      <c r="TBM80" s="48"/>
      <c r="TBN80" s="48"/>
      <c r="TBO80" s="48"/>
      <c r="TBP80" s="48"/>
      <c r="TBQ80" s="48"/>
      <c r="TBR80" s="48"/>
      <c r="TBS80" s="48"/>
      <c r="TBT80" s="48"/>
      <c r="TBU80" s="48"/>
      <c r="TBV80" s="48"/>
      <c r="TBW80" s="48"/>
      <c r="TBX80" s="48"/>
      <c r="TBY80" s="48"/>
      <c r="TBZ80" s="48"/>
      <c r="TCA80" s="48"/>
      <c r="TCB80" s="48"/>
      <c r="TCC80" s="48"/>
      <c r="TCD80" s="48"/>
      <c r="TCE80" s="48"/>
      <c r="TCF80" s="48"/>
      <c r="TCG80" s="48"/>
      <c r="TCH80" s="48"/>
      <c r="TCI80" s="48"/>
      <c r="TCJ80" s="48"/>
      <c r="TCK80" s="48"/>
      <c r="TCL80" s="48"/>
      <c r="TCM80" s="48"/>
      <c r="TCN80" s="48"/>
      <c r="TCO80" s="48"/>
      <c r="TCP80" s="48"/>
      <c r="TCQ80" s="48"/>
      <c r="TCR80" s="48"/>
      <c r="TCS80" s="48"/>
      <c r="TCT80" s="48"/>
      <c r="TCU80" s="48"/>
      <c r="TCV80" s="48"/>
      <c r="TCW80" s="48"/>
      <c r="TCX80" s="48"/>
      <c r="TCY80" s="48"/>
      <c r="TCZ80" s="48"/>
      <c r="TDA80" s="48"/>
      <c r="TDB80" s="48"/>
      <c r="TDC80" s="48"/>
      <c r="TDD80" s="48"/>
      <c r="TDE80" s="48"/>
      <c r="TDF80" s="48"/>
      <c r="TDG80" s="48"/>
      <c r="TDH80" s="48"/>
      <c r="TDI80" s="48"/>
      <c r="TDJ80" s="48"/>
      <c r="TDK80" s="48"/>
      <c r="TDL80" s="48"/>
      <c r="TDM80" s="48"/>
      <c r="TDN80" s="48"/>
      <c r="TDO80" s="48"/>
      <c r="TDP80" s="48"/>
      <c r="TDQ80" s="48"/>
      <c r="TDR80" s="48"/>
      <c r="TDS80" s="48"/>
      <c r="TDT80" s="48"/>
      <c r="TDU80" s="48"/>
      <c r="TDV80" s="48"/>
      <c r="TDW80" s="48"/>
      <c r="TDX80" s="48"/>
      <c r="TDY80" s="48"/>
      <c r="TDZ80" s="48"/>
      <c r="TEA80" s="48"/>
      <c r="TEB80" s="48"/>
      <c r="TEC80" s="48"/>
      <c r="TED80" s="48"/>
      <c r="TEE80" s="48"/>
      <c r="TEF80" s="48"/>
      <c r="TEG80" s="48"/>
      <c r="TEH80" s="48"/>
      <c r="TEI80" s="48"/>
      <c r="TEJ80" s="48"/>
      <c r="TEK80" s="48"/>
      <c r="TEL80" s="48"/>
      <c r="TEM80" s="48"/>
      <c r="TEN80" s="48"/>
      <c r="TEO80" s="48"/>
      <c r="TEP80" s="48"/>
      <c r="TEQ80" s="48"/>
      <c r="TER80" s="48"/>
      <c r="TES80" s="48"/>
      <c r="TET80" s="48"/>
      <c r="TEU80" s="48"/>
      <c r="TEV80" s="48"/>
      <c r="TEW80" s="48"/>
      <c r="TEX80" s="48"/>
      <c r="TEY80" s="48"/>
      <c r="TEZ80" s="48"/>
      <c r="TFA80" s="48"/>
      <c r="TFB80" s="48"/>
      <c r="TFC80" s="48"/>
      <c r="TFD80" s="48"/>
      <c r="TFE80" s="48"/>
      <c r="TFF80" s="48"/>
      <c r="TFG80" s="48"/>
      <c r="TFH80" s="48"/>
      <c r="TFI80" s="48"/>
      <c r="TFJ80" s="48"/>
      <c r="TFK80" s="48"/>
      <c r="TFL80" s="48"/>
      <c r="TFM80" s="48"/>
      <c r="TFN80" s="48"/>
      <c r="TFO80" s="48"/>
      <c r="TFP80" s="48"/>
      <c r="TFQ80" s="48"/>
      <c r="TFR80" s="48"/>
      <c r="TFS80" s="48"/>
      <c r="TFT80" s="48"/>
      <c r="TFU80" s="48"/>
      <c r="TFV80" s="48"/>
      <c r="TFW80" s="48"/>
      <c r="TFX80" s="48"/>
      <c r="TFY80" s="48"/>
      <c r="TFZ80" s="48"/>
      <c r="TGA80" s="48"/>
      <c r="TGB80" s="48"/>
      <c r="TGC80" s="48"/>
      <c r="TGD80" s="48"/>
      <c r="TGE80" s="48"/>
      <c r="TGF80" s="48"/>
      <c r="TGG80" s="48"/>
      <c r="TGH80" s="48"/>
      <c r="TGI80" s="48"/>
      <c r="TGJ80" s="48"/>
      <c r="TGK80" s="48"/>
      <c r="TGL80" s="48"/>
      <c r="TGM80" s="48"/>
      <c r="TGN80" s="48"/>
      <c r="TGO80" s="48"/>
      <c r="TGP80" s="48"/>
      <c r="TGQ80" s="48"/>
      <c r="TGR80" s="48"/>
      <c r="TGS80" s="48"/>
      <c r="TGT80" s="48"/>
      <c r="TGU80" s="48"/>
      <c r="TGV80" s="48"/>
      <c r="TGW80" s="48"/>
      <c r="TGX80" s="48"/>
      <c r="TGY80" s="48"/>
      <c r="TGZ80" s="48"/>
      <c r="THA80" s="48"/>
      <c r="THB80" s="48"/>
      <c r="THC80" s="48"/>
      <c r="THD80" s="48"/>
      <c r="THE80" s="48"/>
      <c r="THF80" s="48"/>
      <c r="THG80" s="48"/>
      <c r="THH80" s="48"/>
      <c r="THI80" s="48"/>
      <c r="THJ80" s="48"/>
      <c r="THK80" s="48"/>
      <c r="THL80" s="48"/>
      <c r="THM80" s="48"/>
      <c r="THN80" s="48"/>
      <c r="THO80" s="48"/>
      <c r="THP80" s="48"/>
      <c r="THQ80" s="48"/>
      <c r="THR80" s="48"/>
      <c r="THS80" s="48"/>
      <c r="THT80" s="48"/>
      <c r="THU80" s="48"/>
      <c r="THV80" s="48"/>
      <c r="THW80" s="48"/>
      <c r="THX80" s="48"/>
      <c r="THY80" s="48"/>
      <c r="THZ80" s="48"/>
      <c r="TIA80" s="48"/>
      <c r="TIB80" s="48"/>
      <c r="TIC80" s="48"/>
      <c r="TID80" s="48"/>
      <c r="TIE80" s="48"/>
      <c r="TIF80" s="48"/>
      <c r="TIG80" s="48"/>
      <c r="TIH80" s="48"/>
      <c r="TII80" s="48"/>
      <c r="TIJ80" s="48"/>
      <c r="TIK80" s="48"/>
      <c r="TIL80" s="48"/>
      <c r="TIM80" s="48"/>
      <c r="TIN80" s="48"/>
      <c r="TIO80" s="48"/>
      <c r="TIP80" s="48"/>
      <c r="TIQ80" s="48"/>
      <c r="TIR80" s="48"/>
      <c r="TIS80" s="48"/>
      <c r="TIT80" s="48"/>
      <c r="TIU80" s="48"/>
      <c r="TIV80" s="48"/>
      <c r="TIW80" s="48"/>
      <c r="TIX80" s="48"/>
      <c r="TIY80" s="48"/>
      <c r="TIZ80" s="48"/>
      <c r="TJA80" s="48"/>
      <c r="TJB80" s="48"/>
      <c r="TJC80" s="48"/>
      <c r="TJD80" s="48"/>
      <c r="TJE80" s="48"/>
      <c r="TJF80" s="48"/>
      <c r="TJG80" s="48"/>
      <c r="TJH80" s="48"/>
      <c r="TJI80" s="48"/>
      <c r="TJJ80" s="48"/>
      <c r="TJK80" s="48"/>
      <c r="TJL80" s="48"/>
      <c r="TJM80" s="48"/>
      <c r="TJN80" s="48"/>
      <c r="TJO80" s="48"/>
      <c r="TJP80" s="48"/>
      <c r="TJQ80" s="48"/>
      <c r="TJR80" s="48"/>
      <c r="TJS80" s="48"/>
      <c r="TJT80" s="48"/>
      <c r="TJU80" s="48"/>
      <c r="TJV80" s="48"/>
      <c r="TJW80" s="48"/>
      <c r="TJX80" s="48"/>
      <c r="TJY80" s="48"/>
      <c r="TJZ80" s="48"/>
      <c r="TKA80" s="48"/>
      <c r="TKB80" s="48"/>
      <c r="TKC80" s="48"/>
      <c r="TKD80" s="48"/>
      <c r="TKE80" s="48"/>
      <c r="TKF80" s="48"/>
      <c r="TKG80" s="48"/>
      <c r="TKH80" s="48"/>
      <c r="TKI80" s="48"/>
      <c r="TKJ80" s="48"/>
      <c r="TKK80" s="48"/>
      <c r="TKL80" s="48"/>
      <c r="TKM80" s="48"/>
      <c r="TKN80" s="48"/>
      <c r="TKO80" s="48"/>
      <c r="TKP80" s="48"/>
      <c r="TKQ80" s="48"/>
      <c r="TKR80" s="48"/>
      <c r="TKS80" s="48"/>
      <c r="TKT80" s="48"/>
      <c r="TKU80" s="48"/>
      <c r="TKV80" s="48"/>
      <c r="TKW80" s="48"/>
      <c r="TKX80" s="48"/>
      <c r="TKY80" s="48"/>
      <c r="TKZ80" s="48"/>
      <c r="TLA80" s="48"/>
      <c r="TLB80" s="48"/>
      <c r="TLC80" s="48"/>
      <c r="TLD80" s="48"/>
      <c r="TLE80" s="48"/>
      <c r="TLF80" s="48"/>
      <c r="TLG80" s="48"/>
      <c r="TLH80" s="48"/>
      <c r="TLI80" s="48"/>
      <c r="TLJ80" s="48"/>
      <c r="TLK80" s="48"/>
      <c r="TLL80" s="48"/>
      <c r="TLM80" s="48"/>
      <c r="TLN80" s="48"/>
      <c r="TLO80" s="48"/>
      <c r="TLP80" s="48"/>
      <c r="TLQ80" s="48"/>
      <c r="TLR80" s="48"/>
      <c r="TLS80" s="48"/>
      <c r="TLT80" s="48"/>
      <c r="TLU80" s="48"/>
      <c r="TLV80" s="48"/>
      <c r="TLW80" s="48"/>
      <c r="TLX80" s="48"/>
      <c r="TLY80" s="48"/>
      <c r="TLZ80" s="48"/>
      <c r="TMA80" s="48"/>
      <c r="TMB80" s="48"/>
      <c r="TMC80" s="48"/>
      <c r="TMD80" s="48"/>
      <c r="TME80" s="48"/>
      <c r="TMF80" s="48"/>
      <c r="TMG80" s="48"/>
      <c r="TMH80" s="48"/>
      <c r="TMI80" s="48"/>
      <c r="TMJ80" s="48"/>
      <c r="TMK80" s="48"/>
      <c r="TML80" s="48"/>
      <c r="TMM80" s="48"/>
      <c r="TMN80" s="48"/>
      <c r="TMO80" s="48"/>
      <c r="TMP80" s="48"/>
      <c r="TMQ80" s="48"/>
      <c r="TMR80" s="48"/>
      <c r="TMS80" s="48"/>
      <c r="TMT80" s="48"/>
      <c r="TMU80" s="48"/>
      <c r="TMV80" s="48"/>
      <c r="TMW80" s="48"/>
      <c r="TMX80" s="48"/>
      <c r="TMY80" s="48"/>
      <c r="TMZ80" s="48"/>
      <c r="TNA80" s="48"/>
      <c r="TNB80" s="48"/>
      <c r="TNC80" s="48"/>
      <c r="TND80" s="48"/>
      <c r="TNE80" s="48"/>
      <c r="TNF80" s="48"/>
      <c r="TNG80" s="48"/>
      <c r="TNH80" s="48"/>
      <c r="TNI80" s="48"/>
      <c r="TNJ80" s="48"/>
      <c r="TNK80" s="48"/>
      <c r="TNL80" s="48"/>
      <c r="TNM80" s="48"/>
      <c r="TNN80" s="48"/>
      <c r="TNO80" s="48"/>
      <c r="TNP80" s="48"/>
      <c r="TNQ80" s="48"/>
      <c r="TNR80" s="48"/>
      <c r="TNS80" s="48"/>
      <c r="TNT80" s="48"/>
      <c r="TNU80" s="48"/>
      <c r="TNV80" s="48"/>
      <c r="TNW80" s="48"/>
      <c r="TNX80" s="48"/>
      <c r="TNY80" s="48"/>
      <c r="TNZ80" s="48"/>
      <c r="TOA80" s="48"/>
      <c r="TOB80" s="48"/>
      <c r="TOC80" s="48"/>
      <c r="TOD80" s="48"/>
      <c r="TOE80" s="48"/>
      <c r="TOF80" s="48"/>
      <c r="TOG80" s="48"/>
      <c r="TOH80" s="48"/>
      <c r="TOI80" s="48"/>
      <c r="TOJ80" s="48"/>
      <c r="TOK80" s="48"/>
      <c r="TOL80" s="48"/>
      <c r="TOM80" s="48"/>
      <c r="TON80" s="48"/>
      <c r="TOO80" s="48"/>
      <c r="TOP80" s="48"/>
      <c r="TOQ80" s="48"/>
      <c r="TOR80" s="48"/>
      <c r="TOS80" s="48"/>
      <c r="TOT80" s="48"/>
      <c r="TOU80" s="48"/>
      <c r="TOV80" s="48"/>
      <c r="TOW80" s="48"/>
      <c r="TOX80" s="48"/>
      <c r="TOY80" s="48"/>
      <c r="TOZ80" s="48"/>
      <c r="TPA80" s="48"/>
      <c r="TPB80" s="48"/>
      <c r="TPC80" s="48"/>
      <c r="TPD80" s="48"/>
      <c r="TPE80" s="48"/>
      <c r="TPF80" s="48"/>
      <c r="TPG80" s="48"/>
      <c r="TPH80" s="48"/>
      <c r="TPI80" s="48"/>
      <c r="TPJ80" s="48"/>
      <c r="TPK80" s="48"/>
      <c r="TPL80" s="48"/>
      <c r="TPM80" s="48"/>
      <c r="TPN80" s="48"/>
      <c r="TPO80" s="48"/>
      <c r="TPP80" s="48"/>
      <c r="TPQ80" s="48"/>
      <c r="TPR80" s="48"/>
      <c r="TPS80" s="48"/>
      <c r="TPT80" s="48"/>
      <c r="TPU80" s="48"/>
      <c r="TPV80" s="48"/>
      <c r="TPW80" s="48"/>
      <c r="TPX80" s="48"/>
      <c r="TPY80" s="48"/>
      <c r="TPZ80" s="48"/>
      <c r="TQA80" s="48"/>
      <c r="TQB80" s="48"/>
      <c r="TQC80" s="48"/>
      <c r="TQD80" s="48"/>
      <c r="TQE80" s="48"/>
      <c r="TQF80" s="48"/>
      <c r="TQG80" s="48"/>
      <c r="TQH80" s="48"/>
      <c r="TQI80" s="48"/>
      <c r="TQJ80" s="48"/>
      <c r="TQK80" s="48"/>
      <c r="TQL80" s="48"/>
      <c r="TQM80" s="48"/>
      <c r="TQN80" s="48"/>
      <c r="TQO80" s="48"/>
      <c r="TQP80" s="48"/>
      <c r="TQQ80" s="48"/>
      <c r="TQR80" s="48"/>
      <c r="TQS80" s="48"/>
      <c r="TQT80" s="48"/>
      <c r="TQU80" s="48"/>
      <c r="TQV80" s="48"/>
      <c r="TQW80" s="48"/>
      <c r="TQX80" s="48"/>
      <c r="TQY80" s="48"/>
      <c r="TQZ80" s="48"/>
      <c r="TRA80" s="48"/>
      <c r="TRB80" s="48"/>
      <c r="TRC80" s="48"/>
      <c r="TRD80" s="48"/>
      <c r="TRE80" s="48"/>
      <c r="TRF80" s="48"/>
      <c r="TRG80" s="48"/>
      <c r="TRH80" s="48"/>
      <c r="TRI80" s="48"/>
      <c r="TRJ80" s="48"/>
      <c r="TRK80" s="48"/>
      <c r="TRL80" s="48"/>
      <c r="TRM80" s="48"/>
      <c r="TRN80" s="48"/>
      <c r="TRO80" s="48"/>
      <c r="TRP80" s="48"/>
      <c r="TRQ80" s="48"/>
      <c r="TRR80" s="48"/>
      <c r="TRS80" s="48"/>
      <c r="TRT80" s="48"/>
      <c r="TRU80" s="48"/>
      <c r="TRV80" s="48"/>
      <c r="TRW80" s="48"/>
      <c r="TRX80" s="48"/>
      <c r="TRY80" s="48"/>
      <c r="TRZ80" s="48"/>
      <c r="TSA80" s="48"/>
      <c r="TSB80" s="48"/>
      <c r="TSC80" s="48"/>
      <c r="TSD80" s="48"/>
      <c r="TSE80" s="48"/>
      <c r="TSF80" s="48"/>
      <c r="TSG80" s="48"/>
      <c r="TSH80" s="48"/>
      <c r="TSI80" s="48"/>
      <c r="TSJ80" s="48"/>
      <c r="TSK80" s="48"/>
      <c r="TSL80" s="48"/>
      <c r="TSM80" s="48"/>
      <c r="TSN80" s="48"/>
      <c r="TSO80" s="48"/>
      <c r="TSP80" s="48"/>
      <c r="TSQ80" s="48"/>
      <c r="TSR80" s="48"/>
      <c r="TSS80" s="48"/>
      <c r="TST80" s="48"/>
      <c r="TSU80" s="48"/>
      <c r="TSV80" s="48"/>
      <c r="TSW80" s="48"/>
      <c r="TSX80" s="48"/>
      <c r="TSY80" s="48"/>
      <c r="TSZ80" s="48"/>
      <c r="TTA80" s="48"/>
      <c r="TTB80" s="48"/>
      <c r="TTC80" s="48"/>
      <c r="TTD80" s="48"/>
      <c r="TTE80" s="48"/>
      <c r="TTF80" s="48"/>
      <c r="TTG80" s="48"/>
      <c r="TTH80" s="48"/>
      <c r="TTI80" s="48"/>
      <c r="TTJ80" s="48"/>
      <c r="TTK80" s="48"/>
      <c r="TTL80" s="48"/>
      <c r="TTM80" s="48"/>
      <c r="TTN80" s="48"/>
      <c r="TTO80" s="48"/>
      <c r="TTP80" s="48"/>
      <c r="TTQ80" s="48"/>
      <c r="TTR80" s="48"/>
      <c r="TTS80" s="48"/>
      <c r="TTT80" s="48"/>
      <c r="TTU80" s="48"/>
      <c r="TTV80" s="48"/>
      <c r="TTW80" s="48"/>
      <c r="TTX80" s="48"/>
      <c r="TTY80" s="48"/>
      <c r="TTZ80" s="48"/>
      <c r="TUA80" s="48"/>
      <c r="TUB80" s="48"/>
      <c r="TUC80" s="48"/>
      <c r="TUD80" s="48"/>
      <c r="TUE80" s="48"/>
      <c r="TUF80" s="48"/>
      <c r="TUG80" s="48"/>
      <c r="TUH80" s="48"/>
      <c r="TUI80" s="48"/>
      <c r="TUJ80" s="48"/>
      <c r="TUK80" s="48"/>
      <c r="TUL80" s="48"/>
      <c r="TUM80" s="48"/>
      <c r="TUN80" s="48"/>
      <c r="TUO80" s="48"/>
      <c r="TUP80" s="48"/>
      <c r="TUQ80" s="48"/>
      <c r="TUR80" s="48"/>
      <c r="TUS80" s="48"/>
      <c r="TUT80" s="48"/>
      <c r="TUU80" s="48"/>
      <c r="TUV80" s="48"/>
      <c r="TUW80" s="48"/>
      <c r="TUX80" s="48"/>
      <c r="TUY80" s="48"/>
      <c r="TUZ80" s="48"/>
      <c r="TVA80" s="48"/>
      <c r="TVB80" s="48"/>
      <c r="TVC80" s="48"/>
      <c r="TVD80" s="48"/>
      <c r="TVE80" s="48"/>
      <c r="TVF80" s="48"/>
      <c r="TVG80" s="48"/>
      <c r="TVH80" s="48"/>
      <c r="TVI80" s="48"/>
      <c r="TVJ80" s="48"/>
      <c r="TVK80" s="48"/>
      <c r="TVL80" s="48"/>
      <c r="TVM80" s="48"/>
      <c r="TVN80" s="48"/>
      <c r="TVO80" s="48"/>
      <c r="TVP80" s="48"/>
      <c r="TVQ80" s="48"/>
      <c r="TVR80" s="48"/>
      <c r="TVS80" s="48"/>
      <c r="TVT80" s="48"/>
      <c r="TVU80" s="48"/>
      <c r="TVV80" s="48"/>
      <c r="TVW80" s="48"/>
      <c r="TVX80" s="48"/>
      <c r="TVY80" s="48"/>
      <c r="TVZ80" s="48"/>
      <c r="TWA80" s="48"/>
      <c r="TWB80" s="48"/>
      <c r="TWC80" s="48"/>
      <c r="TWD80" s="48"/>
      <c r="TWE80" s="48"/>
      <c r="TWF80" s="48"/>
      <c r="TWG80" s="48"/>
      <c r="TWH80" s="48"/>
      <c r="TWI80" s="48"/>
      <c r="TWJ80" s="48"/>
      <c r="TWK80" s="48"/>
      <c r="TWL80" s="48"/>
      <c r="TWM80" s="48"/>
      <c r="TWN80" s="48"/>
      <c r="TWO80" s="48"/>
      <c r="TWP80" s="48"/>
      <c r="TWQ80" s="48"/>
      <c r="TWR80" s="48"/>
      <c r="TWS80" s="48"/>
      <c r="TWT80" s="48"/>
      <c r="TWU80" s="48"/>
      <c r="TWV80" s="48"/>
      <c r="TWW80" s="48"/>
      <c r="TWX80" s="48"/>
      <c r="TWY80" s="48"/>
      <c r="TWZ80" s="48"/>
      <c r="TXA80" s="48"/>
      <c r="TXB80" s="48"/>
      <c r="TXC80" s="48"/>
      <c r="TXD80" s="48"/>
      <c r="TXE80" s="48"/>
      <c r="TXF80" s="48"/>
      <c r="TXG80" s="48"/>
      <c r="TXH80" s="48"/>
      <c r="TXI80" s="48"/>
      <c r="TXJ80" s="48"/>
      <c r="TXK80" s="48"/>
      <c r="TXL80" s="48"/>
      <c r="TXM80" s="48"/>
      <c r="TXN80" s="48"/>
      <c r="TXO80" s="48"/>
      <c r="TXP80" s="48"/>
      <c r="TXQ80" s="48"/>
      <c r="TXR80" s="48"/>
      <c r="TXS80" s="48"/>
      <c r="TXT80" s="48"/>
      <c r="TXU80" s="48"/>
      <c r="TXV80" s="48"/>
      <c r="TXW80" s="48"/>
      <c r="TXX80" s="48"/>
      <c r="TXY80" s="48"/>
      <c r="TXZ80" s="48"/>
      <c r="TYA80" s="48"/>
      <c r="TYB80" s="48"/>
      <c r="TYC80" s="48"/>
      <c r="TYD80" s="48"/>
      <c r="TYE80" s="48"/>
      <c r="TYF80" s="48"/>
      <c r="TYG80" s="48"/>
      <c r="TYH80" s="48"/>
      <c r="TYI80" s="48"/>
      <c r="TYJ80" s="48"/>
      <c r="TYK80" s="48"/>
      <c r="TYL80" s="48"/>
      <c r="TYM80" s="48"/>
      <c r="TYN80" s="48"/>
      <c r="TYO80" s="48"/>
      <c r="TYP80" s="48"/>
      <c r="TYQ80" s="48"/>
      <c r="TYR80" s="48"/>
      <c r="TYS80" s="48"/>
      <c r="TYT80" s="48"/>
      <c r="TYU80" s="48"/>
      <c r="TYV80" s="48"/>
      <c r="TYW80" s="48"/>
      <c r="TYX80" s="48"/>
      <c r="TYY80" s="48"/>
      <c r="TYZ80" s="48"/>
      <c r="TZA80" s="48"/>
      <c r="TZB80" s="48"/>
      <c r="TZC80" s="48"/>
      <c r="TZD80" s="48"/>
      <c r="TZE80" s="48"/>
      <c r="TZF80" s="48"/>
      <c r="TZG80" s="48"/>
      <c r="TZH80" s="48"/>
      <c r="TZI80" s="48"/>
      <c r="TZJ80" s="48"/>
      <c r="TZK80" s="48"/>
      <c r="TZL80" s="48"/>
      <c r="TZM80" s="48"/>
      <c r="TZN80" s="48"/>
      <c r="TZO80" s="48"/>
      <c r="TZP80" s="48"/>
      <c r="TZQ80" s="48"/>
      <c r="TZR80" s="48"/>
      <c r="TZS80" s="48"/>
      <c r="TZT80" s="48"/>
      <c r="TZU80" s="48"/>
      <c r="TZV80" s="48"/>
      <c r="TZW80" s="48"/>
      <c r="TZX80" s="48"/>
      <c r="TZY80" s="48"/>
      <c r="TZZ80" s="48"/>
      <c r="UAA80" s="48"/>
      <c r="UAB80" s="48"/>
      <c r="UAC80" s="48"/>
      <c r="UAD80" s="48"/>
      <c r="UAE80" s="48"/>
      <c r="UAF80" s="48"/>
      <c r="UAG80" s="48"/>
      <c r="UAH80" s="48"/>
      <c r="UAI80" s="48"/>
      <c r="UAJ80" s="48"/>
      <c r="UAK80" s="48"/>
      <c r="UAL80" s="48"/>
      <c r="UAM80" s="48"/>
      <c r="UAN80" s="48"/>
      <c r="UAO80" s="48"/>
      <c r="UAP80" s="48"/>
      <c r="UAQ80" s="48"/>
      <c r="UAR80" s="48"/>
      <c r="UAS80" s="48"/>
      <c r="UAT80" s="48"/>
      <c r="UAU80" s="48"/>
      <c r="UAV80" s="48"/>
      <c r="UAW80" s="48"/>
      <c r="UAX80" s="48"/>
      <c r="UAY80" s="48"/>
      <c r="UAZ80" s="48"/>
      <c r="UBA80" s="48"/>
      <c r="UBB80" s="48"/>
      <c r="UBC80" s="48"/>
      <c r="UBD80" s="48"/>
      <c r="UBE80" s="48"/>
      <c r="UBF80" s="48"/>
      <c r="UBG80" s="48"/>
      <c r="UBH80" s="48"/>
      <c r="UBI80" s="48"/>
      <c r="UBJ80" s="48"/>
      <c r="UBK80" s="48"/>
      <c r="UBL80" s="48"/>
      <c r="UBM80" s="48"/>
      <c r="UBN80" s="48"/>
      <c r="UBO80" s="48"/>
      <c r="UBP80" s="48"/>
      <c r="UBQ80" s="48"/>
      <c r="UBR80" s="48"/>
      <c r="UBS80" s="48"/>
      <c r="UBT80" s="48"/>
      <c r="UBU80" s="48"/>
      <c r="UBV80" s="48"/>
      <c r="UBW80" s="48"/>
      <c r="UBX80" s="48"/>
      <c r="UBY80" s="48"/>
      <c r="UBZ80" s="48"/>
      <c r="UCA80" s="48"/>
      <c r="UCB80" s="48"/>
      <c r="UCC80" s="48"/>
      <c r="UCD80" s="48"/>
      <c r="UCE80" s="48"/>
      <c r="UCF80" s="48"/>
      <c r="UCG80" s="48"/>
      <c r="UCH80" s="48"/>
      <c r="UCI80" s="48"/>
      <c r="UCJ80" s="48"/>
      <c r="UCK80" s="48"/>
      <c r="UCL80" s="48"/>
      <c r="UCM80" s="48"/>
      <c r="UCN80" s="48"/>
      <c r="UCO80" s="48"/>
      <c r="UCP80" s="48"/>
      <c r="UCQ80" s="48"/>
      <c r="UCR80" s="48"/>
      <c r="UCS80" s="48"/>
      <c r="UCT80" s="48"/>
      <c r="UCU80" s="48"/>
      <c r="UCV80" s="48"/>
      <c r="UCW80" s="48"/>
      <c r="UCX80" s="48"/>
      <c r="UCY80" s="48"/>
      <c r="UCZ80" s="48"/>
      <c r="UDA80" s="48"/>
      <c r="UDB80" s="48"/>
      <c r="UDC80" s="48"/>
      <c r="UDD80" s="48"/>
      <c r="UDE80" s="48"/>
      <c r="UDF80" s="48"/>
      <c r="UDG80" s="48"/>
      <c r="UDH80" s="48"/>
      <c r="UDI80" s="48"/>
      <c r="UDJ80" s="48"/>
      <c r="UDK80" s="48"/>
      <c r="UDL80" s="48"/>
      <c r="UDM80" s="48"/>
      <c r="UDN80" s="48"/>
      <c r="UDO80" s="48"/>
      <c r="UDP80" s="48"/>
      <c r="UDQ80" s="48"/>
      <c r="UDR80" s="48"/>
      <c r="UDS80" s="48"/>
      <c r="UDT80" s="48"/>
      <c r="UDU80" s="48"/>
      <c r="UDV80" s="48"/>
      <c r="UDW80" s="48"/>
      <c r="UDX80" s="48"/>
      <c r="UDY80" s="48"/>
      <c r="UDZ80" s="48"/>
      <c r="UEA80" s="48"/>
      <c r="UEB80" s="48"/>
      <c r="UEC80" s="48"/>
      <c r="UED80" s="48"/>
      <c r="UEE80" s="48"/>
      <c r="UEF80" s="48"/>
      <c r="UEG80" s="48"/>
      <c r="UEH80" s="48"/>
      <c r="UEI80" s="48"/>
      <c r="UEJ80" s="48"/>
      <c r="UEK80" s="48"/>
      <c r="UEL80" s="48"/>
      <c r="UEM80" s="48"/>
      <c r="UEN80" s="48"/>
      <c r="UEO80" s="48"/>
      <c r="UEP80" s="48"/>
      <c r="UEQ80" s="48"/>
      <c r="UER80" s="48"/>
      <c r="UES80" s="48"/>
      <c r="UET80" s="48"/>
      <c r="UEU80" s="48"/>
      <c r="UEV80" s="48"/>
      <c r="UEW80" s="48"/>
      <c r="UEX80" s="48"/>
      <c r="UEY80" s="48"/>
      <c r="UEZ80" s="48"/>
      <c r="UFA80" s="48"/>
      <c r="UFB80" s="48"/>
      <c r="UFC80" s="48"/>
      <c r="UFD80" s="48"/>
      <c r="UFE80" s="48"/>
      <c r="UFF80" s="48"/>
      <c r="UFG80" s="48"/>
      <c r="UFH80" s="48"/>
      <c r="UFI80" s="48"/>
      <c r="UFJ80" s="48"/>
      <c r="UFK80" s="48"/>
      <c r="UFL80" s="48"/>
      <c r="UFM80" s="48"/>
      <c r="UFN80" s="48"/>
      <c r="UFO80" s="48"/>
      <c r="UFP80" s="48"/>
      <c r="UFQ80" s="48"/>
      <c r="UFR80" s="48"/>
      <c r="UFS80" s="48"/>
      <c r="UFT80" s="48"/>
      <c r="UFU80" s="48"/>
      <c r="UFV80" s="48"/>
      <c r="UFW80" s="48"/>
      <c r="UFX80" s="48"/>
      <c r="UFY80" s="48"/>
      <c r="UFZ80" s="48"/>
      <c r="UGA80" s="48"/>
      <c r="UGB80" s="48"/>
      <c r="UGC80" s="48"/>
      <c r="UGD80" s="48"/>
      <c r="UGE80" s="48"/>
      <c r="UGF80" s="48"/>
      <c r="UGG80" s="48"/>
      <c r="UGH80" s="48"/>
      <c r="UGI80" s="48"/>
      <c r="UGJ80" s="48"/>
      <c r="UGK80" s="48"/>
      <c r="UGL80" s="48"/>
      <c r="UGM80" s="48"/>
      <c r="UGN80" s="48"/>
      <c r="UGO80" s="48"/>
      <c r="UGP80" s="48"/>
      <c r="UGQ80" s="48"/>
      <c r="UGR80" s="48"/>
      <c r="UGS80" s="48"/>
      <c r="UGT80" s="48"/>
      <c r="UGU80" s="48"/>
      <c r="UGV80" s="48"/>
      <c r="UGW80" s="48"/>
      <c r="UGX80" s="48"/>
      <c r="UGY80" s="48"/>
      <c r="UGZ80" s="48"/>
      <c r="UHA80" s="48"/>
      <c r="UHB80" s="48"/>
      <c r="UHC80" s="48"/>
      <c r="UHD80" s="48"/>
      <c r="UHE80" s="48"/>
      <c r="UHF80" s="48"/>
      <c r="UHG80" s="48"/>
      <c r="UHH80" s="48"/>
      <c r="UHI80" s="48"/>
      <c r="UHJ80" s="48"/>
      <c r="UHK80" s="48"/>
      <c r="UHL80" s="48"/>
      <c r="UHM80" s="48"/>
      <c r="UHN80" s="48"/>
      <c r="UHO80" s="48"/>
      <c r="UHP80" s="48"/>
      <c r="UHQ80" s="48"/>
      <c r="UHR80" s="48"/>
      <c r="UHS80" s="48"/>
      <c r="UHT80" s="48"/>
      <c r="UHU80" s="48"/>
      <c r="UHV80" s="48"/>
      <c r="UHW80" s="48"/>
      <c r="UHX80" s="48"/>
      <c r="UHY80" s="48"/>
      <c r="UHZ80" s="48"/>
      <c r="UIA80" s="48"/>
      <c r="UIB80" s="48"/>
      <c r="UIC80" s="48"/>
      <c r="UID80" s="48"/>
      <c r="UIE80" s="48"/>
      <c r="UIF80" s="48"/>
      <c r="UIG80" s="48"/>
      <c r="UIH80" s="48"/>
      <c r="UII80" s="48"/>
      <c r="UIJ80" s="48"/>
      <c r="UIK80" s="48"/>
      <c r="UIL80" s="48"/>
      <c r="UIM80" s="48"/>
      <c r="UIN80" s="48"/>
      <c r="UIO80" s="48"/>
      <c r="UIP80" s="48"/>
      <c r="UIQ80" s="48"/>
      <c r="UIR80" s="48"/>
      <c r="UIS80" s="48"/>
      <c r="UIT80" s="48"/>
      <c r="UIU80" s="48"/>
      <c r="UIV80" s="48"/>
      <c r="UIW80" s="48"/>
      <c r="UIX80" s="48"/>
      <c r="UIY80" s="48"/>
      <c r="UIZ80" s="48"/>
      <c r="UJA80" s="48"/>
      <c r="UJB80" s="48"/>
      <c r="UJC80" s="48"/>
      <c r="UJD80" s="48"/>
      <c r="UJE80" s="48"/>
      <c r="UJF80" s="48"/>
      <c r="UJG80" s="48"/>
      <c r="UJH80" s="48"/>
      <c r="UJI80" s="48"/>
      <c r="UJJ80" s="48"/>
      <c r="UJK80" s="48"/>
      <c r="UJL80" s="48"/>
      <c r="UJM80" s="48"/>
      <c r="UJN80" s="48"/>
      <c r="UJO80" s="48"/>
      <c r="UJP80" s="48"/>
      <c r="UJQ80" s="48"/>
      <c r="UJR80" s="48"/>
      <c r="UJS80" s="48"/>
      <c r="UJT80" s="48"/>
      <c r="UJU80" s="48"/>
      <c r="UJV80" s="48"/>
      <c r="UJW80" s="48"/>
      <c r="UJX80" s="48"/>
      <c r="UJY80" s="48"/>
      <c r="UJZ80" s="48"/>
      <c r="UKA80" s="48"/>
      <c r="UKB80" s="48"/>
      <c r="UKC80" s="48"/>
      <c r="UKD80" s="48"/>
      <c r="UKE80" s="48"/>
      <c r="UKF80" s="48"/>
      <c r="UKG80" s="48"/>
      <c r="UKH80" s="48"/>
      <c r="UKI80" s="48"/>
      <c r="UKJ80" s="48"/>
      <c r="UKK80" s="48"/>
      <c r="UKL80" s="48"/>
      <c r="UKM80" s="48"/>
      <c r="UKN80" s="48"/>
      <c r="UKO80" s="48"/>
      <c r="UKP80" s="48"/>
      <c r="UKQ80" s="48"/>
      <c r="UKR80" s="48"/>
      <c r="UKS80" s="48"/>
      <c r="UKT80" s="48"/>
      <c r="UKU80" s="48"/>
      <c r="UKV80" s="48"/>
      <c r="UKW80" s="48"/>
      <c r="UKX80" s="48"/>
      <c r="UKY80" s="48"/>
      <c r="UKZ80" s="48"/>
      <c r="ULA80" s="48"/>
      <c r="ULB80" s="48"/>
      <c r="ULC80" s="48"/>
      <c r="ULD80" s="48"/>
      <c r="ULE80" s="48"/>
      <c r="ULF80" s="48"/>
      <c r="ULG80" s="48"/>
      <c r="ULH80" s="48"/>
      <c r="ULI80" s="48"/>
      <c r="ULJ80" s="48"/>
      <c r="ULK80" s="48"/>
      <c r="ULL80" s="48"/>
      <c r="ULM80" s="48"/>
      <c r="ULN80" s="48"/>
      <c r="ULO80" s="48"/>
      <c r="ULP80" s="48"/>
      <c r="ULQ80" s="48"/>
      <c r="ULR80" s="48"/>
      <c r="ULS80" s="48"/>
      <c r="ULT80" s="48"/>
      <c r="ULU80" s="48"/>
      <c r="ULV80" s="48"/>
      <c r="ULW80" s="48"/>
      <c r="ULX80" s="48"/>
      <c r="ULY80" s="48"/>
      <c r="ULZ80" s="48"/>
      <c r="UMA80" s="48"/>
      <c r="UMB80" s="48"/>
      <c r="UMC80" s="48"/>
      <c r="UMD80" s="48"/>
      <c r="UME80" s="48"/>
      <c r="UMF80" s="48"/>
      <c r="UMG80" s="48"/>
      <c r="UMH80" s="48"/>
      <c r="UMI80" s="48"/>
      <c r="UMJ80" s="48"/>
      <c r="UMK80" s="48"/>
      <c r="UML80" s="48"/>
      <c r="UMM80" s="48"/>
      <c r="UMN80" s="48"/>
      <c r="UMO80" s="48"/>
      <c r="UMP80" s="48"/>
      <c r="UMQ80" s="48"/>
      <c r="UMR80" s="48"/>
      <c r="UMS80" s="48"/>
      <c r="UMT80" s="48"/>
      <c r="UMU80" s="48"/>
      <c r="UMV80" s="48"/>
      <c r="UMW80" s="48"/>
      <c r="UMX80" s="48"/>
      <c r="UMY80" s="48"/>
      <c r="UMZ80" s="48"/>
      <c r="UNA80" s="48"/>
      <c r="UNB80" s="48"/>
      <c r="UNC80" s="48"/>
      <c r="UND80" s="48"/>
      <c r="UNE80" s="48"/>
      <c r="UNF80" s="48"/>
      <c r="UNG80" s="48"/>
      <c r="UNH80" s="48"/>
      <c r="UNI80" s="48"/>
      <c r="UNJ80" s="48"/>
      <c r="UNK80" s="48"/>
      <c r="UNL80" s="48"/>
      <c r="UNM80" s="48"/>
      <c r="UNN80" s="48"/>
      <c r="UNO80" s="48"/>
      <c r="UNP80" s="48"/>
      <c r="UNQ80" s="48"/>
      <c r="UNR80" s="48"/>
      <c r="UNS80" s="48"/>
      <c r="UNT80" s="48"/>
      <c r="UNU80" s="48"/>
      <c r="UNV80" s="48"/>
      <c r="UNW80" s="48"/>
      <c r="UNX80" s="48"/>
      <c r="UNY80" s="48"/>
      <c r="UNZ80" s="48"/>
      <c r="UOA80" s="48"/>
      <c r="UOB80" s="48"/>
      <c r="UOC80" s="48"/>
      <c r="UOD80" s="48"/>
      <c r="UOE80" s="48"/>
      <c r="UOF80" s="48"/>
      <c r="UOG80" s="48"/>
      <c r="UOH80" s="48"/>
      <c r="UOI80" s="48"/>
      <c r="UOJ80" s="48"/>
      <c r="UOK80" s="48"/>
      <c r="UOL80" s="48"/>
      <c r="UOM80" s="48"/>
      <c r="UON80" s="48"/>
      <c r="UOO80" s="48"/>
      <c r="UOP80" s="48"/>
      <c r="UOQ80" s="48"/>
      <c r="UOR80" s="48"/>
      <c r="UOS80" s="48"/>
      <c r="UOT80" s="48"/>
      <c r="UOU80" s="48"/>
      <c r="UOV80" s="48"/>
      <c r="UOW80" s="48"/>
      <c r="UOX80" s="48"/>
      <c r="UOY80" s="48"/>
      <c r="UOZ80" s="48"/>
      <c r="UPA80" s="48"/>
      <c r="UPB80" s="48"/>
      <c r="UPC80" s="48"/>
      <c r="UPD80" s="48"/>
      <c r="UPE80" s="48"/>
      <c r="UPF80" s="48"/>
      <c r="UPG80" s="48"/>
      <c r="UPH80" s="48"/>
      <c r="UPI80" s="48"/>
      <c r="UPJ80" s="48"/>
      <c r="UPK80" s="48"/>
      <c r="UPL80" s="48"/>
      <c r="UPM80" s="48"/>
      <c r="UPN80" s="48"/>
      <c r="UPO80" s="48"/>
      <c r="UPP80" s="48"/>
      <c r="UPQ80" s="48"/>
      <c r="UPR80" s="48"/>
      <c r="UPS80" s="48"/>
      <c r="UPT80" s="48"/>
      <c r="UPU80" s="48"/>
      <c r="UPV80" s="48"/>
      <c r="UPW80" s="48"/>
      <c r="UPX80" s="48"/>
      <c r="UPY80" s="48"/>
      <c r="UPZ80" s="48"/>
      <c r="UQA80" s="48"/>
      <c r="UQB80" s="48"/>
      <c r="UQC80" s="48"/>
      <c r="UQD80" s="48"/>
      <c r="UQE80" s="48"/>
      <c r="UQF80" s="48"/>
      <c r="UQG80" s="48"/>
      <c r="UQH80" s="48"/>
      <c r="UQI80" s="48"/>
      <c r="UQJ80" s="48"/>
      <c r="UQK80" s="48"/>
      <c r="UQL80" s="48"/>
      <c r="UQM80" s="48"/>
      <c r="UQN80" s="48"/>
      <c r="UQO80" s="48"/>
      <c r="UQP80" s="48"/>
      <c r="UQQ80" s="48"/>
      <c r="UQR80" s="48"/>
      <c r="UQS80" s="48"/>
      <c r="UQT80" s="48"/>
      <c r="UQU80" s="48"/>
      <c r="UQV80" s="48"/>
      <c r="UQW80" s="48"/>
      <c r="UQX80" s="48"/>
      <c r="UQY80" s="48"/>
      <c r="UQZ80" s="48"/>
      <c r="URA80" s="48"/>
      <c r="URB80" s="48"/>
      <c r="URC80" s="48"/>
      <c r="URD80" s="48"/>
      <c r="URE80" s="48"/>
      <c r="URF80" s="48"/>
      <c r="URG80" s="48"/>
      <c r="URH80" s="48"/>
      <c r="URI80" s="48"/>
      <c r="URJ80" s="48"/>
      <c r="URK80" s="48"/>
      <c r="URL80" s="48"/>
      <c r="URM80" s="48"/>
      <c r="URN80" s="48"/>
      <c r="URO80" s="48"/>
      <c r="URP80" s="48"/>
      <c r="URQ80" s="48"/>
      <c r="URR80" s="48"/>
      <c r="URS80" s="48"/>
      <c r="URT80" s="48"/>
      <c r="URU80" s="48"/>
      <c r="URV80" s="48"/>
      <c r="URW80" s="48"/>
      <c r="URX80" s="48"/>
      <c r="URY80" s="48"/>
      <c r="URZ80" s="48"/>
      <c r="USA80" s="48"/>
      <c r="USB80" s="48"/>
      <c r="USC80" s="48"/>
      <c r="USD80" s="48"/>
      <c r="USE80" s="48"/>
      <c r="USF80" s="48"/>
      <c r="USG80" s="48"/>
      <c r="USH80" s="48"/>
      <c r="USI80" s="48"/>
      <c r="USJ80" s="48"/>
      <c r="USK80" s="48"/>
      <c r="USL80" s="48"/>
      <c r="USM80" s="48"/>
      <c r="USN80" s="48"/>
      <c r="USO80" s="48"/>
      <c r="USP80" s="48"/>
      <c r="USQ80" s="48"/>
      <c r="USR80" s="48"/>
      <c r="USS80" s="48"/>
      <c r="UST80" s="48"/>
      <c r="USU80" s="48"/>
      <c r="USV80" s="48"/>
      <c r="USW80" s="48"/>
      <c r="USX80" s="48"/>
      <c r="USY80" s="48"/>
      <c r="USZ80" s="48"/>
      <c r="UTA80" s="48"/>
      <c r="UTB80" s="48"/>
      <c r="UTC80" s="48"/>
      <c r="UTD80" s="48"/>
      <c r="UTE80" s="48"/>
      <c r="UTF80" s="48"/>
      <c r="UTG80" s="48"/>
      <c r="UTH80" s="48"/>
      <c r="UTI80" s="48"/>
      <c r="UTJ80" s="48"/>
      <c r="UTK80" s="48"/>
      <c r="UTL80" s="48"/>
      <c r="UTM80" s="48"/>
      <c r="UTN80" s="48"/>
      <c r="UTO80" s="48"/>
      <c r="UTP80" s="48"/>
      <c r="UTQ80" s="48"/>
      <c r="UTR80" s="48"/>
      <c r="UTS80" s="48"/>
      <c r="UTT80" s="48"/>
      <c r="UTU80" s="48"/>
      <c r="UTV80" s="48"/>
      <c r="UTW80" s="48"/>
      <c r="UTX80" s="48"/>
      <c r="UTY80" s="48"/>
      <c r="UTZ80" s="48"/>
      <c r="UUA80" s="48"/>
      <c r="UUB80" s="48"/>
      <c r="UUC80" s="48"/>
      <c r="UUD80" s="48"/>
      <c r="UUE80" s="48"/>
      <c r="UUF80" s="48"/>
      <c r="UUG80" s="48"/>
      <c r="UUH80" s="48"/>
      <c r="UUI80" s="48"/>
      <c r="UUJ80" s="48"/>
      <c r="UUK80" s="48"/>
      <c r="UUL80" s="48"/>
      <c r="UUM80" s="48"/>
      <c r="UUN80" s="48"/>
      <c r="UUO80" s="48"/>
      <c r="UUP80" s="48"/>
      <c r="UUQ80" s="48"/>
      <c r="UUR80" s="48"/>
      <c r="UUS80" s="48"/>
      <c r="UUT80" s="48"/>
      <c r="UUU80" s="48"/>
      <c r="UUV80" s="48"/>
      <c r="UUW80" s="48"/>
      <c r="UUX80" s="48"/>
      <c r="UUY80" s="48"/>
      <c r="UUZ80" s="48"/>
      <c r="UVA80" s="48"/>
      <c r="UVB80" s="48"/>
      <c r="UVC80" s="48"/>
      <c r="UVD80" s="48"/>
      <c r="UVE80" s="48"/>
      <c r="UVF80" s="48"/>
      <c r="UVG80" s="48"/>
      <c r="UVH80" s="48"/>
      <c r="UVI80" s="48"/>
      <c r="UVJ80" s="48"/>
      <c r="UVK80" s="48"/>
      <c r="UVL80" s="48"/>
      <c r="UVM80" s="48"/>
      <c r="UVN80" s="48"/>
      <c r="UVO80" s="48"/>
      <c r="UVP80" s="48"/>
      <c r="UVQ80" s="48"/>
      <c r="UVR80" s="48"/>
      <c r="UVS80" s="48"/>
      <c r="UVT80" s="48"/>
      <c r="UVU80" s="48"/>
      <c r="UVV80" s="48"/>
      <c r="UVW80" s="48"/>
      <c r="UVX80" s="48"/>
      <c r="UVY80" s="48"/>
      <c r="UVZ80" s="48"/>
      <c r="UWA80" s="48"/>
      <c r="UWB80" s="48"/>
      <c r="UWC80" s="48"/>
      <c r="UWD80" s="48"/>
      <c r="UWE80" s="48"/>
      <c r="UWF80" s="48"/>
      <c r="UWG80" s="48"/>
      <c r="UWH80" s="48"/>
      <c r="UWI80" s="48"/>
      <c r="UWJ80" s="48"/>
      <c r="UWK80" s="48"/>
      <c r="UWL80" s="48"/>
      <c r="UWM80" s="48"/>
      <c r="UWN80" s="48"/>
      <c r="UWO80" s="48"/>
      <c r="UWP80" s="48"/>
      <c r="UWQ80" s="48"/>
      <c r="UWR80" s="48"/>
      <c r="UWS80" s="48"/>
      <c r="UWT80" s="48"/>
      <c r="UWU80" s="48"/>
      <c r="UWV80" s="48"/>
      <c r="UWW80" s="48"/>
      <c r="UWX80" s="48"/>
      <c r="UWY80" s="48"/>
      <c r="UWZ80" s="48"/>
      <c r="UXA80" s="48"/>
      <c r="UXB80" s="48"/>
      <c r="UXC80" s="48"/>
      <c r="UXD80" s="48"/>
      <c r="UXE80" s="48"/>
      <c r="UXF80" s="48"/>
      <c r="UXG80" s="48"/>
      <c r="UXH80" s="48"/>
      <c r="UXI80" s="48"/>
      <c r="UXJ80" s="48"/>
      <c r="UXK80" s="48"/>
      <c r="UXL80" s="48"/>
      <c r="UXM80" s="48"/>
      <c r="UXN80" s="48"/>
      <c r="UXO80" s="48"/>
      <c r="UXP80" s="48"/>
      <c r="UXQ80" s="48"/>
      <c r="UXR80" s="48"/>
      <c r="UXS80" s="48"/>
      <c r="UXT80" s="48"/>
      <c r="UXU80" s="48"/>
      <c r="UXV80" s="48"/>
      <c r="UXW80" s="48"/>
      <c r="UXX80" s="48"/>
      <c r="UXY80" s="48"/>
      <c r="UXZ80" s="48"/>
      <c r="UYA80" s="48"/>
      <c r="UYB80" s="48"/>
      <c r="UYC80" s="48"/>
      <c r="UYD80" s="48"/>
      <c r="UYE80" s="48"/>
      <c r="UYF80" s="48"/>
      <c r="UYG80" s="48"/>
      <c r="UYH80" s="48"/>
      <c r="UYI80" s="48"/>
      <c r="UYJ80" s="48"/>
      <c r="UYK80" s="48"/>
      <c r="UYL80" s="48"/>
      <c r="UYM80" s="48"/>
      <c r="UYN80" s="48"/>
      <c r="UYO80" s="48"/>
      <c r="UYP80" s="48"/>
      <c r="UYQ80" s="48"/>
      <c r="UYR80" s="48"/>
      <c r="UYS80" s="48"/>
      <c r="UYT80" s="48"/>
      <c r="UYU80" s="48"/>
      <c r="UYV80" s="48"/>
      <c r="UYW80" s="48"/>
      <c r="UYX80" s="48"/>
      <c r="UYY80" s="48"/>
      <c r="UYZ80" s="48"/>
      <c r="UZA80" s="48"/>
      <c r="UZB80" s="48"/>
      <c r="UZC80" s="48"/>
      <c r="UZD80" s="48"/>
      <c r="UZE80" s="48"/>
      <c r="UZF80" s="48"/>
      <c r="UZG80" s="48"/>
      <c r="UZH80" s="48"/>
      <c r="UZI80" s="48"/>
      <c r="UZJ80" s="48"/>
      <c r="UZK80" s="48"/>
      <c r="UZL80" s="48"/>
      <c r="UZM80" s="48"/>
      <c r="UZN80" s="48"/>
      <c r="UZO80" s="48"/>
      <c r="UZP80" s="48"/>
      <c r="UZQ80" s="48"/>
      <c r="UZR80" s="48"/>
      <c r="UZS80" s="48"/>
      <c r="UZT80" s="48"/>
      <c r="UZU80" s="48"/>
      <c r="UZV80" s="48"/>
      <c r="UZW80" s="48"/>
      <c r="UZX80" s="48"/>
      <c r="UZY80" s="48"/>
      <c r="UZZ80" s="48"/>
      <c r="VAA80" s="48"/>
      <c r="VAB80" s="48"/>
      <c r="VAC80" s="48"/>
      <c r="VAD80" s="48"/>
      <c r="VAE80" s="48"/>
      <c r="VAF80" s="48"/>
      <c r="VAG80" s="48"/>
      <c r="VAH80" s="48"/>
      <c r="VAI80" s="48"/>
      <c r="VAJ80" s="48"/>
      <c r="VAK80" s="48"/>
      <c r="VAL80" s="48"/>
      <c r="VAM80" s="48"/>
      <c r="VAN80" s="48"/>
      <c r="VAO80" s="48"/>
      <c r="VAP80" s="48"/>
      <c r="VAQ80" s="48"/>
      <c r="VAR80" s="48"/>
      <c r="VAS80" s="48"/>
      <c r="VAT80" s="48"/>
      <c r="VAU80" s="48"/>
      <c r="VAV80" s="48"/>
      <c r="VAW80" s="48"/>
      <c r="VAX80" s="48"/>
      <c r="VAY80" s="48"/>
      <c r="VAZ80" s="48"/>
      <c r="VBA80" s="48"/>
      <c r="VBB80" s="48"/>
      <c r="VBC80" s="48"/>
      <c r="VBD80" s="48"/>
      <c r="VBE80" s="48"/>
      <c r="VBF80" s="48"/>
      <c r="VBG80" s="48"/>
      <c r="VBH80" s="48"/>
      <c r="VBI80" s="48"/>
      <c r="VBJ80" s="48"/>
      <c r="VBK80" s="48"/>
      <c r="VBL80" s="48"/>
      <c r="VBM80" s="48"/>
      <c r="VBN80" s="48"/>
      <c r="VBO80" s="48"/>
      <c r="VBP80" s="48"/>
      <c r="VBQ80" s="48"/>
      <c r="VBR80" s="48"/>
      <c r="VBS80" s="48"/>
      <c r="VBT80" s="48"/>
      <c r="VBU80" s="48"/>
      <c r="VBV80" s="48"/>
      <c r="VBW80" s="48"/>
      <c r="VBX80" s="48"/>
      <c r="VBY80" s="48"/>
      <c r="VBZ80" s="48"/>
      <c r="VCA80" s="48"/>
      <c r="VCB80" s="48"/>
      <c r="VCC80" s="48"/>
      <c r="VCD80" s="48"/>
      <c r="VCE80" s="48"/>
      <c r="VCF80" s="48"/>
      <c r="VCG80" s="48"/>
      <c r="VCH80" s="48"/>
      <c r="VCI80" s="48"/>
      <c r="VCJ80" s="48"/>
      <c r="VCK80" s="48"/>
      <c r="VCL80" s="48"/>
      <c r="VCM80" s="48"/>
      <c r="VCN80" s="48"/>
      <c r="VCO80" s="48"/>
      <c r="VCP80" s="48"/>
      <c r="VCQ80" s="48"/>
      <c r="VCR80" s="48"/>
      <c r="VCS80" s="48"/>
      <c r="VCT80" s="48"/>
      <c r="VCU80" s="48"/>
      <c r="VCV80" s="48"/>
      <c r="VCW80" s="48"/>
      <c r="VCX80" s="48"/>
      <c r="VCY80" s="48"/>
      <c r="VCZ80" s="48"/>
      <c r="VDA80" s="48"/>
      <c r="VDB80" s="48"/>
      <c r="VDC80" s="48"/>
      <c r="VDD80" s="48"/>
      <c r="VDE80" s="48"/>
      <c r="VDF80" s="48"/>
      <c r="VDG80" s="48"/>
      <c r="VDH80" s="48"/>
      <c r="VDI80" s="48"/>
      <c r="VDJ80" s="48"/>
      <c r="VDK80" s="48"/>
      <c r="VDL80" s="48"/>
      <c r="VDM80" s="48"/>
      <c r="VDN80" s="48"/>
      <c r="VDO80" s="48"/>
      <c r="VDP80" s="48"/>
      <c r="VDQ80" s="48"/>
      <c r="VDR80" s="48"/>
      <c r="VDS80" s="48"/>
      <c r="VDT80" s="48"/>
      <c r="VDU80" s="48"/>
      <c r="VDV80" s="48"/>
      <c r="VDW80" s="48"/>
      <c r="VDX80" s="48"/>
      <c r="VDY80" s="48"/>
      <c r="VDZ80" s="48"/>
      <c r="VEA80" s="48"/>
      <c r="VEB80" s="48"/>
      <c r="VEC80" s="48"/>
      <c r="VED80" s="48"/>
      <c r="VEE80" s="48"/>
      <c r="VEF80" s="48"/>
      <c r="VEG80" s="48"/>
      <c r="VEH80" s="48"/>
      <c r="VEI80" s="48"/>
      <c r="VEJ80" s="48"/>
      <c r="VEK80" s="48"/>
      <c r="VEL80" s="48"/>
      <c r="VEM80" s="48"/>
      <c r="VEN80" s="48"/>
      <c r="VEO80" s="48"/>
      <c r="VEP80" s="48"/>
      <c r="VEQ80" s="48"/>
      <c r="VER80" s="48"/>
      <c r="VES80" s="48"/>
      <c r="VET80" s="48"/>
      <c r="VEU80" s="48"/>
      <c r="VEV80" s="48"/>
      <c r="VEW80" s="48"/>
      <c r="VEX80" s="48"/>
      <c r="VEY80" s="48"/>
      <c r="VEZ80" s="48"/>
      <c r="VFA80" s="48"/>
      <c r="VFB80" s="48"/>
      <c r="VFC80" s="48"/>
      <c r="VFD80" s="48"/>
      <c r="VFE80" s="48"/>
      <c r="VFF80" s="48"/>
      <c r="VFG80" s="48"/>
      <c r="VFH80" s="48"/>
      <c r="VFI80" s="48"/>
      <c r="VFJ80" s="48"/>
      <c r="VFK80" s="48"/>
      <c r="VFL80" s="48"/>
      <c r="VFM80" s="48"/>
      <c r="VFN80" s="48"/>
      <c r="VFO80" s="48"/>
      <c r="VFP80" s="48"/>
      <c r="VFQ80" s="48"/>
      <c r="VFR80" s="48"/>
      <c r="VFS80" s="48"/>
      <c r="VFT80" s="48"/>
      <c r="VFU80" s="48"/>
      <c r="VFV80" s="48"/>
      <c r="VFW80" s="48"/>
      <c r="VFX80" s="48"/>
      <c r="VFY80" s="48"/>
      <c r="VFZ80" s="48"/>
      <c r="VGA80" s="48"/>
      <c r="VGB80" s="48"/>
      <c r="VGC80" s="48"/>
      <c r="VGD80" s="48"/>
      <c r="VGE80" s="48"/>
      <c r="VGF80" s="48"/>
      <c r="VGG80" s="48"/>
      <c r="VGH80" s="48"/>
      <c r="VGI80" s="48"/>
      <c r="VGJ80" s="48"/>
      <c r="VGK80" s="48"/>
      <c r="VGL80" s="48"/>
      <c r="VGM80" s="48"/>
      <c r="VGN80" s="48"/>
      <c r="VGO80" s="48"/>
      <c r="VGP80" s="48"/>
      <c r="VGQ80" s="48"/>
      <c r="VGR80" s="48"/>
      <c r="VGS80" s="48"/>
      <c r="VGT80" s="48"/>
      <c r="VGU80" s="48"/>
      <c r="VGV80" s="48"/>
      <c r="VGW80" s="48"/>
      <c r="VGX80" s="48"/>
      <c r="VGY80" s="48"/>
      <c r="VGZ80" s="48"/>
      <c r="VHA80" s="48"/>
      <c r="VHB80" s="48"/>
      <c r="VHC80" s="48"/>
      <c r="VHD80" s="48"/>
      <c r="VHE80" s="48"/>
      <c r="VHF80" s="48"/>
      <c r="VHG80" s="48"/>
      <c r="VHH80" s="48"/>
      <c r="VHI80" s="48"/>
      <c r="VHJ80" s="48"/>
      <c r="VHK80" s="48"/>
      <c r="VHL80" s="48"/>
      <c r="VHM80" s="48"/>
      <c r="VHN80" s="48"/>
      <c r="VHO80" s="48"/>
      <c r="VHP80" s="48"/>
      <c r="VHQ80" s="48"/>
      <c r="VHR80" s="48"/>
      <c r="VHS80" s="48"/>
      <c r="VHT80" s="48"/>
      <c r="VHU80" s="48"/>
      <c r="VHV80" s="48"/>
      <c r="VHW80" s="48"/>
      <c r="VHX80" s="48"/>
      <c r="VHY80" s="48"/>
      <c r="VHZ80" s="48"/>
      <c r="VIA80" s="48"/>
      <c r="VIB80" s="48"/>
      <c r="VIC80" s="48"/>
      <c r="VID80" s="48"/>
      <c r="VIE80" s="48"/>
      <c r="VIF80" s="48"/>
      <c r="VIG80" s="48"/>
      <c r="VIH80" s="48"/>
      <c r="VII80" s="48"/>
      <c r="VIJ80" s="48"/>
      <c r="VIK80" s="48"/>
      <c r="VIL80" s="48"/>
      <c r="VIM80" s="48"/>
      <c r="VIN80" s="48"/>
      <c r="VIO80" s="48"/>
      <c r="VIP80" s="48"/>
      <c r="VIQ80" s="48"/>
      <c r="VIR80" s="48"/>
      <c r="VIS80" s="48"/>
      <c r="VIT80" s="48"/>
      <c r="VIU80" s="48"/>
      <c r="VIV80" s="48"/>
      <c r="VIW80" s="48"/>
      <c r="VIX80" s="48"/>
      <c r="VIY80" s="48"/>
      <c r="VIZ80" s="48"/>
      <c r="VJA80" s="48"/>
      <c r="VJB80" s="48"/>
      <c r="VJC80" s="48"/>
      <c r="VJD80" s="48"/>
      <c r="VJE80" s="48"/>
      <c r="VJF80" s="48"/>
      <c r="VJG80" s="48"/>
      <c r="VJH80" s="48"/>
      <c r="VJI80" s="48"/>
      <c r="VJJ80" s="48"/>
      <c r="VJK80" s="48"/>
      <c r="VJL80" s="48"/>
      <c r="VJM80" s="48"/>
      <c r="VJN80" s="48"/>
      <c r="VJO80" s="48"/>
      <c r="VJP80" s="48"/>
      <c r="VJQ80" s="48"/>
      <c r="VJR80" s="48"/>
      <c r="VJS80" s="48"/>
      <c r="VJT80" s="48"/>
      <c r="VJU80" s="48"/>
      <c r="VJV80" s="48"/>
      <c r="VJW80" s="48"/>
      <c r="VJX80" s="48"/>
      <c r="VJY80" s="48"/>
      <c r="VJZ80" s="48"/>
      <c r="VKA80" s="48"/>
      <c r="VKB80" s="48"/>
      <c r="VKC80" s="48"/>
      <c r="VKD80" s="48"/>
      <c r="VKE80" s="48"/>
      <c r="VKF80" s="48"/>
      <c r="VKG80" s="48"/>
      <c r="VKH80" s="48"/>
      <c r="VKI80" s="48"/>
      <c r="VKJ80" s="48"/>
      <c r="VKK80" s="48"/>
      <c r="VKL80" s="48"/>
      <c r="VKM80" s="48"/>
      <c r="VKN80" s="48"/>
      <c r="VKO80" s="48"/>
      <c r="VKP80" s="48"/>
      <c r="VKQ80" s="48"/>
      <c r="VKR80" s="48"/>
      <c r="VKS80" s="48"/>
      <c r="VKT80" s="48"/>
      <c r="VKU80" s="48"/>
      <c r="VKV80" s="48"/>
      <c r="VKW80" s="48"/>
      <c r="VKX80" s="48"/>
      <c r="VKY80" s="48"/>
      <c r="VKZ80" s="48"/>
      <c r="VLA80" s="48"/>
      <c r="VLB80" s="48"/>
      <c r="VLC80" s="48"/>
      <c r="VLD80" s="48"/>
      <c r="VLE80" s="48"/>
      <c r="VLF80" s="48"/>
      <c r="VLG80" s="48"/>
      <c r="VLH80" s="48"/>
      <c r="VLI80" s="48"/>
      <c r="VLJ80" s="48"/>
      <c r="VLK80" s="48"/>
      <c r="VLL80" s="48"/>
      <c r="VLM80" s="48"/>
      <c r="VLN80" s="48"/>
      <c r="VLO80" s="48"/>
      <c r="VLP80" s="48"/>
      <c r="VLQ80" s="48"/>
      <c r="VLR80" s="48"/>
      <c r="VLS80" s="48"/>
      <c r="VLT80" s="48"/>
      <c r="VLU80" s="48"/>
      <c r="VLV80" s="48"/>
      <c r="VLW80" s="48"/>
      <c r="VLX80" s="48"/>
      <c r="VLY80" s="48"/>
      <c r="VLZ80" s="48"/>
      <c r="VMA80" s="48"/>
      <c r="VMB80" s="48"/>
      <c r="VMC80" s="48"/>
      <c r="VMD80" s="48"/>
      <c r="VME80" s="48"/>
      <c r="VMF80" s="48"/>
      <c r="VMG80" s="48"/>
      <c r="VMH80" s="48"/>
      <c r="VMI80" s="48"/>
      <c r="VMJ80" s="48"/>
      <c r="VMK80" s="48"/>
      <c r="VML80" s="48"/>
      <c r="VMM80" s="48"/>
      <c r="VMN80" s="48"/>
      <c r="VMO80" s="48"/>
      <c r="VMP80" s="48"/>
      <c r="VMQ80" s="48"/>
      <c r="VMR80" s="48"/>
      <c r="VMS80" s="48"/>
      <c r="VMT80" s="48"/>
      <c r="VMU80" s="48"/>
      <c r="VMV80" s="48"/>
      <c r="VMW80" s="48"/>
      <c r="VMX80" s="48"/>
      <c r="VMY80" s="48"/>
      <c r="VMZ80" s="48"/>
      <c r="VNA80" s="48"/>
      <c r="VNB80" s="48"/>
      <c r="VNC80" s="48"/>
      <c r="VND80" s="48"/>
      <c r="VNE80" s="48"/>
      <c r="VNF80" s="48"/>
      <c r="VNG80" s="48"/>
      <c r="VNH80" s="48"/>
      <c r="VNI80" s="48"/>
      <c r="VNJ80" s="48"/>
      <c r="VNK80" s="48"/>
      <c r="VNL80" s="48"/>
      <c r="VNM80" s="48"/>
      <c r="VNN80" s="48"/>
      <c r="VNO80" s="48"/>
      <c r="VNP80" s="48"/>
      <c r="VNQ80" s="48"/>
      <c r="VNR80" s="48"/>
      <c r="VNS80" s="48"/>
      <c r="VNT80" s="48"/>
      <c r="VNU80" s="48"/>
      <c r="VNV80" s="48"/>
      <c r="VNW80" s="48"/>
      <c r="VNX80" s="48"/>
      <c r="VNY80" s="48"/>
      <c r="VNZ80" s="48"/>
      <c r="VOA80" s="48"/>
      <c r="VOB80" s="48"/>
      <c r="VOC80" s="48"/>
      <c r="VOD80" s="48"/>
      <c r="VOE80" s="48"/>
      <c r="VOF80" s="48"/>
      <c r="VOG80" s="48"/>
      <c r="VOH80" s="48"/>
      <c r="VOI80" s="48"/>
      <c r="VOJ80" s="48"/>
      <c r="VOK80" s="48"/>
      <c r="VOL80" s="48"/>
      <c r="VOM80" s="48"/>
      <c r="VON80" s="48"/>
      <c r="VOO80" s="48"/>
      <c r="VOP80" s="48"/>
      <c r="VOQ80" s="48"/>
      <c r="VOR80" s="48"/>
      <c r="VOS80" s="48"/>
      <c r="VOT80" s="48"/>
      <c r="VOU80" s="48"/>
      <c r="VOV80" s="48"/>
      <c r="VOW80" s="48"/>
      <c r="VOX80" s="48"/>
      <c r="VOY80" s="48"/>
      <c r="VOZ80" s="48"/>
      <c r="VPA80" s="48"/>
      <c r="VPB80" s="48"/>
      <c r="VPC80" s="48"/>
      <c r="VPD80" s="48"/>
      <c r="VPE80" s="48"/>
      <c r="VPF80" s="48"/>
      <c r="VPG80" s="48"/>
      <c r="VPH80" s="48"/>
      <c r="VPI80" s="48"/>
      <c r="VPJ80" s="48"/>
      <c r="VPK80" s="48"/>
      <c r="VPL80" s="48"/>
      <c r="VPM80" s="48"/>
      <c r="VPN80" s="48"/>
      <c r="VPO80" s="48"/>
      <c r="VPP80" s="48"/>
      <c r="VPQ80" s="48"/>
      <c r="VPR80" s="48"/>
      <c r="VPS80" s="48"/>
      <c r="VPT80" s="48"/>
      <c r="VPU80" s="48"/>
      <c r="VPV80" s="48"/>
      <c r="VPW80" s="48"/>
      <c r="VPX80" s="48"/>
      <c r="VPY80" s="48"/>
      <c r="VPZ80" s="48"/>
      <c r="VQA80" s="48"/>
      <c r="VQB80" s="48"/>
      <c r="VQC80" s="48"/>
      <c r="VQD80" s="48"/>
      <c r="VQE80" s="48"/>
      <c r="VQF80" s="48"/>
      <c r="VQG80" s="48"/>
      <c r="VQH80" s="48"/>
      <c r="VQI80" s="48"/>
      <c r="VQJ80" s="48"/>
      <c r="VQK80" s="48"/>
      <c r="VQL80" s="48"/>
      <c r="VQM80" s="48"/>
      <c r="VQN80" s="48"/>
      <c r="VQO80" s="48"/>
      <c r="VQP80" s="48"/>
      <c r="VQQ80" s="48"/>
      <c r="VQR80" s="48"/>
      <c r="VQS80" s="48"/>
      <c r="VQT80" s="48"/>
      <c r="VQU80" s="48"/>
      <c r="VQV80" s="48"/>
      <c r="VQW80" s="48"/>
      <c r="VQX80" s="48"/>
      <c r="VQY80" s="48"/>
      <c r="VQZ80" s="48"/>
      <c r="VRA80" s="48"/>
      <c r="VRB80" s="48"/>
      <c r="VRC80" s="48"/>
      <c r="VRD80" s="48"/>
      <c r="VRE80" s="48"/>
      <c r="VRF80" s="48"/>
      <c r="VRG80" s="48"/>
      <c r="VRH80" s="48"/>
      <c r="VRI80" s="48"/>
      <c r="VRJ80" s="48"/>
      <c r="VRK80" s="48"/>
      <c r="VRL80" s="48"/>
      <c r="VRM80" s="48"/>
      <c r="VRN80" s="48"/>
      <c r="VRO80" s="48"/>
      <c r="VRP80" s="48"/>
      <c r="VRQ80" s="48"/>
      <c r="VRR80" s="48"/>
      <c r="VRS80" s="48"/>
      <c r="VRT80" s="48"/>
      <c r="VRU80" s="48"/>
      <c r="VRV80" s="48"/>
      <c r="VRW80" s="48"/>
      <c r="VRX80" s="48"/>
      <c r="VRY80" s="48"/>
      <c r="VRZ80" s="48"/>
      <c r="VSA80" s="48"/>
      <c r="VSB80" s="48"/>
      <c r="VSC80" s="48"/>
      <c r="VSD80" s="48"/>
      <c r="VSE80" s="48"/>
      <c r="VSF80" s="48"/>
      <c r="VSG80" s="48"/>
      <c r="VSH80" s="48"/>
      <c r="VSI80" s="48"/>
      <c r="VSJ80" s="48"/>
      <c r="VSK80" s="48"/>
      <c r="VSL80" s="48"/>
      <c r="VSM80" s="48"/>
      <c r="VSN80" s="48"/>
      <c r="VSO80" s="48"/>
      <c r="VSP80" s="48"/>
      <c r="VSQ80" s="48"/>
      <c r="VSR80" s="48"/>
      <c r="VSS80" s="48"/>
      <c r="VST80" s="48"/>
      <c r="VSU80" s="48"/>
      <c r="VSV80" s="48"/>
      <c r="VSW80" s="48"/>
      <c r="VSX80" s="48"/>
      <c r="VSY80" s="48"/>
      <c r="VSZ80" s="48"/>
      <c r="VTA80" s="48"/>
      <c r="VTB80" s="48"/>
      <c r="VTC80" s="48"/>
      <c r="VTD80" s="48"/>
      <c r="VTE80" s="48"/>
      <c r="VTF80" s="48"/>
      <c r="VTG80" s="48"/>
      <c r="VTH80" s="48"/>
      <c r="VTI80" s="48"/>
      <c r="VTJ80" s="48"/>
      <c r="VTK80" s="48"/>
      <c r="VTL80" s="48"/>
      <c r="VTM80" s="48"/>
      <c r="VTN80" s="48"/>
      <c r="VTO80" s="48"/>
      <c r="VTP80" s="48"/>
      <c r="VTQ80" s="48"/>
      <c r="VTR80" s="48"/>
      <c r="VTS80" s="48"/>
      <c r="VTT80" s="48"/>
      <c r="VTU80" s="48"/>
      <c r="VTV80" s="48"/>
      <c r="VTW80" s="48"/>
      <c r="VTX80" s="48"/>
      <c r="VTY80" s="48"/>
      <c r="VTZ80" s="48"/>
      <c r="VUA80" s="48"/>
      <c r="VUB80" s="48"/>
      <c r="VUC80" s="48"/>
      <c r="VUD80" s="48"/>
      <c r="VUE80" s="48"/>
      <c r="VUF80" s="48"/>
      <c r="VUG80" s="48"/>
      <c r="VUH80" s="48"/>
      <c r="VUI80" s="48"/>
      <c r="VUJ80" s="48"/>
      <c r="VUK80" s="48"/>
      <c r="VUL80" s="48"/>
      <c r="VUM80" s="48"/>
      <c r="VUN80" s="48"/>
      <c r="VUO80" s="48"/>
      <c r="VUP80" s="48"/>
      <c r="VUQ80" s="48"/>
      <c r="VUR80" s="48"/>
      <c r="VUS80" s="48"/>
      <c r="VUT80" s="48"/>
      <c r="VUU80" s="48"/>
      <c r="VUV80" s="48"/>
      <c r="VUW80" s="48"/>
      <c r="VUX80" s="48"/>
      <c r="VUY80" s="48"/>
      <c r="VUZ80" s="48"/>
      <c r="VVA80" s="48"/>
      <c r="VVB80" s="48"/>
      <c r="VVC80" s="48"/>
      <c r="VVD80" s="48"/>
      <c r="VVE80" s="48"/>
      <c r="VVF80" s="48"/>
      <c r="VVG80" s="48"/>
      <c r="VVH80" s="48"/>
      <c r="VVI80" s="48"/>
      <c r="VVJ80" s="48"/>
      <c r="VVK80" s="48"/>
      <c r="VVL80" s="48"/>
      <c r="VVM80" s="48"/>
      <c r="VVN80" s="48"/>
      <c r="VVO80" s="48"/>
      <c r="VVP80" s="48"/>
      <c r="VVQ80" s="48"/>
      <c r="VVR80" s="48"/>
      <c r="VVS80" s="48"/>
      <c r="VVT80" s="48"/>
      <c r="VVU80" s="48"/>
      <c r="VVV80" s="48"/>
      <c r="VVW80" s="48"/>
      <c r="VVX80" s="48"/>
      <c r="VVY80" s="48"/>
      <c r="VVZ80" s="48"/>
      <c r="VWA80" s="48"/>
      <c r="VWB80" s="48"/>
      <c r="VWC80" s="48"/>
      <c r="VWD80" s="48"/>
      <c r="VWE80" s="48"/>
      <c r="VWF80" s="48"/>
      <c r="VWG80" s="48"/>
      <c r="VWH80" s="48"/>
      <c r="VWI80" s="48"/>
      <c r="VWJ80" s="48"/>
      <c r="VWK80" s="48"/>
      <c r="VWL80" s="48"/>
      <c r="VWM80" s="48"/>
      <c r="VWN80" s="48"/>
      <c r="VWO80" s="48"/>
      <c r="VWP80" s="48"/>
      <c r="VWQ80" s="48"/>
      <c r="VWR80" s="48"/>
      <c r="VWS80" s="48"/>
      <c r="VWT80" s="48"/>
      <c r="VWU80" s="48"/>
      <c r="VWV80" s="48"/>
      <c r="VWW80" s="48"/>
      <c r="VWX80" s="48"/>
      <c r="VWY80" s="48"/>
      <c r="VWZ80" s="48"/>
      <c r="VXA80" s="48"/>
      <c r="VXB80" s="48"/>
      <c r="VXC80" s="48"/>
      <c r="VXD80" s="48"/>
      <c r="VXE80" s="48"/>
      <c r="VXF80" s="48"/>
      <c r="VXG80" s="48"/>
      <c r="VXH80" s="48"/>
      <c r="VXI80" s="48"/>
      <c r="VXJ80" s="48"/>
      <c r="VXK80" s="48"/>
      <c r="VXL80" s="48"/>
      <c r="VXM80" s="48"/>
      <c r="VXN80" s="48"/>
      <c r="VXO80" s="48"/>
      <c r="VXP80" s="48"/>
      <c r="VXQ80" s="48"/>
      <c r="VXR80" s="48"/>
      <c r="VXS80" s="48"/>
      <c r="VXT80" s="48"/>
      <c r="VXU80" s="48"/>
      <c r="VXV80" s="48"/>
      <c r="VXW80" s="48"/>
      <c r="VXX80" s="48"/>
      <c r="VXY80" s="48"/>
      <c r="VXZ80" s="48"/>
      <c r="VYA80" s="48"/>
      <c r="VYB80" s="48"/>
      <c r="VYC80" s="48"/>
      <c r="VYD80" s="48"/>
      <c r="VYE80" s="48"/>
      <c r="VYF80" s="48"/>
      <c r="VYG80" s="48"/>
      <c r="VYH80" s="48"/>
      <c r="VYI80" s="48"/>
      <c r="VYJ80" s="48"/>
      <c r="VYK80" s="48"/>
      <c r="VYL80" s="48"/>
      <c r="VYM80" s="48"/>
      <c r="VYN80" s="48"/>
      <c r="VYO80" s="48"/>
      <c r="VYP80" s="48"/>
      <c r="VYQ80" s="48"/>
      <c r="VYR80" s="48"/>
      <c r="VYS80" s="48"/>
      <c r="VYT80" s="48"/>
      <c r="VYU80" s="48"/>
      <c r="VYV80" s="48"/>
      <c r="VYW80" s="48"/>
      <c r="VYX80" s="48"/>
      <c r="VYY80" s="48"/>
      <c r="VYZ80" s="48"/>
      <c r="VZA80" s="48"/>
      <c r="VZB80" s="48"/>
      <c r="VZC80" s="48"/>
      <c r="VZD80" s="48"/>
      <c r="VZE80" s="48"/>
      <c r="VZF80" s="48"/>
      <c r="VZG80" s="48"/>
      <c r="VZH80" s="48"/>
      <c r="VZI80" s="48"/>
      <c r="VZJ80" s="48"/>
      <c r="VZK80" s="48"/>
      <c r="VZL80" s="48"/>
      <c r="VZM80" s="48"/>
      <c r="VZN80" s="48"/>
      <c r="VZO80" s="48"/>
      <c r="VZP80" s="48"/>
      <c r="VZQ80" s="48"/>
      <c r="VZR80" s="48"/>
      <c r="VZS80" s="48"/>
      <c r="VZT80" s="48"/>
      <c r="VZU80" s="48"/>
      <c r="VZV80" s="48"/>
      <c r="VZW80" s="48"/>
      <c r="VZX80" s="48"/>
      <c r="VZY80" s="48"/>
      <c r="VZZ80" s="48"/>
      <c r="WAA80" s="48"/>
      <c r="WAB80" s="48"/>
      <c r="WAC80" s="48"/>
      <c r="WAD80" s="48"/>
      <c r="WAE80" s="48"/>
      <c r="WAF80" s="48"/>
      <c r="WAG80" s="48"/>
      <c r="WAH80" s="48"/>
      <c r="WAI80" s="48"/>
      <c r="WAJ80" s="48"/>
      <c r="WAK80" s="48"/>
      <c r="WAL80" s="48"/>
      <c r="WAM80" s="48"/>
      <c r="WAN80" s="48"/>
      <c r="WAO80" s="48"/>
      <c r="WAP80" s="48"/>
      <c r="WAQ80" s="48"/>
      <c r="WAR80" s="48"/>
      <c r="WAS80" s="48"/>
      <c r="WAT80" s="48"/>
      <c r="WAU80" s="48"/>
      <c r="WAV80" s="48"/>
      <c r="WAW80" s="48"/>
      <c r="WAX80" s="48"/>
      <c r="WAY80" s="48"/>
      <c r="WAZ80" s="48"/>
      <c r="WBA80" s="48"/>
      <c r="WBB80" s="48"/>
      <c r="WBC80" s="48"/>
      <c r="WBD80" s="48"/>
      <c r="WBE80" s="48"/>
      <c r="WBF80" s="48"/>
      <c r="WBG80" s="48"/>
      <c r="WBH80" s="48"/>
      <c r="WBI80" s="48"/>
      <c r="WBJ80" s="48"/>
      <c r="WBK80" s="48"/>
      <c r="WBL80" s="48"/>
      <c r="WBM80" s="48"/>
      <c r="WBN80" s="48"/>
      <c r="WBO80" s="48"/>
      <c r="WBP80" s="48"/>
      <c r="WBQ80" s="48"/>
      <c r="WBR80" s="48"/>
      <c r="WBS80" s="48"/>
      <c r="WBT80" s="48"/>
      <c r="WBU80" s="48"/>
      <c r="WBV80" s="48"/>
      <c r="WBW80" s="48"/>
      <c r="WBX80" s="48"/>
      <c r="WBY80" s="48"/>
      <c r="WBZ80" s="48"/>
      <c r="WCA80" s="48"/>
      <c r="WCB80" s="48"/>
      <c r="WCC80" s="48"/>
      <c r="WCD80" s="48"/>
      <c r="WCE80" s="48"/>
      <c r="WCF80" s="48"/>
      <c r="WCG80" s="48"/>
      <c r="WCH80" s="48"/>
      <c r="WCI80" s="48"/>
      <c r="WCJ80" s="48"/>
      <c r="WCK80" s="48"/>
      <c r="WCL80" s="48"/>
      <c r="WCM80" s="48"/>
      <c r="WCN80" s="48"/>
      <c r="WCO80" s="48"/>
      <c r="WCP80" s="48"/>
      <c r="WCQ80" s="48"/>
      <c r="WCR80" s="48"/>
      <c r="WCS80" s="48"/>
      <c r="WCT80" s="48"/>
      <c r="WCU80" s="48"/>
      <c r="WCV80" s="48"/>
      <c r="WCW80" s="48"/>
      <c r="WCX80" s="48"/>
      <c r="WCY80" s="48"/>
      <c r="WCZ80" s="48"/>
      <c r="WDA80" s="48"/>
      <c r="WDB80" s="48"/>
      <c r="WDC80" s="48"/>
      <c r="WDD80" s="48"/>
      <c r="WDE80" s="48"/>
      <c r="WDF80" s="48"/>
      <c r="WDG80" s="48"/>
      <c r="WDH80" s="48"/>
      <c r="WDI80" s="48"/>
      <c r="WDJ80" s="48"/>
      <c r="WDK80" s="48"/>
      <c r="WDL80" s="48"/>
      <c r="WDM80" s="48"/>
      <c r="WDN80" s="48"/>
      <c r="WDO80" s="48"/>
      <c r="WDP80" s="48"/>
      <c r="WDQ80" s="48"/>
      <c r="WDR80" s="48"/>
      <c r="WDS80" s="48"/>
      <c r="WDT80" s="48"/>
      <c r="WDU80" s="48"/>
      <c r="WDV80" s="48"/>
      <c r="WDW80" s="48"/>
      <c r="WDX80" s="48"/>
      <c r="WDY80" s="48"/>
      <c r="WDZ80" s="48"/>
      <c r="WEA80" s="48"/>
      <c r="WEB80" s="48"/>
      <c r="WEC80" s="48"/>
      <c r="WED80" s="48"/>
      <c r="WEE80" s="48"/>
      <c r="WEF80" s="48"/>
      <c r="WEG80" s="48"/>
      <c r="WEH80" s="48"/>
      <c r="WEI80" s="48"/>
      <c r="WEJ80" s="48"/>
      <c r="WEK80" s="48"/>
      <c r="WEL80" s="48"/>
      <c r="WEM80" s="48"/>
      <c r="WEN80" s="48"/>
      <c r="WEO80" s="48"/>
      <c r="WEP80" s="48"/>
      <c r="WEQ80" s="48"/>
      <c r="WER80" s="48"/>
      <c r="WES80" s="48"/>
      <c r="WET80" s="48"/>
      <c r="WEU80" s="48"/>
      <c r="WEV80" s="48"/>
      <c r="WEW80" s="48"/>
      <c r="WEX80" s="48"/>
      <c r="WEY80" s="48"/>
      <c r="WEZ80" s="48"/>
      <c r="WFA80" s="48"/>
      <c r="WFB80" s="48"/>
      <c r="WFC80" s="48"/>
      <c r="WFD80" s="48"/>
      <c r="WFE80" s="48"/>
      <c r="WFF80" s="48"/>
      <c r="WFG80" s="48"/>
      <c r="WFH80" s="48"/>
      <c r="WFI80" s="48"/>
      <c r="WFJ80" s="48"/>
      <c r="WFK80" s="48"/>
      <c r="WFL80" s="48"/>
      <c r="WFM80" s="48"/>
      <c r="WFN80" s="48"/>
      <c r="WFO80" s="48"/>
      <c r="WFP80" s="48"/>
      <c r="WFQ80" s="48"/>
      <c r="WFR80" s="48"/>
      <c r="WFS80" s="48"/>
      <c r="WFT80" s="48"/>
      <c r="WFU80" s="48"/>
      <c r="WFV80" s="48"/>
      <c r="WFW80" s="48"/>
      <c r="WFX80" s="48"/>
      <c r="WFY80" s="48"/>
      <c r="WFZ80" s="48"/>
      <c r="WGA80" s="48"/>
      <c r="WGB80" s="48"/>
      <c r="WGC80" s="48"/>
      <c r="WGD80" s="48"/>
      <c r="WGE80" s="48"/>
      <c r="WGF80" s="48"/>
      <c r="WGG80" s="48"/>
      <c r="WGH80" s="48"/>
      <c r="WGI80" s="48"/>
      <c r="WGJ80" s="48"/>
      <c r="WGK80" s="48"/>
      <c r="WGL80" s="48"/>
      <c r="WGM80" s="48"/>
      <c r="WGN80" s="48"/>
      <c r="WGO80" s="48"/>
      <c r="WGP80" s="48"/>
      <c r="WGQ80" s="48"/>
      <c r="WGR80" s="48"/>
      <c r="WGS80" s="48"/>
      <c r="WGT80" s="48"/>
      <c r="WGU80" s="48"/>
      <c r="WGV80" s="48"/>
      <c r="WGW80" s="48"/>
      <c r="WGX80" s="48"/>
      <c r="WGY80" s="48"/>
      <c r="WGZ80" s="48"/>
      <c r="WHA80" s="48"/>
      <c r="WHB80" s="48"/>
      <c r="WHC80" s="48"/>
      <c r="WHD80" s="48"/>
      <c r="WHE80" s="48"/>
      <c r="WHF80" s="48"/>
      <c r="WHG80" s="48"/>
      <c r="WHH80" s="48"/>
      <c r="WHI80" s="48"/>
      <c r="WHJ80" s="48"/>
      <c r="WHK80" s="48"/>
      <c r="WHL80" s="48"/>
      <c r="WHM80" s="48"/>
      <c r="WHN80" s="48"/>
      <c r="WHO80" s="48"/>
      <c r="WHP80" s="48"/>
      <c r="WHQ80" s="48"/>
      <c r="WHR80" s="48"/>
      <c r="WHS80" s="48"/>
      <c r="WHT80" s="48"/>
      <c r="WHU80" s="48"/>
      <c r="WHV80" s="48"/>
      <c r="WHW80" s="48"/>
      <c r="WHX80" s="48"/>
      <c r="WHY80" s="48"/>
      <c r="WHZ80" s="48"/>
      <c r="WIA80" s="48"/>
      <c r="WIB80" s="48"/>
      <c r="WIC80" s="48"/>
      <c r="WID80" s="48"/>
      <c r="WIE80" s="48"/>
      <c r="WIF80" s="48"/>
      <c r="WIG80" s="48"/>
      <c r="WIH80" s="48"/>
      <c r="WII80" s="48"/>
      <c r="WIJ80" s="48"/>
      <c r="WIK80" s="48"/>
      <c r="WIL80" s="48"/>
      <c r="WIM80" s="48"/>
      <c r="WIN80" s="48"/>
      <c r="WIO80" s="48"/>
      <c r="WIP80" s="48"/>
      <c r="WIQ80" s="48"/>
      <c r="WIR80" s="48"/>
      <c r="WIS80" s="48"/>
      <c r="WIT80" s="48"/>
      <c r="WIU80" s="48"/>
      <c r="WIV80" s="48"/>
      <c r="WIW80" s="48"/>
      <c r="WIX80" s="48"/>
      <c r="WIY80" s="48"/>
      <c r="WIZ80" s="48"/>
      <c r="WJA80" s="48"/>
      <c r="WJB80" s="48"/>
      <c r="WJC80" s="48"/>
      <c r="WJD80" s="48"/>
      <c r="WJE80" s="48"/>
      <c r="WJF80" s="48"/>
      <c r="WJG80" s="48"/>
      <c r="WJH80" s="48"/>
      <c r="WJI80" s="48"/>
      <c r="WJJ80" s="48"/>
      <c r="WJK80" s="48"/>
      <c r="WJL80" s="48"/>
      <c r="WJM80" s="48"/>
      <c r="WJN80" s="48"/>
      <c r="WJO80" s="48"/>
      <c r="WJP80" s="48"/>
      <c r="WJQ80" s="48"/>
      <c r="WJR80" s="48"/>
      <c r="WJS80" s="48"/>
      <c r="WJT80" s="48"/>
      <c r="WJU80" s="48"/>
      <c r="WJV80" s="48"/>
      <c r="WJW80" s="48"/>
      <c r="WJX80" s="48"/>
      <c r="WJY80" s="48"/>
      <c r="WJZ80" s="48"/>
      <c r="WKA80" s="48"/>
      <c r="WKB80" s="48"/>
      <c r="WKC80" s="48"/>
      <c r="WKD80" s="48"/>
      <c r="WKE80" s="48"/>
      <c r="WKF80" s="48"/>
      <c r="WKG80" s="48"/>
      <c r="WKH80" s="48"/>
      <c r="WKI80" s="48"/>
      <c r="WKJ80" s="48"/>
      <c r="WKK80" s="48"/>
      <c r="WKL80" s="48"/>
      <c r="WKM80" s="48"/>
      <c r="WKN80" s="48"/>
      <c r="WKO80" s="48"/>
      <c r="WKP80" s="48"/>
      <c r="WKQ80" s="48"/>
      <c r="WKR80" s="48"/>
      <c r="WKS80" s="48"/>
      <c r="WKT80" s="48"/>
      <c r="WKU80" s="48"/>
      <c r="WKV80" s="48"/>
      <c r="WKW80" s="48"/>
      <c r="WKX80" s="48"/>
      <c r="WKY80" s="48"/>
      <c r="WKZ80" s="48"/>
      <c r="WLA80" s="48"/>
      <c r="WLB80" s="48"/>
      <c r="WLC80" s="48"/>
      <c r="WLD80" s="48"/>
      <c r="WLE80" s="48"/>
      <c r="WLF80" s="48"/>
      <c r="WLG80" s="48"/>
      <c r="WLH80" s="48"/>
      <c r="WLI80" s="48"/>
      <c r="WLJ80" s="48"/>
      <c r="WLK80" s="48"/>
      <c r="WLL80" s="48"/>
      <c r="WLM80" s="48"/>
      <c r="WLN80" s="48"/>
      <c r="WLO80" s="48"/>
      <c r="WLP80" s="48"/>
      <c r="WLQ80" s="48"/>
      <c r="WLR80" s="48"/>
      <c r="WLS80" s="48"/>
      <c r="WLT80" s="48"/>
      <c r="WLU80" s="48"/>
      <c r="WLV80" s="48"/>
      <c r="WLW80" s="48"/>
      <c r="WLX80" s="48"/>
      <c r="WLY80" s="48"/>
      <c r="WLZ80" s="48"/>
      <c r="WMA80" s="48"/>
      <c r="WMB80" s="48"/>
      <c r="WMC80" s="48"/>
      <c r="WMD80" s="48"/>
      <c r="WME80" s="48"/>
      <c r="WMF80" s="48"/>
      <c r="WMG80" s="48"/>
      <c r="WMH80" s="48"/>
      <c r="WMI80" s="48"/>
      <c r="WMJ80" s="48"/>
      <c r="WMK80" s="48"/>
      <c r="WML80" s="48"/>
      <c r="WMM80" s="48"/>
      <c r="WMN80" s="48"/>
      <c r="WMO80" s="48"/>
      <c r="WMP80" s="48"/>
      <c r="WMQ80" s="48"/>
      <c r="WMR80" s="48"/>
      <c r="WMS80" s="48"/>
      <c r="WMT80" s="48"/>
      <c r="WMU80" s="48"/>
      <c r="WMV80" s="48"/>
      <c r="WMW80" s="48"/>
      <c r="WMX80" s="48"/>
      <c r="WMY80" s="48"/>
      <c r="WMZ80" s="48"/>
      <c r="WNA80" s="48"/>
      <c r="WNB80" s="48"/>
      <c r="WNC80" s="48"/>
      <c r="WND80" s="48"/>
      <c r="WNE80" s="48"/>
      <c r="WNF80" s="48"/>
      <c r="WNG80" s="48"/>
      <c r="WNH80" s="48"/>
      <c r="WNI80" s="48"/>
      <c r="WNJ80" s="48"/>
      <c r="WNK80" s="48"/>
      <c r="WNL80" s="48"/>
      <c r="WNM80" s="48"/>
      <c r="WNN80" s="48"/>
      <c r="WNO80" s="48"/>
      <c r="WNP80" s="48"/>
      <c r="WNQ80" s="48"/>
      <c r="WNR80" s="48"/>
      <c r="WNS80" s="48"/>
      <c r="WNT80" s="48"/>
      <c r="WNU80" s="48"/>
      <c r="WNV80" s="48"/>
      <c r="WNW80" s="48"/>
      <c r="WNX80" s="48"/>
      <c r="WNY80" s="48"/>
      <c r="WNZ80" s="48"/>
      <c r="WOA80" s="48"/>
      <c r="WOB80" s="48"/>
      <c r="WOC80" s="48"/>
      <c r="WOD80" s="48"/>
      <c r="WOE80" s="48"/>
      <c r="WOF80" s="48"/>
      <c r="WOG80" s="48"/>
      <c r="WOH80" s="48"/>
      <c r="WOI80" s="48"/>
      <c r="WOJ80" s="48"/>
      <c r="WOK80" s="48"/>
      <c r="WOL80" s="48"/>
      <c r="WOM80" s="48"/>
      <c r="WON80" s="48"/>
      <c r="WOO80" s="48"/>
      <c r="WOP80" s="48"/>
      <c r="WOQ80" s="48"/>
      <c r="WOR80" s="48"/>
      <c r="WOS80" s="48"/>
      <c r="WOT80" s="48"/>
      <c r="WOU80" s="48"/>
      <c r="WOV80" s="48"/>
      <c r="WOW80" s="48"/>
      <c r="WOX80" s="48"/>
      <c r="WOY80" s="48"/>
      <c r="WOZ80" s="48"/>
      <c r="WPA80" s="48"/>
      <c r="WPB80" s="48"/>
      <c r="WPC80" s="48"/>
      <c r="WPD80" s="48"/>
      <c r="WPE80" s="48"/>
      <c r="WPF80" s="48"/>
      <c r="WPG80" s="48"/>
      <c r="WPH80" s="48"/>
      <c r="WPI80" s="48"/>
      <c r="WPJ80" s="48"/>
      <c r="WPK80" s="48"/>
      <c r="WPL80" s="48"/>
      <c r="WPM80" s="48"/>
      <c r="WPN80" s="48"/>
      <c r="WPO80" s="48"/>
      <c r="WPP80" s="48"/>
      <c r="WPQ80" s="48"/>
      <c r="WPR80" s="48"/>
      <c r="WPS80" s="48"/>
      <c r="WPT80" s="48"/>
      <c r="WPU80" s="48"/>
      <c r="WPV80" s="48"/>
      <c r="WPW80" s="48"/>
      <c r="WPX80" s="48"/>
      <c r="WPY80" s="48"/>
      <c r="WPZ80" s="48"/>
      <c r="WQA80" s="48"/>
      <c r="WQB80" s="48"/>
      <c r="WQC80" s="48"/>
      <c r="WQD80" s="48"/>
      <c r="WQE80" s="48"/>
      <c r="WQF80" s="48"/>
      <c r="WQG80" s="48"/>
      <c r="WQH80" s="48"/>
      <c r="WQI80" s="48"/>
      <c r="WQJ80" s="48"/>
      <c r="WQK80" s="48"/>
      <c r="WQL80" s="48"/>
      <c r="WQM80" s="48"/>
      <c r="WQN80" s="48"/>
      <c r="WQO80" s="48"/>
      <c r="WQP80" s="48"/>
      <c r="WQQ80" s="48"/>
      <c r="WQR80" s="48"/>
      <c r="WQS80" s="48"/>
      <c r="WQT80" s="48"/>
      <c r="WQU80" s="48"/>
      <c r="WQV80" s="48"/>
      <c r="WQW80" s="48"/>
      <c r="WQX80" s="48"/>
      <c r="WQY80" s="48"/>
      <c r="WQZ80" s="48"/>
      <c r="WRA80" s="48"/>
      <c r="WRB80" s="48"/>
      <c r="WRC80" s="48"/>
      <c r="WRD80" s="48"/>
      <c r="WRE80" s="48"/>
      <c r="WRF80" s="48"/>
      <c r="WRG80" s="48"/>
      <c r="WRH80" s="48"/>
      <c r="WRI80" s="48"/>
      <c r="WRJ80" s="48"/>
      <c r="WRK80" s="48"/>
      <c r="WRL80" s="48"/>
      <c r="WRM80" s="48"/>
      <c r="WRN80" s="48"/>
      <c r="WRO80" s="48"/>
      <c r="WRP80" s="48"/>
      <c r="WRQ80" s="48"/>
      <c r="WRR80" s="48"/>
      <c r="WRS80" s="48"/>
      <c r="WRT80" s="48"/>
      <c r="WRU80" s="48"/>
      <c r="WRV80" s="48"/>
      <c r="WRW80" s="48"/>
      <c r="WRX80" s="48"/>
      <c r="WRY80" s="48"/>
      <c r="WRZ80" s="48"/>
      <c r="WSA80" s="48"/>
      <c r="WSB80" s="48"/>
      <c r="WSC80" s="48"/>
      <c r="WSD80" s="48"/>
      <c r="WSE80" s="48"/>
      <c r="WSF80" s="48"/>
      <c r="WSG80" s="48"/>
      <c r="WSH80" s="48"/>
      <c r="WSI80" s="48"/>
      <c r="WSJ80" s="48"/>
      <c r="WSK80" s="48"/>
      <c r="WSL80" s="48"/>
      <c r="WSM80" s="48"/>
      <c r="WSN80" s="48"/>
      <c r="WSO80" s="48"/>
      <c r="WSP80" s="48"/>
      <c r="WSQ80" s="48"/>
      <c r="WSR80" s="48"/>
      <c r="WSS80" s="48"/>
      <c r="WST80" s="48"/>
      <c r="WSU80" s="48"/>
      <c r="WSV80" s="48"/>
      <c r="WSW80" s="48"/>
      <c r="WSX80" s="48"/>
      <c r="WSY80" s="48"/>
      <c r="WSZ80" s="48"/>
      <c r="WTA80" s="48"/>
      <c r="WTB80" s="48"/>
      <c r="WTC80" s="48"/>
      <c r="WTD80" s="48"/>
      <c r="WTE80" s="48"/>
      <c r="WTF80" s="48"/>
      <c r="WTG80" s="48"/>
      <c r="WTH80" s="48"/>
      <c r="WTI80" s="48"/>
      <c r="WTJ80" s="48"/>
      <c r="WTK80" s="48"/>
      <c r="WTL80" s="48"/>
      <c r="WTM80" s="48"/>
      <c r="WTN80" s="48"/>
      <c r="WTO80" s="48"/>
      <c r="WTP80" s="48"/>
      <c r="WTQ80" s="48"/>
      <c r="WTR80" s="48"/>
      <c r="WTS80" s="48"/>
      <c r="WTT80" s="48"/>
      <c r="WTU80" s="48"/>
      <c r="WTV80" s="48"/>
      <c r="WTW80" s="48"/>
      <c r="WTX80" s="48"/>
      <c r="WTY80" s="48"/>
      <c r="WTZ80" s="48"/>
      <c r="WUA80" s="48"/>
      <c r="WUB80" s="48"/>
      <c r="WUC80" s="48"/>
      <c r="WUD80" s="48"/>
      <c r="WUE80" s="48"/>
      <c r="WUF80" s="48"/>
      <c r="WUG80" s="48"/>
      <c r="WUH80" s="48"/>
      <c r="WUI80" s="48"/>
      <c r="WUJ80" s="48"/>
      <c r="WUK80" s="48"/>
      <c r="WUL80" s="48"/>
      <c r="WUM80" s="48"/>
      <c r="WUN80" s="48"/>
      <c r="WUO80" s="48"/>
      <c r="WUP80" s="48"/>
      <c r="WUQ80" s="48"/>
      <c r="WUR80" s="48"/>
      <c r="WUS80" s="48"/>
      <c r="WUT80" s="48"/>
      <c r="WUU80" s="48"/>
      <c r="WUV80" s="48"/>
      <c r="WUW80" s="48"/>
      <c r="WUX80" s="48"/>
      <c r="WUY80" s="48"/>
      <c r="WUZ80" s="48"/>
      <c r="WVA80" s="48"/>
      <c r="WVB80" s="48"/>
      <c r="WVC80" s="48"/>
      <c r="WVD80" s="48"/>
      <c r="WVE80" s="48"/>
      <c r="WVF80" s="48"/>
      <c r="WVG80" s="48"/>
      <c r="WVH80" s="48"/>
      <c r="WVI80" s="48"/>
      <c r="WVJ80" s="48"/>
      <c r="WVK80" s="48"/>
      <c r="WVL80" s="48"/>
      <c r="WVM80" s="48"/>
      <c r="WVN80" s="48"/>
      <c r="WVO80" s="48"/>
      <c r="WVP80" s="48"/>
      <c r="WVQ80" s="48"/>
      <c r="WVR80" s="48"/>
      <c r="WVS80" s="48"/>
      <c r="WVT80" s="48"/>
      <c r="WVU80" s="48"/>
      <c r="WVV80" s="48"/>
      <c r="WVW80" s="48"/>
      <c r="WVX80" s="48"/>
      <c r="WVY80" s="48"/>
      <c r="WVZ80" s="48"/>
      <c r="WWA80" s="48"/>
      <c r="WWB80" s="48"/>
      <c r="WWC80" s="48"/>
      <c r="WWD80" s="48"/>
      <c r="WWE80" s="48"/>
      <c r="WWF80" s="48"/>
      <c r="WWG80" s="48"/>
      <c r="WWH80" s="48"/>
      <c r="WWI80" s="48"/>
      <c r="WWJ80" s="48"/>
      <c r="WWK80" s="48"/>
      <c r="WWL80" s="48"/>
      <c r="WWM80" s="48"/>
      <c r="WWN80" s="48"/>
      <c r="WWO80" s="48"/>
      <c r="WWP80" s="48"/>
      <c r="WWQ80" s="48"/>
      <c r="WWR80" s="48"/>
      <c r="WWS80" s="48"/>
      <c r="WWT80" s="48"/>
      <c r="WWU80" s="48"/>
      <c r="WWV80" s="48"/>
      <c r="WWW80" s="48"/>
      <c r="WWX80" s="48"/>
      <c r="WWY80" s="48"/>
      <c r="WWZ80" s="48"/>
      <c r="WXA80" s="48"/>
      <c r="WXB80" s="48"/>
      <c r="WXC80" s="48"/>
      <c r="WXD80" s="48"/>
      <c r="WXE80" s="48"/>
      <c r="WXF80" s="48"/>
      <c r="WXG80" s="48"/>
      <c r="WXH80" s="48"/>
      <c r="WXI80" s="48"/>
      <c r="WXJ80" s="48"/>
      <c r="WXK80" s="48"/>
      <c r="WXL80" s="48"/>
      <c r="WXM80" s="48"/>
      <c r="WXN80" s="48"/>
      <c r="WXO80" s="48"/>
      <c r="WXP80" s="48"/>
      <c r="WXQ80" s="48"/>
      <c r="WXR80" s="48"/>
      <c r="WXS80" s="48"/>
      <c r="WXT80" s="48"/>
      <c r="WXU80" s="48"/>
      <c r="WXV80" s="48"/>
      <c r="WXW80" s="48"/>
      <c r="WXX80" s="48"/>
      <c r="WXY80" s="48"/>
      <c r="WXZ80" s="48"/>
      <c r="WYA80" s="48"/>
      <c r="WYB80" s="48"/>
      <c r="WYC80" s="48"/>
      <c r="WYD80" s="48"/>
      <c r="WYE80" s="48"/>
      <c r="WYF80" s="48"/>
      <c r="WYG80" s="48"/>
      <c r="WYH80" s="48"/>
      <c r="WYI80" s="48"/>
      <c r="WYJ80" s="48"/>
      <c r="WYK80" s="48"/>
      <c r="WYL80" s="48"/>
      <c r="WYM80" s="48"/>
      <c r="WYN80" s="48"/>
      <c r="WYO80" s="48"/>
      <c r="WYP80" s="48"/>
      <c r="WYQ80" s="48"/>
      <c r="WYR80" s="48"/>
      <c r="WYS80" s="48"/>
      <c r="WYT80" s="48"/>
      <c r="WYU80" s="48"/>
      <c r="WYV80" s="48"/>
      <c r="WYW80" s="48"/>
      <c r="WYX80" s="48"/>
      <c r="WYY80" s="48"/>
      <c r="WYZ80" s="48"/>
      <c r="WZA80" s="48"/>
      <c r="WZB80" s="48"/>
      <c r="WZC80" s="48"/>
      <c r="WZD80" s="48"/>
      <c r="WZE80" s="48"/>
      <c r="WZF80" s="48"/>
      <c r="WZG80" s="48"/>
      <c r="WZH80" s="48"/>
      <c r="WZI80" s="48"/>
      <c r="WZJ80" s="48"/>
      <c r="WZK80" s="48"/>
      <c r="WZL80" s="48"/>
      <c r="WZM80" s="48"/>
      <c r="WZN80" s="48"/>
      <c r="WZO80" s="48"/>
      <c r="WZP80" s="48"/>
      <c r="WZQ80" s="48"/>
      <c r="WZR80" s="48"/>
      <c r="WZS80" s="48"/>
      <c r="WZT80" s="48"/>
      <c r="WZU80" s="48"/>
      <c r="WZV80" s="48"/>
      <c r="WZW80" s="48"/>
      <c r="WZX80" s="48"/>
      <c r="WZY80" s="48"/>
      <c r="WZZ80" s="48"/>
      <c r="XAA80" s="48"/>
      <c r="XAB80" s="48"/>
      <c r="XAC80" s="48"/>
      <c r="XAD80" s="48"/>
      <c r="XAE80" s="48"/>
      <c r="XAF80" s="48"/>
      <c r="XAG80" s="48"/>
      <c r="XAH80" s="48"/>
      <c r="XAI80" s="48"/>
      <c r="XAJ80" s="48"/>
      <c r="XAK80" s="48"/>
      <c r="XAL80" s="48"/>
      <c r="XAM80" s="48"/>
      <c r="XAN80" s="48"/>
      <c r="XAO80" s="48"/>
      <c r="XAP80" s="48"/>
      <c r="XAQ80" s="48"/>
      <c r="XAR80" s="48"/>
      <c r="XAS80" s="48"/>
      <c r="XAT80" s="48"/>
      <c r="XAU80" s="48"/>
      <c r="XAV80" s="48"/>
      <c r="XAW80" s="48"/>
      <c r="XAX80" s="48"/>
      <c r="XAY80" s="48"/>
      <c r="XAZ80" s="48"/>
      <c r="XBA80" s="48"/>
      <c r="XBB80" s="48"/>
      <c r="XBC80" s="48"/>
      <c r="XBD80" s="48"/>
      <c r="XBE80" s="48"/>
      <c r="XBF80" s="48"/>
      <c r="XBG80" s="48"/>
      <c r="XBH80" s="48"/>
      <c r="XBI80" s="48"/>
      <c r="XBJ80" s="48"/>
      <c r="XBK80" s="48"/>
      <c r="XBL80" s="48"/>
      <c r="XBM80" s="48"/>
      <c r="XBN80" s="48"/>
      <c r="XBO80" s="48"/>
      <c r="XBP80" s="48"/>
      <c r="XBQ80" s="48"/>
      <c r="XBR80" s="48"/>
      <c r="XBS80" s="48"/>
      <c r="XBT80" s="48"/>
      <c r="XBU80" s="48"/>
      <c r="XBV80" s="48"/>
      <c r="XBW80" s="48"/>
      <c r="XBX80" s="48"/>
      <c r="XBY80" s="48"/>
      <c r="XBZ80" s="48"/>
      <c r="XCA80" s="48"/>
      <c r="XCB80" s="48"/>
      <c r="XCC80" s="48"/>
      <c r="XCD80" s="48"/>
      <c r="XCE80" s="48"/>
      <c r="XCF80" s="48"/>
      <c r="XCG80" s="48"/>
      <c r="XCH80" s="48"/>
      <c r="XCI80" s="48"/>
      <c r="XCJ80" s="48"/>
      <c r="XCK80" s="48"/>
      <c r="XCL80" s="48"/>
      <c r="XCM80" s="48"/>
      <c r="XCN80" s="48"/>
      <c r="XCO80" s="48"/>
      <c r="XCP80" s="48"/>
      <c r="XCQ80" s="48"/>
      <c r="XCR80" s="48"/>
      <c r="XCS80" s="48"/>
      <c r="XCT80" s="48"/>
      <c r="XCU80" s="48"/>
      <c r="XCV80" s="48"/>
      <c r="XCW80" s="48"/>
      <c r="XCX80" s="48"/>
      <c r="XCY80" s="48"/>
      <c r="XCZ80" s="48"/>
      <c r="XDA80" s="48"/>
      <c r="XDB80" s="48"/>
      <c r="XDC80" s="48"/>
      <c r="XDD80" s="48"/>
      <c r="XDE80" s="48"/>
      <c r="XDF80" s="48"/>
      <c r="XDG80" s="48"/>
      <c r="XDH80" s="48"/>
      <c r="XDI80" s="48"/>
      <c r="XDJ80" s="48"/>
      <c r="XDK80" s="48"/>
      <c r="XDL80" s="48"/>
      <c r="XDM80" s="48"/>
      <c r="XDN80" s="48"/>
      <c r="XDO80" s="48"/>
      <c r="XDP80" s="48"/>
      <c r="XDQ80" s="48"/>
      <c r="XDR80" s="48"/>
      <c r="XDS80" s="48"/>
      <c r="XDT80" s="48"/>
      <c r="XDU80" s="48"/>
      <c r="XDV80" s="48"/>
      <c r="XDW80" s="48"/>
      <c r="XDX80" s="48"/>
      <c r="XDY80" s="48"/>
      <c r="XDZ80" s="48"/>
      <c r="XEA80" s="48"/>
      <c r="XEB80" s="48"/>
      <c r="XEC80" s="48"/>
      <c r="XED80" s="48"/>
      <c r="XEE80" s="48"/>
      <c r="XEF80" s="48"/>
      <c r="XEG80" s="48"/>
      <c r="XEH80" s="48"/>
      <c r="XEI80" s="48"/>
      <c r="XEJ80" s="48"/>
      <c r="XEK80" s="48"/>
      <c r="XEL80" s="48"/>
      <c r="XEM80" s="48"/>
      <c r="XEN80" s="48"/>
      <c r="XEO80" s="48"/>
      <c r="XEP80" s="48"/>
      <c r="XEQ80" s="48"/>
      <c r="XER80" s="48"/>
      <c r="XES80" s="48"/>
      <c r="XET80" s="48"/>
      <c r="XEU80" s="48"/>
      <c r="XEV80" s="48"/>
      <c r="XEW80" s="48"/>
      <c r="XEX80" s="48"/>
      <c r="XEY80" s="48"/>
      <c r="XEZ80" s="48"/>
      <c r="XFA80" s="48"/>
      <c r="XFB80" s="48"/>
      <c r="XFC80" s="48"/>
      <c r="XFD80" s="48"/>
    </row>
    <row r="81" spans="1:16384">
      <c r="A81" s="48"/>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48"/>
      <c r="ZZ81" s="48"/>
      <c r="AAA81" s="48"/>
      <c r="AAB81" s="48"/>
      <c r="AAC81" s="48"/>
      <c r="AAD81" s="48"/>
      <c r="AAE81" s="48"/>
      <c r="AAF81" s="48"/>
      <c r="AAG81" s="48"/>
      <c r="AAH81" s="48"/>
      <c r="AAI81" s="48"/>
      <c r="AAJ81" s="48"/>
      <c r="AAK81" s="48"/>
      <c r="AAL81" s="48"/>
      <c r="AAM81" s="48"/>
      <c r="AAN81" s="48"/>
      <c r="AAO81" s="48"/>
      <c r="AAP81" s="48"/>
      <c r="AAQ81" s="48"/>
      <c r="AAR81" s="48"/>
      <c r="AAS81" s="48"/>
      <c r="AAT81" s="48"/>
      <c r="AAU81" s="48"/>
      <c r="AAV81" s="48"/>
      <c r="AAW81" s="48"/>
      <c r="AAX81" s="48"/>
      <c r="AAY81" s="48"/>
      <c r="AAZ81" s="48"/>
      <c r="ABA81" s="48"/>
      <c r="ABB81" s="48"/>
      <c r="ABC81" s="48"/>
      <c r="ABD81" s="48"/>
      <c r="ABE81" s="48"/>
      <c r="ABF81" s="48"/>
      <c r="ABG81" s="48"/>
      <c r="ABH81" s="48"/>
      <c r="ABI81" s="48"/>
      <c r="ABJ81" s="48"/>
      <c r="ABK81" s="48"/>
      <c r="ABL81" s="48"/>
      <c r="ABM81" s="48"/>
      <c r="ABN81" s="48"/>
      <c r="ABO81" s="48"/>
      <c r="ABP81" s="48"/>
      <c r="ABQ81" s="48"/>
      <c r="ABR81" s="48"/>
      <c r="ABS81" s="48"/>
      <c r="ABT81" s="48"/>
      <c r="ABU81" s="48"/>
      <c r="ABV81" s="48"/>
      <c r="ABW81" s="48"/>
      <c r="ABX81" s="48"/>
      <c r="ABY81" s="48"/>
      <c r="ABZ81" s="48"/>
      <c r="ACA81" s="48"/>
      <c r="ACB81" s="48"/>
      <c r="ACC81" s="48"/>
      <c r="ACD81" s="48"/>
      <c r="ACE81" s="48"/>
      <c r="ACF81" s="48"/>
      <c r="ACG81" s="48"/>
      <c r="ACH81" s="48"/>
      <c r="ACI81" s="48"/>
      <c r="ACJ81" s="48"/>
      <c r="ACK81" s="48"/>
      <c r="ACL81" s="48"/>
      <c r="ACM81" s="48"/>
      <c r="ACN81" s="48"/>
      <c r="ACO81" s="48"/>
      <c r="ACP81" s="48"/>
      <c r="ACQ81" s="48"/>
      <c r="ACR81" s="48"/>
      <c r="ACS81" s="48"/>
      <c r="ACT81" s="48"/>
      <c r="ACU81" s="48"/>
      <c r="ACV81" s="48"/>
      <c r="ACW81" s="48"/>
      <c r="ACX81" s="48"/>
      <c r="ACY81" s="48"/>
      <c r="ACZ81" s="48"/>
      <c r="ADA81" s="48"/>
      <c r="ADB81" s="48"/>
      <c r="ADC81" s="48"/>
      <c r="ADD81" s="48"/>
      <c r="ADE81" s="48"/>
      <c r="ADF81" s="48"/>
      <c r="ADG81" s="48"/>
      <c r="ADH81" s="48"/>
      <c r="ADI81" s="48"/>
      <c r="ADJ81" s="48"/>
      <c r="ADK81" s="48"/>
      <c r="ADL81" s="48"/>
      <c r="ADM81" s="48"/>
      <c r="ADN81" s="48"/>
      <c r="ADO81" s="48"/>
      <c r="ADP81" s="48"/>
      <c r="ADQ81" s="48"/>
      <c r="ADR81" s="48"/>
      <c r="ADS81" s="48"/>
      <c r="ADT81" s="48"/>
      <c r="ADU81" s="48"/>
      <c r="ADV81" s="48"/>
      <c r="ADW81" s="48"/>
      <c r="ADX81" s="48"/>
      <c r="ADY81" s="48"/>
      <c r="ADZ81" s="48"/>
      <c r="AEA81" s="48"/>
      <c r="AEB81" s="48"/>
      <c r="AEC81" s="48"/>
      <c r="AED81" s="48"/>
      <c r="AEE81" s="48"/>
      <c r="AEF81" s="48"/>
      <c r="AEG81" s="48"/>
      <c r="AEH81" s="48"/>
      <c r="AEI81" s="48"/>
      <c r="AEJ81" s="48"/>
      <c r="AEK81" s="48"/>
      <c r="AEL81" s="48"/>
      <c r="AEM81" s="48"/>
      <c r="AEN81" s="48"/>
      <c r="AEO81" s="48"/>
      <c r="AEP81" s="48"/>
      <c r="AEQ81" s="48"/>
      <c r="AER81" s="48"/>
      <c r="AES81" s="48"/>
      <c r="AET81" s="48"/>
      <c r="AEU81" s="48"/>
      <c r="AEV81" s="48"/>
      <c r="AEW81" s="48"/>
      <c r="AEX81" s="48"/>
      <c r="AEY81" s="48"/>
      <c r="AEZ81" s="48"/>
      <c r="AFA81" s="48"/>
      <c r="AFB81" s="48"/>
      <c r="AFC81" s="48"/>
      <c r="AFD81" s="48"/>
      <c r="AFE81" s="48"/>
      <c r="AFF81" s="48"/>
      <c r="AFG81" s="48"/>
      <c r="AFH81" s="48"/>
      <c r="AFI81" s="48"/>
      <c r="AFJ81" s="48"/>
      <c r="AFK81" s="48"/>
      <c r="AFL81" s="48"/>
      <c r="AFM81" s="48"/>
      <c r="AFN81" s="48"/>
      <c r="AFO81" s="48"/>
      <c r="AFP81" s="48"/>
      <c r="AFQ81" s="48"/>
      <c r="AFR81" s="48"/>
      <c r="AFS81" s="48"/>
      <c r="AFT81" s="48"/>
      <c r="AFU81" s="48"/>
      <c r="AFV81" s="48"/>
      <c r="AFW81" s="48"/>
      <c r="AFX81" s="48"/>
      <c r="AFY81" s="48"/>
      <c r="AFZ81" s="48"/>
      <c r="AGA81" s="48"/>
      <c r="AGB81" s="48"/>
      <c r="AGC81" s="48"/>
      <c r="AGD81" s="48"/>
      <c r="AGE81" s="48"/>
      <c r="AGF81" s="48"/>
      <c r="AGG81" s="48"/>
      <c r="AGH81" s="48"/>
      <c r="AGI81" s="48"/>
      <c r="AGJ81" s="48"/>
      <c r="AGK81" s="48"/>
      <c r="AGL81" s="48"/>
      <c r="AGM81" s="48"/>
      <c r="AGN81" s="48"/>
      <c r="AGO81" s="48"/>
      <c r="AGP81" s="48"/>
      <c r="AGQ81" s="48"/>
      <c r="AGR81" s="48"/>
      <c r="AGS81" s="48"/>
      <c r="AGT81" s="48"/>
      <c r="AGU81" s="48"/>
      <c r="AGV81" s="48"/>
      <c r="AGW81" s="48"/>
      <c r="AGX81" s="48"/>
      <c r="AGY81" s="48"/>
      <c r="AGZ81" s="48"/>
      <c r="AHA81" s="48"/>
      <c r="AHB81" s="48"/>
      <c r="AHC81" s="48"/>
      <c r="AHD81" s="48"/>
      <c r="AHE81" s="48"/>
      <c r="AHF81" s="48"/>
      <c r="AHG81" s="48"/>
      <c r="AHH81" s="48"/>
      <c r="AHI81" s="48"/>
      <c r="AHJ81" s="48"/>
      <c r="AHK81" s="48"/>
      <c r="AHL81" s="48"/>
      <c r="AHM81" s="48"/>
      <c r="AHN81" s="48"/>
      <c r="AHO81" s="48"/>
      <c r="AHP81" s="48"/>
      <c r="AHQ81" s="48"/>
      <c r="AHR81" s="48"/>
      <c r="AHS81" s="48"/>
      <c r="AHT81" s="48"/>
      <c r="AHU81" s="48"/>
      <c r="AHV81" s="48"/>
      <c r="AHW81" s="48"/>
      <c r="AHX81" s="48"/>
      <c r="AHY81" s="48"/>
      <c r="AHZ81" s="48"/>
      <c r="AIA81" s="48"/>
      <c r="AIB81" s="48"/>
      <c r="AIC81" s="48"/>
      <c r="AID81" s="48"/>
      <c r="AIE81" s="48"/>
      <c r="AIF81" s="48"/>
      <c r="AIG81" s="48"/>
      <c r="AIH81" s="48"/>
      <c r="AII81" s="48"/>
      <c r="AIJ81" s="48"/>
      <c r="AIK81" s="48"/>
      <c r="AIL81" s="48"/>
      <c r="AIM81" s="48"/>
      <c r="AIN81" s="48"/>
      <c r="AIO81" s="48"/>
      <c r="AIP81" s="48"/>
      <c r="AIQ81" s="48"/>
      <c r="AIR81" s="48"/>
      <c r="AIS81" s="48"/>
      <c r="AIT81" s="48"/>
      <c r="AIU81" s="48"/>
      <c r="AIV81" s="48"/>
      <c r="AIW81" s="48"/>
      <c r="AIX81" s="48"/>
      <c r="AIY81" s="48"/>
      <c r="AIZ81" s="48"/>
      <c r="AJA81" s="48"/>
      <c r="AJB81" s="48"/>
      <c r="AJC81" s="48"/>
      <c r="AJD81" s="48"/>
      <c r="AJE81" s="48"/>
      <c r="AJF81" s="48"/>
      <c r="AJG81" s="48"/>
      <c r="AJH81" s="48"/>
      <c r="AJI81" s="48"/>
      <c r="AJJ81" s="48"/>
      <c r="AJK81" s="48"/>
      <c r="AJL81" s="48"/>
      <c r="AJM81" s="48"/>
      <c r="AJN81" s="48"/>
      <c r="AJO81" s="48"/>
      <c r="AJP81" s="48"/>
      <c r="AJQ81" s="48"/>
      <c r="AJR81" s="48"/>
      <c r="AJS81" s="48"/>
      <c r="AJT81" s="48"/>
      <c r="AJU81" s="48"/>
      <c r="AJV81" s="48"/>
      <c r="AJW81" s="48"/>
      <c r="AJX81" s="48"/>
      <c r="AJY81" s="48"/>
      <c r="AJZ81" s="48"/>
      <c r="AKA81" s="48"/>
      <c r="AKB81" s="48"/>
      <c r="AKC81" s="48"/>
      <c r="AKD81" s="48"/>
      <c r="AKE81" s="48"/>
      <c r="AKF81" s="48"/>
      <c r="AKG81" s="48"/>
      <c r="AKH81" s="48"/>
      <c r="AKI81" s="48"/>
      <c r="AKJ81" s="48"/>
      <c r="AKK81" s="48"/>
      <c r="AKL81" s="48"/>
      <c r="AKM81" s="48"/>
      <c r="AKN81" s="48"/>
      <c r="AKO81" s="48"/>
      <c r="AKP81" s="48"/>
      <c r="AKQ81" s="48"/>
      <c r="AKR81" s="48"/>
      <c r="AKS81" s="48"/>
      <c r="AKT81" s="48"/>
      <c r="AKU81" s="48"/>
      <c r="AKV81" s="48"/>
      <c r="AKW81" s="48"/>
      <c r="AKX81" s="48"/>
      <c r="AKY81" s="48"/>
      <c r="AKZ81" s="48"/>
      <c r="ALA81" s="48"/>
      <c r="ALB81" s="48"/>
      <c r="ALC81" s="48"/>
      <c r="ALD81" s="48"/>
      <c r="ALE81" s="48"/>
      <c r="ALF81" s="48"/>
      <c r="ALG81" s="48"/>
      <c r="ALH81" s="48"/>
      <c r="ALI81" s="48"/>
      <c r="ALJ81" s="48"/>
      <c r="ALK81" s="48"/>
      <c r="ALL81" s="48"/>
      <c r="ALM81" s="48"/>
      <c r="ALN81" s="48"/>
      <c r="ALO81" s="48"/>
      <c r="ALP81" s="48"/>
      <c r="ALQ81" s="48"/>
      <c r="ALR81" s="48"/>
      <c r="ALS81" s="48"/>
      <c r="ALT81" s="48"/>
      <c r="ALU81" s="48"/>
      <c r="ALV81" s="48"/>
      <c r="ALW81" s="48"/>
      <c r="ALX81" s="48"/>
      <c r="ALY81" s="48"/>
      <c r="ALZ81" s="48"/>
      <c r="AMA81" s="48"/>
      <c r="AMB81" s="48"/>
      <c r="AMC81" s="48"/>
      <c r="AMD81" s="48"/>
      <c r="AME81" s="48"/>
      <c r="AMF81" s="48"/>
      <c r="AMG81" s="48"/>
      <c r="AMH81" s="48"/>
      <c r="AMI81" s="48"/>
      <c r="AMJ81" s="48"/>
      <c r="AMK81" s="48"/>
      <c r="AML81" s="48"/>
      <c r="AMM81" s="48"/>
      <c r="AMN81" s="48"/>
      <c r="AMO81" s="48"/>
      <c r="AMP81" s="48"/>
      <c r="AMQ81" s="48"/>
      <c r="AMR81" s="48"/>
      <c r="AMS81" s="48"/>
      <c r="AMT81" s="48"/>
      <c r="AMU81" s="48"/>
      <c r="AMV81" s="48"/>
      <c r="AMW81" s="48"/>
      <c r="AMX81" s="48"/>
      <c r="AMY81" s="48"/>
      <c r="AMZ81" s="48"/>
      <c r="ANA81" s="48"/>
      <c r="ANB81" s="48"/>
      <c r="ANC81" s="48"/>
      <c r="AND81" s="48"/>
      <c r="ANE81" s="48"/>
      <c r="ANF81" s="48"/>
      <c r="ANG81" s="48"/>
      <c r="ANH81" s="48"/>
      <c r="ANI81" s="48"/>
      <c r="ANJ81" s="48"/>
      <c r="ANK81" s="48"/>
      <c r="ANL81" s="48"/>
      <c r="ANM81" s="48"/>
      <c r="ANN81" s="48"/>
      <c r="ANO81" s="48"/>
      <c r="ANP81" s="48"/>
      <c r="ANQ81" s="48"/>
      <c r="ANR81" s="48"/>
      <c r="ANS81" s="48"/>
      <c r="ANT81" s="48"/>
      <c r="ANU81" s="48"/>
      <c r="ANV81" s="48"/>
      <c r="ANW81" s="48"/>
      <c r="ANX81" s="48"/>
      <c r="ANY81" s="48"/>
      <c r="ANZ81" s="48"/>
      <c r="AOA81" s="48"/>
      <c r="AOB81" s="48"/>
      <c r="AOC81" s="48"/>
      <c r="AOD81" s="48"/>
      <c r="AOE81" s="48"/>
      <c r="AOF81" s="48"/>
      <c r="AOG81" s="48"/>
      <c r="AOH81" s="48"/>
      <c r="AOI81" s="48"/>
      <c r="AOJ81" s="48"/>
      <c r="AOK81" s="48"/>
      <c r="AOL81" s="48"/>
      <c r="AOM81" s="48"/>
      <c r="AON81" s="48"/>
      <c r="AOO81" s="48"/>
      <c r="AOP81" s="48"/>
      <c r="AOQ81" s="48"/>
      <c r="AOR81" s="48"/>
      <c r="AOS81" s="48"/>
      <c r="AOT81" s="48"/>
      <c r="AOU81" s="48"/>
      <c r="AOV81" s="48"/>
      <c r="AOW81" s="48"/>
      <c r="AOX81" s="48"/>
      <c r="AOY81" s="48"/>
      <c r="AOZ81" s="48"/>
      <c r="APA81" s="48"/>
      <c r="APB81" s="48"/>
      <c r="APC81" s="48"/>
      <c r="APD81" s="48"/>
      <c r="APE81" s="48"/>
      <c r="APF81" s="48"/>
      <c r="APG81" s="48"/>
      <c r="APH81" s="48"/>
      <c r="API81" s="48"/>
      <c r="APJ81" s="48"/>
      <c r="APK81" s="48"/>
      <c r="APL81" s="48"/>
      <c r="APM81" s="48"/>
      <c r="APN81" s="48"/>
      <c r="APO81" s="48"/>
      <c r="APP81" s="48"/>
      <c r="APQ81" s="48"/>
      <c r="APR81" s="48"/>
      <c r="APS81" s="48"/>
      <c r="APT81" s="48"/>
      <c r="APU81" s="48"/>
      <c r="APV81" s="48"/>
      <c r="APW81" s="48"/>
      <c r="APX81" s="48"/>
      <c r="APY81" s="48"/>
      <c r="APZ81" s="48"/>
      <c r="AQA81" s="48"/>
      <c r="AQB81" s="48"/>
      <c r="AQC81" s="48"/>
      <c r="AQD81" s="48"/>
      <c r="AQE81" s="48"/>
      <c r="AQF81" s="48"/>
      <c r="AQG81" s="48"/>
      <c r="AQH81" s="48"/>
      <c r="AQI81" s="48"/>
      <c r="AQJ81" s="48"/>
      <c r="AQK81" s="48"/>
      <c r="AQL81" s="48"/>
      <c r="AQM81" s="48"/>
      <c r="AQN81" s="48"/>
      <c r="AQO81" s="48"/>
      <c r="AQP81" s="48"/>
      <c r="AQQ81" s="48"/>
      <c r="AQR81" s="48"/>
      <c r="AQS81" s="48"/>
      <c r="AQT81" s="48"/>
      <c r="AQU81" s="48"/>
      <c r="AQV81" s="48"/>
      <c r="AQW81" s="48"/>
      <c r="AQX81" s="48"/>
      <c r="AQY81" s="48"/>
      <c r="AQZ81" s="48"/>
      <c r="ARA81" s="48"/>
      <c r="ARB81" s="48"/>
      <c r="ARC81" s="48"/>
      <c r="ARD81" s="48"/>
      <c r="ARE81" s="48"/>
      <c r="ARF81" s="48"/>
      <c r="ARG81" s="48"/>
      <c r="ARH81" s="48"/>
      <c r="ARI81" s="48"/>
      <c r="ARJ81" s="48"/>
      <c r="ARK81" s="48"/>
      <c r="ARL81" s="48"/>
      <c r="ARM81" s="48"/>
      <c r="ARN81" s="48"/>
      <c r="ARO81" s="48"/>
      <c r="ARP81" s="48"/>
      <c r="ARQ81" s="48"/>
      <c r="ARR81" s="48"/>
      <c r="ARS81" s="48"/>
      <c r="ART81" s="48"/>
      <c r="ARU81" s="48"/>
      <c r="ARV81" s="48"/>
      <c r="ARW81" s="48"/>
      <c r="ARX81" s="48"/>
      <c r="ARY81" s="48"/>
      <c r="ARZ81" s="48"/>
      <c r="ASA81" s="48"/>
      <c r="ASB81" s="48"/>
      <c r="ASC81" s="48"/>
      <c r="ASD81" s="48"/>
      <c r="ASE81" s="48"/>
      <c r="ASF81" s="48"/>
      <c r="ASG81" s="48"/>
      <c r="ASH81" s="48"/>
      <c r="ASI81" s="48"/>
      <c r="ASJ81" s="48"/>
      <c r="ASK81" s="48"/>
      <c r="ASL81" s="48"/>
      <c r="ASM81" s="48"/>
      <c r="ASN81" s="48"/>
      <c r="ASO81" s="48"/>
      <c r="ASP81" s="48"/>
      <c r="ASQ81" s="48"/>
      <c r="ASR81" s="48"/>
      <c r="ASS81" s="48"/>
      <c r="AST81" s="48"/>
      <c r="ASU81" s="48"/>
      <c r="ASV81" s="48"/>
      <c r="ASW81" s="48"/>
      <c r="ASX81" s="48"/>
      <c r="ASY81" s="48"/>
      <c r="ASZ81" s="48"/>
      <c r="ATA81" s="48"/>
      <c r="ATB81" s="48"/>
      <c r="ATC81" s="48"/>
      <c r="ATD81" s="48"/>
      <c r="ATE81" s="48"/>
      <c r="ATF81" s="48"/>
      <c r="ATG81" s="48"/>
      <c r="ATH81" s="48"/>
      <c r="ATI81" s="48"/>
      <c r="ATJ81" s="48"/>
      <c r="ATK81" s="48"/>
      <c r="ATL81" s="48"/>
      <c r="ATM81" s="48"/>
      <c r="ATN81" s="48"/>
      <c r="ATO81" s="48"/>
      <c r="ATP81" s="48"/>
      <c r="ATQ81" s="48"/>
      <c r="ATR81" s="48"/>
      <c r="ATS81" s="48"/>
      <c r="ATT81" s="48"/>
      <c r="ATU81" s="48"/>
      <c r="ATV81" s="48"/>
      <c r="ATW81" s="48"/>
      <c r="ATX81" s="48"/>
      <c r="ATY81" s="48"/>
      <c r="ATZ81" s="48"/>
      <c r="AUA81" s="48"/>
      <c r="AUB81" s="48"/>
      <c r="AUC81" s="48"/>
      <c r="AUD81" s="48"/>
      <c r="AUE81" s="48"/>
      <c r="AUF81" s="48"/>
      <c r="AUG81" s="48"/>
      <c r="AUH81" s="48"/>
      <c r="AUI81" s="48"/>
      <c r="AUJ81" s="48"/>
      <c r="AUK81" s="48"/>
      <c r="AUL81" s="48"/>
      <c r="AUM81" s="48"/>
      <c r="AUN81" s="48"/>
      <c r="AUO81" s="48"/>
      <c r="AUP81" s="48"/>
      <c r="AUQ81" s="48"/>
      <c r="AUR81" s="48"/>
      <c r="AUS81" s="48"/>
      <c r="AUT81" s="48"/>
      <c r="AUU81" s="48"/>
      <c r="AUV81" s="48"/>
      <c r="AUW81" s="48"/>
      <c r="AUX81" s="48"/>
      <c r="AUY81" s="48"/>
      <c r="AUZ81" s="48"/>
      <c r="AVA81" s="48"/>
      <c r="AVB81" s="48"/>
      <c r="AVC81" s="48"/>
      <c r="AVD81" s="48"/>
      <c r="AVE81" s="48"/>
      <c r="AVF81" s="48"/>
      <c r="AVG81" s="48"/>
      <c r="AVH81" s="48"/>
      <c r="AVI81" s="48"/>
      <c r="AVJ81" s="48"/>
      <c r="AVK81" s="48"/>
      <c r="AVL81" s="48"/>
      <c r="AVM81" s="48"/>
      <c r="AVN81" s="48"/>
      <c r="AVO81" s="48"/>
      <c r="AVP81" s="48"/>
      <c r="AVQ81" s="48"/>
      <c r="AVR81" s="48"/>
      <c r="AVS81" s="48"/>
      <c r="AVT81" s="48"/>
      <c r="AVU81" s="48"/>
      <c r="AVV81" s="48"/>
      <c r="AVW81" s="48"/>
      <c r="AVX81" s="48"/>
      <c r="AVY81" s="48"/>
      <c r="AVZ81" s="48"/>
      <c r="AWA81" s="48"/>
      <c r="AWB81" s="48"/>
      <c r="AWC81" s="48"/>
      <c r="AWD81" s="48"/>
      <c r="AWE81" s="48"/>
      <c r="AWF81" s="48"/>
      <c r="AWG81" s="48"/>
      <c r="AWH81" s="48"/>
      <c r="AWI81" s="48"/>
      <c r="AWJ81" s="48"/>
      <c r="AWK81" s="48"/>
      <c r="AWL81" s="48"/>
      <c r="AWM81" s="48"/>
      <c r="AWN81" s="48"/>
      <c r="AWO81" s="48"/>
      <c r="AWP81" s="48"/>
      <c r="AWQ81" s="48"/>
      <c r="AWR81" s="48"/>
      <c r="AWS81" s="48"/>
      <c r="AWT81" s="48"/>
      <c r="AWU81" s="48"/>
      <c r="AWV81" s="48"/>
      <c r="AWW81" s="48"/>
      <c r="AWX81" s="48"/>
      <c r="AWY81" s="48"/>
      <c r="AWZ81" s="48"/>
      <c r="AXA81" s="48"/>
      <c r="AXB81" s="48"/>
      <c r="AXC81" s="48"/>
      <c r="AXD81" s="48"/>
      <c r="AXE81" s="48"/>
      <c r="AXF81" s="48"/>
      <c r="AXG81" s="48"/>
      <c r="AXH81" s="48"/>
      <c r="AXI81" s="48"/>
      <c r="AXJ81" s="48"/>
      <c r="AXK81" s="48"/>
      <c r="AXL81" s="48"/>
      <c r="AXM81" s="48"/>
      <c r="AXN81" s="48"/>
      <c r="AXO81" s="48"/>
      <c r="AXP81" s="48"/>
      <c r="AXQ81" s="48"/>
      <c r="AXR81" s="48"/>
      <c r="AXS81" s="48"/>
      <c r="AXT81" s="48"/>
      <c r="AXU81" s="48"/>
      <c r="AXV81" s="48"/>
      <c r="AXW81" s="48"/>
      <c r="AXX81" s="48"/>
      <c r="AXY81" s="48"/>
      <c r="AXZ81" s="48"/>
      <c r="AYA81" s="48"/>
      <c r="AYB81" s="48"/>
      <c r="AYC81" s="48"/>
      <c r="AYD81" s="48"/>
      <c r="AYE81" s="48"/>
      <c r="AYF81" s="48"/>
      <c r="AYG81" s="48"/>
      <c r="AYH81" s="48"/>
      <c r="AYI81" s="48"/>
      <c r="AYJ81" s="48"/>
      <c r="AYK81" s="48"/>
      <c r="AYL81" s="48"/>
      <c r="AYM81" s="48"/>
      <c r="AYN81" s="48"/>
      <c r="AYO81" s="48"/>
      <c r="AYP81" s="48"/>
      <c r="AYQ81" s="48"/>
      <c r="AYR81" s="48"/>
      <c r="AYS81" s="48"/>
      <c r="AYT81" s="48"/>
      <c r="AYU81" s="48"/>
      <c r="AYV81" s="48"/>
      <c r="AYW81" s="48"/>
      <c r="AYX81" s="48"/>
      <c r="AYY81" s="48"/>
      <c r="AYZ81" s="48"/>
      <c r="AZA81" s="48"/>
      <c r="AZB81" s="48"/>
      <c r="AZC81" s="48"/>
      <c r="AZD81" s="48"/>
      <c r="AZE81" s="48"/>
      <c r="AZF81" s="48"/>
      <c r="AZG81" s="48"/>
      <c r="AZH81" s="48"/>
      <c r="AZI81" s="48"/>
      <c r="AZJ81" s="48"/>
      <c r="AZK81" s="48"/>
      <c r="AZL81" s="48"/>
      <c r="AZM81" s="48"/>
      <c r="AZN81" s="48"/>
      <c r="AZO81" s="48"/>
      <c r="AZP81" s="48"/>
      <c r="AZQ81" s="48"/>
      <c r="AZR81" s="48"/>
      <c r="AZS81" s="48"/>
      <c r="AZT81" s="48"/>
      <c r="AZU81" s="48"/>
      <c r="AZV81" s="48"/>
      <c r="AZW81" s="48"/>
      <c r="AZX81" s="48"/>
      <c r="AZY81" s="48"/>
      <c r="AZZ81" s="48"/>
      <c r="BAA81" s="48"/>
      <c r="BAB81" s="48"/>
      <c r="BAC81" s="48"/>
      <c r="BAD81" s="48"/>
      <c r="BAE81" s="48"/>
      <c r="BAF81" s="48"/>
      <c r="BAG81" s="48"/>
      <c r="BAH81" s="48"/>
      <c r="BAI81" s="48"/>
      <c r="BAJ81" s="48"/>
      <c r="BAK81" s="48"/>
      <c r="BAL81" s="48"/>
      <c r="BAM81" s="48"/>
      <c r="BAN81" s="48"/>
      <c r="BAO81" s="48"/>
      <c r="BAP81" s="48"/>
      <c r="BAQ81" s="48"/>
      <c r="BAR81" s="48"/>
      <c r="BAS81" s="48"/>
      <c r="BAT81" s="48"/>
      <c r="BAU81" s="48"/>
      <c r="BAV81" s="48"/>
      <c r="BAW81" s="48"/>
      <c r="BAX81" s="48"/>
      <c r="BAY81" s="48"/>
      <c r="BAZ81" s="48"/>
      <c r="BBA81" s="48"/>
      <c r="BBB81" s="48"/>
      <c r="BBC81" s="48"/>
      <c r="BBD81" s="48"/>
      <c r="BBE81" s="48"/>
      <c r="BBF81" s="48"/>
      <c r="BBG81" s="48"/>
      <c r="BBH81" s="48"/>
      <c r="BBI81" s="48"/>
      <c r="BBJ81" s="48"/>
      <c r="BBK81" s="48"/>
      <c r="BBL81" s="48"/>
      <c r="BBM81" s="48"/>
      <c r="BBN81" s="48"/>
      <c r="BBO81" s="48"/>
      <c r="BBP81" s="48"/>
      <c r="BBQ81" s="48"/>
      <c r="BBR81" s="48"/>
      <c r="BBS81" s="48"/>
      <c r="BBT81" s="48"/>
      <c r="BBU81" s="48"/>
      <c r="BBV81" s="48"/>
      <c r="BBW81" s="48"/>
      <c r="BBX81" s="48"/>
      <c r="BBY81" s="48"/>
      <c r="BBZ81" s="48"/>
      <c r="BCA81" s="48"/>
      <c r="BCB81" s="48"/>
      <c r="BCC81" s="48"/>
      <c r="BCD81" s="48"/>
      <c r="BCE81" s="48"/>
      <c r="BCF81" s="48"/>
      <c r="BCG81" s="48"/>
      <c r="BCH81" s="48"/>
      <c r="BCI81" s="48"/>
      <c r="BCJ81" s="48"/>
      <c r="BCK81" s="48"/>
      <c r="BCL81" s="48"/>
      <c r="BCM81" s="48"/>
      <c r="BCN81" s="48"/>
      <c r="BCO81" s="48"/>
      <c r="BCP81" s="48"/>
      <c r="BCQ81" s="48"/>
      <c r="BCR81" s="48"/>
      <c r="BCS81" s="48"/>
      <c r="BCT81" s="48"/>
      <c r="BCU81" s="48"/>
      <c r="BCV81" s="48"/>
      <c r="BCW81" s="48"/>
      <c r="BCX81" s="48"/>
      <c r="BCY81" s="48"/>
      <c r="BCZ81" s="48"/>
      <c r="BDA81" s="48"/>
      <c r="BDB81" s="48"/>
      <c r="BDC81" s="48"/>
      <c r="BDD81" s="48"/>
      <c r="BDE81" s="48"/>
      <c r="BDF81" s="48"/>
      <c r="BDG81" s="48"/>
      <c r="BDH81" s="48"/>
      <c r="BDI81" s="48"/>
      <c r="BDJ81" s="48"/>
      <c r="BDK81" s="48"/>
      <c r="BDL81" s="48"/>
      <c r="BDM81" s="48"/>
      <c r="BDN81" s="48"/>
      <c r="BDO81" s="48"/>
      <c r="BDP81" s="48"/>
      <c r="BDQ81" s="48"/>
      <c r="BDR81" s="48"/>
      <c r="BDS81" s="48"/>
      <c r="BDT81" s="48"/>
      <c r="BDU81" s="48"/>
      <c r="BDV81" s="48"/>
      <c r="BDW81" s="48"/>
      <c r="BDX81" s="48"/>
      <c r="BDY81" s="48"/>
      <c r="BDZ81" s="48"/>
      <c r="BEA81" s="48"/>
      <c r="BEB81" s="48"/>
      <c r="BEC81" s="48"/>
      <c r="BED81" s="48"/>
      <c r="BEE81" s="48"/>
      <c r="BEF81" s="48"/>
      <c r="BEG81" s="48"/>
      <c r="BEH81" s="48"/>
      <c r="BEI81" s="48"/>
      <c r="BEJ81" s="48"/>
      <c r="BEK81" s="48"/>
      <c r="BEL81" s="48"/>
      <c r="BEM81" s="48"/>
      <c r="BEN81" s="48"/>
      <c r="BEO81" s="48"/>
      <c r="BEP81" s="48"/>
      <c r="BEQ81" s="48"/>
      <c r="BER81" s="48"/>
      <c r="BES81" s="48"/>
      <c r="BET81" s="48"/>
      <c r="BEU81" s="48"/>
      <c r="BEV81" s="48"/>
      <c r="BEW81" s="48"/>
      <c r="BEX81" s="48"/>
      <c r="BEY81" s="48"/>
      <c r="BEZ81" s="48"/>
      <c r="BFA81" s="48"/>
      <c r="BFB81" s="48"/>
      <c r="BFC81" s="48"/>
      <c r="BFD81" s="48"/>
      <c r="BFE81" s="48"/>
      <c r="BFF81" s="48"/>
      <c r="BFG81" s="48"/>
      <c r="BFH81" s="48"/>
      <c r="BFI81" s="48"/>
      <c r="BFJ81" s="48"/>
      <c r="BFK81" s="48"/>
      <c r="BFL81" s="48"/>
      <c r="BFM81" s="48"/>
      <c r="BFN81" s="48"/>
      <c r="BFO81" s="48"/>
      <c r="BFP81" s="48"/>
      <c r="BFQ81" s="48"/>
      <c r="BFR81" s="48"/>
      <c r="BFS81" s="48"/>
      <c r="BFT81" s="48"/>
      <c r="BFU81" s="48"/>
      <c r="BFV81" s="48"/>
      <c r="BFW81" s="48"/>
      <c r="BFX81" s="48"/>
      <c r="BFY81" s="48"/>
      <c r="BFZ81" s="48"/>
      <c r="BGA81" s="48"/>
      <c r="BGB81" s="48"/>
      <c r="BGC81" s="48"/>
      <c r="BGD81" s="48"/>
      <c r="BGE81" s="48"/>
      <c r="BGF81" s="48"/>
      <c r="BGG81" s="48"/>
      <c r="BGH81" s="48"/>
      <c r="BGI81" s="48"/>
      <c r="BGJ81" s="48"/>
      <c r="BGK81" s="48"/>
      <c r="BGL81" s="48"/>
      <c r="BGM81" s="48"/>
      <c r="BGN81" s="48"/>
      <c r="BGO81" s="48"/>
      <c r="BGP81" s="48"/>
      <c r="BGQ81" s="48"/>
      <c r="BGR81" s="48"/>
      <c r="BGS81" s="48"/>
      <c r="BGT81" s="48"/>
      <c r="BGU81" s="48"/>
      <c r="BGV81" s="48"/>
      <c r="BGW81" s="48"/>
      <c r="BGX81" s="48"/>
      <c r="BGY81" s="48"/>
      <c r="BGZ81" s="48"/>
      <c r="BHA81" s="48"/>
      <c r="BHB81" s="48"/>
      <c r="BHC81" s="48"/>
      <c r="BHD81" s="48"/>
      <c r="BHE81" s="48"/>
      <c r="BHF81" s="48"/>
      <c r="BHG81" s="48"/>
      <c r="BHH81" s="48"/>
      <c r="BHI81" s="48"/>
      <c r="BHJ81" s="48"/>
      <c r="BHK81" s="48"/>
      <c r="BHL81" s="48"/>
      <c r="BHM81" s="48"/>
      <c r="BHN81" s="48"/>
      <c r="BHO81" s="48"/>
      <c r="BHP81" s="48"/>
      <c r="BHQ81" s="48"/>
      <c r="BHR81" s="48"/>
      <c r="BHS81" s="48"/>
      <c r="BHT81" s="48"/>
      <c r="BHU81" s="48"/>
      <c r="BHV81" s="48"/>
      <c r="BHW81" s="48"/>
      <c r="BHX81" s="48"/>
      <c r="BHY81" s="48"/>
      <c r="BHZ81" s="48"/>
      <c r="BIA81" s="48"/>
      <c r="BIB81" s="48"/>
      <c r="BIC81" s="48"/>
      <c r="BID81" s="48"/>
      <c r="BIE81" s="48"/>
      <c r="BIF81" s="48"/>
      <c r="BIG81" s="48"/>
      <c r="BIH81" s="48"/>
      <c r="BII81" s="48"/>
      <c r="BIJ81" s="48"/>
      <c r="BIK81" s="48"/>
      <c r="BIL81" s="48"/>
      <c r="BIM81" s="48"/>
      <c r="BIN81" s="48"/>
      <c r="BIO81" s="48"/>
      <c r="BIP81" s="48"/>
      <c r="BIQ81" s="48"/>
      <c r="BIR81" s="48"/>
      <c r="BIS81" s="48"/>
      <c r="BIT81" s="48"/>
      <c r="BIU81" s="48"/>
      <c r="BIV81" s="48"/>
      <c r="BIW81" s="48"/>
      <c r="BIX81" s="48"/>
      <c r="BIY81" s="48"/>
      <c r="BIZ81" s="48"/>
      <c r="BJA81" s="48"/>
      <c r="BJB81" s="48"/>
      <c r="BJC81" s="48"/>
      <c r="BJD81" s="48"/>
      <c r="BJE81" s="48"/>
      <c r="BJF81" s="48"/>
      <c r="BJG81" s="48"/>
      <c r="BJH81" s="48"/>
      <c r="BJI81" s="48"/>
      <c r="BJJ81" s="48"/>
      <c r="BJK81" s="48"/>
      <c r="BJL81" s="48"/>
      <c r="BJM81" s="48"/>
      <c r="BJN81" s="48"/>
      <c r="BJO81" s="48"/>
      <c r="BJP81" s="48"/>
      <c r="BJQ81" s="48"/>
      <c r="BJR81" s="48"/>
      <c r="BJS81" s="48"/>
      <c r="BJT81" s="48"/>
      <c r="BJU81" s="48"/>
      <c r="BJV81" s="48"/>
      <c r="BJW81" s="48"/>
      <c r="BJX81" s="48"/>
      <c r="BJY81" s="48"/>
      <c r="BJZ81" s="48"/>
      <c r="BKA81" s="48"/>
      <c r="BKB81" s="48"/>
      <c r="BKC81" s="48"/>
      <c r="BKD81" s="48"/>
      <c r="BKE81" s="48"/>
      <c r="BKF81" s="48"/>
      <c r="BKG81" s="48"/>
      <c r="BKH81" s="48"/>
      <c r="BKI81" s="48"/>
      <c r="BKJ81" s="48"/>
      <c r="BKK81" s="48"/>
      <c r="BKL81" s="48"/>
      <c r="BKM81" s="48"/>
      <c r="BKN81" s="48"/>
      <c r="BKO81" s="48"/>
      <c r="BKP81" s="48"/>
      <c r="BKQ81" s="48"/>
      <c r="BKR81" s="48"/>
      <c r="BKS81" s="48"/>
      <c r="BKT81" s="48"/>
      <c r="BKU81" s="48"/>
      <c r="BKV81" s="48"/>
      <c r="BKW81" s="48"/>
      <c r="BKX81" s="48"/>
      <c r="BKY81" s="48"/>
      <c r="BKZ81" s="48"/>
      <c r="BLA81" s="48"/>
      <c r="BLB81" s="48"/>
      <c r="BLC81" s="48"/>
      <c r="BLD81" s="48"/>
      <c r="BLE81" s="48"/>
      <c r="BLF81" s="48"/>
      <c r="BLG81" s="48"/>
      <c r="BLH81" s="48"/>
      <c r="BLI81" s="48"/>
      <c r="BLJ81" s="48"/>
      <c r="BLK81" s="48"/>
      <c r="BLL81" s="48"/>
      <c r="BLM81" s="48"/>
      <c r="BLN81" s="48"/>
      <c r="BLO81" s="48"/>
      <c r="BLP81" s="48"/>
      <c r="BLQ81" s="48"/>
      <c r="BLR81" s="48"/>
      <c r="BLS81" s="48"/>
      <c r="BLT81" s="48"/>
      <c r="BLU81" s="48"/>
      <c r="BLV81" s="48"/>
      <c r="BLW81" s="48"/>
      <c r="BLX81" s="48"/>
      <c r="BLY81" s="48"/>
      <c r="BLZ81" s="48"/>
      <c r="BMA81" s="48"/>
      <c r="BMB81" s="48"/>
      <c r="BMC81" s="48"/>
      <c r="BMD81" s="48"/>
      <c r="BME81" s="48"/>
      <c r="BMF81" s="48"/>
      <c r="BMG81" s="48"/>
      <c r="BMH81" s="48"/>
      <c r="BMI81" s="48"/>
      <c r="BMJ81" s="48"/>
      <c r="BMK81" s="48"/>
      <c r="BML81" s="48"/>
      <c r="BMM81" s="48"/>
      <c r="BMN81" s="48"/>
      <c r="BMO81" s="48"/>
      <c r="BMP81" s="48"/>
      <c r="BMQ81" s="48"/>
      <c r="BMR81" s="48"/>
      <c r="BMS81" s="48"/>
      <c r="BMT81" s="48"/>
      <c r="BMU81" s="48"/>
      <c r="BMV81" s="48"/>
      <c r="BMW81" s="48"/>
      <c r="BMX81" s="48"/>
      <c r="BMY81" s="48"/>
      <c r="BMZ81" s="48"/>
      <c r="BNA81" s="48"/>
      <c r="BNB81" s="48"/>
      <c r="BNC81" s="48"/>
      <c r="BND81" s="48"/>
      <c r="BNE81" s="48"/>
      <c r="BNF81" s="48"/>
      <c r="BNG81" s="48"/>
      <c r="BNH81" s="48"/>
      <c r="BNI81" s="48"/>
      <c r="BNJ81" s="48"/>
      <c r="BNK81" s="48"/>
      <c r="BNL81" s="48"/>
      <c r="BNM81" s="48"/>
      <c r="BNN81" s="48"/>
      <c r="BNO81" s="48"/>
      <c r="BNP81" s="48"/>
      <c r="BNQ81" s="48"/>
      <c r="BNR81" s="48"/>
      <c r="BNS81" s="48"/>
      <c r="BNT81" s="48"/>
      <c r="BNU81" s="48"/>
      <c r="BNV81" s="48"/>
      <c r="BNW81" s="48"/>
      <c r="BNX81" s="48"/>
      <c r="BNY81" s="48"/>
      <c r="BNZ81" s="48"/>
      <c r="BOA81" s="48"/>
      <c r="BOB81" s="48"/>
      <c r="BOC81" s="48"/>
      <c r="BOD81" s="48"/>
      <c r="BOE81" s="48"/>
      <c r="BOF81" s="48"/>
      <c r="BOG81" s="48"/>
      <c r="BOH81" s="48"/>
      <c r="BOI81" s="48"/>
      <c r="BOJ81" s="48"/>
      <c r="BOK81" s="48"/>
      <c r="BOL81" s="48"/>
      <c r="BOM81" s="48"/>
      <c r="BON81" s="48"/>
      <c r="BOO81" s="48"/>
      <c r="BOP81" s="48"/>
      <c r="BOQ81" s="48"/>
      <c r="BOR81" s="48"/>
      <c r="BOS81" s="48"/>
      <c r="BOT81" s="48"/>
      <c r="BOU81" s="48"/>
      <c r="BOV81" s="48"/>
      <c r="BOW81" s="48"/>
      <c r="BOX81" s="48"/>
      <c r="BOY81" s="48"/>
      <c r="BOZ81" s="48"/>
      <c r="BPA81" s="48"/>
      <c r="BPB81" s="48"/>
      <c r="BPC81" s="48"/>
      <c r="BPD81" s="48"/>
      <c r="BPE81" s="48"/>
      <c r="BPF81" s="48"/>
      <c r="BPG81" s="48"/>
      <c r="BPH81" s="48"/>
      <c r="BPI81" s="48"/>
      <c r="BPJ81" s="48"/>
      <c r="BPK81" s="48"/>
      <c r="BPL81" s="48"/>
      <c r="BPM81" s="48"/>
      <c r="BPN81" s="48"/>
      <c r="BPO81" s="48"/>
      <c r="BPP81" s="48"/>
      <c r="BPQ81" s="48"/>
      <c r="BPR81" s="48"/>
      <c r="BPS81" s="48"/>
      <c r="BPT81" s="48"/>
      <c r="BPU81" s="48"/>
      <c r="BPV81" s="48"/>
      <c r="BPW81" s="48"/>
      <c r="BPX81" s="48"/>
      <c r="BPY81" s="48"/>
      <c r="BPZ81" s="48"/>
      <c r="BQA81" s="48"/>
      <c r="BQB81" s="48"/>
      <c r="BQC81" s="48"/>
      <c r="BQD81" s="48"/>
      <c r="BQE81" s="48"/>
      <c r="BQF81" s="48"/>
      <c r="BQG81" s="48"/>
      <c r="BQH81" s="48"/>
      <c r="BQI81" s="48"/>
      <c r="BQJ81" s="48"/>
      <c r="BQK81" s="48"/>
      <c r="BQL81" s="48"/>
      <c r="BQM81" s="48"/>
      <c r="BQN81" s="48"/>
      <c r="BQO81" s="48"/>
      <c r="BQP81" s="48"/>
      <c r="BQQ81" s="48"/>
      <c r="BQR81" s="48"/>
      <c r="BQS81" s="48"/>
      <c r="BQT81" s="48"/>
      <c r="BQU81" s="48"/>
      <c r="BQV81" s="48"/>
      <c r="BQW81" s="48"/>
      <c r="BQX81" s="48"/>
      <c r="BQY81" s="48"/>
      <c r="BQZ81" s="48"/>
      <c r="BRA81" s="48"/>
      <c r="BRB81" s="48"/>
      <c r="BRC81" s="48"/>
      <c r="BRD81" s="48"/>
      <c r="BRE81" s="48"/>
      <c r="BRF81" s="48"/>
      <c r="BRG81" s="48"/>
      <c r="BRH81" s="48"/>
      <c r="BRI81" s="48"/>
      <c r="BRJ81" s="48"/>
      <c r="BRK81" s="48"/>
      <c r="BRL81" s="48"/>
      <c r="BRM81" s="48"/>
      <c r="BRN81" s="48"/>
      <c r="BRO81" s="48"/>
      <c r="BRP81" s="48"/>
      <c r="BRQ81" s="48"/>
      <c r="BRR81" s="48"/>
      <c r="BRS81" s="48"/>
      <c r="BRT81" s="48"/>
      <c r="BRU81" s="48"/>
      <c r="BRV81" s="48"/>
      <c r="BRW81" s="48"/>
      <c r="BRX81" s="48"/>
      <c r="BRY81" s="48"/>
      <c r="BRZ81" s="48"/>
      <c r="BSA81" s="48"/>
      <c r="BSB81" s="48"/>
      <c r="BSC81" s="48"/>
      <c r="BSD81" s="48"/>
      <c r="BSE81" s="48"/>
      <c r="BSF81" s="48"/>
      <c r="BSG81" s="48"/>
      <c r="BSH81" s="48"/>
      <c r="BSI81" s="48"/>
      <c r="BSJ81" s="48"/>
      <c r="BSK81" s="48"/>
      <c r="BSL81" s="48"/>
      <c r="BSM81" s="48"/>
      <c r="BSN81" s="48"/>
      <c r="BSO81" s="48"/>
      <c r="BSP81" s="48"/>
      <c r="BSQ81" s="48"/>
      <c r="BSR81" s="48"/>
      <c r="BSS81" s="48"/>
      <c r="BST81" s="48"/>
      <c r="BSU81" s="48"/>
      <c r="BSV81" s="48"/>
      <c r="BSW81" s="48"/>
      <c r="BSX81" s="48"/>
      <c r="BSY81" s="48"/>
      <c r="BSZ81" s="48"/>
      <c r="BTA81" s="48"/>
      <c r="BTB81" s="48"/>
      <c r="BTC81" s="48"/>
      <c r="BTD81" s="48"/>
      <c r="BTE81" s="48"/>
      <c r="BTF81" s="48"/>
      <c r="BTG81" s="48"/>
      <c r="BTH81" s="48"/>
      <c r="BTI81" s="48"/>
      <c r="BTJ81" s="48"/>
      <c r="BTK81" s="48"/>
      <c r="BTL81" s="48"/>
      <c r="BTM81" s="48"/>
      <c r="BTN81" s="48"/>
      <c r="BTO81" s="48"/>
      <c r="BTP81" s="48"/>
      <c r="BTQ81" s="48"/>
      <c r="BTR81" s="48"/>
      <c r="BTS81" s="48"/>
      <c r="BTT81" s="48"/>
      <c r="BTU81" s="48"/>
      <c r="BTV81" s="48"/>
      <c r="BTW81" s="48"/>
      <c r="BTX81" s="48"/>
      <c r="BTY81" s="48"/>
      <c r="BTZ81" s="48"/>
      <c r="BUA81" s="48"/>
      <c r="BUB81" s="48"/>
      <c r="BUC81" s="48"/>
      <c r="BUD81" s="48"/>
      <c r="BUE81" s="48"/>
      <c r="BUF81" s="48"/>
      <c r="BUG81" s="48"/>
      <c r="BUH81" s="48"/>
      <c r="BUI81" s="48"/>
      <c r="BUJ81" s="48"/>
      <c r="BUK81" s="48"/>
      <c r="BUL81" s="48"/>
      <c r="BUM81" s="48"/>
      <c r="BUN81" s="48"/>
      <c r="BUO81" s="48"/>
      <c r="BUP81" s="48"/>
      <c r="BUQ81" s="48"/>
      <c r="BUR81" s="48"/>
      <c r="BUS81" s="48"/>
      <c r="BUT81" s="48"/>
      <c r="BUU81" s="48"/>
      <c r="BUV81" s="48"/>
      <c r="BUW81" s="48"/>
      <c r="BUX81" s="48"/>
      <c r="BUY81" s="48"/>
      <c r="BUZ81" s="48"/>
      <c r="BVA81" s="48"/>
      <c r="BVB81" s="48"/>
      <c r="BVC81" s="48"/>
      <c r="BVD81" s="48"/>
      <c r="BVE81" s="48"/>
      <c r="BVF81" s="48"/>
      <c r="BVG81" s="48"/>
      <c r="BVH81" s="48"/>
      <c r="BVI81" s="48"/>
      <c r="BVJ81" s="48"/>
      <c r="BVK81" s="48"/>
      <c r="BVL81" s="48"/>
      <c r="BVM81" s="48"/>
      <c r="BVN81" s="48"/>
      <c r="BVO81" s="48"/>
      <c r="BVP81" s="48"/>
      <c r="BVQ81" s="48"/>
      <c r="BVR81" s="48"/>
      <c r="BVS81" s="48"/>
      <c r="BVT81" s="48"/>
      <c r="BVU81" s="48"/>
      <c r="BVV81" s="48"/>
      <c r="BVW81" s="48"/>
      <c r="BVX81" s="48"/>
      <c r="BVY81" s="48"/>
      <c r="BVZ81" s="48"/>
      <c r="BWA81" s="48"/>
      <c r="BWB81" s="48"/>
      <c r="BWC81" s="48"/>
      <c r="BWD81" s="48"/>
      <c r="BWE81" s="48"/>
      <c r="BWF81" s="48"/>
      <c r="BWG81" s="48"/>
      <c r="BWH81" s="48"/>
      <c r="BWI81" s="48"/>
      <c r="BWJ81" s="48"/>
      <c r="BWK81" s="48"/>
      <c r="BWL81" s="48"/>
      <c r="BWM81" s="48"/>
      <c r="BWN81" s="48"/>
      <c r="BWO81" s="48"/>
      <c r="BWP81" s="48"/>
      <c r="BWQ81" s="48"/>
      <c r="BWR81" s="48"/>
      <c r="BWS81" s="48"/>
      <c r="BWT81" s="48"/>
      <c r="BWU81" s="48"/>
      <c r="BWV81" s="48"/>
      <c r="BWW81" s="48"/>
      <c r="BWX81" s="48"/>
      <c r="BWY81" s="48"/>
      <c r="BWZ81" s="48"/>
      <c r="BXA81" s="48"/>
      <c r="BXB81" s="48"/>
      <c r="BXC81" s="48"/>
      <c r="BXD81" s="48"/>
      <c r="BXE81" s="48"/>
      <c r="BXF81" s="48"/>
      <c r="BXG81" s="48"/>
      <c r="BXH81" s="48"/>
      <c r="BXI81" s="48"/>
      <c r="BXJ81" s="48"/>
      <c r="BXK81" s="48"/>
      <c r="BXL81" s="48"/>
      <c r="BXM81" s="48"/>
      <c r="BXN81" s="48"/>
      <c r="BXO81" s="48"/>
      <c r="BXP81" s="48"/>
      <c r="BXQ81" s="48"/>
      <c r="BXR81" s="48"/>
      <c r="BXS81" s="48"/>
      <c r="BXT81" s="48"/>
      <c r="BXU81" s="48"/>
      <c r="BXV81" s="48"/>
      <c r="BXW81" s="48"/>
      <c r="BXX81" s="48"/>
      <c r="BXY81" s="48"/>
      <c r="BXZ81" s="48"/>
      <c r="BYA81" s="48"/>
      <c r="BYB81" s="48"/>
      <c r="BYC81" s="48"/>
      <c r="BYD81" s="48"/>
      <c r="BYE81" s="48"/>
      <c r="BYF81" s="48"/>
      <c r="BYG81" s="48"/>
      <c r="BYH81" s="48"/>
      <c r="BYI81" s="48"/>
      <c r="BYJ81" s="48"/>
      <c r="BYK81" s="48"/>
      <c r="BYL81" s="48"/>
      <c r="BYM81" s="48"/>
      <c r="BYN81" s="48"/>
      <c r="BYO81" s="48"/>
      <c r="BYP81" s="48"/>
      <c r="BYQ81" s="48"/>
      <c r="BYR81" s="48"/>
      <c r="BYS81" s="48"/>
      <c r="BYT81" s="48"/>
      <c r="BYU81" s="48"/>
      <c r="BYV81" s="48"/>
      <c r="BYW81" s="48"/>
      <c r="BYX81" s="48"/>
      <c r="BYY81" s="48"/>
      <c r="BYZ81" s="48"/>
      <c r="BZA81" s="48"/>
      <c r="BZB81" s="48"/>
      <c r="BZC81" s="48"/>
      <c r="BZD81" s="48"/>
      <c r="BZE81" s="48"/>
      <c r="BZF81" s="48"/>
      <c r="BZG81" s="48"/>
      <c r="BZH81" s="48"/>
      <c r="BZI81" s="48"/>
      <c r="BZJ81" s="48"/>
      <c r="BZK81" s="48"/>
      <c r="BZL81" s="48"/>
      <c r="BZM81" s="48"/>
      <c r="BZN81" s="48"/>
      <c r="BZO81" s="48"/>
      <c r="BZP81" s="48"/>
      <c r="BZQ81" s="48"/>
      <c r="BZR81" s="48"/>
      <c r="BZS81" s="48"/>
      <c r="BZT81" s="48"/>
      <c r="BZU81" s="48"/>
      <c r="BZV81" s="48"/>
      <c r="BZW81" s="48"/>
      <c r="BZX81" s="48"/>
      <c r="BZY81" s="48"/>
      <c r="BZZ81" s="48"/>
      <c r="CAA81" s="48"/>
      <c r="CAB81" s="48"/>
      <c r="CAC81" s="48"/>
      <c r="CAD81" s="48"/>
      <c r="CAE81" s="48"/>
      <c r="CAF81" s="48"/>
      <c r="CAG81" s="48"/>
      <c r="CAH81" s="48"/>
      <c r="CAI81" s="48"/>
      <c r="CAJ81" s="48"/>
      <c r="CAK81" s="48"/>
      <c r="CAL81" s="48"/>
      <c r="CAM81" s="48"/>
      <c r="CAN81" s="48"/>
      <c r="CAO81" s="48"/>
      <c r="CAP81" s="48"/>
      <c r="CAQ81" s="48"/>
      <c r="CAR81" s="48"/>
      <c r="CAS81" s="48"/>
      <c r="CAT81" s="48"/>
      <c r="CAU81" s="48"/>
      <c r="CAV81" s="48"/>
      <c r="CAW81" s="48"/>
      <c r="CAX81" s="48"/>
      <c r="CAY81" s="48"/>
      <c r="CAZ81" s="48"/>
      <c r="CBA81" s="48"/>
      <c r="CBB81" s="48"/>
      <c r="CBC81" s="48"/>
      <c r="CBD81" s="48"/>
      <c r="CBE81" s="48"/>
      <c r="CBF81" s="48"/>
      <c r="CBG81" s="48"/>
      <c r="CBH81" s="48"/>
      <c r="CBI81" s="48"/>
      <c r="CBJ81" s="48"/>
      <c r="CBK81" s="48"/>
      <c r="CBL81" s="48"/>
      <c r="CBM81" s="48"/>
      <c r="CBN81" s="48"/>
      <c r="CBO81" s="48"/>
      <c r="CBP81" s="48"/>
      <c r="CBQ81" s="48"/>
      <c r="CBR81" s="48"/>
      <c r="CBS81" s="48"/>
      <c r="CBT81" s="48"/>
      <c r="CBU81" s="48"/>
      <c r="CBV81" s="48"/>
      <c r="CBW81" s="48"/>
      <c r="CBX81" s="48"/>
      <c r="CBY81" s="48"/>
      <c r="CBZ81" s="48"/>
      <c r="CCA81" s="48"/>
      <c r="CCB81" s="48"/>
      <c r="CCC81" s="48"/>
      <c r="CCD81" s="48"/>
      <c r="CCE81" s="48"/>
      <c r="CCF81" s="48"/>
      <c r="CCG81" s="48"/>
      <c r="CCH81" s="48"/>
      <c r="CCI81" s="48"/>
      <c r="CCJ81" s="48"/>
      <c r="CCK81" s="48"/>
      <c r="CCL81" s="48"/>
      <c r="CCM81" s="48"/>
      <c r="CCN81" s="48"/>
      <c r="CCO81" s="48"/>
      <c r="CCP81" s="48"/>
      <c r="CCQ81" s="48"/>
      <c r="CCR81" s="48"/>
      <c r="CCS81" s="48"/>
      <c r="CCT81" s="48"/>
      <c r="CCU81" s="48"/>
      <c r="CCV81" s="48"/>
      <c r="CCW81" s="48"/>
      <c r="CCX81" s="48"/>
      <c r="CCY81" s="48"/>
      <c r="CCZ81" s="48"/>
      <c r="CDA81" s="48"/>
      <c r="CDB81" s="48"/>
      <c r="CDC81" s="48"/>
      <c r="CDD81" s="48"/>
      <c r="CDE81" s="48"/>
      <c r="CDF81" s="48"/>
      <c r="CDG81" s="48"/>
      <c r="CDH81" s="48"/>
      <c r="CDI81" s="48"/>
      <c r="CDJ81" s="48"/>
      <c r="CDK81" s="48"/>
      <c r="CDL81" s="48"/>
      <c r="CDM81" s="48"/>
      <c r="CDN81" s="48"/>
      <c r="CDO81" s="48"/>
      <c r="CDP81" s="48"/>
      <c r="CDQ81" s="48"/>
      <c r="CDR81" s="48"/>
      <c r="CDS81" s="48"/>
      <c r="CDT81" s="48"/>
      <c r="CDU81" s="48"/>
      <c r="CDV81" s="48"/>
      <c r="CDW81" s="48"/>
      <c r="CDX81" s="48"/>
      <c r="CDY81" s="48"/>
      <c r="CDZ81" s="48"/>
      <c r="CEA81" s="48"/>
      <c r="CEB81" s="48"/>
      <c r="CEC81" s="48"/>
      <c r="CED81" s="48"/>
      <c r="CEE81" s="48"/>
      <c r="CEF81" s="48"/>
      <c r="CEG81" s="48"/>
      <c r="CEH81" s="48"/>
      <c r="CEI81" s="48"/>
      <c r="CEJ81" s="48"/>
      <c r="CEK81" s="48"/>
      <c r="CEL81" s="48"/>
      <c r="CEM81" s="48"/>
      <c r="CEN81" s="48"/>
      <c r="CEO81" s="48"/>
      <c r="CEP81" s="48"/>
      <c r="CEQ81" s="48"/>
      <c r="CER81" s="48"/>
      <c r="CES81" s="48"/>
      <c r="CET81" s="48"/>
      <c r="CEU81" s="48"/>
      <c r="CEV81" s="48"/>
      <c r="CEW81" s="48"/>
      <c r="CEX81" s="48"/>
      <c r="CEY81" s="48"/>
      <c r="CEZ81" s="48"/>
      <c r="CFA81" s="48"/>
      <c r="CFB81" s="48"/>
      <c r="CFC81" s="48"/>
      <c r="CFD81" s="48"/>
      <c r="CFE81" s="48"/>
      <c r="CFF81" s="48"/>
      <c r="CFG81" s="48"/>
      <c r="CFH81" s="48"/>
      <c r="CFI81" s="48"/>
      <c r="CFJ81" s="48"/>
      <c r="CFK81" s="48"/>
      <c r="CFL81" s="48"/>
      <c r="CFM81" s="48"/>
      <c r="CFN81" s="48"/>
      <c r="CFO81" s="48"/>
      <c r="CFP81" s="48"/>
      <c r="CFQ81" s="48"/>
      <c r="CFR81" s="48"/>
      <c r="CFS81" s="48"/>
      <c r="CFT81" s="48"/>
      <c r="CFU81" s="48"/>
      <c r="CFV81" s="48"/>
      <c r="CFW81" s="48"/>
      <c r="CFX81" s="48"/>
      <c r="CFY81" s="48"/>
      <c r="CFZ81" s="48"/>
      <c r="CGA81" s="48"/>
      <c r="CGB81" s="48"/>
      <c r="CGC81" s="48"/>
      <c r="CGD81" s="48"/>
      <c r="CGE81" s="48"/>
      <c r="CGF81" s="48"/>
      <c r="CGG81" s="48"/>
      <c r="CGH81" s="48"/>
      <c r="CGI81" s="48"/>
      <c r="CGJ81" s="48"/>
      <c r="CGK81" s="48"/>
      <c r="CGL81" s="48"/>
      <c r="CGM81" s="48"/>
      <c r="CGN81" s="48"/>
      <c r="CGO81" s="48"/>
      <c r="CGP81" s="48"/>
      <c r="CGQ81" s="48"/>
      <c r="CGR81" s="48"/>
      <c r="CGS81" s="48"/>
      <c r="CGT81" s="48"/>
      <c r="CGU81" s="48"/>
      <c r="CGV81" s="48"/>
      <c r="CGW81" s="48"/>
      <c r="CGX81" s="48"/>
      <c r="CGY81" s="48"/>
      <c r="CGZ81" s="48"/>
      <c r="CHA81" s="48"/>
      <c r="CHB81" s="48"/>
      <c r="CHC81" s="48"/>
      <c r="CHD81" s="48"/>
      <c r="CHE81" s="48"/>
      <c r="CHF81" s="48"/>
      <c r="CHG81" s="48"/>
      <c r="CHH81" s="48"/>
      <c r="CHI81" s="48"/>
      <c r="CHJ81" s="48"/>
      <c r="CHK81" s="48"/>
      <c r="CHL81" s="48"/>
      <c r="CHM81" s="48"/>
      <c r="CHN81" s="48"/>
      <c r="CHO81" s="48"/>
      <c r="CHP81" s="48"/>
      <c r="CHQ81" s="48"/>
      <c r="CHR81" s="48"/>
      <c r="CHS81" s="48"/>
      <c r="CHT81" s="48"/>
      <c r="CHU81" s="48"/>
      <c r="CHV81" s="48"/>
      <c r="CHW81" s="48"/>
      <c r="CHX81" s="48"/>
      <c r="CHY81" s="48"/>
      <c r="CHZ81" s="48"/>
      <c r="CIA81" s="48"/>
      <c r="CIB81" s="48"/>
      <c r="CIC81" s="48"/>
      <c r="CID81" s="48"/>
      <c r="CIE81" s="48"/>
      <c r="CIF81" s="48"/>
      <c r="CIG81" s="48"/>
      <c r="CIH81" s="48"/>
      <c r="CII81" s="48"/>
      <c r="CIJ81" s="48"/>
      <c r="CIK81" s="48"/>
      <c r="CIL81" s="48"/>
      <c r="CIM81" s="48"/>
      <c r="CIN81" s="48"/>
      <c r="CIO81" s="48"/>
      <c r="CIP81" s="48"/>
      <c r="CIQ81" s="48"/>
      <c r="CIR81" s="48"/>
      <c r="CIS81" s="48"/>
      <c r="CIT81" s="48"/>
      <c r="CIU81" s="48"/>
      <c r="CIV81" s="48"/>
      <c r="CIW81" s="48"/>
      <c r="CIX81" s="48"/>
      <c r="CIY81" s="48"/>
      <c r="CIZ81" s="48"/>
      <c r="CJA81" s="48"/>
      <c r="CJB81" s="48"/>
      <c r="CJC81" s="48"/>
      <c r="CJD81" s="48"/>
      <c r="CJE81" s="48"/>
      <c r="CJF81" s="48"/>
      <c r="CJG81" s="48"/>
      <c r="CJH81" s="48"/>
      <c r="CJI81" s="48"/>
      <c r="CJJ81" s="48"/>
      <c r="CJK81" s="48"/>
      <c r="CJL81" s="48"/>
      <c r="CJM81" s="48"/>
      <c r="CJN81" s="48"/>
      <c r="CJO81" s="48"/>
      <c r="CJP81" s="48"/>
      <c r="CJQ81" s="48"/>
      <c r="CJR81" s="48"/>
      <c r="CJS81" s="48"/>
      <c r="CJT81" s="48"/>
      <c r="CJU81" s="48"/>
      <c r="CJV81" s="48"/>
      <c r="CJW81" s="48"/>
      <c r="CJX81" s="48"/>
      <c r="CJY81" s="48"/>
      <c r="CJZ81" s="48"/>
      <c r="CKA81" s="48"/>
      <c r="CKB81" s="48"/>
      <c r="CKC81" s="48"/>
      <c r="CKD81" s="48"/>
      <c r="CKE81" s="48"/>
      <c r="CKF81" s="48"/>
      <c r="CKG81" s="48"/>
      <c r="CKH81" s="48"/>
      <c r="CKI81" s="48"/>
      <c r="CKJ81" s="48"/>
      <c r="CKK81" s="48"/>
      <c r="CKL81" s="48"/>
      <c r="CKM81" s="48"/>
      <c r="CKN81" s="48"/>
      <c r="CKO81" s="48"/>
      <c r="CKP81" s="48"/>
      <c r="CKQ81" s="48"/>
      <c r="CKR81" s="48"/>
      <c r="CKS81" s="48"/>
      <c r="CKT81" s="48"/>
      <c r="CKU81" s="48"/>
      <c r="CKV81" s="48"/>
      <c r="CKW81" s="48"/>
      <c r="CKX81" s="48"/>
      <c r="CKY81" s="48"/>
      <c r="CKZ81" s="48"/>
      <c r="CLA81" s="48"/>
      <c r="CLB81" s="48"/>
      <c r="CLC81" s="48"/>
      <c r="CLD81" s="48"/>
      <c r="CLE81" s="48"/>
      <c r="CLF81" s="48"/>
      <c r="CLG81" s="48"/>
      <c r="CLH81" s="48"/>
      <c r="CLI81" s="48"/>
      <c r="CLJ81" s="48"/>
      <c r="CLK81" s="48"/>
      <c r="CLL81" s="48"/>
      <c r="CLM81" s="48"/>
      <c r="CLN81" s="48"/>
      <c r="CLO81" s="48"/>
      <c r="CLP81" s="48"/>
      <c r="CLQ81" s="48"/>
      <c r="CLR81" s="48"/>
      <c r="CLS81" s="48"/>
      <c r="CLT81" s="48"/>
      <c r="CLU81" s="48"/>
      <c r="CLV81" s="48"/>
      <c r="CLW81" s="48"/>
      <c r="CLX81" s="48"/>
      <c r="CLY81" s="48"/>
      <c r="CLZ81" s="48"/>
      <c r="CMA81" s="48"/>
      <c r="CMB81" s="48"/>
      <c r="CMC81" s="48"/>
      <c r="CMD81" s="48"/>
      <c r="CME81" s="48"/>
      <c r="CMF81" s="48"/>
      <c r="CMG81" s="48"/>
      <c r="CMH81" s="48"/>
      <c r="CMI81" s="48"/>
      <c r="CMJ81" s="48"/>
      <c r="CMK81" s="48"/>
      <c r="CML81" s="48"/>
      <c r="CMM81" s="48"/>
      <c r="CMN81" s="48"/>
      <c r="CMO81" s="48"/>
      <c r="CMP81" s="48"/>
      <c r="CMQ81" s="48"/>
      <c r="CMR81" s="48"/>
      <c r="CMS81" s="48"/>
      <c r="CMT81" s="48"/>
      <c r="CMU81" s="48"/>
      <c r="CMV81" s="48"/>
      <c r="CMW81" s="48"/>
      <c r="CMX81" s="48"/>
      <c r="CMY81" s="48"/>
      <c r="CMZ81" s="48"/>
      <c r="CNA81" s="48"/>
      <c r="CNB81" s="48"/>
      <c r="CNC81" s="48"/>
      <c r="CND81" s="48"/>
      <c r="CNE81" s="48"/>
      <c r="CNF81" s="48"/>
      <c r="CNG81" s="48"/>
      <c r="CNH81" s="48"/>
      <c r="CNI81" s="48"/>
      <c r="CNJ81" s="48"/>
      <c r="CNK81" s="48"/>
      <c r="CNL81" s="48"/>
      <c r="CNM81" s="48"/>
      <c r="CNN81" s="48"/>
      <c r="CNO81" s="48"/>
      <c r="CNP81" s="48"/>
      <c r="CNQ81" s="48"/>
      <c r="CNR81" s="48"/>
      <c r="CNS81" s="48"/>
      <c r="CNT81" s="48"/>
      <c r="CNU81" s="48"/>
      <c r="CNV81" s="48"/>
      <c r="CNW81" s="48"/>
      <c r="CNX81" s="48"/>
      <c r="CNY81" s="48"/>
      <c r="CNZ81" s="48"/>
      <c r="COA81" s="48"/>
      <c r="COB81" s="48"/>
      <c r="COC81" s="48"/>
      <c r="COD81" s="48"/>
      <c r="COE81" s="48"/>
      <c r="COF81" s="48"/>
      <c r="COG81" s="48"/>
      <c r="COH81" s="48"/>
      <c r="COI81" s="48"/>
      <c r="COJ81" s="48"/>
      <c r="COK81" s="48"/>
      <c r="COL81" s="48"/>
      <c r="COM81" s="48"/>
      <c r="CON81" s="48"/>
      <c r="COO81" s="48"/>
      <c r="COP81" s="48"/>
      <c r="COQ81" s="48"/>
      <c r="COR81" s="48"/>
      <c r="COS81" s="48"/>
      <c r="COT81" s="48"/>
      <c r="COU81" s="48"/>
      <c r="COV81" s="48"/>
      <c r="COW81" s="48"/>
      <c r="COX81" s="48"/>
      <c r="COY81" s="48"/>
      <c r="COZ81" s="48"/>
      <c r="CPA81" s="48"/>
      <c r="CPB81" s="48"/>
      <c r="CPC81" s="48"/>
      <c r="CPD81" s="48"/>
      <c r="CPE81" s="48"/>
      <c r="CPF81" s="48"/>
      <c r="CPG81" s="48"/>
      <c r="CPH81" s="48"/>
      <c r="CPI81" s="48"/>
      <c r="CPJ81" s="48"/>
      <c r="CPK81" s="48"/>
      <c r="CPL81" s="48"/>
      <c r="CPM81" s="48"/>
      <c r="CPN81" s="48"/>
      <c r="CPO81" s="48"/>
      <c r="CPP81" s="48"/>
      <c r="CPQ81" s="48"/>
      <c r="CPR81" s="48"/>
      <c r="CPS81" s="48"/>
      <c r="CPT81" s="48"/>
      <c r="CPU81" s="48"/>
      <c r="CPV81" s="48"/>
      <c r="CPW81" s="48"/>
      <c r="CPX81" s="48"/>
      <c r="CPY81" s="48"/>
      <c r="CPZ81" s="48"/>
      <c r="CQA81" s="48"/>
      <c r="CQB81" s="48"/>
      <c r="CQC81" s="48"/>
      <c r="CQD81" s="48"/>
      <c r="CQE81" s="48"/>
      <c r="CQF81" s="48"/>
      <c r="CQG81" s="48"/>
      <c r="CQH81" s="48"/>
      <c r="CQI81" s="48"/>
      <c r="CQJ81" s="48"/>
      <c r="CQK81" s="48"/>
      <c r="CQL81" s="48"/>
      <c r="CQM81" s="48"/>
      <c r="CQN81" s="48"/>
      <c r="CQO81" s="48"/>
      <c r="CQP81" s="48"/>
      <c r="CQQ81" s="48"/>
      <c r="CQR81" s="48"/>
      <c r="CQS81" s="48"/>
      <c r="CQT81" s="48"/>
      <c r="CQU81" s="48"/>
      <c r="CQV81" s="48"/>
      <c r="CQW81" s="48"/>
      <c r="CQX81" s="48"/>
      <c r="CQY81" s="48"/>
      <c r="CQZ81" s="48"/>
      <c r="CRA81" s="48"/>
      <c r="CRB81" s="48"/>
      <c r="CRC81" s="48"/>
      <c r="CRD81" s="48"/>
      <c r="CRE81" s="48"/>
      <c r="CRF81" s="48"/>
      <c r="CRG81" s="48"/>
      <c r="CRH81" s="48"/>
      <c r="CRI81" s="48"/>
      <c r="CRJ81" s="48"/>
      <c r="CRK81" s="48"/>
      <c r="CRL81" s="48"/>
      <c r="CRM81" s="48"/>
      <c r="CRN81" s="48"/>
      <c r="CRO81" s="48"/>
      <c r="CRP81" s="48"/>
      <c r="CRQ81" s="48"/>
      <c r="CRR81" s="48"/>
      <c r="CRS81" s="48"/>
      <c r="CRT81" s="48"/>
      <c r="CRU81" s="48"/>
      <c r="CRV81" s="48"/>
      <c r="CRW81" s="48"/>
      <c r="CRX81" s="48"/>
      <c r="CRY81" s="48"/>
      <c r="CRZ81" s="48"/>
      <c r="CSA81" s="48"/>
      <c r="CSB81" s="48"/>
      <c r="CSC81" s="48"/>
      <c r="CSD81" s="48"/>
      <c r="CSE81" s="48"/>
      <c r="CSF81" s="48"/>
      <c r="CSG81" s="48"/>
      <c r="CSH81" s="48"/>
      <c r="CSI81" s="48"/>
      <c r="CSJ81" s="48"/>
      <c r="CSK81" s="48"/>
      <c r="CSL81" s="48"/>
      <c r="CSM81" s="48"/>
      <c r="CSN81" s="48"/>
      <c r="CSO81" s="48"/>
      <c r="CSP81" s="48"/>
      <c r="CSQ81" s="48"/>
      <c r="CSR81" s="48"/>
      <c r="CSS81" s="48"/>
      <c r="CST81" s="48"/>
      <c r="CSU81" s="48"/>
      <c r="CSV81" s="48"/>
      <c r="CSW81" s="48"/>
      <c r="CSX81" s="48"/>
      <c r="CSY81" s="48"/>
      <c r="CSZ81" s="48"/>
      <c r="CTA81" s="48"/>
      <c r="CTB81" s="48"/>
      <c r="CTC81" s="48"/>
      <c r="CTD81" s="48"/>
      <c r="CTE81" s="48"/>
      <c r="CTF81" s="48"/>
      <c r="CTG81" s="48"/>
      <c r="CTH81" s="48"/>
      <c r="CTI81" s="48"/>
      <c r="CTJ81" s="48"/>
      <c r="CTK81" s="48"/>
      <c r="CTL81" s="48"/>
      <c r="CTM81" s="48"/>
      <c r="CTN81" s="48"/>
      <c r="CTO81" s="48"/>
      <c r="CTP81" s="48"/>
      <c r="CTQ81" s="48"/>
      <c r="CTR81" s="48"/>
      <c r="CTS81" s="48"/>
      <c r="CTT81" s="48"/>
      <c r="CTU81" s="48"/>
      <c r="CTV81" s="48"/>
      <c r="CTW81" s="48"/>
      <c r="CTX81" s="48"/>
      <c r="CTY81" s="48"/>
      <c r="CTZ81" s="48"/>
      <c r="CUA81" s="48"/>
      <c r="CUB81" s="48"/>
      <c r="CUC81" s="48"/>
      <c r="CUD81" s="48"/>
      <c r="CUE81" s="48"/>
      <c r="CUF81" s="48"/>
      <c r="CUG81" s="48"/>
      <c r="CUH81" s="48"/>
      <c r="CUI81" s="48"/>
      <c r="CUJ81" s="48"/>
      <c r="CUK81" s="48"/>
      <c r="CUL81" s="48"/>
      <c r="CUM81" s="48"/>
      <c r="CUN81" s="48"/>
      <c r="CUO81" s="48"/>
      <c r="CUP81" s="48"/>
      <c r="CUQ81" s="48"/>
      <c r="CUR81" s="48"/>
      <c r="CUS81" s="48"/>
      <c r="CUT81" s="48"/>
      <c r="CUU81" s="48"/>
      <c r="CUV81" s="48"/>
      <c r="CUW81" s="48"/>
      <c r="CUX81" s="48"/>
      <c r="CUY81" s="48"/>
      <c r="CUZ81" s="48"/>
      <c r="CVA81" s="48"/>
      <c r="CVB81" s="48"/>
      <c r="CVC81" s="48"/>
      <c r="CVD81" s="48"/>
      <c r="CVE81" s="48"/>
      <c r="CVF81" s="48"/>
      <c r="CVG81" s="48"/>
      <c r="CVH81" s="48"/>
      <c r="CVI81" s="48"/>
      <c r="CVJ81" s="48"/>
      <c r="CVK81" s="48"/>
      <c r="CVL81" s="48"/>
      <c r="CVM81" s="48"/>
      <c r="CVN81" s="48"/>
      <c r="CVO81" s="48"/>
      <c r="CVP81" s="48"/>
      <c r="CVQ81" s="48"/>
      <c r="CVR81" s="48"/>
      <c r="CVS81" s="48"/>
      <c r="CVT81" s="48"/>
      <c r="CVU81" s="48"/>
      <c r="CVV81" s="48"/>
      <c r="CVW81" s="48"/>
      <c r="CVX81" s="48"/>
      <c r="CVY81" s="48"/>
      <c r="CVZ81" s="48"/>
      <c r="CWA81" s="48"/>
      <c r="CWB81" s="48"/>
      <c r="CWC81" s="48"/>
      <c r="CWD81" s="48"/>
      <c r="CWE81" s="48"/>
      <c r="CWF81" s="48"/>
      <c r="CWG81" s="48"/>
      <c r="CWH81" s="48"/>
      <c r="CWI81" s="48"/>
      <c r="CWJ81" s="48"/>
      <c r="CWK81" s="48"/>
      <c r="CWL81" s="48"/>
      <c r="CWM81" s="48"/>
      <c r="CWN81" s="48"/>
      <c r="CWO81" s="48"/>
      <c r="CWP81" s="48"/>
      <c r="CWQ81" s="48"/>
      <c r="CWR81" s="48"/>
      <c r="CWS81" s="48"/>
      <c r="CWT81" s="48"/>
      <c r="CWU81" s="48"/>
      <c r="CWV81" s="48"/>
      <c r="CWW81" s="48"/>
      <c r="CWX81" s="48"/>
      <c r="CWY81" s="48"/>
      <c r="CWZ81" s="48"/>
      <c r="CXA81" s="48"/>
      <c r="CXB81" s="48"/>
      <c r="CXC81" s="48"/>
      <c r="CXD81" s="48"/>
      <c r="CXE81" s="48"/>
      <c r="CXF81" s="48"/>
      <c r="CXG81" s="48"/>
      <c r="CXH81" s="48"/>
      <c r="CXI81" s="48"/>
      <c r="CXJ81" s="48"/>
      <c r="CXK81" s="48"/>
      <c r="CXL81" s="48"/>
      <c r="CXM81" s="48"/>
      <c r="CXN81" s="48"/>
      <c r="CXO81" s="48"/>
      <c r="CXP81" s="48"/>
      <c r="CXQ81" s="48"/>
      <c r="CXR81" s="48"/>
      <c r="CXS81" s="48"/>
      <c r="CXT81" s="48"/>
      <c r="CXU81" s="48"/>
      <c r="CXV81" s="48"/>
      <c r="CXW81" s="48"/>
      <c r="CXX81" s="48"/>
      <c r="CXY81" s="48"/>
      <c r="CXZ81" s="48"/>
      <c r="CYA81" s="48"/>
      <c r="CYB81" s="48"/>
      <c r="CYC81" s="48"/>
      <c r="CYD81" s="48"/>
      <c r="CYE81" s="48"/>
      <c r="CYF81" s="48"/>
      <c r="CYG81" s="48"/>
      <c r="CYH81" s="48"/>
      <c r="CYI81" s="48"/>
      <c r="CYJ81" s="48"/>
      <c r="CYK81" s="48"/>
      <c r="CYL81" s="48"/>
      <c r="CYM81" s="48"/>
      <c r="CYN81" s="48"/>
      <c r="CYO81" s="48"/>
      <c r="CYP81" s="48"/>
      <c r="CYQ81" s="48"/>
      <c r="CYR81" s="48"/>
      <c r="CYS81" s="48"/>
      <c r="CYT81" s="48"/>
      <c r="CYU81" s="48"/>
      <c r="CYV81" s="48"/>
      <c r="CYW81" s="48"/>
      <c r="CYX81" s="48"/>
      <c r="CYY81" s="48"/>
      <c r="CYZ81" s="48"/>
      <c r="CZA81" s="48"/>
      <c r="CZB81" s="48"/>
      <c r="CZC81" s="48"/>
      <c r="CZD81" s="48"/>
      <c r="CZE81" s="48"/>
      <c r="CZF81" s="48"/>
      <c r="CZG81" s="48"/>
      <c r="CZH81" s="48"/>
      <c r="CZI81" s="48"/>
      <c r="CZJ81" s="48"/>
      <c r="CZK81" s="48"/>
      <c r="CZL81" s="48"/>
      <c r="CZM81" s="48"/>
      <c r="CZN81" s="48"/>
      <c r="CZO81" s="48"/>
      <c r="CZP81" s="48"/>
      <c r="CZQ81" s="48"/>
      <c r="CZR81" s="48"/>
      <c r="CZS81" s="48"/>
      <c r="CZT81" s="48"/>
      <c r="CZU81" s="48"/>
      <c r="CZV81" s="48"/>
      <c r="CZW81" s="48"/>
      <c r="CZX81" s="48"/>
      <c r="CZY81" s="48"/>
      <c r="CZZ81" s="48"/>
      <c r="DAA81" s="48"/>
      <c r="DAB81" s="48"/>
      <c r="DAC81" s="48"/>
      <c r="DAD81" s="48"/>
      <c r="DAE81" s="48"/>
      <c r="DAF81" s="48"/>
      <c r="DAG81" s="48"/>
      <c r="DAH81" s="48"/>
      <c r="DAI81" s="48"/>
      <c r="DAJ81" s="48"/>
      <c r="DAK81" s="48"/>
      <c r="DAL81" s="48"/>
      <c r="DAM81" s="48"/>
      <c r="DAN81" s="48"/>
      <c r="DAO81" s="48"/>
      <c r="DAP81" s="48"/>
      <c r="DAQ81" s="48"/>
      <c r="DAR81" s="48"/>
      <c r="DAS81" s="48"/>
      <c r="DAT81" s="48"/>
      <c r="DAU81" s="48"/>
      <c r="DAV81" s="48"/>
      <c r="DAW81" s="48"/>
      <c r="DAX81" s="48"/>
      <c r="DAY81" s="48"/>
      <c r="DAZ81" s="48"/>
      <c r="DBA81" s="48"/>
      <c r="DBB81" s="48"/>
      <c r="DBC81" s="48"/>
      <c r="DBD81" s="48"/>
      <c r="DBE81" s="48"/>
      <c r="DBF81" s="48"/>
      <c r="DBG81" s="48"/>
      <c r="DBH81" s="48"/>
      <c r="DBI81" s="48"/>
      <c r="DBJ81" s="48"/>
      <c r="DBK81" s="48"/>
      <c r="DBL81" s="48"/>
      <c r="DBM81" s="48"/>
      <c r="DBN81" s="48"/>
      <c r="DBO81" s="48"/>
      <c r="DBP81" s="48"/>
      <c r="DBQ81" s="48"/>
      <c r="DBR81" s="48"/>
      <c r="DBS81" s="48"/>
      <c r="DBT81" s="48"/>
      <c r="DBU81" s="48"/>
      <c r="DBV81" s="48"/>
      <c r="DBW81" s="48"/>
      <c r="DBX81" s="48"/>
      <c r="DBY81" s="48"/>
      <c r="DBZ81" s="48"/>
      <c r="DCA81" s="48"/>
      <c r="DCB81" s="48"/>
      <c r="DCC81" s="48"/>
      <c r="DCD81" s="48"/>
      <c r="DCE81" s="48"/>
      <c r="DCF81" s="48"/>
      <c r="DCG81" s="48"/>
      <c r="DCH81" s="48"/>
      <c r="DCI81" s="48"/>
      <c r="DCJ81" s="48"/>
      <c r="DCK81" s="48"/>
      <c r="DCL81" s="48"/>
      <c r="DCM81" s="48"/>
      <c r="DCN81" s="48"/>
      <c r="DCO81" s="48"/>
      <c r="DCP81" s="48"/>
      <c r="DCQ81" s="48"/>
      <c r="DCR81" s="48"/>
      <c r="DCS81" s="48"/>
      <c r="DCT81" s="48"/>
      <c r="DCU81" s="48"/>
      <c r="DCV81" s="48"/>
      <c r="DCW81" s="48"/>
      <c r="DCX81" s="48"/>
      <c r="DCY81" s="48"/>
      <c r="DCZ81" s="48"/>
      <c r="DDA81" s="48"/>
      <c r="DDB81" s="48"/>
      <c r="DDC81" s="48"/>
      <c r="DDD81" s="48"/>
      <c r="DDE81" s="48"/>
      <c r="DDF81" s="48"/>
      <c r="DDG81" s="48"/>
      <c r="DDH81" s="48"/>
      <c r="DDI81" s="48"/>
      <c r="DDJ81" s="48"/>
      <c r="DDK81" s="48"/>
      <c r="DDL81" s="48"/>
      <c r="DDM81" s="48"/>
      <c r="DDN81" s="48"/>
      <c r="DDO81" s="48"/>
      <c r="DDP81" s="48"/>
      <c r="DDQ81" s="48"/>
      <c r="DDR81" s="48"/>
      <c r="DDS81" s="48"/>
      <c r="DDT81" s="48"/>
      <c r="DDU81" s="48"/>
      <c r="DDV81" s="48"/>
      <c r="DDW81" s="48"/>
      <c r="DDX81" s="48"/>
      <c r="DDY81" s="48"/>
      <c r="DDZ81" s="48"/>
      <c r="DEA81" s="48"/>
      <c r="DEB81" s="48"/>
      <c r="DEC81" s="48"/>
      <c r="DED81" s="48"/>
      <c r="DEE81" s="48"/>
      <c r="DEF81" s="48"/>
      <c r="DEG81" s="48"/>
      <c r="DEH81" s="48"/>
      <c r="DEI81" s="48"/>
      <c r="DEJ81" s="48"/>
      <c r="DEK81" s="48"/>
      <c r="DEL81" s="48"/>
      <c r="DEM81" s="48"/>
      <c r="DEN81" s="48"/>
      <c r="DEO81" s="48"/>
      <c r="DEP81" s="48"/>
      <c r="DEQ81" s="48"/>
      <c r="DER81" s="48"/>
      <c r="DES81" s="48"/>
      <c r="DET81" s="48"/>
      <c r="DEU81" s="48"/>
      <c r="DEV81" s="48"/>
      <c r="DEW81" s="48"/>
      <c r="DEX81" s="48"/>
      <c r="DEY81" s="48"/>
      <c r="DEZ81" s="48"/>
      <c r="DFA81" s="48"/>
      <c r="DFB81" s="48"/>
      <c r="DFC81" s="48"/>
      <c r="DFD81" s="48"/>
      <c r="DFE81" s="48"/>
      <c r="DFF81" s="48"/>
      <c r="DFG81" s="48"/>
      <c r="DFH81" s="48"/>
      <c r="DFI81" s="48"/>
      <c r="DFJ81" s="48"/>
      <c r="DFK81" s="48"/>
      <c r="DFL81" s="48"/>
      <c r="DFM81" s="48"/>
      <c r="DFN81" s="48"/>
      <c r="DFO81" s="48"/>
      <c r="DFP81" s="48"/>
      <c r="DFQ81" s="48"/>
      <c r="DFR81" s="48"/>
      <c r="DFS81" s="48"/>
      <c r="DFT81" s="48"/>
      <c r="DFU81" s="48"/>
      <c r="DFV81" s="48"/>
      <c r="DFW81" s="48"/>
      <c r="DFX81" s="48"/>
      <c r="DFY81" s="48"/>
      <c r="DFZ81" s="48"/>
      <c r="DGA81" s="48"/>
      <c r="DGB81" s="48"/>
      <c r="DGC81" s="48"/>
      <c r="DGD81" s="48"/>
      <c r="DGE81" s="48"/>
      <c r="DGF81" s="48"/>
      <c r="DGG81" s="48"/>
      <c r="DGH81" s="48"/>
      <c r="DGI81" s="48"/>
      <c r="DGJ81" s="48"/>
      <c r="DGK81" s="48"/>
      <c r="DGL81" s="48"/>
      <c r="DGM81" s="48"/>
      <c r="DGN81" s="48"/>
      <c r="DGO81" s="48"/>
      <c r="DGP81" s="48"/>
      <c r="DGQ81" s="48"/>
      <c r="DGR81" s="48"/>
      <c r="DGS81" s="48"/>
      <c r="DGT81" s="48"/>
      <c r="DGU81" s="48"/>
      <c r="DGV81" s="48"/>
      <c r="DGW81" s="48"/>
      <c r="DGX81" s="48"/>
      <c r="DGY81" s="48"/>
      <c r="DGZ81" s="48"/>
      <c r="DHA81" s="48"/>
      <c r="DHB81" s="48"/>
      <c r="DHC81" s="48"/>
      <c r="DHD81" s="48"/>
      <c r="DHE81" s="48"/>
      <c r="DHF81" s="48"/>
      <c r="DHG81" s="48"/>
      <c r="DHH81" s="48"/>
      <c r="DHI81" s="48"/>
      <c r="DHJ81" s="48"/>
      <c r="DHK81" s="48"/>
      <c r="DHL81" s="48"/>
      <c r="DHM81" s="48"/>
      <c r="DHN81" s="48"/>
      <c r="DHO81" s="48"/>
      <c r="DHP81" s="48"/>
      <c r="DHQ81" s="48"/>
      <c r="DHR81" s="48"/>
      <c r="DHS81" s="48"/>
      <c r="DHT81" s="48"/>
      <c r="DHU81" s="48"/>
      <c r="DHV81" s="48"/>
      <c r="DHW81" s="48"/>
      <c r="DHX81" s="48"/>
      <c r="DHY81" s="48"/>
      <c r="DHZ81" s="48"/>
      <c r="DIA81" s="48"/>
      <c r="DIB81" s="48"/>
      <c r="DIC81" s="48"/>
      <c r="DID81" s="48"/>
      <c r="DIE81" s="48"/>
      <c r="DIF81" s="48"/>
      <c r="DIG81" s="48"/>
      <c r="DIH81" s="48"/>
      <c r="DII81" s="48"/>
      <c r="DIJ81" s="48"/>
      <c r="DIK81" s="48"/>
      <c r="DIL81" s="48"/>
      <c r="DIM81" s="48"/>
      <c r="DIN81" s="48"/>
      <c r="DIO81" s="48"/>
      <c r="DIP81" s="48"/>
      <c r="DIQ81" s="48"/>
      <c r="DIR81" s="48"/>
      <c r="DIS81" s="48"/>
      <c r="DIT81" s="48"/>
      <c r="DIU81" s="48"/>
      <c r="DIV81" s="48"/>
      <c r="DIW81" s="48"/>
      <c r="DIX81" s="48"/>
      <c r="DIY81" s="48"/>
      <c r="DIZ81" s="48"/>
      <c r="DJA81" s="48"/>
      <c r="DJB81" s="48"/>
      <c r="DJC81" s="48"/>
      <c r="DJD81" s="48"/>
      <c r="DJE81" s="48"/>
      <c r="DJF81" s="48"/>
      <c r="DJG81" s="48"/>
      <c r="DJH81" s="48"/>
      <c r="DJI81" s="48"/>
      <c r="DJJ81" s="48"/>
      <c r="DJK81" s="48"/>
      <c r="DJL81" s="48"/>
      <c r="DJM81" s="48"/>
      <c r="DJN81" s="48"/>
      <c r="DJO81" s="48"/>
      <c r="DJP81" s="48"/>
      <c r="DJQ81" s="48"/>
      <c r="DJR81" s="48"/>
      <c r="DJS81" s="48"/>
      <c r="DJT81" s="48"/>
      <c r="DJU81" s="48"/>
      <c r="DJV81" s="48"/>
      <c r="DJW81" s="48"/>
      <c r="DJX81" s="48"/>
      <c r="DJY81" s="48"/>
      <c r="DJZ81" s="48"/>
      <c r="DKA81" s="48"/>
      <c r="DKB81" s="48"/>
      <c r="DKC81" s="48"/>
      <c r="DKD81" s="48"/>
      <c r="DKE81" s="48"/>
      <c r="DKF81" s="48"/>
      <c r="DKG81" s="48"/>
      <c r="DKH81" s="48"/>
      <c r="DKI81" s="48"/>
      <c r="DKJ81" s="48"/>
      <c r="DKK81" s="48"/>
      <c r="DKL81" s="48"/>
      <c r="DKM81" s="48"/>
      <c r="DKN81" s="48"/>
      <c r="DKO81" s="48"/>
      <c r="DKP81" s="48"/>
      <c r="DKQ81" s="48"/>
      <c r="DKR81" s="48"/>
      <c r="DKS81" s="48"/>
      <c r="DKT81" s="48"/>
      <c r="DKU81" s="48"/>
      <c r="DKV81" s="48"/>
      <c r="DKW81" s="48"/>
      <c r="DKX81" s="48"/>
      <c r="DKY81" s="48"/>
      <c r="DKZ81" s="48"/>
      <c r="DLA81" s="48"/>
      <c r="DLB81" s="48"/>
      <c r="DLC81" s="48"/>
      <c r="DLD81" s="48"/>
      <c r="DLE81" s="48"/>
      <c r="DLF81" s="48"/>
      <c r="DLG81" s="48"/>
      <c r="DLH81" s="48"/>
      <c r="DLI81" s="48"/>
      <c r="DLJ81" s="48"/>
      <c r="DLK81" s="48"/>
      <c r="DLL81" s="48"/>
      <c r="DLM81" s="48"/>
      <c r="DLN81" s="48"/>
      <c r="DLO81" s="48"/>
      <c r="DLP81" s="48"/>
      <c r="DLQ81" s="48"/>
      <c r="DLR81" s="48"/>
      <c r="DLS81" s="48"/>
      <c r="DLT81" s="48"/>
      <c r="DLU81" s="48"/>
      <c r="DLV81" s="48"/>
      <c r="DLW81" s="48"/>
      <c r="DLX81" s="48"/>
      <c r="DLY81" s="48"/>
      <c r="DLZ81" s="48"/>
      <c r="DMA81" s="48"/>
      <c r="DMB81" s="48"/>
      <c r="DMC81" s="48"/>
      <c r="DMD81" s="48"/>
      <c r="DME81" s="48"/>
      <c r="DMF81" s="48"/>
      <c r="DMG81" s="48"/>
      <c r="DMH81" s="48"/>
      <c r="DMI81" s="48"/>
      <c r="DMJ81" s="48"/>
      <c r="DMK81" s="48"/>
      <c r="DML81" s="48"/>
      <c r="DMM81" s="48"/>
      <c r="DMN81" s="48"/>
      <c r="DMO81" s="48"/>
      <c r="DMP81" s="48"/>
      <c r="DMQ81" s="48"/>
      <c r="DMR81" s="48"/>
      <c r="DMS81" s="48"/>
      <c r="DMT81" s="48"/>
      <c r="DMU81" s="48"/>
      <c r="DMV81" s="48"/>
      <c r="DMW81" s="48"/>
      <c r="DMX81" s="48"/>
      <c r="DMY81" s="48"/>
      <c r="DMZ81" s="48"/>
      <c r="DNA81" s="48"/>
      <c r="DNB81" s="48"/>
      <c r="DNC81" s="48"/>
      <c r="DND81" s="48"/>
      <c r="DNE81" s="48"/>
      <c r="DNF81" s="48"/>
      <c r="DNG81" s="48"/>
      <c r="DNH81" s="48"/>
      <c r="DNI81" s="48"/>
      <c r="DNJ81" s="48"/>
      <c r="DNK81" s="48"/>
      <c r="DNL81" s="48"/>
      <c r="DNM81" s="48"/>
      <c r="DNN81" s="48"/>
      <c r="DNO81" s="48"/>
      <c r="DNP81" s="48"/>
      <c r="DNQ81" s="48"/>
      <c r="DNR81" s="48"/>
      <c r="DNS81" s="48"/>
      <c r="DNT81" s="48"/>
      <c r="DNU81" s="48"/>
      <c r="DNV81" s="48"/>
      <c r="DNW81" s="48"/>
      <c r="DNX81" s="48"/>
      <c r="DNY81" s="48"/>
      <c r="DNZ81" s="48"/>
      <c r="DOA81" s="48"/>
      <c r="DOB81" s="48"/>
      <c r="DOC81" s="48"/>
      <c r="DOD81" s="48"/>
      <c r="DOE81" s="48"/>
      <c r="DOF81" s="48"/>
      <c r="DOG81" s="48"/>
      <c r="DOH81" s="48"/>
      <c r="DOI81" s="48"/>
      <c r="DOJ81" s="48"/>
      <c r="DOK81" s="48"/>
      <c r="DOL81" s="48"/>
      <c r="DOM81" s="48"/>
      <c r="DON81" s="48"/>
      <c r="DOO81" s="48"/>
      <c r="DOP81" s="48"/>
      <c r="DOQ81" s="48"/>
      <c r="DOR81" s="48"/>
      <c r="DOS81" s="48"/>
      <c r="DOT81" s="48"/>
      <c r="DOU81" s="48"/>
      <c r="DOV81" s="48"/>
      <c r="DOW81" s="48"/>
      <c r="DOX81" s="48"/>
      <c r="DOY81" s="48"/>
      <c r="DOZ81" s="48"/>
      <c r="DPA81" s="48"/>
      <c r="DPB81" s="48"/>
      <c r="DPC81" s="48"/>
      <c r="DPD81" s="48"/>
      <c r="DPE81" s="48"/>
      <c r="DPF81" s="48"/>
      <c r="DPG81" s="48"/>
      <c r="DPH81" s="48"/>
      <c r="DPI81" s="48"/>
      <c r="DPJ81" s="48"/>
      <c r="DPK81" s="48"/>
      <c r="DPL81" s="48"/>
      <c r="DPM81" s="48"/>
      <c r="DPN81" s="48"/>
      <c r="DPO81" s="48"/>
      <c r="DPP81" s="48"/>
      <c r="DPQ81" s="48"/>
      <c r="DPR81" s="48"/>
      <c r="DPS81" s="48"/>
      <c r="DPT81" s="48"/>
      <c r="DPU81" s="48"/>
      <c r="DPV81" s="48"/>
      <c r="DPW81" s="48"/>
      <c r="DPX81" s="48"/>
      <c r="DPY81" s="48"/>
      <c r="DPZ81" s="48"/>
      <c r="DQA81" s="48"/>
      <c r="DQB81" s="48"/>
      <c r="DQC81" s="48"/>
      <c r="DQD81" s="48"/>
      <c r="DQE81" s="48"/>
      <c r="DQF81" s="48"/>
      <c r="DQG81" s="48"/>
      <c r="DQH81" s="48"/>
      <c r="DQI81" s="48"/>
      <c r="DQJ81" s="48"/>
      <c r="DQK81" s="48"/>
      <c r="DQL81" s="48"/>
      <c r="DQM81" s="48"/>
      <c r="DQN81" s="48"/>
      <c r="DQO81" s="48"/>
      <c r="DQP81" s="48"/>
      <c r="DQQ81" s="48"/>
      <c r="DQR81" s="48"/>
      <c r="DQS81" s="48"/>
      <c r="DQT81" s="48"/>
      <c r="DQU81" s="48"/>
      <c r="DQV81" s="48"/>
      <c r="DQW81" s="48"/>
      <c r="DQX81" s="48"/>
      <c r="DQY81" s="48"/>
      <c r="DQZ81" s="48"/>
      <c r="DRA81" s="48"/>
      <c r="DRB81" s="48"/>
      <c r="DRC81" s="48"/>
      <c r="DRD81" s="48"/>
      <c r="DRE81" s="48"/>
      <c r="DRF81" s="48"/>
      <c r="DRG81" s="48"/>
      <c r="DRH81" s="48"/>
      <c r="DRI81" s="48"/>
      <c r="DRJ81" s="48"/>
      <c r="DRK81" s="48"/>
      <c r="DRL81" s="48"/>
      <c r="DRM81" s="48"/>
      <c r="DRN81" s="48"/>
      <c r="DRO81" s="48"/>
      <c r="DRP81" s="48"/>
      <c r="DRQ81" s="48"/>
      <c r="DRR81" s="48"/>
      <c r="DRS81" s="48"/>
      <c r="DRT81" s="48"/>
      <c r="DRU81" s="48"/>
      <c r="DRV81" s="48"/>
      <c r="DRW81" s="48"/>
      <c r="DRX81" s="48"/>
      <c r="DRY81" s="48"/>
      <c r="DRZ81" s="48"/>
      <c r="DSA81" s="48"/>
      <c r="DSB81" s="48"/>
      <c r="DSC81" s="48"/>
      <c r="DSD81" s="48"/>
      <c r="DSE81" s="48"/>
      <c r="DSF81" s="48"/>
      <c r="DSG81" s="48"/>
      <c r="DSH81" s="48"/>
      <c r="DSI81" s="48"/>
      <c r="DSJ81" s="48"/>
      <c r="DSK81" s="48"/>
      <c r="DSL81" s="48"/>
      <c r="DSM81" s="48"/>
      <c r="DSN81" s="48"/>
      <c r="DSO81" s="48"/>
      <c r="DSP81" s="48"/>
      <c r="DSQ81" s="48"/>
      <c r="DSR81" s="48"/>
      <c r="DSS81" s="48"/>
      <c r="DST81" s="48"/>
      <c r="DSU81" s="48"/>
      <c r="DSV81" s="48"/>
      <c r="DSW81" s="48"/>
      <c r="DSX81" s="48"/>
      <c r="DSY81" s="48"/>
      <c r="DSZ81" s="48"/>
      <c r="DTA81" s="48"/>
      <c r="DTB81" s="48"/>
      <c r="DTC81" s="48"/>
      <c r="DTD81" s="48"/>
      <c r="DTE81" s="48"/>
      <c r="DTF81" s="48"/>
      <c r="DTG81" s="48"/>
      <c r="DTH81" s="48"/>
      <c r="DTI81" s="48"/>
      <c r="DTJ81" s="48"/>
      <c r="DTK81" s="48"/>
      <c r="DTL81" s="48"/>
      <c r="DTM81" s="48"/>
      <c r="DTN81" s="48"/>
      <c r="DTO81" s="48"/>
      <c r="DTP81" s="48"/>
      <c r="DTQ81" s="48"/>
      <c r="DTR81" s="48"/>
      <c r="DTS81" s="48"/>
      <c r="DTT81" s="48"/>
      <c r="DTU81" s="48"/>
      <c r="DTV81" s="48"/>
      <c r="DTW81" s="48"/>
      <c r="DTX81" s="48"/>
      <c r="DTY81" s="48"/>
      <c r="DTZ81" s="48"/>
      <c r="DUA81" s="48"/>
      <c r="DUB81" s="48"/>
      <c r="DUC81" s="48"/>
      <c r="DUD81" s="48"/>
      <c r="DUE81" s="48"/>
      <c r="DUF81" s="48"/>
      <c r="DUG81" s="48"/>
      <c r="DUH81" s="48"/>
      <c r="DUI81" s="48"/>
      <c r="DUJ81" s="48"/>
      <c r="DUK81" s="48"/>
      <c r="DUL81" s="48"/>
      <c r="DUM81" s="48"/>
      <c r="DUN81" s="48"/>
      <c r="DUO81" s="48"/>
      <c r="DUP81" s="48"/>
      <c r="DUQ81" s="48"/>
      <c r="DUR81" s="48"/>
      <c r="DUS81" s="48"/>
      <c r="DUT81" s="48"/>
      <c r="DUU81" s="48"/>
      <c r="DUV81" s="48"/>
      <c r="DUW81" s="48"/>
      <c r="DUX81" s="48"/>
      <c r="DUY81" s="48"/>
      <c r="DUZ81" s="48"/>
      <c r="DVA81" s="48"/>
      <c r="DVB81" s="48"/>
      <c r="DVC81" s="48"/>
      <c r="DVD81" s="48"/>
      <c r="DVE81" s="48"/>
      <c r="DVF81" s="48"/>
      <c r="DVG81" s="48"/>
      <c r="DVH81" s="48"/>
      <c r="DVI81" s="48"/>
      <c r="DVJ81" s="48"/>
      <c r="DVK81" s="48"/>
      <c r="DVL81" s="48"/>
      <c r="DVM81" s="48"/>
      <c r="DVN81" s="48"/>
      <c r="DVO81" s="48"/>
      <c r="DVP81" s="48"/>
      <c r="DVQ81" s="48"/>
      <c r="DVR81" s="48"/>
      <c r="DVS81" s="48"/>
      <c r="DVT81" s="48"/>
      <c r="DVU81" s="48"/>
      <c r="DVV81" s="48"/>
      <c r="DVW81" s="48"/>
      <c r="DVX81" s="48"/>
      <c r="DVY81" s="48"/>
      <c r="DVZ81" s="48"/>
      <c r="DWA81" s="48"/>
      <c r="DWB81" s="48"/>
      <c r="DWC81" s="48"/>
      <c r="DWD81" s="48"/>
      <c r="DWE81" s="48"/>
      <c r="DWF81" s="48"/>
      <c r="DWG81" s="48"/>
      <c r="DWH81" s="48"/>
      <c r="DWI81" s="48"/>
      <c r="DWJ81" s="48"/>
      <c r="DWK81" s="48"/>
      <c r="DWL81" s="48"/>
      <c r="DWM81" s="48"/>
      <c r="DWN81" s="48"/>
      <c r="DWO81" s="48"/>
      <c r="DWP81" s="48"/>
      <c r="DWQ81" s="48"/>
      <c r="DWR81" s="48"/>
      <c r="DWS81" s="48"/>
      <c r="DWT81" s="48"/>
      <c r="DWU81" s="48"/>
      <c r="DWV81" s="48"/>
      <c r="DWW81" s="48"/>
      <c r="DWX81" s="48"/>
      <c r="DWY81" s="48"/>
      <c r="DWZ81" s="48"/>
      <c r="DXA81" s="48"/>
      <c r="DXB81" s="48"/>
      <c r="DXC81" s="48"/>
      <c r="DXD81" s="48"/>
      <c r="DXE81" s="48"/>
      <c r="DXF81" s="48"/>
      <c r="DXG81" s="48"/>
      <c r="DXH81" s="48"/>
      <c r="DXI81" s="48"/>
      <c r="DXJ81" s="48"/>
      <c r="DXK81" s="48"/>
      <c r="DXL81" s="48"/>
      <c r="DXM81" s="48"/>
      <c r="DXN81" s="48"/>
      <c r="DXO81" s="48"/>
      <c r="DXP81" s="48"/>
      <c r="DXQ81" s="48"/>
      <c r="DXR81" s="48"/>
      <c r="DXS81" s="48"/>
      <c r="DXT81" s="48"/>
      <c r="DXU81" s="48"/>
      <c r="DXV81" s="48"/>
      <c r="DXW81" s="48"/>
      <c r="DXX81" s="48"/>
      <c r="DXY81" s="48"/>
      <c r="DXZ81" s="48"/>
      <c r="DYA81" s="48"/>
      <c r="DYB81" s="48"/>
      <c r="DYC81" s="48"/>
      <c r="DYD81" s="48"/>
      <c r="DYE81" s="48"/>
      <c r="DYF81" s="48"/>
      <c r="DYG81" s="48"/>
      <c r="DYH81" s="48"/>
      <c r="DYI81" s="48"/>
      <c r="DYJ81" s="48"/>
      <c r="DYK81" s="48"/>
      <c r="DYL81" s="48"/>
      <c r="DYM81" s="48"/>
      <c r="DYN81" s="48"/>
      <c r="DYO81" s="48"/>
      <c r="DYP81" s="48"/>
      <c r="DYQ81" s="48"/>
      <c r="DYR81" s="48"/>
      <c r="DYS81" s="48"/>
      <c r="DYT81" s="48"/>
      <c r="DYU81" s="48"/>
      <c r="DYV81" s="48"/>
      <c r="DYW81" s="48"/>
      <c r="DYX81" s="48"/>
      <c r="DYY81" s="48"/>
      <c r="DYZ81" s="48"/>
      <c r="DZA81" s="48"/>
      <c r="DZB81" s="48"/>
      <c r="DZC81" s="48"/>
      <c r="DZD81" s="48"/>
      <c r="DZE81" s="48"/>
      <c r="DZF81" s="48"/>
      <c r="DZG81" s="48"/>
      <c r="DZH81" s="48"/>
      <c r="DZI81" s="48"/>
      <c r="DZJ81" s="48"/>
      <c r="DZK81" s="48"/>
      <c r="DZL81" s="48"/>
      <c r="DZM81" s="48"/>
      <c r="DZN81" s="48"/>
      <c r="DZO81" s="48"/>
      <c r="DZP81" s="48"/>
      <c r="DZQ81" s="48"/>
      <c r="DZR81" s="48"/>
      <c r="DZS81" s="48"/>
      <c r="DZT81" s="48"/>
      <c r="DZU81" s="48"/>
      <c r="DZV81" s="48"/>
      <c r="DZW81" s="48"/>
      <c r="DZX81" s="48"/>
      <c r="DZY81" s="48"/>
      <c r="DZZ81" s="48"/>
      <c r="EAA81" s="48"/>
      <c r="EAB81" s="48"/>
      <c r="EAC81" s="48"/>
      <c r="EAD81" s="48"/>
      <c r="EAE81" s="48"/>
      <c r="EAF81" s="48"/>
      <c r="EAG81" s="48"/>
      <c r="EAH81" s="48"/>
      <c r="EAI81" s="48"/>
      <c r="EAJ81" s="48"/>
      <c r="EAK81" s="48"/>
      <c r="EAL81" s="48"/>
      <c r="EAM81" s="48"/>
      <c r="EAN81" s="48"/>
      <c r="EAO81" s="48"/>
      <c r="EAP81" s="48"/>
      <c r="EAQ81" s="48"/>
      <c r="EAR81" s="48"/>
      <c r="EAS81" s="48"/>
      <c r="EAT81" s="48"/>
      <c r="EAU81" s="48"/>
      <c r="EAV81" s="48"/>
      <c r="EAW81" s="48"/>
      <c r="EAX81" s="48"/>
      <c r="EAY81" s="48"/>
      <c r="EAZ81" s="48"/>
      <c r="EBA81" s="48"/>
      <c r="EBB81" s="48"/>
      <c r="EBC81" s="48"/>
      <c r="EBD81" s="48"/>
      <c r="EBE81" s="48"/>
      <c r="EBF81" s="48"/>
      <c r="EBG81" s="48"/>
      <c r="EBH81" s="48"/>
      <c r="EBI81" s="48"/>
      <c r="EBJ81" s="48"/>
      <c r="EBK81" s="48"/>
      <c r="EBL81" s="48"/>
      <c r="EBM81" s="48"/>
      <c r="EBN81" s="48"/>
      <c r="EBO81" s="48"/>
      <c r="EBP81" s="48"/>
      <c r="EBQ81" s="48"/>
      <c r="EBR81" s="48"/>
      <c r="EBS81" s="48"/>
      <c r="EBT81" s="48"/>
      <c r="EBU81" s="48"/>
      <c r="EBV81" s="48"/>
      <c r="EBW81" s="48"/>
      <c r="EBX81" s="48"/>
      <c r="EBY81" s="48"/>
      <c r="EBZ81" s="48"/>
      <c r="ECA81" s="48"/>
      <c r="ECB81" s="48"/>
      <c r="ECC81" s="48"/>
      <c r="ECD81" s="48"/>
      <c r="ECE81" s="48"/>
      <c r="ECF81" s="48"/>
      <c r="ECG81" s="48"/>
      <c r="ECH81" s="48"/>
      <c r="ECI81" s="48"/>
      <c r="ECJ81" s="48"/>
      <c r="ECK81" s="48"/>
      <c r="ECL81" s="48"/>
      <c r="ECM81" s="48"/>
      <c r="ECN81" s="48"/>
      <c r="ECO81" s="48"/>
      <c r="ECP81" s="48"/>
      <c r="ECQ81" s="48"/>
      <c r="ECR81" s="48"/>
      <c r="ECS81" s="48"/>
      <c r="ECT81" s="48"/>
      <c r="ECU81" s="48"/>
      <c r="ECV81" s="48"/>
      <c r="ECW81" s="48"/>
      <c r="ECX81" s="48"/>
      <c r="ECY81" s="48"/>
      <c r="ECZ81" s="48"/>
      <c r="EDA81" s="48"/>
      <c r="EDB81" s="48"/>
      <c r="EDC81" s="48"/>
      <c r="EDD81" s="48"/>
      <c r="EDE81" s="48"/>
      <c r="EDF81" s="48"/>
      <c r="EDG81" s="48"/>
      <c r="EDH81" s="48"/>
      <c r="EDI81" s="48"/>
      <c r="EDJ81" s="48"/>
      <c r="EDK81" s="48"/>
      <c r="EDL81" s="48"/>
      <c r="EDM81" s="48"/>
      <c r="EDN81" s="48"/>
      <c r="EDO81" s="48"/>
      <c r="EDP81" s="48"/>
      <c r="EDQ81" s="48"/>
      <c r="EDR81" s="48"/>
      <c r="EDS81" s="48"/>
      <c r="EDT81" s="48"/>
      <c r="EDU81" s="48"/>
      <c r="EDV81" s="48"/>
      <c r="EDW81" s="48"/>
      <c r="EDX81" s="48"/>
      <c r="EDY81" s="48"/>
      <c r="EDZ81" s="48"/>
      <c r="EEA81" s="48"/>
      <c r="EEB81" s="48"/>
      <c r="EEC81" s="48"/>
      <c r="EED81" s="48"/>
      <c r="EEE81" s="48"/>
      <c r="EEF81" s="48"/>
      <c r="EEG81" s="48"/>
      <c r="EEH81" s="48"/>
      <c r="EEI81" s="48"/>
      <c r="EEJ81" s="48"/>
      <c r="EEK81" s="48"/>
      <c r="EEL81" s="48"/>
      <c r="EEM81" s="48"/>
      <c r="EEN81" s="48"/>
      <c r="EEO81" s="48"/>
      <c r="EEP81" s="48"/>
      <c r="EEQ81" s="48"/>
      <c r="EER81" s="48"/>
      <c r="EES81" s="48"/>
      <c r="EET81" s="48"/>
      <c r="EEU81" s="48"/>
      <c r="EEV81" s="48"/>
      <c r="EEW81" s="48"/>
      <c r="EEX81" s="48"/>
      <c r="EEY81" s="48"/>
      <c r="EEZ81" s="48"/>
      <c r="EFA81" s="48"/>
      <c r="EFB81" s="48"/>
      <c r="EFC81" s="48"/>
      <c r="EFD81" s="48"/>
      <c r="EFE81" s="48"/>
      <c r="EFF81" s="48"/>
      <c r="EFG81" s="48"/>
      <c r="EFH81" s="48"/>
      <c r="EFI81" s="48"/>
      <c r="EFJ81" s="48"/>
      <c r="EFK81" s="48"/>
      <c r="EFL81" s="48"/>
      <c r="EFM81" s="48"/>
      <c r="EFN81" s="48"/>
      <c r="EFO81" s="48"/>
      <c r="EFP81" s="48"/>
      <c r="EFQ81" s="48"/>
      <c r="EFR81" s="48"/>
      <c r="EFS81" s="48"/>
      <c r="EFT81" s="48"/>
      <c r="EFU81" s="48"/>
      <c r="EFV81" s="48"/>
      <c r="EFW81" s="48"/>
      <c r="EFX81" s="48"/>
      <c r="EFY81" s="48"/>
      <c r="EFZ81" s="48"/>
      <c r="EGA81" s="48"/>
      <c r="EGB81" s="48"/>
      <c r="EGC81" s="48"/>
      <c r="EGD81" s="48"/>
      <c r="EGE81" s="48"/>
      <c r="EGF81" s="48"/>
      <c r="EGG81" s="48"/>
      <c r="EGH81" s="48"/>
      <c r="EGI81" s="48"/>
      <c r="EGJ81" s="48"/>
      <c r="EGK81" s="48"/>
      <c r="EGL81" s="48"/>
      <c r="EGM81" s="48"/>
      <c r="EGN81" s="48"/>
      <c r="EGO81" s="48"/>
      <c r="EGP81" s="48"/>
      <c r="EGQ81" s="48"/>
      <c r="EGR81" s="48"/>
      <c r="EGS81" s="48"/>
      <c r="EGT81" s="48"/>
      <c r="EGU81" s="48"/>
      <c r="EGV81" s="48"/>
      <c r="EGW81" s="48"/>
      <c r="EGX81" s="48"/>
      <c r="EGY81" s="48"/>
      <c r="EGZ81" s="48"/>
      <c r="EHA81" s="48"/>
      <c r="EHB81" s="48"/>
      <c r="EHC81" s="48"/>
      <c r="EHD81" s="48"/>
      <c r="EHE81" s="48"/>
      <c r="EHF81" s="48"/>
      <c r="EHG81" s="48"/>
      <c r="EHH81" s="48"/>
      <c r="EHI81" s="48"/>
      <c r="EHJ81" s="48"/>
      <c r="EHK81" s="48"/>
      <c r="EHL81" s="48"/>
      <c r="EHM81" s="48"/>
      <c r="EHN81" s="48"/>
      <c r="EHO81" s="48"/>
      <c r="EHP81" s="48"/>
      <c r="EHQ81" s="48"/>
      <c r="EHR81" s="48"/>
      <c r="EHS81" s="48"/>
      <c r="EHT81" s="48"/>
      <c r="EHU81" s="48"/>
      <c r="EHV81" s="48"/>
      <c r="EHW81" s="48"/>
      <c r="EHX81" s="48"/>
      <c r="EHY81" s="48"/>
      <c r="EHZ81" s="48"/>
      <c r="EIA81" s="48"/>
      <c r="EIB81" s="48"/>
      <c r="EIC81" s="48"/>
      <c r="EID81" s="48"/>
      <c r="EIE81" s="48"/>
      <c r="EIF81" s="48"/>
      <c r="EIG81" s="48"/>
      <c r="EIH81" s="48"/>
      <c r="EII81" s="48"/>
      <c r="EIJ81" s="48"/>
      <c r="EIK81" s="48"/>
      <c r="EIL81" s="48"/>
      <c r="EIM81" s="48"/>
      <c r="EIN81" s="48"/>
      <c r="EIO81" s="48"/>
      <c r="EIP81" s="48"/>
      <c r="EIQ81" s="48"/>
      <c r="EIR81" s="48"/>
      <c r="EIS81" s="48"/>
      <c r="EIT81" s="48"/>
      <c r="EIU81" s="48"/>
      <c r="EIV81" s="48"/>
      <c r="EIW81" s="48"/>
      <c r="EIX81" s="48"/>
      <c r="EIY81" s="48"/>
      <c r="EIZ81" s="48"/>
      <c r="EJA81" s="48"/>
      <c r="EJB81" s="48"/>
      <c r="EJC81" s="48"/>
      <c r="EJD81" s="48"/>
      <c r="EJE81" s="48"/>
      <c r="EJF81" s="48"/>
      <c r="EJG81" s="48"/>
      <c r="EJH81" s="48"/>
      <c r="EJI81" s="48"/>
      <c r="EJJ81" s="48"/>
      <c r="EJK81" s="48"/>
      <c r="EJL81" s="48"/>
      <c r="EJM81" s="48"/>
      <c r="EJN81" s="48"/>
      <c r="EJO81" s="48"/>
      <c r="EJP81" s="48"/>
      <c r="EJQ81" s="48"/>
      <c r="EJR81" s="48"/>
      <c r="EJS81" s="48"/>
      <c r="EJT81" s="48"/>
      <c r="EJU81" s="48"/>
      <c r="EJV81" s="48"/>
      <c r="EJW81" s="48"/>
      <c r="EJX81" s="48"/>
      <c r="EJY81" s="48"/>
      <c r="EJZ81" s="48"/>
      <c r="EKA81" s="48"/>
      <c r="EKB81" s="48"/>
      <c r="EKC81" s="48"/>
      <c r="EKD81" s="48"/>
      <c r="EKE81" s="48"/>
      <c r="EKF81" s="48"/>
      <c r="EKG81" s="48"/>
      <c r="EKH81" s="48"/>
      <c r="EKI81" s="48"/>
      <c r="EKJ81" s="48"/>
      <c r="EKK81" s="48"/>
      <c r="EKL81" s="48"/>
      <c r="EKM81" s="48"/>
      <c r="EKN81" s="48"/>
      <c r="EKO81" s="48"/>
      <c r="EKP81" s="48"/>
      <c r="EKQ81" s="48"/>
      <c r="EKR81" s="48"/>
      <c r="EKS81" s="48"/>
      <c r="EKT81" s="48"/>
      <c r="EKU81" s="48"/>
      <c r="EKV81" s="48"/>
      <c r="EKW81" s="48"/>
      <c r="EKX81" s="48"/>
      <c r="EKY81" s="48"/>
      <c r="EKZ81" s="48"/>
      <c r="ELA81" s="48"/>
      <c r="ELB81" s="48"/>
      <c r="ELC81" s="48"/>
      <c r="ELD81" s="48"/>
      <c r="ELE81" s="48"/>
      <c r="ELF81" s="48"/>
      <c r="ELG81" s="48"/>
      <c r="ELH81" s="48"/>
      <c r="ELI81" s="48"/>
      <c r="ELJ81" s="48"/>
      <c r="ELK81" s="48"/>
      <c r="ELL81" s="48"/>
      <c r="ELM81" s="48"/>
      <c r="ELN81" s="48"/>
      <c r="ELO81" s="48"/>
      <c r="ELP81" s="48"/>
      <c r="ELQ81" s="48"/>
      <c r="ELR81" s="48"/>
      <c r="ELS81" s="48"/>
      <c r="ELT81" s="48"/>
      <c r="ELU81" s="48"/>
      <c r="ELV81" s="48"/>
      <c r="ELW81" s="48"/>
      <c r="ELX81" s="48"/>
      <c r="ELY81" s="48"/>
      <c r="ELZ81" s="48"/>
      <c r="EMA81" s="48"/>
      <c r="EMB81" s="48"/>
      <c r="EMC81" s="48"/>
      <c r="EMD81" s="48"/>
      <c r="EME81" s="48"/>
      <c r="EMF81" s="48"/>
      <c r="EMG81" s="48"/>
      <c r="EMH81" s="48"/>
      <c r="EMI81" s="48"/>
      <c r="EMJ81" s="48"/>
      <c r="EMK81" s="48"/>
      <c r="EML81" s="48"/>
      <c r="EMM81" s="48"/>
      <c r="EMN81" s="48"/>
      <c r="EMO81" s="48"/>
      <c r="EMP81" s="48"/>
      <c r="EMQ81" s="48"/>
      <c r="EMR81" s="48"/>
      <c r="EMS81" s="48"/>
      <c r="EMT81" s="48"/>
      <c r="EMU81" s="48"/>
      <c r="EMV81" s="48"/>
      <c r="EMW81" s="48"/>
      <c r="EMX81" s="48"/>
      <c r="EMY81" s="48"/>
      <c r="EMZ81" s="48"/>
      <c r="ENA81" s="48"/>
      <c r="ENB81" s="48"/>
      <c r="ENC81" s="48"/>
      <c r="END81" s="48"/>
      <c r="ENE81" s="48"/>
      <c r="ENF81" s="48"/>
      <c r="ENG81" s="48"/>
      <c r="ENH81" s="48"/>
      <c r="ENI81" s="48"/>
      <c r="ENJ81" s="48"/>
      <c r="ENK81" s="48"/>
      <c r="ENL81" s="48"/>
      <c r="ENM81" s="48"/>
      <c r="ENN81" s="48"/>
      <c r="ENO81" s="48"/>
      <c r="ENP81" s="48"/>
      <c r="ENQ81" s="48"/>
      <c r="ENR81" s="48"/>
      <c r="ENS81" s="48"/>
      <c r="ENT81" s="48"/>
      <c r="ENU81" s="48"/>
      <c r="ENV81" s="48"/>
      <c r="ENW81" s="48"/>
      <c r="ENX81" s="48"/>
      <c r="ENY81" s="48"/>
      <c r="ENZ81" s="48"/>
      <c r="EOA81" s="48"/>
      <c r="EOB81" s="48"/>
      <c r="EOC81" s="48"/>
      <c r="EOD81" s="48"/>
      <c r="EOE81" s="48"/>
      <c r="EOF81" s="48"/>
      <c r="EOG81" s="48"/>
      <c r="EOH81" s="48"/>
      <c r="EOI81" s="48"/>
      <c r="EOJ81" s="48"/>
      <c r="EOK81" s="48"/>
      <c r="EOL81" s="48"/>
      <c r="EOM81" s="48"/>
      <c r="EON81" s="48"/>
      <c r="EOO81" s="48"/>
      <c r="EOP81" s="48"/>
      <c r="EOQ81" s="48"/>
      <c r="EOR81" s="48"/>
      <c r="EOS81" s="48"/>
      <c r="EOT81" s="48"/>
      <c r="EOU81" s="48"/>
      <c r="EOV81" s="48"/>
      <c r="EOW81" s="48"/>
      <c r="EOX81" s="48"/>
      <c r="EOY81" s="48"/>
      <c r="EOZ81" s="48"/>
      <c r="EPA81" s="48"/>
      <c r="EPB81" s="48"/>
      <c r="EPC81" s="48"/>
      <c r="EPD81" s="48"/>
      <c r="EPE81" s="48"/>
      <c r="EPF81" s="48"/>
      <c r="EPG81" s="48"/>
      <c r="EPH81" s="48"/>
      <c r="EPI81" s="48"/>
      <c r="EPJ81" s="48"/>
      <c r="EPK81" s="48"/>
      <c r="EPL81" s="48"/>
      <c r="EPM81" s="48"/>
      <c r="EPN81" s="48"/>
      <c r="EPO81" s="48"/>
      <c r="EPP81" s="48"/>
      <c r="EPQ81" s="48"/>
      <c r="EPR81" s="48"/>
      <c r="EPS81" s="48"/>
      <c r="EPT81" s="48"/>
      <c r="EPU81" s="48"/>
      <c r="EPV81" s="48"/>
      <c r="EPW81" s="48"/>
      <c r="EPX81" s="48"/>
      <c r="EPY81" s="48"/>
      <c r="EPZ81" s="48"/>
      <c r="EQA81" s="48"/>
      <c r="EQB81" s="48"/>
      <c r="EQC81" s="48"/>
      <c r="EQD81" s="48"/>
      <c r="EQE81" s="48"/>
      <c r="EQF81" s="48"/>
      <c r="EQG81" s="48"/>
      <c r="EQH81" s="48"/>
      <c r="EQI81" s="48"/>
      <c r="EQJ81" s="48"/>
      <c r="EQK81" s="48"/>
      <c r="EQL81" s="48"/>
      <c r="EQM81" s="48"/>
      <c r="EQN81" s="48"/>
      <c r="EQO81" s="48"/>
      <c r="EQP81" s="48"/>
      <c r="EQQ81" s="48"/>
      <c r="EQR81" s="48"/>
      <c r="EQS81" s="48"/>
      <c r="EQT81" s="48"/>
      <c r="EQU81" s="48"/>
      <c r="EQV81" s="48"/>
      <c r="EQW81" s="48"/>
      <c r="EQX81" s="48"/>
      <c r="EQY81" s="48"/>
      <c r="EQZ81" s="48"/>
      <c r="ERA81" s="48"/>
      <c r="ERB81" s="48"/>
      <c r="ERC81" s="48"/>
      <c r="ERD81" s="48"/>
      <c r="ERE81" s="48"/>
      <c r="ERF81" s="48"/>
      <c r="ERG81" s="48"/>
      <c r="ERH81" s="48"/>
      <c r="ERI81" s="48"/>
      <c r="ERJ81" s="48"/>
      <c r="ERK81" s="48"/>
      <c r="ERL81" s="48"/>
      <c r="ERM81" s="48"/>
      <c r="ERN81" s="48"/>
      <c r="ERO81" s="48"/>
      <c r="ERP81" s="48"/>
      <c r="ERQ81" s="48"/>
      <c r="ERR81" s="48"/>
      <c r="ERS81" s="48"/>
      <c r="ERT81" s="48"/>
      <c r="ERU81" s="48"/>
      <c r="ERV81" s="48"/>
      <c r="ERW81" s="48"/>
      <c r="ERX81" s="48"/>
      <c r="ERY81" s="48"/>
      <c r="ERZ81" s="48"/>
      <c r="ESA81" s="48"/>
      <c r="ESB81" s="48"/>
      <c r="ESC81" s="48"/>
      <c r="ESD81" s="48"/>
      <c r="ESE81" s="48"/>
      <c r="ESF81" s="48"/>
      <c r="ESG81" s="48"/>
      <c r="ESH81" s="48"/>
      <c r="ESI81" s="48"/>
      <c r="ESJ81" s="48"/>
      <c r="ESK81" s="48"/>
      <c r="ESL81" s="48"/>
      <c r="ESM81" s="48"/>
      <c r="ESN81" s="48"/>
      <c r="ESO81" s="48"/>
      <c r="ESP81" s="48"/>
      <c r="ESQ81" s="48"/>
      <c r="ESR81" s="48"/>
      <c r="ESS81" s="48"/>
      <c r="EST81" s="48"/>
      <c r="ESU81" s="48"/>
      <c r="ESV81" s="48"/>
      <c r="ESW81" s="48"/>
      <c r="ESX81" s="48"/>
      <c r="ESY81" s="48"/>
      <c r="ESZ81" s="48"/>
      <c r="ETA81" s="48"/>
      <c r="ETB81" s="48"/>
      <c r="ETC81" s="48"/>
      <c r="ETD81" s="48"/>
      <c r="ETE81" s="48"/>
      <c r="ETF81" s="48"/>
      <c r="ETG81" s="48"/>
      <c r="ETH81" s="48"/>
      <c r="ETI81" s="48"/>
      <c r="ETJ81" s="48"/>
      <c r="ETK81" s="48"/>
      <c r="ETL81" s="48"/>
      <c r="ETM81" s="48"/>
      <c r="ETN81" s="48"/>
      <c r="ETO81" s="48"/>
      <c r="ETP81" s="48"/>
      <c r="ETQ81" s="48"/>
      <c r="ETR81" s="48"/>
      <c r="ETS81" s="48"/>
      <c r="ETT81" s="48"/>
      <c r="ETU81" s="48"/>
      <c r="ETV81" s="48"/>
      <c r="ETW81" s="48"/>
      <c r="ETX81" s="48"/>
      <c r="ETY81" s="48"/>
      <c r="ETZ81" s="48"/>
      <c r="EUA81" s="48"/>
      <c r="EUB81" s="48"/>
      <c r="EUC81" s="48"/>
      <c r="EUD81" s="48"/>
      <c r="EUE81" s="48"/>
      <c r="EUF81" s="48"/>
      <c r="EUG81" s="48"/>
      <c r="EUH81" s="48"/>
      <c r="EUI81" s="48"/>
      <c r="EUJ81" s="48"/>
      <c r="EUK81" s="48"/>
      <c r="EUL81" s="48"/>
      <c r="EUM81" s="48"/>
      <c r="EUN81" s="48"/>
      <c r="EUO81" s="48"/>
      <c r="EUP81" s="48"/>
      <c r="EUQ81" s="48"/>
      <c r="EUR81" s="48"/>
      <c r="EUS81" s="48"/>
      <c r="EUT81" s="48"/>
      <c r="EUU81" s="48"/>
      <c r="EUV81" s="48"/>
      <c r="EUW81" s="48"/>
      <c r="EUX81" s="48"/>
      <c r="EUY81" s="48"/>
      <c r="EUZ81" s="48"/>
      <c r="EVA81" s="48"/>
      <c r="EVB81" s="48"/>
      <c r="EVC81" s="48"/>
      <c r="EVD81" s="48"/>
      <c r="EVE81" s="48"/>
      <c r="EVF81" s="48"/>
      <c r="EVG81" s="48"/>
      <c r="EVH81" s="48"/>
      <c r="EVI81" s="48"/>
      <c r="EVJ81" s="48"/>
      <c r="EVK81" s="48"/>
      <c r="EVL81" s="48"/>
      <c r="EVM81" s="48"/>
      <c r="EVN81" s="48"/>
      <c r="EVO81" s="48"/>
      <c r="EVP81" s="48"/>
      <c r="EVQ81" s="48"/>
      <c r="EVR81" s="48"/>
      <c r="EVS81" s="48"/>
      <c r="EVT81" s="48"/>
      <c r="EVU81" s="48"/>
      <c r="EVV81" s="48"/>
      <c r="EVW81" s="48"/>
      <c r="EVX81" s="48"/>
      <c r="EVY81" s="48"/>
      <c r="EVZ81" s="48"/>
      <c r="EWA81" s="48"/>
      <c r="EWB81" s="48"/>
      <c r="EWC81" s="48"/>
      <c r="EWD81" s="48"/>
      <c r="EWE81" s="48"/>
      <c r="EWF81" s="48"/>
      <c r="EWG81" s="48"/>
      <c r="EWH81" s="48"/>
      <c r="EWI81" s="48"/>
      <c r="EWJ81" s="48"/>
      <c r="EWK81" s="48"/>
      <c r="EWL81" s="48"/>
      <c r="EWM81" s="48"/>
      <c r="EWN81" s="48"/>
      <c r="EWO81" s="48"/>
      <c r="EWP81" s="48"/>
      <c r="EWQ81" s="48"/>
      <c r="EWR81" s="48"/>
      <c r="EWS81" s="48"/>
      <c r="EWT81" s="48"/>
      <c r="EWU81" s="48"/>
      <c r="EWV81" s="48"/>
      <c r="EWW81" s="48"/>
      <c r="EWX81" s="48"/>
      <c r="EWY81" s="48"/>
      <c r="EWZ81" s="48"/>
      <c r="EXA81" s="48"/>
      <c r="EXB81" s="48"/>
      <c r="EXC81" s="48"/>
      <c r="EXD81" s="48"/>
      <c r="EXE81" s="48"/>
      <c r="EXF81" s="48"/>
      <c r="EXG81" s="48"/>
      <c r="EXH81" s="48"/>
      <c r="EXI81" s="48"/>
      <c r="EXJ81" s="48"/>
      <c r="EXK81" s="48"/>
      <c r="EXL81" s="48"/>
      <c r="EXM81" s="48"/>
      <c r="EXN81" s="48"/>
      <c r="EXO81" s="48"/>
      <c r="EXP81" s="48"/>
      <c r="EXQ81" s="48"/>
      <c r="EXR81" s="48"/>
      <c r="EXS81" s="48"/>
      <c r="EXT81" s="48"/>
      <c r="EXU81" s="48"/>
      <c r="EXV81" s="48"/>
      <c r="EXW81" s="48"/>
      <c r="EXX81" s="48"/>
      <c r="EXY81" s="48"/>
      <c r="EXZ81" s="48"/>
      <c r="EYA81" s="48"/>
      <c r="EYB81" s="48"/>
      <c r="EYC81" s="48"/>
      <c r="EYD81" s="48"/>
      <c r="EYE81" s="48"/>
      <c r="EYF81" s="48"/>
      <c r="EYG81" s="48"/>
      <c r="EYH81" s="48"/>
      <c r="EYI81" s="48"/>
      <c r="EYJ81" s="48"/>
      <c r="EYK81" s="48"/>
      <c r="EYL81" s="48"/>
      <c r="EYM81" s="48"/>
      <c r="EYN81" s="48"/>
      <c r="EYO81" s="48"/>
      <c r="EYP81" s="48"/>
      <c r="EYQ81" s="48"/>
      <c r="EYR81" s="48"/>
      <c r="EYS81" s="48"/>
      <c r="EYT81" s="48"/>
      <c r="EYU81" s="48"/>
      <c r="EYV81" s="48"/>
      <c r="EYW81" s="48"/>
      <c r="EYX81" s="48"/>
      <c r="EYY81" s="48"/>
      <c r="EYZ81" s="48"/>
      <c r="EZA81" s="48"/>
      <c r="EZB81" s="48"/>
      <c r="EZC81" s="48"/>
      <c r="EZD81" s="48"/>
      <c r="EZE81" s="48"/>
      <c r="EZF81" s="48"/>
      <c r="EZG81" s="48"/>
      <c r="EZH81" s="48"/>
      <c r="EZI81" s="48"/>
      <c r="EZJ81" s="48"/>
      <c r="EZK81" s="48"/>
      <c r="EZL81" s="48"/>
      <c r="EZM81" s="48"/>
      <c r="EZN81" s="48"/>
      <c r="EZO81" s="48"/>
      <c r="EZP81" s="48"/>
      <c r="EZQ81" s="48"/>
      <c r="EZR81" s="48"/>
      <c r="EZS81" s="48"/>
      <c r="EZT81" s="48"/>
      <c r="EZU81" s="48"/>
      <c r="EZV81" s="48"/>
      <c r="EZW81" s="48"/>
      <c r="EZX81" s="48"/>
      <c r="EZY81" s="48"/>
      <c r="EZZ81" s="48"/>
      <c r="FAA81" s="48"/>
      <c r="FAB81" s="48"/>
      <c r="FAC81" s="48"/>
      <c r="FAD81" s="48"/>
      <c r="FAE81" s="48"/>
      <c r="FAF81" s="48"/>
      <c r="FAG81" s="48"/>
      <c r="FAH81" s="48"/>
      <c r="FAI81" s="48"/>
      <c r="FAJ81" s="48"/>
      <c r="FAK81" s="48"/>
      <c r="FAL81" s="48"/>
      <c r="FAM81" s="48"/>
      <c r="FAN81" s="48"/>
      <c r="FAO81" s="48"/>
      <c r="FAP81" s="48"/>
      <c r="FAQ81" s="48"/>
      <c r="FAR81" s="48"/>
      <c r="FAS81" s="48"/>
      <c r="FAT81" s="48"/>
      <c r="FAU81" s="48"/>
      <c r="FAV81" s="48"/>
      <c r="FAW81" s="48"/>
      <c r="FAX81" s="48"/>
      <c r="FAY81" s="48"/>
      <c r="FAZ81" s="48"/>
      <c r="FBA81" s="48"/>
      <c r="FBB81" s="48"/>
      <c r="FBC81" s="48"/>
      <c r="FBD81" s="48"/>
      <c r="FBE81" s="48"/>
      <c r="FBF81" s="48"/>
      <c r="FBG81" s="48"/>
      <c r="FBH81" s="48"/>
      <c r="FBI81" s="48"/>
      <c r="FBJ81" s="48"/>
      <c r="FBK81" s="48"/>
      <c r="FBL81" s="48"/>
      <c r="FBM81" s="48"/>
      <c r="FBN81" s="48"/>
      <c r="FBO81" s="48"/>
      <c r="FBP81" s="48"/>
      <c r="FBQ81" s="48"/>
      <c r="FBR81" s="48"/>
      <c r="FBS81" s="48"/>
      <c r="FBT81" s="48"/>
      <c r="FBU81" s="48"/>
      <c r="FBV81" s="48"/>
      <c r="FBW81" s="48"/>
      <c r="FBX81" s="48"/>
      <c r="FBY81" s="48"/>
      <c r="FBZ81" s="48"/>
      <c r="FCA81" s="48"/>
      <c r="FCB81" s="48"/>
      <c r="FCC81" s="48"/>
      <c r="FCD81" s="48"/>
      <c r="FCE81" s="48"/>
      <c r="FCF81" s="48"/>
      <c r="FCG81" s="48"/>
      <c r="FCH81" s="48"/>
      <c r="FCI81" s="48"/>
      <c r="FCJ81" s="48"/>
      <c r="FCK81" s="48"/>
      <c r="FCL81" s="48"/>
      <c r="FCM81" s="48"/>
      <c r="FCN81" s="48"/>
      <c r="FCO81" s="48"/>
      <c r="FCP81" s="48"/>
      <c r="FCQ81" s="48"/>
      <c r="FCR81" s="48"/>
      <c r="FCS81" s="48"/>
      <c r="FCT81" s="48"/>
      <c r="FCU81" s="48"/>
      <c r="FCV81" s="48"/>
      <c r="FCW81" s="48"/>
      <c r="FCX81" s="48"/>
      <c r="FCY81" s="48"/>
      <c r="FCZ81" s="48"/>
      <c r="FDA81" s="48"/>
      <c r="FDB81" s="48"/>
      <c r="FDC81" s="48"/>
      <c r="FDD81" s="48"/>
      <c r="FDE81" s="48"/>
      <c r="FDF81" s="48"/>
      <c r="FDG81" s="48"/>
      <c r="FDH81" s="48"/>
      <c r="FDI81" s="48"/>
      <c r="FDJ81" s="48"/>
      <c r="FDK81" s="48"/>
      <c r="FDL81" s="48"/>
      <c r="FDM81" s="48"/>
      <c r="FDN81" s="48"/>
      <c r="FDO81" s="48"/>
      <c r="FDP81" s="48"/>
      <c r="FDQ81" s="48"/>
      <c r="FDR81" s="48"/>
      <c r="FDS81" s="48"/>
      <c r="FDT81" s="48"/>
      <c r="FDU81" s="48"/>
      <c r="FDV81" s="48"/>
      <c r="FDW81" s="48"/>
      <c r="FDX81" s="48"/>
      <c r="FDY81" s="48"/>
      <c r="FDZ81" s="48"/>
      <c r="FEA81" s="48"/>
      <c r="FEB81" s="48"/>
      <c r="FEC81" s="48"/>
      <c r="FED81" s="48"/>
      <c r="FEE81" s="48"/>
      <c r="FEF81" s="48"/>
      <c r="FEG81" s="48"/>
      <c r="FEH81" s="48"/>
      <c r="FEI81" s="48"/>
      <c r="FEJ81" s="48"/>
      <c r="FEK81" s="48"/>
      <c r="FEL81" s="48"/>
      <c r="FEM81" s="48"/>
      <c r="FEN81" s="48"/>
      <c r="FEO81" s="48"/>
      <c r="FEP81" s="48"/>
      <c r="FEQ81" s="48"/>
      <c r="FER81" s="48"/>
      <c r="FES81" s="48"/>
      <c r="FET81" s="48"/>
      <c r="FEU81" s="48"/>
      <c r="FEV81" s="48"/>
      <c r="FEW81" s="48"/>
      <c r="FEX81" s="48"/>
      <c r="FEY81" s="48"/>
      <c r="FEZ81" s="48"/>
      <c r="FFA81" s="48"/>
      <c r="FFB81" s="48"/>
      <c r="FFC81" s="48"/>
      <c r="FFD81" s="48"/>
      <c r="FFE81" s="48"/>
      <c r="FFF81" s="48"/>
      <c r="FFG81" s="48"/>
      <c r="FFH81" s="48"/>
      <c r="FFI81" s="48"/>
      <c r="FFJ81" s="48"/>
      <c r="FFK81" s="48"/>
      <c r="FFL81" s="48"/>
      <c r="FFM81" s="48"/>
      <c r="FFN81" s="48"/>
      <c r="FFO81" s="48"/>
      <c r="FFP81" s="48"/>
      <c r="FFQ81" s="48"/>
      <c r="FFR81" s="48"/>
      <c r="FFS81" s="48"/>
      <c r="FFT81" s="48"/>
      <c r="FFU81" s="48"/>
      <c r="FFV81" s="48"/>
      <c r="FFW81" s="48"/>
      <c r="FFX81" s="48"/>
      <c r="FFY81" s="48"/>
      <c r="FFZ81" s="48"/>
      <c r="FGA81" s="48"/>
      <c r="FGB81" s="48"/>
      <c r="FGC81" s="48"/>
      <c r="FGD81" s="48"/>
      <c r="FGE81" s="48"/>
      <c r="FGF81" s="48"/>
      <c r="FGG81" s="48"/>
      <c r="FGH81" s="48"/>
      <c r="FGI81" s="48"/>
      <c r="FGJ81" s="48"/>
      <c r="FGK81" s="48"/>
      <c r="FGL81" s="48"/>
      <c r="FGM81" s="48"/>
      <c r="FGN81" s="48"/>
      <c r="FGO81" s="48"/>
      <c r="FGP81" s="48"/>
      <c r="FGQ81" s="48"/>
      <c r="FGR81" s="48"/>
      <c r="FGS81" s="48"/>
      <c r="FGT81" s="48"/>
      <c r="FGU81" s="48"/>
      <c r="FGV81" s="48"/>
      <c r="FGW81" s="48"/>
      <c r="FGX81" s="48"/>
      <c r="FGY81" s="48"/>
      <c r="FGZ81" s="48"/>
      <c r="FHA81" s="48"/>
      <c r="FHB81" s="48"/>
      <c r="FHC81" s="48"/>
      <c r="FHD81" s="48"/>
      <c r="FHE81" s="48"/>
      <c r="FHF81" s="48"/>
      <c r="FHG81" s="48"/>
      <c r="FHH81" s="48"/>
      <c r="FHI81" s="48"/>
      <c r="FHJ81" s="48"/>
      <c r="FHK81" s="48"/>
      <c r="FHL81" s="48"/>
      <c r="FHM81" s="48"/>
      <c r="FHN81" s="48"/>
      <c r="FHO81" s="48"/>
      <c r="FHP81" s="48"/>
      <c r="FHQ81" s="48"/>
      <c r="FHR81" s="48"/>
      <c r="FHS81" s="48"/>
      <c r="FHT81" s="48"/>
      <c r="FHU81" s="48"/>
      <c r="FHV81" s="48"/>
      <c r="FHW81" s="48"/>
      <c r="FHX81" s="48"/>
      <c r="FHY81" s="48"/>
      <c r="FHZ81" s="48"/>
      <c r="FIA81" s="48"/>
      <c r="FIB81" s="48"/>
      <c r="FIC81" s="48"/>
      <c r="FID81" s="48"/>
      <c r="FIE81" s="48"/>
      <c r="FIF81" s="48"/>
      <c r="FIG81" s="48"/>
      <c r="FIH81" s="48"/>
      <c r="FII81" s="48"/>
      <c r="FIJ81" s="48"/>
      <c r="FIK81" s="48"/>
      <c r="FIL81" s="48"/>
      <c r="FIM81" s="48"/>
      <c r="FIN81" s="48"/>
      <c r="FIO81" s="48"/>
      <c r="FIP81" s="48"/>
      <c r="FIQ81" s="48"/>
      <c r="FIR81" s="48"/>
      <c r="FIS81" s="48"/>
      <c r="FIT81" s="48"/>
      <c r="FIU81" s="48"/>
      <c r="FIV81" s="48"/>
      <c r="FIW81" s="48"/>
      <c r="FIX81" s="48"/>
      <c r="FIY81" s="48"/>
      <c r="FIZ81" s="48"/>
      <c r="FJA81" s="48"/>
      <c r="FJB81" s="48"/>
      <c r="FJC81" s="48"/>
      <c r="FJD81" s="48"/>
      <c r="FJE81" s="48"/>
      <c r="FJF81" s="48"/>
      <c r="FJG81" s="48"/>
      <c r="FJH81" s="48"/>
      <c r="FJI81" s="48"/>
      <c r="FJJ81" s="48"/>
      <c r="FJK81" s="48"/>
      <c r="FJL81" s="48"/>
      <c r="FJM81" s="48"/>
      <c r="FJN81" s="48"/>
      <c r="FJO81" s="48"/>
      <c r="FJP81" s="48"/>
      <c r="FJQ81" s="48"/>
      <c r="FJR81" s="48"/>
      <c r="FJS81" s="48"/>
      <c r="FJT81" s="48"/>
      <c r="FJU81" s="48"/>
      <c r="FJV81" s="48"/>
      <c r="FJW81" s="48"/>
      <c r="FJX81" s="48"/>
      <c r="FJY81" s="48"/>
      <c r="FJZ81" s="48"/>
      <c r="FKA81" s="48"/>
      <c r="FKB81" s="48"/>
      <c r="FKC81" s="48"/>
      <c r="FKD81" s="48"/>
      <c r="FKE81" s="48"/>
      <c r="FKF81" s="48"/>
      <c r="FKG81" s="48"/>
      <c r="FKH81" s="48"/>
      <c r="FKI81" s="48"/>
      <c r="FKJ81" s="48"/>
      <c r="FKK81" s="48"/>
      <c r="FKL81" s="48"/>
      <c r="FKM81" s="48"/>
      <c r="FKN81" s="48"/>
      <c r="FKO81" s="48"/>
      <c r="FKP81" s="48"/>
      <c r="FKQ81" s="48"/>
      <c r="FKR81" s="48"/>
      <c r="FKS81" s="48"/>
      <c r="FKT81" s="48"/>
      <c r="FKU81" s="48"/>
      <c r="FKV81" s="48"/>
      <c r="FKW81" s="48"/>
      <c r="FKX81" s="48"/>
      <c r="FKY81" s="48"/>
      <c r="FKZ81" s="48"/>
      <c r="FLA81" s="48"/>
      <c r="FLB81" s="48"/>
      <c r="FLC81" s="48"/>
      <c r="FLD81" s="48"/>
      <c r="FLE81" s="48"/>
      <c r="FLF81" s="48"/>
      <c r="FLG81" s="48"/>
      <c r="FLH81" s="48"/>
      <c r="FLI81" s="48"/>
      <c r="FLJ81" s="48"/>
      <c r="FLK81" s="48"/>
      <c r="FLL81" s="48"/>
      <c r="FLM81" s="48"/>
      <c r="FLN81" s="48"/>
      <c r="FLO81" s="48"/>
      <c r="FLP81" s="48"/>
      <c r="FLQ81" s="48"/>
      <c r="FLR81" s="48"/>
      <c r="FLS81" s="48"/>
      <c r="FLT81" s="48"/>
      <c r="FLU81" s="48"/>
      <c r="FLV81" s="48"/>
      <c r="FLW81" s="48"/>
      <c r="FLX81" s="48"/>
      <c r="FLY81" s="48"/>
      <c r="FLZ81" s="48"/>
      <c r="FMA81" s="48"/>
      <c r="FMB81" s="48"/>
      <c r="FMC81" s="48"/>
      <c r="FMD81" s="48"/>
      <c r="FME81" s="48"/>
      <c r="FMF81" s="48"/>
      <c r="FMG81" s="48"/>
      <c r="FMH81" s="48"/>
      <c r="FMI81" s="48"/>
      <c r="FMJ81" s="48"/>
      <c r="FMK81" s="48"/>
      <c r="FML81" s="48"/>
      <c r="FMM81" s="48"/>
      <c r="FMN81" s="48"/>
      <c r="FMO81" s="48"/>
      <c r="FMP81" s="48"/>
      <c r="FMQ81" s="48"/>
      <c r="FMR81" s="48"/>
      <c r="FMS81" s="48"/>
      <c r="FMT81" s="48"/>
      <c r="FMU81" s="48"/>
      <c r="FMV81" s="48"/>
      <c r="FMW81" s="48"/>
      <c r="FMX81" s="48"/>
      <c r="FMY81" s="48"/>
      <c r="FMZ81" s="48"/>
      <c r="FNA81" s="48"/>
      <c r="FNB81" s="48"/>
      <c r="FNC81" s="48"/>
      <c r="FND81" s="48"/>
      <c r="FNE81" s="48"/>
      <c r="FNF81" s="48"/>
      <c r="FNG81" s="48"/>
      <c r="FNH81" s="48"/>
      <c r="FNI81" s="48"/>
      <c r="FNJ81" s="48"/>
      <c r="FNK81" s="48"/>
      <c r="FNL81" s="48"/>
      <c r="FNM81" s="48"/>
      <c r="FNN81" s="48"/>
      <c r="FNO81" s="48"/>
      <c r="FNP81" s="48"/>
      <c r="FNQ81" s="48"/>
      <c r="FNR81" s="48"/>
      <c r="FNS81" s="48"/>
      <c r="FNT81" s="48"/>
      <c r="FNU81" s="48"/>
      <c r="FNV81" s="48"/>
      <c r="FNW81" s="48"/>
      <c r="FNX81" s="48"/>
      <c r="FNY81" s="48"/>
      <c r="FNZ81" s="48"/>
      <c r="FOA81" s="48"/>
      <c r="FOB81" s="48"/>
      <c r="FOC81" s="48"/>
      <c r="FOD81" s="48"/>
      <c r="FOE81" s="48"/>
      <c r="FOF81" s="48"/>
      <c r="FOG81" s="48"/>
      <c r="FOH81" s="48"/>
      <c r="FOI81" s="48"/>
      <c r="FOJ81" s="48"/>
      <c r="FOK81" s="48"/>
      <c r="FOL81" s="48"/>
      <c r="FOM81" s="48"/>
      <c r="FON81" s="48"/>
      <c r="FOO81" s="48"/>
      <c r="FOP81" s="48"/>
      <c r="FOQ81" s="48"/>
      <c r="FOR81" s="48"/>
      <c r="FOS81" s="48"/>
      <c r="FOT81" s="48"/>
      <c r="FOU81" s="48"/>
      <c r="FOV81" s="48"/>
      <c r="FOW81" s="48"/>
      <c r="FOX81" s="48"/>
      <c r="FOY81" s="48"/>
      <c r="FOZ81" s="48"/>
      <c r="FPA81" s="48"/>
      <c r="FPB81" s="48"/>
      <c r="FPC81" s="48"/>
      <c r="FPD81" s="48"/>
      <c r="FPE81" s="48"/>
      <c r="FPF81" s="48"/>
      <c r="FPG81" s="48"/>
      <c r="FPH81" s="48"/>
      <c r="FPI81" s="48"/>
      <c r="FPJ81" s="48"/>
      <c r="FPK81" s="48"/>
      <c r="FPL81" s="48"/>
      <c r="FPM81" s="48"/>
      <c r="FPN81" s="48"/>
      <c r="FPO81" s="48"/>
      <c r="FPP81" s="48"/>
      <c r="FPQ81" s="48"/>
      <c r="FPR81" s="48"/>
      <c r="FPS81" s="48"/>
      <c r="FPT81" s="48"/>
      <c r="FPU81" s="48"/>
      <c r="FPV81" s="48"/>
      <c r="FPW81" s="48"/>
      <c r="FPX81" s="48"/>
      <c r="FPY81" s="48"/>
      <c r="FPZ81" s="48"/>
      <c r="FQA81" s="48"/>
      <c r="FQB81" s="48"/>
      <c r="FQC81" s="48"/>
      <c r="FQD81" s="48"/>
      <c r="FQE81" s="48"/>
      <c r="FQF81" s="48"/>
      <c r="FQG81" s="48"/>
      <c r="FQH81" s="48"/>
      <c r="FQI81" s="48"/>
      <c r="FQJ81" s="48"/>
      <c r="FQK81" s="48"/>
      <c r="FQL81" s="48"/>
      <c r="FQM81" s="48"/>
      <c r="FQN81" s="48"/>
      <c r="FQO81" s="48"/>
      <c r="FQP81" s="48"/>
      <c r="FQQ81" s="48"/>
      <c r="FQR81" s="48"/>
      <c r="FQS81" s="48"/>
      <c r="FQT81" s="48"/>
      <c r="FQU81" s="48"/>
      <c r="FQV81" s="48"/>
      <c r="FQW81" s="48"/>
      <c r="FQX81" s="48"/>
      <c r="FQY81" s="48"/>
      <c r="FQZ81" s="48"/>
      <c r="FRA81" s="48"/>
      <c r="FRB81" s="48"/>
      <c r="FRC81" s="48"/>
      <c r="FRD81" s="48"/>
      <c r="FRE81" s="48"/>
      <c r="FRF81" s="48"/>
      <c r="FRG81" s="48"/>
      <c r="FRH81" s="48"/>
      <c r="FRI81" s="48"/>
      <c r="FRJ81" s="48"/>
      <c r="FRK81" s="48"/>
      <c r="FRL81" s="48"/>
      <c r="FRM81" s="48"/>
      <c r="FRN81" s="48"/>
      <c r="FRO81" s="48"/>
      <c r="FRP81" s="48"/>
      <c r="FRQ81" s="48"/>
      <c r="FRR81" s="48"/>
      <c r="FRS81" s="48"/>
      <c r="FRT81" s="48"/>
      <c r="FRU81" s="48"/>
      <c r="FRV81" s="48"/>
      <c r="FRW81" s="48"/>
      <c r="FRX81" s="48"/>
      <c r="FRY81" s="48"/>
      <c r="FRZ81" s="48"/>
      <c r="FSA81" s="48"/>
      <c r="FSB81" s="48"/>
      <c r="FSC81" s="48"/>
      <c r="FSD81" s="48"/>
      <c r="FSE81" s="48"/>
      <c r="FSF81" s="48"/>
      <c r="FSG81" s="48"/>
      <c r="FSH81" s="48"/>
      <c r="FSI81" s="48"/>
      <c r="FSJ81" s="48"/>
      <c r="FSK81" s="48"/>
      <c r="FSL81" s="48"/>
      <c r="FSM81" s="48"/>
      <c r="FSN81" s="48"/>
      <c r="FSO81" s="48"/>
      <c r="FSP81" s="48"/>
      <c r="FSQ81" s="48"/>
      <c r="FSR81" s="48"/>
      <c r="FSS81" s="48"/>
      <c r="FST81" s="48"/>
      <c r="FSU81" s="48"/>
      <c r="FSV81" s="48"/>
      <c r="FSW81" s="48"/>
      <c r="FSX81" s="48"/>
      <c r="FSY81" s="48"/>
      <c r="FSZ81" s="48"/>
      <c r="FTA81" s="48"/>
      <c r="FTB81" s="48"/>
      <c r="FTC81" s="48"/>
      <c r="FTD81" s="48"/>
      <c r="FTE81" s="48"/>
      <c r="FTF81" s="48"/>
      <c r="FTG81" s="48"/>
      <c r="FTH81" s="48"/>
      <c r="FTI81" s="48"/>
      <c r="FTJ81" s="48"/>
      <c r="FTK81" s="48"/>
      <c r="FTL81" s="48"/>
      <c r="FTM81" s="48"/>
      <c r="FTN81" s="48"/>
      <c r="FTO81" s="48"/>
      <c r="FTP81" s="48"/>
      <c r="FTQ81" s="48"/>
      <c r="FTR81" s="48"/>
      <c r="FTS81" s="48"/>
      <c r="FTT81" s="48"/>
      <c r="FTU81" s="48"/>
      <c r="FTV81" s="48"/>
      <c r="FTW81" s="48"/>
      <c r="FTX81" s="48"/>
      <c r="FTY81" s="48"/>
      <c r="FTZ81" s="48"/>
      <c r="FUA81" s="48"/>
      <c r="FUB81" s="48"/>
      <c r="FUC81" s="48"/>
      <c r="FUD81" s="48"/>
      <c r="FUE81" s="48"/>
      <c r="FUF81" s="48"/>
      <c r="FUG81" s="48"/>
      <c r="FUH81" s="48"/>
      <c r="FUI81" s="48"/>
      <c r="FUJ81" s="48"/>
      <c r="FUK81" s="48"/>
      <c r="FUL81" s="48"/>
      <c r="FUM81" s="48"/>
      <c r="FUN81" s="48"/>
      <c r="FUO81" s="48"/>
      <c r="FUP81" s="48"/>
      <c r="FUQ81" s="48"/>
      <c r="FUR81" s="48"/>
      <c r="FUS81" s="48"/>
      <c r="FUT81" s="48"/>
      <c r="FUU81" s="48"/>
      <c r="FUV81" s="48"/>
      <c r="FUW81" s="48"/>
      <c r="FUX81" s="48"/>
      <c r="FUY81" s="48"/>
      <c r="FUZ81" s="48"/>
      <c r="FVA81" s="48"/>
      <c r="FVB81" s="48"/>
      <c r="FVC81" s="48"/>
      <c r="FVD81" s="48"/>
      <c r="FVE81" s="48"/>
      <c r="FVF81" s="48"/>
      <c r="FVG81" s="48"/>
      <c r="FVH81" s="48"/>
      <c r="FVI81" s="48"/>
      <c r="FVJ81" s="48"/>
      <c r="FVK81" s="48"/>
      <c r="FVL81" s="48"/>
      <c r="FVM81" s="48"/>
      <c r="FVN81" s="48"/>
      <c r="FVO81" s="48"/>
      <c r="FVP81" s="48"/>
      <c r="FVQ81" s="48"/>
      <c r="FVR81" s="48"/>
      <c r="FVS81" s="48"/>
      <c r="FVT81" s="48"/>
      <c r="FVU81" s="48"/>
      <c r="FVV81" s="48"/>
      <c r="FVW81" s="48"/>
      <c r="FVX81" s="48"/>
      <c r="FVY81" s="48"/>
      <c r="FVZ81" s="48"/>
      <c r="FWA81" s="48"/>
      <c r="FWB81" s="48"/>
      <c r="FWC81" s="48"/>
      <c r="FWD81" s="48"/>
      <c r="FWE81" s="48"/>
      <c r="FWF81" s="48"/>
      <c r="FWG81" s="48"/>
      <c r="FWH81" s="48"/>
      <c r="FWI81" s="48"/>
      <c r="FWJ81" s="48"/>
      <c r="FWK81" s="48"/>
      <c r="FWL81" s="48"/>
      <c r="FWM81" s="48"/>
      <c r="FWN81" s="48"/>
      <c r="FWO81" s="48"/>
      <c r="FWP81" s="48"/>
      <c r="FWQ81" s="48"/>
      <c r="FWR81" s="48"/>
      <c r="FWS81" s="48"/>
      <c r="FWT81" s="48"/>
      <c r="FWU81" s="48"/>
      <c r="FWV81" s="48"/>
      <c r="FWW81" s="48"/>
      <c r="FWX81" s="48"/>
      <c r="FWY81" s="48"/>
      <c r="FWZ81" s="48"/>
      <c r="FXA81" s="48"/>
      <c r="FXB81" s="48"/>
      <c r="FXC81" s="48"/>
      <c r="FXD81" s="48"/>
      <c r="FXE81" s="48"/>
      <c r="FXF81" s="48"/>
      <c r="FXG81" s="48"/>
      <c r="FXH81" s="48"/>
      <c r="FXI81" s="48"/>
      <c r="FXJ81" s="48"/>
      <c r="FXK81" s="48"/>
      <c r="FXL81" s="48"/>
      <c r="FXM81" s="48"/>
      <c r="FXN81" s="48"/>
      <c r="FXO81" s="48"/>
      <c r="FXP81" s="48"/>
      <c r="FXQ81" s="48"/>
      <c r="FXR81" s="48"/>
      <c r="FXS81" s="48"/>
      <c r="FXT81" s="48"/>
      <c r="FXU81" s="48"/>
      <c r="FXV81" s="48"/>
      <c r="FXW81" s="48"/>
      <c r="FXX81" s="48"/>
      <c r="FXY81" s="48"/>
      <c r="FXZ81" s="48"/>
      <c r="FYA81" s="48"/>
      <c r="FYB81" s="48"/>
      <c r="FYC81" s="48"/>
      <c r="FYD81" s="48"/>
      <c r="FYE81" s="48"/>
      <c r="FYF81" s="48"/>
      <c r="FYG81" s="48"/>
      <c r="FYH81" s="48"/>
      <c r="FYI81" s="48"/>
      <c r="FYJ81" s="48"/>
      <c r="FYK81" s="48"/>
      <c r="FYL81" s="48"/>
      <c r="FYM81" s="48"/>
      <c r="FYN81" s="48"/>
      <c r="FYO81" s="48"/>
      <c r="FYP81" s="48"/>
      <c r="FYQ81" s="48"/>
      <c r="FYR81" s="48"/>
      <c r="FYS81" s="48"/>
      <c r="FYT81" s="48"/>
      <c r="FYU81" s="48"/>
      <c r="FYV81" s="48"/>
      <c r="FYW81" s="48"/>
      <c r="FYX81" s="48"/>
      <c r="FYY81" s="48"/>
      <c r="FYZ81" s="48"/>
      <c r="FZA81" s="48"/>
      <c r="FZB81" s="48"/>
      <c r="FZC81" s="48"/>
      <c r="FZD81" s="48"/>
      <c r="FZE81" s="48"/>
      <c r="FZF81" s="48"/>
      <c r="FZG81" s="48"/>
      <c r="FZH81" s="48"/>
      <c r="FZI81" s="48"/>
      <c r="FZJ81" s="48"/>
      <c r="FZK81" s="48"/>
      <c r="FZL81" s="48"/>
      <c r="FZM81" s="48"/>
      <c r="FZN81" s="48"/>
      <c r="FZO81" s="48"/>
      <c r="FZP81" s="48"/>
      <c r="FZQ81" s="48"/>
      <c r="FZR81" s="48"/>
      <c r="FZS81" s="48"/>
      <c r="FZT81" s="48"/>
      <c r="FZU81" s="48"/>
      <c r="FZV81" s="48"/>
      <c r="FZW81" s="48"/>
      <c r="FZX81" s="48"/>
      <c r="FZY81" s="48"/>
      <c r="FZZ81" s="48"/>
      <c r="GAA81" s="48"/>
      <c r="GAB81" s="48"/>
      <c r="GAC81" s="48"/>
      <c r="GAD81" s="48"/>
      <c r="GAE81" s="48"/>
      <c r="GAF81" s="48"/>
      <c r="GAG81" s="48"/>
      <c r="GAH81" s="48"/>
      <c r="GAI81" s="48"/>
      <c r="GAJ81" s="48"/>
      <c r="GAK81" s="48"/>
      <c r="GAL81" s="48"/>
      <c r="GAM81" s="48"/>
      <c r="GAN81" s="48"/>
      <c r="GAO81" s="48"/>
      <c r="GAP81" s="48"/>
      <c r="GAQ81" s="48"/>
      <c r="GAR81" s="48"/>
      <c r="GAS81" s="48"/>
      <c r="GAT81" s="48"/>
      <c r="GAU81" s="48"/>
      <c r="GAV81" s="48"/>
      <c r="GAW81" s="48"/>
      <c r="GAX81" s="48"/>
      <c r="GAY81" s="48"/>
      <c r="GAZ81" s="48"/>
      <c r="GBA81" s="48"/>
      <c r="GBB81" s="48"/>
      <c r="GBC81" s="48"/>
      <c r="GBD81" s="48"/>
      <c r="GBE81" s="48"/>
      <c r="GBF81" s="48"/>
      <c r="GBG81" s="48"/>
      <c r="GBH81" s="48"/>
      <c r="GBI81" s="48"/>
      <c r="GBJ81" s="48"/>
      <c r="GBK81" s="48"/>
      <c r="GBL81" s="48"/>
      <c r="GBM81" s="48"/>
      <c r="GBN81" s="48"/>
      <c r="GBO81" s="48"/>
      <c r="GBP81" s="48"/>
      <c r="GBQ81" s="48"/>
      <c r="GBR81" s="48"/>
      <c r="GBS81" s="48"/>
      <c r="GBT81" s="48"/>
      <c r="GBU81" s="48"/>
      <c r="GBV81" s="48"/>
      <c r="GBW81" s="48"/>
      <c r="GBX81" s="48"/>
      <c r="GBY81" s="48"/>
      <c r="GBZ81" s="48"/>
      <c r="GCA81" s="48"/>
      <c r="GCB81" s="48"/>
      <c r="GCC81" s="48"/>
      <c r="GCD81" s="48"/>
      <c r="GCE81" s="48"/>
      <c r="GCF81" s="48"/>
      <c r="GCG81" s="48"/>
      <c r="GCH81" s="48"/>
      <c r="GCI81" s="48"/>
      <c r="GCJ81" s="48"/>
      <c r="GCK81" s="48"/>
      <c r="GCL81" s="48"/>
      <c r="GCM81" s="48"/>
      <c r="GCN81" s="48"/>
      <c r="GCO81" s="48"/>
      <c r="GCP81" s="48"/>
      <c r="GCQ81" s="48"/>
      <c r="GCR81" s="48"/>
      <c r="GCS81" s="48"/>
      <c r="GCT81" s="48"/>
      <c r="GCU81" s="48"/>
      <c r="GCV81" s="48"/>
      <c r="GCW81" s="48"/>
      <c r="GCX81" s="48"/>
      <c r="GCY81" s="48"/>
      <c r="GCZ81" s="48"/>
      <c r="GDA81" s="48"/>
      <c r="GDB81" s="48"/>
      <c r="GDC81" s="48"/>
      <c r="GDD81" s="48"/>
      <c r="GDE81" s="48"/>
      <c r="GDF81" s="48"/>
      <c r="GDG81" s="48"/>
      <c r="GDH81" s="48"/>
      <c r="GDI81" s="48"/>
      <c r="GDJ81" s="48"/>
      <c r="GDK81" s="48"/>
      <c r="GDL81" s="48"/>
      <c r="GDM81" s="48"/>
      <c r="GDN81" s="48"/>
      <c r="GDO81" s="48"/>
      <c r="GDP81" s="48"/>
      <c r="GDQ81" s="48"/>
      <c r="GDR81" s="48"/>
      <c r="GDS81" s="48"/>
      <c r="GDT81" s="48"/>
      <c r="GDU81" s="48"/>
      <c r="GDV81" s="48"/>
      <c r="GDW81" s="48"/>
      <c r="GDX81" s="48"/>
      <c r="GDY81" s="48"/>
      <c r="GDZ81" s="48"/>
      <c r="GEA81" s="48"/>
      <c r="GEB81" s="48"/>
      <c r="GEC81" s="48"/>
      <c r="GED81" s="48"/>
      <c r="GEE81" s="48"/>
      <c r="GEF81" s="48"/>
      <c r="GEG81" s="48"/>
      <c r="GEH81" s="48"/>
      <c r="GEI81" s="48"/>
      <c r="GEJ81" s="48"/>
      <c r="GEK81" s="48"/>
      <c r="GEL81" s="48"/>
      <c r="GEM81" s="48"/>
      <c r="GEN81" s="48"/>
      <c r="GEO81" s="48"/>
      <c r="GEP81" s="48"/>
      <c r="GEQ81" s="48"/>
      <c r="GER81" s="48"/>
      <c r="GES81" s="48"/>
      <c r="GET81" s="48"/>
      <c r="GEU81" s="48"/>
      <c r="GEV81" s="48"/>
      <c r="GEW81" s="48"/>
      <c r="GEX81" s="48"/>
      <c r="GEY81" s="48"/>
      <c r="GEZ81" s="48"/>
      <c r="GFA81" s="48"/>
      <c r="GFB81" s="48"/>
      <c r="GFC81" s="48"/>
      <c r="GFD81" s="48"/>
      <c r="GFE81" s="48"/>
      <c r="GFF81" s="48"/>
      <c r="GFG81" s="48"/>
      <c r="GFH81" s="48"/>
      <c r="GFI81" s="48"/>
      <c r="GFJ81" s="48"/>
      <c r="GFK81" s="48"/>
      <c r="GFL81" s="48"/>
      <c r="GFM81" s="48"/>
      <c r="GFN81" s="48"/>
      <c r="GFO81" s="48"/>
      <c r="GFP81" s="48"/>
      <c r="GFQ81" s="48"/>
      <c r="GFR81" s="48"/>
      <c r="GFS81" s="48"/>
      <c r="GFT81" s="48"/>
      <c r="GFU81" s="48"/>
      <c r="GFV81" s="48"/>
      <c r="GFW81" s="48"/>
      <c r="GFX81" s="48"/>
      <c r="GFY81" s="48"/>
      <c r="GFZ81" s="48"/>
      <c r="GGA81" s="48"/>
      <c r="GGB81" s="48"/>
      <c r="GGC81" s="48"/>
      <c r="GGD81" s="48"/>
      <c r="GGE81" s="48"/>
      <c r="GGF81" s="48"/>
      <c r="GGG81" s="48"/>
      <c r="GGH81" s="48"/>
      <c r="GGI81" s="48"/>
      <c r="GGJ81" s="48"/>
      <c r="GGK81" s="48"/>
      <c r="GGL81" s="48"/>
      <c r="GGM81" s="48"/>
      <c r="GGN81" s="48"/>
      <c r="GGO81" s="48"/>
      <c r="GGP81" s="48"/>
      <c r="GGQ81" s="48"/>
      <c r="GGR81" s="48"/>
      <c r="GGS81" s="48"/>
      <c r="GGT81" s="48"/>
      <c r="GGU81" s="48"/>
      <c r="GGV81" s="48"/>
      <c r="GGW81" s="48"/>
      <c r="GGX81" s="48"/>
      <c r="GGY81" s="48"/>
      <c r="GGZ81" s="48"/>
      <c r="GHA81" s="48"/>
      <c r="GHB81" s="48"/>
      <c r="GHC81" s="48"/>
      <c r="GHD81" s="48"/>
      <c r="GHE81" s="48"/>
      <c r="GHF81" s="48"/>
      <c r="GHG81" s="48"/>
      <c r="GHH81" s="48"/>
      <c r="GHI81" s="48"/>
      <c r="GHJ81" s="48"/>
      <c r="GHK81" s="48"/>
      <c r="GHL81" s="48"/>
      <c r="GHM81" s="48"/>
      <c r="GHN81" s="48"/>
      <c r="GHO81" s="48"/>
      <c r="GHP81" s="48"/>
      <c r="GHQ81" s="48"/>
      <c r="GHR81" s="48"/>
      <c r="GHS81" s="48"/>
      <c r="GHT81" s="48"/>
      <c r="GHU81" s="48"/>
      <c r="GHV81" s="48"/>
      <c r="GHW81" s="48"/>
      <c r="GHX81" s="48"/>
      <c r="GHY81" s="48"/>
      <c r="GHZ81" s="48"/>
      <c r="GIA81" s="48"/>
      <c r="GIB81" s="48"/>
      <c r="GIC81" s="48"/>
      <c r="GID81" s="48"/>
      <c r="GIE81" s="48"/>
      <c r="GIF81" s="48"/>
      <c r="GIG81" s="48"/>
      <c r="GIH81" s="48"/>
      <c r="GII81" s="48"/>
      <c r="GIJ81" s="48"/>
      <c r="GIK81" s="48"/>
      <c r="GIL81" s="48"/>
      <c r="GIM81" s="48"/>
      <c r="GIN81" s="48"/>
      <c r="GIO81" s="48"/>
      <c r="GIP81" s="48"/>
      <c r="GIQ81" s="48"/>
      <c r="GIR81" s="48"/>
      <c r="GIS81" s="48"/>
      <c r="GIT81" s="48"/>
      <c r="GIU81" s="48"/>
      <c r="GIV81" s="48"/>
      <c r="GIW81" s="48"/>
      <c r="GIX81" s="48"/>
      <c r="GIY81" s="48"/>
      <c r="GIZ81" s="48"/>
      <c r="GJA81" s="48"/>
      <c r="GJB81" s="48"/>
      <c r="GJC81" s="48"/>
      <c r="GJD81" s="48"/>
      <c r="GJE81" s="48"/>
      <c r="GJF81" s="48"/>
      <c r="GJG81" s="48"/>
      <c r="GJH81" s="48"/>
      <c r="GJI81" s="48"/>
      <c r="GJJ81" s="48"/>
      <c r="GJK81" s="48"/>
      <c r="GJL81" s="48"/>
      <c r="GJM81" s="48"/>
      <c r="GJN81" s="48"/>
      <c r="GJO81" s="48"/>
      <c r="GJP81" s="48"/>
      <c r="GJQ81" s="48"/>
      <c r="GJR81" s="48"/>
      <c r="GJS81" s="48"/>
      <c r="GJT81" s="48"/>
      <c r="GJU81" s="48"/>
      <c r="GJV81" s="48"/>
      <c r="GJW81" s="48"/>
      <c r="GJX81" s="48"/>
      <c r="GJY81" s="48"/>
      <c r="GJZ81" s="48"/>
      <c r="GKA81" s="48"/>
      <c r="GKB81" s="48"/>
      <c r="GKC81" s="48"/>
      <c r="GKD81" s="48"/>
      <c r="GKE81" s="48"/>
      <c r="GKF81" s="48"/>
      <c r="GKG81" s="48"/>
      <c r="GKH81" s="48"/>
      <c r="GKI81" s="48"/>
      <c r="GKJ81" s="48"/>
      <c r="GKK81" s="48"/>
      <c r="GKL81" s="48"/>
      <c r="GKM81" s="48"/>
      <c r="GKN81" s="48"/>
      <c r="GKO81" s="48"/>
      <c r="GKP81" s="48"/>
      <c r="GKQ81" s="48"/>
      <c r="GKR81" s="48"/>
      <c r="GKS81" s="48"/>
      <c r="GKT81" s="48"/>
      <c r="GKU81" s="48"/>
      <c r="GKV81" s="48"/>
      <c r="GKW81" s="48"/>
      <c r="GKX81" s="48"/>
      <c r="GKY81" s="48"/>
      <c r="GKZ81" s="48"/>
      <c r="GLA81" s="48"/>
      <c r="GLB81" s="48"/>
      <c r="GLC81" s="48"/>
      <c r="GLD81" s="48"/>
      <c r="GLE81" s="48"/>
      <c r="GLF81" s="48"/>
      <c r="GLG81" s="48"/>
      <c r="GLH81" s="48"/>
      <c r="GLI81" s="48"/>
      <c r="GLJ81" s="48"/>
      <c r="GLK81" s="48"/>
      <c r="GLL81" s="48"/>
      <c r="GLM81" s="48"/>
      <c r="GLN81" s="48"/>
      <c r="GLO81" s="48"/>
      <c r="GLP81" s="48"/>
      <c r="GLQ81" s="48"/>
      <c r="GLR81" s="48"/>
      <c r="GLS81" s="48"/>
      <c r="GLT81" s="48"/>
      <c r="GLU81" s="48"/>
      <c r="GLV81" s="48"/>
      <c r="GLW81" s="48"/>
      <c r="GLX81" s="48"/>
      <c r="GLY81" s="48"/>
      <c r="GLZ81" s="48"/>
      <c r="GMA81" s="48"/>
      <c r="GMB81" s="48"/>
      <c r="GMC81" s="48"/>
      <c r="GMD81" s="48"/>
      <c r="GME81" s="48"/>
      <c r="GMF81" s="48"/>
      <c r="GMG81" s="48"/>
      <c r="GMH81" s="48"/>
      <c r="GMI81" s="48"/>
      <c r="GMJ81" s="48"/>
      <c r="GMK81" s="48"/>
      <c r="GML81" s="48"/>
      <c r="GMM81" s="48"/>
      <c r="GMN81" s="48"/>
      <c r="GMO81" s="48"/>
      <c r="GMP81" s="48"/>
      <c r="GMQ81" s="48"/>
      <c r="GMR81" s="48"/>
      <c r="GMS81" s="48"/>
      <c r="GMT81" s="48"/>
      <c r="GMU81" s="48"/>
      <c r="GMV81" s="48"/>
      <c r="GMW81" s="48"/>
      <c r="GMX81" s="48"/>
      <c r="GMY81" s="48"/>
      <c r="GMZ81" s="48"/>
      <c r="GNA81" s="48"/>
      <c r="GNB81" s="48"/>
      <c r="GNC81" s="48"/>
      <c r="GND81" s="48"/>
      <c r="GNE81" s="48"/>
      <c r="GNF81" s="48"/>
      <c r="GNG81" s="48"/>
      <c r="GNH81" s="48"/>
      <c r="GNI81" s="48"/>
      <c r="GNJ81" s="48"/>
      <c r="GNK81" s="48"/>
      <c r="GNL81" s="48"/>
      <c r="GNM81" s="48"/>
      <c r="GNN81" s="48"/>
      <c r="GNO81" s="48"/>
      <c r="GNP81" s="48"/>
      <c r="GNQ81" s="48"/>
      <c r="GNR81" s="48"/>
      <c r="GNS81" s="48"/>
      <c r="GNT81" s="48"/>
      <c r="GNU81" s="48"/>
      <c r="GNV81" s="48"/>
      <c r="GNW81" s="48"/>
      <c r="GNX81" s="48"/>
      <c r="GNY81" s="48"/>
      <c r="GNZ81" s="48"/>
      <c r="GOA81" s="48"/>
      <c r="GOB81" s="48"/>
      <c r="GOC81" s="48"/>
      <c r="GOD81" s="48"/>
      <c r="GOE81" s="48"/>
      <c r="GOF81" s="48"/>
      <c r="GOG81" s="48"/>
      <c r="GOH81" s="48"/>
      <c r="GOI81" s="48"/>
      <c r="GOJ81" s="48"/>
      <c r="GOK81" s="48"/>
      <c r="GOL81" s="48"/>
      <c r="GOM81" s="48"/>
      <c r="GON81" s="48"/>
      <c r="GOO81" s="48"/>
      <c r="GOP81" s="48"/>
      <c r="GOQ81" s="48"/>
      <c r="GOR81" s="48"/>
      <c r="GOS81" s="48"/>
      <c r="GOT81" s="48"/>
      <c r="GOU81" s="48"/>
      <c r="GOV81" s="48"/>
      <c r="GOW81" s="48"/>
      <c r="GOX81" s="48"/>
      <c r="GOY81" s="48"/>
      <c r="GOZ81" s="48"/>
      <c r="GPA81" s="48"/>
      <c r="GPB81" s="48"/>
      <c r="GPC81" s="48"/>
      <c r="GPD81" s="48"/>
      <c r="GPE81" s="48"/>
      <c r="GPF81" s="48"/>
      <c r="GPG81" s="48"/>
      <c r="GPH81" s="48"/>
      <c r="GPI81" s="48"/>
      <c r="GPJ81" s="48"/>
      <c r="GPK81" s="48"/>
      <c r="GPL81" s="48"/>
      <c r="GPM81" s="48"/>
      <c r="GPN81" s="48"/>
      <c r="GPO81" s="48"/>
      <c r="GPP81" s="48"/>
      <c r="GPQ81" s="48"/>
      <c r="GPR81" s="48"/>
      <c r="GPS81" s="48"/>
      <c r="GPT81" s="48"/>
      <c r="GPU81" s="48"/>
      <c r="GPV81" s="48"/>
      <c r="GPW81" s="48"/>
      <c r="GPX81" s="48"/>
      <c r="GPY81" s="48"/>
      <c r="GPZ81" s="48"/>
      <c r="GQA81" s="48"/>
      <c r="GQB81" s="48"/>
      <c r="GQC81" s="48"/>
      <c r="GQD81" s="48"/>
      <c r="GQE81" s="48"/>
      <c r="GQF81" s="48"/>
      <c r="GQG81" s="48"/>
      <c r="GQH81" s="48"/>
      <c r="GQI81" s="48"/>
      <c r="GQJ81" s="48"/>
      <c r="GQK81" s="48"/>
      <c r="GQL81" s="48"/>
      <c r="GQM81" s="48"/>
      <c r="GQN81" s="48"/>
      <c r="GQO81" s="48"/>
      <c r="GQP81" s="48"/>
      <c r="GQQ81" s="48"/>
      <c r="GQR81" s="48"/>
      <c r="GQS81" s="48"/>
      <c r="GQT81" s="48"/>
      <c r="GQU81" s="48"/>
      <c r="GQV81" s="48"/>
      <c r="GQW81" s="48"/>
      <c r="GQX81" s="48"/>
      <c r="GQY81" s="48"/>
      <c r="GQZ81" s="48"/>
      <c r="GRA81" s="48"/>
      <c r="GRB81" s="48"/>
      <c r="GRC81" s="48"/>
      <c r="GRD81" s="48"/>
      <c r="GRE81" s="48"/>
      <c r="GRF81" s="48"/>
      <c r="GRG81" s="48"/>
      <c r="GRH81" s="48"/>
      <c r="GRI81" s="48"/>
      <c r="GRJ81" s="48"/>
      <c r="GRK81" s="48"/>
      <c r="GRL81" s="48"/>
      <c r="GRM81" s="48"/>
      <c r="GRN81" s="48"/>
      <c r="GRO81" s="48"/>
      <c r="GRP81" s="48"/>
      <c r="GRQ81" s="48"/>
      <c r="GRR81" s="48"/>
      <c r="GRS81" s="48"/>
      <c r="GRT81" s="48"/>
      <c r="GRU81" s="48"/>
      <c r="GRV81" s="48"/>
      <c r="GRW81" s="48"/>
      <c r="GRX81" s="48"/>
      <c r="GRY81" s="48"/>
      <c r="GRZ81" s="48"/>
      <c r="GSA81" s="48"/>
      <c r="GSB81" s="48"/>
      <c r="GSC81" s="48"/>
      <c r="GSD81" s="48"/>
      <c r="GSE81" s="48"/>
      <c r="GSF81" s="48"/>
      <c r="GSG81" s="48"/>
      <c r="GSH81" s="48"/>
      <c r="GSI81" s="48"/>
      <c r="GSJ81" s="48"/>
      <c r="GSK81" s="48"/>
      <c r="GSL81" s="48"/>
      <c r="GSM81" s="48"/>
      <c r="GSN81" s="48"/>
      <c r="GSO81" s="48"/>
      <c r="GSP81" s="48"/>
      <c r="GSQ81" s="48"/>
      <c r="GSR81" s="48"/>
      <c r="GSS81" s="48"/>
      <c r="GST81" s="48"/>
      <c r="GSU81" s="48"/>
      <c r="GSV81" s="48"/>
      <c r="GSW81" s="48"/>
      <c r="GSX81" s="48"/>
      <c r="GSY81" s="48"/>
      <c r="GSZ81" s="48"/>
      <c r="GTA81" s="48"/>
      <c r="GTB81" s="48"/>
      <c r="GTC81" s="48"/>
      <c r="GTD81" s="48"/>
      <c r="GTE81" s="48"/>
      <c r="GTF81" s="48"/>
      <c r="GTG81" s="48"/>
      <c r="GTH81" s="48"/>
      <c r="GTI81" s="48"/>
      <c r="GTJ81" s="48"/>
      <c r="GTK81" s="48"/>
      <c r="GTL81" s="48"/>
      <c r="GTM81" s="48"/>
      <c r="GTN81" s="48"/>
      <c r="GTO81" s="48"/>
      <c r="GTP81" s="48"/>
      <c r="GTQ81" s="48"/>
      <c r="GTR81" s="48"/>
      <c r="GTS81" s="48"/>
      <c r="GTT81" s="48"/>
      <c r="GTU81" s="48"/>
      <c r="GTV81" s="48"/>
      <c r="GTW81" s="48"/>
      <c r="GTX81" s="48"/>
      <c r="GTY81" s="48"/>
      <c r="GTZ81" s="48"/>
      <c r="GUA81" s="48"/>
      <c r="GUB81" s="48"/>
      <c r="GUC81" s="48"/>
      <c r="GUD81" s="48"/>
      <c r="GUE81" s="48"/>
      <c r="GUF81" s="48"/>
      <c r="GUG81" s="48"/>
      <c r="GUH81" s="48"/>
      <c r="GUI81" s="48"/>
      <c r="GUJ81" s="48"/>
      <c r="GUK81" s="48"/>
      <c r="GUL81" s="48"/>
      <c r="GUM81" s="48"/>
      <c r="GUN81" s="48"/>
      <c r="GUO81" s="48"/>
      <c r="GUP81" s="48"/>
      <c r="GUQ81" s="48"/>
      <c r="GUR81" s="48"/>
      <c r="GUS81" s="48"/>
      <c r="GUT81" s="48"/>
      <c r="GUU81" s="48"/>
      <c r="GUV81" s="48"/>
      <c r="GUW81" s="48"/>
      <c r="GUX81" s="48"/>
      <c r="GUY81" s="48"/>
      <c r="GUZ81" s="48"/>
      <c r="GVA81" s="48"/>
      <c r="GVB81" s="48"/>
      <c r="GVC81" s="48"/>
      <c r="GVD81" s="48"/>
      <c r="GVE81" s="48"/>
      <c r="GVF81" s="48"/>
      <c r="GVG81" s="48"/>
      <c r="GVH81" s="48"/>
      <c r="GVI81" s="48"/>
      <c r="GVJ81" s="48"/>
      <c r="GVK81" s="48"/>
      <c r="GVL81" s="48"/>
      <c r="GVM81" s="48"/>
      <c r="GVN81" s="48"/>
      <c r="GVO81" s="48"/>
      <c r="GVP81" s="48"/>
      <c r="GVQ81" s="48"/>
      <c r="GVR81" s="48"/>
      <c r="GVS81" s="48"/>
      <c r="GVT81" s="48"/>
      <c r="GVU81" s="48"/>
      <c r="GVV81" s="48"/>
      <c r="GVW81" s="48"/>
      <c r="GVX81" s="48"/>
      <c r="GVY81" s="48"/>
      <c r="GVZ81" s="48"/>
      <c r="GWA81" s="48"/>
      <c r="GWB81" s="48"/>
      <c r="GWC81" s="48"/>
      <c r="GWD81" s="48"/>
      <c r="GWE81" s="48"/>
      <c r="GWF81" s="48"/>
      <c r="GWG81" s="48"/>
      <c r="GWH81" s="48"/>
      <c r="GWI81" s="48"/>
      <c r="GWJ81" s="48"/>
      <c r="GWK81" s="48"/>
      <c r="GWL81" s="48"/>
      <c r="GWM81" s="48"/>
      <c r="GWN81" s="48"/>
      <c r="GWO81" s="48"/>
      <c r="GWP81" s="48"/>
      <c r="GWQ81" s="48"/>
      <c r="GWR81" s="48"/>
      <c r="GWS81" s="48"/>
      <c r="GWT81" s="48"/>
      <c r="GWU81" s="48"/>
      <c r="GWV81" s="48"/>
      <c r="GWW81" s="48"/>
      <c r="GWX81" s="48"/>
      <c r="GWY81" s="48"/>
      <c r="GWZ81" s="48"/>
      <c r="GXA81" s="48"/>
      <c r="GXB81" s="48"/>
      <c r="GXC81" s="48"/>
      <c r="GXD81" s="48"/>
      <c r="GXE81" s="48"/>
      <c r="GXF81" s="48"/>
      <c r="GXG81" s="48"/>
      <c r="GXH81" s="48"/>
      <c r="GXI81" s="48"/>
      <c r="GXJ81" s="48"/>
      <c r="GXK81" s="48"/>
      <c r="GXL81" s="48"/>
      <c r="GXM81" s="48"/>
      <c r="GXN81" s="48"/>
      <c r="GXO81" s="48"/>
      <c r="GXP81" s="48"/>
      <c r="GXQ81" s="48"/>
      <c r="GXR81" s="48"/>
      <c r="GXS81" s="48"/>
      <c r="GXT81" s="48"/>
      <c r="GXU81" s="48"/>
      <c r="GXV81" s="48"/>
      <c r="GXW81" s="48"/>
      <c r="GXX81" s="48"/>
      <c r="GXY81" s="48"/>
      <c r="GXZ81" s="48"/>
      <c r="GYA81" s="48"/>
      <c r="GYB81" s="48"/>
      <c r="GYC81" s="48"/>
      <c r="GYD81" s="48"/>
      <c r="GYE81" s="48"/>
      <c r="GYF81" s="48"/>
      <c r="GYG81" s="48"/>
      <c r="GYH81" s="48"/>
      <c r="GYI81" s="48"/>
      <c r="GYJ81" s="48"/>
      <c r="GYK81" s="48"/>
      <c r="GYL81" s="48"/>
      <c r="GYM81" s="48"/>
      <c r="GYN81" s="48"/>
      <c r="GYO81" s="48"/>
      <c r="GYP81" s="48"/>
      <c r="GYQ81" s="48"/>
      <c r="GYR81" s="48"/>
      <c r="GYS81" s="48"/>
      <c r="GYT81" s="48"/>
      <c r="GYU81" s="48"/>
      <c r="GYV81" s="48"/>
      <c r="GYW81" s="48"/>
      <c r="GYX81" s="48"/>
      <c r="GYY81" s="48"/>
      <c r="GYZ81" s="48"/>
      <c r="GZA81" s="48"/>
      <c r="GZB81" s="48"/>
      <c r="GZC81" s="48"/>
      <c r="GZD81" s="48"/>
      <c r="GZE81" s="48"/>
      <c r="GZF81" s="48"/>
      <c r="GZG81" s="48"/>
      <c r="GZH81" s="48"/>
      <c r="GZI81" s="48"/>
      <c r="GZJ81" s="48"/>
      <c r="GZK81" s="48"/>
      <c r="GZL81" s="48"/>
      <c r="GZM81" s="48"/>
      <c r="GZN81" s="48"/>
      <c r="GZO81" s="48"/>
      <c r="GZP81" s="48"/>
      <c r="GZQ81" s="48"/>
      <c r="GZR81" s="48"/>
      <c r="GZS81" s="48"/>
      <c r="GZT81" s="48"/>
      <c r="GZU81" s="48"/>
      <c r="GZV81" s="48"/>
      <c r="GZW81" s="48"/>
      <c r="GZX81" s="48"/>
      <c r="GZY81" s="48"/>
      <c r="GZZ81" s="48"/>
      <c r="HAA81" s="48"/>
      <c r="HAB81" s="48"/>
      <c r="HAC81" s="48"/>
      <c r="HAD81" s="48"/>
      <c r="HAE81" s="48"/>
      <c r="HAF81" s="48"/>
      <c r="HAG81" s="48"/>
      <c r="HAH81" s="48"/>
      <c r="HAI81" s="48"/>
      <c r="HAJ81" s="48"/>
      <c r="HAK81" s="48"/>
      <c r="HAL81" s="48"/>
      <c r="HAM81" s="48"/>
      <c r="HAN81" s="48"/>
      <c r="HAO81" s="48"/>
      <c r="HAP81" s="48"/>
      <c r="HAQ81" s="48"/>
      <c r="HAR81" s="48"/>
      <c r="HAS81" s="48"/>
      <c r="HAT81" s="48"/>
      <c r="HAU81" s="48"/>
      <c r="HAV81" s="48"/>
      <c r="HAW81" s="48"/>
      <c r="HAX81" s="48"/>
      <c r="HAY81" s="48"/>
      <c r="HAZ81" s="48"/>
      <c r="HBA81" s="48"/>
      <c r="HBB81" s="48"/>
      <c r="HBC81" s="48"/>
      <c r="HBD81" s="48"/>
      <c r="HBE81" s="48"/>
      <c r="HBF81" s="48"/>
      <c r="HBG81" s="48"/>
      <c r="HBH81" s="48"/>
      <c r="HBI81" s="48"/>
      <c r="HBJ81" s="48"/>
      <c r="HBK81" s="48"/>
      <c r="HBL81" s="48"/>
      <c r="HBM81" s="48"/>
      <c r="HBN81" s="48"/>
      <c r="HBO81" s="48"/>
      <c r="HBP81" s="48"/>
      <c r="HBQ81" s="48"/>
      <c r="HBR81" s="48"/>
      <c r="HBS81" s="48"/>
      <c r="HBT81" s="48"/>
      <c r="HBU81" s="48"/>
      <c r="HBV81" s="48"/>
      <c r="HBW81" s="48"/>
      <c r="HBX81" s="48"/>
      <c r="HBY81" s="48"/>
      <c r="HBZ81" s="48"/>
      <c r="HCA81" s="48"/>
      <c r="HCB81" s="48"/>
      <c r="HCC81" s="48"/>
      <c r="HCD81" s="48"/>
      <c r="HCE81" s="48"/>
      <c r="HCF81" s="48"/>
      <c r="HCG81" s="48"/>
      <c r="HCH81" s="48"/>
      <c r="HCI81" s="48"/>
      <c r="HCJ81" s="48"/>
      <c r="HCK81" s="48"/>
      <c r="HCL81" s="48"/>
      <c r="HCM81" s="48"/>
      <c r="HCN81" s="48"/>
      <c r="HCO81" s="48"/>
      <c r="HCP81" s="48"/>
      <c r="HCQ81" s="48"/>
      <c r="HCR81" s="48"/>
      <c r="HCS81" s="48"/>
      <c r="HCT81" s="48"/>
      <c r="HCU81" s="48"/>
      <c r="HCV81" s="48"/>
      <c r="HCW81" s="48"/>
      <c r="HCX81" s="48"/>
      <c r="HCY81" s="48"/>
      <c r="HCZ81" s="48"/>
      <c r="HDA81" s="48"/>
      <c r="HDB81" s="48"/>
      <c r="HDC81" s="48"/>
      <c r="HDD81" s="48"/>
      <c r="HDE81" s="48"/>
      <c r="HDF81" s="48"/>
      <c r="HDG81" s="48"/>
      <c r="HDH81" s="48"/>
      <c r="HDI81" s="48"/>
      <c r="HDJ81" s="48"/>
      <c r="HDK81" s="48"/>
      <c r="HDL81" s="48"/>
      <c r="HDM81" s="48"/>
      <c r="HDN81" s="48"/>
      <c r="HDO81" s="48"/>
      <c r="HDP81" s="48"/>
      <c r="HDQ81" s="48"/>
      <c r="HDR81" s="48"/>
      <c r="HDS81" s="48"/>
      <c r="HDT81" s="48"/>
      <c r="HDU81" s="48"/>
      <c r="HDV81" s="48"/>
      <c r="HDW81" s="48"/>
      <c r="HDX81" s="48"/>
      <c r="HDY81" s="48"/>
      <c r="HDZ81" s="48"/>
      <c r="HEA81" s="48"/>
      <c r="HEB81" s="48"/>
      <c r="HEC81" s="48"/>
      <c r="HED81" s="48"/>
      <c r="HEE81" s="48"/>
      <c r="HEF81" s="48"/>
      <c r="HEG81" s="48"/>
      <c r="HEH81" s="48"/>
      <c r="HEI81" s="48"/>
      <c r="HEJ81" s="48"/>
      <c r="HEK81" s="48"/>
      <c r="HEL81" s="48"/>
      <c r="HEM81" s="48"/>
      <c r="HEN81" s="48"/>
      <c r="HEO81" s="48"/>
      <c r="HEP81" s="48"/>
      <c r="HEQ81" s="48"/>
      <c r="HER81" s="48"/>
      <c r="HES81" s="48"/>
      <c r="HET81" s="48"/>
      <c r="HEU81" s="48"/>
      <c r="HEV81" s="48"/>
      <c r="HEW81" s="48"/>
      <c r="HEX81" s="48"/>
      <c r="HEY81" s="48"/>
      <c r="HEZ81" s="48"/>
      <c r="HFA81" s="48"/>
      <c r="HFB81" s="48"/>
      <c r="HFC81" s="48"/>
      <c r="HFD81" s="48"/>
      <c r="HFE81" s="48"/>
      <c r="HFF81" s="48"/>
      <c r="HFG81" s="48"/>
      <c r="HFH81" s="48"/>
      <c r="HFI81" s="48"/>
      <c r="HFJ81" s="48"/>
      <c r="HFK81" s="48"/>
      <c r="HFL81" s="48"/>
      <c r="HFM81" s="48"/>
      <c r="HFN81" s="48"/>
      <c r="HFO81" s="48"/>
      <c r="HFP81" s="48"/>
      <c r="HFQ81" s="48"/>
      <c r="HFR81" s="48"/>
      <c r="HFS81" s="48"/>
      <c r="HFT81" s="48"/>
      <c r="HFU81" s="48"/>
      <c r="HFV81" s="48"/>
      <c r="HFW81" s="48"/>
      <c r="HFX81" s="48"/>
      <c r="HFY81" s="48"/>
      <c r="HFZ81" s="48"/>
      <c r="HGA81" s="48"/>
      <c r="HGB81" s="48"/>
      <c r="HGC81" s="48"/>
      <c r="HGD81" s="48"/>
      <c r="HGE81" s="48"/>
      <c r="HGF81" s="48"/>
      <c r="HGG81" s="48"/>
      <c r="HGH81" s="48"/>
      <c r="HGI81" s="48"/>
      <c r="HGJ81" s="48"/>
      <c r="HGK81" s="48"/>
      <c r="HGL81" s="48"/>
      <c r="HGM81" s="48"/>
      <c r="HGN81" s="48"/>
      <c r="HGO81" s="48"/>
      <c r="HGP81" s="48"/>
      <c r="HGQ81" s="48"/>
      <c r="HGR81" s="48"/>
      <c r="HGS81" s="48"/>
      <c r="HGT81" s="48"/>
      <c r="HGU81" s="48"/>
      <c r="HGV81" s="48"/>
      <c r="HGW81" s="48"/>
      <c r="HGX81" s="48"/>
      <c r="HGY81" s="48"/>
      <c r="HGZ81" s="48"/>
      <c r="HHA81" s="48"/>
      <c r="HHB81" s="48"/>
      <c r="HHC81" s="48"/>
      <c r="HHD81" s="48"/>
      <c r="HHE81" s="48"/>
      <c r="HHF81" s="48"/>
      <c r="HHG81" s="48"/>
      <c r="HHH81" s="48"/>
      <c r="HHI81" s="48"/>
      <c r="HHJ81" s="48"/>
      <c r="HHK81" s="48"/>
      <c r="HHL81" s="48"/>
      <c r="HHM81" s="48"/>
      <c r="HHN81" s="48"/>
      <c r="HHO81" s="48"/>
      <c r="HHP81" s="48"/>
      <c r="HHQ81" s="48"/>
      <c r="HHR81" s="48"/>
      <c r="HHS81" s="48"/>
      <c r="HHT81" s="48"/>
      <c r="HHU81" s="48"/>
      <c r="HHV81" s="48"/>
      <c r="HHW81" s="48"/>
      <c r="HHX81" s="48"/>
      <c r="HHY81" s="48"/>
      <c r="HHZ81" s="48"/>
      <c r="HIA81" s="48"/>
      <c r="HIB81" s="48"/>
      <c r="HIC81" s="48"/>
      <c r="HID81" s="48"/>
      <c r="HIE81" s="48"/>
      <c r="HIF81" s="48"/>
      <c r="HIG81" s="48"/>
      <c r="HIH81" s="48"/>
      <c r="HII81" s="48"/>
      <c r="HIJ81" s="48"/>
      <c r="HIK81" s="48"/>
      <c r="HIL81" s="48"/>
      <c r="HIM81" s="48"/>
      <c r="HIN81" s="48"/>
      <c r="HIO81" s="48"/>
      <c r="HIP81" s="48"/>
      <c r="HIQ81" s="48"/>
      <c r="HIR81" s="48"/>
      <c r="HIS81" s="48"/>
      <c r="HIT81" s="48"/>
      <c r="HIU81" s="48"/>
      <c r="HIV81" s="48"/>
      <c r="HIW81" s="48"/>
      <c r="HIX81" s="48"/>
      <c r="HIY81" s="48"/>
      <c r="HIZ81" s="48"/>
      <c r="HJA81" s="48"/>
      <c r="HJB81" s="48"/>
      <c r="HJC81" s="48"/>
      <c r="HJD81" s="48"/>
      <c r="HJE81" s="48"/>
      <c r="HJF81" s="48"/>
      <c r="HJG81" s="48"/>
      <c r="HJH81" s="48"/>
      <c r="HJI81" s="48"/>
      <c r="HJJ81" s="48"/>
      <c r="HJK81" s="48"/>
      <c r="HJL81" s="48"/>
      <c r="HJM81" s="48"/>
      <c r="HJN81" s="48"/>
      <c r="HJO81" s="48"/>
      <c r="HJP81" s="48"/>
      <c r="HJQ81" s="48"/>
      <c r="HJR81" s="48"/>
      <c r="HJS81" s="48"/>
      <c r="HJT81" s="48"/>
      <c r="HJU81" s="48"/>
      <c r="HJV81" s="48"/>
      <c r="HJW81" s="48"/>
      <c r="HJX81" s="48"/>
      <c r="HJY81" s="48"/>
      <c r="HJZ81" s="48"/>
      <c r="HKA81" s="48"/>
      <c r="HKB81" s="48"/>
      <c r="HKC81" s="48"/>
      <c r="HKD81" s="48"/>
      <c r="HKE81" s="48"/>
      <c r="HKF81" s="48"/>
      <c r="HKG81" s="48"/>
      <c r="HKH81" s="48"/>
      <c r="HKI81" s="48"/>
      <c r="HKJ81" s="48"/>
      <c r="HKK81" s="48"/>
      <c r="HKL81" s="48"/>
      <c r="HKM81" s="48"/>
      <c r="HKN81" s="48"/>
      <c r="HKO81" s="48"/>
      <c r="HKP81" s="48"/>
      <c r="HKQ81" s="48"/>
      <c r="HKR81" s="48"/>
      <c r="HKS81" s="48"/>
      <c r="HKT81" s="48"/>
      <c r="HKU81" s="48"/>
      <c r="HKV81" s="48"/>
      <c r="HKW81" s="48"/>
      <c r="HKX81" s="48"/>
      <c r="HKY81" s="48"/>
      <c r="HKZ81" s="48"/>
      <c r="HLA81" s="48"/>
      <c r="HLB81" s="48"/>
      <c r="HLC81" s="48"/>
      <c r="HLD81" s="48"/>
      <c r="HLE81" s="48"/>
      <c r="HLF81" s="48"/>
      <c r="HLG81" s="48"/>
      <c r="HLH81" s="48"/>
      <c r="HLI81" s="48"/>
      <c r="HLJ81" s="48"/>
      <c r="HLK81" s="48"/>
      <c r="HLL81" s="48"/>
      <c r="HLM81" s="48"/>
      <c r="HLN81" s="48"/>
      <c r="HLO81" s="48"/>
      <c r="HLP81" s="48"/>
      <c r="HLQ81" s="48"/>
      <c r="HLR81" s="48"/>
      <c r="HLS81" s="48"/>
      <c r="HLT81" s="48"/>
      <c r="HLU81" s="48"/>
      <c r="HLV81" s="48"/>
      <c r="HLW81" s="48"/>
      <c r="HLX81" s="48"/>
      <c r="HLY81" s="48"/>
      <c r="HLZ81" s="48"/>
      <c r="HMA81" s="48"/>
      <c r="HMB81" s="48"/>
      <c r="HMC81" s="48"/>
      <c r="HMD81" s="48"/>
      <c r="HME81" s="48"/>
      <c r="HMF81" s="48"/>
      <c r="HMG81" s="48"/>
      <c r="HMH81" s="48"/>
      <c r="HMI81" s="48"/>
      <c r="HMJ81" s="48"/>
      <c r="HMK81" s="48"/>
      <c r="HML81" s="48"/>
      <c r="HMM81" s="48"/>
      <c r="HMN81" s="48"/>
      <c r="HMO81" s="48"/>
      <c r="HMP81" s="48"/>
      <c r="HMQ81" s="48"/>
      <c r="HMR81" s="48"/>
      <c r="HMS81" s="48"/>
      <c r="HMT81" s="48"/>
      <c r="HMU81" s="48"/>
      <c r="HMV81" s="48"/>
      <c r="HMW81" s="48"/>
      <c r="HMX81" s="48"/>
      <c r="HMY81" s="48"/>
      <c r="HMZ81" s="48"/>
      <c r="HNA81" s="48"/>
      <c r="HNB81" s="48"/>
      <c r="HNC81" s="48"/>
      <c r="HND81" s="48"/>
      <c r="HNE81" s="48"/>
      <c r="HNF81" s="48"/>
      <c r="HNG81" s="48"/>
      <c r="HNH81" s="48"/>
      <c r="HNI81" s="48"/>
      <c r="HNJ81" s="48"/>
      <c r="HNK81" s="48"/>
      <c r="HNL81" s="48"/>
      <c r="HNM81" s="48"/>
      <c r="HNN81" s="48"/>
      <c r="HNO81" s="48"/>
      <c r="HNP81" s="48"/>
      <c r="HNQ81" s="48"/>
      <c r="HNR81" s="48"/>
      <c r="HNS81" s="48"/>
      <c r="HNT81" s="48"/>
      <c r="HNU81" s="48"/>
      <c r="HNV81" s="48"/>
      <c r="HNW81" s="48"/>
      <c r="HNX81" s="48"/>
      <c r="HNY81" s="48"/>
      <c r="HNZ81" s="48"/>
      <c r="HOA81" s="48"/>
      <c r="HOB81" s="48"/>
      <c r="HOC81" s="48"/>
      <c r="HOD81" s="48"/>
      <c r="HOE81" s="48"/>
      <c r="HOF81" s="48"/>
      <c r="HOG81" s="48"/>
      <c r="HOH81" s="48"/>
      <c r="HOI81" s="48"/>
      <c r="HOJ81" s="48"/>
      <c r="HOK81" s="48"/>
      <c r="HOL81" s="48"/>
      <c r="HOM81" s="48"/>
      <c r="HON81" s="48"/>
      <c r="HOO81" s="48"/>
      <c r="HOP81" s="48"/>
      <c r="HOQ81" s="48"/>
      <c r="HOR81" s="48"/>
      <c r="HOS81" s="48"/>
      <c r="HOT81" s="48"/>
      <c r="HOU81" s="48"/>
      <c r="HOV81" s="48"/>
      <c r="HOW81" s="48"/>
      <c r="HOX81" s="48"/>
      <c r="HOY81" s="48"/>
      <c r="HOZ81" s="48"/>
      <c r="HPA81" s="48"/>
      <c r="HPB81" s="48"/>
      <c r="HPC81" s="48"/>
      <c r="HPD81" s="48"/>
      <c r="HPE81" s="48"/>
      <c r="HPF81" s="48"/>
      <c r="HPG81" s="48"/>
      <c r="HPH81" s="48"/>
      <c r="HPI81" s="48"/>
      <c r="HPJ81" s="48"/>
      <c r="HPK81" s="48"/>
      <c r="HPL81" s="48"/>
      <c r="HPM81" s="48"/>
      <c r="HPN81" s="48"/>
      <c r="HPO81" s="48"/>
      <c r="HPP81" s="48"/>
      <c r="HPQ81" s="48"/>
      <c r="HPR81" s="48"/>
      <c r="HPS81" s="48"/>
      <c r="HPT81" s="48"/>
      <c r="HPU81" s="48"/>
      <c r="HPV81" s="48"/>
      <c r="HPW81" s="48"/>
      <c r="HPX81" s="48"/>
      <c r="HPY81" s="48"/>
      <c r="HPZ81" s="48"/>
      <c r="HQA81" s="48"/>
      <c r="HQB81" s="48"/>
      <c r="HQC81" s="48"/>
      <c r="HQD81" s="48"/>
      <c r="HQE81" s="48"/>
      <c r="HQF81" s="48"/>
      <c r="HQG81" s="48"/>
      <c r="HQH81" s="48"/>
      <c r="HQI81" s="48"/>
      <c r="HQJ81" s="48"/>
      <c r="HQK81" s="48"/>
      <c r="HQL81" s="48"/>
      <c r="HQM81" s="48"/>
      <c r="HQN81" s="48"/>
      <c r="HQO81" s="48"/>
      <c r="HQP81" s="48"/>
      <c r="HQQ81" s="48"/>
      <c r="HQR81" s="48"/>
      <c r="HQS81" s="48"/>
      <c r="HQT81" s="48"/>
      <c r="HQU81" s="48"/>
      <c r="HQV81" s="48"/>
      <c r="HQW81" s="48"/>
      <c r="HQX81" s="48"/>
      <c r="HQY81" s="48"/>
      <c r="HQZ81" s="48"/>
      <c r="HRA81" s="48"/>
      <c r="HRB81" s="48"/>
      <c r="HRC81" s="48"/>
      <c r="HRD81" s="48"/>
      <c r="HRE81" s="48"/>
      <c r="HRF81" s="48"/>
      <c r="HRG81" s="48"/>
      <c r="HRH81" s="48"/>
      <c r="HRI81" s="48"/>
      <c r="HRJ81" s="48"/>
      <c r="HRK81" s="48"/>
      <c r="HRL81" s="48"/>
      <c r="HRM81" s="48"/>
      <c r="HRN81" s="48"/>
      <c r="HRO81" s="48"/>
      <c r="HRP81" s="48"/>
      <c r="HRQ81" s="48"/>
      <c r="HRR81" s="48"/>
      <c r="HRS81" s="48"/>
      <c r="HRT81" s="48"/>
      <c r="HRU81" s="48"/>
      <c r="HRV81" s="48"/>
      <c r="HRW81" s="48"/>
      <c r="HRX81" s="48"/>
      <c r="HRY81" s="48"/>
      <c r="HRZ81" s="48"/>
      <c r="HSA81" s="48"/>
      <c r="HSB81" s="48"/>
      <c r="HSC81" s="48"/>
      <c r="HSD81" s="48"/>
      <c r="HSE81" s="48"/>
      <c r="HSF81" s="48"/>
      <c r="HSG81" s="48"/>
      <c r="HSH81" s="48"/>
      <c r="HSI81" s="48"/>
      <c r="HSJ81" s="48"/>
      <c r="HSK81" s="48"/>
      <c r="HSL81" s="48"/>
      <c r="HSM81" s="48"/>
      <c r="HSN81" s="48"/>
      <c r="HSO81" s="48"/>
      <c r="HSP81" s="48"/>
      <c r="HSQ81" s="48"/>
      <c r="HSR81" s="48"/>
      <c r="HSS81" s="48"/>
      <c r="HST81" s="48"/>
      <c r="HSU81" s="48"/>
      <c r="HSV81" s="48"/>
      <c r="HSW81" s="48"/>
      <c r="HSX81" s="48"/>
      <c r="HSY81" s="48"/>
      <c r="HSZ81" s="48"/>
      <c r="HTA81" s="48"/>
      <c r="HTB81" s="48"/>
      <c r="HTC81" s="48"/>
      <c r="HTD81" s="48"/>
      <c r="HTE81" s="48"/>
      <c r="HTF81" s="48"/>
      <c r="HTG81" s="48"/>
      <c r="HTH81" s="48"/>
      <c r="HTI81" s="48"/>
      <c r="HTJ81" s="48"/>
      <c r="HTK81" s="48"/>
      <c r="HTL81" s="48"/>
      <c r="HTM81" s="48"/>
      <c r="HTN81" s="48"/>
      <c r="HTO81" s="48"/>
      <c r="HTP81" s="48"/>
      <c r="HTQ81" s="48"/>
      <c r="HTR81" s="48"/>
      <c r="HTS81" s="48"/>
      <c r="HTT81" s="48"/>
      <c r="HTU81" s="48"/>
      <c r="HTV81" s="48"/>
      <c r="HTW81" s="48"/>
      <c r="HTX81" s="48"/>
      <c r="HTY81" s="48"/>
      <c r="HTZ81" s="48"/>
      <c r="HUA81" s="48"/>
      <c r="HUB81" s="48"/>
      <c r="HUC81" s="48"/>
      <c r="HUD81" s="48"/>
      <c r="HUE81" s="48"/>
      <c r="HUF81" s="48"/>
      <c r="HUG81" s="48"/>
      <c r="HUH81" s="48"/>
      <c r="HUI81" s="48"/>
      <c r="HUJ81" s="48"/>
      <c r="HUK81" s="48"/>
      <c r="HUL81" s="48"/>
      <c r="HUM81" s="48"/>
      <c r="HUN81" s="48"/>
      <c r="HUO81" s="48"/>
      <c r="HUP81" s="48"/>
      <c r="HUQ81" s="48"/>
      <c r="HUR81" s="48"/>
      <c r="HUS81" s="48"/>
      <c r="HUT81" s="48"/>
      <c r="HUU81" s="48"/>
      <c r="HUV81" s="48"/>
      <c r="HUW81" s="48"/>
      <c r="HUX81" s="48"/>
      <c r="HUY81" s="48"/>
      <c r="HUZ81" s="48"/>
      <c r="HVA81" s="48"/>
      <c r="HVB81" s="48"/>
      <c r="HVC81" s="48"/>
      <c r="HVD81" s="48"/>
      <c r="HVE81" s="48"/>
      <c r="HVF81" s="48"/>
      <c r="HVG81" s="48"/>
      <c r="HVH81" s="48"/>
      <c r="HVI81" s="48"/>
      <c r="HVJ81" s="48"/>
      <c r="HVK81" s="48"/>
      <c r="HVL81" s="48"/>
      <c r="HVM81" s="48"/>
      <c r="HVN81" s="48"/>
      <c r="HVO81" s="48"/>
      <c r="HVP81" s="48"/>
      <c r="HVQ81" s="48"/>
      <c r="HVR81" s="48"/>
      <c r="HVS81" s="48"/>
      <c r="HVT81" s="48"/>
      <c r="HVU81" s="48"/>
      <c r="HVV81" s="48"/>
      <c r="HVW81" s="48"/>
      <c r="HVX81" s="48"/>
      <c r="HVY81" s="48"/>
      <c r="HVZ81" s="48"/>
      <c r="HWA81" s="48"/>
      <c r="HWB81" s="48"/>
      <c r="HWC81" s="48"/>
      <c r="HWD81" s="48"/>
      <c r="HWE81" s="48"/>
      <c r="HWF81" s="48"/>
      <c r="HWG81" s="48"/>
      <c r="HWH81" s="48"/>
      <c r="HWI81" s="48"/>
      <c r="HWJ81" s="48"/>
      <c r="HWK81" s="48"/>
      <c r="HWL81" s="48"/>
      <c r="HWM81" s="48"/>
      <c r="HWN81" s="48"/>
      <c r="HWO81" s="48"/>
      <c r="HWP81" s="48"/>
      <c r="HWQ81" s="48"/>
      <c r="HWR81" s="48"/>
      <c r="HWS81" s="48"/>
      <c r="HWT81" s="48"/>
      <c r="HWU81" s="48"/>
      <c r="HWV81" s="48"/>
      <c r="HWW81" s="48"/>
      <c r="HWX81" s="48"/>
      <c r="HWY81" s="48"/>
      <c r="HWZ81" s="48"/>
      <c r="HXA81" s="48"/>
      <c r="HXB81" s="48"/>
      <c r="HXC81" s="48"/>
      <c r="HXD81" s="48"/>
      <c r="HXE81" s="48"/>
      <c r="HXF81" s="48"/>
      <c r="HXG81" s="48"/>
      <c r="HXH81" s="48"/>
      <c r="HXI81" s="48"/>
      <c r="HXJ81" s="48"/>
      <c r="HXK81" s="48"/>
      <c r="HXL81" s="48"/>
      <c r="HXM81" s="48"/>
      <c r="HXN81" s="48"/>
      <c r="HXO81" s="48"/>
      <c r="HXP81" s="48"/>
      <c r="HXQ81" s="48"/>
      <c r="HXR81" s="48"/>
      <c r="HXS81" s="48"/>
      <c r="HXT81" s="48"/>
      <c r="HXU81" s="48"/>
      <c r="HXV81" s="48"/>
      <c r="HXW81" s="48"/>
      <c r="HXX81" s="48"/>
      <c r="HXY81" s="48"/>
      <c r="HXZ81" s="48"/>
      <c r="HYA81" s="48"/>
      <c r="HYB81" s="48"/>
      <c r="HYC81" s="48"/>
      <c r="HYD81" s="48"/>
      <c r="HYE81" s="48"/>
      <c r="HYF81" s="48"/>
      <c r="HYG81" s="48"/>
      <c r="HYH81" s="48"/>
      <c r="HYI81" s="48"/>
      <c r="HYJ81" s="48"/>
      <c r="HYK81" s="48"/>
      <c r="HYL81" s="48"/>
      <c r="HYM81" s="48"/>
      <c r="HYN81" s="48"/>
      <c r="HYO81" s="48"/>
      <c r="HYP81" s="48"/>
      <c r="HYQ81" s="48"/>
      <c r="HYR81" s="48"/>
      <c r="HYS81" s="48"/>
      <c r="HYT81" s="48"/>
      <c r="HYU81" s="48"/>
      <c r="HYV81" s="48"/>
      <c r="HYW81" s="48"/>
      <c r="HYX81" s="48"/>
      <c r="HYY81" s="48"/>
      <c r="HYZ81" s="48"/>
      <c r="HZA81" s="48"/>
      <c r="HZB81" s="48"/>
      <c r="HZC81" s="48"/>
      <c r="HZD81" s="48"/>
      <c r="HZE81" s="48"/>
      <c r="HZF81" s="48"/>
      <c r="HZG81" s="48"/>
      <c r="HZH81" s="48"/>
      <c r="HZI81" s="48"/>
      <c r="HZJ81" s="48"/>
      <c r="HZK81" s="48"/>
      <c r="HZL81" s="48"/>
      <c r="HZM81" s="48"/>
      <c r="HZN81" s="48"/>
      <c r="HZO81" s="48"/>
      <c r="HZP81" s="48"/>
      <c r="HZQ81" s="48"/>
      <c r="HZR81" s="48"/>
      <c r="HZS81" s="48"/>
      <c r="HZT81" s="48"/>
      <c r="HZU81" s="48"/>
      <c r="HZV81" s="48"/>
      <c r="HZW81" s="48"/>
      <c r="HZX81" s="48"/>
      <c r="HZY81" s="48"/>
      <c r="HZZ81" s="48"/>
      <c r="IAA81" s="48"/>
      <c r="IAB81" s="48"/>
      <c r="IAC81" s="48"/>
      <c r="IAD81" s="48"/>
      <c r="IAE81" s="48"/>
      <c r="IAF81" s="48"/>
      <c r="IAG81" s="48"/>
      <c r="IAH81" s="48"/>
      <c r="IAI81" s="48"/>
      <c r="IAJ81" s="48"/>
      <c r="IAK81" s="48"/>
      <c r="IAL81" s="48"/>
      <c r="IAM81" s="48"/>
      <c r="IAN81" s="48"/>
      <c r="IAO81" s="48"/>
      <c r="IAP81" s="48"/>
      <c r="IAQ81" s="48"/>
      <c r="IAR81" s="48"/>
      <c r="IAS81" s="48"/>
      <c r="IAT81" s="48"/>
      <c r="IAU81" s="48"/>
      <c r="IAV81" s="48"/>
      <c r="IAW81" s="48"/>
      <c r="IAX81" s="48"/>
      <c r="IAY81" s="48"/>
      <c r="IAZ81" s="48"/>
      <c r="IBA81" s="48"/>
      <c r="IBB81" s="48"/>
      <c r="IBC81" s="48"/>
      <c r="IBD81" s="48"/>
      <c r="IBE81" s="48"/>
      <c r="IBF81" s="48"/>
      <c r="IBG81" s="48"/>
      <c r="IBH81" s="48"/>
      <c r="IBI81" s="48"/>
      <c r="IBJ81" s="48"/>
      <c r="IBK81" s="48"/>
      <c r="IBL81" s="48"/>
      <c r="IBM81" s="48"/>
      <c r="IBN81" s="48"/>
      <c r="IBO81" s="48"/>
      <c r="IBP81" s="48"/>
      <c r="IBQ81" s="48"/>
      <c r="IBR81" s="48"/>
      <c r="IBS81" s="48"/>
      <c r="IBT81" s="48"/>
      <c r="IBU81" s="48"/>
      <c r="IBV81" s="48"/>
      <c r="IBW81" s="48"/>
      <c r="IBX81" s="48"/>
      <c r="IBY81" s="48"/>
      <c r="IBZ81" s="48"/>
      <c r="ICA81" s="48"/>
      <c r="ICB81" s="48"/>
      <c r="ICC81" s="48"/>
      <c r="ICD81" s="48"/>
      <c r="ICE81" s="48"/>
      <c r="ICF81" s="48"/>
      <c r="ICG81" s="48"/>
      <c r="ICH81" s="48"/>
      <c r="ICI81" s="48"/>
      <c r="ICJ81" s="48"/>
      <c r="ICK81" s="48"/>
      <c r="ICL81" s="48"/>
      <c r="ICM81" s="48"/>
      <c r="ICN81" s="48"/>
      <c r="ICO81" s="48"/>
      <c r="ICP81" s="48"/>
      <c r="ICQ81" s="48"/>
      <c r="ICR81" s="48"/>
      <c r="ICS81" s="48"/>
      <c r="ICT81" s="48"/>
      <c r="ICU81" s="48"/>
      <c r="ICV81" s="48"/>
      <c r="ICW81" s="48"/>
      <c r="ICX81" s="48"/>
      <c r="ICY81" s="48"/>
      <c r="ICZ81" s="48"/>
      <c r="IDA81" s="48"/>
      <c r="IDB81" s="48"/>
      <c r="IDC81" s="48"/>
      <c r="IDD81" s="48"/>
      <c r="IDE81" s="48"/>
      <c r="IDF81" s="48"/>
      <c r="IDG81" s="48"/>
      <c r="IDH81" s="48"/>
      <c r="IDI81" s="48"/>
      <c r="IDJ81" s="48"/>
      <c r="IDK81" s="48"/>
      <c r="IDL81" s="48"/>
      <c r="IDM81" s="48"/>
      <c r="IDN81" s="48"/>
      <c r="IDO81" s="48"/>
      <c r="IDP81" s="48"/>
      <c r="IDQ81" s="48"/>
      <c r="IDR81" s="48"/>
      <c r="IDS81" s="48"/>
      <c r="IDT81" s="48"/>
      <c r="IDU81" s="48"/>
      <c r="IDV81" s="48"/>
      <c r="IDW81" s="48"/>
      <c r="IDX81" s="48"/>
      <c r="IDY81" s="48"/>
      <c r="IDZ81" s="48"/>
      <c r="IEA81" s="48"/>
      <c r="IEB81" s="48"/>
      <c r="IEC81" s="48"/>
      <c r="IED81" s="48"/>
      <c r="IEE81" s="48"/>
      <c r="IEF81" s="48"/>
      <c r="IEG81" s="48"/>
      <c r="IEH81" s="48"/>
      <c r="IEI81" s="48"/>
      <c r="IEJ81" s="48"/>
      <c r="IEK81" s="48"/>
      <c r="IEL81" s="48"/>
      <c r="IEM81" s="48"/>
      <c r="IEN81" s="48"/>
      <c r="IEO81" s="48"/>
      <c r="IEP81" s="48"/>
      <c r="IEQ81" s="48"/>
      <c r="IER81" s="48"/>
      <c r="IES81" s="48"/>
      <c r="IET81" s="48"/>
      <c r="IEU81" s="48"/>
      <c r="IEV81" s="48"/>
      <c r="IEW81" s="48"/>
      <c r="IEX81" s="48"/>
      <c r="IEY81" s="48"/>
      <c r="IEZ81" s="48"/>
      <c r="IFA81" s="48"/>
      <c r="IFB81" s="48"/>
      <c r="IFC81" s="48"/>
      <c r="IFD81" s="48"/>
      <c r="IFE81" s="48"/>
      <c r="IFF81" s="48"/>
      <c r="IFG81" s="48"/>
      <c r="IFH81" s="48"/>
      <c r="IFI81" s="48"/>
      <c r="IFJ81" s="48"/>
      <c r="IFK81" s="48"/>
      <c r="IFL81" s="48"/>
      <c r="IFM81" s="48"/>
      <c r="IFN81" s="48"/>
      <c r="IFO81" s="48"/>
      <c r="IFP81" s="48"/>
      <c r="IFQ81" s="48"/>
      <c r="IFR81" s="48"/>
      <c r="IFS81" s="48"/>
      <c r="IFT81" s="48"/>
      <c r="IFU81" s="48"/>
      <c r="IFV81" s="48"/>
      <c r="IFW81" s="48"/>
      <c r="IFX81" s="48"/>
      <c r="IFY81" s="48"/>
      <c r="IFZ81" s="48"/>
      <c r="IGA81" s="48"/>
      <c r="IGB81" s="48"/>
      <c r="IGC81" s="48"/>
      <c r="IGD81" s="48"/>
      <c r="IGE81" s="48"/>
      <c r="IGF81" s="48"/>
      <c r="IGG81" s="48"/>
      <c r="IGH81" s="48"/>
      <c r="IGI81" s="48"/>
      <c r="IGJ81" s="48"/>
      <c r="IGK81" s="48"/>
      <c r="IGL81" s="48"/>
      <c r="IGM81" s="48"/>
      <c r="IGN81" s="48"/>
      <c r="IGO81" s="48"/>
      <c r="IGP81" s="48"/>
      <c r="IGQ81" s="48"/>
      <c r="IGR81" s="48"/>
      <c r="IGS81" s="48"/>
      <c r="IGT81" s="48"/>
      <c r="IGU81" s="48"/>
      <c r="IGV81" s="48"/>
      <c r="IGW81" s="48"/>
      <c r="IGX81" s="48"/>
      <c r="IGY81" s="48"/>
      <c r="IGZ81" s="48"/>
      <c r="IHA81" s="48"/>
      <c r="IHB81" s="48"/>
      <c r="IHC81" s="48"/>
      <c r="IHD81" s="48"/>
      <c r="IHE81" s="48"/>
      <c r="IHF81" s="48"/>
      <c r="IHG81" s="48"/>
      <c r="IHH81" s="48"/>
      <c r="IHI81" s="48"/>
      <c r="IHJ81" s="48"/>
      <c r="IHK81" s="48"/>
      <c r="IHL81" s="48"/>
      <c r="IHM81" s="48"/>
      <c r="IHN81" s="48"/>
      <c r="IHO81" s="48"/>
      <c r="IHP81" s="48"/>
      <c r="IHQ81" s="48"/>
      <c r="IHR81" s="48"/>
      <c r="IHS81" s="48"/>
      <c r="IHT81" s="48"/>
      <c r="IHU81" s="48"/>
      <c r="IHV81" s="48"/>
      <c r="IHW81" s="48"/>
      <c r="IHX81" s="48"/>
      <c r="IHY81" s="48"/>
      <c r="IHZ81" s="48"/>
      <c r="IIA81" s="48"/>
      <c r="IIB81" s="48"/>
      <c r="IIC81" s="48"/>
      <c r="IID81" s="48"/>
      <c r="IIE81" s="48"/>
      <c r="IIF81" s="48"/>
      <c r="IIG81" s="48"/>
      <c r="IIH81" s="48"/>
      <c r="III81" s="48"/>
      <c r="IIJ81" s="48"/>
      <c r="IIK81" s="48"/>
      <c r="IIL81" s="48"/>
      <c r="IIM81" s="48"/>
      <c r="IIN81" s="48"/>
      <c r="IIO81" s="48"/>
      <c r="IIP81" s="48"/>
      <c r="IIQ81" s="48"/>
      <c r="IIR81" s="48"/>
      <c r="IIS81" s="48"/>
      <c r="IIT81" s="48"/>
      <c r="IIU81" s="48"/>
      <c r="IIV81" s="48"/>
      <c r="IIW81" s="48"/>
      <c r="IIX81" s="48"/>
      <c r="IIY81" s="48"/>
      <c r="IIZ81" s="48"/>
      <c r="IJA81" s="48"/>
      <c r="IJB81" s="48"/>
      <c r="IJC81" s="48"/>
      <c r="IJD81" s="48"/>
      <c r="IJE81" s="48"/>
      <c r="IJF81" s="48"/>
      <c r="IJG81" s="48"/>
      <c r="IJH81" s="48"/>
      <c r="IJI81" s="48"/>
      <c r="IJJ81" s="48"/>
      <c r="IJK81" s="48"/>
      <c r="IJL81" s="48"/>
      <c r="IJM81" s="48"/>
      <c r="IJN81" s="48"/>
      <c r="IJO81" s="48"/>
      <c r="IJP81" s="48"/>
      <c r="IJQ81" s="48"/>
      <c r="IJR81" s="48"/>
      <c r="IJS81" s="48"/>
      <c r="IJT81" s="48"/>
      <c r="IJU81" s="48"/>
      <c r="IJV81" s="48"/>
      <c r="IJW81" s="48"/>
      <c r="IJX81" s="48"/>
      <c r="IJY81" s="48"/>
      <c r="IJZ81" s="48"/>
      <c r="IKA81" s="48"/>
      <c r="IKB81" s="48"/>
      <c r="IKC81" s="48"/>
      <c r="IKD81" s="48"/>
      <c r="IKE81" s="48"/>
      <c r="IKF81" s="48"/>
      <c r="IKG81" s="48"/>
      <c r="IKH81" s="48"/>
      <c r="IKI81" s="48"/>
      <c r="IKJ81" s="48"/>
      <c r="IKK81" s="48"/>
      <c r="IKL81" s="48"/>
      <c r="IKM81" s="48"/>
      <c r="IKN81" s="48"/>
      <c r="IKO81" s="48"/>
      <c r="IKP81" s="48"/>
      <c r="IKQ81" s="48"/>
      <c r="IKR81" s="48"/>
      <c r="IKS81" s="48"/>
      <c r="IKT81" s="48"/>
      <c r="IKU81" s="48"/>
      <c r="IKV81" s="48"/>
      <c r="IKW81" s="48"/>
      <c r="IKX81" s="48"/>
      <c r="IKY81" s="48"/>
      <c r="IKZ81" s="48"/>
      <c r="ILA81" s="48"/>
      <c r="ILB81" s="48"/>
      <c r="ILC81" s="48"/>
      <c r="ILD81" s="48"/>
      <c r="ILE81" s="48"/>
      <c r="ILF81" s="48"/>
      <c r="ILG81" s="48"/>
      <c r="ILH81" s="48"/>
      <c r="ILI81" s="48"/>
      <c r="ILJ81" s="48"/>
      <c r="ILK81" s="48"/>
      <c r="ILL81" s="48"/>
      <c r="ILM81" s="48"/>
      <c r="ILN81" s="48"/>
      <c r="ILO81" s="48"/>
      <c r="ILP81" s="48"/>
      <c r="ILQ81" s="48"/>
      <c r="ILR81" s="48"/>
      <c r="ILS81" s="48"/>
      <c r="ILT81" s="48"/>
      <c r="ILU81" s="48"/>
      <c r="ILV81" s="48"/>
      <c r="ILW81" s="48"/>
      <c r="ILX81" s="48"/>
      <c r="ILY81" s="48"/>
      <c r="ILZ81" s="48"/>
      <c r="IMA81" s="48"/>
      <c r="IMB81" s="48"/>
      <c r="IMC81" s="48"/>
      <c r="IMD81" s="48"/>
      <c r="IME81" s="48"/>
      <c r="IMF81" s="48"/>
      <c r="IMG81" s="48"/>
      <c r="IMH81" s="48"/>
      <c r="IMI81" s="48"/>
      <c r="IMJ81" s="48"/>
      <c r="IMK81" s="48"/>
      <c r="IML81" s="48"/>
      <c r="IMM81" s="48"/>
      <c r="IMN81" s="48"/>
      <c r="IMO81" s="48"/>
      <c r="IMP81" s="48"/>
      <c r="IMQ81" s="48"/>
      <c r="IMR81" s="48"/>
      <c r="IMS81" s="48"/>
      <c r="IMT81" s="48"/>
      <c r="IMU81" s="48"/>
      <c r="IMV81" s="48"/>
      <c r="IMW81" s="48"/>
      <c r="IMX81" s="48"/>
      <c r="IMY81" s="48"/>
      <c r="IMZ81" s="48"/>
      <c r="INA81" s="48"/>
      <c r="INB81" s="48"/>
      <c r="INC81" s="48"/>
      <c r="IND81" s="48"/>
      <c r="INE81" s="48"/>
      <c r="INF81" s="48"/>
      <c r="ING81" s="48"/>
      <c r="INH81" s="48"/>
      <c r="INI81" s="48"/>
      <c r="INJ81" s="48"/>
      <c r="INK81" s="48"/>
      <c r="INL81" s="48"/>
      <c r="INM81" s="48"/>
      <c r="INN81" s="48"/>
      <c r="INO81" s="48"/>
      <c r="INP81" s="48"/>
      <c r="INQ81" s="48"/>
      <c r="INR81" s="48"/>
      <c r="INS81" s="48"/>
      <c r="INT81" s="48"/>
      <c r="INU81" s="48"/>
      <c r="INV81" s="48"/>
      <c r="INW81" s="48"/>
      <c r="INX81" s="48"/>
      <c r="INY81" s="48"/>
      <c r="INZ81" s="48"/>
      <c r="IOA81" s="48"/>
      <c r="IOB81" s="48"/>
      <c r="IOC81" s="48"/>
      <c r="IOD81" s="48"/>
      <c r="IOE81" s="48"/>
      <c r="IOF81" s="48"/>
      <c r="IOG81" s="48"/>
      <c r="IOH81" s="48"/>
      <c r="IOI81" s="48"/>
      <c r="IOJ81" s="48"/>
      <c r="IOK81" s="48"/>
      <c r="IOL81" s="48"/>
      <c r="IOM81" s="48"/>
      <c r="ION81" s="48"/>
      <c r="IOO81" s="48"/>
      <c r="IOP81" s="48"/>
      <c r="IOQ81" s="48"/>
      <c r="IOR81" s="48"/>
      <c r="IOS81" s="48"/>
      <c r="IOT81" s="48"/>
      <c r="IOU81" s="48"/>
      <c r="IOV81" s="48"/>
      <c r="IOW81" s="48"/>
      <c r="IOX81" s="48"/>
      <c r="IOY81" s="48"/>
      <c r="IOZ81" s="48"/>
      <c r="IPA81" s="48"/>
      <c r="IPB81" s="48"/>
      <c r="IPC81" s="48"/>
      <c r="IPD81" s="48"/>
      <c r="IPE81" s="48"/>
      <c r="IPF81" s="48"/>
      <c r="IPG81" s="48"/>
      <c r="IPH81" s="48"/>
      <c r="IPI81" s="48"/>
      <c r="IPJ81" s="48"/>
      <c r="IPK81" s="48"/>
      <c r="IPL81" s="48"/>
      <c r="IPM81" s="48"/>
      <c r="IPN81" s="48"/>
      <c r="IPO81" s="48"/>
      <c r="IPP81" s="48"/>
      <c r="IPQ81" s="48"/>
      <c r="IPR81" s="48"/>
      <c r="IPS81" s="48"/>
      <c r="IPT81" s="48"/>
      <c r="IPU81" s="48"/>
      <c r="IPV81" s="48"/>
      <c r="IPW81" s="48"/>
      <c r="IPX81" s="48"/>
      <c r="IPY81" s="48"/>
      <c r="IPZ81" s="48"/>
      <c r="IQA81" s="48"/>
      <c r="IQB81" s="48"/>
      <c r="IQC81" s="48"/>
      <c r="IQD81" s="48"/>
      <c r="IQE81" s="48"/>
      <c r="IQF81" s="48"/>
      <c r="IQG81" s="48"/>
      <c r="IQH81" s="48"/>
      <c r="IQI81" s="48"/>
      <c r="IQJ81" s="48"/>
      <c r="IQK81" s="48"/>
      <c r="IQL81" s="48"/>
      <c r="IQM81" s="48"/>
      <c r="IQN81" s="48"/>
      <c r="IQO81" s="48"/>
      <c r="IQP81" s="48"/>
      <c r="IQQ81" s="48"/>
      <c r="IQR81" s="48"/>
      <c r="IQS81" s="48"/>
      <c r="IQT81" s="48"/>
      <c r="IQU81" s="48"/>
      <c r="IQV81" s="48"/>
      <c r="IQW81" s="48"/>
      <c r="IQX81" s="48"/>
      <c r="IQY81" s="48"/>
      <c r="IQZ81" s="48"/>
      <c r="IRA81" s="48"/>
      <c r="IRB81" s="48"/>
      <c r="IRC81" s="48"/>
      <c r="IRD81" s="48"/>
      <c r="IRE81" s="48"/>
      <c r="IRF81" s="48"/>
      <c r="IRG81" s="48"/>
      <c r="IRH81" s="48"/>
      <c r="IRI81" s="48"/>
      <c r="IRJ81" s="48"/>
      <c r="IRK81" s="48"/>
      <c r="IRL81" s="48"/>
      <c r="IRM81" s="48"/>
      <c r="IRN81" s="48"/>
      <c r="IRO81" s="48"/>
      <c r="IRP81" s="48"/>
      <c r="IRQ81" s="48"/>
      <c r="IRR81" s="48"/>
      <c r="IRS81" s="48"/>
      <c r="IRT81" s="48"/>
      <c r="IRU81" s="48"/>
      <c r="IRV81" s="48"/>
      <c r="IRW81" s="48"/>
      <c r="IRX81" s="48"/>
      <c r="IRY81" s="48"/>
      <c r="IRZ81" s="48"/>
      <c r="ISA81" s="48"/>
      <c r="ISB81" s="48"/>
      <c r="ISC81" s="48"/>
      <c r="ISD81" s="48"/>
      <c r="ISE81" s="48"/>
      <c r="ISF81" s="48"/>
      <c r="ISG81" s="48"/>
      <c r="ISH81" s="48"/>
      <c r="ISI81" s="48"/>
      <c r="ISJ81" s="48"/>
      <c r="ISK81" s="48"/>
      <c r="ISL81" s="48"/>
      <c r="ISM81" s="48"/>
      <c r="ISN81" s="48"/>
      <c r="ISO81" s="48"/>
      <c r="ISP81" s="48"/>
      <c r="ISQ81" s="48"/>
      <c r="ISR81" s="48"/>
      <c r="ISS81" s="48"/>
      <c r="IST81" s="48"/>
      <c r="ISU81" s="48"/>
      <c r="ISV81" s="48"/>
      <c r="ISW81" s="48"/>
      <c r="ISX81" s="48"/>
      <c r="ISY81" s="48"/>
      <c r="ISZ81" s="48"/>
      <c r="ITA81" s="48"/>
      <c r="ITB81" s="48"/>
      <c r="ITC81" s="48"/>
      <c r="ITD81" s="48"/>
      <c r="ITE81" s="48"/>
      <c r="ITF81" s="48"/>
      <c r="ITG81" s="48"/>
      <c r="ITH81" s="48"/>
      <c r="ITI81" s="48"/>
      <c r="ITJ81" s="48"/>
      <c r="ITK81" s="48"/>
      <c r="ITL81" s="48"/>
      <c r="ITM81" s="48"/>
      <c r="ITN81" s="48"/>
      <c r="ITO81" s="48"/>
      <c r="ITP81" s="48"/>
      <c r="ITQ81" s="48"/>
      <c r="ITR81" s="48"/>
      <c r="ITS81" s="48"/>
      <c r="ITT81" s="48"/>
      <c r="ITU81" s="48"/>
      <c r="ITV81" s="48"/>
      <c r="ITW81" s="48"/>
      <c r="ITX81" s="48"/>
      <c r="ITY81" s="48"/>
      <c r="ITZ81" s="48"/>
      <c r="IUA81" s="48"/>
      <c r="IUB81" s="48"/>
      <c r="IUC81" s="48"/>
      <c r="IUD81" s="48"/>
      <c r="IUE81" s="48"/>
      <c r="IUF81" s="48"/>
      <c r="IUG81" s="48"/>
      <c r="IUH81" s="48"/>
      <c r="IUI81" s="48"/>
      <c r="IUJ81" s="48"/>
      <c r="IUK81" s="48"/>
      <c r="IUL81" s="48"/>
      <c r="IUM81" s="48"/>
      <c r="IUN81" s="48"/>
      <c r="IUO81" s="48"/>
      <c r="IUP81" s="48"/>
      <c r="IUQ81" s="48"/>
      <c r="IUR81" s="48"/>
      <c r="IUS81" s="48"/>
      <c r="IUT81" s="48"/>
      <c r="IUU81" s="48"/>
      <c r="IUV81" s="48"/>
      <c r="IUW81" s="48"/>
      <c r="IUX81" s="48"/>
      <c r="IUY81" s="48"/>
      <c r="IUZ81" s="48"/>
      <c r="IVA81" s="48"/>
      <c r="IVB81" s="48"/>
      <c r="IVC81" s="48"/>
      <c r="IVD81" s="48"/>
      <c r="IVE81" s="48"/>
      <c r="IVF81" s="48"/>
      <c r="IVG81" s="48"/>
      <c r="IVH81" s="48"/>
      <c r="IVI81" s="48"/>
      <c r="IVJ81" s="48"/>
      <c r="IVK81" s="48"/>
      <c r="IVL81" s="48"/>
      <c r="IVM81" s="48"/>
      <c r="IVN81" s="48"/>
      <c r="IVO81" s="48"/>
      <c r="IVP81" s="48"/>
      <c r="IVQ81" s="48"/>
      <c r="IVR81" s="48"/>
      <c r="IVS81" s="48"/>
      <c r="IVT81" s="48"/>
      <c r="IVU81" s="48"/>
      <c r="IVV81" s="48"/>
      <c r="IVW81" s="48"/>
      <c r="IVX81" s="48"/>
      <c r="IVY81" s="48"/>
      <c r="IVZ81" s="48"/>
      <c r="IWA81" s="48"/>
      <c r="IWB81" s="48"/>
      <c r="IWC81" s="48"/>
      <c r="IWD81" s="48"/>
      <c r="IWE81" s="48"/>
      <c r="IWF81" s="48"/>
      <c r="IWG81" s="48"/>
      <c r="IWH81" s="48"/>
      <c r="IWI81" s="48"/>
      <c r="IWJ81" s="48"/>
      <c r="IWK81" s="48"/>
      <c r="IWL81" s="48"/>
      <c r="IWM81" s="48"/>
      <c r="IWN81" s="48"/>
      <c r="IWO81" s="48"/>
      <c r="IWP81" s="48"/>
      <c r="IWQ81" s="48"/>
      <c r="IWR81" s="48"/>
      <c r="IWS81" s="48"/>
      <c r="IWT81" s="48"/>
      <c r="IWU81" s="48"/>
      <c r="IWV81" s="48"/>
      <c r="IWW81" s="48"/>
      <c r="IWX81" s="48"/>
      <c r="IWY81" s="48"/>
      <c r="IWZ81" s="48"/>
      <c r="IXA81" s="48"/>
      <c r="IXB81" s="48"/>
      <c r="IXC81" s="48"/>
      <c r="IXD81" s="48"/>
      <c r="IXE81" s="48"/>
      <c r="IXF81" s="48"/>
      <c r="IXG81" s="48"/>
      <c r="IXH81" s="48"/>
      <c r="IXI81" s="48"/>
      <c r="IXJ81" s="48"/>
      <c r="IXK81" s="48"/>
      <c r="IXL81" s="48"/>
      <c r="IXM81" s="48"/>
      <c r="IXN81" s="48"/>
      <c r="IXO81" s="48"/>
      <c r="IXP81" s="48"/>
      <c r="IXQ81" s="48"/>
      <c r="IXR81" s="48"/>
      <c r="IXS81" s="48"/>
      <c r="IXT81" s="48"/>
      <c r="IXU81" s="48"/>
      <c r="IXV81" s="48"/>
      <c r="IXW81" s="48"/>
      <c r="IXX81" s="48"/>
      <c r="IXY81" s="48"/>
      <c r="IXZ81" s="48"/>
      <c r="IYA81" s="48"/>
      <c r="IYB81" s="48"/>
      <c r="IYC81" s="48"/>
      <c r="IYD81" s="48"/>
      <c r="IYE81" s="48"/>
      <c r="IYF81" s="48"/>
      <c r="IYG81" s="48"/>
      <c r="IYH81" s="48"/>
      <c r="IYI81" s="48"/>
      <c r="IYJ81" s="48"/>
      <c r="IYK81" s="48"/>
      <c r="IYL81" s="48"/>
      <c r="IYM81" s="48"/>
      <c r="IYN81" s="48"/>
      <c r="IYO81" s="48"/>
      <c r="IYP81" s="48"/>
      <c r="IYQ81" s="48"/>
      <c r="IYR81" s="48"/>
      <c r="IYS81" s="48"/>
      <c r="IYT81" s="48"/>
      <c r="IYU81" s="48"/>
      <c r="IYV81" s="48"/>
      <c r="IYW81" s="48"/>
      <c r="IYX81" s="48"/>
      <c r="IYY81" s="48"/>
      <c r="IYZ81" s="48"/>
      <c r="IZA81" s="48"/>
      <c r="IZB81" s="48"/>
      <c r="IZC81" s="48"/>
      <c r="IZD81" s="48"/>
      <c r="IZE81" s="48"/>
      <c r="IZF81" s="48"/>
      <c r="IZG81" s="48"/>
      <c r="IZH81" s="48"/>
      <c r="IZI81" s="48"/>
      <c r="IZJ81" s="48"/>
      <c r="IZK81" s="48"/>
      <c r="IZL81" s="48"/>
      <c r="IZM81" s="48"/>
      <c r="IZN81" s="48"/>
      <c r="IZO81" s="48"/>
      <c r="IZP81" s="48"/>
      <c r="IZQ81" s="48"/>
      <c r="IZR81" s="48"/>
      <c r="IZS81" s="48"/>
      <c r="IZT81" s="48"/>
      <c r="IZU81" s="48"/>
      <c r="IZV81" s="48"/>
      <c r="IZW81" s="48"/>
      <c r="IZX81" s="48"/>
      <c r="IZY81" s="48"/>
      <c r="IZZ81" s="48"/>
      <c r="JAA81" s="48"/>
      <c r="JAB81" s="48"/>
      <c r="JAC81" s="48"/>
      <c r="JAD81" s="48"/>
      <c r="JAE81" s="48"/>
      <c r="JAF81" s="48"/>
      <c r="JAG81" s="48"/>
      <c r="JAH81" s="48"/>
      <c r="JAI81" s="48"/>
      <c r="JAJ81" s="48"/>
      <c r="JAK81" s="48"/>
      <c r="JAL81" s="48"/>
      <c r="JAM81" s="48"/>
      <c r="JAN81" s="48"/>
      <c r="JAO81" s="48"/>
      <c r="JAP81" s="48"/>
      <c r="JAQ81" s="48"/>
      <c r="JAR81" s="48"/>
      <c r="JAS81" s="48"/>
      <c r="JAT81" s="48"/>
      <c r="JAU81" s="48"/>
      <c r="JAV81" s="48"/>
      <c r="JAW81" s="48"/>
      <c r="JAX81" s="48"/>
      <c r="JAY81" s="48"/>
      <c r="JAZ81" s="48"/>
      <c r="JBA81" s="48"/>
      <c r="JBB81" s="48"/>
      <c r="JBC81" s="48"/>
      <c r="JBD81" s="48"/>
      <c r="JBE81" s="48"/>
      <c r="JBF81" s="48"/>
      <c r="JBG81" s="48"/>
      <c r="JBH81" s="48"/>
      <c r="JBI81" s="48"/>
      <c r="JBJ81" s="48"/>
      <c r="JBK81" s="48"/>
      <c r="JBL81" s="48"/>
      <c r="JBM81" s="48"/>
      <c r="JBN81" s="48"/>
      <c r="JBO81" s="48"/>
      <c r="JBP81" s="48"/>
      <c r="JBQ81" s="48"/>
      <c r="JBR81" s="48"/>
      <c r="JBS81" s="48"/>
      <c r="JBT81" s="48"/>
      <c r="JBU81" s="48"/>
      <c r="JBV81" s="48"/>
      <c r="JBW81" s="48"/>
      <c r="JBX81" s="48"/>
      <c r="JBY81" s="48"/>
      <c r="JBZ81" s="48"/>
      <c r="JCA81" s="48"/>
      <c r="JCB81" s="48"/>
      <c r="JCC81" s="48"/>
      <c r="JCD81" s="48"/>
      <c r="JCE81" s="48"/>
      <c r="JCF81" s="48"/>
      <c r="JCG81" s="48"/>
      <c r="JCH81" s="48"/>
      <c r="JCI81" s="48"/>
      <c r="JCJ81" s="48"/>
      <c r="JCK81" s="48"/>
      <c r="JCL81" s="48"/>
      <c r="JCM81" s="48"/>
      <c r="JCN81" s="48"/>
      <c r="JCO81" s="48"/>
      <c r="JCP81" s="48"/>
      <c r="JCQ81" s="48"/>
      <c r="JCR81" s="48"/>
      <c r="JCS81" s="48"/>
      <c r="JCT81" s="48"/>
      <c r="JCU81" s="48"/>
      <c r="JCV81" s="48"/>
      <c r="JCW81" s="48"/>
      <c r="JCX81" s="48"/>
      <c r="JCY81" s="48"/>
      <c r="JCZ81" s="48"/>
      <c r="JDA81" s="48"/>
      <c r="JDB81" s="48"/>
      <c r="JDC81" s="48"/>
      <c r="JDD81" s="48"/>
      <c r="JDE81" s="48"/>
      <c r="JDF81" s="48"/>
      <c r="JDG81" s="48"/>
      <c r="JDH81" s="48"/>
      <c r="JDI81" s="48"/>
      <c r="JDJ81" s="48"/>
      <c r="JDK81" s="48"/>
      <c r="JDL81" s="48"/>
      <c r="JDM81" s="48"/>
      <c r="JDN81" s="48"/>
      <c r="JDO81" s="48"/>
      <c r="JDP81" s="48"/>
      <c r="JDQ81" s="48"/>
      <c r="JDR81" s="48"/>
      <c r="JDS81" s="48"/>
      <c r="JDT81" s="48"/>
      <c r="JDU81" s="48"/>
      <c r="JDV81" s="48"/>
      <c r="JDW81" s="48"/>
      <c r="JDX81" s="48"/>
      <c r="JDY81" s="48"/>
      <c r="JDZ81" s="48"/>
      <c r="JEA81" s="48"/>
      <c r="JEB81" s="48"/>
      <c r="JEC81" s="48"/>
      <c r="JED81" s="48"/>
      <c r="JEE81" s="48"/>
      <c r="JEF81" s="48"/>
      <c r="JEG81" s="48"/>
      <c r="JEH81" s="48"/>
      <c r="JEI81" s="48"/>
      <c r="JEJ81" s="48"/>
      <c r="JEK81" s="48"/>
      <c r="JEL81" s="48"/>
      <c r="JEM81" s="48"/>
      <c r="JEN81" s="48"/>
      <c r="JEO81" s="48"/>
      <c r="JEP81" s="48"/>
      <c r="JEQ81" s="48"/>
      <c r="JER81" s="48"/>
      <c r="JES81" s="48"/>
      <c r="JET81" s="48"/>
      <c r="JEU81" s="48"/>
      <c r="JEV81" s="48"/>
      <c r="JEW81" s="48"/>
      <c r="JEX81" s="48"/>
      <c r="JEY81" s="48"/>
      <c r="JEZ81" s="48"/>
      <c r="JFA81" s="48"/>
      <c r="JFB81" s="48"/>
      <c r="JFC81" s="48"/>
      <c r="JFD81" s="48"/>
      <c r="JFE81" s="48"/>
      <c r="JFF81" s="48"/>
      <c r="JFG81" s="48"/>
      <c r="JFH81" s="48"/>
      <c r="JFI81" s="48"/>
      <c r="JFJ81" s="48"/>
      <c r="JFK81" s="48"/>
      <c r="JFL81" s="48"/>
      <c r="JFM81" s="48"/>
      <c r="JFN81" s="48"/>
      <c r="JFO81" s="48"/>
      <c r="JFP81" s="48"/>
      <c r="JFQ81" s="48"/>
      <c r="JFR81" s="48"/>
      <c r="JFS81" s="48"/>
      <c r="JFT81" s="48"/>
      <c r="JFU81" s="48"/>
      <c r="JFV81" s="48"/>
      <c r="JFW81" s="48"/>
      <c r="JFX81" s="48"/>
      <c r="JFY81" s="48"/>
      <c r="JFZ81" s="48"/>
      <c r="JGA81" s="48"/>
      <c r="JGB81" s="48"/>
      <c r="JGC81" s="48"/>
      <c r="JGD81" s="48"/>
      <c r="JGE81" s="48"/>
      <c r="JGF81" s="48"/>
      <c r="JGG81" s="48"/>
      <c r="JGH81" s="48"/>
      <c r="JGI81" s="48"/>
      <c r="JGJ81" s="48"/>
      <c r="JGK81" s="48"/>
      <c r="JGL81" s="48"/>
      <c r="JGM81" s="48"/>
      <c r="JGN81" s="48"/>
      <c r="JGO81" s="48"/>
      <c r="JGP81" s="48"/>
      <c r="JGQ81" s="48"/>
      <c r="JGR81" s="48"/>
      <c r="JGS81" s="48"/>
      <c r="JGT81" s="48"/>
      <c r="JGU81" s="48"/>
      <c r="JGV81" s="48"/>
      <c r="JGW81" s="48"/>
      <c r="JGX81" s="48"/>
      <c r="JGY81" s="48"/>
      <c r="JGZ81" s="48"/>
      <c r="JHA81" s="48"/>
      <c r="JHB81" s="48"/>
      <c r="JHC81" s="48"/>
      <c r="JHD81" s="48"/>
      <c r="JHE81" s="48"/>
      <c r="JHF81" s="48"/>
      <c r="JHG81" s="48"/>
      <c r="JHH81" s="48"/>
      <c r="JHI81" s="48"/>
      <c r="JHJ81" s="48"/>
      <c r="JHK81" s="48"/>
      <c r="JHL81" s="48"/>
      <c r="JHM81" s="48"/>
      <c r="JHN81" s="48"/>
      <c r="JHO81" s="48"/>
      <c r="JHP81" s="48"/>
      <c r="JHQ81" s="48"/>
      <c r="JHR81" s="48"/>
      <c r="JHS81" s="48"/>
      <c r="JHT81" s="48"/>
      <c r="JHU81" s="48"/>
      <c r="JHV81" s="48"/>
      <c r="JHW81" s="48"/>
      <c r="JHX81" s="48"/>
      <c r="JHY81" s="48"/>
      <c r="JHZ81" s="48"/>
      <c r="JIA81" s="48"/>
      <c r="JIB81" s="48"/>
      <c r="JIC81" s="48"/>
      <c r="JID81" s="48"/>
      <c r="JIE81" s="48"/>
      <c r="JIF81" s="48"/>
      <c r="JIG81" s="48"/>
      <c r="JIH81" s="48"/>
      <c r="JII81" s="48"/>
      <c r="JIJ81" s="48"/>
      <c r="JIK81" s="48"/>
      <c r="JIL81" s="48"/>
      <c r="JIM81" s="48"/>
      <c r="JIN81" s="48"/>
      <c r="JIO81" s="48"/>
      <c r="JIP81" s="48"/>
      <c r="JIQ81" s="48"/>
      <c r="JIR81" s="48"/>
      <c r="JIS81" s="48"/>
      <c r="JIT81" s="48"/>
      <c r="JIU81" s="48"/>
      <c r="JIV81" s="48"/>
      <c r="JIW81" s="48"/>
      <c r="JIX81" s="48"/>
      <c r="JIY81" s="48"/>
      <c r="JIZ81" s="48"/>
      <c r="JJA81" s="48"/>
      <c r="JJB81" s="48"/>
      <c r="JJC81" s="48"/>
      <c r="JJD81" s="48"/>
      <c r="JJE81" s="48"/>
      <c r="JJF81" s="48"/>
      <c r="JJG81" s="48"/>
      <c r="JJH81" s="48"/>
      <c r="JJI81" s="48"/>
      <c r="JJJ81" s="48"/>
      <c r="JJK81" s="48"/>
      <c r="JJL81" s="48"/>
      <c r="JJM81" s="48"/>
      <c r="JJN81" s="48"/>
      <c r="JJO81" s="48"/>
      <c r="JJP81" s="48"/>
      <c r="JJQ81" s="48"/>
      <c r="JJR81" s="48"/>
      <c r="JJS81" s="48"/>
      <c r="JJT81" s="48"/>
      <c r="JJU81" s="48"/>
      <c r="JJV81" s="48"/>
      <c r="JJW81" s="48"/>
      <c r="JJX81" s="48"/>
      <c r="JJY81" s="48"/>
      <c r="JJZ81" s="48"/>
      <c r="JKA81" s="48"/>
      <c r="JKB81" s="48"/>
      <c r="JKC81" s="48"/>
      <c r="JKD81" s="48"/>
      <c r="JKE81" s="48"/>
      <c r="JKF81" s="48"/>
      <c r="JKG81" s="48"/>
      <c r="JKH81" s="48"/>
      <c r="JKI81" s="48"/>
      <c r="JKJ81" s="48"/>
      <c r="JKK81" s="48"/>
      <c r="JKL81" s="48"/>
      <c r="JKM81" s="48"/>
      <c r="JKN81" s="48"/>
      <c r="JKO81" s="48"/>
      <c r="JKP81" s="48"/>
      <c r="JKQ81" s="48"/>
      <c r="JKR81" s="48"/>
      <c r="JKS81" s="48"/>
      <c r="JKT81" s="48"/>
      <c r="JKU81" s="48"/>
      <c r="JKV81" s="48"/>
      <c r="JKW81" s="48"/>
      <c r="JKX81" s="48"/>
      <c r="JKY81" s="48"/>
      <c r="JKZ81" s="48"/>
      <c r="JLA81" s="48"/>
      <c r="JLB81" s="48"/>
      <c r="JLC81" s="48"/>
      <c r="JLD81" s="48"/>
      <c r="JLE81" s="48"/>
      <c r="JLF81" s="48"/>
      <c r="JLG81" s="48"/>
      <c r="JLH81" s="48"/>
      <c r="JLI81" s="48"/>
      <c r="JLJ81" s="48"/>
      <c r="JLK81" s="48"/>
      <c r="JLL81" s="48"/>
      <c r="JLM81" s="48"/>
      <c r="JLN81" s="48"/>
      <c r="JLO81" s="48"/>
      <c r="JLP81" s="48"/>
      <c r="JLQ81" s="48"/>
      <c r="JLR81" s="48"/>
      <c r="JLS81" s="48"/>
      <c r="JLT81" s="48"/>
      <c r="JLU81" s="48"/>
      <c r="JLV81" s="48"/>
      <c r="JLW81" s="48"/>
      <c r="JLX81" s="48"/>
      <c r="JLY81" s="48"/>
      <c r="JLZ81" s="48"/>
      <c r="JMA81" s="48"/>
      <c r="JMB81" s="48"/>
      <c r="JMC81" s="48"/>
      <c r="JMD81" s="48"/>
      <c r="JME81" s="48"/>
      <c r="JMF81" s="48"/>
      <c r="JMG81" s="48"/>
      <c r="JMH81" s="48"/>
      <c r="JMI81" s="48"/>
      <c r="JMJ81" s="48"/>
      <c r="JMK81" s="48"/>
      <c r="JML81" s="48"/>
      <c r="JMM81" s="48"/>
      <c r="JMN81" s="48"/>
      <c r="JMO81" s="48"/>
      <c r="JMP81" s="48"/>
      <c r="JMQ81" s="48"/>
      <c r="JMR81" s="48"/>
      <c r="JMS81" s="48"/>
      <c r="JMT81" s="48"/>
      <c r="JMU81" s="48"/>
      <c r="JMV81" s="48"/>
      <c r="JMW81" s="48"/>
      <c r="JMX81" s="48"/>
      <c r="JMY81" s="48"/>
      <c r="JMZ81" s="48"/>
      <c r="JNA81" s="48"/>
      <c r="JNB81" s="48"/>
      <c r="JNC81" s="48"/>
      <c r="JND81" s="48"/>
      <c r="JNE81" s="48"/>
      <c r="JNF81" s="48"/>
      <c r="JNG81" s="48"/>
      <c r="JNH81" s="48"/>
      <c r="JNI81" s="48"/>
      <c r="JNJ81" s="48"/>
      <c r="JNK81" s="48"/>
      <c r="JNL81" s="48"/>
      <c r="JNM81" s="48"/>
      <c r="JNN81" s="48"/>
      <c r="JNO81" s="48"/>
      <c r="JNP81" s="48"/>
      <c r="JNQ81" s="48"/>
      <c r="JNR81" s="48"/>
      <c r="JNS81" s="48"/>
      <c r="JNT81" s="48"/>
      <c r="JNU81" s="48"/>
      <c r="JNV81" s="48"/>
      <c r="JNW81" s="48"/>
      <c r="JNX81" s="48"/>
      <c r="JNY81" s="48"/>
      <c r="JNZ81" s="48"/>
      <c r="JOA81" s="48"/>
      <c r="JOB81" s="48"/>
      <c r="JOC81" s="48"/>
      <c r="JOD81" s="48"/>
      <c r="JOE81" s="48"/>
      <c r="JOF81" s="48"/>
      <c r="JOG81" s="48"/>
      <c r="JOH81" s="48"/>
      <c r="JOI81" s="48"/>
      <c r="JOJ81" s="48"/>
      <c r="JOK81" s="48"/>
      <c r="JOL81" s="48"/>
      <c r="JOM81" s="48"/>
      <c r="JON81" s="48"/>
      <c r="JOO81" s="48"/>
      <c r="JOP81" s="48"/>
      <c r="JOQ81" s="48"/>
      <c r="JOR81" s="48"/>
      <c r="JOS81" s="48"/>
      <c r="JOT81" s="48"/>
      <c r="JOU81" s="48"/>
      <c r="JOV81" s="48"/>
      <c r="JOW81" s="48"/>
      <c r="JOX81" s="48"/>
      <c r="JOY81" s="48"/>
      <c r="JOZ81" s="48"/>
      <c r="JPA81" s="48"/>
      <c r="JPB81" s="48"/>
      <c r="JPC81" s="48"/>
      <c r="JPD81" s="48"/>
      <c r="JPE81" s="48"/>
      <c r="JPF81" s="48"/>
      <c r="JPG81" s="48"/>
      <c r="JPH81" s="48"/>
      <c r="JPI81" s="48"/>
      <c r="JPJ81" s="48"/>
      <c r="JPK81" s="48"/>
      <c r="JPL81" s="48"/>
      <c r="JPM81" s="48"/>
      <c r="JPN81" s="48"/>
      <c r="JPO81" s="48"/>
      <c r="JPP81" s="48"/>
      <c r="JPQ81" s="48"/>
      <c r="JPR81" s="48"/>
      <c r="JPS81" s="48"/>
      <c r="JPT81" s="48"/>
      <c r="JPU81" s="48"/>
      <c r="JPV81" s="48"/>
      <c r="JPW81" s="48"/>
      <c r="JPX81" s="48"/>
      <c r="JPY81" s="48"/>
      <c r="JPZ81" s="48"/>
      <c r="JQA81" s="48"/>
      <c r="JQB81" s="48"/>
      <c r="JQC81" s="48"/>
      <c r="JQD81" s="48"/>
      <c r="JQE81" s="48"/>
      <c r="JQF81" s="48"/>
      <c r="JQG81" s="48"/>
      <c r="JQH81" s="48"/>
      <c r="JQI81" s="48"/>
      <c r="JQJ81" s="48"/>
      <c r="JQK81" s="48"/>
      <c r="JQL81" s="48"/>
      <c r="JQM81" s="48"/>
      <c r="JQN81" s="48"/>
      <c r="JQO81" s="48"/>
      <c r="JQP81" s="48"/>
      <c r="JQQ81" s="48"/>
      <c r="JQR81" s="48"/>
      <c r="JQS81" s="48"/>
      <c r="JQT81" s="48"/>
      <c r="JQU81" s="48"/>
      <c r="JQV81" s="48"/>
      <c r="JQW81" s="48"/>
      <c r="JQX81" s="48"/>
      <c r="JQY81" s="48"/>
      <c r="JQZ81" s="48"/>
      <c r="JRA81" s="48"/>
      <c r="JRB81" s="48"/>
      <c r="JRC81" s="48"/>
      <c r="JRD81" s="48"/>
      <c r="JRE81" s="48"/>
      <c r="JRF81" s="48"/>
      <c r="JRG81" s="48"/>
      <c r="JRH81" s="48"/>
      <c r="JRI81" s="48"/>
      <c r="JRJ81" s="48"/>
      <c r="JRK81" s="48"/>
      <c r="JRL81" s="48"/>
      <c r="JRM81" s="48"/>
      <c r="JRN81" s="48"/>
      <c r="JRO81" s="48"/>
      <c r="JRP81" s="48"/>
      <c r="JRQ81" s="48"/>
      <c r="JRR81" s="48"/>
      <c r="JRS81" s="48"/>
      <c r="JRT81" s="48"/>
      <c r="JRU81" s="48"/>
      <c r="JRV81" s="48"/>
      <c r="JRW81" s="48"/>
      <c r="JRX81" s="48"/>
      <c r="JRY81" s="48"/>
      <c r="JRZ81" s="48"/>
      <c r="JSA81" s="48"/>
      <c r="JSB81" s="48"/>
      <c r="JSC81" s="48"/>
      <c r="JSD81" s="48"/>
      <c r="JSE81" s="48"/>
      <c r="JSF81" s="48"/>
      <c r="JSG81" s="48"/>
      <c r="JSH81" s="48"/>
      <c r="JSI81" s="48"/>
      <c r="JSJ81" s="48"/>
      <c r="JSK81" s="48"/>
      <c r="JSL81" s="48"/>
      <c r="JSM81" s="48"/>
      <c r="JSN81" s="48"/>
      <c r="JSO81" s="48"/>
      <c r="JSP81" s="48"/>
      <c r="JSQ81" s="48"/>
      <c r="JSR81" s="48"/>
      <c r="JSS81" s="48"/>
      <c r="JST81" s="48"/>
      <c r="JSU81" s="48"/>
      <c r="JSV81" s="48"/>
      <c r="JSW81" s="48"/>
      <c r="JSX81" s="48"/>
      <c r="JSY81" s="48"/>
      <c r="JSZ81" s="48"/>
      <c r="JTA81" s="48"/>
      <c r="JTB81" s="48"/>
      <c r="JTC81" s="48"/>
      <c r="JTD81" s="48"/>
      <c r="JTE81" s="48"/>
      <c r="JTF81" s="48"/>
      <c r="JTG81" s="48"/>
      <c r="JTH81" s="48"/>
      <c r="JTI81" s="48"/>
      <c r="JTJ81" s="48"/>
      <c r="JTK81" s="48"/>
      <c r="JTL81" s="48"/>
      <c r="JTM81" s="48"/>
      <c r="JTN81" s="48"/>
      <c r="JTO81" s="48"/>
      <c r="JTP81" s="48"/>
      <c r="JTQ81" s="48"/>
      <c r="JTR81" s="48"/>
      <c r="JTS81" s="48"/>
      <c r="JTT81" s="48"/>
      <c r="JTU81" s="48"/>
      <c r="JTV81" s="48"/>
      <c r="JTW81" s="48"/>
      <c r="JTX81" s="48"/>
      <c r="JTY81" s="48"/>
      <c r="JTZ81" s="48"/>
      <c r="JUA81" s="48"/>
      <c r="JUB81" s="48"/>
      <c r="JUC81" s="48"/>
      <c r="JUD81" s="48"/>
      <c r="JUE81" s="48"/>
      <c r="JUF81" s="48"/>
      <c r="JUG81" s="48"/>
      <c r="JUH81" s="48"/>
      <c r="JUI81" s="48"/>
      <c r="JUJ81" s="48"/>
      <c r="JUK81" s="48"/>
      <c r="JUL81" s="48"/>
      <c r="JUM81" s="48"/>
      <c r="JUN81" s="48"/>
      <c r="JUO81" s="48"/>
      <c r="JUP81" s="48"/>
      <c r="JUQ81" s="48"/>
      <c r="JUR81" s="48"/>
      <c r="JUS81" s="48"/>
      <c r="JUT81" s="48"/>
      <c r="JUU81" s="48"/>
      <c r="JUV81" s="48"/>
      <c r="JUW81" s="48"/>
      <c r="JUX81" s="48"/>
      <c r="JUY81" s="48"/>
      <c r="JUZ81" s="48"/>
      <c r="JVA81" s="48"/>
      <c r="JVB81" s="48"/>
      <c r="JVC81" s="48"/>
      <c r="JVD81" s="48"/>
      <c r="JVE81" s="48"/>
      <c r="JVF81" s="48"/>
      <c r="JVG81" s="48"/>
      <c r="JVH81" s="48"/>
      <c r="JVI81" s="48"/>
      <c r="JVJ81" s="48"/>
      <c r="JVK81" s="48"/>
      <c r="JVL81" s="48"/>
      <c r="JVM81" s="48"/>
      <c r="JVN81" s="48"/>
      <c r="JVO81" s="48"/>
      <c r="JVP81" s="48"/>
      <c r="JVQ81" s="48"/>
      <c r="JVR81" s="48"/>
      <c r="JVS81" s="48"/>
      <c r="JVT81" s="48"/>
      <c r="JVU81" s="48"/>
      <c r="JVV81" s="48"/>
      <c r="JVW81" s="48"/>
      <c r="JVX81" s="48"/>
      <c r="JVY81" s="48"/>
      <c r="JVZ81" s="48"/>
      <c r="JWA81" s="48"/>
      <c r="JWB81" s="48"/>
      <c r="JWC81" s="48"/>
      <c r="JWD81" s="48"/>
      <c r="JWE81" s="48"/>
      <c r="JWF81" s="48"/>
      <c r="JWG81" s="48"/>
      <c r="JWH81" s="48"/>
      <c r="JWI81" s="48"/>
      <c r="JWJ81" s="48"/>
      <c r="JWK81" s="48"/>
      <c r="JWL81" s="48"/>
      <c r="JWM81" s="48"/>
      <c r="JWN81" s="48"/>
      <c r="JWO81" s="48"/>
      <c r="JWP81" s="48"/>
      <c r="JWQ81" s="48"/>
      <c r="JWR81" s="48"/>
      <c r="JWS81" s="48"/>
      <c r="JWT81" s="48"/>
      <c r="JWU81" s="48"/>
      <c r="JWV81" s="48"/>
      <c r="JWW81" s="48"/>
      <c r="JWX81" s="48"/>
      <c r="JWY81" s="48"/>
      <c r="JWZ81" s="48"/>
      <c r="JXA81" s="48"/>
      <c r="JXB81" s="48"/>
      <c r="JXC81" s="48"/>
      <c r="JXD81" s="48"/>
      <c r="JXE81" s="48"/>
      <c r="JXF81" s="48"/>
      <c r="JXG81" s="48"/>
      <c r="JXH81" s="48"/>
      <c r="JXI81" s="48"/>
      <c r="JXJ81" s="48"/>
      <c r="JXK81" s="48"/>
      <c r="JXL81" s="48"/>
      <c r="JXM81" s="48"/>
      <c r="JXN81" s="48"/>
      <c r="JXO81" s="48"/>
      <c r="JXP81" s="48"/>
      <c r="JXQ81" s="48"/>
      <c r="JXR81" s="48"/>
      <c r="JXS81" s="48"/>
      <c r="JXT81" s="48"/>
      <c r="JXU81" s="48"/>
      <c r="JXV81" s="48"/>
      <c r="JXW81" s="48"/>
      <c r="JXX81" s="48"/>
      <c r="JXY81" s="48"/>
      <c r="JXZ81" s="48"/>
      <c r="JYA81" s="48"/>
      <c r="JYB81" s="48"/>
      <c r="JYC81" s="48"/>
      <c r="JYD81" s="48"/>
      <c r="JYE81" s="48"/>
      <c r="JYF81" s="48"/>
      <c r="JYG81" s="48"/>
      <c r="JYH81" s="48"/>
      <c r="JYI81" s="48"/>
      <c r="JYJ81" s="48"/>
      <c r="JYK81" s="48"/>
      <c r="JYL81" s="48"/>
      <c r="JYM81" s="48"/>
      <c r="JYN81" s="48"/>
      <c r="JYO81" s="48"/>
      <c r="JYP81" s="48"/>
      <c r="JYQ81" s="48"/>
      <c r="JYR81" s="48"/>
      <c r="JYS81" s="48"/>
      <c r="JYT81" s="48"/>
      <c r="JYU81" s="48"/>
      <c r="JYV81" s="48"/>
      <c r="JYW81" s="48"/>
      <c r="JYX81" s="48"/>
      <c r="JYY81" s="48"/>
      <c r="JYZ81" s="48"/>
      <c r="JZA81" s="48"/>
      <c r="JZB81" s="48"/>
      <c r="JZC81" s="48"/>
      <c r="JZD81" s="48"/>
      <c r="JZE81" s="48"/>
      <c r="JZF81" s="48"/>
      <c r="JZG81" s="48"/>
      <c r="JZH81" s="48"/>
      <c r="JZI81" s="48"/>
      <c r="JZJ81" s="48"/>
      <c r="JZK81" s="48"/>
      <c r="JZL81" s="48"/>
      <c r="JZM81" s="48"/>
      <c r="JZN81" s="48"/>
      <c r="JZO81" s="48"/>
      <c r="JZP81" s="48"/>
      <c r="JZQ81" s="48"/>
      <c r="JZR81" s="48"/>
      <c r="JZS81" s="48"/>
      <c r="JZT81" s="48"/>
      <c r="JZU81" s="48"/>
      <c r="JZV81" s="48"/>
      <c r="JZW81" s="48"/>
      <c r="JZX81" s="48"/>
      <c r="JZY81" s="48"/>
      <c r="JZZ81" s="48"/>
      <c r="KAA81" s="48"/>
      <c r="KAB81" s="48"/>
      <c r="KAC81" s="48"/>
      <c r="KAD81" s="48"/>
      <c r="KAE81" s="48"/>
      <c r="KAF81" s="48"/>
      <c r="KAG81" s="48"/>
      <c r="KAH81" s="48"/>
      <c r="KAI81" s="48"/>
      <c r="KAJ81" s="48"/>
      <c r="KAK81" s="48"/>
      <c r="KAL81" s="48"/>
      <c r="KAM81" s="48"/>
      <c r="KAN81" s="48"/>
      <c r="KAO81" s="48"/>
      <c r="KAP81" s="48"/>
      <c r="KAQ81" s="48"/>
      <c r="KAR81" s="48"/>
      <c r="KAS81" s="48"/>
      <c r="KAT81" s="48"/>
      <c r="KAU81" s="48"/>
      <c r="KAV81" s="48"/>
      <c r="KAW81" s="48"/>
      <c r="KAX81" s="48"/>
      <c r="KAY81" s="48"/>
      <c r="KAZ81" s="48"/>
      <c r="KBA81" s="48"/>
      <c r="KBB81" s="48"/>
      <c r="KBC81" s="48"/>
      <c r="KBD81" s="48"/>
      <c r="KBE81" s="48"/>
      <c r="KBF81" s="48"/>
      <c r="KBG81" s="48"/>
      <c r="KBH81" s="48"/>
      <c r="KBI81" s="48"/>
      <c r="KBJ81" s="48"/>
      <c r="KBK81" s="48"/>
      <c r="KBL81" s="48"/>
      <c r="KBM81" s="48"/>
      <c r="KBN81" s="48"/>
      <c r="KBO81" s="48"/>
      <c r="KBP81" s="48"/>
      <c r="KBQ81" s="48"/>
      <c r="KBR81" s="48"/>
      <c r="KBS81" s="48"/>
      <c r="KBT81" s="48"/>
      <c r="KBU81" s="48"/>
      <c r="KBV81" s="48"/>
      <c r="KBW81" s="48"/>
      <c r="KBX81" s="48"/>
      <c r="KBY81" s="48"/>
      <c r="KBZ81" s="48"/>
      <c r="KCA81" s="48"/>
      <c r="KCB81" s="48"/>
      <c r="KCC81" s="48"/>
      <c r="KCD81" s="48"/>
      <c r="KCE81" s="48"/>
      <c r="KCF81" s="48"/>
      <c r="KCG81" s="48"/>
      <c r="KCH81" s="48"/>
      <c r="KCI81" s="48"/>
      <c r="KCJ81" s="48"/>
      <c r="KCK81" s="48"/>
      <c r="KCL81" s="48"/>
      <c r="KCM81" s="48"/>
      <c r="KCN81" s="48"/>
      <c r="KCO81" s="48"/>
      <c r="KCP81" s="48"/>
      <c r="KCQ81" s="48"/>
      <c r="KCR81" s="48"/>
      <c r="KCS81" s="48"/>
      <c r="KCT81" s="48"/>
      <c r="KCU81" s="48"/>
      <c r="KCV81" s="48"/>
      <c r="KCW81" s="48"/>
      <c r="KCX81" s="48"/>
      <c r="KCY81" s="48"/>
      <c r="KCZ81" s="48"/>
      <c r="KDA81" s="48"/>
      <c r="KDB81" s="48"/>
      <c r="KDC81" s="48"/>
      <c r="KDD81" s="48"/>
      <c r="KDE81" s="48"/>
      <c r="KDF81" s="48"/>
      <c r="KDG81" s="48"/>
      <c r="KDH81" s="48"/>
      <c r="KDI81" s="48"/>
      <c r="KDJ81" s="48"/>
      <c r="KDK81" s="48"/>
      <c r="KDL81" s="48"/>
      <c r="KDM81" s="48"/>
      <c r="KDN81" s="48"/>
      <c r="KDO81" s="48"/>
      <c r="KDP81" s="48"/>
      <c r="KDQ81" s="48"/>
      <c r="KDR81" s="48"/>
      <c r="KDS81" s="48"/>
      <c r="KDT81" s="48"/>
      <c r="KDU81" s="48"/>
      <c r="KDV81" s="48"/>
      <c r="KDW81" s="48"/>
      <c r="KDX81" s="48"/>
      <c r="KDY81" s="48"/>
      <c r="KDZ81" s="48"/>
      <c r="KEA81" s="48"/>
      <c r="KEB81" s="48"/>
      <c r="KEC81" s="48"/>
      <c r="KED81" s="48"/>
      <c r="KEE81" s="48"/>
      <c r="KEF81" s="48"/>
      <c r="KEG81" s="48"/>
      <c r="KEH81" s="48"/>
      <c r="KEI81" s="48"/>
      <c r="KEJ81" s="48"/>
      <c r="KEK81" s="48"/>
      <c r="KEL81" s="48"/>
      <c r="KEM81" s="48"/>
      <c r="KEN81" s="48"/>
      <c r="KEO81" s="48"/>
      <c r="KEP81" s="48"/>
      <c r="KEQ81" s="48"/>
      <c r="KER81" s="48"/>
      <c r="KES81" s="48"/>
      <c r="KET81" s="48"/>
      <c r="KEU81" s="48"/>
      <c r="KEV81" s="48"/>
      <c r="KEW81" s="48"/>
      <c r="KEX81" s="48"/>
      <c r="KEY81" s="48"/>
      <c r="KEZ81" s="48"/>
      <c r="KFA81" s="48"/>
      <c r="KFB81" s="48"/>
      <c r="KFC81" s="48"/>
      <c r="KFD81" s="48"/>
      <c r="KFE81" s="48"/>
      <c r="KFF81" s="48"/>
      <c r="KFG81" s="48"/>
      <c r="KFH81" s="48"/>
      <c r="KFI81" s="48"/>
      <c r="KFJ81" s="48"/>
      <c r="KFK81" s="48"/>
      <c r="KFL81" s="48"/>
      <c r="KFM81" s="48"/>
      <c r="KFN81" s="48"/>
      <c r="KFO81" s="48"/>
      <c r="KFP81" s="48"/>
      <c r="KFQ81" s="48"/>
      <c r="KFR81" s="48"/>
      <c r="KFS81" s="48"/>
      <c r="KFT81" s="48"/>
      <c r="KFU81" s="48"/>
      <c r="KFV81" s="48"/>
      <c r="KFW81" s="48"/>
      <c r="KFX81" s="48"/>
      <c r="KFY81" s="48"/>
      <c r="KFZ81" s="48"/>
      <c r="KGA81" s="48"/>
      <c r="KGB81" s="48"/>
      <c r="KGC81" s="48"/>
      <c r="KGD81" s="48"/>
      <c r="KGE81" s="48"/>
      <c r="KGF81" s="48"/>
      <c r="KGG81" s="48"/>
      <c r="KGH81" s="48"/>
      <c r="KGI81" s="48"/>
      <c r="KGJ81" s="48"/>
      <c r="KGK81" s="48"/>
      <c r="KGL81" s="48"/>
      <c r="KGM81" s="48"/>
      <c r="KGN81" s="48"/>
      <c r="KGO81" s="48"/>
      <c r="KGP81" s="48"/>
      <c r="KGQ81" s="48"/>
      <c r="KGR81" s="48"/>
      <c r="KGS81" s="48"/>
      <c r="KGT81" s="48"/>
      <c r="KGU81" s="48"/>
      <c r="KGV81" s="48"/>
      <c r="KGW81" s="48"/>
      <c r="KGX81" s="48"/>
      <c r="KGY81" s="48"/>
      <c r="KGZ81" s="48"/>
      <c r="KHA81" s="48"/>
      <c r="KHB81" s="48"/>
      <c r="KHC81" s="48"/>
      <c r="KHD81" s="48"/>
      <c r="KHE81" s="48"/>
      <c r="KHF81" s="48"/>
      <c r="KHG81" s="48"/>
      <c r="KHH81" s="48"/>
      <c r="KHI81" s="48"/>
      <c r="KHJ81" s="48"/>
      <c r="KHK81" s="48"/>
      <c r="KHL81" s="48"/>
      <c r="KHM81" s="48"/>
      <c r="KHN81" s="48"/>
      <c r="KHO81" s="48"/>
      <c r="KHP81" s="48"/>
      <c r="KHQ81" s="48"/>
      <c r="KHR81" s="48"/>
      <c r="KHS81" s="48"/>
      <c r="KHT81" s="48"/>
      <c r="KHU81" s="48"/>
      <c r="KHV81" s="48"/>
      <c r="KHW81" s="48"/>
      <c r="KHX81" s="48"/>
      <c r="KHY81" s="48"/>
      <c r="KHZ81" s="48"/>
      <c r="KIA81" s="48"/>
      <c r="KIB81" s="48"/>
      <c r="KIC81" s="48"/>
      <c r="KID81" s="48"/>
      <c r="KIE81" s="48"/>
      <c r="KIF81" s="48"/>
      <c r="KIG81" s="48"/>
      <c r="KIH81" s="48"/>
      <c r="KII81" s="48"/>
      <c r="KIJ81" s="48"/>
      <c r="KIK81" s="48"/>
      <c r="KIL81" s="48"/>
      <c r="KIM81" s="48"/>
      <c r="KIN81" s="48"/>
      <c r="KIO81" s="48"/>
      <c r="KIP81" s="48"/>
      <c r="KIQ81" s="48"/>
      <c r="KIR81" s="48"/>
      <c r="KIS81" s="48"/>
      <c r="KIT81" s="48"/>
      <c r="KIU81" s="48"/>
      <c r="KIV81" s="48"/>
      <c r="KIW81" s="48"/>
      <c r="KIX81" s="48"/>
      <c r="KIY81" s="48"/>
      <c r="KIZ81" s="48"/>
      <c r="KJA81" s="48"/>
      <c r="KJB81" s="48"/>
      <c r="KJC81" s="48"/>
      <c r="KJD81" s="48"/>
      <c r="KJE81" s="48"/>
      <c r="KJF81" s="48"/>
      <c r="KJG81" s="48"/>
      <c r="KJH81" s="48"/>
      <c r="KJI81" s="48"/>
      <c r="KJJ81" s="48"/>
      <c r="KJK81" s="48"/>
      <c r="KJL81" s="48"/>
      <c r="KJM81" s="48"/>
      <c r="KJN81" s="48"/>
      <c r="KJO81" s="48"/>
      <c r="KJP81" s="48"/>
      <c r="KJQ81" s="48"/>
      <c r="KJR81" s="48"/>
      <c r="KJS81" s="48"/>
      <c r="KJT81" s="48"/>
      <c r="KJU81" s="48"/>
      <c r="KJV81" s="48"/>
      <c r="KJW81" s="48"/>
      <c r="KJX81" s="48"/>
      <c r="KJY81" s="48"/>
      <c r="KJZ81" s="48"/>
      <c r="KKA81" s="48"/>
      <c r="KKB81" s="48"/>
      <c r="KKC81" s="48"/>
      <c r="KKD81" s="48"/>
      <c r="KKE81" s="48"/>
      <c r="KKF81" s="48"/>
      <c r="KKG81" s="48"/>
      <c r="KKH81" s="48"/>
      <c r="KKI81" s="48"/>
      <c r="KKJ81" s="48"/>
      <c r="KKK81" s="48"/>
      <c r="KKL81" s="48"/>
      <c r="KKM81" s="48"/>
      <c r="KKN81" s="48"/>
      <c r="KKO81" s="48"/>
      <c r="KKP81" s="48"/>
      <c r="KKQ81" s="48"/>
      <c r="KKR81" s="48"/>
      <c r="KKS81" s="48"/>
      <c r="KKT81" s="48"/>
      <c r="KKU81" s="48"/>
      <c r="KKV81" s="48"/>
      <c r="KKW81" s="48"/>
      <c r="KKX81" s="48"/>
      <c r="KKY81" s="48"/>
      <c r="KKZ81" s="48"/>
      <c r="KLA81" s="48"/>
      <c r="KLB81" s="48"/>
      <c r="KLC81" s="48"/>
      <c r="KLD81" s="48"/>
      <c r="KLE81" s="48"/>
      <c r="KLF81" s="48"/>
      <c r="KLG81" s="48"/>
      <c r="KLH81" s="48"/>
      <c r="KLI81" s="48"/>
      <c r="KLJ81" s="48"/>
      <c r="KLK81" s="48"/>
      <c r="KLL81" s="48"/>
      <c r="KLM81" s="48"/>
      <c r="KLN81" s="48"/>
      <c r="KLO81" s="48"/>
      <c r="KLP81" s="48"/>
      <c r="KLQ81" s="48"/>
      <c r="KLR81" s="48"/>
      <c r="KLS81" s="48"/>
      <c r="KLT81" s="48"/>
      <c r="KLU81" s="48"/>
      <c r="KLV81" s="48"/>
      <c r="KLW81" s="48"/>
      <c r="KLX81" s="48"/>
      <c r="KLY81" s="48"/>
      <c r="KLZ81" s="48"/>
      <c r="KMA81" s="48"/>
      <c r="KMB81" s="48"/>
      <c r="KMC81" s="48"/>
      <c r="KMD81" s="48"/>
      <c r="KME81" s="48"/>
      <c r="KMF81" s="48"/>
      <c r="KMG81" s="48"/>
      <c r="KMH81" s="48"/>
      <c r="KMI81" s="48"/>
      <c r="KMJ81" s="48"/>
      <c r="KMK81" s="48"/>
      <c r="KML81" s="48"/>
      <c r="KMM81" s="48"/>
      <c r="KMN81" s="48"/>
      <c r="KMO81" s="48"/>
      <c r="KMP81" s="48"/>
      <c r="KMQ81" s="48"/>
      <c r="KMR81" s="48"/>
      <c r="KMS81" s="48"/>
      <c r="KMT81" s="48"/>
      <c r="KMU81" s="48"/>
      <c r="KMV81" s="48"/>
      <c r="KMW81" s="48"/>
      <c r="KMX81" s="48"/>
      <c r="KMY81" s="48"/>
      <c r="KMZ81" s="48"/>
      <c r="KNA81" s="48"/>
      <c r="KNB81" s="48"/>
      <c r="KNC81" s="48"/>
      <c r="KND81" s="48"/>
      <c r="KNE81" s="48"/>
      <c r="KNF81" s="48"/>
      <c r="KNG81" s="48"/>
      <c r="KNH81" s="48"/>
      <c r="KNI81" s="48"/>
      <c r="KNJ81" s="48"/>
      <c r="KNK81" s="48"/>
      <c r="KNL81" s="48"/>
      <c r="KNM81" s="48"/>
      <c r="KNN81" s="48"/>
      <c r="KNO81" s="48"/>
      <c r="KNP81" s="48"/>
      <c r="KNQ81" s="48"/>
      <c r="KNR81" s="48"/>
      <c r="KNS81" s="48"/>
      <c r="KNT81" s="48"/>
      <c r="KNU81" s="48"/>
      <c r="KNV81" s="48"/>
      <c r="KNW81" s="48"/>
      <c r="KNX81" s="48"/>
      <c r="KNY81" s="48"/>
      <c r="KNZ81" s="48"/>
      <c r="KOA81" s="48"/>
      <c r="KOB81" s="48"/>
      <c r="KOC81" s="48"/>
      <c r="KOD81" s="48"/>
      <c r="KOE81" s="48"/>
      <c r="KOF81" s="48"/>
      <c r="KOG81" s="48"/>
      <c r="KOH81" s="48"/>
      <c r="KOI81" s="48"/>
      <c r="KOJ81" s="48"/>
      <c r="KOK81" s="48"/>
      <c r="KOL81" s="48"/>
      <c r="KOM81" s="48"/>
      <c r="KON81" s="48"/>
      <c r="KOO81" s="48"/>
      <c r="KOP81" s="48"/>
      <c r="KOQ81" s="48"/>
      <c r="KOR81" s="48"/>
      <c r="KOS81" s="48"/>
      <c r="KOT81" s="48"/>
      <c r="KOU81" s="48"/>
      <c r="KOV81" s="48"/>
      <c r="KOW81" s="48"/>
      <c r="KOX81" s="48"/>
      <c r="KOY81" s="48"/>
      <c r="KOZ81" s="48"/>
      <c r="KPA81" s="48"/>
      <c r="KPB81" s="48"/>
      <c r="KPC81" s="48"/>
      <c r="KPD81" s="48"/>
      <c r="KPE81" s="48"/>
      <c r="KPF81" s="48"/>
      <c r="KPG81" s="48"/>
      <c r="KPH81" s="48"/>
      <c r="KPI81" s="48"/>
      <c r="KPJ81" s="48"/>
      <c r="KPK81" s="48"/>
      <c r="KPL81" s="48"/>
      <c r="KPM81" s="48"/>
      <c r="KPN81" s="48"/>
      <c r="KPO81" s="48"/>
      <c r="KPP81" s="48"/>
      <c r="KPQ81" s="48"/>
      <c r="KPR81" s="48"/>
      <c r="KPS81" s="48"/>
      <c r="KPT81" s="48"/>
      <c r="KPU81" s="48"/>
      <c r="KPV81" s="48"/>
      <c r="KPW81" s="48"/>
      <c r="KPX81" s="48"/>
      <c r="KPY81" s="48"/>
      <c r="KPZ81" s="48"/>
      <c r="KQA81" s="48"/>
      <c r="KQB81" s="48"/>
      <c r="KQC81" s="48"/>
      <c r="KQD81" s="48"/>
      <c r="KQE81" s="48"/>
      <c r="KQF81" s="48"/>
      <c r="KQG81" s="48"/>
      <c r="KQH81" s="48"/>
      <c r="KQI81" s="48"/>
      <c r="KQJ81" s="48"/>
      <c r="KQK81" s="48"/>
      <c r="KQL81" s="48"/>
      <c r="KQM81" s="48"/>
      <c r="KQN81" s="48"/>
      <c r="KQO81" s="48"/>
      <c r="KQP81" s="48"/>
      <c r="KQQ81" s="48"/>
      <c r="KQR81" s="48"/>
      <c r="KQS81" s="48"/>
      <c r="KQT81" s="48"/>
      <c r="KQU81" s="48"/>
      <c r="KQV81" s="48"/>
      <c r="KQW81" s="48"/>
      <c r="KQX81" s="48"/>
      <c r="KQY81" s="48"/>
      <c r="KQZ81" s="48"/>
      <c r="KRA81" s="48"/>
      <c r="KRB81" s="48"/>
      <c r="KRC81" s="48"/>
      <c r="KRD81" s="48"/>
      <c r="KRE81" s="48"/>
      <c r="KRF81" s="48"/>
      <c r="KRG81" s="48"/>
      <c r="KRH81" s="48"/>
      <c r="KRI81" s="48"/>
      <c r="KRJ81" s="48"/>
      <c r="KRK81" s="48"/>
      <c r="KRL81" s="48"/>
      <c r="KRM81" s="48"/>
      <c r="KRN81" s="48"/>
      <c r="KRO81" s="48"/>
      <c r="KRP81" s="48"/>
      <c r="KRQ81" s="48"/>
      <c r="KRR81" s="48"/>
      <c r="KRS81" s="48"/>
      <c r="KRT81" s="48"/>
      <c r="KRU81" s="48"/>
      <c r="KRV81" s="48"/>
      <c r="KRW81" s="48"/>
      <c r="KRX81" s="48"/>
      <c r="KRY81" s="48"/>
      <c r="KRZ81" s="48"/>
      <c r="KSA81" s="48"/>
      <c r="KSB81" s="48"/>
      <c r="KSC81" s="48"/>
      <c r="KSD81" s="48"/>
      <c r="KSE81" s="48"/>
      <c r="KSF81" s="48"/>
      <c r="KSG81" s="48"/>
      <c r="KSH81" s="48"/>
      <c r="KSI81" s="48"/>
      <c r="KSJ81" s="48"/>
      <c r="KSK81" s="48"/>
      <c r="KSL81" s="48"/>
      <c r="KSM81" s="48"/>
      <c r="KSN81" s="48"/>
      <c r="KSO81" s="48"/>
      <c r="KSP81" s="48"/>
      <c r="KSQ81" s="48"/>
      <c r="KSR81" s="48"/>
      <c r="KSS81" s="48"/>
      <c r="KST81" s="48"/>
      <c r="KSU81" s="48"/>
      <c r="KSV81" s="48"/>
      <c r="KSW81" s="48"/>
      <c r="KSX81" s="48"/>
      <c r="KSY81" s="48"/>
      <c r="KSZ81" s="48"/>
      <c r="KTA81" s="48"/>
      <c r="KTB81" s="48"/>
      <c r="KTC81" s="48"/>
      <c r="KTD81" s="48"/>
      <c r="KTE81" s="48"/>
      <c r="KTF81" s="48"/>
      <c r="KTG81" s="48"/>
      <c r="KTH81" s="48"/>
      <c r="KTI81" s="48"/>
      <c r="KTJ81" s="48"/>
      <c r="KTK81" s="48"/>
      <c r="KTL81" s="48"/>
      <c r="KTM81" s="48"/>
      <c r="KTN81" s="48"/>
      <c r="KTO81" s="48"/>
      <c r="KTP81" s="48"/>
      <c r="KTQ81" s="48"/>
      <c r="KTR81" s="48"/>
      <c r="KTS81" s="48"/>
      <c r="KTT81" s="48"/>
      <c r="KTU81" s="48"/>
      <c r="KTV81" s="48"/>
      <c r="KTW81" s="48"/>
      <c r="KTX81" s="48"/>
      <c r="KTY81" s="48"/>
      <c r="KTZ81" s="48"/>
      <c r="KUA81" s="48"/>
      <c r="KUB81" s="48"/>
      <c r="KUC81" s="48"/>
      <c r="KUD81" s="48"/>
      <c r="KUE81" s="48"/>
      <c r="KUF81" s="48"/>
      <c r="KUG81" s="48"/>
      <c r="KUH81" s="48"/>
      <c r="KUI81" s="48"/>
      <c r="KUJ81" s="48"/>
      <c r="KUK81" s="48"/>
      <c r="KUL81" s="48"/>
      <c r="KUM81" s="48"/>
      <c r="KUN81" s="48"/>
      <c r="KUO81" s="48"/>
      <c r="KUP81" s="48"/>
      <c r="KUQ81" s="48"/>
      <c r="KUR81" s="48"/>
      <c r="KUS81" s="48"/>
      <c r="KUT81" s="48"/>
      <c r="KUU81" s="48"/>
      <c r="KUV81" s="48"/>
      <c r="KUW81" s="48"/>
      <c r="KUX81" s="48"/>
      <c r="KUY81" s="48"/>
      <c r="KUZ81" s="48"/>
      <c r="KVA81" s="48"/>
      <c r="KVB81" s="48"/>
      <c r="KVC81" s="48"/>
      <c r="KVD81" s="48"/>
      <c r="KVE81" s="48"/>
      <c r="KVF81" s="48"/>
      <c r="KVG81" s="48"/>
      <c r="KVH81" s="48"/>
      <c r="KVI81" s="48"/>
      <c r="KVJ81" s="48"/>
      <c r="KVK81" s="48"/>
      <c r="KVL81" s="48"/>
      <c r="KVM81" s="48"/>
      <c r="KVN81" s="48"/>
      <c r="KVO81" s="48"/>
      <c r="KVP81" s="48"/>
      <c r="KVQ81" s="48"/>
      <c r="KVR81" s="48"/>
      <c r="KVS81" s="48"/>
      <c r="KVT81" s="48"/>
      <c r="KVU81" s="48"/>
      <c r="KVV81" s="48"/>
      <c r="KVW81" s="48"/>
      <c r="KVX81" s="48"/>
      <c r="KVY81" s="48"/>
      <c r="KVZ81" s="48"/>
      <c r="KWA81" s="48"/>
      <c r="KWB81" s="48"/>
      <c r="KWC81" s="48"/>
      <c r="KWD81" s="48"/>
      <c r="KWE81" s="48"/>
      <c r="KWF81" s="48"/>
      <c r="KWG81" s="48"/>
      <c r="KWH81" s="48"/>
      <c r="KWI81" s="48"/>
      <c r="KWJ81" s="48"/>
      <c r="KWK81" s="48"/>
      <c r="KWL81" s="48"/>
      <c r="KWM81" s="48"/>
      <c r="KWN81" s="48"/>
      <c r="KWO81" s="48"/>
      <c r="KWP81" s="48"/>
      <c r="KWQ81" s="48"/>
      <c r="KWR81" s="48"/>
      <c r="KWS81" s="48"/>
      <c r="KWT81" s="48"/>
      <c r="KWU81" s="48"/>
      <c r="KWV81" s="48"/>
      <c r="KWW81" s="48"/>
      <c r="KWX81" s="48"/>
      <c r="KWY81" s="48"/>
      <c r="KWZ81" s="48"/>
      <c r="KXA81" s="48"/>
      <c r="KXB81" s="48"/>
      <c r="KXC81" s="48"/>
      <c r="KXD81" s="48"/>
      <c r="KXE81" s="48"/>
      <c r="KXF81" s="48"/>
      <c r="KXG81" s="48"/>
      <c r="KXH81" s="48"/>
      <c r="KXI81" s="48"/>
      <c r="KXJ81" s="48"/>
      <c r="KXK81" s="48"/>
      <c r="KXL81" s="48"/>
      <c r="KXM81" s="48"/>
      <c r="KXN81" s="48"/>
      <c r="KXO81" s="48"/>
      <c r="KXP81" s="48"/>
      <c r="KXQ81" s="48"/>
      <c r="KXR81" s="48"/>
      <c r="KXS81" s="48"/>
      <c r="KXT81" s="48"/>
      <c r="KXU81" s="48"/>
      <c r="KXV81" s="48"/>
      <c r="KXW81" s="48"/>
      <c r="KXX81" s="48"/>
      <c r="KXY81" s="48"/>
      <c r="KXZ81" s="48"/>
      <c r="KYA81" s="48"/>
      <c r="KYB81" s="48"/>
      <c r="KYC81" s="48"/>
      <c r="KYD81" s="48"/>
      <c r="KYE81" s="48"/>
      <c r="KYF81" s="48"/>
      <c r="KYG81" s="48"/>
      <c r="KYH81" s="48"/>
      <c r="KYI81" s="48"/>
      <c r="KYJ81" s="48"/>
      <c r="KYK81" s="48"/>
      <c r="KYL81" s="48"/>
      <c r="KYM81" s="48"/>
      <c r="KYN81" s="48"/>
      <c r="KYO81" s="48"/>
      <c r="KYP81" s="48"/>
      <c r="KYQ81" s="48"/>
      <c r="KYR81" s="48"/>
      <c r="KYS81" s="48"/>
      <c r="KYT81" s="48"/>
      <c r="KYU81" s="48"/>
      <c r="KYV81" s="48"/>
      <c r="KYW81" s="48"/>
      <c r="KYX81" s="48"/>
      <c r="KYY81" s="48"/>
      <c r="KYZ81" s="48"/>
      <c r="KZA81" s="48"/>
      <c r="KZB81" s="48"/>
      <c r="KZC81" s="48"/>
      <c r="KZD81" s="48"/>
      <c r="KZE81" s="48"/>
      <c r="KZF81" s="48"/>
      <c r="KZG81" s="48"/>
      <c r="KZH81" s="48"/>
      <c r="KZI81" s="48"/>
      <c r="KZJ81" s="48"/>
      <c r="KZK81" s="48"/>
      <c r="KZL81" s="48"/>
      <c r="KZM81" s="48"/>
      <c r="KZN81" s="48"/>
      <c r="KZO81" s="48"/>
      <c r="KZP81" s="48"/>
      <c r="KZQ81" s="48"/>
      <c r="KZR81" s="48"/>
      <c r="KZS81" s="48"/>
      <c r="KZT81" s="48"/>
      <c r="KZU81" s="48"/>
      <c r="KZV81" s="48"/>
      <c r="KZW81" s="48"/>
      <c r="KZX81" s="48"/>
      <c r="KZY81" s="48"/>
      <c r="KZZ81" s="48"/>
      <c r="LAA81" s="48"/>
      <c r="LAB81" s="48"/>
      <c r="LAC81" s="48"/>
      <c r="LAD81" s="48"/>
      <c r="LAE81" s="48"/>
      <c r="LAF81" s="48"/>
      <c r="LAG81" s="48"/>
      <c r="LAH81" s="48"/>
      <c r="LAI81" s="48"/>
      <c r="LAJ81" s="48"/>
      <c r="LAK81" s="48"/>
      <c r="LAL81" s="48"/>
      <c r="LAM81" s="48"/>
      <c r="LAN81" s="48"/>
      <c r="LAO81" s="48"/>
      <c r="LAP81" s="48"/>
      <c r="LAQ81" s="48"/>
      <c r="LAR81" s="48"/>
      <c r="LAS81" s="48"/>
      <c r="LAT81" s="48"/>
      <c r="LAU81" s="48"/>
      <c r="LAV81" s="48"/>
      <c r="LAW81" s="48"/>
      <c r="LAX81" s="48"/>
      <c r="LAY81" s="48"/>
      <c r="LAZ81" s="48"/>
      <c r="LBA81" s="48"/>
      <c r="LBB81" s="48"/>
      <c r="LBC81" s="48"/>
      <c r="LBD81" s="48"/>
      <c r="LBE81" s="48"/>
      <c r="LBF81" s="48"/>
      <c r="LBG81" s="48"/>
      <c r="LBH81" s="48"/>
      <c r="LBI81" s="48"/>
      <c r="LBJ81" s="48"/>
      <c r="LBK81" s="48"/>
      <c r="LBL81" s="48"/>
      <c r="LBM81" s="48"/>
      <c r="LBN81" s="48"/>
      <c r="LBO81" s="48"/>
      <c r="LBP81" s="48"/>
      <c r="LBQ81" s="48"/>
      <c r="LBR81" s="48"/>
      <c r="LBS81" s="48"/>
      <c r="LBT81" s="48"/>
      <c r="LBU81" s="48"/>
      <c r="LBV81" s="48"/>
      <c r="LBW81" s="48"/>
      <c r="LBX81" s="48"/>
      <c r="LBY81" s="48"/>
      <c r="LBZ81" s="48"/>
      <c r="LCA81" s="48"/>
      <c r="LCB81" s="48"/>
      <c r="LCC81" s="48"/>
      <c r="LCD81" s="48"/>
      <c r="LCE81" s="48"/>
      <c r="LCF81" s="48"/>
      <c r="LCG81" s="48"/>
      <c r="LCH81" s="48"/>
      <c r="LCI81" s="48"/>
      <c r="LCJ81" s="48"/>
      <c r="LCK81" s="48"/>
      <c r="LCL81" s="48"/>
      <c r="LCM81" s="48"/>
      <c r="LCN81" s="48"/>
      <c r="LCO81" s="48"/>
      <c r="LCP81" s="48"/>
      <c r="LCQ81" s="48"/>
      <c r="LCR81" s="48"/>
      <c r="LCS81" s="48"/>
      <c r="LCT81" s="48"/>
      <c r="LCU81" s="48"/>
      <c r="LCV81" s="48"/>
      <c r="LCW81" s="48"/>
      <c r="LCX81" s="48"/>
      <c r="LCY81" s="48"/>
      <c r="LCZ81" s="48"/>
      <c r="LDA81" s="48"/>
      <c r="LDB81" s="48"/>
      <c r="LDC81" s="48"/>
      <c r="LDD81" s="48"/>
      <c r="LDE81" s="48"/>
      <c r="LDF81" s="48"/>
      <c r="LDG81" s="48"/>
      <c r="LDH81" s="48"/>
      <c r="LDI81" s="48"/>
      <c r="LDJ81" s="48"/>
      <c r="LDK81" s="48"/>
      <c r="LDL81" s="48"/>
      <c r="LDM81" s="48"/>
      <c r="LDN81" s="48"/>
      <c r="LDO81" s="48"/>
      <c r="LDP81" s="48"/>
      <c r="LDQ81" s="48"/>
      <c r="LDR81" s="48"/>
      <c r="LDS81" s="48"/>
      <c r="LDT81" s="48"/>
      <c r="LDU81" s="48"/>
      <c r="LDV81" s="48"/>
      <c r="LDW81" s="48"/>
      <c r="LDX81" s="48"/>
      <c r="LDY81" s="48"/>
      <c r="LDZ81" s="48"/>
      <c r="LEA81" s="48"/>
      <c r="LEB81" s="48"/>
      <c r="LEC81" s="48"/>
      <c r="LED81" s="48"/>
      <c r="LEE81" s="48"/>
      <c r="LEF81" s="48"/>
      <c r="LEG81" s="48"/>
      <c r="LEH81" s="48"/>
      <c r="LEI81" s="48"/>
      <c r="LEJ81" s="48"/>
      <c r="LEK81" s="48"/>
      <c r="LEL81" s="48"/>
      <c r="LEM81" s="48"/>
      <c r="LEN81" s="48"/>
      <c r="LEO81" s="48"/>
      <c r="LEP81" s="48"/>
      <c r="LEQ81" s="48"/>
      <c r="LER81" s="48"/>
      <c r="LES81" s="48"/>
      <c r="LET81" s="48"/>
      <c r="LEU81" s="48"/>
      <c r="LEV81" s="48"/>
      <c r="LEW81" s="48"/>
      <c r="LEX81" s="48"/>
      <c r="LEY81" s="48"/>
      <c r="LEZ81" s="48"/>
      <c r="LFA81" s="48"/>
      <c r="LFB81" s="48"/>
      <c r="LFC81" s="48"/>
      <c r="LFD81" s="48"/>
      <c r="LFE81" s="48"/>
      <c r="LFF81" s="48"/>
      <c r="LFG81" s="48"/>
      <c r="LFH81" s="48"/>
      <c r="LFI81" s="48"/>
      <c r="LFJ81" s="48"/>
      <c r="LFK81" s="48"/>
      <c r="LFL81" s="48"/>
      <c r="LFM81" s="48"/>
      <c r="LFN81" s="48"/>
      <c r="LFO81" s="48"/>
      <c r="LFP81" s="48"/>
      <c r="LFQ81" s="48"/>
      <c r="LFR81" s="48"/>
      <c r="LFS81" s="48"/>
      <c r="LFT81" s="48"/>
      <c r="LFU81" s="48"/>
      <c r="LFV81" s="48"/>
      <c r="LFW81" s="48"/>
      <c r="LFX81" s="48"/>
      <c r="LFY81" s="48"/>
      <c r="LFZ81" s="48"/>
      <c r="LGA81" s="48"/>
      <c r="LGB81" s="48"/>
      <c r="LGC81" s="48"/>
      <c r="LGD81" s="48"/>
      <c r="LGE81" s="48"/>
      <c r="LGF81" s="48"/>
      <c r="LGG81" s="48"/>
      <c r="LGH81" s="48"/>
      <c r="LGI81" s="48"/>
      <c r="LGJ81" s="48"/>
      <c r="LGK81" s="48"/>
      <c r="LGL81" s="48"/>
      <c r="LGM81" s="48"/>
      <c r="LGN81" s="48"/>
      <c r="LGO81" s="48"/>
      <c r="LGP81" s="48"/>
      <c r="LGQ81" s="48"/>
      <c r="LGR81" s="48"/>
      <c r="LGS81" s="48"/>
      <c r="LGT81" s="48"/>
      <c r="LGU81" s="48"/>
      <c r="LGV81" s="48"/>
      <c r="LGW81" s="48"/>
      <c r="LGX81" s="48"/>
      <c r="LGY81" s="48"/>
      <c r="LGZ81" s="48"/>
      <c r="LHA81" s="48"/>
      <c r="LHB81" s="48"/>
      <c r="LHC81" s="48"/>
      <c r="LHD81" s="48"/>
      <c r="LHE81" s="48"/>
      <c r="LHF81" s="48"/>
      <c r="LHG81" s="48"/>
      <c r="LHH81" s="48"/>
      <c r="LHI81" s="48"/>
      <c r="LHJ81" s="48"/>
      <c r="LHK81" s="48"/>
      <c r="LHL81" s="48"/>
      <c r="LHM81" s="48"/>
      <c r="LHN81" s="48"/>
      <c r="LHO81" s="48"/>
      <c r="LHP81" s="48"/>
      <c r="LHQ81" s="48"/>
      <c r="LHR81" s="48"/>
      <c r="LHS81" s="48"/>
      <c r="LHT81" s="48"/>
      <c r="LHU81" s="48"/>
      <c r="LHV81" s="48"/>
      <c r="LHW81" s="48"/>
      <c r="LHX81" s="48"/>
      <c r="LHY81" s="48"/>
      <c r="LHZ81" s="48"/>
      <c r="LIA81" s="48"/>
      <c r="LIB81" s="48"/>
      <c r="LIC81" s="48"/>
      <c r="LID81" s="48"/>
      <c r="LIE81" s="48"/>
      <c r="LIF81" s="48"/>
      <c r="LIG81" s="48"/>
      <c r="LIH81" s="48"/>
      <c r="LII81" s="48"/>
      <c r="LIJ81" s="48"/>
      <c r="LIK81" s="48"/>
      <c r="LIL81" s="48"/>
      <c r="LIM81" s="48"/>
      <c r="LIN81" s="48"/>
      <c r="LIO81" s="48"/>
      <c r="LIP81" s="48"/>
      <c r="LIQ81" s="48"/>
      <c r="LIR81" s="48"/>
      <c r="LIS81" s="48"/>
      <c r="LIT81" s="48"/>
      <c r="LIU81" s="48"/>
      <c r="LIV81" s="48"/>
      <c r="LIW81" s="48"/>
      <c r="LIX81" s="48"/>
      <c r="LIY81" s="48"/>
      <c r="LIZ81" s="48"/>
      <c r="LJA81" s="48"/>
      <c r="LJB81" s="48"/>
      <c r="LJC81" s="48"/>
      <c r="LJD81" s="48"/>
      <c r="LJE81" s="48"/>
      <c r="LJF81" s="48"/>
      <c r="LJG81" s="48"/>
      <c r="LJH81" s="48"/>
      <c r="LJI81" s="48"/>
      <c r="LJJ81" s="48"/>
      <c r="LJK81" s="48"/>
      <c r="LJL81" s="48"/>
      <c r="LJM81" s="48"/>
      <c r="LJN81" s="48"/>
      <c r="LJO81" s="48"/>
      <c r="LJP81" s="48"/>
      <c r="LJQ81" s="48"/>
      <c r="LJR81" s="48"/>
      <c r="LJS81" s="48"/>
      <c r="LJT81" s="48"/>
      <c r="LJU81" s="48"/>
      <c r="LJV81" s="48"/>
      <c r="LJW81" s="48"/>
      <c r="LJX81" s="48"/>
      <c r="LJY81" s="48"/>
      <c r="LJZ81" s="48"/>
      <c r="LKA81" s="48"/>
      <c r="LKB81" s="48"/>
      <c r="LKC81" s="48"/>
      <c r="LKD81" s="48"/>
      <c r="LKE81" s="48"/>
      <c r="LKF81" s="48"/>
      <c r="LKG81" s="48"/>
      <c r="LKH81" s="48"/>
      <c r="LKI81" s="48"/>
      <c r="LKJ81" s="48"/>
      <c r="LKK81" s="48"/>
      <c r="LKL81" s="48"/>
      <c r="LKM81" s="48"/>
      <c r="LKN81" s="48"/>
      <c r="LKO81" s="48"/>
      <c r="LKP81" s="48"/>
      <c r="LKQ81" s="48"/>
      <c r="LKR81" s="48"/>
      <c r="LKS81" s="48"/>
      <c r="LKT81" s="48"/>
      <c r="LKU81" s="48"/>
      <c r="LKV81" s="48"/>
      <c r="LKW81" s="48"/>
      <c r="LKX81" s="48"/>
      <c r="LKY81" s="48"/>
      <c r="LKZ81" s="48"/>
      <c r="LLA81" s="48"/>
      <c r="LLB81" s="48"/>
      <c r="LLC81" s="48"/>
      <c r="LLD81" s="48"/>
      <c r="LLE81" s="48"/>
      <c r="LLF81" s="48"/>
      <c r="LLG81" s="48"/>
      <c r="LLH81" s="48"/>
      <c r="LLI81" s="48"/>
      <c r="LLJ81" s="48"/>
      <c r="LLK81" s="48"/>
      <c r="LLL81" s="48"/>
      <c r="LLM81" s="48"/>
      <c r="LLN81" s="48"/>
      <c r="LLO81" s="48"/>
      <c r="LLP81" s="48"/>
      <c r="LLQ81" s="48"/>
      <c r="LLR81" s="48"/>
      <c r="LLS81" s="48"/>
      <c r="LLT81" s="48"/>
      <c r="LLU81" s="48"/>
      <c r="LLV81" s="48"/>
      <c r="LLW81" s="48"/>
      <c r="LLX81" s="48"/>
      <c r="LLY81" s="48"/>
      <c r="LLZ81" s="48"/>
      <c r="LMA81" s="48"/>
      <c r="LMB81" s="48"/>
      <c r="LMC81" s="48"/>
      <c r="LMD81" s="48"/>
      <c r="LME81" s="48"/>
      <c r="LMF81" s="48"/>
      <c r="LMG81" s="48"/>
      <c r="LMH81" s="48"/>
      <c r="LMI81" s="48"/>
      <c r="LMJ81" s="48"/>
      <c r="LMK81" s="48"/>
      <c r="LML81" s="48"/>
      <c r="LMM81" s="48"/>
      <c r="LMN81" s="48"/>
      <c r="LMO81" s="48"/>
      <c r="LMP81" s="48"/>
      <c r="LMQ81" s="48"/>
      <c r="LMR81" s="48"/>
      <c r="LMS81" s="48"/>
      <c r="LMT81" s="48"/>
      <c r="LMU81" s="48"/>
      <c r="LMV81" s="48"/>
      <c r="LMW81" s="48"/>
      <c r="LMX81" s="48"/>
      <c r="LMY81" s="48"/>
      <c r="LMZ81" s="48"/>
      <c r="LNA81" s="48"/>
      <c r="LNB81" s="48"/>
      <c r="LNC81" s="48"/>
      <c r="LND81" s="48"/>
      <c r="LNE81" s="48"/>
      <c r="LNF81" s="48"/>
      <c r="LNG81" s="48"/>
      <c r="LNH81" s="48"/>
      <c r="LNI81" s="48"/>
      <c r="LNJ81" s="48"/>
      <c r="LNK81" s="48"/>
      <c r="LNL81" s="48"/>
      <c r="LNM81" s="48"/>
      <c r="LNN81" s="48"/>
      <c r="LNO81" s="48"/>
      <c r="LNP81" s="48"/>
      <c r="LNQ81" s="48"/>
      <c r="LNR81" s="48"/>
      <c r="LNS81" s="48"/>
      <c r="LNT81" s="48"/>
      <c r="LNU81" s="48"/>
      <c r="LNV81" s="48"/>
      <c r="LNW81" s="48"/>
      <c r="LNX81" s="48"/>
      <c r="LNY81" s="48"/>
      <c r="LNZ81" s="48"/>
      <c r="LOA81" s="48"/>
      <c r="LOB81" s="48"/>
      <c r="LOC81" s="48"/>
      <c r="LOD81" s="48"/>
      <c r="LOE81" s="48"/>
      <c r="LOF81" s="48"/>
      <c r="LOG81" s="48"/>
      <c r="LOH81" s="48"/>
      <c r="LOI81" s="48"/>
      <c r="LOJ81" s="48"/>
      <c r="LOK81" s="48"/>
      <c r="LOL81" s="48"/>
      <c r="LOM81" s="48"/>
      <c r="LON81" s="48"/>
      <c r="LOO81" s="48"/>
      <c r="LOP81" s="48"/>
      <c r="LOQ81" s="48"/>
      <c r="LOR81" s="48"/>
      <c r="LOS81" s="48"/>
      <c r="LOT81" s="48"/>
      <c r="LOU81" s="48"/>
      <c r="LOV81" s="48"/>
      <c r="LOW81" s="48"/>
      <c r="LOX81" s="48"/>
      <c r="LOY81" s="48"/>
      <c r="LOZ81" s="48"/>
      <c r="LPA81" s="48"/>
      <c r="LPB81" s="48"/>
      <c r="LPC81" s="48"/>
      <c r="LPD81" s="48"/>
      <c r="LPE81" s="48"/>
      <c r="LPF81" s="48"/>
      <c r="LPG81" s="48"/>
      <c r="LPH81" s="48"/>
      <c r="LPI81" s="48"/>
      <c r="LPJ81" s="48"/>
      <c r="LPK81" s="48"/>
      <c r="LPL81" s="48"/>
      <c r="LPM81" s="48"/>
      <c r="LPN81" s="48"/>
      <c r="LPO81" s="48"/>
      <c r="LPP81" s="48"/>
      <c r="LPQ81" s="48"/>
      <c r="LPR81" s="48"/>
      <c r="LPS81" s="48"/>
      <c r="LPT81" s="48"/>
      <c r="LPU81" s="48"/>
      <c r="LPV81" s="48"/>
      <c r="LPW81" s="48"/>
      <c r="LPX81" s="48"/>
      <c r="LPY81" s="48"/>
      <c r="LPZ81" s="48"/>
      <c r="LQA81" s="48"/>
      <c r="LQB81" s="48"/>
      <c r="LQC81" s="48"/>
      <c r="LQD81" s="48"/>
      <c r="LQE81" s="48"/>
      <c r="LQF81" s="48"/>
      <c r="LQG81" s="48"/>
      <c r="LQH81" s="48"/>
      <c r="LQI81" s="48"/>
      <c r="LQJ81" s="48"/>
      <c r="LQK81" s="48"/>
      <c r="LQL81" s="48"/>
      <c r="LQM81" s="48"/>
      <c r="LQN81" s="48"/>
      <c r="LQO81" s="48"/>
      <c r="LQP81" s="48"/>
      <c r="LQQ81" s="48"/>
      <c r="LQR81" s="48"/>
      <c r="LQS81" s="48"/>
      <c r="LQT81" s="48"/>
      <c r="LQU81" s="48"/>
      <c r="LQV81" s="48"/>
      <c r="LQW81" s="48"/>
      <c r="LQX81" s="48"/>
      <c r="LQY81" s="48"/>
      <c r="LQZ81" s="48"/>
      <c r="LRA81" s="48"/>
      <c r="LRB81" s="48"/>
      <c r="LRC81" s="48"/>
      <c r="LRD81" s="48"/>
      <c r="LRE81" s="48"/>
      <c r="LRF81" s="48"/>
      <c r="LRG81" s="48"/>
      <c r="LRH81" s="48"/>
      <c r="LRI81" s="48"/>
      <c r="LRJ81" s="48"/>
      <c r="LRK81" s="48"/>
      <c r="LRL81" s="48"/>
      <c r="LRM81" s="48"/>
      <c r="LRN81" s="48"/>
      <c r="LRO81" s="48"/>
      <c r="LRP81" s="48"/>
      <c r="LRQ81" s="48"/>
      <c r="LRR81" s="48"/>
      <c r="LRS81" s="48"/>
      <c r="LRT81" s="48"/>
      <c r="LRU81" s="48"/>
      <c r="LRV81" s="48"/>
      <c r="LRW81" s="48"/>
      <c r="LRX81" s="48"/>
      <c r="LRY81" s="48"/>
      <c r="LRZ81" s="48"/>
      <c r="LSA81" s="48"/>
      <c r="LSB81" s="48"/>
      <c r="LSC81" s="48"/>
      <c r="LSD81" s="48"/>
      <c r="LSE81" s="48"/>
      <c r="LSF81" s="48"/>
      <c r="LSG81" s="48"/>
      <c r="LSH81" s="48"/>
      <c r="LSI81" s="48"/>
      <c r="LSJ81" s="48"/>
      <c r="LSK81" s="48"/>
      <c r="LSL81" s="48"/>
      <c r="LSM81" s="48"/>
      <c r="LSN81" s="48"/>
      <c r="LSO81" s="48"/>
      <c r="LSP81" s="48"/>
      <c r="LSQ81" s="48"/>
      <c r="LSR81" s="48"/>
      <c r="LSS81" s="48"/>
      <c r="LST81" s="48"/>
      <c r="LSU81" s="48"/>
      <c r="LSV81" s="48"/>
      <c r="LSW81" s="48"/>
      <c r="LSX81" s="48"/>
      <c r="LSY81" s="48"/>
      <c r="LSZ81" s="48"/>
      <c r="LTA81" s="48"/>
      <c r="LTB81" s="48"/>
      <c r="LTC81" s="48"/>
      <c r="LTD81" s="48"/>
      <c r="LTE81" s="48"/>
      <c r="LTF81" s="48"/>
      <c r="LTG81" s="48"/>
      <c r="LTH81" s="48"/>
      <c r="LTI81" s="48"/>
      <c r="LTJ81" s="48"/>
      <c r="LTK81" s="48"/>
      <c r="LTL81" s="48"/>
      <c r="LTM81" s="48"/>
      <c r="LTN81" s="48"/>
      <c r="LTO81" s="48"/>
      <c r="LTP81" s="48"/>
      <c r="LTQ81" s="48"/>
      <c r="LTR81" s="48"/>
      <c r="LTS81" s="48"/>
      <c r="LTT81" s="48"/>
      <c r="LTU81" s="48"/>
      <c r="LTV81" s="48"/>
      <c r="LTW81" s="48"/>
      <c r="LTX81" s="48"/>
      <c r="LTY81" s="48"/>
      <c r="LTZ81" s="48"/>
      <c r="LUA81" s="48"/>
      <c r="LUB81" s="48"/>
      <c r="LUC81" s="48"/>
      <c r="LUD81" s="48"/>
      <c r="LUE81" s="48"/>
      <c r="LUF81" s="48"/>
      <c r="LUG81" s="48"/>
      <c r="LUH81" s="48"/>
      <c r="LUI81" s="48"/>
      <c r="LUJ81" s="48"/>
      <c r="LUK81" s="48"/>
      <c r="LUL81" s="48"/>
      <c r="LUM81" s="48"/>
      <c r="LUN81" s="48"/>
      <c r="LUO81" s="48"/>
      <c r="LUP81" s="48"/>
      <c r="LUQ81" s="48"/>
      <c r="LUR81" s="48"/>
      <c r="LUS81" s="48"/>
      <c r="LUT81" s="48"/>
      <c r="LUU81" s="48"/>
      <c r="LUV81" s="48"/>
      <c r="LUW81" s="48"/>
      <c r="LUX81" s="48"/>
      <c r="LUY81" s="48"/>
      <c r="LUZ81" s="48"/>
      <c r="LVA81" s="48"/>
      <c r="LVB81" s="48"/>
      <c r="LVC81" s="48"/>
      <c r="LVD81" s="48"/>
      <c r="LVE81" s="48"/>
      <c r="LVF81" s="48"/>
      <c r="LVG81" s="48"/>
      <c r="LVH81" s="48"/>
      <c r="LVI81" s="48"/>
      <c r="LVJ81" s="48"/>
      <c r="LVK81" s="48"/>
      <c r="LVL81" s="48"/>
      <c r="LVM81" s="48"/>
      <c r="LVN81" s="48"/>
      <c r="LVO81" s="48"/>
      <c r="LVP81" s="48"/>
      <c r="LVQ81" s="48"/>
      <c r="LVR81" s="48"/>
      <c r="LVS81" s="48"/>
      <c r="LVT81" s="48"/>
      <c r="LVU81" s="48"/>
      <c r="LVV81" s="48"/>
      <c r="LVW81" s="48"/>
      <c r="LVX81" s="48"/>
      <c r="LVY81" s="48"/>
      <c r="LVZ81" s="48"/>
      <c r="LWA81" s="48"/>
      <c r="LWB81" s="48"/>
      <c r="LWC81" s="48"/>
      <c r="LWD81" s="48"/>
      <c r="LWE81" s="48"/>
      <c r="LWF81" s="48"/>
      <c r="LWG81" s="48"/>
      <c r="LWH81" s="48"/>
      <c r="LWI81" s="48"/>
      <c r="LWJ81" s="48"/>
      <c r="LWK81" s="48"/>
      <c r="LWL81" s="48"/>
      <c r="LWM81" s="48"/>
      <c r="LWN81" s="48"/>
      <c r="LWO81" s="48"/>
      <c r="LWP81" s="48"/>
      <c r="LWQ81" s="48"/>
      <c r="LWR81" s="48"/>
      <c r="LWS81" s="48"/>
      <c r="LWT81" s="48"/>
      <c r="LWU81" s="48"/>
      <c r="LWV81" s="48"/>
      <c r="LWW81" s="48"/>
      <c r="LWX81" s="48"/>
      <c r="LWY81" s="48"/>
      <c r="LWZ81" s="48"/>
      <c r="LXA81" s="48"/>
      <c r="LXB81" s="48"/>
      <c r="LXC81" s="48"/>
      <c r="LXD81" s="48"/>
      <c r="LXE81" s="48"/>
      <c r="LXF81" s="48"/>
      <c r="LXG81" s="48"/>
      <c r="LXH81" s="48"/>
      <c r="LXI81" s="48"/>
      <c r="LXJ81" s="48"/>
      <c r="LXK81" s="48"/>
      <c r="LXL81" s="48"/>
      <c r="LXM81" s="48"/>
      <c r="LXN81" s="48"/>
      <c r="LXO81" s="48"/>
      <c r="LXP81" s="48"/>
      <c r="LXQ81" s="48"/>
      <c r="LXR81" s="48"/>
      <c r="LXS81" s="48"/>
      <c r="LXT81" s="48"/>
      <c r="LXU81" s="48"/>
      <c r="LXV81" s="48"/>
      <c r="LXW81" s="48"/>
      <c r="LXX81" s="48"/>
      <c r="LXY81" s="48"/>
      <c r="LXZ81" s="48"/>
      <c r="LYA81" s="48"/>
      <c r="LYB81" s="48"/>
      <c r="LYC81" s="48"/>
      <c r="LYD81" s="48"/>
      <c r="LYE81" s="48"/>
      <c r="LYF81" s="48"/>
      <c r="LYG81" s="48"/>
      <c r="LYH81" s="48"/>
      <c r="LYI81" s="48"/>
      <c r="LYJ81" s="48"/>
      <c r="LYK81" s="48"/>
      <c r="LYL81" s="48"/>
      <c r="LYM81" s="48"/>
      <c r="LYN81" s="48"/>
      <c r="LYO81" s="48"/>
      <c r="LYP81" s="48"/>
      <c r="LYQ81" s="48"/>
      <c r="LYR81" s="48"/>
      <c r="LYS81" s="48"/>
      <c r="LYT81" s="48"/>
      <c r="LYU81" s="48"/>
      <c r="LYV81" s="48"/>
      <c r="LYW81" s="48"/>
      <c r="LYX81" s="48"/>
      <c r="LYY81" s="48"/>
      <c r="LYZ81" s="48"/>
      <c r="LZA81" s="48"/>
      <c r="LZB81" s="48"/>
      <c r="LZC81" s="48"/>
      <c r="LZD81" s="48"/>
      <c r="LZE81" s="48"/>
      <c r="LZF81" s="48"/>
      <c r="LZG81" s="48"/>
      <c r="LZH81" s="48"/>
      <c r="LZI81" s="48"/>
      <c r="LZJ81" s="48"/>
      <c r="LZK81" s="48"/>
      <c r="LZL81" s="48"/>
      <c r="LZM81" s="48"/>
      <c r="LZN81" s="48"/>
      <c r="LZO81" s="48"/>
      <c r="LZP81" s="48"/>
      <c r="LZQ81" s="48"/>
      <c r="LZR81" s="48"/>
      <c r="LZS81" s="48"/>
      <c r="LZT81" s="48"/>
      <c r="LZU81" s="48"/>
      <c r="LZV81" s="48"/>
      <c r="LZW81" s="48"/>
      <c r="LZX81" s="48"/>
      <c r="LZY81" s="48"/>
      <c r="LZZ81" s="48"/>
      <c r="MAA81" s="48"/>
      <c r="MAB81" s="48"/>
      <c r="MAC81" s="48"/>
      <c r="MAD81" s="48"/>
      <c r="MAE81" s="48"/>
      <c r="MAF81" s="48"/>
      <c r="MAG81" s="48"/>
      <c r="MAH81" s="48"/>
      <c r="MAI81" s="48"/>
      <c r="MAJ81" s="48"/>
      <c r="MAK81" s="48"/>
      <c r="MAL81" s="48"/>
      <c r="MAM81" s="48"/>
      <c r="MAN81" s="48"/>
      <c r="MAO81" s="48"/>
      <c r="MAP81" s="48"/>
      <c r="MAQ81" s="48"/>
      <c r="MAR81" s="48"/>
      <c r="MAS81" s="48"/>
      <c r="MAT81" s="48"/>
      <c r="MAU81" s="48"/>
      <c r="MAV81" s="48"/>
      <c r="MAW81" s="48"/>
      <c r="MAX81" s="48"/>
      <c r="MAY81" s="48"/>
      <c r="MAZ81" s="48"/>
      <c r="MBA81" s="48"/>
      <c r="MBB81" s="48"/>
      <c r="MBC81" s="48"/>
      <c r="MBD81" s="48"/>
      <c r="MBE81" s="48"/>
      <c r="MBF81" s="48"/>
      <c r="MBG81" s="48"/>
      <c r="MBH81" s="48"/>
      <c r="MBI81" s="48"/>
      <c r="MBJ81" s="48"/>
      <c r="MBK81" s="48"/>
      <c r="MBL81" s="48"/>
      <c r="MBM81" s="48"/>
      <c r="MBN81" s="48"/>
      <c r="MBO81" s="48"/>
      <c r="MBP81" s="48"/>
      <c r="MBQ81" s="48"/>
      <c r="MBR81" s="48"/>
      <c r="MBS81" s="48"/>
      <c r="MBT81" s="48"/>
      <c r="MBU81" s="48"/>
      <c r="MBV81" s="48"/>
      <c r="MBW81" s="48"/>
      <c r="MBX81" s="48"/>
      <c r="MBY81" s="48"/>
      <c r="MBZ81" s="48"/>
      <c r="MCA81" s="48"/>
      <c r="MCB81" s="48"/>
      <c r="MCC81" s="48"/>
      <c r="MCD81" s="48"/>
      <c r="MCE81" s="48"/>
      <c r="MCF81" s="48"/>
      <c r="MCG81" s="48"/>
      <c r="MCH81" s="48"/>
      <c r="MCI81" s="48"/>
      <c r="MCJ81" s="48"/>
      <c r="MCK81" s="48"/>
      <c r="MCL81" s="48"/>
      <c r="MCM81" s="48"/>
      <c r="MCN81" s="48"/>
      <c r="MCO81" s="48"/>
      <c r="MCP81" s="48"/>
      <c r="MCQ81" s="48"/>
      <c r="MCR81" s="48"/>
      <c r="MCS81" s="48"/>
      <c r="MCT81" s="48"/>
      <c r="MCU81" s="48"/>
      <c r="MCV81" s="48"/>
      <c r="MCW81" s="48"/>
      <c r="MCX81" s="48"/>
      <c r="MCY81" s="48"/>
      <c r="MCZ81" s="48"/>
      <c r="MDA81" s="48"/>
      <c r="MDB81" s="48"/>
      <c r="MDC81" s="48"/>
      <c r="MDD81" s="48"/>
      <c r="MDE81" s="48"/>
      <c r="MDF81" s="48"/>
      <c r="MDG81" s="48"/>
      <c r="MDH81" s="48"/>
      <c r="MDI81" s="48"/>
      <c r="MDJ81" s="48"/>
      <c r="MDK81" s="48"/>
      <c r="MDL81" s="48"/>
      <c r="MDM81" s="48"/>
      <c r="MDN81" s="48"/>
      <c r="MDO81" s="48"/>
      <c r="MDP81" s="48"/>
      <c r="MDQ81" s="48"/>
      <c r="MDR81" s="48"/>
      <c r="MDS81" s="48"/>
      <c r="MDT81" s="48"/>
      <c r="MDU81" s="48"/>
      <c r="MDV81" s="48"/>
      <c r="MDW81" s="48"/>
      <c r="MDX81" s="48"/>
      <c r="MDY81" s="48"/>
      <c r="MDZ81" s="48"/>
      <c r="MEA81" s="48"/>
      <c r="MEB81" s="48"/>
      <c r="MEC81" s="48"/>
      <c r="MED81" s="48"/>
      <c r="MEE81" s="48"/>
      <c r="MEF81" s="48"/>
      <c r="MEG81" s="48"/>
      <c r="MEH81" s="48"/>
      <c r="MEI81" s="48"/>
      <c r="MEJ81" s="48"/>
      <c r="MEK81" s="48"/>
      <c r="MEL81" s="48"/>
      <c r="MEM81" s="48"/>
      <c r="MEN81" s="48"/>
      <c r="MEO81" s="48"/>
      <c r="MEP81" s="48"/>
      <c r="MEQ81" s="48"/>
      <c r="MER81" s="48"/>
      <c r="MES81" s="48"/>
      <c r="MET81" s="48"/>
      <c r="MEU81" s="48"/>
      <c r="MEV81" s="48"/>
      <c r="MEW81" s="48"/>
      <c r="MEX81" s="48"/>
      <c r="MEY81" s="48"/>
      <c r="MEZ81" s="48"/>
      <c r="MFA81" s="48"/>
      <c r="MFB81" s="48"/>
      <c r="MFC81" s="48"/>
      <c r="MFD81" s="48"/>
      <c r="MFE81" s="48"/>
      <c r="MFF81" s="48"/>
      <c r="MFG81" s="48"/>
      <c r="MFH81" s="48"/>
      <c r="MFI81" s="48"/>
      <c r="MFJ81" s="48"/>
      <c r="MFK81" s="48"/>
      <c r="MFL81" s="48"/>
      <c r="MFM81" s="48"/>
      <c r="MFN81" s="48"/>
      <c r="MFO81" s="48"/>
      <c r="MFP81" s="48"/>
      <c r="MFQ81" s="48"/>
      <c r="MFR81" s="48"/>
      <c r="MFS81" s="48"/>
      <c r="MFT81" s="48"/>
      <c r="MFU81" s="48"/>
      <c r="MFV81" s="48"/>
      <c r="MFW81" s="48"/>
      <c r="MFX81" s="48"/>
      <c r="MFY81" s="48"/>
      <c r="MFZ81" s="48"/>
      <c r="MGA81" s="48"/>
      <c r="MGB81" s="48"/>
      <c r="MGC81" s="48"/>
      <c r="MGD81" s="48"/>
      <c r="MGE81" s="48"/>
      <c r="MGF81" s="48"/>
      <c r="MGG81" s="48"/>
      <c r="MGH81" s="48"/>
      <c r="MGI81" s="48"/>
      <c r="MGJ81" s="48"/>
      <c r="MGK81" s="48"/>
      <c r="MGL81" s="48"/>
      <c r="MGM81" s="48"/>
      <c r="MGN81" s="48"/>
      <c r="MGO81" s="48"/>
      <c r="MGP81" s="48"/>
      <c r="MGQ81" s="48"/>
      <c r="MGR81" s="48"/>
      <c r="MGS81" s="48"/>
      <c r="MGT81" s="48"/>
      <c r="MGU81" s="48"/>
      <c r="MGV81" s="48"/>
      <c r="MGW81" s="48"/>
      <c r="MGX81" s="48"/>
      <c r="MGY81" s="48"/>
      <c r="MGZ81" s="48"/>
      <c r="MHA81" s="48"/>
      <c r="MHB81" s="48"/>
      <c r="MHC81" s="48"/>
      <c r="MHD81" s="48"/>
      <c r="MHE81" s="48"/>
      <c r="MHF81" s="48"/>
      <c r="MHG81" s="48"/>
      <c r="MHH81" s="48"/>
      <c r="MHI81" s="48"/>
      <c r="MHJ81" s="48"/>
      <c r="MHK81" s="48"/>
      <c r="MHL81" s="48"/>
      <c r="MHM81" s="48"/>
      <c r="MHN81" s="48"/>
      <c r="MHO81" s="48"/>
      <c r="MHP81" s="48"/>
      <c r="MHQ81" s="48"/>
      <c r="MHR81" s="48"/>
      <c r="MHS81" s="48"/>
      <c r="MHT81" s="48"/>
      <c r="MHU81" s="48"/>
      <c r="MHV81" s="48"/>
      <c r="MHW81" s="48"/>
      <c r="MHX81" s="48"/>
      <c r="MHY81" s="48"/>
      <c r="MHZ81" s="48"/>
      <c r="MIA81" s="48"/>
      <c r="MIB81" s="48"/>
      <c r="MIC81" s="48"/>
      <c r="MID81" s="48"/>
      <c r="MIE81" s="48"/>
      <c r="MIF81" s="48"/>
      <c r="MIG81" s="48"/>
      <c r="MIH81" s="48"/>
      <c r="MII81" s="48"/>
      <c r="MIJ81" s="48"/>
      <c r="MIK81" s="48"/>
      <c r="MIL81" s="48"/>
      <c r="MIM81" s="48"/>
      <c r="MIN81" s="48"/>
      <c r="MIO81" s="48"/>
      <c r="MIP81" s="48"/>
      <c r="MIQ81" s="48"/>
      <c r="MIR81" s="48"/>
      <c r="MIS81" s="48"/>
      <c r="MIT81" s="48"/>
      <c r="MIU81" s="48"/>
      <c r="MIV81" s="48"/>
      <c r="MIW81" s="48"/>
      <c r="MIX81" s="48"/>
      <c r="MIY81" s="48"/>
      <c r="MIZ81" s="48"/>
      <c r="MJA81" s="48"/>
      <c r="MJB81" s="48"/>
      <c r="MJC81" s="48"/>
      <c r="MJD81" s="48"/>
      <c r="MJE81" s="48"/>
      <c r="MJF81" s="48"/>
      <c r="MJG81" s="48"/>
      <c r="MJH81" s="48"/>
      <c r="MJI81" s="48"/>
      <c r="MJJ81" s="48"/>
      <c r="MJK81" s="48"/>
      <c r="MJL81" s="48"/>
      <c r="MJM81" s="48"/>
      <c r="MJN81" s="48"/>
      <c r="MJO81" s="48"/>
      <c r="MJP81" s="48"/>
      <c r="MJQ81" s="48"/>
      <c r="MJR81" s="48"/>
      <c r="MJS81" s="48"/>
      <c r="MJT81" s="48"/>
      <c r="MJU81" s="48"/>
      <c r="MJV81" s="48"/>
      <c r="MJW81" s="48"/>
      <c r="MJX81" s="48"/>
      <c r="MJY81" s="48"/>
      <c r="MJZ81" s="48"/>
      <c r="MKA81" s="48"/>
      <c r="MKB81" s="48"/>
      <c r="MKC81" s="48"/>
      <c r="MKD81" s="48"/>
      <c r="MKE81" s="48"/>
      <c r="MKF81" s="48"/>
      <c r="MKG81" s="48"/>
      <c r="MKH81" s="48"/>
      <c r="MKI81" s="48"/>
      <c r="MKJ81" s="48"/>
      <c r="MKK81" s="48"/>
      <c r="MKL81" s="48"/>
      <c r="MKM81" s="48"/>
      <c r="MKN81" s="48"/>
      <c r="MKO81" s="48"/>
      <c r="MKP81" s="48"/>
      <c r="MKQ81" s="48"/>
      <c r="MKR81" s="48"/>
      <c r="MKS81" s="48"/>
      <c r="MKT81" s="48"/>
      <c r="MKU81" s="48"/>
      <c r="MKV81" s="48"/>
      <c r="MKW81" s="48"/>
      <c r="MKX81" s="48"/>
      <c r="MKY81" s="48"/>
      <c r="MKZ81" s="48"/>
      <c r="MLA81" s="48"/>
      <c r="MLB81" s="48"/>
      <c r="MLC81" s="48"/>
      <c r="MLD81" s="48"/>
      <c r="MLE81" s="48"/>
      <c r="MLF81" s="48"/>
      <c r="MLG81" s="48"/>
      <c r="MLH81" s="48"/>
      <c r="MLI81" s="48"/>
      <c r="MLJ81" s="48"/>
      <c r="MLK81" s="48"/>
      <c r="MLL81" s="48"/>
      <c r="MLM81" s="48"/>
      <c r="MLN81" s="48"/>
      <c r="MLO81" s="48"/>
      <c r="MLP81" s="48"/>
      <c r="MLQ81" s="48"/>
      <c r="MLR81" s="48"/>
      <c r="MLS81" s="48"/>
      <c r="MLT81" s="48"/>
      <c r="MLU81" s="48"/>
      <c r="MLV81" s="48"/>
      <c r="MLW81" s="48"/>
      <c r="MLX81" s="48"/>
      <c r="MLY81" s="48"/>
      <c r="MLZ81" s="48"/>
      <c r="MMA81" s="48"/>
      <c r="MMB81" s="48"/>
      <c r="MMC81" s="48"/>
      <c r="MMD81" s="48"/>
      <c r="MME81" s="48"/>
      <c r="MMF81" s="48"/>
      <c r="MMG81" s="48"/>
      <c r="MMH81" s="48"/>
      <c r="MMI81" s="48"/>
      <c r="MMJ81" s="48"/>
      <c r="MMK81" s="48"/>
      <c r="MML81" s="48"/>
      <c r="MMM81" s="48"/>
      <c r="MMN81" s="48"/>
      <c r="MMO81" s="48"/>
      <c r="MMP81" s="48"/>
      <c r="MMQ81" s="48"/>
      <c r="MMR81" s="48"/>
      <c r="MMS81" s="48"/>
      <c r="MMT81" s="48"/>
      <c r="MMU81" s="48"/>
      <c r="MMV81" s="48"/>
      <c r="MMW81" s="48"/>
      <c r="MMX81" s="48"/>
      <c r="MMY81" s="48"/>
      <c r="MMZ81" s="48"/>
      <c r="MNA81" s="48"/>
      <c r="MNB81" s="48"/>
      <c r="MNC81" s="48"/>
      <c r="MND81" s="48"/>
      <c r="MNE81" s="48"/>
      <c r="MNF81" s="48"/>
      <c r="MNG81" s="48"/>
      <c r="MNH81" s="48"/>
      <c r="MNI81" s="48"/>
      <c r="MNJ81" s="48"/>
      <c r="MNK81" s="48"/>
      <c r="MNL81" s="48"/>
      <c r="MNM81" s="48"/>
      <c r="MNN81" s="48"/>
      <c r="MNO81" s="48"/>
      <c r="MNP81" s="48"/>
      <c r="MNQ81" s="48"/>
      <c r="MNR81" s="48"/>
      <c r="MNS81" s="48"/>
      <c r="MNT81" s="48"/>
      <c r="MNU81" s="48"/>
      <c r="MNV81" s="48"/>
      <c r="MNW81" s="48"/>
      <c r="MNX81" s="48"/>
      <c r="MNY81" s="48"/>
      <c r="MNZ81" s="48"/>
      <c r="MOA81" s="48"/>
      <c r="MOB81" s="48"/>
      <c r="MOC81" s="48"/>
      <c r="MOD81" s="48"/>
      <c r="MOE81" s="48"/>
      <c r="MOF81" s="48"/>
      <c r="MOG81" s="48"/>
      <c r="MOH81" s="48"/>
      <c r="MOI81" s="48"/>
      <c r="MOJ81" s="48"/>
      <c r="MOK81" s="48"/>
      <c r="MOL81" s="48"/>
      <c r="MOM81" s="48"/>
      <c r="MON81" s="48"/>
      <c r="MOO81" s="48"/>
      <c r="MOP81" s="48"/>
      <c r="MOQ81" s="48"/>
      <c r="MOR81" s="48"/>
      <c r="MOS81" s="48"/>
      <c r="MOT81" s="48"/>
      <c r="MOU81" s="48"/>
      <c r="MOV81" s="48"/>
      <c r="MOW81" s="48"/>
      <c r="MOX81" s="48"/>
      <c r="MOY81" s="48"/>
      <c r="MOZ81" s="48"/>
      <c r="MPA81" s="48"/>
      <c r="MPB81" s="48"/>
      <c r="MPC81" s="48"/>
      <c r="MPD81" s="48"/>
      <c r="MPE81" s="48"/>
      <c r="MPF81" s="48"/>
      <c r="MPG81" s="48"/>
      <c r="MPH81" s="48"/>
      <c r="MPI81" s="48"/>
      <c r="MPJ81" s="48"/>
      <c r="MPK81" s="48"/>
      <c r="MPL81" s="48"/>
      <c r="MPM81" s="48"/>
      <c r="MPN81" s="48"/>
      <c r="MPO81" s="48"/>
      <c r="MPP81" s="48"/>
      <c r="MPQ81" s="48"/>
      <c r="MPR81" s="48"/>
      <c r="MPS81" s="48"/>
      <c r="MPT81" s="48"/>
      <c r="MPU81" s="48"/>
      <c r="MPV81" s="48"/>
      <c r="MPW81" s="48"/>
      <c r="MPX81" s="48"/>
      <c r="MPY81" s="48"/>
      <c r="MPZ81" s="48"/>
      <c r="MQA81" s="48"/>
      <c r="MQB81" s="48"/>
      <c r="MQC81" s="48"/>
      <c r="MQD81" s="48"/>
      <c r="MQE81" s="48"/>
      <c r="MQF81" s="48"/>
      <c r="MQG81" s="48"/>
      <c r="MQH81" s="48"/>
      <c r="MQI81" s="48"/>
      <c r="MQJ81" s="48"/>
      <c r="MQK81" s="48"/>
      <c r="MQL81" s="48"/>
      <c r="MQM81" s="48"/>
      <c r="MQN81" s="48"/>
      <c r="MQO81" s="48"/>
      <c r="MQP81" s="48"/>
      <c r="MQQ81" s="48"/>
      <c r="MQR81" s="48"/>
      <c r="MQS81" s="48"/>
      <c r="MQT81" s="48"/>
      <c r="MQU81" s="48"/>
      <c r="MQV81" s="48"/>
      <c r="MQW81" s="48"/>
      <c r="MQX81" s="48"/>
      <c r="MQY81" s="48"/>
      <c r="MQZ81" s="48"/>
      <c r="MRA81" s="48"/>
      <c r="MRB81" s="48"/>
      <c r="MRC81" s="48"/>
      <c r="MRD81" s="48"/>
      <c r="MRE81" s="48"/>
      <c r="MRF81" s="48"/>
      <c r="MRG81" s="48"/>
      <c r="MRH81" s="48"/>
      <c r="MRI81" s="48"/>
      <c r="MRJ81" s="48"/>
      <c r="MRK81" s="48"/>
      <c r="MRL81" s="48"/>
      <c r="MRM81" s="48"/>
      <c r="MRN81" s="48"/>
      <c r="MRO81" s="48"/>
      <c r="MRP81" s="48"/>
      <c r="MRQ81" s="48"/>
      <c r="MRR81" s="48"/>
      <c r="MRS81" s="48"/>
      <c r="MRT81" s="48"/>
      <c r="MRU81" s="48"/>
      <c r="MRV81" s="48"/>
      <c r="MRW81" s="48"/>
      <c r="MRX81" s="48"/>
      <c r="MRY81" s="48"/>
      <c r="MRZ81" s="48"/>
      <c r="MSA81" s="48"/>
      <c r="MSB81" s="48"/>
      <c r="MSC81" s="48"/>
      <c r="MSD81" s="48"/>
      <c r="MSE81" s="48"/>
      <c r="MSF81" s="48"/>
      <c r="MSG81" s="48"/>
      <c r="MSH81" s="48"/>
      <c r="MSI81" s="48"/>
      <c r="MSJ81" s="48"/>
      <c r="MSK81" s="48"/>
      <c r="MSL81" s="48"/>
      <c r="MSM81" s="48"/>
      <c r="MSN81" s="48"/>
      <c r="MSO81" s="48"/>
      <c r="MSP81" s="48"/>
      <c r="MSQ81" s="48"/>
      <c r="MSR81" s="48"/>
      <c r="MSS81" s="48"/>
      <c r="MST81" s="48"/>
      <c r="MSU81" s="48"/>
      <c r="MSV81" s="48"/>
      <c r="MSW81" s="48"/>
      <c r="MSX81" s="48"/>
      <c r="MSY81" s="48"/>
      <c r="MSZ81" s="48"/>
      <c r="MTA81" s="48"/>
      <c r="MTB81" s="48"/>
      <c r="MTC81" s="48"/>
      <c r="MTD81" s="48"/>
      <c r="MTE81" s="48"/>
      <c r="MTF81" s="48"/>
      <c r="MTG81" s="48"/>
      <c r="MTH81" s="48"/>
      <c r="MTI81" s="48"/>
      <c r="MTJ81" s="48"/>
      <c r="MTK81" s="48"/>
      <c r="MTL81" s="48"/>
      <c r="MTM81" s="48"/>
      <c r="MTN81" s="48"/>
      <c r="MTO81" s="48"/>
      <c r="MTP81" s="48"/>
      <c r="MTQ81" s="48"/>
      <c r="MTR81" s="48"/>
      <c r="MTS81" s="48"/>
      <c r="MTT81" s="48"/>
      <c r="MTU81" s="48"/>
      <c r="MTV81" s="48"/>
      <c r="MTW81" s="48"/>
      <c r="MTX81" s="48"/>
      <c r="MTY81" s="48"/>
      <c r="MTZ81" s="48"/>
      <c r="MUA81" s="48"/>
      <c r="MUB81" s="48"/>
      <c r="MUC81" s="48"/>
      <c r="MUD81" s="48"/>
      <c r="MUE81" s="48"/>
      <c r="MUF81" s="48"/>
      <c r="MUG81" s="48"/>
      <c r="MUH81" s="48"/>
      <c r="MUI81" s="48"/>
      <c r="MUJ81" s="48"/>
      <c r="MUK81" s="48"/>
      <c r="MUL81" s="48"/>
      <c r="MUM81" s="48"/>
      <c r="MUN81" s="48"/>
      <c r="MUO81" s="48"/>
      <c r="MUP81" s="48"/>
      <c r="MUQ81" s="48"/>
      <c r="MUR81" s="48"/>
      <c r="MUS81" s="48"/>
      <c r="MUT81" s="48"/>
      <c r="MUU81" s="48"/>
      <c r="MUV81" s="48"/>
      <c r="MUW81" s="48"/>
      <c r="MUX81" s="48"/>
      <c r="MUY81" s="48"/>
      <c r="MUZ81" s="48"/>
      <c r="MVA81" s="48"/>
      <c r="MVB81" s="48"/>
      <c r="MVC81" s="48"/>
      <c r="MVD81" s="48"/>
      <c r="MVE81" s="48"/>
      <c r="MVF81" s="48"/>
      <c r="MVG81" s="48"/>
      <c r="MVH81" s="48"/>
      <c r="MVI81" s="48"/>
      <c r="MVJ81" s="48"/>
      <c r="MVK81" s="48"/>
      <c r="MVL81" s="48"/>
      <c r="MVM81" s="48"/>
      <c r="MVN81" s="48"/>
      <c r="MVO81" s="48"/>
      <c r="MVP81" s="48"/>
      <c r="MVQ81" s="48"/>
      <c r="MVR81" s="48"/>
      <c r="MVS81" s="48"/>
      <c r="MVT81" s="48"/>
      <c r="MVU81" s="48"/>
      <c r="MVV81" s="48"/>
      <c r="MVW81" s="48"/>
      <c r="MVX81" s="48"/>
      <c r="MVY81" s="48"/>
      <c r="MVZ81" s="48"/>
      <c r="MWA81" s="48"/>
      <c r="MWB81" s="48"/>
      <c r="MWC81" s="48"/>
      <c r="MWD81" s="48"/>
      <c r="MWE81" s="48"/>
      <c r="MWF81" s="48"/>
      <c r="MWG81" s="48"/>
      <c r="MWH81" s="48"/>
      <c r="MWI81" s="48"/>
      <c r="MWJ81" s="48"/>
      <c r="MWK81" s="48"/>
      <c r="MWL81" s="48"/>
      <c r="MWM81" s="48"/>
      <c r="MWN81" s="48"/>
      <c r="MWO81" s="48"/>
      <c r="MWP81" s="48"/>
      <c r="MWQ81" s="48"/>
      <c r="MWR81" s="48"/>
      <c r="MWS81" s="48"/>
      <c r="MWT81" s="48"/>
      <c r="MWU81" s="48"/>
      <c r="MWV81" s="48"/>
      <c r="MWW81" s="48"/>
      <c r="MWX81" s="48"/>
      <c r="MWY81" s="48"/>
      <c r="MWZ81" s="48"/>
      <c r="MXA81" s="48"/>
      <c r="MXB81" s="48"/>
      <c r="MXC81" s="48"/>
      <c r="MXD81" s="48"/>
      <c r="MXE81" s="48"/>
      <c r="MXF81" s="48"/>
      <c r="MXG81" s="48"/>
      <c r="MXH81" s="48"/>
      <c r="MXI81" s="48"/>
      <c r="MXJ81" s="48"/>
      <c r="MXK81" s="48"/>
      <c r="MXL81" s="48"/>
      <c r="MXM81" s="48"/>
      <c r="MXN81" s="48"/>
      <c r="MXO81" s="48"/>
      <c r="MXP81" s="48"/>
      <c r="MXQ81" s="48"/>
      <c r="MXR81" s="48"/>
      <c r="MXS81" s="48"/>
      <c r="MXT81" s="48"/>
      <c r="MXU81" s="48"/>
      <c r="MXV81" s="48"/>
      <c r="MXW81" s="48"/>
      <c r="MXX81" s="48"/>
      <c r="MXY81" s="48"/>
      <c r="MXZ81" s="48"/>
      <c r="MYA81" s="48"/>
      <c r="MYB81" s="48"/>
      <c r="MYC81" s="48"/>
      <c r="MYD81" s="48"/>
      <c r="MYE81" s="48"/>
      <c r="MYF81" s="48"/>
      <c r="MYG81" s="48"/>
      <c r="MYH81" s="48"/>
      <c r="MYI81" s="48"/>
      <c r="MYJ81" s="48"/>
      <c r="MYK81" s="48"/>
      <c r="MYL81" s="48"/>
      <c r="MYM81" s="48"/>
      <c r="MYN81" s="48"/>
      <c r="MYO81" s="48"/>
      <c r="MYP81" s="48"/>
      <c r="MYQ81" s="48"/>
      <c r="MYR81" s="48"/>
      <c r="MYS81" s="48"/>
      <c r="MYT81" s="48"/>
      <c r="MYU81" s="48"/>
      <c r="MYV81" s="48"/>
      <c r="MYW81" s="48"/>
      <c r="MYX81" s="48"/>
      <c r="MYY81" s="48"/>
      <c r="MYZ81" s="48"/>
      <c r="MZA81" s="48"/>
      <c r="MZB81" s="48"/>
      <c r="MZC81" s="48"/>
      <c r="MZD81" s="48"/>
      <c r="MZE81" s="48"/>
      <c r="MZF81" s="48"/>
      <c r="MZG81" s="48"/>
      <c r="MZH81" s="48"/>
      <c r="MZI81" s="48"/>
      <c r="MZJ81" s="48"/>
      <c r="MZK81" s="48"/>
      <c r="MZL81" s="48"/>
      <c r="MZM81" s="48"/>
      <c r="MZN81" s="48"/>
      <c r="MZO81" s="48"/>
      <c r="MZP81" s="48"/>
      <c r="MZQ81" s="48"/>
      <c r="MZR81" s="48"/>
      <c r="MZS81" s="48"/>
      <c r="MZT81" s="48"/>
      <c r="MZU81" s="48"/>
      <c r="MZV81" s="48"/>
      <c r="MZW81" s="48"/>
      <c r="MZX81" s="48"/>
      <c r="MZY81" s="48"/>
      <c r="MZZ81" s="48"/>
      <c r="NAA81" s="48"/>
      <c r="NAB81" s="48"/>
      <c r="NAC81" s="48"/>
      <c r="NAD81" s="48"/>
      <c r="NAE81" s="48"/>
      <c r="NAF81" s="48"/>
      <c r="NAG81" s="48"/>
      <c r="NAH81" s="48"/>
      <c r="NAI81" s="48"/>
      <c r="NAJ81" s="48"/>
      <c r="NAK81" s="48"/>
      <c r="NAL81" s="48"/>
      <c r="NAM81" s="48"/>
      <c r="NAN81" s="48"/>
      <c r="NAO81" s="48"/>
      <c r="NAP81" s="48"/>
      <c r="NAQ81" s="48"/>
      <c r="NAR81" s="48"/>
      <c r="NAS81" s="48"/>
      <c r="NAT81" s="48"/>
      <c r="NAU81" s="48"/>
      <c r="NAV81" s="48"/>
      <c r="NAW81" s="48"/>
      <c r="NAX81" s="48"/>
      <c r="NAY81" s="48"/>
      <c r="NAZ81" s="48"/>
      <c r="NBA81" s="48"/>
      <c r="NBB81" s="48"/>
      <c r="NBC81" s="48"/>
      <c r="NBD81" s="48"/>
      <c r="NBE81" s="48"/>
      <c r="NBF81" s="48"/>
      <c r="NBG81" s="48"/>
      <c r="NBH81" s="48"/>
      <c r="NBI81" s="48"/>
      <c r="NBJ81" s="48"/>
      <c r="NBK81" s="48"/>
      <c r="NBL81" s="48"/>
      <c r="NBM81" s="48"/>
      <c r="NBN81" s="48"/>
      <c r="NBO81" s="48"/>
      <c r="NBP81" s="48"/>
      <c r="NBQ81" s="48"/>
      <c r="NBR81" s="48"/>
      <c r="NBS81" s="48"/>
      <c r="NBT81" s="48"/>
      <c r="NBU81" s="48"/>
      <c r="NBV81" s="48"/>
      <c r="NBW81" s="48"/>
      <c r="NBX81" s="48"/>
      <c r="NBY81" s="48"/>
      <c r="NBZ81" s="48"/>
      <c r="NCA81" s="48"/>
      <c r="NCB81" s="48"/>
      <c r="NCC81" s="48"/>
      <c r="NCD81" s="48"/>
      <c r="NCE81" s="48"/>
      <c r="NCF81" s="48"/>
      <c r="NCG81" s="48"/>
      <c r="NCH81" s="48"/>
      <c r="NCI81" s="48"/>
      <c r="NCJ81" s="48"/>
      <c r="NCK81" s="48"/>
      <c r="NCL81" s="48"/>
      <c r="NCM81" s="48"/>
      <c r="NCN81" s="48"/>
      <c r="NCO81" s="48"/>
      <c r="NCP81" s="48"/>
      <c r="NCQ81" s="48"/>
      <c r="NCR81" s="48"/>
      <c r="NCS81" s="48"/>
      <c r="NCT81" s="48"/>
      <c r="NCU81" s="48"/>
      <c r="NCV81" s="48"/>
      <c r="NCW81" s="48"/>
      <c r="NCX81" s="48"/>
      <c r="NCY81" s="48"/>
      <c r="NCZ81" s="48"/>
      <c r="NDA81" s="48"/>
      <c r="NDB81" s="48"/>
      <c r="NDC81" s="48"/>
      <c r="NDD81" s="48"/>
      <c r="NDE81" s="48"/>
      <c r="NDF81" s="48"/>
      <c r="NDG81" s="48"/>
      <c r="NDH81" s="48"/>
      <c r="NDI81" s="48"/>
      <c r="NDJ81" s="48"/>
      <c r="NDK81" s="48"/>
      <c r="NDL81" s="48"/>
      <c r="NDM81" s="48"/>
      <c r="NDN81" s="48"/>
      <c r="NDO81" s="48"/>
      <c r="NDP81" s="48"/>
      <c r="NDQ81" s="48"/>
      <c r="NDR81" s="48"/>
      <c r="NDS81" s="48"/>
      <c r="NDT81" s="48"/>
      <c r="NDU81" s="48"/>
      <c r="NDV81" s="48"/>
      <c r="NDW81" s="48"/>
      <c r="NDX81" s="48"/>
      <c r="NDY81" s="48"/>
      <c r="NDZ81" s="48"/>
      <c r="NEA81" s="48"/>
      <c r="NEB81" s="48"/>
      <c r="NEC81" s="48"/>
      <c r="NED81" s="48"/>
      <c r="NEE81" s="48"/>
      <c r="NEF81" s="48"/>
      <c r="NEG81" s="48"/>
      <c r="NEH81" s="48"/>
      <c r="NEI81" s="48"/>
      <c r="NEJ81" s="48"/>
      <c r="NEK81" s="48"/>
      <c r="NEL81" s="48"/>
      <c r="NEM81" s="48"/>
      <c r="NEN81" s="48"/>
      <c r="NEO81" s="48"/>
      <c r="NEP81" s="48"/>
      <c r="NEQ81" s="48"/>
      <c r="NER81" s="48"/>
      <c r="NES81" s="48"/>
      <c r="NET81" s="48"/>
      <c r="NEU81" s="48"/>
      <c r="NEV81" s="48"/>
      <c r="NEW81" s="48"/>
      <c r="NEX81" s="48"/>
      <c r="NEY81" s="48"/>
      <c r="NEZ81" s="48"/>
      <c r="NFA81" s="48"/>
      <c r="NFB81" s="48"/>
      <c r="NFC81" s="48"/>
      <c r="NFD81" s="48"/>
      <c r="NFE81" s="48"/>
      <c r="NFF81" s="48"/>
      <c r="NFG81" s="48"/>
      <c r="NFH81" s="48"/>
      <c r="NFI81" s="48"/>
      <c r="NFJ81" s="48"/>
      <c r="NFK81" s="48"/>
      <c r="NFL81" s="48"/>
      <c r="NFM81" s="48"/>
      <c r="NFN81" s="48"/>
      <c r="NFO81" s="48"/>
      <c r="NFP81" s="48"/>
      <c r="NFQ81" s="48"/>
      <c r="NFR81" s="48"/>
      <c r="NFS81" s="48"/>
      <c r="NFT81" s="48"/>
      <c r="NFU81" s="48"/>
      <c r="NFV81" s="48"/>
      <c r="NFW81" s="48"/>
      <c r="NFX81" s="48"/>
      <c r="NFY81" s="48"/>
      <c r="NFZ81" s="48"/>
      <c r="NGA81" s="48"/>
      <c r="NGB81" s="48"/>
      <c r="NGC81" s="48"/>
      <c r="NGD81" s="48"/>
      <c r="NGE81" s="48"/>
      <c r="NGF81" s="48"/>
      <c r="NGG81" s="48"/>
      <c r="NGH81" s="48"/>
      <c r="NGI81" s="48"/>
      <c r="NGJ81" s="48"/>
      <c r="NGK81" s="48"/>
      <c r="NGL81" s="48"/>
      <c r="NGM81" s="48"/>
      <c r="NGN81" s="48"/>
      <c r="NGO81" s="48"/>
      <c r="NGP81" s="48"/>
      <c r="NGQ81" s="48"/>
      <c r="NGR81" s="48"/>
      <c r="NGS81" s="48"/>
      <c r="NGT81" s="48"/>
      <c r="NGU81" s="48"/>
      <c r="NGV81" s="48"/>
      <c r="NGW81" s="48"/>
      <c r="NGX81" s="48"/>
      <c r="NGY81" s="48"/>
      <c r="NGZ81" s="48"/>
      <c r="NHA81" s="48"/>
      <c r="NHB81" s="48"/>
      <c r="NHC81" s="48"/>
      <c r="NHD81" s="48"/>
      <c r="NHE81" s="48"/>
      <c r="NHF81" s="48"/>
      <c r="NHG81" s="48"/>
      <c r="NHH81" s="48"/>
      <c r="NHI81" s="48"/>
      <c r="NHJ81" s="48"/>
      <c r="NHK81" s="48"/>
      <c r="NHL81" s="48"/>
      <c r="NHM81" s="48"/>
      <c r="NHN81" s="48"/>
      <c r="NHO81" s="48"/>
      <c r="NHP81" s="48"/>
      <c r="NHQ81" s="48"/>
      <c r="NHR81" s="48"/>
      <c r="NHS81" s="48"/>
      <c r="NHT81" s="48"/>
      <c r="NHU81" s="48"/>
      <c r="NHV81" s="48"/>
      <c r="NHW81" s="48"/>
      <c r="NHX81" s="48"/>
      <c r="NHY81" s="48"/>
      <c r="NHZ81" s="48"/>
      <c r="NIA81" s="48"/>
      <c r="NIB81" s="48"/>
      <c r="NIC81" s="48"/>
      <c r="NID81" s="48"/>
      <c r="NIE81" s="48"/>
      <c r="NIF81" s="48"/>
      <c r="NIG81" s="48"/>
      <c r="NIH81" s="48"/>
      <c r="NII81" s="48"/>
      <c r="NIJ81" s="48"/>
      <c r="NIK81" s="48"/>
      <c r="NIL81" s="48"/>
      <c r="NIM81" s="48"/>
      <c r="NIN81" s="48"/>
      <c r="NIO81" s="48"/>
      <c r="NIP81" s="48"/>
      <c r="NIQ81" s="48"/>
      <c r="NIR81" s="48"/>
      <c r="NIS81" s="48"/>
      <c r="NIT81" s="48"/>
      <c r="NIU81" s="48"/>
      <c r="NIV81" s="48"/>
      <c r="NIW81" s="48"/>
      <c r="NIX81" s="48"/>
      <c r="NIY81" s="48"/>
      <c r="NIZ81" s="48"/>
      <c r="NJA81" s="48"/>
      <c r="NJB81" s="48"/>
      <c r="NJC81" s="48"/>
      <c r="NJD81" s="48"/>
      <c r="NJE81" s="48"/>
      <c r="NJF81" s="48"/>
      <c r="NJG81" s="48"/>
      <c r="NJH81" s="48"/>
      <c r="NJI81" s="48"/>
      <c r="NJJ81" s="48"/>
      <c r="NJK81" s="48"/>
      <c r="NJL81" s="48"/>
      <c r="NJM81" s="48"/>
      <c r="NJN81" s="48"/>
      <c r="NJO81" s="48"/>
      <c r="NJP81" s="48"/>
      <c r="NJQ81" s="48"/>
      <c r="NJR81" s="48"/>
      <c r="NJS81" s="48"/>
      <c r="NJT81" s="48"/>
      <c r="NJU81" s="48"/>
      <c r="NJV81" s="48"/>
      <c r="NJW81" s="48"/>
      <c r="NJX81" s="48"/>
      <c r="NJY81" s="48"/>
      <c r="NJZ81" s="48"/>
      <c r="NKA81" s="48"/>
      <c r="NKB81" s="48"/>
      <c r="NKC81" s="48"/>
      <c r="NKD81" s="48"/>
      <c r="NKE81" s="48"/>
      <c r="NKF81" s="48"/>
      <c r="NKG81" s="48"/>
      <c r="NKH81" s="48"/>
      <c r="NKI81" s="48"/>
      <c r="NKJ81" s="48"/>
      <c r="NKK81" s="48"/>
      <c r="NKL81" s="48"/>
      <c r="NKM81" s="48"/>
      <c r="NKN81" s="48"/>
      <c r="NKO81" s="48"/>
      <c r="NKP81" s="48"/>
      <c r="NKQ81" s="48"/>
      <c r="NKR81" s="48"/>
      <c r="NKS81" s="48"/>
      <c r="NKT81" s="48"/>
      <c r="NKU81" s="48"/>
      <c r="NKV81" s="48"/>
      <c r="NKW81" s="48"/>
      <c r="NKX81" s="48"/>
      <c r="NKY81" s="48"/>
      <c r="NKZ81" s="48"/>
      <c r="NLA81" s="48"/>
      <c r="NLB81" s="48"/>
      <c r="NLC81" s="48"/>
      <c r="NLD81" s="48"/>
      <c r="NLE81" s="48"/>
      <c r="NLF81" s="48"/>
      <c r="NLG81" s="48"/>
      <c r="NLH81" s="48"/>
      <c r="NLI81" s="48"/>
      <c r="NLJ81" s="48"/>
      <c r="NLK81" s="48"/>
      <c r="NLL81" s="48"/>
      <c r="NLM81" s="48"/>
      <c r="NLN81" s="48"/>
      <c r="NLO81" s="48"/>
      <c r="NLP81" s="48"/>
      <c r="NLQ81" s="48"/>
      <c r="NLR81" s="48"/>
      <c r="NLS81" s="48"/>
      <c r="NLT81" s="48"/>
      <c r="NLU81" s="48"/>
      <c r="NLV81" s="48"/>
      <c r="NLW81" s="48"/>
      <c r="NLX81" s="48"/>
      <c r="NLY81" s="48"/>
      <c r="NLZ81" s="48"/>
      <c r="NMA81" s="48"/>
      <c r="NMB81" s="48"/>
      <c r="NMC81" s="48"/>
      <c r="NMD81" s="48"/>
      <c r="NME81" s="48"/>
      <c r="NMF81" s="48"/>
      <c r="NMG81" s="48"/>
      <c r="NMH81" s="48"/>
      <c r="NMI81" s="48"/>
      <c r="NMJ81" s="48"/>
      <c r="NMK81" s="48"/>
      <c r="NML81" s="48"/>
      <c r="NMM81" s="48"/>
      <c r="NMN81" s="48"/>
      <c r="NMO81" s="48"/>
      <c r="NMP81" s="48"/>
      <c r="NMQ81" s="48"/>
      <c r="NMR81" s="48"/>
      <c r="NMS81" s="48"/>
      <c r="NMT81" s="48"/>
      <c r="NMU81" s="48"/>
      <c r="NMV81" s="48"/>
      <c r="NMW81" s="48"/>
      <c r="NMX81" s="48"/>
      <c r="NMY81" s="48"/>
      <c r="NMZ81" s="48"/>
      <c r="NNA81" s="48"/>
      <c r="NNB81" s="48"/>
      <c r="NNC81" s="48"/>
      <c r="NND81" s="48"/>
      <c r="NNE81" s="48"/>
      <c r="NNF81" s="48"/>
      <c r="NNG81" s="48"/>
      <c r="NNH81" s="48"/>
      <c r="NNI81" s="48"/>
      <c r="NNJ81" s="48"/>
      <c r="NNK81" s="48"/>
      <c r="NNL81" s="48"/>
      <c r="NNM81" s="48"/>
      <c r="NNN81" s="48"/>
      <c r="NNO81" s="48"/>
      <c r="NNP81" s="48"/>
      <c r="NNQ81" s="48"/>
      <c r="NNR81" s="48"/>
      <c r="NNS81" s="48"/>
      <c r="NNT81" s="48"/>
      <c r="NNU81" s="48"/>
      <c r="NNV81" s="48"/>
      <c r="NNW81" s="48"/>
      <c r="NNX81" s="48"/>
      <c r="NNY81" s="48"/>
      <c r="NNZ81" s="48"/>
      <c r="NOA81" s="48"/>
      <c r="NOB81" s="48"/>
      <c r="NOC81" s="48"/>
      <c r="NOD81" s="48"/>
      <c r="NOE81" s="48"/>
      <c r="NOF81" s="48"/>
      <c r="NOG81" s="48"/>
      <c r="NOH81" s="48"/>
      <c r="NOI81" s="48"/>
      <c r="NOJ81" s="48"/>
      <c r="NOK81" s="48"/>
      <c r="NOL81" s="48"/>
      <c r="NOM81" s="48"/>
      <c r="NON81" s="48"/>
      <c r="NOO81" s="48"/>
      <c r="NOP81" s="48"/>
      <c r="NOQ81" s="48"/>
      <c r="NOR81" s="48"/>
      <c r="NOS81" s="48"/>
      <c r="NOT81" s="48"/>
      <c r="NOU81" s="48"/>
      <c r="NOV81" s="48"/>
      <c r="NOW81" s="48"/>
      <c r="NOX81" s="48"/>
      <c r="NOY81" s="48"/>
      <c r="NOZ81" s="48"/>
      <c r="NPA81" s="48"/>
      <c r="NPB81" s="48"/>
      <c r="NPC81" s="48"/>
      <c r="NPD81" s="48"/>
      <c r="NPE81" s="48"/>
      <c r="NPF81" s="48"/>
      <c r="NPG81" s="48"/>
      <c r="NPH81" s="48"/>
      <c r="NPI81" s="48"/>
      <c r="NPJ81" s="48"/>
      <c r="NPK81" s="48"/>
      <c r="NPL81" s="48"/>
      <c r="NPM81" s="48"/>
      <c r="NPN81" s="48"/>
      <c r="NPO81" s="48"/>
      <c r="NPP81" s="48"/>
      <c r="NPQ81" s="48"/>
      <c r="NPR81" s="48"/>
      <c r="NPS81" s="48"/>
      <c r="NPT81" s="48"/>
      <c r="NPU81" s="48"/>
      <c r="NPV81" s="48"/>
      <c r="NPW81" s="48"/>
      <c r="NPX81" s="48"/>
      <c r="NPY81" s="48"/>
      <c r="NPZ81" s="48"/>
      <c r="NQA81" s="48"/>
      <c r="NQB81" s="48"/>
      <c r="NQC81" s="48"/>
      <c r="NQD81" s="48"/>
      <c r="NQE81" s="48"/>
      <c r="NQF81" s="48"/>
      <c r="NQG81" s="48"/>
      <c r="NQH81" s="48"/>
      <c r="NQI81" s="48"/>
      <c r="NQJ81" s="48"/>
      <c r="NQK81" s="48"/>
      <c r="NQL81" s="48"/>
      <c r="NQM81" s="48"/>
      <c r="NQN81" s="48"/>
      <c r="NQO81" s="48"/>
      <c r="NQP81" s="48"/>
      <c r="NQQ81" s="48"/>
      <c r="NQR81" s="48"/>
      <c r="NQS81" s="48"/>
      <c r="NQT81" s="48"/>
      <c r="NQU81" s="48"/>
      <c r="NQV81" s="48"/>
      <c r="NQW81" s="48"/>
      <c r="NQX81" s="48"/>
      <c r="NQY81" s="48"/>
      <c r="NQZ81" s="48"/>
      <c r="NRA81" s="48"/>
      <c r="NRB81" s="48"/>
      <c r="NRC81" s="48"/>
      <c r="NRD81" s="48"/>
      <c r="NRE81" s="48"/>
      <c r="NRF81" s="48"/>
      <c r="NRG81" s="48"/>
      <c r="NRH81" s="48"/>
      <c r="NRI81" s="48"/>
      <c r="NRJ81" s="48"/>
      <c r="NRK81" s="48"/>
      <c r="NRL81" s="48"/>
      <c r="NRM81" s="48"/>
      <c r="NRN81" s="48"/>
      <c r="NRO81" s="48"/>
      <c r="NRP81" s="48"/>
      <c r="NRQ81" s="48"/>
      <c r="NRR81" s="48"/>
      <c r="NRS81" s="48"/>
      <c r="NRT81" s="48"/>
      <c r="NRU81" s="48"/>
      <c r="NRV81" s="48"/>
      <c r="NRW81" s="48"/>
      <c r="NRX81" s="48"/>
      <c r="NRY81" s="48"/>
      <c r="NRZ81" s="48"/>
      <c r="NSA81" s="48"/>
      <c r="NSB81" s="48"/>
      <c r="NSC81" s="48"/>
      <c r="NSD81" s="48"/>
      <c r="NSE81" s="48"/>
      <c r="NSF81" s="48"/>
      <c r="NSG81" s="48"/>
      <c r="NSH81" s="48"/>
      <c r="NSI81" s="48"/>
      <c r="NSJ81" s="48"/>
      <c r="NSK81" s="48"/>
      <c r="NSL81" s="48"/>
      <c r="NSM81" s="48"/>
      <c r="NSN81" s="48"/>
      <c r="NSO81" s="48"/>
      <c r="NSP81" s="48"/>
      <c r="NSQ81" s="48"/>
      <c r="NSR81" s="48"/>
      <c r="NSS81" s="48"/>
      <c r="NST81" s="48"/>
      <c r="NSU81" s="48"/>
      <c r="NSV81" s="48"/>
      <c r="NSW81" s="48"/>
      <c r="NSX81" s="48"/>
      <c r="NSY81" s="48"/>
      <c r="NSZ81" s="48"/>
      <c r="NTA81" s="48"/>
      <c r="NTB81" s="48"/>
      <c r="NTC81" s="48"/>
      <c r="NTD81" s="48"/>
      <c r="NTE81" s="48"/>
      <c r="NTF81" s="48"/>
      <c r="NTG81" s="48"/>
      <c r="NTH81" s="48"/>
      <c r="NTI81" s="48"/>
      <c r="NTJ81" s="48"/>
      <c r="NTK81" s="48"/>
      <c r="NTL81" s="48"/>
      <c r="NTM81" s="48"/>
      <c r="NTN81" s="48"/>
      <c r="NTO81" s="48"/>
      <c r="NTP81" s="48"/>
      <c r="NTQ81" s="48"/>
      <c r="NTR81" s="48"/>
      <c r="NTS81" s="48"/>
      <c r="NTT81" s="48"/>
      <c r="NTU81" s="48"/>
      <c r="NTV81" s="48"/>
      <c r="NTW81" s="48"/>
      <c r="NTX81" s="48"/>
      <c r="NTY81" s="48"/>
      <c r="NTZ81" s="48"/>
      <c r="NUA81" s="48"/>
      <c r="NUB81" s="48"/>
      <c r="NUC81" s="48"/>
      <c r="NUD81" s="48"/>
      <c r="NUE81" s="48"/>
      <c r="NUF81" s="48"/>
      <c r="NUG81" s="48"/>
      <c r="NUH81" s="48"/>
      <c r="NUI81" s="48"/>
      <c r="NUJ81" s="48"/>
      <c r="NUK81" s="48"/>
      <c r="NUL81" s="48"/>
      <c r="NUM81" s="48"/>
      <c r="NUN81" s="48"/>
      <c r="NUO81" s="48"/>
      <c r="NUP81" s="48"/>
      <c r="NUQ81" s="48"/>
      <c r="NUR81" s="48"/>
      <c r="NUS81" s="48"/>
      <c r="NUT81" s="48"/>
      <c r="NUU81" s="48"/>
      <c r="NUV81" s="48"/>
      <c r="NUW81" s="48"/>
      <c r="NUX81" s="48"/>
      <c r="NUY81" s="48"/>
      <c r="NUZ81" s="48"/>
      <c r="NVA81" s="48"/>
      <c r="NVB81" s="48"/>
      <c r="NVC81" s="48"/>
      <c r="NVD81" s="48"/>
      <c r="NVE81" s="48"/>
      <c r="NVF81" s="48"/>
      <c r="NVG81" s="48"/>
      <c r="NVH81" s="48"/>
      <c r="NVI81" s="48"/>
      <c r="NVJ81" s="48"/>
      <c r="NVK81" s="48"/>
      <c r="NVL81" s="48"/>
      <c r="NVM81" s="48"/>
      <c r="NVN81" s="48"/>
      <c r="NVO81" s="48"/>
      <c r="NVP81" s="48"/>
      <c r="NVQ81" s="48"/>
      <c r="NVR81" s="48"/>
      <c r="NVS81" s="48"/>
      <c r="NVT81" s="48"/>
      <c r="NVU81" s="48"/>
      <c r="NVV81" s="48"/>
      <c r="NVW81" s="48"/>
      <c r="NVX81" s="48"/>
      <c r="NVY81" s="48"/>
      <c r="NVZ81" s="48"/>
      <c r="NWA81" s="48"/>
      <c r="NWB81" s="48"/>
      <c r="NWC81" s="48"/>
      <c r="NWD81" s="48"/>
      <c r="NWE81" s="48"/>
      <c r="NWF81" s="48"/>
      <c r="NWG81" s="48"/>
      <c r="NWH81" s="48"/>
      <c r="NWI81" s="48"/>
      <c r="NWJ81" s="48"/>
      <c r="NWK81" s="48"/>
      <c r="NWL81" s="48"/>
      <c r="NWM81" s="48"/>
      <c r="NWN81" s="48"/>
      <c r="NWO81" s="48"/>
      <c r="NWP81" s="48"/>
      <c r="NWQ81" s="48"/>
      <c r="NWR81" s="48"/>
      <c r="NWS81" s="48"/>
      <c r="NWT81" s="48"/>
      <c r="NWU81" s="48"/>
      <c r="NWV81" s="48"/>
      <c r="NWW81" s="48"/>
      <c r="NWX81" s="48"/>
      <c r="NWY81" s="48"/>
      <c r="NWZ81" s="48"/>
      <c r="NXA81" s="48"/>
      <c r="NXB81" s="48"/>
      <c r="NXC81" s="48"/>
      <c r="NXD81" s="48"/>
      <c r="NXE81" s="48"/>
      <c r="NXF81" s="48"/>
      <c r="NXG81" s="48"/>
      <c r="NXH81" s="48"/>
      <c r="NXI81" s="48"/>
      <c r="NXJ81" s="48"/>
      <c r="NXK81" s="48"/>
      <c r="NXL81" s="48"/>
      <c r="NXM81" s="48"/>
      <c r="NXN81" s="48"/>
      <c r="NXO81" s="48"/>
      <c r="NXP81" s="48"/>
      <c r="NXQ81" s="48"/>
      <c r="NXR81" s="48"/>
      <c r="NXS81" s="48"/>
      <c r="NXT81" s="48"/>
      <c r="NXU81" s="48"/>
      <c r="NXV81" s="48"/>
      <c r="NXW81" s="48"/>
      <c r="NXX81" s="48"/>
      <c r="NXY81" s="48"/>
      <c r="NXZ81" s="48"/>
      <c r="NYA81" s="48"/>
      <c r="NYB81" s="48"/>
      <c r="NYC81" s="48"/>
      <c r="NYD81" s="48"/>
      <c r="NYE81" s="48"/>
      <c r="NYF81" s="48"/>
      <c r="NYG81" s="48"/>
      <c r="NYH81" s="48"/>
      <c r="NYI81" s="48"/>
      <c r="NYJ81" s="48"/>
      <c r="NYK81" s="48"/>
      <c r="NYL81" s="48"/>
      <c r="NYM81" s="48"/>
      <c r="NYN81" s="48"/>
      <c r="NYO81" s="48"/>
      <c r="NYP81" s="48"/>
      <c r="NYQ81" s="48"/>
      <c r="NYR81" s="48"/>
      <c r="NYS81" s="48"/>
      <c r="NYT81" s="48"/>
      <c r="NYU81" s="48"/>
      <c r="NYV81" s="48"/>
      <c r="NYW81" s="48"/>
      <c r="NYX81" s="48"/>
      <c r="NYY81" s="48"/>
      <c r="NYZ81" s="48"/>
      <c r="NZA81" s="48"/>
      <c r="NZB81" s="48"/>
      <c r="NZC81" s="48"/>
      <c r="NZD81" s="48"/>
      <c r="NZE81" s="48"/>
      <c r="NZF81" s="48"/>
      <c r="NZG81" s="48"/>
      <c r="NZH81" s="48"/>
      <c r="NZI81" s="48"/>
      <c r="NZJ81" s="48"/>
      <c r="NZK81" s="48"/>
      <c r="NZL81" s="48"/>
      <c r="NZM81" s="48"/>
      <c r="NZN81" s="48"/>
      <c r="NZO81" s="48"/>
      <c r="NZP81" s="48"/>
      <c r="NZQ81" s="48"/>
      <c r="NZR81" s="48"/>
      <c r="NZS81" s="48"/>
      <c r="NZT81" s="48"/>
      <c r="NZU81" s="48"/>
      <c r="NZV81" s="48"/>
      <c r="NZW81" s="48"/>
      <c r="NZX81" s="48"/>
      <c r="NZY81" s="48"/>
      <c r="NZZ81" s="48"/>
      <c r="OAA81" s="48"/>
      <c r="OAB81" s="48"/>
      <c r="OAC81" s="48"/>
      <c r="OAD81" s="48"/>
      <c r="OAE81" s="48"/>
      <c r="OAF81" s="48"/>
      <c r="OAG81" s="48"/>
      <c r="OAH81" s="48"/>
      <c r="OAI81" s="48"/>
      <c r="OAJ81" s="48"/>
      <c r="OAK81" s="48"/>
      <c r="OAL81" s="48"/>
      <c r="OAM81" s="48"/>
      <c r="OAN81" s="48"/>
      <c r="OAO81" s="48"/>
      <c r="OAP81" s="48"/>
      <c r="OAQ81" s="48"/>
      <c r="OAR81" s="48"/>
      <c r="OAS81" s="48"/>
      <c r="OAT81" s="48"/>
      <c r="OAU81" s="48"/>
      <c r="OAV81" s="48"/>
      <c r="OAW81" s="48"/>
      <c r="OAX81" s="48"/>
      <c r="OAY81" s="48"/>
      <c r="OAZ81" s="48"/>
      <c r="OBA81" s="48"/>
      <c r="OBB81" s="48"/>
      <c r="OBC81" s="48"/>
      <c r="OBD81" s="48"/>
      <c r="OBE81" s="48"/>
      <c r="OBF81" s="48"/>
      <c r="OBG81" s="48"/>
      <c r="OBH81" s="48"/>
      <c r="OBI81" s="48"/>
      <c r="OBJ81" s="48"/>
      <c r="OBK81" s="48"/>
      <c r="OBL81" s="48"/>
      <c r="OBM81" s="48"/>
      <c r="OBN81" s="48"/>
      <c r="OBO81" s="48"/>
      <c r="OBP81" s="48"/>
      <c r="OBQ81" s="48"/>
      <c r="OBR81" s="48"/>
      <c r="OBS81" s="48"/>
      <c r="OBT81" s="48"/>
      <c r="OBU81" s="48"/>
      <c r="OBV81" s="48"/>
      <c r="OBW81" s="48"/>
      <c r="OBX81" s="48"/>
      <c r="OBY81" s="48"/>
      <c r="OBZ81" s="48"/>
      <c r="OCA81" s="48"/>
      <c r="OCB81" s="48"/>
      <c r="OCC81" s="48"/>
      <c r="OCD81" s="48"/>
      <c r="OCE81" s="48"/>
      <c r="OCF81" s="48"/>
      <c r="OCG81" s="48"/>
      <c r="OCH81" s="48"/>
      <c r="OCI81" s="48"/>
      <c r="OCJ81" s="48"/>
      <c r="OCK81" s="48"/>
      <c r="OCL81" s="48"/>
      <c r="OCM81" s="48"/>
      <c r="OCN81" s="48"/>
      <c r="OCO81" s="48"/>
      <c r="OCP81" s="48"/>
      <c r="OCQ81" s="48"/>
      <c r="OCR81" s="48"/>
      <c r="OCS81" s="48"/>
      <c r="OCT81" s="48"/>
      <c r="OCU81" s="48"/>
      <c r="OCV81" s="48"/>
      <c r="OCW81" s="48"/>
      <c r="OCX81" s="48"/>
      <c r="OCY81" s="48"/>
      <c r="OCZ81" s="48"/>
      <c r="ODA81" s="48"/>
      <c r="ODB81" s="48"/>
      <c r="ODC81" s="48"/>
      <c r="ODD81" s="48"/>
      <c r="ODE81" s="48"/>
      <c r="ODF81" s="48"/>
      <c r="ODG81" s="48"/>
      <c r="ODH81" s="48"/>
      <c r="ODI81" s="48"/>
      <c r="ODJ81" s="48"/>
      <c r="ODK81" s="48"/>
      <c r="ODL81" s="48"/>
      <c r="ODM81" s="48"/>
      <c r="ODN81" s="48"/>
      <c r="ODO81" s="48"/>
      <c r="ODP81" s="48"/>
      <c r="ODQ81" s="48"/>
      <c r="ODR81" s="48"/>
      <c r="ODS81" s="48"/>
      <c r="ODT81" s="48"/>
      <c r="ODU81" s="48"/>
      <c r="ODV81" s="48"/>
      <c r="ODW81" s="48"/>
      <c r="ODX81" s="48"/>
      <c r="ODY81" s="48"/>
      <c r="ODZ81" s="48"/>
      <c r="OEA81" s="48"/>
      <c r="OEB81" s="48"/>
      <c r="OEC81" s="48"/>
      <c r="OED81" s="48"/>
      <c r="OEE81" s="48"/>
      <c r="OEF81" s="48"/>
      <c r="OEG81" s="48"/>
      <c r="OEH81" s="48"/>
      <c r="OEI81" s="48"/>
      <c r="OEJ81" s="48"/>
      <c r="OEK81" s="48"/>
      <c r="OEL81" s="48"/>
      <c r="OEM81" s="48"/>
      <c r="OEN81" s="48"/>
      <c r="OEO81" s="48"/>
      <c r="OEP81" s="48"/>
      <c r="OEQ81" s="48"/>
      <c r="OER81" s="48"/>
      <c r="OES81" s="48"/>
      <c r="OET81" s="48"/>
      <c r="OEU81" s="48"/>
      <c r="OEV81" s="48"/>
      <c r="OEW81" s="48"/>
      <c r="OEX81" s="48"/>
      <c r="OEY81" s="48"/>
      <c r="OEZ81" s="48"/>
      <c r="OFA81" s="48"/>
      <c r="OFB81" s="48"/>
      <c r="OFC81" s="48"/>
      <c r="OFD81" s="48"/>
      <c r="OFE81" s="48"/>
      <c r="OFF81" s="48"/>
      <c r="OFG81" s="48"/>
      <c r="OFH81" s="48"/>
      <c r="OFI81" s="48"/>
      <c r="OFJ81" s="48"/>
      <c r="OFK81" s="48"/>
      <c r="OFL81" s="48"/>
      <c r="OFM81" s="48"/>
      <c r="OFN81" s="48"/>
      <c r="OFO81" s="48"/>
      <c r="OFP81" s="48"/>
      <c r="OFQ81" s="48"/>
      <c r="OFR81" s="48"/>
      <c r="OFS81" s="48"/>
      <c r="OFT81" s="48"/>
      <c r="OFU81" s="48"/>
      <c r="OFV81" s="48"/>
      <c r="OFW81" s="48"/>
      <c r="OFX81" s="48"/>
      <c r="OFY81" s="48"/>
      <c r="OFZ81" s="48"/>
      <c r="OGA81" s="48"/>
      <c r="OGB81" s="48"/>
      <c r="OGC81" s="48"/>
      <c r="OGD81" s="48"/>
      <c r="OGE81" s="48"/>
      <c r="OGF81" s="48"/>
      <c r="OGG81" s="48"/>
      <c r="OGH81" s="48"/>
      <c r="OGI81" s="48"/>
      <c r="OGJ81" s="48"/>
      <c r="OGK81" s="48"/>
      <c r="OGL81" s="48"/>
      <c r="OGM81" s="48"/>
      <c r="OGN81" s="48"/>
      <c r="OGO81" s="48"/>
      <c r="OGP81" s="48"/>
      <c r="OGQ81" s="48"/>
      <c r="OGR81" s="48"/>
      <c r="OGS81" s="48"/>
      <c r="OGT81" s="48"/>
      <c r="OGU81" s="48"/>
      <c r="OGV81" s="48"/>
      <c r="OGW81" s="48"/>
      <c r="OGX81" s="48"/>
      <c r="OGY81" s="48"/>
      <c r="OGZ81" s="48"/>
      <c r="OHA81" s="48"/>
      <c r="OHB81" s="48"/>
      <c r="OHC81" s="48"/>
      <c r="OHD81" s="48"/>
      <c r="OHE81" s="48"/>
      <c r="OHF81" s="48"/>
      <c r="OHG81" s="48"/>
      <c r="OHH81" s="48"/>
      <c r="OHI81" s="48"/>
      <c r="OHJ81" s="48"/>
      <c r="OHK81" s="48"/>
      <c r="OHL81" s="48"/>
      <c r="OHM81" s="48"/>
      <c r="OHN81" s="48"/>
      <c r="OHO81" s="48"/>
      <c r="OHP81" s="48"/>
      <c r="OHQ81" s="48"/>
      <c r="OHR81" s="48"/>
      <c r="OHS81" s="48"/>
      <c r="OHT81" s="48"/>
      <c r="OHU81" s="48"/>
      <c r="OHV81" s="48"/>
      <c r="OHW81" s="48"/>
      <c r="OHX81" s="48"/>
      <c r="OHY81" s="48"/>
      <c r="OHZ81" s="48"/>
      <c r="OIA81" s="48"/>
      <c r="OIB81" s="48"/>
      <c r="OIC81" s="48"/>
      <c r="OID81" s="48"/>
      <c r="OIE81" s="48"/>
      <c r="OIF81" s="48"/>
      <c r="OIG81" s="48"/>
      <c r="OIH81" s="48"/>
      <c r="OII81" s="48"/>
      <c r="OIJ81" s="48"/>
      <c r="OIK81" s="48"/>
      <c r="OIL81" s="48"/>
      <c r="OIM81" s="48"/>
      <c r="OIN81" s="48"/>
      <c r="OIO81" s="48"/>
      <c r="OIP81" s="48"/>
      <c r="OIQ81" s="48"/>
      <c r="OIR81" s="48"/>
      <c r="OIS81" s="48"/>
      <c r="OIT81" s="48"/>
      <c r="OIU81" s="48"/>
      <c r="OIV81" s="48"/>
      <c r="OIW81" s="48"/>
      <c r="OIX81" s="48"/>
      <c r="OIY81" s="48"/>
      <c r="OIZ81" s="48"/>
      <c r="OJA81" s="48"/>
      <c r="OJB81" s="48"/>
      <c r="OJC81" s="48"/>
      <c r="OJD81" s="48"/>
      <c r="OJE81" s="48"/>
      <c r="OJF81" s="48"/>
      <c r="OJG81" s="48"/>
      <c r="OJH81" s="48"/>
      <c r="OJI81" s="48"/>
      <c r="OJJ81" s="48"/>
      <c r="OJK81" s="48"/>
      <c r="OJL81" s="48"/>
      <c r="OJM81" s="48"/>
      <c r="OJN81" s="48"/>
      <c r="OJO81" s="48"/>
      <c r="OJP81" s="48"/>
      <c r="OJQ81" s="48"/>
      <c r="OJR81" s="48"/>
      <c r="OJS81" s="48"/>
      <c r="OJT81" s="48"/>
      <c r="OJU81" s="48"/>
      <c r="OJV81" s="48"/>
      <c r="OJW81" s="48"/>
      <c r="OJX81" s="48"/>
      <c r="OJY81" s="48"/>
      <c r="OJZ81" s="48"/>
      <c r="OKA81" s="48"/>
      <c r="OKB81" s="48"/>
      <c r="OKC81" s="48"/>
      <c r="OKD81" s="48"/>
      <c r="OKE81" s="48"/>
      <c r="OKF81" s="48"/>
      <c r="OKG81" s="48"/>
      <c r="OKH81" s="48"/>
      <c r="OKI81" s="48"/>
      <c r="OKJ81" s="48"/>
      <c r="OKK81" s="48"/>
      <c r="OKL81" s="48"/>
      <c r="OKM81" s="48"/>
      <c r="OKN81" s="48"/>
      <c r="OKO81" s="48"/>
      <c r="OKP81" s="48"/>
      <c r="OKQ81" s="48"/>
      <c r="OKR81" s="48"/>
      <c r="OKS81" s="48"/>
      <c r="OKT81" s="48"/>
      <c r="OKU81" s="48"/>
      <c r="OKV81" s="48"/>
      <c r="OKW81" s="48"/>
      <c r="OKX81" s="48"/>
      <c r="OKY81" s="48"/>
      <c r="OKZ81" s="48"/>
      <c r="OLA81" s="48"/>
      <c r="OLB81" s="48"/>
      <c r="OLC81" s="48"/>
      <c r="OLD81" s="48"/>
      <c r="OLE81" s="48"/>
      <c r="OLF81" s="48"/>
      <c r="OLG81" s="48"/>
      <c r="OLH81" s="48"/>
      <c r="OLI81" s="48"/>
      <c r="OLJ81" s="48"/>
      <c r="OLK81" s="48"/>
      <c r="OLL81" s="48"/>
      <c r="OLM81" s="48"/>
      <c r="OLN81" s="48"/>
      <c r="OLO81" s="48"/>
      <c r="OLP81" s="48"/>
      <c r="OLQ81" s="48"/>
      <c r="OLR81" s="48"/>
      <c r="OLS81" s="48"/>
      <c r="OLT81" s="48"/>
      <c r="OLU81" s="48"/>
      <c r="OLV81" s="48"/>
      <c r="OLW81" s="48"/>
      <c r="OLX81" s="48"/>
      <c r="OLY81" s="48"/>
      <c r="OLZ81" s="48"/>
      <c r="OMA81" s="48"/>
      <c r="OMB81" s="48"/>
      <c r="OMC81" s="48"/>
      <c r="OMD81" s="48"/>
      <c r="OME81" s="48"/>
      <c r="OMF81" s="48"/>
      <c r="OMG81" s="48"/>
      <c r="OMH81" s="48"/>
      <c r="OMI81" s="48"/>
      <c r="OMJ81" s="48"/>
      <c r="OMK81" s="48"/>
      <c r="OML81" s="48"/>
      <c r="OMM81" s="48"/>
      <c r="OMN81" s="48"/>
      <c r="OMO81" s="48"/>
      <c r="OMP81" s="48"/>
      <c r="OMQ81" s="48"/>
      <c r="OMR81" s="48"/>
      <c r="OMS81" s="48"/>
      <c r="OMT81" s="48"/>
      <c r="OMU81" s="48"/>
      <c r="OMV81" s="48"/>
      <c r="OMW81" s="48"/>
      <c r="OMX81" s="48"/>
      <c r="OMY81" s="48"/>
      <c r="OMZ81" s="48"/>
      <c r="ONA81" s="48"/>
      <c r="ONB81" s="48"/>
      <c r="ONC81" s="48"/>
      <c r="OND81" s="48"/>
      <c r="ONE81" s="48"/>
      <c r="ONF81" s="48"/>
      <c r="ONG81" s="48"/>
      <c r="ONH81" s="48"/>
      <c r="ONI81" s="48"/>
      <c r="ONJ81" s="48"/>
      <c r="ONK81" s="48"/>
      <c r="ONL81" s="48"/>
      <c r="ONM81" s="48"/>
      <c r="ONN81" s="48"/>
      <c r="ONO81" s="48"/>
      <c r="ONP81" s="48"/>
      <c r="ONQ81" s="48"/>
      <c r="ONR81" s="48"/>
      <c r="ONS81" s="48"/>
      <c r="ONT81" s="48"/>
      <c r="ONU81" s="48"/>
      <c r="ONV81" s="48"/>
      <c r="ONW81" s="48"/>
      <c r="ONX81" s="48"/>
      <c r="ONY81" s="48"/>
      <c r="ONZ81" s="48"/>
      <c r="OOA81" s="48"/>
      <c r="OOB81" s="48"/>
      <c r="OOC81" s="48"/>
      <c r="OOD81" s="48"/>
      <c r="OOE81" s="48"/>
      <c r="OOF81" s="48"/>
      <c r="OOG81" s="48"/>
      <c r="OOH81" s="48"/>
      <c r="OOI81" s="48"/>
      <c r="OOJ81" s="48"/>
      <c r="OOK81" s="48"/>
      <c r="OOL81" s="48"/>
      <c r="OOM81" s="48"/>
      <c r="OON81" s="48"/>
      <c r="OOO81" s="48"/>
      <c r="OOP81" s="48"/>
      <c r="OOQ81" s="48"/>
      <c r="OOR81" s="48"/>
      <c r="OOS81" s="48"/>
      <c r="OOT81" s="48"/>
      <c r="OOU81" s="48"/>
      <c r="OOV81" s="48"/>
      <c r="OOW81" s="48"/>
      <c r="OOX81" s="48"/>
      <c r="OOY81" s="48"/>
      <c r="OOZ81" s="48"/>
      <c r="OPA81" s="48"/>
      <c r="OPB81" s="48"/>
      <c r="OPC81" s="48"/>
      <c r="OPD81" s="48"/>
      <c r="OPE81" s="48"/>
      <c r="OPF81" s="48"/>
      <c r="OPG81" s="48"/>
      <c r="OPH81" s="48"/>
      <c r="OPI81" s="48"/>
      <c r="OPJ81" s="48"/>
      <c r="OPK81" s="48"/>
      <c r="OPL81" s="48"/>
      <c r="OPM81" s="48"/>
      <c r="OPN81" s="48"/>
      <c r="OPO81" s="48"/>
      <c r="OPP81" s="48"/>
      <c r="OPQ81" s="48"/>
      <c r="OPR81" s="48"/>
      <c r="OPS81" s="48"/>
      <c r="OPT81" s="48"/>
      <c r="OPU81" s="48"/>
      <c r="OPV81" s="48"/>
      <c r="OPW81" s="48"/>
      <c r="OPX81" s="48"/>
      <c r="OPY81" s="48"/>
      <c r="OPZ81" s="48"/>
      <c r="OQA81" s="48"/>
      <c r="OQB81" s="48"/>
      <c r="OQC81" s="48"/>
      <c r="OQD81" s="48"/>
      <c r="OQE81" s="48"/>
      <c r="OQF81" s="48"/>
      <c r="OQG81" s="48"/>
      <c r="OQH81" s="48"/>
      <c r="OQI81" s="48"/>
      <c r="OQJ81" s="48"/>
      <c r="OQK81" s="48"/>
      <c r="OQL81" s="48"/>
      <c r="OQM81" s="48"/>
      <c r="OQN81" s="48"/>
      <c r="OQO81" s="48"/>
      <c r="OQP81" s="48"/>
      <c r="OQQ81" s="48"/>
      <c r="OQR81" s="48"/>
      <c r="OQS81" s="48"/>
      <c r="OQT81" s="48"/>
      <c r="OQU81" s="48"/>
      <c r="OQV81" s="48"/>
      <c r="OQW81" s="48"/>
      <c r="OQX81" s="48"/>
      <c r="OQY81" s="48"/>
      <c r="OQZ81" s="48"/>
      <c r="ORA81" s="48"/>
      <c r="ORB81" s="48"/>
      <c r="ORC81" s="48"/>
      <c r="ORD81" s="48"/>
      <c r="ORE81" s="48"/>
      <c r="ORF81" s="48"/>
      <c r="ORG81" s="48"/>
      <c r="ORH81" s="48"/>
      <c r="ORI81" s="48"/>
      <c r="ORJ81" s="48"/>
      <c r="ORK81" s="48"/>
      <c r="ORL81" s="48"/>
      <c r="ORM81" s="48"/>
      <c r="ORN81" s="48"/>
      <c r="ORO81" s="48"/>
      <c r="ORP81" s="48"/>
      <c r="ORQ81" s="48"/>
      <c r="ORR81" s="48"/>
      <c r="ORS81" s="48"/>
      <c r="ORT81" s="48"/>
      <c r="ORU81" s="48"/>
      <c r="ORV81" s="48"/>
      <c r="ORW81" s="48"/>
      <c r="ORX81" s="48"/>
      <c r="ORY81" s="48"/>
      <c r="ORZ81" s="48"/>
      <c r="OSA81" s="48"/>
      <c r="OSB81" s="48"/>
      <c r="OSC81" s="48"/>
      <c r="OSD81" s="48"/>
      <c r="OSE81" s="48"/>
      <c r="OSF81" s="48"/>
      <c r="OSG81" s="48"/>
      <c r="OSH81" s="48"/>
      <c r="OSI81" s="48"/>
      <c r="OSJ81" s="48"/>
      <c r="OSK81" s="48"/>
      <c r="OSL81" s="48"/>
      <c r="OSM81" s="48"/>
      <c r="OSN81" s="48"/>
      <c r="OSO81" s="48"/>
      <c r="OSP81" s="48"/>
      <c r="OSQ81" s="48"/>
      <c r="OSR81" s="48"/>
      <c r="OSS81" s="48"/>
      <c r="OST81" s="48"/>
      <c r="OSU81" s="48"/>
      <c r="OSV81" s="48"/>
      <c r="OSW81" s="48"/>
      <c r="OSX81" s="48"/>
      <c r="OSY81" s="48"/>
      <c r="OSZ81" s="48"/>
      <c r="OTA81" s="48"/>
      <c r="OTB81" s="48"/>
      <c r="OTC81" s="48"/>
      <c r="OTD81" s="48"/>
      <c r="OTE81" s="48"/>
      <c r="OTF81" s="48"/>
      <c r="OTG81" s="48"/>
      <c r="OTH81" s="48"/>
      <c r="OTI81" s="48"/>
      <c r="OTJ81" s="48"/>
      <c r="OTK81" s="48"/>
      <c r="OTL81" s="48"/>
      <c r="OTM81" s="48"/>
      <c r="OTN81" s="48"/>
      <c r="OTO81" s="48"/>
      <c r="OTP81" s="48"/>
      <c r="OTQ81" s="48"/>
      <c r="OTR81" s="48"/>
      <c r="OTS81" s="48"/>
      <c r="OTT81" s="48"/>
      <c r="OTU81" s="48"/>
      <c r="OTV81" s="48"/>
      <c r="OTW81" s="48"/>
      <c r="OTX81" s="48"/>
      <c r="OTY81" s="48"/>
      <c r="OTZ81" s="48"/>
      <c r="OUA81" s="48"/>
      <c r="OUB81" s="48"/>
      <c r="OUC81" s="48"/>
      <c r="OUD81" s="48"/>
      <c r="OUE81" s="48"/>
      <c r="OUF81" s="48"/>
      <c r="OUG81" s="48"/>
      <c r="OUH81" s="48"/>
      <c r="OUI81" s="48"/>
      <c r="OUJ81" s="48"/>
      <c r="OUK81" s="48"/>
      <c r="OUL81" s="48"/>
      <c r="OUM81" s="48"/>
      <c r="OUN81" s="48"/>
      <c r="OUO81" s="48"/>
      <c r="OUP81" s="48"/>
      <c r="OUQ81" s="48"/>
      <c r="OUR81" s="48"/>
      <c r="OUS81" s="48"/>
      <c r="OUT81" s="48"/>
      <c r="OUU81" s="48"/>
      <c r="OUV81" s="48"/>
      <c r="OUW81" s="48"/>
      <c r="OUX81" s="48"/>
      <c r="OUY81" s="48"/>
      <c r="OUZ81" s="48"/>
      <c r="OVA81" s="48"/>
      <c r="OVB81" s="48"/>
      <c r="OVC81" s="48"/>
      <c r="OVD81" s="48"/>
      <c r="OVE81" s="48"/>
      <c r="OVF81" s="48"/>
      <c r="OVG81" s="48"/>
      <c r="OVH81" s="48"/>
      <c r="OVI81" s="48"/>
      <c r="OVJ81" s="48"/>
      <c r="OVK81" s="48"/>
      <c r="OVL81" s="48"/>
      <c r="OVM81" s="48"/>
      <c r="OVN81" s="48"/>
      <c r="OVO81" s="48"/>
      <c r="OVP81" s="48"/>
      <c r="OVQ81" s="48"/>
      <c r="OVR81" s="48"/>
      <c r="OVS81" s="48"/>
      <c r="OVT81" s="48"/>
      <c r="OVU81" s="48"/>
      <c r="OVV81" s="48"/>
      <c r="OVW81" s="48"/>
      <c r="OVX81" s="48"/>
      <c r="OVY81" s="48"/>
      <c r="OVZ81" s="48"/>
      <c r="OWA81" s="48"/>
      <c r="OWB81" s="48"/>
      <c r="OWC81" s="48"/>
      <c r="OWD81" s="48"/>
      <c r="OWE81" s="48"/>
      <c r="OWF81" s="48"/>
      <c r="OWG81" s="48"/>
      <c r="OWH81" s="48"/>
      <c r="OWI81" s="48"/>
      <c r="OWJ81" s="48"/>
      <c r="OWK81" s="48"/>
      <c r="OWL81" s="48"/>
      <c r="OWM81" s="48"/>
      <c r="OWN81" s="48"/>
      <c r="OWO81" s="48"/>
      <c r="OWP81" s="48"/>
      <c r="OWQ81" s="48"/>
      <c r="OWR81" s="48"/>
      <c r="OWS81" s="48"/>
      <c r="OWT81" s="48"/>
      <c r="OWU81" s="48"/>
      <c r="OWV81" s="48"/>
      <c r="OWW81" s="48"/>
      <c r="OWX81" s="48"/>
      <c r="OWY81" s="48"/>
      <c r="OWZ81" s="48"/>
      <c r="OXA81" s="48"/>
      <c r="OXB81" s="48"/>
      <c r="OXC81" s="48"/>
      <c r="OXD81" s="48"/>
      <c r="OXE81" s="48"/>
      <c r="OXF81" s="48"/>
      <c r="OXG81" s="48"/>
      <c r="OXH81" s="48"/>
      <c r="OXI81" s="48"/>
      <c r="OXJ81" s="48"/>
      <c r="OXK81" s="48"/>
      <c r="OXL81" s="48"/>
      <c r="OXM81" s="48"/>
      <c r="OXN81" s="48"/>
      <c r="OXO81" s="48"/>
      <c r="OXP81" s="48"/>
      <c r="OXQ81" s="48"/>
      <c r="OXR81" s="48"/>
      <c r="OXS81" s="48"/>
      <c r="OXT81" s="48"/>
      <c r="OXU81" s="48"/>
      <c r="OXV81" s="48"/>
      <c r="OXW81" s="48"/>
      <c r="OXX81" s="48"/>
      <c r="OXY81" s="48"/>
      <c r="OXZ81" s="48"/>
      <c r="OYA81" s="48"/>
      <c r="OYB81" s="48"/>
      <c r="OYC81" s="48"/>
      <c r="OYD81" s="48"/>
      <c r="OYE81" s="48"/>
      <c r="OYF81" s="48"/>
      <c r="OYG81" s="48"/>
      <c r="OYH81" s="48"/>
      <c r="OYI81" s="48"/>
      <c r="OYJ81" s="48"/>
      <c r="OYK81" s="48"/>
      <c r="OYL81" s="48"/>
      <c r="OYM81" s="48"/>
      <c r="OYN81" s="48"/>
      <c r="OYO81" s="48"/>
      <c r="OYP81" s="48"/>
      <c r="OYQ81" s="48"/>
      <c r="OYR81" s="48"/>
      <c r="OYS81" s="48"/>
      <c r="OYT81" s="48"/>
      <c r="OYU81" s="48"/>
      <c r="OYV81" s="48"/>
      <c r="OYW81" s="48"/>
      <c r="OYX81" s="48"/>
      <c r="OYY81" s="48"/>
      <c r="OYZ81" s="48"/>
      <c r="OZA81" s="48"/>
      <c r="OZB81" s="48"/>
      <c r="OZC81" s="48"/>
      <c r="OZD81" s="48"/>
      <c r="OZE81" s="48"/>
      <c r="OZF81" s="48"/>
      <c r="OZG81" s="48"/>
      <c r="OZH81" s="48"/>
      <c r="OZI81" s="48"/>
      <c r="OZJ81" s="48"/>
      <c r="OZK81" s="48"/>
      <c r="OZL81" s="48"/>
      <c r="OZM81" s="48"/>
      <c r="OZN81" s="48"/>
      <c r="OZO81" s="48"/>
      <c r="OZP81" s="48"/>
      <c r="OZQ81" s="48"/>
      <c r="OZR81" s="48"/>
      <c r="OZS81" s="48"/>
      <c r="OZT81" s="48"/>
      <c r="OZU81" s="48"/>
      <c r="OZV81" s="48"/>
      <c r="OZW81" s="48"/>
      <c r="OZX81" s="48"/>
      <c r="OZY81" s="48"/>
      <c r="OZZ81" s="48"/>
      <c r="PAA81" s="48"/>
      <c r="PAB81" s="48"/>
      <c r="PAC81" s="48"/>
      <c r="PAD81" s="48"/>
      <c r="PAE81" s="48"/>
      <c r="PAF81" s="48"/>
      <c r="PAG81" s="48"/>
      <c r="PAH81" s="48"/>
      <c r="PAI81" s="48"/>
      <c r="PAJ81" s="48"/>
      <c r="PAK81" s="48"/>
      <c r="PAL81" s="48"/>
      <c r="PAM81" s="48"/>
      <c r="PAN81" s="48"/>
      <c r="PAO81" s="48"/>
      <c r="PAP81" s="48"/>
      <c r="PAQ81" s="48"/>
      <c r="PAR81" s="48"/>
      <c r="PAS81" s="48"/>
      <c r="PAT81" s="48"/>
      <c r="PAU81" s="48"/>
      <c r="PAV81" s="48"/>
      <c r="PAW81" s="48"/>
      <c r="PAX81" s="48"/>
      <c r="PAY81" s="48"/>
      <c r="PAZ81" s="48"/>
      <c r="PBA81" s="48"/>
      <c r="PBB81" s="48"/>
      <c r="PBC81" s="48"/>
      <c r="PBD81" s="48"/>
      <c r="PBE81" s="48"/>
      <c r="PBF81" s="48"/>
      <c r="PBG81" s="48"/>
      <c r="PBH81" s="48"/>
      <c r="PBI81" s="48"/>
      <c r="PBJ81" s="48"/>
      <c r="PBK81" s="48"/>
      <c r="PBL81" s="48"/>
      <c r="PBM81" s="48"/>
      <c r="PBN81" s="48"/>
      <c r="PBO81" s="48"/>
      <c r="PBP81" s="48"/>
      <c r="PBQ81" s="48"/>
      <c r="PBR81" s="48"/>
      <c r="PBS81" s="48"/>
      <c r="PBT81" s="48"/>
      <c r="PBU81" s="48"/>
      <c r="PBV81" s="48"/>
      <c r="PBW81" s="48"/>
      <c r="PBX81" s="48"/>
      <c r="PBY81" s="48"/>
      <c r="PBZ81" s="48"/>
      <c r="PCA81" s="48"/>
      <c r="PCB81" s="48"/>
      <c r="PCC81" s="48"/>
      <c r="PCD81" s="48"/>
      <c r="PCE81" s="48"/>
      <c r="PCF81" s="48"/>
      <c r="PCG81" s="48"/>
      <c r="PCH81" s="48"/>
      <c r="PCI81" s="48"/>
      <c r="PCJ81" s="48"/>
      <c r="PCK81" s="48"/>
      <c r="PCL81" s="48"/>
      <c r="PCM81" s="48"/>
      <c r="PCN81" s="48"/>
      <c r="PCO81" s="48"/>
      <c r="PCP81" s="48"/>
      <c r="PCQ81" s="48"/>
      <c r="PCR81" s="48"/>
      <c r="PCS81" s="48"/>
      <c r="PCT81" s="48"/>
      <c r="PCU81" s="48"/>
      <c r="PCV81" s="48"/>
      <c r="PCW81" s="48"/>
      <c r="PCX81" s="48"/>
      <c r="PCY81" s="48"/>
      <c r="PCZ81" s="48"/>
      <c r="PDA81" s="48"/>
      <c r="PDB81" s="48"/>
      <c r="PDC81" s="48"/>
      <c r="PDD81" s="48"/>
      <c r="PDE81" s="48"/>
      <c r="PDF81" s="48"/>
      <c r="PDG81" s="48"/>
      <c r="PDH81" s="48"/>
      <c r="PDI81" s="48"/>
      <c r="PDJ81" s="48"/>
      <c r="PDK81" s="48"/>
      <c r="PDL81" s="48"/>
      <c r="PDM81" s="48"/>
      <c r="PDN81" s="48"/>
      <c r="PDO81" s="48"/>
      <c r="PDP81" s="48"/>
      <c r="PDQ81" s="48"/>
      <c r="PDR81" s="48"/>
      <c r="PDS81" s="48"/>
      <c r="PDT81" s="48"/>
      <c r="PDU81" s="48"/>
      <c r="PDV81" s="48"/>
      <c r="PDW81" s="48"/>
      <c r="PDX81" s="48"/>
      <c r="PDY81" s="48"/>
      <c r="PDZ81" s="48"/>
      <c r="PEA81" s="48"/>
      <c r="PEB81" s="48"/>
      <c r="PEC81" s="48"/>
      <c r="PED81" s="48"/>
      <c r="PEE81" s="48"/>
      <c r="PEF81" s="48"/>
      <c r="PEG81" s="48"/>
      <c r="PEH81" s="48"/>
      <c r="PEI81" s="48"/>
      <c r="PEJ81" s="48"/>
      <c r="PEK81" s="48"/>
      <c r="PEL81" s="48"/>
      <c r="PEM81" s="48"/>
      <c r="PEN81" s="48"/>
      <c r="PEO81" s="48"/>
      <c r="PEP81" s="48"/>
      <c r="PEQ81" s="48"/>
      <c r="PER81" s="48"/>
      <c r="PES81" s="48"/>
      <c r="PET81" s="48"/>
      <c r="PEU81" s="48"/>
      <c r="PEV81" s="48"/>
      <c r="PEW81" s="48"/>
      <c r="PEX81" s="48"/>
      <c r="PEY81" s="48"/>
      <c r="PEZ81" s="48"/>
      <c r="PFA81" s="48"/>
      <c r="PFB81" s="48"/>
      <c r="PFC81" s="48"/>
      <c r="PFD81" s="48"/>
      <c r="PFE81" s="48"/>
      <c r="PFF81" s="48"/>
      <c r="PFG81" s="48"/>
      <c r="PFH81" s="48"/>
      <c r="PFI81" s="48"/>
      <c r="PFJ81" s="48"/>
      <c r="PFK81" s="48"/>
      <c r="PFL81" s="48"/>
      <c r="PFM81" s="48"/>
      <c r="PFN81" s="48"/>
      <c r="PFO81" s="48"/>
      <c r="PFP81" s="48"/>
      <c r="PFQ81" s="48"/>
      <c r="PFR81" s="48"/>
      <c r="PFS81" s="48"/>
      <c r="PFT81" s="48"/>
      <c r="PFU81" s="48"/>
      <c r="PFV81" s="48"/>
      <c r="PFW81" s="48"/>
      <c r="PFX81" s="48"/>
      <c r="PFY81" s="48"/>
      <c r="PFZ81" s="48"/>
      <c r="PGA81" s="48"/>
      <c r="PGB81" s="48"/>
      <c r="PGC81" s="48"/>
      <c r="PGD81" s="48"/>
      <c r="PGE81" s="48"/>
      <c r="PGF81" s="48"/>
      <c r="PGG81" s="48"/>
      <c r="PGH81" s="48"/>
      <c r="PGI81" s="48"/>
      <c r="PGJ81" s="48"/>
      <c r="PGK81" s="48"/>
      <c r="PGL81" s="48"/>
      <c r="PGM81" s="48"/>
      <c r="PGN81" s="48"/>
      <c r="PGO81" s="48"/>
      <c r="PGP81" s="48"/>
      <c r="PGQ81" s="48"/>
      <c r="PGR81" s="48"/>
      <c r="PGS81" s="48"/>
      <c r="PGT81" s="48"/>
      <c r="PGU81" s="48"/>
      <c r="PGV81" s="48"/>
      <c r="PGW81" s="48"/>
      <c r="PGX81" s="48"/>
      <c r="PGY81" s="48"/>
      <c r="PGZ81" s="48"/>
      <c r="PHA81" s="48"/>
      <c r="PHB81" s="48"/>
      <c r="PHC81" s="48"/>
      <c r="PHD81" s="48"/>
      <c r="PHE81" s="48"/>
      <c r="PHF81" s="48"/>
      <c r="PHG81" s="48"/>
      <c r="PHH81" s="48"/>
      <c r="PHI81" s="48"/>
      <c r="PHJ81" s="48"/>
      <c r="PHK81" s="48"/>
      <c r="PHL81" s="48"/>
      <c r="PHM81" s="48"/>
      <c r="PHN81" s="48"/>
      <c r="PHO81" s="48"/>
      <c r="PHP81" s="48"/>
      <c r="PHQ81" s="48"/>
      <c r="PHR81" s="48"/>
      <c r="PHS81" s="48"/>
      <c r="PHT81" s="48"/>
      <c r="PHU81" s="48"/>
      <c r="PHV81" s="48"/>
      <c r="PHW81" s="48"/>
      <c r="PHX81" s="48"/>
      <c r="PHY81" s="48"/>
      <c r="PHZ81" s="48"/>
      <c r="PIA81" s="48"/>
      <c r="PIB81" s="48"/>
      <c r="PIC81" s="48"/>
      <c r="PID81" s="48"/>
      <c r="PIE81" s="48"/>
      <c r="PIF81" s="48"/>
      <c r="PIG81" s="48"/>
      <c r="PIH81" s="48"/>
      <c r="PII81" s="48"/>
      <c r="PIJ81" s="48"/>
      <c r="PIK81" s="48"/>
      <c r="PIL81" s="48"/>
      <c r="PIM81" s="48"/>
      <c r="PIN81" s="48"/>
      <c r="PIO81" s="48"/>
      <c r="PIP81" s="48"/>
      <c r="PIQ81" s="48"/>
      <c r="PIR81" s="48"/>
      <c r="PIS81" s="48"/>
      <c r="PIT81" s="48"/>
      <c r="PIU81" s="48"/>
      <c r="PIV81" s="48"/>
      <c r="PIW81" s="48"/>
      <c r="PIX81" s="48"/>
      <c r="PIY81" s="48"/>
      <c r="PIZ81" s="48"/>
      <c r="PJA81" s="48"/>
      <c r="PJB81" s="48"/>
      <c r="PJC81" s="48"/>
      <c r="PJD81" s="48"/>
      <c r="PJE81" s="48"/>
      <c r="PJF81" s="48"/>
      <c r="PJG81" s="48"/>
      <c r="PJH81" s="48"/>
      <c r="PJI81" s="48"/>
      <c r="PJJ81" s="48"/>
      <c r="PJK81" s="48"/>
      <c r="PJL81" s="48"/>
      <c r="PJM81" s="48"/>
      <c r="PJN81" s="48"/>
      <c r="PJO81" s="48"/>
      <c r="PJP81" s="48"/>
      <c r="PJQ81" s="48"/>
      <c r="PJR81" s="48"/>
      <c r="PJS81" s="48"/>
      <c r="PJT81" s="48"/>
      <c r="PJU81" s="48"/>
      <c r="PJV81" s="48"/>
      <c r="PJW81" s="48"/>
      <c r="PJX81" s="48"/>
      <c r="PJY81" s="48"/>
      <c r="PJZ81" s="48"/>
      <c r="PKA81" s="48"/>
      <c r="PKB81" s="48"/>
      <c r="PKC81" s="48"/>
      <c r="PKD81" s="48"/>
      <c r="PKE81" s="48"/>
      <c r="PKF81" s="48"/>
      <c r="PKG81" s="48"/>
      <c r="PKH81" s="48"/>
      <c r="PKI81" s="48"/>
      <c r="PKJ81" s="48"/>
      <c r="PKK81" s="48"/>
      <c r="PKL81" s="48"/>
      <c r="PKM81" s="48"/>
      <c r="PKN81" s="48"/>
      <c r="PKO81" s="48"/>
      <c r="PKP81" s="48"/>
      <c r="PKQ81" s="48"/>
      <c r="PKR81" s="48"/>
      <c r="PKS81" s="48"/>
      <c r="PKT81" s="48"/>
      <c r="PKU81" s="48"/>
      <c r="PKV81" s="48"/>
      <c r="PKW81" s="48"/>
      <c r="PKX81" s="48"/>
      <c r="PKY81" s="48"/>
      <c r="PKZ81" s="48"/>
      <c r="PLA81" s="48"/>
      <c r="PLB81" s="48"/>
      <c r="PLC81" s="48"/>
      <c r="PLD81" s="48"/>
      <c r="PLE81" s="48"/>
      <c r="PLF81" s="48"/>
      <c r="PLG81" s="48"/>
      <c r="PLH81" s="48"/>
      <c r="PLI81" s="48"/>
      <c r="PLJ81" s="48"/>
      <c r="PLK81" s="48"/>
      <c r="PLL81" s="48"/>
      <c r="PLM81" s="48"/>
      <c r="PLN81" s="48"/>
      <c r="PLO81" s="48"/>
      <c r="PLP81" s="48"/>
      <c r="PLQ81" s="48"/>
      <c r="PLR81" s="48"/>
      <c r="PLS81" s="48"/>
      <c r="PLT81" s="48"/>
      <c r="PLU81" s="48"/>
      <c r="PLV81" s="48"/>
      <c r="PLW81" s="48"/>
      <c r="PLX81" s="48"/>
      <c r="PLY81" s="48"/>
      <c r="PLZ81" s="48"/>
      <c r="PMA81" s="48"/>
      <c r="PMB81" s="48"/>
      <c r="PMC81" s="48"/>
      <c r="PMD81" s="48"/>
      <c r="PME81" s="48"/>
      <c r="PMF81" s="48"/>
      <c r="PMG81" s="48"/>
      <c r="PMH81" s="48"/>
      <c r="PMI81" s="48"/>
      <c r="PMJ81" s="48"/>
      <c r="PMK81" s="48"/>
      <c r="PML81" s="48"/>
      <c r="PMM81" s="48"/>
      <c r="PMN81" s="48"/>
      <c r="PMO81" s="48"/>
      <c r="PMP81" s="48"/>
      <c r="PMQ81" s="48"/>
      <c r="PMR81" s="48"/>
      <c r="PMS81" s="48"/>
      <c r="PMT81" s="48"/>
      <c r="PMU81" s="48"/>
      <c r="PMV81" s="48"/>
      <c r="PMW81" s="48"/>
      <c r="PMX81" s="48"/>
      <c r="PMY81" s="48"/>
      <c r="PMZ81" s="48"/>
      <c r="PNA81" s="48"/>
      <c r="PNB81" s="48"/>
      <c r="PNC81" s="48"/>
      <c r="PND81" s="48"/>
      <c r="PNE81" s="48"/>
      <c r="PNF81" s="48"/>
      <c r="PNG81" s="48"/>
      <c r="PNH81" s="48"/>
      <c r="PNI81" s="48"/>
      <c r="PNJ81" s="48"/>
      <c r="PNK81" s="48"/>
      <c r="PNL81" s="48"/>
      <c r="PNM81" s="48"/>
      <c r="PNN81" s="48"/>
      <c r="PNO81" s="48"/>
      <c r="PNP81" s="48"/>
      <c r="PNQ81" s="48"/>
      <c r="PNR81" s="48"/>
      <c r="PNS81" s="48"/>
      <c r="PNT81" s="48"/>
      <c r="PNU81" s="48"/>
      <c r="PNV81" s="48"/>
      <c r="PNW81" s="48"/>
      <c r="PNX81" s="48"/>
      <c r="PNY81" s="48"/>
      <c r="PNZ81" s="48"/>
      <c r="POA81" s="48"/>
      <c r="POB81" s="48"/>
      <c r="POC81" s="48"/>
      <c r="POD81" s="48"/>
      <c r="POE81" s="48"/>
      <c r="POF81" s="48"/>
      <c r="POG81" s="48"/>
      <c r="POH81" s="48"/>
      <c r="POI81" s="48"/>
      <c r="POJ81" s="48"/>
      <c r="POK81" s="48"/>
      <c r="POL81" s="48"/>
      <c r="POM81" s="48"/>
      <c r="PON81" s="48"/>
      <c r="POO81" s="48"/>
      <c r="POP81" s="48"/>
      <c r="POQ81" s="48"/>
      <c r="POR81" s="48"/>
      <c r="POS81" s="48"/>
      <c r="POT81" s="48"/>
      <c r="POU81" s="48"/>
      <c r="POV81" s="48"/>
      <c r="POW81" s="48"/>
      <c r="POX81" s="48"/>
      <c r="POY81" s="48"/>
      <c r="POZ81" s="48"/>
      <c r="PPA81" s="48"/>
      <c r="PPB81" s="48"/>
      <c r="PPC81" s="48"/>
      <c r="PPD81" s="48"/>
      <c r="PPE81" s="48"/>
      <c r="PPF81" s="48"/>
      <c r="PPG81" s="48"/>
      <c r="PPH81" s="48"/>
      <c r="PPI81" s="48"/>
      <c r="PPJ81" s="48"/>
      <c r="PPK81" s="48"/>
      <c r="PPL81" s="48"/>
      <c r="PPM81" s="48"/>
      <c r="PPN81" s="48"/>
      <c r="PPO81" s="48"/>
      <c r="PPP81" s="48"/>
      <c r="PPQ81" s="48"/>
      <c r="PPR81" s="48"/>
      <c r="PPS81" s="48"/>
      <c r="PPT81" s="48"/>
      <c r="PPU81" s="48"/>
      <c r="PPV81" s="48"/>
      <c r="PPW81" s="48"/>
      <c r="PPX81" s="48"/>
      <c r="PPY81" s="48"/>
      <c r="PPZ81" s="48"/>
      <c r="PQA81" s="48"/>
      <c r="PQB81" s="48"/>
      <c r="PQC81" s="48"/>
      <c r="PQD81" s="48"/>
      <c r="PQE81" s="48"/>
      <c r="PQF81" s="48"/>
      <c r="PQG81" s="48"/>
      <c r="PQH81" s="48"/>
      <c r="PQI81" s="48"/>
      <c r="PQJ81" s="48"/>
      <c r="PQK81" s="48"/>
      <c r="PQL81" s="48"/>
      <c r="PQM81" s="48"/>
      <c r="PQN81" s="48"/>
      <c r="PQO81" s="48"/>
      <c r="PQP81" s="48"/>
      <c r="PQQ81" s="48"/>
      <c r="PQR81" s="48"/>
      <c r="PQS81" s="48"/>
      <c r="PQT81" s="48"/>
      <c r="PQU81" s="48"/>
      <c r="PQV81" s="48"/>
      <c r="PQW81" s="48"/>
      <c r="PQX81" s="48"/>
      <c r="PQY81" s="48"/>
      <c r="PQZ81" s="48"/>
      <c r="PRA81" s="48"/>
      <c r="PRB81" s="48"/>
      <c r="PRC81" s="48"/>
      <c r="PRD81" s="48"/>
      <c r="PRE81" s="48"/>
      <c r="PRF81" s="48"/>
      <c r="PRG81" s="48"/>
      <c r="PRH81" s="48"/>
      <c r="PRI81" s="48"/>
      <c r="PRJ81" s="48"/>
      <c r="PRK81" s="48"/>
      <c r="PRL81" s="48"/>
      <c r="PRM81" s="48"/>
      <c r="PRN81" s="48"/>
      <c r="PRO81" s="48"/>
      <c r="PRP81" s="48"/>
      <c r="PRQ81" s="48"/>
      <c r="PRR81" s="48"/>
      <c r="PRS81" s="48"/>
      <c r="PRT81" s="48"/>
      <c r="PRU81" s="48"/>
      <c r="PRV81" s="48"/>
      <c r="PRW81" s="48"/>
      <c r="PRX81" s="48"/>
      <c r="PRY81" s="48"/>
      <c r="PRZ81" s="48"/>
      <c r="PSA81" s="48"/>
      <c r="PSB81" s="48"/>
      <c r="PSC81" s="48"/>
      <c r="PSD81" s="48"/>
      <c r="PSE81" s="48"/>
      <c r="PSF81" s="48"/>
      <c r="PSG81" s="48"/>
      <c r="PSH81" s="48"/>
      <c r="PSI81" s="48"/>
      <c r="PSJ81" s="48"/>
      <c r="PSK81" s="48"/>
      <c r="PSL81" s="48"/>
      <c r="PSM81" s="48"/>
      <c r="PSN81" s="48"/>
      <c r="PSO81" s="48"/>
      <c r="PSP81" s="48"/>
      <c r="PSQ81" s="48"/>
      <c r="PSR81" s="48"/>
      <c r="PSS81" s="48"/>
      <c r="PST81" s="48"/>
      <c r="PSU81" s="48"/>
      <c r="PSV81" s="48"/>
      <c r="PSW81" s="48"/>
      <c r="PSX81" s="48"/>
      <c r="PSY81" s="48"/>
      <c r="PSZ81" s="48"/>
      <c r="PTA81" s="48"/>
      <c r="PTB81" s="48"/>
      <c r="PTC81" s="48"/>
      <c r="PTD81" s="48"/>
      <c r="PTE81" s="48"/>
      <c r="PTF81" s="48"/>
      <c r="PTG81" s="48"/>
      <c r="PTH81" s="48"/>
      <c r="PTI81" s="48"/>
      <c r="PTJ81" s="48"/>
      <c r="PTK81" s="48"/>
      <c r="PTL81" s="48"/>
      <c r="PTM81" s="48"/>
      <c r="PTN81" s="48"/>
      <c r="PTO81" s="48"/>
      <c r="PTP81" s="48"/>
      <c r="PTQ81" s="48"/>
      <c r="PTR81" s="48"/>
      <c r="PTS81" s="48"/>
      <c r="PTT81" s="48"/>
      <c r="PTU81" s="48"/>
      <c r="PTV81" s="48"/>
      <c r="PTW81" s="48"/>
      <c r="PTX81" s="48"/>
      <c r="PTY81" s="48"/>
      <c r="PTZ81" s="48"/>
      <c r="PUA81" s="48"/>
      <c r="PUB81" s="48"/>
      <c r="PUC81" s="48"/>
      <c r="PUD81" s="48"/>
      <c r="PUE81" s="48"/>
      <c r="PUF81" s="48"/>
      <c r="PUG81" s="48"/>
      <c r="PUH81" s="48"/>
      <c r="PUI81" s="48"/>
      <c r="PUJ81" s="48"/>
      <c r="PUK81" s="48"/>
      <c r="PUL81" s="48"/>
      <c r="PUM81" s="48"/>
      <c r="PUN81" s="48"/>
      <c r="PUO81" s="48"/>
      <c r="PUP81" s="48"/>
      <c r="PUQ81" s="48"/>
      <c r="PUR81" s="48"/>
      <c r="PUS81" s="48"/>
      <c r="PUT81" s="48"/>
      <c r="PUU81" s="48"/>
      <c r="PUV81" s="48"/>
      <c r="PUW81" s="48"/>
      <c r="PUX81" s="48"/>
      <c r="PUY81" s="48"/>
      <c r="PUZ81" s="48"/>
      <c r="PVA81" s="48"/>
      <c r="PVB81" s="48"/>
      <c r="PVC81" s="48"/>
      <c r="PVD81" s="48"/>
      <c r="PVE81" s="48"/>
      <c r="PVF81" s="48"/>
      <c r="PVG81" s="48"/>
      <c r="PVH81" s="48"/>
      <c r="PVI81" s="48"/>
      <c r="PVJ81" s="48"/>
      <c r="PVK81" s="48"/>
      <c r="PVL81" s="48"/>
      <c r="PVM81" s="48"/>
      <c r="PVN81" s="48"/>
      <c r="PVO81" s="48"/>
      <c r="PVP81" s="48"/>
      <c r="PVQ81" s="48"/>
      <c r="PVR81" s="48"/>
      <c r="PVS81" s="48"/>
      <c r="PVT81" s="48"/>
      <c r="PVU81" s="48"/>
      <c r="PVV81" s="48"/>
      <c r="PVW81" s="48"/>
      <c r="PVX81" s="48"/>
      <c r="PVY81" s="48"/>
      <c r="PVZ81" s="48"/>
      <c r="PWA81" s="48"/>
      <c r="PWB81" s="48"/>
      <c r="PWC81" s="48"/>
      <c r="PWD81" s="48"/>
      <c r="PWE81" s="48"/>
      <c r="PWF81" s="48"/>
      <c r="PWG81" s="48"/>
      <c r="PWH81" s="48"/>
      <c r="PWI81" s="48"/>
      <c r="PWJ81" s="48"/>
      <c r="PWK81" s="48"/>
      <c r="PWL81" s="48"/>
      <c r="PWM81" s="48"/>
      <c r="PWN81" s="48"/>
      <c r="PWO81" s="48"/>
      <c r="PWP81" s="48"/>
      <c r="PWQ81" s="48"/>
      <c r="PWR81" s="48"/>
      <c r="PWS81" s="48"/>
      <c r="PWT81" s="48"/>
      <c r="PWU81" s="48"/>
      <c r="PWV81" s="48"/>
      <c r="PWW81" s="48"/>
      <c r="PWX81" s="48"/>
      <c r="PWY81" s="48"/>
      <c r="PWZ81" s="48"/>
      <c r="PXA81" s="48"/>
      <c r="PXB81" s="48"/>
      <c r="PXC81" s="48"/>
      <c r="PXD81" s="48"/>
      <c r="PXE81" s="48"/>
      <c r="PXF81" s="48"/>
      <c r="PXG81" s="48"/>
      <c r="PXH81" s="48"/>
      <c r="PXI81" s="48"/>
      <c r="PXJ81" s="48"/>
      <c r="PXK81" s="48"/>
      <c r="PXL81" s="48"/>
      <c r="PXM81" s="48"/>
      <c r="PXN81" s="48"/>
      <c r="PXO81" s="48"/>
      <c r="PXP81" s="48"/>
      <c r="PXQ81" s="48"/>
      <c r="PXR81" s="48"/>
      <c r="PXS81" s="48"/>
      <c r="PXT81" s="48"/>
      <c r="PXU81" s="48"/>
      <c r="PXV81" s="48"/>
      <c r="PXW81" s="48"/>
      <c r="PXX81" s="48"/>
      <c r="PXY81" s="48"/>
      <c r="PXZ81" s="48"/>
      <c r="PYA81" s="48"/>
      <c r="PYB81" s="48"/>
      <c r="PYC81" s="48"/>
      <c r="PYD81" s="48"/>
      <c r="PYE81" s="48"/>
      <c r="PYF81" s="48"/>
      <c r="PYG81" s="48"/>
      <c r="PYH81" s="48"/>
      <c r="PYI81" s="48"/>
      <c r="PYJ81" s="48"/>
      <c r="PYK81" s="48"/>
      <c r="PYL81" s="48"/>
      <c r="PYM81" s="48"/>
      <c r="PYN81" s="48"/>
      <c r="PYO81" s="48"/>
      <c r="PYP81" s="48"/>
      <c r="PYQ81" s="48"/>
      <c r="PYR81" s="48"/>
      <c r="PYS81" s="48"/>
      <c r="PYT81" s="48"/>
      <c r="PYU81" s="48"/>
      <c r="PYV81" s="48"/>
      <c r="PYW81" s="48"/>
      <c r="PYX81" s="48"/>
      <c r="PYY81" s="48"/>
      <c r="PYZ81" s="48"/>
      <c r="PZA81" s="48"/>
      <c r="PZB81" s="48"/>
      <c r="PZC81" s="48"/>
      <c r="PZD81" s="48"/>
      <c r="PZE81" s="48"/>
      <c r="PZF81" s="48"/>
      <c r="PZG81" s="48"/>
      <c r="PZH81" s="48"/>
      <c r="PZI81" s="48"/>
      <c r="PZJ81" s="48"/>
      <c r="PZK81" s="48"/>
      <c r="PZL81" s="48"/>
      <c r="PZM81" s="48"/>
      <c r="PZN81" s="48"/>
      <c r="PZO81" s="48"/>
      <c r="PZP81" s="48"/>
      <c r="PZQ81" s="48"/>
      <c r="PZR81" s="48"/>
      <c r="PZS81" s="48"/>
      <c r="PZT81" s="48"/>
      <c r="PZU81" s="48"/>
      <c r="PZV81" s="48"/>
      <c r="PZW81" s="48"/>
      <c r="PZX81" s="48"/>
      <c r="PZY81" s="48"/>
      <c r="PZZ81" s="48"/>
      <c r="QAA81" s="48"/>
      <c r="QAB81" s="48"/>
      <c r="QAC81" s="48"/>
      <c r="QAD81" s="48"/>
      <c r="QAE81" s="48"/>
      <c r="QAF81" s="48"/>
      <c r="QAG81" s="48"/>
      <c r="QAH81" s="48"/>
      <c r="QAI81" s="48"/>
      <c r="QAJ81" s="48"/>
      <c r="QAK81" s="48"/>
      <c r="QAL81" s="48"/>
      <c r="QAM81" s="48"/>
      <c r="QAN81" s="48"/>
      <c r="QAO81" s="48"/>
      <c r="QAP81" s="48"/>
      <c r="QAQ81" s="48"/>
      <c r="QAR81" s="48"/>
      <c r="QAS81" s="48"/>
      <c r="QAT81" s="48"/>
      <c r="QAU81" s="48"/>
      <c r="QAV81" s="48"/>
      <c r="QAW81" s="48"/>
      <c r="QAX81" s="48"/>
      <c r="QAY81" s="48"/>
      <c r="QAZ81" s="48"/>
      <c r="QBA81" s="48"/>
      <c r="QBB81" s="48"/>
      <c r="QBC81" s="48"/>
      <c r="QBD81" s="48"/>
      <c r="QBE81" s="48"/>
      <c r="QBF81" s="48"/>
      <c r="QBG81" s="48"/>
      <c r="QBH81" s="48"/>
      <c r="QBI81" s="48"/>
      <c r="QBJ81" s="48"/>
      <c r="QBK81" s="48"/>
      <c r="QBL81" s="48"/>
      <c r="QBM81" s="48"/>
      <c r="QBN81" s="48"/>
      <c r="QBO81" s="48"/>
      <c r="QBP81" s="48"/>
      <c r="QBQ81" s="48"/>
      <c r="QBR81" s="48"/>
      <c r="QBS81" s="48"/>
      <c r="QBT81" s="48"/>
      <c r="QBU81" s="48"/>
      <c r="QBV81" s="48"/>
      <c r="QBW81" s="48"/>
      <c r="QBX81" s="48"/>
      <c r="QBY81" s="48"/>
      <c r="QBZ81" s="48"/>
      <c r="QCA81" s="48"/>
      <c r="QCB81" s="48"/>
      <c r="QCC81" s="48"/>
      <c r="QCD81" s="48"/>
      <c r="QCE81" s="48"/>
      <c r="QCF81" s="48"/>
      <c r="QCG81" s="48"/>
      <c r="QCH81" s="48"/>
      <c r="QCI81" s="48"/>
      <c r="QCJ81" s="48"/>
      <c r="QCK81" s="48"/>
      <c r="QCL81" s="48"/>
      <c r="QCM81" s="48"/>
      <c r="QCN81" s="48"/>
      <c r="QCO81" s="48"/>
      <c r="QCP81" s="48"/>
      <c r="QCQ81" s="48"/>
      <c r="QCR81" s="48"/>
      <c r="QCS81" s="48"/>
      <c r="QCT81" s="48"/>
      <c r="QCU81" s="48"/>
      <c r="QCV81" s="48"/>
      <c r="QCW81" s="48"/>
      <c r="QCX81" s="48"/>
      <c r="QCY81" s="48"/>
      <c r="QCZ81" s="48"/>
      <c r="QDA81" s="48"/>
      <c r="QDB81" s="48"/>
      <c r="QDC81" s="48"/>
      <c r="QDD81" s="48"/>
      <c r="QDE81" s="48"/>
      <c r="QDF81" s="48"/>
      <c r="QDG81" s="48"/>
      <c r="QDH81" s="48"/>
      <c r="QDI81" s="48"/>
      <c r="QDJ81" s="48"/>
      <c r="QDK81" s="48"/>
      <c r="QDL81" s="48"/>
      <c r="QDM81" s="48"/>
      <c r="QDN81" s="48"/>
      <c r="QDO81" s="48"/>
      <c r="QDP81" s="48"/>
      <c r="QDQ81" s="48"/>
      <c r="QDR81" s="48"/>
      <c r="QDS81" s="48"/>
      <c r="QDT81" s="48"/>
      <c r="QDU81" s="48"/>
      <c r="QDV81" s="48"/>
      <c r="QDW81" s="48"/>
      <c r="QDX81" s="48"/>
      <c r="QDY81" s="48"/>
      <c r="QDZ81" s="48"/>
      <c r="QEA81" s="48"/>
      <c r="QEB81" s="48"/>
      <c r="QEC81" s="48"/>
      <c r="QED81" s="48"/>
      <c r="QEE81" s="48"/>
      <c r="QEF81" s="48"/>
      <c r="QEG81" s="48"/>
      <c r="QEH81" s="48"/>
      <c r="QEI81" s="48"/>
      <c r="QEJ81" s="48"/>
      <c r="QEK81" s="48"/>
      <c r="QEL81" s="48"/>
      <c r="QEM81" s="48"/>
      <c r="QEN81" s="48"/>
      <c r="QEO81" s="48"/>
      <c r="QEP81" s="48"/>
      <c r="QEQ81" s="48"/>
      <c r="QER81" s="48"/>
      <c r="QES81" s="48"/>
      <c r="QET81" s="48"/>
      <c r="QEU81" s="48"/>
      <c r="QEV81" s="48"/>
      <c r="QEW81" s="48"/>
      <c r="QEX81" s="48"/>
      <c r="QEY81" s="48"/>
      <c r="QEZ81" s="48"/>
      <c r="QFA81" s="48"/>
      <c r="QFB81" s="48"/>
      <c r="QFC81" s="48"/>
      <c r="QFD81" s="48"/>
      <c r="QFE81" s="48"/>
      <c r="QFF81" s="48"/>
      <c r="QFG81" s="48"/>
      <c r="QFH81" s="48"/>
      <c r="QFI81" s="48"/>
      <c r="QFJ81" s="48"/>
      <c r="QFK81" s="48"/>
      <c r="QFL81" s="48"/>
      <c r="QFM81" s="48"/>
      <c r="QFN81" s="48"/>
      <c r="QFO81" s="48"/>
      <c r="QFP81" s="48"/>
      <c r="QFQ81" s="48"/>
      <c r="QFR81" s="48"/>
      <c r="QFS81" s="48"/>
      <c r="QFT81" s="48"/>
      <c r="QFU81" s="48"/>
      <c r="QFV81" s="48"/>
      <c r="QFW81" s="48"/>
      <c r="QFX81" s="48"/>
      <c r="QFY81" s="48"/>
      <c r="QFZ81" s="48"/>
      <c r="QGA81" s="48"/>
      <c r="QGB81" s="48"/>
      <c r="QGC81" s="48"/>
      <c r="QGD81" s="48"/>
      <c r="QGE81" s="48"/>
      <c r="QGF81" s="48"/>
      <c r="QGG81" s="48"/>
      <c r="QGH81" s="48"/>
      <c r="QGI81" s="48"/>
      <c r="QGJ81" s="48"/>
      <c r="QGK81" s="48"/>
      <c r="QGL81" s="48"/>
      <c r="QGM81" s="48"/>
      <c r="QGN81" s="48"/>
      <c r="QGO81" s="48"/>
      <c r="QGP81" s="48"/>
      <c r="QGQ81" s="48"/>
      <c r="QGR81" s="48"/>
      <c r="QGS81" s="48"/>
      <c r="QGT81" s="48"/>
      <c r="QGU81" s="48"/>
      <c r="QGV81" s="48"/>
      <c r="QGW81" s="48"/>
      <c r="QGX81" s="48"/>
      <c r="QGY81" s="48"/>
      <c r="QGZ81" s="48"/>
      <c r="QHA81" s="48"/>
      <c r="QHB81" s="48"/>
      <c r="QHC81" s="48"/>
      <c r="QHD81" s="48"/>
      <c r="QHE81" s="48"/>
      <c r="QHF81" s="48"/>
      <c r="QHG81" s="48"/>
      <c r="QHH81" s="48"/>
      <c r="QHI81" s="48"/>
      <c r="QHJ81" s="48"/>
      <c r="QHK81" s="48"/>
      <c r="QHL81" s="48"/>
      <c r="QHM81" s="48"/>
      <c r="QHN81" s="48"/>
      <c r="QHO81" s="48"/>
      <c r="QHP81" s="48"/>
      <c r="QHQ81" s="48"/>
      <c r="QHR81" s="48"/>
      <c r="QHS81" s="48"/>
      <c r="QHT81" s="48"/>
      <c r="QHU81" s="48"/>
      <c r="QHV81" s="48"/>
      <c r="QHW81" s="48"/>
      <c r="QHX81" s="48"/>
      <c r="QHY81" s="48"/>
      <c r="QHZ81" s="48"/>
      <c r="QIA81" s="48"/>
      <c r="QIB81" s="48"/>
      <c r="QIC81" s="48"/>
      <c r="QID81" s="48"/>
      <c r="QIE81" s="48"/>
      <c r="QIF81" s="48"/>
      <c r="QIG81" s="48"/>
      <c r="QIH81" s="48"/>
      <c r="QII81" s="48"/>
      <c r="QIJ81" s="48"/>
      <c r="QIK81" s="48"/>
      <c r="QIL81" s="48"/>
      <c r="QIM81" s="48"/>
      <c r="QIN81" s="48"/>
      <c r="QIO81" s="48"/>
      <c r="QIP81" s="48"/>
      <c r="QIQ81" s="48"/>
      <c r="QIR81" s="48"/>
      <c r="QIS81" s="48"/>
      <c r="QIT81" s="48"/>
      <c r="QIU81" s="48"/>
      <c r="QIV81" s="48"/>
      <c r="QIW81" s="48"/>
      <c r="QIX81" s="48"/>
      <c r="QIY81" s="48"/>
      <c r="QIZ81" s="48"/>
      <c r="QJA81" s="48"/>
      <c r="QJB81" s="48"/>
      <c r="QJC81" s="48"/>
      <c r="QJD81" s="48"/>
      <c r="QJE81" s="48"/>
      <c r="QJF81" s="48"/>
      <c r="QJG81" s="48"/>
      <c r="QJH81" s="48"/>
      <c r="QJI81" s="48"/>
      <c r="QJJ81" s="48"/>
      <c r="QJK81" s="48"/>
      <c r="QJL81" s="48"/>
      <c r="QJM81" s="48"/>
      <c r="QJN81" s="48"/>
      <c r="QJO81" s="48"/>
      <c r="QJP81" s="48"/>
      <c r="QJQ81" s="48"/>
      <c r="QJR81" s="48"/>
      <c r="QJS81" s="48"/>
      <c r="QJT81" s="48"/>
      <c r="QJU81" s="48"/>
      <c r="QJV81" s="48"/>
      <c r="QJW81" s="48"/>
      <c r="QJX81" s="48"/>
      <c r="QJY81" s="48"/>
      <c r="QJZ81" s="48"/>
      <c r="QKA81" s="48"/>
      <c r="QKB81" s="48"/>
      <c r="QKC81" s="48"/>
      <c r="QKD81" s="48"/>
      <c r="QKE81" s="48"/>
      <c r="QKF81" s="48"/>
      <c r="QKG81" s="48"/>
      <c r="QKH81" s="48"/>
      <c r="QKI81" s="48"/>
      <c r="QKJ81" s="48"/>
      <c r="QKK81" s="48"/>
      <c r="QKL81" s="48"/>
      <c r="QKM81" s="48"/>
      <c r="QKN81" s="48"/>
      <c r="QKO81" s="48"/>
      <c r="QKP81" s="48"/>
      <c r="QKQ81" s="48"/>
      <c r="QKR81" s="48"/>
      <c r="QKS81" s="48"/>
      <c r="QKT81" s="48"/>
      <c r="QKU81" s="48"/>
      <c r="QKV81" s="48"/>
      <c r="QKW81" s="48"/>
      <c r="QKX81" s="48"/>
      <c r="QKY81" s="48"/>
      <c r="QKZ81" s="48"/>
      <c r="QLA81" s="48"/>
      <c r="QLB81" s="48"/>
      <c r="QLC81" s="48"/>
      <c r="QLD81" s="48"/>
      <c r="QLE81" s="48"/>
      <c r="QLF81" s="48"/>
      <c r="QLG81" s="48"/>
      <c r="QLH81" s="48"/>
      <c r="QLI81" s="48"/>
      <c r="QLJ81" s="48"/>
      <c r="QLK81" s="48"/>
      <c r="QLL81" s="48"/>
      <c r="QLM81" s="48"/>
      <c r="QLN81" s="48"/>
      <c r="QLO81" s="48"/>
      <c r="QLP81" s="48"/>
      <c r="QLQ81" s="48"/>
      <c r="QLR81" s="48"/>
      <c r="QLS81" s="48"/>
      <c r="QLT81" s="48"/>
      <c r="QLU81" s="48"/>
      <c r="QLV81" s="48"/>
      <c r="QLW81" s="48"/>
      <c r="QLX81" s="48"/>
      <c r="QLY81" s="48"/>
      <c r="QLZ81" s="48"/>
      <c r="QMA81" s="48"/>
      <c r="QMB81" s="48"/>
      <c r="QMC81" s="48"/>
      <c r="QMD81" s="48"/>
      <c r="QME81" s="48"/>
      <c r="QMF81" s="48"/>
      <c r="QMG81" s="48"/>
      <c r="QMH81" s="48"/>
      <c r="QMI81" s="48"/>
      <c r="QMJ81" s="48"/>
      <c r="QMK81" s="48"/>
      <c r="QML81" s="48"/>
      <c r="QMM81" s="48"/>
      <c r="QMN81" s="48"/>
      <c r="QMO81" s="48"/>
      <c r="QMP81" s="48"/>
      <c r="QMQ81" s="48"/>
      <c r="QMR81" s="48"/>
      <c r="QMS81" s="48"/>
      <c r="QMT81" s="48"/>
      <c r="QMU81" s="48"/>
      <c r="QMV81" s="48"/>
      <c r="QMW81" s="48"/>
      <c r="QMX81" s="48"/>
      <c r="QMY81" s="48"/>
      <c r="QMZ81" s="48"/>
      <c r="QNA81" s="48"/>
      <c r="QNB81" s="48"/>
      <c r="QNC81" s="48"/>
      <c r="QND81" s="48"/>
      <c r="QNE81" s="48"/>
      <c r="QNF81" s="48"/>
      <c r="QNG81" s="48"/>
      <c r="QNH81" s="48"/>
      <c r="QNI81" s="48"/>
      <c r="QNJ81" s="48"/>
      <c r="QNK81" s="48"/>
      <c r="QNL81" s="48"/>
      <c r="QNM81" s="48"/>
      <c r="QNN81" s="48"/>
      <c r="QNO81" s="48"/>
      <c r="QNP81" s="48"/>
      <c r="QNQ81" s="48"/>
      <c r="QNR81" s="48"/>
      <c r="QNS81" s="48"/>
      <c r="QNT81" s="48"/>
      <c r="QNU81" s="48"/>
      <c r="QNV81" s="48"/>
      <c r="QNW81" s="48"/>
      <c r="QNX81" s="48"/>
      <c r="QNY81" s="48"/>
      <c r="QNZ81" s="48"/>
      <c r="QOA81" s="48"/>
      <c r="QOB81" s="48"/>
      <c r="QOC81" s="48"/>
      <c r="QOD81" s="48"/>
      <c r="QOE81" s="48"/>
      <c r="QOF81" s="48"/>
      <c r="QOG81" s="48"/>
      <c r="QOH81" s="48"/>
      <c r="QOI81" s="48"/>
      <c r="QOJ81" s="48"/>
      <c r="QOK81" s="48"/>
      <c r="QOL81" s="48"/>
      <c r="QOM81" s="48"/>
      <c r="QON81" s="48"/>
      <c r="QOO81" s="48"/>
      <c r="QOP81" s="48"/>
      <c r="QOQ81" s="48"/>
      <c r="QOR81" s="48"/>
      <c r="QOS81" s="48"/>
      <c r="QOT81" s="48"/>
      <c r="QOU81" s="48"/>
      <c r="QOV81" s="48"/>
      <c r="QOW81" s="48"/>
      <c r="QOX81" s="48"/>
      <c r="QOY81" s="48"/>
      <c r="QOZ81" s="48"/>
      <c r="QPA81" s="48"/>
      <c r="QPB81" s="48"/>
      <c r="QPC81" s="48"/>
      <c r="QPD81" s="48"/>
      <c r="QPE81" s="48"/>
      <c r="QPF81" s="48"/>
      <c r="QPG81" s="48"/>
      <c r="QPH81" s="48"/>
      <c r="QPI81" s="48"/>
      <c r="QPJ81" s="48"/>
      <c r="QPK81" s="48"/>
      <c r="QPL81" s="48"/>
      <c r="QPM81" s="48"/>
      <c r="QPN81" s="48"/>
      <c r="QPO81" s="48"/>
      <c r="QPP81" s="48"/>
      <c r="QPQ81" s="48"/>
      <c r="QPR81" s="48"/>
      <c r="QPS81" s="48"/>
      <c r="QPT81" s="48"/>
      <c r="QPU81" s="48"/>
      <c r="QPV81" s="48"/>
      <c r="QPW81" s="48"/>
      <c r="QPX81" s="48"/>
      <c r="QPY81" s="48"/>
      <c r="QPZ81" s="48"/>
      <c r="QQA81" s="48"/>
      <c r="QQB81" s="48"/>
      <c r="QQC81" s="48"/>
      <c r="QQD81" s="48"/>
      <c r="QQE81" s="48"/>
      <c r="QQF81" s="48"/>
      <c r="QQG81" s="48"/>
      <c r="QQH81" s="48"/>
      <c r="QQI81" s="48"/>
      <c r="QQJ81" s="48"/>
      <c r="QQK81" s="48"/>
      <c r="QQL81" s="48"/>
      <c r="QQM81" s="48"/>
      <c r="QQN81" s="48"/>
      <c r="QQO81" s="48"/>
      <c r="QQP81" s="48"/>
      <c r="QQQ81" s="48"/>
      <c r="QQR81" s="48"/>
      <c r="QQS81" s="48"/>
      <c r="QQT81" s="48"/>
      <c r="QQU81" s="48"/>
      <c r="QQV81" s="48"/>
      <c r="QQW81" s="48"/>
      <c r="QQX81" s="48"/>
      <c r="QQY81" s="48"/>
      <c r="QQZ81" s="48"/>
      <c r="QRA81" s="48"/>
      <c r="QRB81" s="48"/>
      <c r="QRC81" s="48"/>
      <c r="QRD81" s="48"/>
      <c r="QRE81" s="48"/>
      <c r="QRF81" s="48"/>
      <c r="QRG81" s="48"/>
      <c r="QRH81" s="48"/>
      <c r="QRI81" s="48"/>
      <c r="QRJ81" s="48"/>
      <c r="QRK81" s="48"/>
      <c r="QRL81" s="48"/>
      <c r="QRM81" s="48"/>
      <c r="QRN81" s="48"/>
      <c r="QRO81" s="48"/>
      <c r="QRP81" s="48"/>
      <c r="QRQ81" s="48"/>
      <c r="QRR81" s="48"/>
      <c r="QRS81" s="48"/>
      <c r="QRT81" s="48"/>
      <c r="QRU81" s="48"/>
      <c r="QRV81" s="48"/>
      <c r="QRW81" s="48"/>
      <c r="QRX81" s="48"/>
      <c r="QRY81" s="48"/>
      <c r="QRZ81" s="48"/>
      <c r="QSA81" s="48"/>
      <c r="QSB81" s="48"/>
      <c r="QSC81" s="48"/>
      <c r="QSD81" s="48"/>
      <c r="QSE81" s="48"/>
      <c r="QSF81" s="48"/>
      <c r="QSG81" s="48"/>
      <c r="QSH81" s="48"/>
      <c r="QSI81" s="48"/>
      <c r="QSJ81" s="48"/>
      <c r="QSK81" s="48"/>
      <c r="QSL81" s="48"/>
      <c r="QSM81" s="48"/>
      <c r="QSN81" s="48"/>
      <c r="QSO81" s="48"/>
      <c r="QSP81" s="48"/>
      <c r="QSQ81" s="48"/>
      <c r="QSR81" s="48"/>
      <c r="QSS81" s="48"/>
      <c r="QST81" s="48"/>
      <c r="QSU81" s="48"/>
      <c r="QSV81" s="48"/>
      <c r="QSW81" s="48"/>
      <c r="QSX81" s="48"/>
      <c r="QSY81" s="48"/>
      <c r="QSZ81" s="48"/>
      <c r="QTA81" s="48"/>
      <c r="QTB81" s="48"/>
      <c r="QTC81" s="48"/>
      <c r="QTD81" s="48"/>
      <c r="QTE81" s="48"/>
      <c r="QTF81" s="48"/>
      <c r="QTG81" s="48"/>
      <c r="QTH81" s="48"/>
      <c r="QTI81" s="48"/>
      <c r="QTJ81" s="48"/>
      <c r="QTK81" s="48"/>
      <c r="QTL81" s="48"/>
      <c r="QTM81" s="48"/>
      <c r="QTN81" s="48"/>
      <c r="QTO81" s="48"/>
      <c r="QTP81" s="48"/>
      <c r="QTQ81" s="48"/>
      <c r="QTR81" s="48"/>
      <c r="QTS81" s="48"/>
      <c r="QTT81" s="48"/>
      <c r="QTU81" s="48"/>
      <c r="QTV81" s="48"/>
      <c r="QTW81" s="48"/>
      <c r="QTX81" s="48"/>
      <c r="QTY81" s="48"/>
      <c r="QTZ81" s="48"/>
      <c r="QUA81" s="48"/>
      <c r="QUB81" s="48"/>
      <c r="QUC81" s="48"/>
      <c r="QUD81" s="48"/>
      <c r="QUE81" s="48"/>
      <c r="QUF81" s="48"/>
      <c r="QUG81" s="48"/>
      <c r="QUH81" s="48"/>
      <c r="QUI81" s="48"/>
      <c r="QUJ81" s="48"/>
      <c r="QUK81" s="48"/>
      <c r="QUL81" s="48"/>
      <c r="QUM81" s="48"/>
      <c r="QUN81" s="48"/>
      <c r="QUO81" s="48"/>
      <c r="QUP81" s="48"/>
      <c r="QUQ81" s="48"/>
      <c r="QUR81" s="48"/>
      <c r="QUS81" s="48"/>
      <c r="QUT81" s="48"/>
      <c r="QUU81" s="48"/>
      <c r="QUV81" s="48"/>
      <c r="QUW81" s="48"/>
      <c r="QUX81" s="48"/>
      <c r="QUY81" s="48"/>
      <c r="QUZ81" s="48"/>
      <c r="QVA81" s="48"/>
      <c r="QVB81" s="48"/>
      <c r="QVC81" s="48"/>
      <c r="QVD81" s="48"/>
      <c r="QVE81" s="48"/>
      <c r="QVF81" s="48"/>
      <c r="QVG81" s="48"/>
      <c r="QVH81" s="48"/>
      <c r="QVI81" s="48"/>
      <c r="QVJ81" s="48"/>
      <c r="QVK81" s="48"/>
      <c r="QVL81" s="48"/>
      <c r="QVM81" s="48"/>
      <c r="QVN81" s="48"/>
      <c r="QVO81" s="48"/>
      <c r="QVP81" s="48"/>
      <c r="QVQ81" s="48"/>
      <c r="QVR81" s="48"/>
      <c r="QVS81" s="48"/>
      <c r="QVT81" s="48"/>
      <c r="QVU81" s="48"/>
      <c r="QVV81" s="48"/>
      <c r="QVW81" s="48"/>
      <c r="QVX81" s="48"/>
      <c r="QVY81" s="48"/>
      <c r="QVZ81" s="48"/>
      <c r="QWA81" s="48"/>
      <c r="QWB81" s="48"/>
      <c r="QWC81" s="48"/>
      <c r="QWD81" s="48"/>
      <c r="QWE81" s="48"/>
      <c r="QWF81" s="48"/>
      <c r="QWG81" s="48"/>
      <c r="QWH81" s="48"/>
      <c r="QWI81" s="48"/>
      <c r="QWJ81" s="48"/>
      <c r="QWK81" s="48"/>
      <c r="QWL81" s="48"/>
      <c r="QWM81" s="48"/>
      <c r="QWN81" s="48"/>
      <c r="QWO81" s="48"/>
      <c r="QWP81" s="48"/>
      <c r="QWQ81" s="48"/>
      <c r="QWR81" s="48"/>
      <c r="QWS81" s="48"/>
      <c r="QWT81" s="48"/>
      <c r="QWU81" s="48"/>
      <c r="QWV81" s="48"/>
      <c r="QWW81" s="48"/>
      <c r="QWX81" s="48"/>
      <c r="QWY81" s="48"/>
      <c r="QWZ81" s="48"/>
      <c r="QXA81" s="48"/>
      <c r="QXB81" s="48"/>
      <c r="QXC81" s="48"/>
      <c r="QXD81" s="48"/>
      <c r="QXE81" s="48"/>
      <c r="QXF81" s="48"/>
      <c r="QXG81" s="48"/>
      <c r="QXH81" s="48"/>
      <c r="QXI81" s="48"/>
      <c r="QXJ81" s="48"/>
      <c r="QXK81" s="48"/>
      <c r="QXL81" s="48"/>
      <c r="QXM81" s="48"/>
      <c r="QXN81" s="48"/>
      <c r="QXO81" s="48"/>
      <c r="QXP81" s="48"/>
      <c r="QXQ81" s="48"/>
      <c r="QXR81" s="48"/>
      <c r="QXS81" s="48"/>
      <c r="QXT81" s="48"/>
      <c r="QXU81" s="48"/>
      <c r="QXV81" s="48"/>
      <c r="QXW81" s="48"/>
      <c r="QXX81" s="48"/>
      <c r="QXY81" s="48"/>
      <c r="QXZ81" s="48"/>
      <c r="QYA81" s="48"/>
      <c r="QYB81" s="48"/>
      <c r="QYC81" s="48"/>
      <c r="QYD81" s="48"/>
      <c r="QYE81" s="48"/>
      <c r="QYF81" s="48"/>
      <c r="QYG81" s="48"/>
      <c r="QYH81" s="48"/>
      <c r="QYI81" s="48"/>
      <c r="QYJ81" s="48"/>
      <c r="QYK81" s="48"/>
      <c r="QYL81" s="48"/>
      <c r="QYM81" s="48"/>
      <c r="QYN81" s="48"/>
      <c r="QYO81" s="48"/>
      <c r="QYP81" s="48"/>
      <c r="QYQ81" s="48"/>
      <c r="QYR81" s="48"/>
      <c r="QYS81" s="48"/>
      <c r="QYT81" s="48"/>
      <c r="QYU81" s="48"/>
      <c r="QYV81" s="48"/>
      <c r="QYW81" s="48"/>
      <c r="QYX81" s="48"/>
      <c r="QYY81" s="48"/>
      <c r="QYZ81" s="48"/>
      <c r="QZA81" s="48"/>
      <c r="QZB81" s="48"/>
      <c r="QZC81" s="48"/>
      <c r="QZD81" s="48"/>
      <c r="QZE81" s="48"/>
      <c r="QZF81" s="48"/>
      <c r="QZG81" s="48"/>
      <c r="QZH81" s="48"/>
      <c r="QZI81" s="48"/>
      <c r="QZJ81" s="48"/>
      <c r="QZK81" s="48"/>
      <c r="QZL81" s="48"/>
      <c r="QZM81" s="48"/>
      <c r="QZN81" s="48"/>
      <c r="QZO81" s="48"/>
      <c r="QZP81" s="48"/>
      <c r="QZQ81" s="48"/>
      <c r="QZR81" s="48"/>
      <c r="QZS81" s="48"/>
      <c r="QZT81" s="48"/>
      <c r="QZU81" s="48"/>
      <c r="QZV81" s="48"/>
      <c r="QZW81" s="48"/>
      <c r="QZX81" s="48"/>
      <c r="QZY81" s="48"/>
      <c r="QZZ81" s="48"/>
      <c r="RAA81" s="48"/>
      <c r="RAB81" s="48"/>
      <c r="RAC81" s="48"/>
      <c r="RAD81" s="48"/>
      <c r="RAE81" s="48"/>
      <c r="RAF81" s="48"/>
      <c r="RAG81" s="48"/>
      <c r="RAH81" s="48"/>
      <c r="RAI81" s="48"/>
      <c r="RAJ81" s="48"/>
      <c r="RAK81" s="48"/>
      <c r="RAL81" s="48"/>
      <c r="RAM81" s="48"/>
      <c r="RAN81" s="48"/>
      <c r="RAO81" s="48"/>
      <c r="RAP81" s="48"/>
      <c r="RAQ81" s="48"/>
      <c r="RAR81" s="48"/>
      <c r="RAS81" s="48"/>
      <c r="RAT81" s="48"/>
      <c r="RAU81" s="48"/>
      <c r="RAV81" s="48"/>
      <c r="RAW81" s="48"/>
      <c r="RAX81" s="48"/>
      <c r="RAY81" s="48"/>
      <c r="RAZ81" s="48"/>
      <c r="RBA81" s="48"/>
      <c r="RBB81" s="48"/>
      <c r="RBC81" s="48"/>
      <c r="RBD81" s="48"/>
      <c r="RBE81" s="48"/>
      <c r="RBF81" s="48"/>
      <c r="RBG81" s="48"/>
      <c r="RBH81" s="48"/>
      <c r="RBI81" s="48"/>
      <c r="RBJ81" s="48"/>
      <c r="RBK81" s="48"/>
      <c r="RBL81" s="48"/>
      <c r="RBM81" s="48"/>
      <c r="RBN81" s="48"/>
      <c r="RBO81" s="48"/>
      <c r="RBP81" s="48"/>
      <c r="RBQ81" s="48"/>
      <c r="RBR81" s="48"/>
      <c r="RBS81" s="48"/>
      <c r="RBT81" s="48"/>
      <c r="RBU81" s="48"/>
      <c r="RBV81" s="48"/>
      <c r="RBW81" s="48"/>
      <c r="RBX81" s="48"/>
      <c r="RBY81" s="48"/>
      <c r="RBZ81" s="48"/>
      <c r="RCA81" s="48"/>
      <c r="RCB81" s="48"/>
      <c r="RCC81" s="48"/>
      <c r="RCD81" s="48"/>
      <c r="RCE81" s="48"/>
      <c r="RCF81" s="48"/>
      <c r="RCG81" s="48"/>
      <c r="RCH81" s="48"/>
      <c r="RCI81" s="48"/>
      <c r="RCJ81" s="48"/>
      <c r="RCK81" s="48"/>
      <c r="RCL81" s="48"/>
      <c r="RCM81" s="48"/>
      <c r="RCN81" s="48"/>
      <c r="RCO81" s="48"/>
      <c r="RCP81" s="48"/>
      <c r="RCQ81" s="48"/>
      <c r="RCR81" s="48"/>
      <c r="RCS81" s="48"/>
      <c r="RCT81" s="48"/>
      <c r="RCU81" s="48"/>
      <c r="RCV81" s="48"/>
      <c r="RCW81" s="48"/>
      <c r="RCX81" s="48"/>
      <c r="RCY81" s="48"/>
      <c r="RCZ81" s="48"/>
      <c r="RDA81" s="48"/>
      <c r="RDB81" s="48"/>
      <c r="RDC81" s="48"/>
      <c r="RDD81" s="48"/>
      <c r="RDE81" s="48"/>
      <c r="RDF81" s="48"/>
      <c r="RDG81" s="48"/>
      <c r="RDH81" s="48"/>
      <c r="RDI81" s="48"/>
      <c r="RDJ81" s="48"/>
      <c r="RDK81" s="48"/>
      <c r="RDL81" s="48"/>
      <c r="RDM81" s="48"/>
      <c r="RDN81" s="48"/>
      <c r="RDO81" s="48"/>
      <c r="RDP81" s="48"/>
      <c r="RDQ81" s="48"/>
      <c r="RDR81" s="48"/>
      <c r="RDS81" s="48"/>
      <c r="RDT81" s="48"/>
      <c r="RDU81" s="48"/>
      <c r="RDV81" s="48"/>
      <c r="RDW81" s="48"/>
      <c r="RDX81" s="48"/>
      <c r="RDY81" s="48"/>
      <c r="RDZ81" s="48"/>
      <c r="REA81" s="48"/>
      <c r="REB81" s="48"/>
      <c r="REC81" s="48"/>
      <c r="RED81" s="48"/>
      <c r="REE81" s="48"/>
      <c r="REF81" s="48"/>
      <c r="REG81" s="48"/>
      <c r="REH81" s="48"/>
      <c r="REI81" s="48"/>
      <c r="REJ81" s="48"/>
      <c r="REK81" s="48"/>
      <c r="REL81" s="48"/>
      <c r="REM81" s="48"/>
      <c r="REN81" s="48"/>
      <c r="REO81" s="48"/>
      <c r="REP81" s="48"/>
      <c r="REQ81" s="48"/>
      <c r="RER81" s="48"/>
      <c r="RES81" s="48"/>
      <c r="RET81" s="48"/>
      <c r="REU81" s="48"/>
      <c r="REV81" s="48"/>
      <c r="REW81" s="48"/>
      <c r="REX81" s="48"/>
      <c r="REY81" s="48"/>
      <c r="REZ81" s="48"/>
      <c r="RFA81" s="48"/>
      <c r="RFB81" s="48"/>
      <c r="RFC81" s="48"/>
      <c r="RFD81" s="48"/>
      <c r="RFE81" s="48"/>
      <c r="RFF81" s="48"/>
      <c r="RFG81" s="48"/>
      <c r="RFH81" s="48"/>
      <c r="RFI81" s="48"/>
      <c r="RFJ81" s="48"/>
      <c r="RFK81" s="48"/>
      <c r="RFL81" s="48"/>
      <c r="RFM81" s="48"/>
      <c r="RFN81" s="48"/>
      <c r="RFO81" s="48"/>
      <c r="RFP81" s="48"/>
      <c r="RFQ81" s="48"/>
      <c r="RFR81" s="48"/>
      <c r="RFS81" s="48"/>
      <c r="RFT81" s="48"/>
      <c r="RFU81" s="48"/>
      <c r="RFV81" s="48"/>
      <c r="RFW81" s="48"/>
      <c r="RFX81" s="48"/>
      <c r="RFY81" s="48"/>
      <c r="RFZ81" s="48"/>
      <c r="RGA81" s="48"/>
      <c r="RGB81" s="48"/>
      <c r="RGC81" s="48"/>
      <c r="RGD81" s="48"/>
      <c r="RGE81" s="48"/>
      <c r="RGF81" s="48"/>
      <c r="RGG81" s="48"/>
      <c r="RGH81" s="48"/>
      <c r="RGI81" s="48"/>
      <c r="RGJ81" s="48"/>
      <c r="RGK81" s="48"/>
      <c r="RGL81" s="48"/>
      <c r="RGM81" s="48"/>
      <c r="RGN81" s="48"/>
      <c r="RGO81" s="48"/>
      <c r="RGP81" s="48"/>
      <c r="RGQ81" s="48"/>
      <c r="RGR81" s="48"/>
      <c r="RGS81" s="48"/>
      <c r="RGT81" s="48"/>
      <c r="RGU81" s="48"/>
      <c r="RGV81" s="48"/>
      <c r="RGW81" s="48"/>
      <c r="RGX81" s="48"/>
      <c r="RGY81" s="48"/>
      <c r="RGZ81" s="48"/>
      <c r="RHA81" s="48"/>
      <c r="RHB81" s="48"/>
      <c r="RHC81" s="48"/>
      <c r="RHD81" s="48"/>
      <c r="RHE81" s="48"/>
      <c r="RHF81" s="48"/>
      <c r="RHG81" s="48"/>
      <c r="RHH81" s="48"/>
      <c r="RHI81" s="48"/>
      <c r="RHJ81" s="48"/>
      <c r="RHK81" s="48"/>
      <c r="RHL81" s="48"/>
      <c r="RHM81" s="48"/>
      <c r="RHN81" s="48"/>
      <c r="RHO81" s="48"/>
      <c r="RHP81" s="48"/>
      <c r="RHQ81" s="48"/>
      <c r="RHR81" s="48"/>
      <c r="RHS81" s="48"/>
      <c r="RHT81" s="48"/>
      <c r="RHU81" s="48"/>
      <c r="RHV81" s="48"/>
      <c r="RHW81" s="48"/>
      <c r="RHX81" s="48"/>
      <c r="RHY81" s="48"/>
      <c r="RHZ81" s="48"/>
      <c r="RIA81" s="48"/>
      <c r="RIB81" s="48"/>
      <c r="RIC81" s="48"/>
      <c r="RID81" s="48"/>
      <c r="RIE81" s="48"/>
      <c r="RIF81" s="48"/>
      <c r="RIG81" s="48"/>
      <c r="RIH81" s="48"/>
      <c r="RII81" s="48"/>
      <c r="RIJ81" s="48"/>
      <c r="RIK81" s="48"/>
      <c r="RIL81" s="48"/>
      <c r="RIM81" s="48"/>
      <c r="RIN81" s="48"/>
      <c r="RIO81" s="48"/>
      <c r="RIP81" s="48"/>
      <c r="RIQ81" s="48"/>
      <c r="RIR81" s="48"/>
      <c r="RIS81" s="48"/>
      <c r="RIT81" s="48"/>
      <c r="RIU81" s="48"/>
      <c r="RIV81" s="48"/>
      <c r="RIW81" s="48"/>
      <c r="RIX81" s="48"/>
      <c r="RIY81" s="48"/>
      <c r="RIZ81" s="48"/>
      <c r="RJA81" s="48"/>
      <c r="RJB81" s="48"/>
      <c r="RJC81" s="48"/>
      <c r="RJD81" s="48"/>
      <c r="RJE81" s="48"/>
      <c r="RJF81" s="48"/>
      <c r="RJG81" s="48"/>
      <c r="RJH81" s="48"/>
      <c r="RJI81" s="48"/>
      <c r="RJJ81" s="48"/>
      <c r="RJK81" s="48"/>
      <c r="RJL81" s="48"/>
      <c r="RJM81" s="48"/>
      <c r="RJN81" s="48"/>
      <c r="RJO81" s="48"/>
      <c r="RJP81" s="48"/>
      <c r="RJQ81" s="48"/>
      <c r="RJR81" s="48"/>
      <c r="RJS81" s="48"/>
      <c r="RJT81" s="48"/>
      <c r="RJU81" s="48"/>
      <c r="RJV81" s="48"/>
      <c r="RJW81" s="48"/>
      <c r="RJX81" s="48"/>
      <c r="RJY81" s="48"/>
      <c r="RJZ81" s="48"/>
      <c r="RKA81" s="48"/>
      <c r="RKB81" s="48"/>
      <c r="RKC81" s="48"/>
      <c r="RKD81" s="48"/>
      <c r="RKE81" s="48"/>
      <c r="RKF81" s="48"/>
      <c r="RKG81" s="48"/>
      <c r="RKH81" s="48"/>
      <c r="RKI81" s="48"/>
      <c r="RKJ81" s="48"/>
      <c r="RKK81" s="48"/>
      <c r="RKL81" s="48"/>
      <c r="RKM81" s="48"/>
      <c r="RKN81" s="48"/>
      <c r="RKO81" s="48"/>
      <c r="RKP81" s="48"/>
      <c r="RKQ81" s="48"/>
      <c r="RKR81" s="48"/>
      <c r="RKS81" s="48"/>
      <c r="RKT81" s="48"/>
      <c r="RKU81" s="48"/>
      <c r="RKV81" s="48"/>
      <c r="RKW81" s="48"/>
      <c r="RKX81" s="48"/>
      <c r="RKY81" s="48"/>
      <c r="RKZ81" s="48"/>
      <c r="RLA81" s="48"/>
      <c r="RLB81" s="48"/>
      <c r="RLC81" s="48"/>
      <c r="RLD81" s="48"/>
      <c r="RLE81" s="48"/>
      <c r="RLF81" s="48"/>
      <c r="RLG81" s="48"/>
      <c r="RLH81" s="48"/>
      <c r="RLI81" s="48"/>
      <c r="RLJ81" s="48"/>
      <c r="RLK81" s="48"/>
      <c r="RLL81" s="48"/>
      <c r="RLM81" s="48"/>
      <c r="RLN81" s="48"/>
      <c r="RLO81" s="48"/>
      <c r="RLP81" s="48"/>
      <c r="RLQ81" s="48"/>
      <c r="RLR81" s="48"/>
      <c r="RLS81" s="48"/>
      <c r="RLT81" s="48"/>
      <c r="RLU81" s="48"/>
      <c r="RLV81" s="48"/>
      <c r="RLW81" s="48"/>
      <c r="RLX81" s="48"/>
      <c r="RLY81" s="48"/>
      <c r="RLZ81" s="48"/>
      <c r="RMA81" s="48"/>
      <c r="RMB81" s="48"/>
      <c r="RMC81" s="48"/>
      <c r="RMD81" s="48"/>
      <c r="RME81" s="48"/>
      <c r="RMF81" s="48"/>
      <c r="RMG81" s="48"/>
      <c r="RMH81" s="48"/>
      <c r="RMI81" s="48"/>
      <c r="RMJ81" s="48"/>
      <c r="RMK81" s="48"/>
      <c r="RML81" s="48"/>
      <c r="RMM81" s="48"/>
      <c r="RMN81" s="48"/>
      <c r="RMO81" s="48"/>
      <c r="RMP81" s="48"/>
      <c r="RMQ81" s="48"/>
      <c r="RMR81" s="48"/>
      <c r="RMS81" s="48"/>
      <c r="RMT81" s="48"/>
      <c r="RMU81" s="48"/>
      <c r="RMV81" s="48"/>
      <c r="RMW81" s="48"/>
      <c r="RMX81" s="48"/>
      <c r="RMY81" s="48"/>
      <c r="RMZ81" s="48"/>
      <c r="RNA81" s="48"/>
      <c r="RNB81" s="48"/>
      <c r="RNC81" s="48"/>
      <c r="RND81" s="48"/>
      <c r="RNE81" s="48"/>
      <c r="RNF81" s="48"/>
      <c r="RNG81" s="48"/>
      <c r="RNH81" s="48"/>
      <c r="RNI81" s="48"/>
      <c r="RNJ81" s="48"/>
      <c r="RNK81" s="48"/>
      <c r="RNL81" s="48"/>
      <c r="RNM81" s="48"/>
      <c r="RNN81" s="48"/>
      <c r="RNO81" s="48"/>
      <c r="RNP81" s="48"/>
      <c r="RNQ81" s="48"/>
      <c r="RNR81" s="48"/>
      <c r="RNS81" s="48"/>
      <c r="RNT81" s="48"/>
      <c r="RNU81" s="48"/>
      <c r="RNV81" s="48"/>
      <c r="RNW81" s="48"/>
      <c r="RNX81" s="48"/>
      <c r="RNY81" s="48"/>
      <c r="RNZ81" s="48"/>
      <c r="ROA81" s="48"/>
      <c r="ROB81" s="48"/>
      <c r="ROC81" s="48"/>
      <c r="ROD81" s="48"/>
      <c r="ROE81" s="48"/>
      <c r="ROF81" s="48"/>
      <c r="ROG81" s="48"/>
      <c r="ROH81" s="48"/>
      <c r="ROI81" s="48"/>
      <c r="ROJ81" s="48"/>
      <c r="ROK81" s="48"/>
      <c r="ROL81" s="48"/>
      <c r="ROM81" s="48"/>
      <c r="RON81" s="48"/>
      <c r="ROO81" s="48"/>
      <c r="ROP81" s="48"/>
      <c r="ROQ81" s="48"/>
      <c r="ROR81" s="48"/>
      <c r="ROS81" s="48"/>
      <c r="ROT81" s="48"/>
      <c r="ROU81" s="48"/>
      <c r="ROV81" s="48"/>
      <c r="ROW81" s="48"/>
      <c r="ROX81" s="48"/>
      <c r="ROY81" s="48"/>
      <c r="ROZ81" s="48"/>
      <c r="RPA81" s="48"/>
      <c r="RPB81" s="48"/>
      <c r="RPC81" s="48"/>
      <c r="RPD81" s="48"/>
      <c r="RPE81" s="48"/>
      <c r="RPF81" s="48"/>
      <c r="RPG81" s="48"/>
      <c r="RPH81" s="48"/>
      <c r="RPI81" s="48"/>
      <c r="RPJ81" s="48"/>
      <c r="RPK81" s="48"/>
      <c r="RPL81" s="48"/>
      <c r="RPM81" s="48"/>
      <c r="RPN81" s="48"/>
      <c r="RPO81" s="48"/>
      <c r="RPP81" s="48"/>
      <c r="RPQ81" s="48"/>
      <c r="RPR81" s="48"/>
      <c r="RPS81" s="48"/>
      <c r="RPT81" s="48"/>
      <c r="RPU81" s="48"/>
      <c r="RPV81" s="48"/>
      <c r="RPW81" s="48"/>
      <c r="RPX81" s="48"/>
      <c r="RPY81" s="48"/>
      <c r="RPZ81" s="48"/>
      <c r="RQA81" s="48"/>
      <c r="RQB81" s="48"/>
      <c r="RQC81" s="48"/>
      <c r="RQD81" s="48"/>
      <c r="RQE81" s="48"/>
      <c r="RQF81" s="48"/>
      <c r="RQG81" s="48"/>
      <c r="RQH81" s="48"/>
      <c r="RQI81" s="48"/>
      <c r="RQJ81" s="48"/>
      <c r="RQK81" s="48"/>
      <c r="RQL81" s="48"/>
      <c r="RQM81" s="48"/>
      <c r="RQN81" s="48"/>
      <c r="RQO81" s="48"/>
      <c r="RQP81" s="48"/>
      <c r="RQQ81" s="48"/>
      <c r="RQR81" s="48"/>
      <c r="RQS81" s="48"/>
      <c r="RQT81" s="48"/>
      <c r="RQU81" s="48"/>
      <c r="RQV81" s="48"/>
      <c r="RQW81" s="48"/>
      <c r="RQX81" s="48"/>
      <c r="RQY81" s="48"/>
      <c r="RQZ81" s="48"/>
      <c r="RRA81" s="48"/>
      <c r="RRB81" s="48"/>
      <c r="RRC81" s="48"/>
      <c r="RRD81" s="48"/>
      <c r="RRE81" s="48"/>
      <c r="RRF81" s="48"/>
      <c r="RRG81" s="48"/>
      <c r="RRH81" s="48"/>
      <c r="RRI81" s="48"/>
      <c r="RRJ81" s="48"/>
      <c r="RRK81" s="48"/>
      <c r="RRL81" s="48"/>
      <c r="RRM81" s="48"/>
      <c r="RRN81" s="48"/>
      <c r="RRO81" s="48"/>
      <c r="RRP81" s="48"/>
      <c r="RRQ81" s="48"/>
      <c r="RRR81" s="48"/>
      <c r="RRS81" s="48"/>
      <c r="RRT81" s="48"/>
      <c r="RRU81" s="48"/>
      <c r="RRV81" s="48"/>
      <c r="RRW81" s="48"/>
      <c r="RRX81" s="48"/>
      <c r="RRY81" s="48"/>
      <c r="RRZ81" s="48"/>
      <c r="RSA81" s="48"/>
      <c r="RSB81" s="48"/>
      <c r="RSC81" s="48"/>
      <c r="RSD81" s="48"/>
      <c r="RSE81" s="48"/>
      <c r="RSF81" s="48"/>
      <c r="RSG81" s="48"/>
      <c r="RSH81" s="48"/>
      <c r="RSI81" s="48"/>
      <c r="RSJ81" s="48"/>
      <c r="RSK81" s="48"/>
      <c r="RSL81" s="48"/>
      <c r="RSM81" s="48"/>
      <c r="RSN81" s="48"/>
      <c r="RSO81" s="48"/>
      <c r="RSP81" s="48"/>
      <c r="RSQ81" s="48"/>
      <c r="RSR81" s="48"/>
      <c r="RSS81" s="48"/>
      <c r="RST81" s="48"/>
      <c r="RSU81" s="48"/>
      <c r="RSV81" s="48"/>
      <c r="RSW81" s="48"/>
      <c r="RSX81" s="48"/>
      <c r="RSY81" s="48"/>
      <c r="RSZ81" s="48"/>
      <c r="RTA81" s="48"/>
      <c r="RTB81" s="48"/>
      <c r="RTC81" s="48"/>
      <c r="RTD81" s="48"/>
      <c r="RTE81" s="48"/>
      <c r="RTF81" s="48"/>
      <c r="RTG81" s="48"/>
      <c r="RTH81" s="48"/>
      <c r="RTI81" s="48"/>
      <c r="RTJ81" s="48"/>
      <c r="RTK81" s="48"/>
      <c r="RTL81" s="48"/>
      <c r="RTM81" s="48"/>
      <c r="RTN81" s="48"/>
      <c r="RTO81" s="48"/>
      <c r="RTP81" s="48"/>
      <c r="RTQ81" s="48"/>
      <c r="RTR81" s="48"/>
      <c r="RTS81" s="48"/>
      <c r="RTT81" s="48"/>
      <c r="RTU81" s="48"/>
      <c r="RTV81" s="48"/>
      <c r="RTW81" s="48"/>
      <c r="RTX81" s="48"/>
      <c r="RTY81" s="48"/>
      <c r="RTZ81" s="48"/>
      <c r="RUA81" s="48"/>
      <c r="RUB81" s="48"/>
      <c r="RUC81" s="48"/>
      <c r="RUD81" s="48"/>
      <c r="RUE81" s="48"/>
      <c r="RUF81" s="48"/>
      <c r="RUG81" s="48"/>
      <c r="RUH81" s="48"/>
      <c r="RUI81" s="48"/>
      <c r="RUJ81" s="48"/>
      <c r="RUK81" s="48"/>
      <c r="RUL81" s="48"/>
      <c r="RUM81" s="48"/>
      <c r="RUN81" s="48"/>
      <c r="RUO81" s="48"/>
      <c r="RUP81" s="48"/>
      <c r="RUQ81" s="48"/>
      <c r="RUR81" s="48"/>
      <c r="RUS81" s="48"/>
      <c r="RUT81" s="48"/>
      <c r="RUU81" s="48"/>
      <c r="RUV81" s="48"/>
      <c r="RUW81" s="48"/>
      <c r="RUX81" s="48"/>
      <c r="RUY81" s="48"/>
      <c r="RUZ81" s="48"/>
      <c r="RVA81" s="48"/>
      <c r="RVB81" s="48"/>
      <c r="RVC81" s="48"/>
      <c r="RVD81" s="48"/>
      <c r="RVE81" s="48"/>
      <c r="RVF81" s="48"/>
      <c r="RVG81" s="48"/>
      <c r="RVH81" s="48"/>
      <c r="RVI81" s="48"/>
      <c r="RVJ81" s="48"/>
      <c r="RVK81" s="48"/>
      <c r="RVL81" s="48"/>
      <c r="RVM81" s="48"/>
      <c r="RVN81" s="48"/>
      <c r="RVO81" s="48"/>
      <c r="RVP81" s="48"/>
      <c r="RVQ81" s="48"/>
      <c r="RVR81" s="48"/>
      <c r="RVS81" s="48"/>
      <c r="RVT81" s="48"/>
      <c r="RVU81" s="48"/>
      <c r="RVV81" s="48"/>
      <c r="RVW81" s="48"/>
      <c r="RVX81" s="48"/>
      <c r="RVY81" s="48"/>
      <c r="RVZ81" s="48"/>
      <c r="RWA81" s="48"/>
      <c r="RWB81" s="48"/>
      <c r="RWC81" s="48"/>
      <c r="RWD81" s="48"/>
      <c r="RWE81" s="48"/>
      <c r="RWF81" s="48"/>
      <c r="RWG81" s="48"/>
      <c r="RWH81" s="48"/>
      <c r="RWI81" s="48"/>
      <c r="RWJ81" s="48"/>
      <c r="RWK81" s="48"/>
      <c r="RWL81" s="48"/>
      <c r="RWM81" s="48"/>
      <c r="RWN81" s="48"/>
      <c r="RWO81" s="48"/>
      <c r="RWP81" s="48"/>
      <c r="RWQ81" s="48"/>
      <c r="RWR81" s="48"/>
      <c r="RWS81" s="48"/>
      <c r="RWT81" s="48"/>
      <c r="RWU81" s="48"/>
      <c r="RWV81" s="48"/>
      <c r="RWW81" s="48"/>
      <c r="RWX81" s="48"/>
      <c r="RWY81" s="48"/>
      <c r="RWZ81" s="48"/>
      <c r="RXA81" s="48"/>
      <c r="RXB81" s="48"/>
      <c r="RXC81" s="48"/>
      <c r="RXD81" s="48"/>
      <c r="RXE81" s="48"/>
      <c r="RXF81" s="48"/>
      <c r="RXG81" s="48"/>
      <c r="RXH81" s="48"/>
      <c r="RXI81" s="48"/>
      <c r="RXJ81" s="48"/>
      <c r="RXK81" s="48"/>
      <c r="RXL81" s="48"/>
      <c r="RXM81" s="48"/>
      <c r="RXN81" s="48"/>
      <c r="RXO81" s="48"/>
      <c r="RXP81" s="48"/>
      <c r="RXQ81" s="48"/>
      <c r="RXR81" s="48"/>
      <c r="RXS81" s="48"/>
      <c r="RXT81" s="48"/>
      <c r="RXU81" s="48"/>
      <c r="RXV81" s="48"/>
      <c r="RXW81" s="48"/>
      <c r="RXX81" s="48"/>
      <c r="RXY81" s="48"/>
      <c r="RXZ81" s="48"/>
      <c r="RYA81" s="48"/>
      <c r="RYB81" s="48"/>
      <c r="RYC81" s="48"/>
      <c r="RYD81" s="48"/>
      <c r="RYE81" s="48"/>
      <c r="RYF81" s="48"/>
      <c r="RYG81" s="48"/>
      <c r="RYH81" s="48"/>
      <c r="RYI81" s="48"/>
      <c r="RYJ81" s="48"/>
      <c r="RYK81" s="48"/>
      <c r="RYL81" s="48"/>
      <c r="RYM81" s="48"/>
      <c r="RYN81" s="48"/>
      <c r="RYO81" s="48"/>
      <c r="RYP81" s="48"/>
      <c r="RYQ81" s="48"/>
      <c r="RYR81" s="48"/>
      <c r="RYS81" s="48"/>
      <c r="RYT81" s="48"/>
      <c r="RYU81" s="48"/>
      <c r="RYV81" s="48"/>
      <c r="RYW81" s="48"/>
      <c r="RYX81" s="48"/>
      <c r="RYY81" s="48"/>
      <c r="RYZ81" s="48"/>
      <c r="RZA81" s="48"/>
      <c r="RZB81" s="48"/>
      <c r="RZC81" s="48"/>
      <c r="RZD81" s="48"/>
      <c r="RZE81" s="48"/>
      <c r="RZF81" s="48"/>
      <c r="RZG81" s="48"/>
      <c r="RZH81" s="48"/>
      <c r="RZI81" s="48"/>
      <c r="RZJ81" s="48"/>
      <c r="RZK81" s="48"/>
      <c r="RZL81" s="48"/>
      <c r="RZM81" s="48"/>
      <c r="RZN81" s="48"/>
      <c r="RZO81" s="48"/>
      <c r="RZP81" s="48"/>
      <c r="RZQ81" s="48"/>
      <c r="RZR81" s="48"/>
      <c r="RZS81" s="48"/>
      <c r="RZT81" s="48"/>
      <c r="RZU81" s="48"/>
      <c r="RZV81" s="48"/>
      <c r="RZW81" s="48"/>
      <c r="RZX81" s="48"/>
      <c r="RZY81" s="48"/>
      <c r="RZZ81" s="48"/>
      <c r="SAA81" s="48"/>
      <c r="SAB81" s="48"/>
      <c r="SAC81" s="48"/>
      <c r="SAD81" s="48"/>
      <c r="SAE81" s="48"/>
      <c r="SAF81" s="48"/>
      <c r="SAG81" s="48"/>
      <c r="SAH81" s="48"/>
      <c r="SAI81" s="48"/>
      <c r="SAJ81" s="48"/>
      <c r="SAK81" s="48"/>
      <c r="SAL81" s="48"/>
      <c r="SAM81" s="48"/>
      <c r="SAN81" s="48"/>
      <c r="SAO81" s="48"/>
      <c r="SAP81" s="48"/>
      <c r="SAQ81" s="48"/>
      <c r="SAR81" s="48"/>
      <c r="SAS81" s="48"/>
      <c r="SAT81" s="48"/>
      <c r="SAU81" s="48"/>
      <c r="SAV81" s="48"/>
      <c r="SAW81" s="48"/>
      <c r="SAX81" s="48"/>
      <c r="SAY81" s="48"/>
      <c r="SAZ81" s="48"/>
      <c r="SBA81" s="48"/>
      <c r="SBB81" s="48"/>
      <c r="SBC81" s="48"/>
      <c r="SBD81" s="48"/>
      <c r="SBE81" s="48"/>
      <c r="SBF81" s="48"/>
      <c r="SBG81" s="48"/>
      <c r="SBH81" s="48"/>
      <c r="SBI81" s="48"/>
      <c r="SBJ81" s="48"/>
      <c r="SBK81" s="48"/>
      <c r="SBL81" s="48"/>
      <c r="SBM81" s="48"/>
      <c r="SBN81" s="48"/>
      <c r="SBO81" s="48"/>
      <c r="SBP81" s="48"/>
      <c r="SBQ81" s="48"/>
      <c r="SBR81" s="48"/>
      <c r="SBS81" s="48"/>
      <c r="SBT81" s="48"/>
      <c r="SBU81" s="48"/>
      <c r="SBV81" s="48"/>
      <c r="SBW81" s="48"/>
      <c r="SBX81" s="48"/>
      <c r="SBY81" s="48"/>
      <c r="SBZ81" s="48"/>
      <c r="SCA81" s="48"/>
      <c r="SCB81" s="48"/>
      <c r="SCC81" s="48"/>
      <c r="SCD81" s="48"/>
      <c r="SCE81" s="48"/>
      <c r="SCF81" s="48"/>
      <c r="SCG81" s="48"/>
      <c r="SCH81" s="48"/>
      <c r="SCI81" s="48"/>
      <c r="SCJ81" s="48"/>
      <c r="SCK81" s="48"/>
      <c r="SCL81" s="48"/>
      <c r="SCM81" s="48"/>
      <c r="SCN81" s="48"/>
      <c r="SCO81" s="48"/>
      <c r="SCP81" s="48"/>
      <c r="SCQ81" s="48"/>
      <c r="SCR81" s="48"/>
      <c r="SCS81" s="48"/>
      <c r="SCT81" s="48"/>
      <c r="SCU81" s="48"/>
      <c r="SCV81" s="48"/>
      <c r="SCW81" s="48"/>
      <c r="SCX81" s="48"/>
      <c r="SCY81" s="48"/>
      <c r="SCZ81" s="48"/>
      <c r="SDA81" s="48"/>
      <c r="SDB81" s="48"/>
      <c r="SDC81" s="48"/>
      <c r="SDD81" s="48"/>
      <c r="SDE81" s="48"/>
      <c r="SDF81" s="48"/>
      <c r="SDG81" s="48"/>
      <c r="SDH81" s="48"/>
      <c r="SDI81" s="48"/>
      <c r="SDJ81" s="48"/>
      <c r="SDK81" s="48"/>
      <c r="SDL81" s="48"/>
      <c r="SDM81" s="48"/>
      <c r="SDN81" s="48"/>
      <c r="SDO81" s="48"/>
      <c r="SDP81" s="48"/>
      <c r="SDQ81" s="48"/>
      <c r="SDR81" s="48"/>
      <c r="SDS81" s="48"/>
      <c r="SDT81" s="48"/>
      <c r="SDU81" s="48"/>
      <c r="SDV81" s="48"/>
      <c r="SDW81" s="48"/>
      <c r="SDX81" s="48"/>
      <c r="SDY81" s="48"/>
      <c r="SDZ81" s="48"/>
      <c r="SEA81" s="48"/>
      <c r="SEB81" s="48"/>
      <c r="SEC81" s="48"/>
      <c r="SED81" s="48"/>
      <c r="SEE81" s="48"/>
      <c r="SEF81" s="48"/>
      <c r="SEG81" s="48"/>
      <c r="SEH81" s="48"/>
      <c r="SEI81" s="48"/>
      <c r="SEJ81" s="48"/>
      <c r="SEK81" s="48"/>
      <c r="SEL81" s="48"/>
      <c r="SEM81" s="48"/>
      <c r="SEN81" s="48"/>
      <c r="SEO81" s="48"/>
      <c r="SEP81" s="48"/>
      <c r="SEQ81" s="48"/>
      <c r="SER81" s="48"/>
      <c r="SES81" s="48"/>
      <c r="SET81" s="48"/>
      <c r="SEU81" s="48"/>
      <c r="SEV81" s="48"/>
      <c r="SEW81" s="48"/>
      <c r="SEX81" s="48"/>
      <c r="SEY81" s="48"/>
      <c r="SEZ81" s="48"/>
      <c r="SFA81" s="48"/>
      <c r="SFB81" s="48"/>
      <c r="SFC81" s="48"/>
      <c r="SFD81" s="48"/>
      <c r="SFE81" s="48"/>
      <c r="SFF81" s="48"/>
      <c r="SFG81" s="48"/>
      <c r="SFH81" s="48"/>
      <c r="SFI81" s="48"/>
      <c r="SFJ81" s="48"/>
      <c r="SFK81" s="48"/>
      <c r="SFL81" s="48"/>
      <c r="SFM81" s="48"/>
      <c r="SFN81" s="48"/>
      <c r="SFO81" s="48"/>
      <c r="SFP81" s="48"/>
      <c r="SFQ81" s="48"/>
      <c r="SFR81" s="48"/>
      <c r="SFS81" s="48"/>
      <c r="SFT81" s="48"/>
      <c r="SFU81" s="48"/>
      <c r="SFV81" s="48"/>
      <c r="SFW81" s="48"/>
      <c r="SFX81" s="48"/>
      <c r="SFY81" s="48"/>
      <c r="SFZ81" s="48"/>
      <c r="SGA81" s="48"/>
      <c r="SGB81" s="48"/>
      <c r="SGC81" s="48"/>
      <c r="SGD81" s="48"/>
      <c r="SGE81" s="48"/>
      <c r="SGF81" s="48"/>
      <c r="SGG81" s="48"/>
      <c r="SGH81" s="48"/>
      <c r="SGI81" s="48"/>
      <c r="SGJ81" s="48"/>
      <c r="SGK81" s="48"/>
      <c r="SGL81" s="48"/>
      <c r="SGM81" s="48"/>
      <c r="SGN81" s="48"/>
      <c r="SGO81" s="48"/>
      <c r="SGP81" s="48"/>
      <c r="SGQ81" s="48"/>
      <c r="SGR81" s="48"/>
      <c r="SGS81" s="48"/>
      <c r="SGT81" s="48"/>
      <c r="SGU81" s="48"/>
      <c r="SGV81" s="48"/>
      <c r="SGW81" s="48"/>
      <c r="SGX81" s="48"/>
      <c r="SGY81" s="48"/>
      <c r="SGZ81" s="48"/>
      <c r="SHA81" s="48"/>
      <c r="SHB81" s="48"/>
      <c r="SHC81" s="48"/>
      <c r="SHD81" s="48"/>
      <c r="SHE81" s="48"/>
      <c r="SHF81" s="48"/>
      <c r="SHG81" s="48"/>
      <c r="SHH81" s="48"/>
      <c r="SHI81" s="48"/>
      <c r="SHJ81" s="48"/>
      <c r="SHK81" s="48"/>
      <c r="SHL81" s="48"/>
      <c r="SHM81" s="48"/>
      <c r="SHN81" s="48"/>
      <c r="SHO81" s="48"/>
      <c r="SHP81" s="48"/>
      <c r="SHQ81" s="48"/>
      <c r="SHR81" s="48"/>
      <c r="SHS81" s="48"/>
      <c r="SHT81" s="48"/>
      <c r="SHU81" s="48"/>
      <c r="SHV81" s="48"/>
      <c r="SHW81" s="48"/>
      <c r="SHX81" s="48"/>
      <c r="SHY81" s="48"/>
      <c r="SHZ81" s="48"/>
      <c r="SIA81" s="48"/>
      <c r="SIB81" s="48"/>
      <c r="SIC81" s="48"/>
      <c r="SID81" s="48"/>
      <c r="SIE81" s="48"/>
      <c r="SIF81" s="48"/>
      <c r="SIG81" s="48"/>
      <c r="SIH81" s="48"/>
      <c r="SII81" s="48"/>
      <c r="SIJ81" s="48"/>
      <c r="SIK81" s="48"/>
      <c r="SIL81" s="48"/>
      <c r="SIM81" s="48"/>
      <c r="SIN81" s="48"/>
      <c r="SIO81" s="48"/>
      <c r="SIP81" s="48"/>
      <c r="SIQ81" s="48"/>
      <c r="SIR81" s="48"/>
      <c r="SIS81" s="48"/>
      <c r="SIT81" s="48"/>
      <c r="SIU81" s="48"/>
      <c r="SIV81" s="48"/>
      <c r="SIW81" s="48"/>
      <c r="SIX81" s="48"/>
      <c r="SIY81" s="48"/>
      <c r="SIZ81" s="48"/>
      <c r="SJA81" s="48"/>
      <c r="SJB81" s="48"/>
      <c r="SJC81" s="48"/>
      <c r="SJD81" s="48"/>
      <c r="SJE81" s="48"/>
      <c r="SJF81" s="48"/>
      <c r="SJG81" s="48"/>
      <c r="SJH81" s="48"/>
      <c r="SJI81" s="48"/>
      <c r="SJJ81" s="48"/>
      <c r="SJK81" s="48"/>
      <c r="SJL81" s="48"/>
      <c r="SJM81" s="48"/>
      <c r="SJN81" s="48"/>
      <c r="SJO81" s="48"/>
      <c r="SJP81" s="48"/>
      <c r="SJQ81" s="48"/>
      <c r="SJR81" s="48"/>
      <c r="SJS81" s="48"/>
      <c r="SJT81" s="48"/>
      <c r="SJU81" s="48"/>
      <c r="SJV81" s="48"/>
      <c r="SJW81" s="48"/>
      <c r="SJX81" s="48"/>
      <c r="SJY81" s="48"/>
      <c r="SJZ81" s="48"/>
      <c r="SKA81" s="48"/>
      <c r="SKB81" s="48"/>
      <c r="SKC81" s="48"/>
      <c r="SKD81" s="48"/>
      <c r="SKE81" s="48"/>
      <c r="SKF81" s="48"/>
      <c r="SKG81" s="48"/>
      <c r="SKH81" s="48"/>
      <c r="SKI81" s="48"/>
      <c r="SKJ81" s="48"/>
      <c r="SKK81" s="48"/>
      <c r="SKL81" s="48"/>
      <c r="SKM81" s="48"/>
      <c r="SKN81" s="48"/>
      <c r="SKO81" s="48"/>
      <c r="SKP81" s="48"/>
      <c r="SKQ81" s="48"/>
      <c r="SKR81" s="48"/>
      <c r="SKS81" s="48"/>
      <c r="SKT81" s="48"/>
      <c r="SKU81" s="48"/>
      <c r="SKV81" s="48"/>
      <c r="SKW81" s="48"/>
      <c r="SKX81" s="48"/>
      <c r="SKY81" s="48"/>
      <c r="SKZ81" s="48"/>
      <c r="SLA81" s="48"/>
      <c r="SLB81" s="48"/>
      <c r="SLC81" s="48"/>
      <c r="SLD81" s="48"/>
      <c r="SLE81" s="48"/>
      <c r="SLF81" s="48"/>
      <c r="SLG81" s="48"/>
      <c r="SLH81" s="48"/>
      <c r="SLI81" s="48"/>
      <c r="SLJ81" s="48"/>
      <c r="SLK81" s="48"/>
      <c r="SLL81" s="48"/>
      <c r="SLM81" s="48"/>
      <c r="SLN81" s="48"/>
      <c r="SLO81" s="48"/>
      <c r="SLP81" s="48"/>
      <c r="SLQ81" s="48"/>
      <c r="SLR81" s="48"/>
      <c r="SLS81" s="48"/>
      <c r="SLT81" s="48"/>
      <c r="SLU81" s="48"/>
      <c r="SLV81" s="48"/>
      <c r="SLW81" s="48"/>
      <c r="SLX81" s="48"/>
      <c r="SLY81" s="48"/>
      <c r="SLZ81" s="48"/>
      <c r="SMA81" s="48"/>
      <c r="SMB81" s="48"/>
      <c r="SMC81" s="48"/>
      <c r="SMD81" s="48"/>
      <c r="SME81" s="48"/>
      <c r="SMF81" s="48"/>
      <c r="SMG81" s="48"/>
      <c r="SMH81" s="48"/>
      <c r="SMI81" s="48"/>
      <c r="SMJ81" s="48"/>
      <c r="SMK81" s="48"/>
      <c r="SML81" s="48"/>
      <c r="SMM81" s="48"/>
      <c r="SMN81" s="48"/>
      <c r="SMO81" s="48"/>
      <c r="SMP81" s="48"/>
      <c r="SMQ81" s="48"/>
      <c r="SMR81" s="48"/>
      <c r="SMS81" s="48"/>
      <c r="SMT81" s="48"/>
      <c r="SMU81" s="48"/>
      <c r="SMV81" s="48"/>
      <c r="SMW81" s="48"/>
      <c r="SMX81" s="48"/>
      <c r="SMY81" s="48"/>
      <c r="SMZ81" s="48"/>
      <c r="SNA81" s="48"/>
      <c r="SNB81" s="48"/>
      <c r="SNC81" s="48"/>
      <c r="SND81" s="48"/>
      <c r="SNE81" s="48"/>
      <c r="SNF81" s="48"/>
      <c r="SNG81" s="48"/>
      <c r="SNH81" s="48"/>
      <c r="SNI81" s="48"/>
      <c r="SNJ81" s="48"/>
      <c r="SNK81" s="48"/>
      <c r="SNL81" s="48"/>
      <c r="SNM81" s="48"/>
      <c r="SNN81" s="48"/>
      <c r="SNO81" s="48"/>
      <c r="SNP81" s="48"/>
      <c r="SNQ81" s="48"/>
      <c r="SNR81" s="48"/>
      <c r="SNS81" s="48"/>
      <c r="SNT81" s="48"/>
      <c r="SNU81" s="48"/>
      <c r="SNV81" s="48"/>
      <c r="SNW81" s="48"/>
      <c r="SNX81" s="48"/>
      <c r="SNY81" s="48"/>
      <c r="SNZ81" s="48"/>
      <c r="SOA81" s="48"/>
      <c r="SOB81" s="48"/>
      <c r="SOC81" s="48"/>
      <c r="SOD81" s="48"/>
      <c r="SOE81" s="48"/>
      <c r="SOF81" s="48"/>
      <c r="SOG81" s="48"/>
      <c r="SOH81" s="48"/>
      <c r="SOI81" s="48"/>
      <c r="SOJ81" s="48"/>
      <c r="SOK81" s="48"/>
      <c r="SOL81" s="48"/>
      <c r="SOM81" s="48"/>
      <c r="SON81" s="48"/>
      <c r="SOO81" s="48"/>
      <c r="SOP81" s="48"/>
      <c r="SOQ81" s="48"/>
      <c r="SOR81" s="48"/>
      <c r="SOS81" s="48"/>
      <c r="SOT81" s="48"/>
      <c r="SOU81" s="48"/>
      <c r="SOV81" s="48"/>
      <c r="SOW81" s="48"/>
      <c r="SOX81" s="48"/>
      <c r="SOY81" s="48"/>
      <c r="SOZ81" s="48"/>
      <c r="SPA81" s="48"/>
      <c r="SPB81" s="48"/>
      <c r="SPC81" s="48"/>
      <c r="SPD81" s="48"/>
      <c r="SPE81" s="48"/>
      <c r="SPF81" s="48"/>
      <c r="SPG81" s="48"/>
      <c r="SPH81" s="48"/>
      <c r="SPI81" s="48"/>
      <c r="SPJ81" s="48"/>
      <c r="SPK81" s="48"/>
      <c r="SPL81" s="48"/>
      <c r="SPM81" s="48"/>
      <c r="SPN81" s="48"/>
      <c r="SPO81" s="48"/>
      <c r="SPP81" s="48"/>
      <c r="SPQ81" s="48"/>
      <c r="SPR81" s="48"/>
      <c r="SPS81" s="48"/>
      <c r="SPT81" s="48"/>
      <c r="SPU81" s="48"/>
      <c r="SPV81" s="48"/>
      <c r="SPW81" s="48"/>
      <c r="SPX81" s="48"/>
      <c r="SPY81" s="48"/>
      <c r="SPZ81" s="48"/>
      <c r="SQA81" s="48"/>
      <c r="SQB81" s="48"/>
      <c r="SQC81" s="48"/>
      <c r="SQD81" s="48"/>
      <c r="SQE81" s="48"/>
      <c r="SQF81" s="48"/>
      <c r="SQG81" s="48"/>
      <c r="SQH81" s="48"/>
      <c r="SQI81" s="48"/>
      <c r="SQJ81" s="48"/>
      <c r="SQK81" s="48"/>
      <c r="SQL81" s="48"/>
      <c r="SQM81" s="48"/>
      <c r="SQN81" s="48"/>
      <c r="SQO81" s="48"/>
      <c r="SQP81" s="48"/>
      <c r="SQQ81" s="48"/>
      <c r="SQR81" s="48"/>
      <c r="SQS81" s="48"/>
      <c r="SQT81" s="48"/>
      <c r="SQU81" s="48"/>
      <c r="SQV81" s="48"/>
      <c r="SQW81" s="48"/>
      <c r="SQX81" s="48"/>
      <c r="SQY81" s="48"/>
      <c r="SQZ81" s="48"/>
      <c r="SRA81" s="48"/>
      <c r="SRB81" s="48"/>
      <c r="SRC81" s="48"/>
      <c r="SRD81" s="48"/>
      <c r="SRE81" s="48"/>
      <c r="SRF81" s="48"/>
      <c r="SRG81" s="48"/>
      <c r="SRH81" s="48"/>
      <c r="SRI81" s="48"/>
      <c r="SRJ81" s="48"/>
      <c r="SRK81" s="48"/>
      <c r="SRL81" s="48"/>
      <c r="SRM81" s="48"/>
      <c r="SRN81" s="48"/>
      <c r="SRO81" s="48"/>
      <c r="SRP81" s="48"/>
      <c r="SRQ81" s="48"/>
      <c r="SRR81" s="48"/>
      <c r="SRS81" s="48"/>
      <c r="SRT81" s="48"/>
      <c r="SRU81" s="48"/>
      <c r="SRV81" s="48"/>
      <c r="SRW81" s="48"/>
      <c r="SRX81" s="48"/>
      <c r="SRY81" s="48"/>
      <c r="SRZ81" s="48"/>
      <c r="SSA81" s="48"/>
      <c r="SSB81" s="48"/>
      <c r="SSC81" s="48"/>
      <c r="SSD81" s="48"/>
      <c r="SSE81" s="48"/>
      <c r="SSF81" s="48"/>
      <c r="SSG81" s="48"/>
      <c r="SSH81" s="48"/>
      <c r="SSI81" s="48"/>
      <c r="SSJ81" s="48"/>
      <c r="SSK81" s="48"/>
      <c r="SSL81" s="48"/>
      <c r="SSM81" s="48"/>
      <c r="SSN81" s="48"/>
      <c r="SSO81" s="48"/>
      <c r="SSP81" s="48"/>
      <c r="SSQ81" s="48"/>
      <c r="SSR81" s="48"/>
      <c r="SSS81" s="48"/>
      <c r="SST81" s="48"/>
      <c r="SSU81" s="48"/>
      <c r="SSV81" s="48"/>
      <c r="SSW81" s="48"/>
      <c r="SSX81" s="48"/>
      <c r="SSY81" s="48"/>
      <c r="SSZ81" s="48"/>
      <c r="STA81" s="48"/>
      <c r="STB81" s="48"/>
      <c r="STC81" s="48"/>
      <c r="STD81" s="48"/>
      <c r="STE81" s="48"/>
      <c r="STF81" s="48"/>
      <c r="STG81" s="48"/>
      <c r="STH81" s="48"/>
      <c r="STI81" s="48"/>
      <c r="STJ81" s="48"/>
      <c r="STK81" s="48"/>
      <c r="STL81" s="48"/>
      <c r="STM81" s="48"/>
      <c r="STN81" s="48"/>
      <c r="STO81" s="48"/>
      <c r="STP81" s="48"/>
      <c r="STQ81" s="48"/>
      <c r="STR81" s="48"/>
      <c r="STS81" s="48"/>
      <c r="STT81" s="48"/>
      <c r="STU81" s="48"/>
      <c r="STV81" s="48"/>
      <c r="STW81" s="48"/>
      <c r="STX81" s="48"/>
      <c r="STY81" s="48"/>
      <c r="STZ81" s="48"/>
      <c r="SUA81" s="48"/>
      <c r="SUB81" s="48"/>
      <c r="SUC81" s="48"/>
      <c r="SUD81" s="48"/>
      <c r="SUE81" s="48"/>
      <c r="SUF81" s="48"/>
      <c r="SUG81" s="48"/>
      <c r="SUH81" s="48"/>
      <c r="SUI81" s="48"/>
      <c r="SUJ81" s="48"/>
      <c r="SUK81" s="48"/>
      <c r="SUL81" s="48"/>
      <c r="SUM81" s="48"/>
      <c r="SUN81" s="48"/>
      <c r="SUO81" s="48"/>
      <c r="SUP81" s="48"/>
      <c r="SUQ81" s="48"/>
      <c r="SUR81" s="48"/>
      <c r="SUS81" s="48"/>
      <c r="SUT81" s="48"/>
      <c r="SUU81" s="48"/>
      <c r="SUV81" s="48"/>
      <c r="SUW81" s="48"/>
      <c r="SUX81" s="48"/>
      <c r="SUY81" s="48"/>
      <c r="SUZ81" s="48"/>
      <c r="SVA81" s="48"/>
      <c r="SVB81" s="48"/>
      <c r="SVC81" s="48"/>
      <c r="SVD81" s="48"/>
      <c r="SVE81" s="48"/>
      <c r="SVF81" s="48"/>
      <c r="SVG81" s="48"/>
      <c r="SVH81" s="48"/>
      <c r="SVI81" s="48"/>
      <c r="SVJ81" s="48"/>
      <c r="SVK81" s="48"/>
      <c r="SVL81" s="48"/>
      <c r="SVM81" s="48"/>
      <c r="SVN81" s="48"/>
      <c r="SVO81" s="48"/>
      <c r="SVP81" s="48"/>
      <c r="SVQ81" s="48"/>
      <c r="SVR81" s="48"/>
      <c r="SVS81" s="48"/>
      <c r="SVT81" s="48"/>
      <c r="SVU81" s="48"/>
      <c r="SVV81" s="48"/>
      <c r="SVW81" s="48"/>
      <c r="SVX81" s="48"/>
      <c r="SVY81" s="48"/>
      <c r="SVZ81" s="48"/>
      <c r="SWA81" s="48"/>
      <c r="SWB81" s="48"/>
      <c r="SWC81" s="48"/>
      <c r="SWD81" s="48"/>
      <c r="SWE81" s="48"/>
      <c r="SWF81" s="48"/>
      <c r="SWG81" s="48"/>
      <c r="SWH81" s="48"/>
      <c r="SWI81" s="48"/>
      <c r="SWJ81" s="48"/>
      <c r="SWK81" s="48"/>
      <c r="SWL81" s="48"/>
      <c r="SWM81" s="48"/>
      <c r="SWN81" s="48"/>
      <c r="SWO81" s="48"/>
      <c r="SWP81" s="48"/>
      <c r="SWQ81" s="48"/>
      <c r="SWR81" s="48"/>
      <c r="SWS81" s="48"/>
      <c r="SWT81" s="48"/>
      <c r="SWU81" s="48"/>
      <c r="SWV81" s="48"/>
      <c r="SWW81" s="48"/>
      <c r="SWX81" s="48"/>
      <c r="SWY81" s="48"/>
      <c r="SWZ81" s="48"/>
      <c r="SXA81" s="48"/>
      <c r="SXB81" s="48"/>
      <c r="SXC81" s="48"/>
      <c r="SXD81" s="48"/>
      <c r="SXE81" s="48"/>
      <c r="SXF81" s="48"/>
      <c r="SXG81" s="48"/>
      <c r="SXH81" s="48"/>
      <c r="SXI81" s="48"/>
      <c r="SXJ81" s="48"/>
      <c r="SXK81" s="48"/>
      <c r="SXL81" s="48"/>
      <c r="SXM81" s="48"/>
      <c r="SXN81" s="48"/>
      <c r="SXO81" s="48"/>
      <c r="SXP81" s="48"/>
      <c r="SXQ81" s="48"/>
      <c r="SXR81" s="48"/>
      <c r="SXS81" s="48"/>
      <c r="SXT81" s="48"/>
      <c r="SXU81" s="48"/>
      <c r="SXV81" s="48"/>
      <c r="SXW81" s="48"/>
      <c r="SXX81" s="48"/>
      <c r="SXY81" s="48"/>
      <c r="SXZ81" s="48"/>
      <c r="SYA81" s="48"/>
      <c r="SYB81" s="48"/>
      <c r="SYC81" s="48"/>
      <c r="SYD81" s="48"/>
      <c r="SYE81" s="48"/>
      <c r="SYF81" s="48"/>
      <c r="SYG81" s="48"/>
      <c r="SYH81" s="48"/>
      <c r="SYI81" s="48"/>
      <c r="SYJ81" s="48"/>
      <c r="SYK81" s="48"/>
      <c r="SYL81" s="48"/>
      <c r="SYM81" s="48"/>
      <c r="SYN81" s="48"/>
      <c r="SYO81" s="48"/>
      <c r="SYP81" s="48"/>
      <c r="SYQ81" s="48"/>
      <c r="SYR81" s="48"/>
      <c r="SYS81" s="48"/>
      <c r="SYT81" s="48"/>
      <c r="SYU81" s="48"/>
      <c r="SYV81" s="48"/>
      <c r="SYW81" s="48"/>
      <c r="SYX81" s="48"/>
      <c r="SYY81" s="48"/>
      <c r="SYZ81" s="48"/>
      <c r="SZA81" s="48"/>
      <c r="SZB81" s="48"/>
      <c r="SZC81" s="48"/>
      <c r="SZD81" s="48"/>
      <c r="SZE81" s="48"/>
      <c r="SZF81" s="48"/>
      <c r="SZG81" s="48"/>
      <c r="SZH81" s="48"/>
      <c r="SZI81" s="48"/>
      <c r="SZJ81" s="48"/>
      <c r="SZK81" s="48"/>
      <c r="SZL81" s="48"/>
      <c r="SZM81" s="48"/>
      <c r="SZN81" s="48"/>
      <c r="SZO81" s="48"/>
      <c r="SZP81" s="48"/>
      <c r="SZQ81" s="48"/>
      <c r="SZR81" s="48"/>
      <c r="SZS81" s="48"/>
      <c r="SZT81" s="48"/>
      <c r="SZU81" s="48"/>
      <c r="SZV81" s="48"/>
      <c r="SZW81" s="48"/>
      <c r="SZX81" s="48"/>
      <c r="SZY81" s="48"/>
      <c r="SZZ81" s="48"/>
      <c r="TAA81" s="48"/>
      <c r="TAB81" s="48"/>
      <c r="TAC81" s="48"/>
      <c r="TAD81" s="48"/>
      <c r="TAE81" s="48"/>
      <c r="TAF81" s="48"/>
      <c r="TAG81" s="48"/>
      <c r="TAH81" s="48"/>
      <c r="TAI81" s="48"/>
      <c r="TAJ81" s="48"/>
      <c r="TAK81" s="48"/>
      <c r="TAL81" s="48"/>
      <c r="TAM81" s="48"/>
      <c r="TAN81" s="48"/>
      <c r="TAO81" s="48"/>
      <c r="TAP81" s="48"/>
      <c r="TAQ81" s="48"/>
      <c r="TAR81" s="48"/>
      <c r="TAS81" s="48"/>
      <c r="TAT81" s="48"/>
      <c r="TAU81" s="48"/>
      <c r="TAV81" s="48"/>
      <c r="TAW81" s="48"/>
      <c r="TAX81" s="48"/>
      <c r="TAY81" s="48"/>
      <c r="TAZ81" s="48"/>
      <c r="TBA81" s="48"/>
      <c r="TBB81" s="48"/>
      <c r="TBC81" s="48"/>
      <c r="TBD81" s="48"/>
      <c r="TBE81" s="48"/>
      <c r="TBF81" s="48"/>
      <c r="TBG81" s="48"/>
      <c r="TBH81" s="48"/>
      <c r="TBI81" s="48"/>
      <c r="TBJ81" s="48"/>
      <c r="TBK81" s="48"/>
      <c r="TBL81" s="48"/>
      <c r="TBM81" s="48"/>
      <c r="TBN81" s="48"/>
      <c r="TBO81" s="48"/>
      <c r="TBP81" s="48"/>
      <c r="TBQ81" s="48"/>
      <c r="TBR81" s="48"/>
      <c r="TBS81" s="48"/>
      <c r="TBT81" s="48"/>
      <c r="TBU81" s="48"/>
      <c r="TBV81" s="48"/>
      <c r="TBW81" s="48"/>
      <c r="TBX81" s="48"/>
      <c r="TBY81" s="48"/>
      <c r="TBZ81" s="48"/>
      <c r="TCA81" s="48"/>
      <c r="TCB81" s="48"/>
      <c r="TCC81" s="48"/>
      <c r="TCD81" s="48"/>
      <c r="TCE81" s="48"/>
      <c r="TCF81" s="48"/>
      <c r="TCG81" s="48"/>
      <c r="TCH81" s="48"/>
      <c r="TCI81" s="48"/>
      <c r="TCJ81" s="48"/>
      <c r="TCK81" s="48"/>
      <c r="TCL81" s="48"/>
      <c r="TCM81" s="48"/>
      <c r="TCN81" s="48"/>
      <c r="TCO81" s="48"/>
      <c r="TCP81" s="48"/>
      <c r="TCQ81" s="48"/>
      <c r="TCR81" s="48"/>
      <c r="TCS81" s="48"/>
      <c r="TCT81" s="48"/>
      <c r="TCU81" s="48"/>
      <c r="TCV81" s="48"/>
      <c r="TCW81" s="48"/>
      <c r="TCX81" s="48"/>
      <c r="TCY81" s="48"/>
      <c r="TCZ81" s="48"/>
      <c r="TDA81" s="48"/>
      <c r="TDB81" s="48"/>
      <c r="TDC81" s="48"/>
      <c r="TDD81" s="48"/>
      <c r="TDE81" s="48"/>
      <c r="TDF81" s="48"/>
      <c r="TDG81" s="48"/>
      <c r="TDH81" s="48"/>
      <c r="TDI81" s="48"/>
      <c r="TDJ81" s="48"/>
      <c r="TDK81" s="48"/>
      <c r="TDL81" s="48"/>
      <c r="TDM81" s="48"/>
      <c r="TDN81" s="48"/>
      <c r="TDO81" s="48"/>
      <c r="TDP81" s="48"/>
      <c r="TDQ81" s="48"/>
      <c r="TDR81" s="48"/>
      <c r="TDS81" s="48"/>
      <c r="TDT81" s="48"/>
      <c r="TDU81" s="48"/>
      <c r="TDV81" s="48"/>
      <c r="TDW81" s="48"/>
      <c r="TDX81" s="48"/>
      <c r="TDY81" s="48"/>
      <c r="TDZ81" s="48"/>
      <c r="TEA81" s="48"/>
      <c r="TEB81" s="48"/>
      <c r="TEC81" s="48"/>
      <c r="TED81" s="48"/>
      <c r="TEE81" s="48"/>
      <c r="TEF81" s="48"/>
      <c r="TEG81" s="48"/>
      <c r="TEH81" s="48"/>
      <c r="TEI81" s="48"/>
      <c r="TEJ81" s="48"/>
      <c r="TEK81" s="48"/>
      <c r="TEL81" s="48"/>
      <c r="TEM81" s="48"/>
      <c r="TEN81" s="48"/>
      <c r="TEO81" s="48"/>
      <c r="TEP81" s="48"/>
      <c r="TEQ81" s="48"/>
      <c r="TER81" s="48"/>
      <c r="TES81" s="48"/>
      <c r="TET81" s="48"/>
      <c r="TEU81" s="48"/>
      <c r="TEV81" s="48"/>
      <c r="TEW81" s="48"/>
      <c r="TEX81" s="48"/>
      <c r="TEY81" s="48"/>
      <c r="TEZ81" s="48"/>
      <c r="TFA81" s="48"/>
      <c r="TFB81" s="48"/>
      <c r="TFC81" s="48"/>
      <c r="TFD81" s="48"/>
      <c r="TFE81" s="48"/>
      <c r="TFF81" s="48"/>
      <c r="TFG81" s="48"/>
      <c r="TFH81" s="48"/>
      <c r="TFI81" s="48"/>
      <c r="TFJ81" s="48"/>
      <c r="TFK81" s="48"/>
      <c r="TFL81" s="48"/>
      <c r="TFM81" s="48"/>
      <c r="TFN81" s="48"/>
      <c r="TFO81" s="48"/>
      <c r="TFP81" s="48"/>
      <c r="TFQ81" s="48"/>
      <c r="TFR81" s="48"/>
      <c r="TFS81" s="48"/>
      <c r="TFT81" s="48"/>
      <c r="TFU81" s="48"/>
      <c r="TFV81" s="48"/>
      <c r="TFW81" s="48"/>
      <c r="TFX81" s="48"/>
      <c r="TFY81" s="48"/>
      <c r="TFZ81" s="48"/>
      <c r="TGA81" s="48"/>
      <c r="TGB81" s="48"/>
      <c r="TGC81" s="48"/>
      <c r="TGD81" s="48"/>
      <c r="TGE81" s="48"/>
      <c r="TGF81" s="48"/>
      <c r="TGG81" s="48"/>
      <c r="TGH81" s="48"/>
      <c r="TGI81" s="48"/>
      <c r="TGJ81" s="48"/>
      <c r="TGK81" s="48"/>
      <c r="TGL81" s="48"/>
      <c r="TGM81" s="48"/>
      <c r="TGN81" s="48"/>
      <c r="TGO81" s="48"/>
      <c r="TGP81" s="48"/>
      <c r="TGQ81" s="48"/>
      <c r="TGR81" s="48"/>
      <c r="TGS81" s="48"/>
      <c r="TGT81" s="48"/>
      <c r="TGU81" s="48"/>
      <c r="TGV81" s="48"/>
      <c r="TGW81" s="48"/>
      <c r="TGX81" s="48"/>
      <c r="TGY81" s="48"/>
      <c r="TGZ81" s="48"/>
      <c r="THA81" s="48"/>
      <c r="THB81" s="48"/>
      <c r="THC81" s="48"/>
      <c r="THD81" s="48"/>
      <c r="THE81" s="48"/>
      <c r="THF81" s="48"/>
      <c r="THG81" s="48"/>
      <c r="THH81" s="48"/>
      <c r="THI81" s="48"/>
      <c r="THJ81" s="48"/>
      <c r="THK81" s="48"/>
      <c r="THL81" s="48"/>
      <c r="THM81" s="48"/>
      <c r="THN81" s="48"/>
      <c r="THO81" s="48"/>
      <c r="THP81" s="48"/>
      <c r="THQ81" s="48"/>
      <c r="THR81" s="48"/>
      <c r="THS81" s="48"/>
      <c r="THT81" s="48"/>
      <c r="THU81" s="48"/>
      <c r="THV81" s="48"/>
      <c r="THW81" s="48"/>
      <c r="THX81" s="48"/>
      <c r="THY81" s="48"/>
      <c r="THZ81" s="48"/>
      <c r="TIA81" s="48"/>
      <c r="TIB81" s="48"/>
      <c r="TIC81" s="48"/>
      <c r="TID81" s="48"/>
      <c r="TIE81" s="48"/>
      <c r="TIF81" s="48"/>
      <c r="TIG81" s="48"/>
      <c r="TIH81" s="48"/>
      <c r="TII81" s="48"/>
      <c r="TIJ81" s="48"/>
      <c r="TIK81" s="48"/>
      <c r="TIL81" s="48"/>
      <c r="TIM81" s="48"/>
      <c r="TIN81" s="48"/>
      <c r="TIO81" s="48"/>
      <c r="TIP81" s="48"/>
      <c r="TIQ81" s="48"/>
      <c r="TIR81" s="48"/>
      <c r="TIS81" s="48"/>
      <c r="TIT81" s="48"/>
      <c r="TIU81" s="48"/>
      <c r="TIV81" s="48"/>
      <c r="TIW81" s="48"/>
      <c r="TIX81" s="48"/>
      <c r="TIY81" s="48"/>
      <c r="TIZ81" s="48"/>
      <c r="TJA81" s="48"/>
      <c r="TJB81" s="48"/>
      <c r="TJC81" s="48"/>
      <c r="TJD81" s="48"/>
      <c r="TJE81" s="48"/>
      <c r="TJF81" s="48"/>
      <c r="TJG81" s="48"/>
      <c r="TJH81" s="48"/>
      <c r="TJI81" s="48"/>
      <c r="TJJ81" s="48"/>
      <c r="TJK81" s="48"/>
      <c r="TJL81" s="48"/>
      <c r="TJM81" s="48"/>
      <c r="TJN81" s="48"/>
      <c r="TJO81" s="48"/>
      <c r="TJP81" s="48"/>
      <c r="TJQ81" s="48"/>
      <c r="TJR81" s="48"/>
      <c r="TJS81" s="48"/>
      <c r="TJT81" s="48"/>
      <c r="TJU81" s="48"/>
      <c r="TJV81" s="48"/>
      <c r="TJW81" s="48"/>
      <c r="TJX81" s="48"/>
      <c r="TJY81" s="48"/>
      <c r="TJZ81" s="48"/>
      <c r="TKA81" s="48"/>
      <c r="TKB81" s="48"/>
      <c r="TKC81" s="48"/>
      <c r="TKD81" s="48"/>
      <c r="TKE81" s="48"/>
      <c r="TKF81" s="48"/>
      <c r="TKG81" s="48"/>
      <c r="TKH81" s="48"/>
      <c r="TKI81" s="48"/>
      <c r="TKJ81" s="48"/>
      <c r="TKK81" s="48"/>
      <c r="TKL81" s="48"/>
      <c r="TKM81" s="48"/>
      <c r="TKN81" s="48"/>
      <c r="TKO81" s="48"/>
      <c r="TKP81" s="48"/>
      <c r="TKQ81" s="48"/>
      <c r="TKR81" s="48"/>
      <c r="TKS81" s="48"/>
      <c r="TKT81" s="48"/>
      <c r="TKU81" s="48"/>
      <c r="TKV81" s="48"/>
      <c r="TKW81" s="48"/>
      <c r="TKX81" s="48"/>
      <c r="TKY81" s="48"/>
      <c r="TKZ81" s="48"/>
      <c r="TLA81" s="48"/>
      <c r="TLB81" s="48"/>
      <c r="TLC81" s="48"/>
      <c r="TLD81" s="48"/>
      <c r="TLE81" s="48"/>
      <c r="TLF81" s="48"/>
      <c r="TLG81" s="48"/>
      <c r="TLH81" s="48"/>
      <c r="TLI81" s="48"/>
      <c r="TLJ81" s="48"/>
      <c r="TLK81" s="48"/>
      <c r="TLL81" s="48"/>
      <c r="TLM81" s="48"/>
      <c r="TLN81" s="48"/>
      <c r="TLO81" s="48"/>
      <c r="TLP81" s="48"/>
      <c r="TLQ81" s="48"/>
      <c r="TLR81" s="48"/>
      <c r="TLS81" s="48"/>
      <c r="TLT81" s="48"/>
      <c r="TLU81" s="48"/>
      <c r="TLV81" s="48"/>
      <c r="TLW81" s="48"/>
      <c r="TLX81" s="48"/>
      <c r="TLY81" s="48"/>
      <c r="TLZ81" s="48"/>
      <c r="TMA81" s="48"/>
      <c r="TMB81" s="48"/>
      <c r="TMC81" s="48"/>
      <c r="TMD81" s="48"/>
      <c r="TME81" s="48"/>
      <c r="TMF81" s="48"/>
      <c r="TMG81" s="48"/>
      <c r="TMH81" s="48"/>
      <c r="TMI81" s="48"/>
      <c r="TMJ81" s="48"/>
      <c r="TMK81" s="48"/>
      <c r="TML81" s="48"/>
      <c r="TMM81" s="48"/>
      <c r="TMN81" s="48"/>
      <c r="TMO81" s="48"/>
      <c r="TMP81" s="48"/>
      <c r="TMQ81" s="48"/>
      <c r="TMR81" s="48"/>
      <c r="TMS81" s="48"/>
      <c r="TMT81" s="48"/>
      <c r="TMU81" s="48"/>
      <c r="TMV81" s="48"/>
      <c r="TMW81" s="48"/>
      <c r="TMX81" s="48"/>
      <c r="TMY81" s="48"/>
      <c r="TMZ81" s="48"/>
      <c r="TNA81" s="48"/>
      <c r="TNB81" s="48"/>
      <c r="TNC81" s="48"/>
      <c r="TND81" s="48"/>
      <c r="TNE81" s="48"/>
      <c r="TNF81" s="48"/>
      <c r="TNG81" s="48"/>
      <c r="TNH81" s="48"/>
      <c r="TNI81" s="48"/>
      <c r="TNJ81" s="48"/>
      <c r="TNK81" s="48"/>
      <c r="TNL81" s="48"/>
      <c r="TNM81" s="48"/>
      <c r="TNN81" s="48"/>
      <c r="TNO81" s="48"/>
      <c r="TNP81" s="48"/>
      <c r="TNQ81" s="48"/>
      <c r="TNR81" s="48"/>
      <c r="TNS81" s="48"/>
      <c r="TNT81" s="48"/>
      <c r="TNU81" s="48"/>
      <c r="TNV81" s="48"/>
      <c r="TNW81" s="48"/>
      <c r="TNX81" s="48"/>
      <c r="TNY81" s="48"/>
      <c r="TNZ81" s="48"/>
      <c r="TOA81" s="48"/>
      <c r="TOB81" s="48"/>
      <c r="TOC81" s="48"/>
      <c r="TOD81" s="48"/>
      <c r="TOE81" s="48"/>
      <c r="TOF81" s="48"/>
      <c r="TOG81" s="48"/>
      <c r="TOH81" s="48"/>
      <c r="TOI81" s="48"/>
      <c r="TOJ81" s="48"/>
      <c r="TOK81" s="48"/>
      <c r="TOL81" s="48"/>
      <c r="TOM81" s="48"/>
      <c r="TON81" s="48"/>
      <c r="TOO81" s="48"/>
      <c r="TOP81" s="48"/>
      <c r="TOQ81" s="48"/>
      <c r="TOR81" s="48"/>
      <c r="TOS81" s="48"/>
      <c r="TOT81" s="48"/>
      <c r="TOU81" s="48"/>
      <c r="TOV81" s="48"/>
      <c r="TOW81" s="48"/>
      <c r="TOX81" s="48"/>
      <c r="TOY81" s="48"/>
      <c r="TOZ81" s="48"/>
      <c r="TPA81" s="48"/>
      <c r="TPB81" s="48"/>
      <c r="TPC81" s="48"/>
      <c r="TPD81" s="48"/>
      <c r="TPE81" s="48"/>
      <c r="TPF81" s="48"/>
      <c r="TPG81" s="48"/>
      <c r="TPH81" s="48"/>
      <c r="TPI81" s="48"/>
      <c r="TPJ81" s="48"/>
      <c r="TPK81" s="48"/>
      <c r="TPL81" s="48"/>
      <c r="TPM81" s="48"/>
      <c r="TPN81" s="48"/>
      <c r="TPO81" s="48"/>
      <c r="TPP81" s="48"/>
      <c r="TPQ81" s="48"/>
      <c r="TPR81" s="48"/>
      <c r="TPS81" s="48"/>
      <c r="TPT81" s="48"/>
      <c r="TPU81" s="48"/>
      <c r="TPV81" s="48"/>
      <c r="TPW81" s="48"/>
      <c r="TPX81" s="48"/>
      <c r="TPY81" s="48"/>
      <c r="TPZ81" s="48"/>
      <c r="TQA81" s="48"/>
      <c r="TQB81" s="48"/>
      <c r="TQC81" s="48"/>
      <c r="TQD81" s="48"/>
      <c r="TQE81" s="48"/>
      <c r="TQF81" s="48"/>
      <c r="TQG81" s="48"/>
      <c r="TQH81" s="48"/>
      <c r="TQI81" s="48"/>
      <c r="TQJ81" s="48"/>
      <c r="TQK81" s="48"/>
      <c r="TQL81" s="48"/>
      <c r="TQM81" s="48"/>
      <c r="TQN81" s="48"/>
      <c r="TQO81" s="48"/>
      <c r="TQP81" s="48"/>
      <c r="TQQ81" s="48"/>
      <c r="TQR81" s="48"/>
      <c r="TQS81" s="48"/>
      <c r="TQT81" s="48"/>
      <c r="TQU81" s="48"/>
      <c r="TQV81" s="48"/>
      <c r="TQW81" s="48"/>
      <c r="TQX81" s="48"/>
      <c r="TQY81" s="48"/>
      <c r="TQZ81" s="48"/>
      <c r="TRA81" s="48"/>
      <c r="TRB81" s="48"/>
      <c r="TRC81" s="48"/>
      <c r="TRD81" s="48"/>
      <c r="TRE81" s="48"/>
      <c r="TRF81" s="48"/>
      <c r="TRG81" s="48"/>
      <c r="TRH81" s="48"/>
      <c r="TRI81" s="48"/>
      <c r="TRJ81" s="48"/>
      <c r="TRK81" s="48"/>
      <c r="TRL81" s="48"/>
      <c r="TRM81" s="48"/>
      <c r="TRN81" s="48"/>
      <c r="TRO81" s="48"/>
      <c r="TRP81" s="48"/>
      <c r="TRQ81" s="48"/>
      <c r="TRR81" s="48"/>
      <c r="TRS81" s="48"/>
      <c r="TRT81" s="48"/>
      <c r="TRU81" s="48"/>
      <c r="TRV81" s="48"/>
      <c r="TRW81" s="48"/>
      <c r="TRX81" s="48"/>
      <c r="TRY81" s="48"/>
      <c r="TRZ81" s="48"/>
      <c r="TSA81" s="48"/>
      <c r="TSB81" s="48"/>
      <c r="TSC81" s="48"/>
      <c r="TSD81" s="48"/>
      <c r="TSE81" s="48"/>
      <c r="TSF81" s="48"/>
      <c r="TSG81" s="48"/>
      <c r="TSH81" s="48"/>
      <c r="TSI81" s="48"/>
      <c r="TSJ81" s="48"/>
      <c r="TSK81" s="48"/>
      <c r="TSL81" s="48"/>
      <c r="TSM81" s="48"/>
      <c r="TSN81" s="48"/>
      <c r="TSO81" s="48"/>
      <c r="TSP81" s="48"/>
      <c r="TSQ81" s="48"/>
      <c r="TSR81" s="48"/>
      <c r="TSS81" s="48"/>
      <c r="TST81" s="48"/>
      <c r="TSU81" s="48"/>
      <c r="TSV81" s="48"/>
      <c r="TSW81" s="48"/>
      <c r="TSX81" s="48"/>
      <c r="TSY81" s="48"/>
      <c r="TSZ81" s="48"/>
      <c r="TTA81" s="48"/>
      <c r="TTB81" s="48"/>
      <c r="TTC81" s="48"/>
      <c r="TTD81" s="48"/>
      <c r="TTE81" s="48"/>
      <c r="TTF81" s="48"/>
      <c r="TTG81" s="48"/>
      <c r="TTH81" s="48"/>
      <c r="TTI81" s="48"/>
      <c r="TTJ81" s="48"/>
      <c r="TTK81" s="48"/>
      <c r="TTL81" s="48"/>
      <c r="TTM81" s="48"/>
      <c r="TTN81" s="48"/>
      <c r="TTO81" s="48"/>
      <c r="TTP81" s="48"/>
      <c r="TTQ81" s="48"/>
      <c r="TTR81" s="48"/>
      <c r="TTS81" s="48"/>
      <c r="TTT81" s="48"/>
      <c r="TTU81" s="48"/>
      <c r="TTV81" s="48"/>
      <c r="TTW81" s="48"/>
      <c r="TTX81" s="48"/>
      <c r="TTY81" s="48"/>
      <c r="TTZ81" s="48"/>
      <c r="TUA81" s="48"/>
      <c r="TUB81" s="48"/>
      <c r="TUC81" s="48"/>
      <c r="TUD81" s="48"/>
      <c r="TUE81" s="48"/>
      <c r="TUF81" s="48"/>
      <c r="TUG81" s="48"/>
      <c r="TUH81" s="48"/>
      <c r="TUI81" s="48"/>
      <c r="TUJ81" s="48"/>
      <c r="TUK81" s="48"/>
      <c r="TUL81" s="48"/>
      <c r="TUM81" s="48"/>
      <c r="TUN81" s="48"/>
      <c r="TUO81" s="48"/>
      <c r="TUP81" s="48"/>
      <c r="TUQ81" s="48"/>
      <c r="TUR81" s="48"/>
      <c r="TUS81" s="48"/>
      <c r="TUT81" s="48"/>
      <c r="TUU81" s="48"/>
      <c r="TUV81" s="48"/>
      <c r="TUW81" s="48"/>
      <c r="TUX81" s="48"/>
      <c r="TUY81" s="48"/>
      <c r="TUZ81" s="48"/>
      <c r="TVA81" s="48"/>
      <c r="TVB81" s="48"/>
      <c r="TVC81" s="48"/>
      <c r="TVD81" s="48"/>
      <c r="TVE81" s="48"/>
      <c r="TVF81" s="48"/>
      <c r="TVG81" s="48"/>
      <c r="TVH81" s="48"/>
      <c r="TVI81" s="48"/>
      <c r="TVJ81" s="48"/>
      <c r="TVK81" s="48"/>
      <c r="TVL81" s="48"/>
      <c r="TVM81" s="48"/>
      <c r="TVN81" s="48"/>
      <c r="TVO81" s="48"/>
      <c r="TVP81" s="48"/>
      <c r="TVQ81" s="48"/>
      <c r="TVR81" s="48"/>
      <c r="TVS81" s="48"/>
      <c r="TVT81" s="48"/>
      <c r="TVU81" s="48"/>
      <c r="TVV81" s="48"/>
      <c r="TVW81" s="48"/>
      <c r="TVX81" s="48"/>
      <c r="TVY81" s="48"/>
      <c r="TVZ81" s="48"/>
      <c r="TWA81" s="48"/>
      <c r="TWB81" s="48"/>
      <c r="TWC81" s="48"/>
      <c r="TWD81" s="48"/>
      <c r="TWE81" s="48"/>
      <c r="TWF81" s="48"/>
      <c r="TWG81" s="48"/>
      <c r="TWH81" s="48"/>
      <c r="TWI81" s="48"/>
      <c r="TWJ81" s="48"/>
      <c r="TWK81" s="48"/>
      <c r="TWL81" s="48"/>
      <c r="TWM81" s="48"/>
      <c r="TWN81" s="48"/>
      <c r="TWO81" s="48"/>
      <c r="TWP81" s="48"/>
      <c r="TWQ81" s="48"/>
      <c r="TWR81" s="48"/>
      <c r="TWS81" s="48"/>
      <c r="TWT81" s="48"/>
      <c r="TWU81" s="48"/>
      <c r="TWV81" s="48"/>
      <c r="TWW81" s="48"/>
      <c r="TWX81" s="48"/>
      <c r="TWY81" s="48"/>
      <c r="TWZ81" s="48"/>
      <c r="TXA81" s="48"/>
      <c r="TXB81" s="48"/>
      <c r="TXC81" s="48"/>
      <c r="TXD81" s="48"/>
      <c r="TXE81" s="48"/>
      <c r="TXF81" s="48"/>
      <c r="TXG81" s="48"/>
      <c r="TXH81" s="48"/>
      <c r="TXI81" s="48"/>
      <c r="TXJ81" s="48"/>
      <c r="TXK81" s="48"/>
      <c r="TXL81" s="48"/>
      <c r="TXM81" s="48"/>
      <c r="TXN81" s="48"/>
      <c r="TXO81" s="48"/>
      <c r="TXP81" s="48"/>
      <c r="TXQ81" s="48"/>
      <c r="TXR81" s="48"/>
      <c r="TXS81" s="48"/>
      <c r="TXT81" s="48"/>
      <c r="TXU81" s="48"/>
      <c r="TXV81" s="48"/>
      <c r="TXW81" s="48"/>
      <c r="TXX81" s="48"/>
      <c r="TXY81" s="48"/>
      <c r="TXZ81" s="48"/>
      <c r="TYA81" s="48"/>
      <c r="TYB81" s="48"/>
      <c r="TYC81" s="48"/>
      <c r="TYD81" s="48"/>
      <c r="TYE81" s="48"/>
      <c r="TYF81" s="48"/>
      <c r="TYG81" s="48"/>
      <c r="TYH81" s="48"/>
      <c r="TYI81" s="48"/>
      <c r="TYJ81" s="48"/>
      <c r="TYK81" s="48"/>
      <c r="TYL81" s="48"/>
      <c r="TYM81" s="48"/>
      <c r="TYN81" s="48"/>
      <c r="TYO81" s="48"/>
      <c r="TYP81" s="48"/>
      <c r="TYQ81" s="48"/>
      <c r="TYR81" s="48"/>
      <c r="TYS81" s="48"/>
      <c r="TYT81" s="48"/>
      <c r="TYU81" s="48"/>
      <c r="TYV81" s="48"/>
      <c r="TYW81" s="48"/>
      <c r="TYX81" s="48"/>
      <c r="TYY81" s="48"/>
      <c r="TYZ81" s="48"/>
      <c r="TZA81" s="48"/>
      <c r="TZB81" s="48"/>
      <c r="TZC81" s="48"/>
      <c r="TZD81" s="48"/>
      <c r="TZE81" s="48"/>
      <c r="TZF81" s="48"/>
      <c r="TZG81" s="48"/>
      <c r="TZH81" s="48"/>
      <c r="TZI81" s="48"/>
      <c r="TZJ81" s="48"/>
      <c r="TZK81" s="48"/>
      <c r="TZL81" s="48"/>
      <c r="TZM81" s="48"/>
      <c r="TZN81" s="48"/>
      <c r="TZO81" s="48"/>
      <c r="TZP81" s="48"/>
      <c r="TZQ81" s="48"/>
      <c r="TZR81" s="48"/>
      <c r="TZS81" s="48"/>
      <c r="TZT81" s="48"/>
      <c r="TZU81" s="48"/>
      <c r="TZV81" s="48"/>
      <c r="TZW81" s="48"/>
      <c r="TZX81" s="48"/>
      <c r="TZY81" s="48"/>
      <c r="TZZ81" s="48"/>
      <c r="UAA81" s="48"/>
      <c r="UAB81" s="48"/>
      <c r="UAC81" s="48"/>
      <c r="UAD81" s="48"/>
      <c r="UAE81" s="48"/>
      <c r="UAF81" s="48"/>
      <c r="UAG81" s="48"/>
      <c r="UAH81" s="48"/>
      <c r="UAI81" s="48"/>
      <c r="UAJ81" s="48"/>
      <c r="UAK81" s="48"/>
      <c r="UAL81" s="48"/>
      <c r="UAM81" s="48"/>
      <c r="UAN81" s="48"/>
      <c r="UAO81" s="48"/>
      <c r="UAP81" s="48"/>
      <c r="UAQ81" s="48"/>
      <c r="UAR81" s="48"/>
      <c r="UAS81" s="48"/>
      <c r="UAT81" s="48"/>
      <c r="UAU81" s="48"/>
      <c r="UAV81" s="48"/>
      <c r="UAW81" s="48"/>
      <c r="UAX81" s="48"/>
      <c r="UAY81" s="48"/>
      <c r="UAZ81" s="48"/>
      <c r="UBA81" s="48"/>
      <c r="UBB81" s="48"/>
      <c r="UBC81" s="48"/>
      <c r="UBD81" s="48"/>
      <c r="UBE81" s="48"/>
      <c r="UBF81" s="48"/>
      <c r="UBG81" s="48"/>
      <c r="UBH81" s="48"/>
      <c r="UBI81" s="48"/>
      <c r="UBJ81" s="48"/>
      <c r="UBK81" s="48"/>
      <c r="UBL81" s="48"/>
      <c r="UBM81" s="48"/>
      <c r="UBN81" s="48"/>
      <c r="UBO81" s="48"/>
      <c r="UBP81" s="48"/>
      <c r="UBQ81" s="48"/>
      <c r="UBR81" s="48"/>
      <c r="UBS81" s="48"/>
      <c r="UBT81" s="48"/>
      <c r="UBU81" s="48"/>
      <c r="UBV81" s="48"/>
      <c r="UBW81" s="48"/>
      <c r="UBX81" s="48"/>
      <c r="UBY81" s="48"/>
      <c r="UBZ81" s="48"/>
      <c r="UCA81" s="48"/>
      <c r="UCB81" s="48"/>
      <c r="UCC81" s="48"/>
      <c r="UCD81" s="48"/>
      <c r="UCE81" s="48"/>
      <c r="UCF81" s="48"/>
      <c r="UCG81" s="48"/>
      <c r="UCH81" s="48"/>
      <c r="UCI81" s="48"/>
      <c r="UCJ81" s="48"/>
      <c r="UCK81" s="48"/>
      <c r="UCL81" s="48"/>
      <c r="UCM81" s="48"/>
      <c r="UCN81" s="48"/>
      <c r="UCO81" s="48"/>
      <c r="UCP81" s="48"/>
      <c r="UCQ81" s="48"/>
      <c r="UCR81" s="48"/>
      <c r="UCS81" s="48"/>
      <c r="UCT81" s="48"/>
      <c r="UCU81" s="48"/>
      <c r="UCV81" s="48"/>
      <c r="UCW81" s="48"/>
      <c r="UCX81" s="48"/>
      <c r="UCY81" s="48"/>
      <c r="UCZ81" s="48"/>
      <c r="UDA81" s="48"/>
      <c r="UDB81" s="48"/>
      <c r="UDC81" s="48"/>
      <c r="UDD81" s="48"/>
      <c r="UDE81" s="48"/>
      <c r="UDF81" s="48"/>
      <c r="UDG81" s="48"/>
      <c r="UDH81" s="48"/>
      <c r="UDI81" s="48"/>
      <c r="UDJ81" s="48"/>
      <c r="UDK81" s="48"/>
      <c r="UDL81" s="48"/>
      <c r="UDM81" s="48"/>
      <c r="UDN81" s="48"/>
      <c r="UDO81" s="48"/>
      <c r="UDP81" s="48"/>
      <c r="UDQ81" s="48"/>
      <c r="UDR81" s="48"/>
      <c r="UDS81" s="48"/>
      <c r="UDT81" s="48"/>
      <c r="UDU81" s="48"/>
      <c r="UDV81" s="48"/>
      <c r="UDW81" s="48"/>
      <c r="UDX81" s="48"/>
      <c r="UDY81" s="48"/>
      <c r="UDZ81" s="48"/>
      <c r="UEA81" s="48"/>
      <c r="UEB81" s="48"/>
      <c r="UEC81" s="48"/>
      <c r="UED81" s="48"/>
      <c r="UEE81" s="48"/>
      <c r="UEF81" s="48"/>
      <c r="UEG81" s="48"/>
      <c r="UEH81" s="48"/>
      <c r="UEI81" s="48"/>
      <c r="UEJ81" s="48"/>
      <c r="UEK81" s="48"/>
      <c r="UEL81" s="48"/>
      <c r="UEM81" s="48"/>
      <c r="UEN81" s="48"/>
      <c r="UEO81" s="48"/>
      <c r="UEP81" s="48"/>
      <c r="UEQ81" s="48"/>
      <c r="UER81" s="48"/>
      <c r="UES81" s="48"/>
      <c r="UET81" s="48"/>
      <c r="UEU81" s="48"/>
      <c r="UEV81" s="48"/>
      <c r="UEW81" s="48"/>
      <c r="UEX81" s="48"/>
      <c r="UEY81" s="48"/>
      <c r="UEZ81" s="48"/>
      <c r="UFA81" s="48"/>
      <c r="UFB81" s="48"/>
      <c r="UFC81" s="48"/>
      <c r="UFD81" s="48"/>
      <c r="UFE81" s="48"/>
      <c r="UFF81" s="48"/>
      <c r="UFG81" s="48"/>
      <c r="UFH81" s="48"/>
      <c r="UFI81" s="48"/>
      <c r="UFJ81" s="48"/>
      <c r="UFK81" s="48"/>
      <c r="UFL81" s="48"/>
      <c r="UFM81" s="48"/>
      <c r="UFN81" s="48"/>
      <c r="UFO81" s="48"/>
      <c r="UFP81" s="48"/>
      <c r="UFQ81" s="48"/>
      <c r="UFR81" s="48"/>
      <c r="UFS81" s="48"/>
      <c r="UFT81" s="48"/>
      <c r="UFU81" s="48"/>
      <c r="UFV81" s="48"/>
      <c r="UFW81" s="48"/>
      <c r="UFX81" s="48"/>
      <c r="UFY81" s="48"/>
      <c r="UFZ81" s="48"/>
      <c r="UGA81" s="48"/>
      <c r="UGB81" s="48"/>
      <c r="UGC81" s="48"/>
      <c r="UGD81" s="48"/>
      <c r="UGE81" s="48"/>
      <c r="UGF81" s="48"/>
      <c r="UGG81" s="48"/>
      <c r="UGH81" s="48"/>
      <c r="UGI81" s="48"/>
      <c r="UGJ81" s="48"/>
      <c r="UGK81" s="48"/>
      <c r="UGL81" s="48"/>
      <c r="UGM81" s="48"/>
      <c r="UGN81" s="48"/>
      <c r="UGO81" s="48"/>
      <c r="UGP81" s="48"/>
      <c r="UGQ81" s="48"/>
      <c r="UGR81" s="48"/>
      <c r="UGS81" s="48"/>
      <c r="UGT81" s="48"/>
      <c r="UGU81" s="48"/>
      <c r="UGV81" s="48"/>
      <c r="UGW81" s="48"/>
      <c r="UGX81" s="48"/>
      <c r="UGY81" s="48"/>
      <c r="UGZ81" s="48"/>
      <c r="UHA81" s="48"/>
      <c r="UHB81" s="48"/>
      <c r="UHC81" s="48"/>
      <c r="UHD81" s="48"/>
      <c r="UHE81" s="48"/>
      <c r="UHF81" s="48"/>
      <c r="UHG81" s="48"/>
      <c r="UHH81" s="48"/>
      <c r="UHI81" s="48"/>
      <c r="UHJ81" s="48"/>
      <c r="UHK81" s="48"/>
      <c r="UHL81" s="48"/>
      <c r="UHM81" s="48"/>
      <c r="UHN81" s="48"/>
      <c r="UHO81" s="48"/>
      <c r="UHP81" s="48"/>
      <c r="UHQ81" s="48"/>
      <c r="UHR81" s="48"/>
      <c r="UHS81" s="48"/>
      <c r="UHT81" s="48"/>
      <c r="UHU81" s="48"/>
      <c r="UHV81" s="48"/>
      <c r="UHW81" s="48"/>
      <c r="UHX81" s="48"/>
      <c r="UHY81" s="48"/>
      <c r="UHZ81" s="48"/>
      <c r="UIA81" s="48"/>
      <c r="UIB81" s="48"/>
      <c r="UIC81" s="48"/>
      <c r="UID81" s="48"/>
      <c r="UIE81" s="48"/>
      <c r="UIF81" s="48"/>
      <c r="UIG81" s="48"/>
      <c r="UIH81" s="48"/>
      <c r="UII81" s="48"/>
      <c r="UIJ81" s="48"/>
      <c r="UIK81" s="48"/>
      <c r="UIL81" s="48"/>
      <c r="UIM81" s="48"/>
      <c r="UIN81" s="48"/>
      <c r="UIO81" s="48"/>
      <c r="UIP81" s="48"/>
      <c r="UIQ81" s="48"/>
      <c r="UIR81" s="48"/>
      <c r="UIS81" s="48"/>
      <c r="UIT81" s="48"/>
      <c r="UIU81" s="48"/>
      <c r="UIV81" s="48"/>
      <c r="UIW81" s="48"/>
      <c r="UIX81" s="48"/>
      <c r="UIY81" s="48"/>
      <c r="UIZ81" s="48"/>
      <c r="UJA81" s="48"/>
      <c r="UJB81" s="48"/>
      <c r="UJC81" s="48"/>
      <c r="UJD81" s="48"/>
      <c r="UJE81" s="48"/>
      <c r="UJF81" s="48"/>
      <c r="UJG81" s="48"/>
      <c r="UJH81" s="48"/>
      <c r="UJI81" s="48"/>
      <c r="UJJ81" s="48"/>
      <c r="UJK81" s="48"/>
      <c r="UJL81" s="48"/>
      <c r="UJM81" s="48"/>
      <c r="UJN81" s="48"/>
      <c r="UJO81" s="48"/>
      <c r="UJP81" s="48"/>
      <c r="UJQ81" s="48"/>
      <c r="UJR81" s="48"/>
      <c r="UJS81" s="48"/>
      <c r="UJT81" s="48"/>
      <c r="UJU81" s="48"/>
      <c r="UJV81" s="48"/>
      <c r="UJW81" s="48"/>
      <c r="UJX81" s="48"/>
      <c r="UJY81" s="48"/>
      <c r="UJZ81" s="48"/>
      <c r="UKA81" s="48"/>
      <c r="UKB81" s="48"/>
      <c r="UKC81" s="48"/>
      <c r="UKD81" s="48"/>
      <c r="UKE81" s="48"/>
      <c r="UKF81" s="48"/>
      <c r="UKG81" s="48"/>
      <c r="UKH81" s="48"/>
      <c r="UKI81" s="48"/>
      <c r="UKJ81" s="48"/>
      <c r="UKK81" s="48"/>
      <c r="UKL81" s="48"/>
      <c r="UKM81" s="48"/>
      <c r="UKN81" s="48"/>
      <c r="UKO81" s="48"/>
      <c r="UKP81" s="48"/>
      <c r="UKQ81" s="48"/>
      <c r="UKR81" s="48"/>
      <c r="UKS81" s="48"/>
      <c r="UKT81" s="48"/>
      <c r="UKU81" s="48"/>
      <c r="UKV81" s="48"/>
      <c r="UKW81" s="48"/>
      <c r="UKX81" s="48"/>
      <c r="UKY81" s="48"/>
      <c r="UKZ81" s="48"/>
      <c r="ULA81" s="48"/>
      <c r="ULB81" s="48"/>
      <c r="ULC81" s="48"/>
      <c r="ULD81" s="48"/>
      <c r="ULE81" s="48"/>
      <c r="ULF81" s="48"/>
      <c r="ULG81" s="48"/>
      <c r="ULH81" s="48"/>
      <c r="ULI81" s="48"/>
      <c r="ULJ81" s="48"/>
      <c r="ULK81" s="48"/>
      <c r="ULL81" s="48"/>
      <c r="ULM81" s="48"/>
      <c r="ULN81" s="48"/>
      <c r="ULO81" s="48"/>
      <c r="ULP81" s="48"/>
      <c r="ULQ81" s="48"/>
      <c r="ULR81" s="48"/>
      <c r="ULS81" s="48"/>
      <c r="ULT81" s="48"/>
      <c r="ULU81" s="48"/>
      <c r="ULV81" s="48"/>
      <c r="ULW81" s="48"/>
      <c r="ULX81" s="48"/>
      <c r="ULY81" s="48"/>
      <c r="ULZ81" s="48"/>
      <c r="UMA81" s="48"/>
      <c r="UMB81" s="48"/>
      <c r="UMC81" s="48"/>
      <c r="UMD81" s="48"/>
      <c r="UME81" s="48"/>
      <c r="UMF81" s="48"/>
      <c r="UMG81" s="48"/>
      <c r="UMH81" s="48"/>
      <c r="UMI81" s="48"/>
      <c r="UMJ81" s="48"/>
      <c r="UMK81" s="48"/>
      <c r="UML81" s="48"/>
      <c r="UMM81" s="48"/>
      <c r="UMN81" s="48"/>
      <c r="UMO81" s="48"/>
      <c r="UMP81" s="48"/>
      <c r="UMQ81" s="48"/>
      <c r="UMR81" s="48"/>
      <c r="UMS81" s="48"/>
      <c r="UMT81" s="48"/>
      <c r="UMU81" s="48"/>
      <c r="UMV81" s="48"/>
      <c r="UMW81" s="48"/>
      <c r="UMX81" s="48"/>
      <c r="UMY81" s="48"/>
      <c r="UMZ81" s="48"/>
      <c r="UNA81" s="48"/>
      <c r="UNB81" s="48"/>
      <c r="UNC81" s="48"/>
      <c r="UND81" s="48"/>
      <c r="UNE81" s="48"/>
      <c r="UNF81" s="48"/>
      <c r="UNG81" s="48"/>
      <c r="UNH81" s="48"/>
      <c r="UNI81" s="48"/>
      <c r="UNJ81" s="48"/>
      <c r="UNK81" s="48"/>
      <c r="UNL81" s="48"/>
      <c r="UNM81" s="48"/>
      <c r="UNN81" s="48"/>
      <c r="UNO81" s="48"/>
      <c r="UNP81" s="48"/>
      <c r="UNQ81" s="48"/>
      <c r="UNR81" s="48"/>
      <c r="UNS81" s="48"/>
      <c r="UNT81" s="48"/>
      <c r="UNU81" s="48"/>
      <c r="UNV81" s="48"/>
      <c r="UNW81" s="48"/>
      <c r="UNX81" s="48"/>
      <c r="UNY81" s="48"/>
      <c r="UNZ81" s="48"/>
      <c r="UOA81" s="48"/>
      <c r="UOB81" s="48"/>
      <c r="UOC81" s="48"/>
      <c r="UOD81" s="48"/>
      <c r="UOE81" s="48"/>
      <c r="UOF81" s="48"/>
      <c r="UOG81" s="48"/>
      <c r="UOH81" s="48"/>
      <c r="UOI81" s="48"/>
      <c r="UOJ81" s="48"/>
      <c r="UOK81" s="48"/>
      <c r="UOL81" s="48"/>
      <c r="UOM81" s="48"/>
      <c r="UON81" s="48"/>
      <c r="UOO81" s="48"/>
      <c r="UOP81" s="48"/>
      <c r="UOQ81" s="48"/>
      <c r="UOR81" s="48"/>
      <c r="UOS81" s="48"/>
      <c r="UOT81" s="48"/>
      <c r="UOU81" s="48"/>
      <c r="UOV81" s="48"/>
      <c r="UOW81" s="48"/>
      <c r="UOX81" s="48"/>
      <c r="UOY81" s="48"/>
      <c r="UOZ81" s="48"/>
      <c r="UPA81" s="48"/>
      <c r="UPB81" s="48"/>
      <c r="UPC81" s="48"/>
      <c r="UPD81" s="48"/>
      <c r="UPE81" s="48"/>
      <c r="UPF81" s="48"/>
      <c r="UPG81" s="48"/>
      <c r="UPH81" s="48"/>
      <c r="UPI81" s="48"/>
      <c r="UPJ81" s="48"/>
      <c r="UPK81" s="48"/>
      <c r="UPL81" s="48"/>
      <c r="UPM81" s="48"/>
      <c r="UPN81" s="48"/>
      <c r="UPO81" s="48"/>
      <c r="UPP81" s="48"/>
      <c r="UPQ81" s="48"/>
      <c r="UPR81" s="48"/>
      <c r="UPS81" s="48"/>
      <c r="UPT81" s="48"/>
      <c r="UPU81" s="48"/>
      <c r="UPV81" s="48"/>
      <c r="UPW81" s="48"/>
      <c r="UPX81" s="48"/>
      <c r="UPY81" s="48"/>
      <c r="UPZ81" s="48"/>
      <c r="UQA81" s="48"/>
      <c r="UQB81" s="48"/>
      <c r="UQC81" s="48"/>
      <c r="UQD81" s="48"/>
      <c r="UQE81" s="48"/>
      <c r="UQF81" s="48"/>
      <c r="UQG81" s="48"/>
      <c r="UQH81" s="48"/>
      <c r="UQI81" s="48"/>
      <c r="UQJ81" s="48"/>
      <c r="UQK81" s="48"/>
      <c r="UQL81" s="48"/>
      <c r="UQM81" s="48"/>
      <c r="UQN81" s="48"/>
      <c r="UQO81" s="48"/>
      <c r="UQP81" s="48"/>
      <c r="UQQ81" s="48"/>
      <c r="UQR81" s="48"/>
      <c r="UQS81" s="48"/>
      <c r="UQT81" s="48"/>
      <c r="UQU81" s="48"/>
      <c r="UQV81" s="48"/>
      <c r="UQW81" s="48"/>
      <c r="UQX81" s="48"/>
      <c r="UQY81" s="48"/>
      <c r="UQZ81" s="48"/>
      <c r="URA81" s="48"/>
      <c r="URB81" s="48"/>
      <c r="URC81" s="48"/>
      <c r="URD81" s="48"/>
      <c r="URE81" s="48"/>
      <c r="URF81" s="48"/>
      <c r="URG81" s="48"/>
      <c r="URH81" s="48"/>
      <c r="URI81" s="48"/>
      <c r="URJ81" s="48"/>
      <c r="URK81" s="48"/>
      <c r="URL81" s="48"/>
      <c r="URM81" s="48"/>
      <c r="URN81" s="48"/>
      <c r="URO81" s="48"/>
      <c r="URP81" s="48"/>
      <c r="URQ81" s="48"/>
      <c r="URR81" s="48"/>
      <c r="URS81" s="48"/>
      <c r="URT81" s="48"/>
      <c r="URU81" s="48"/>
      <c r="URV81" s="48"/>
      <c r="URW81" s="48"/>
      <c r="URX81" s="48"/>
      <c r="URY81" s="48"/>
      <c r="URZ81" s="48"/>
      <c r="USA81" s="48"/>
      <c r="USB81" s="48"/>
      <c r="USC81" s="48"/>
      <c r="USD81" s="48"/>
      <c r="USE81" s="48"/>
      <c r="USF81" s="48"/>
      <c r="USG81" s="48"/>
      <c r="USH81" s="48"/>
      <c r="USI81" s="48"/>
      <c r="USJ81" s="48"/>
      <c r="USK81" s="48"/>
      <c r="USL81" s="48"/>
      <c r="USM81" s="48"/>
      <c r="USN81" s="48"/>
      <c r="USO81" s="48"/>
      <c r="USP81" s="48"/>
      <c r="USQ81" s="48"/>
      <c r="USR81" s="48"/>
      <c r="USS81" s="48"/>
      <c r="UST81" s="48"/>
      <c r="USU81" s="48"/>
      <c r="USV81" s="48"/>
      <c r="USW81" s="48"/>
      <c r="USX81" s="48"/>
      <c r="USY81" s="48"/>
      <c r="USZ81" s="48"/>
      <c r="UTA81" s="48"/>
      <c r="UTB81" s="48"/>
      <c r="UTC81" s="48"/>
      <c r="UTD81" s="48"/>
      <c r="UTE81" s="48"/>
      <c r="UTF81" s="48"/>
      <c r="UTG81" s="48"/>
      <c r="UTH81" s="48"/>
      <c r="UTI81" s="48"/>
      <c r="UTJ81" s="48"/>
      <c r="UTK81" s="48"/>
      <c r="UTL81" s="48"/>
      <c r="UTM81" s="48"/>
      <c r="UTN81" s="48"/>
      <c r="UTO81" s="48"/>
      <c r="UTP81" s="48"/>
      <c r="UTQ81" s="48"/>
      <c r="UTR81" s="48"/>
      <c r="UTS81" s="48"/>
      <c r="UTT81" s="48"/>
      <c r="UTU81" s="48"/>
      <c r="UTV81" s="48"/>
      <c r="UTW81" s="48"/>
      <c r="UTX81" s="48"/>
      <c r="UTY81" s="48"/>
      <c r="UTZ81" s="48"/>
      <c r="UUA81" s="48"/>
      <c r="UUB81" s="48"/>
      <c r="UUC81" s="48"/>
      <c r="UUD81" s="48"/>
      <c r="UUE81" s="48"/>
      <c r="UUF81" s="48"/>
      <c r="UUG81" s="48"/>
      <c r="UUH81" s="48"/>
      <c r="UUI81" s="48"/>
      <c r="UUJ81" s="48"/>
      <c r="UUK81" s="48"/>
      <c r="UUL81" s="48"/>
      <c r="UUM81" s="48"/>
      <c r="UUN81" s="48"/>
      <c r="UUO81" s="48"/>
      <c r="UUP81" s="48"/>
      <c r="UUQ81" s="48"/>
      <c r="UUR81" s="48"/>
      <c r="UUS81" s="48"/>
      <c r="UUT81" s="48"/>
      <c r="UUU81" s="48"/>
      <c r="UUV81" s="48"/>
      <c r="UUW81" s="48"/>
      <c r="UUX81" s="48"/>
      <c r="UUY81" s="48"/>
      <c r="UUZ81" s="48"/>
      <c r="UVA81" s="48"/>
      <c r="UVB81" s="48"/>
      <c r="UVC81" s="48"/>
      <c r="UVD81" s="48"/>
      <c r="UVE81" s="48"/>
      <c r="UVF81" s="48"/>
      <c r="UVG81" s="48"/>
      <c r="UVH81" s="48"/>
      <c r="UVI81" s="48"/>
      <c r="UVJ81" s="48"/>
      <c r="UVK81" s="48"/>
      <c r="UVL81" s="48"/>
      <c r="UVM81" s="48"/>
      <c r="UVN81" s="48"/>
      <c r="UVO81" s="48"/>
      <c r="UVP81" s="48"/>
      <c r="UVQ81" s="48"/>
      <c r="UVR81" s="48"/>
      <c r="UVS81" s="48"/>
      <c r="UVT81" s="48"/>
      <c r="UVU81" s="48"/>
      <c r="UVV81" s="48"/>
      <c r="UVW81" s="48"/>
      <c r="UVX81" s="48"/>
      <c r="UVY81" s="48"/>
      <c r="UVZ81" s="48"/>
      <c r="UWA81" s="48"/>
      <c r="UWB81" s="48"/>
      <c r="UWC81" s="48"/>
      <c r="UWD81" s="48"/>
      <c r="UWE81" s="48"/>
      <c r="UWF81" s="48"/>
      <c r="UWG81" s="48"/>
      <c r="UWH81" s="48"/>
      <c r="UWI81" s="48"/>
      <c r="UWJ81" s="48"/>
      <c r="UWK81" s="48"/>
      <c r="UWL81" s="48"/>
      <c r="UWM81" s="48"/>
      <c r="UWN81" s="48"/>
      <c r="UWO81" s="48"/>
      <c r="UWP81" s="48"/>
      <c r="UWQ81" s="48"/>
      <c r="UWR81" s="48"/>
      <c r="UWS81" s="48"/>
      <c r="UWT81" s="48"/>
      <c r="UWU81" s="48"/>
      <c r="UWV81" s="48"/>
      <c r="UWW81" s="48"/>
      <c r="UWX81" s="48"/>
      <c r="UWY81" s="48"/>
      <c r="UWZ81" s="48"/>
      <c r="UXA81" s="48"/>
      <c r="UXB81" s="48"/>
      <c r="UXC81" s="48"/>
      <c r="UXD81" s="48"/>
      <c r="UXE81" s="48"/>
      <c r="UXF81" s="48"/>
      <c r="UXG81" s="48"/>
      <c r="UXH81" s="48"/>
      <c r="UXI81" s="48"/>
      <c r="UXJ81" s="48"/>
      <c r="UXK81" s="48"/>
      <c r="UXL81" s="48"/>
      <c r="UXM81" s="48"/>
      <c r="UXN81" s="48"/>
      <c r="UXO81" s="48"/>
      <c r="UXP81" s="48"/>
      <c r="UXQ81" s="48"/>
      <c r="UXR81" s="48"/>
      <c r="UXS81" s="48"/>
      <c r="UXT81" s="48"/>
      <c r="UXU81" s="48"/>
      <c r="UXV81" s="48"/>
      <c r="UXW81" s="48"/>
      <c r="UXX81" s="48"/>
      <c r="UXY81" s="48"/>
      <c r="UXZ81" s="48"/>
      <c r="UYA81" s="48"/>
      <c r="UYB81" s="48"/>
      <c r="UYC81" s="48"/>
      <c r="UYD81" s="48"/>
      <c r="UYE81" s="48"/>
      <c r="UYF81" s="48"/>
      <c r="UYG81" s="48"/>
      <c r="UYH81" s="48"/>
      <c r="UYI81" s="48"/>
      <c r="UYJ81" s="48"/>
      <c r="UYK81" s="48"/>
      <c r="UYL81" s="48"/>
      <c r="UYM81" s="48"/>
      <c r="UYN81" s="48"/>
      <c r="UYO81" s="48"/>
      <c r="UYP81" s="48"/>
      <c r="UYQ81" s="48"/>
      <c r="UYR81" s="48"/>
      <c r="UYS81" s="48"/>
      <c r="UYT81" s="48"/>
      <c r="UYU81" s="48"/>
      <c r="UYV81" s="48"/>
      <c r="UYW81" s="48"/>
      <c r="UYX81" s="48"/>
      <c r="UYY81" s="48"/>
      <c r="UYZ81" s="48"/>
      <c r="UZA81" s="48"/>
      <c r="UZB81" s="48"/>
      <c r="UZC81" s="48"/>
      <c r="UZD81" s="48"/>
      <c r="UZE81" s="48"/>
      <c r="UZF81" s="48"/>
      <c r="UZG81" s="48"/>
      <c r="UZH81" s="48"/>
      <c r="UZI81" s="48"/>
      <c r="UZJ81" s="48"/>
      <c r="UZK81" s="48"/>
      <c r="UZL81" s="48"/>
      <c r="UZM81" s="48"/>
      <c r="UZN81" s="48"/>
      <c r="UZO81" s="48"/>
      <c r="UZP81" s="48"/>
      <c r="UZQ81" s="48"/>
      <c r="UZR81" s="48"/>
      <c r="UZS81" s="48"/>
      <c r="UZT81" s="48"/>
      <c r="UZU81" s="48"/>
      <c r="UZV81" s="48"/>
      <c r="UZW81" s="48"/>
      <c r="UZX81" s="48"/>
      <c r="UZY81" s="48"/>
      <c r="UZZ81" s="48"/>
      <c r="VAA81" s="48"/>
      <c r="VAB81" s="48"/>
      <c r="VAC81" s="48"/>
      <c r="VAD81" s="48"/>
      <c r="VAE81" s="48"/>
      <c r="VAF81" s="48"/>
      <c r="VAG81" s="48"/>
      <c r="VAH81" s="48"/>
      <c r="VAI81" s="48"/>
      <c r="VAJ81" s="48"/>
      <c r="VAK81" s="48"/>
      <c r="VAL81" s="48"/>
      <c r="VAM81" s="48"/>
      <c r="VAN81" s="48"/>
      <c r="VAO81" s="48"/>
      <c r="VAP81" s="48"/>
      <c r="VAQ81" s="48"/>
      <c r="VAR81" s="48"/>
      <c r="VAS81" s="48"/>
      <c r="VAT81" s="48"/>
      <c r="VAU81" s="48"/>
      <c r="VAV81" s="48"/>
      <c r="VAW81" s="48"/>
      <c r="VAX81" s="48"/>
      <c r="VAY81" s="48"/>
      <c r="VAZ81" s="48"/>
      <c r="VBA81" s="48"/>
      <c r="VBB81" s="48"/>
      <c r="VBC81" s="48"/>
      <c r="VBD81" s="48"/>
      <c r="VBE81" s="48"/>
      <c r="VBF81" s="48"/>
      <c r="VBG81" s="48"/>
      <c r="VBH81" s="48"/>
      <c r="VBI81" s="48"/>
      <c r="VBJ81" s="48"/>
      <c r="VBK81" s="48"/>
      <c r="VBL81" s="48"/>
      <c r="VBM81" s="48"/>
      <c r="VBN81" s="48"/>
      <c r="VBO81" s="48"/>
      <c r="VBP81" s="48"/>
      <c r="VBQ81" s="48"/>
      <c r="VBR81" s="48"/>
      <c r="VBS81" s="48"/>
      <c r="VBT81" s="48"/>
      <c r="VBU81" s="48"/>
      <c r="VBV81" s="48"/>
      <c r="VBW81" s="48"/>
      <c r="VBX81" s="48"/>
      <c r="VBY81" s="48"/>
      <c r="VBZ81" s="48"/>
      <c r="VCA81" s="48"/>
      <c r="VCB81" s="48"/>
      <c r="VCC81" s="48"/>
      <c r="VCD81" s="48"/>
      <c r="VCE81" s="48"/>
      <c r="VCF81" s="48"/>
      <c r="VCG81" s="48"/>
      <c r="VCH81" s="48"/>
      <c r="VCI81" s="48"/>
      <c r="VCJ81" s="48"/>
      <c r="VCK81" s="48"/>
      <c r="VCL81" s="48"/>
      <c r="VCM81" s="48"/>
      <c r="VCN81" s="48"/>
      <c r="VCO81" s="48"/>
      <c r="VCP81" s="48"/>
      <c r="VCQ81" s="48"/>
      <c r="VCR81" s="48"/>
      <c r="VCS81" s="48"/>
      <c r="VCT81" s="48"/>
      <c r="VCU81" s="48"/>
      <c r="VCV81" s="48"/>
      <c r="VCW81" s="48"/>
      <c r="VCX81" s="48"/>
      <c r="VCY81" s="48"/>
      <c r="VCZ81" s="48"/>
      <c r="VDA81" s="48"/>
      <c r="VDB81" s="48"/>
      <c r="VDC81" s="48"/>
      <c r="VDD81" s="48"/>
      <c r="VDE81" s="48"/>
      <c r="VDF81" s="48"/>
      <c r="VDG81" s="48"/>
      <c r="VDH81" s="48"/>
      <c r="VDI81" s="48"/>
      <c r="VDJ81" s="48"/>
      <c r="VDK81" s="48"/>
      <c r="VDL81" s="48"/>
      <c r="VDM81" s="48"/>
      <c r="VDN81" s="48"/>
      <c r="VDO81" s="48"/>
      <c r="VDP81" s="48"/>
      <c r="VDQ81" s="48"/>
      <c r="VDR81" s="48"/>
      <c r="VDS81" s="48"/>
      <c r="VDT81" s="48"/>
      <c r="VDU81" s="48"/>
      <c r="VDV81" s="48"/>
      <c r="VDW81" s="48"/>
      <c r="VDX81" s="48"/>
      <c r="VDY81" s="48"/>
      <c r="VDZ81" s="48"/>
      <c r="VEA81" s="48"/>
      <c r="VEB81" s="48"/>
      <c r="VEC81" s="48"/>
      <c r="VED81" s="48"/>
      <c r="VEE81" s="48"/>
      <c r="VEF81" s="48"/>
      <c r="VEG81" s="48"/>
      <c r="VEH81" s="48"/>
      <c r="VEI81" s="48"/>
      <c r="VEJ81" s="48"/>
      <c r="VEK81" s="48"/>
      <c r="VEL81" s="48"/>
      <c r="VEM81" s="48"/>
      <c r="VEN81" s="48"/>
      <c r="VEO81" s="48"/>
      <c r="VEP81" s="48"/>
      <c r="VEQ81" s="48"/>
      <c r="VER81" s="48"/>
      <c r="VES81" s="48"/>
      <c r="VET81" s="48"/>
      <c r="VEU81" s="48"/>
      <c r="VEV81" s="48"/>
      <c r="VEW81" s="48"/>
      <c r="VEX81" s="48"/>
      <c r="VEY81" s="48"/>
      <c r="VEZ81" s="48"/>
      <c r="VFA81" s="48"/>
      <c r="VFB81" s="48"/>
      <c r="VFC81" s="48"/>
      <c r="VFD81" s="48"/>
      <c r="VFE81" s="48"/>
      <c r="VFF81" s="48"/>
      <c r="VFG81" s="48"/>
      <c r="VFH81" s="48"/>
      <c r="VFI81" s="48"/>
      <c r="VFJ81" s="48"/>
      <c r="VFK81" s="48"/>
      <c r="VFL81" s="48"/>
      <c r="VFM81" s="48"/>
      <c r="VFN81" s="48"/>
      <c r="VFO81" s="48"/>
      <c r="VFP81" s="48"/>
      <c r="VFQ81" s="48"/>
      <c r="VFR81" s="48"/>
      <c r="VFS81" s="48"/>
      <c r="VFT81" s="48"/>
      <c r="VFU81" s="48"/>
      <c r="VFV81" s="48"/>
      <c r="VFW81" s="48"/>
      <c r="VFX81" s="48"/>
      <c r="VFY81" s="48"/>
      <c r="VFZ81" s="48"/>
      <c r="VGA81" s="48"/>
      <c r="VGB81" s="48"/>
      <c r="VGC81" s="48"/>
      <c r="VGD81" s="48"/>
      <c r="VGE81" s="48"/>
      <c r="VGF81" s="48"/>
      <c r="VGG81" s="48"/>
      <c r="VGH81" s="48"/>
      <c r="VGI81" s="48"/>
      <c r="VGJ81" s="48"/>
      <c r="VGK81" s="48"/>
      <c r="VGL81" s="48"/>
      <c r="VGM81" s="48"/>
      <c r="VGN81" s="48"/>
      <c r="VGO81" s="48"/>
      <c r="VGP81" s="48"/>
      <c r="VGQ81" s="48"/>
      <c r="VGR81" s="48"/>
      <c r="VGS81" s="48"/>
      <c r="VGT81" s="48"/>
      <c r="VGU81" s="48"/>
      <c r="VGV81" s="48"/>
      <c r="VGW81" s="48"/>
      <c r="VGX81" s="48"/>
      <c r="VGY81" s="48"/>
      <c r="VGZ81" s="48"/>
      <c r="VHA81" s="48"/>
      <c r="VHB81" s="48"/>
      <c r="VHC81" s="48"/>
      <c r="VHD81" s="48"/>
      <c r="VHE81" s="48"/>
      <c r="VHF81" s="48"/>
      <c r="VHG81" s="48"/>
      <c r="VHH81" s="48"/>
      <c r="VHI81" s="48"/>
      <c r="VHJ81" s="48"/>
      <c r="VHK81" s="48"/>
      <c r="VHL81" s="48"/>
      <c r="VHM81" s="48"/>
      <c r="VHN81" s="48"/>
      <c r="VHO81" s="48"/>
      <c r="VHP81" s="48"/>
      <c r="VHQ81" s="48"/>
      <c r="VHR81" s="48"/>
      <c r="VHS81" s="48"/>
      <c r="VHT81" s="48"/>
      <c r="VHU81" s="48"/>
      <c r="VHV81" s="48"/>
      <c r="VHW81" s="48"/>
      <c r="VHX81" s="48"/>
      <c r="VHY81" s="48"/>
      <c r="VHZ81" s="48"/>
      <c r="VIA81" s="48"/>
      <c r="VIB81" s="48"/>
      <c r="VIC81" s="48"/>
      <c r="VID81" s="48"/>
      <c r="VIE81" s="48"/>
      <c r="VIF81" s="48"/>
      <c r="VIG81" s="48"/>
      <c r="VIH81" s="48"/>
      <c r="VII81" s="48"/>
      <c r="VIJ81" s="48"/>
      <c r="VIK81" s="48"/>
      <c r="VIL81" s="48"/>
      <c r="VIM81" s="48"/>
      <c r="VIN81" s="48"/>
      <c r="VIO81" s="48"/>
      <c r="VIP81" s="48"/>
      <c r="VIQ81" s="48"/>
      <c r="VIR81" s="48"/>
      <c r="VIS81" s="48"/>
      <c r="VIT81" s="48"/>
      <c r="VIU81" s="48"/>
      <c r="VIV81" s="48"/>
      <c r="VIW81" s="48"/>
      <c r="VIX81" s="48"/>
      <c r="VIY81" s="48"/>
      <c r="VIZ81" s="48"/>
      <c r="VJA81" s="48"/>
      <c r="VJB81" s="48"/>
      <c r="VJC81" s="48"/>
      <c r="VJD81" s="48"/>
      <c r="VJE81" s="48"/>
      <c r="VJF81" s="48"/>
      <c r="VJG81" s="48"/>
      <c r="VJH81" s="48"/>
      <c r="VJI81" s="48"/>
      <c r="VJJ81" s="48"/>
      <c r="VJK81" s="48"/>
      <c r="VJL81" s="48"/>
      <c r="VJM81" s="48"/>
      <c r="VJN81" s="48"/>
      <c r="VJO81" s="48"/>
      <c r="VJP81" s="48"/>
      <c r="VJQ81" s="48"/>
      <c r="VJR81" s="48"/>
      <c r="VJS81" s="48"/>
      <c r="VJT81" s="48"/>
      <c r="VJU81" s="48"/>
      <c r="VJV81" s="48"/>
      <c r="VJW81" s="48"/>
      <c r="VJX81" s="48"/>
      <c r="VJY81" s="48"/>
      <c r="VJZ81" s="48"/>
      <c r="VKA81" s="48"/>
      <c r="VKB81" s="48"/>
      <c r="VKC81" s="48"/>
      <c r="VKD81" s="48"/>
      <c r="VKE81" s="48"/>
      <c r="VKF81" s="48"/>
      <c r="VKG81" s="48"/>
      <c r="VKH81" s="48"/>
      <c r="VKI81" s="48"/>
      <c r="VKJ81" s="48"/>
      <c r="VKK81" s="48"/>
      <c r="VKL81" s="48"/>
      <c r="VKM81" s="48"/>
      <c r="VKN81" s="48"/>
      <c r="VKO81" s="48"/>
      <c r="VKP81" s="48"/>
      <c r="VKQ81" s="48"/>
      <c r="VKR81" s="48"/>
      <c r="VKS81" s="48"/>
      <c r="VKT81" s="48"/>
      <c r="VKU81" s="48"/>
      <c r="VKV81" s="48"/>
      <c r="VKW81" s="48"/>
      <c r="VKX81" s="48"/>
      <c r="VKY81" s="48"/>
      <c r="VKZ81" s="48"/>
      <c r="VLA81" s="48"/>
      <c r="VLB81" s="48"/>
      <c r="VLC81" s="48"/>
      <c r="VLD81" s="48"/>
      <c r="VLE81" s="48"/>
      <c r="VLF81" s="48"/>
      <c r="VLG81" s="48"/>
      <c r="VLH81" s="48"/>
      <c r="VLI81" s="48"/>
      <c r="VLJ81" s="48"/>
      <c r="VLK81" s="48"/>
      <c r="VLL81" s="48"/>
      <c r="VLM81" s="48"/>
      <c r="VLN81" s="48"/>
      <c r="VLO81" s="48"/>
      <c r="VLP81" s="48"/>
      <c r="VLQ81" s="48"/>
      <c r="VLR81" s="48"/>
      <c r="VLS81" s="48"/>
      <c r="VLT81" s="48"/>
      <c r="VLU81" s="48"/>
      <c r="VLV81" s="48"/>
      <c r="VLW81" s="48"/>
      <c r="VLX81" s="48"/>
      <c r="VLY81" s="48"/>
      <c r="VLZ81" s="48"/>
      <c r="VMA81" s="48"/>
      <c r="VMB81" s="48"/>
      <c r="VMC81" s="48"/>
      <c r="VMD81" s="48"/>
      <c r="VME81" s="48"/>
      <c r="VMF81" s="48"/>
      <c r="VMG81" s="48"/>
      <c r="VMH81" s="48"/>
      <c r="VMI81" s="48"/>
      <c r="VMJ81" s="48"/>
      <c r="VMK81" s="48"/>
      <c r="VML81" s="48"/>
      <c r="VMM81" s="48"/>
      <c r="VMN81" s="48"/>
      <c r="VMO81" s="48"/>
      <c r="VMP81" s="48"/>
      <c r="VMQ81" s="48"/>
      <c r="VMR81" s="48"/>
      <c r="VMS81" s="48"/>
      <c r="VMT81" s="48"/>
      <c r="VMU81" s="48"/>
      <c r="VMV81" s="48"/>
      <c r="VMW81" s="48"/>
      <c r="VMX81" s="48"/>
      <c r="VMY81" s="48"/>
      <c r="VMZ81" s="48"/>
      <c r="VNA81" s="48"/>
      <c r="VNB81" s="48"/>
      <c r="VNC81" s="48"/>
      <c r="VND81" s="48"/>
      <c r="VNE81" s="48"/>
      <c r="VNF81" s="48"/>
      <c r="VNG81" s="48"/>
      <c r="VNH81" s="48"/>
      <c r="VNI81" s="48"/>
      <c r="VNJ81" s="48"/>
      <c r="VNK81" s="48"/>
      <c r="VNL81" s="48"/>
      <c r="VNM81" s="48"/>
      <c r="VNN81" s="48"/>
      <c r="VNO81" s="48"/>
      <c r="VNP81" s="48"/>
      <c r="VNQ81" s="48"/>
      <c r="VNR81" s="48"/>
      <c r="VNS81" s="48"/>
      <c r="VNT81" s="48"/>
      <c r="VNU81" s="48"/>
      <c r="VNV81" s="48"/>
      <c r="VNW81" s="48"/>
      <c r="VNX81" s="48"/>
      <c r="VNY81" s="48"/>
      <c r="VNZ81" s="48"/>
      <c r="VOA81" s="48"/>
      <c r="VOB81" s="48"/>
      <c r="VOC81" s="48"/>
      <c r="VOD81" s="48"/>
      <c r="VOE81" s="48"/>
      <c r="VOF81" s="48"/>
      <c r="VOG81" s="48"/>
      <c r="VOH81" s="48"/>
      <c r="VOI81" s="48"/>
      <c r="VOJ81" s="48"/>
      <c r="VOK81" s="48"/>
      <c r="VOL81" s="48"/>
      <c r="VOM81" s="48"/>
      <c r="VON81" s="48"/>
      <c r="VOO81" s="48"/>
      <c r="VOP81" s="48"/>
      <c r="VOQ81" s="48"/>
      <c r="VOR81" s="48"/>
      <c r="VOS81" s="48"/>
      <c r="VOT81" s="48"/>
      <c r="VOU81" s="48"/>
      <c r="VOV81" s="48"/>
      <c r="VOW81" s="48"/>
      <c r="VOX81" s="48"/>
      <c r="VOY81" s="48"/>
      <c r="VOZ81" s="48"/>
      <c r="VPA81" s="48"/>
      <c r="VPB81" s="48"/>
      <c r="VPC81" s="48"/>
      <c r="VPD81" s="48"/>
      <c r="VPE81" s="48"/>
      <c r="VPF81" s="48"/>
      <c r="VPG81" s="48"/>
      <c r="VPH81" s="48"/>
      <c r="VPI81" s="48"/>
      <c r="VPJ81" s="48"/>
      <c r="VPK81" s="48"/>
      <c r="VPL81" s="48"/>
      <c r="VPM81" s="48"/>
      <c r="VPN81" s="48"/>
      <c r="VPO81" s="48"/>
      <c r="VPP81" s="48"/>
      <c r="VPQ81" s="48"/>
      <c r="VPR81" s="48"/>
      <c r="VPS81" s="48"/>
      <c r="VPT81" s="48"/>
      <c r="VPU81" s="48"/>
      <c r="VPV81" s="48"/>
      <c r="VPW81" s="48"/>
      <c r="VPX81" s="48"/>
      <c r="VPY81" s="48"/>
      <c r="VPZ81" s="48"/>
      <c r="VQA81" s="48"/>
      <c r="VQB81" s="48"/>
      <c r="VQC81" s="48"/>
      <c r="VQD81" s="48"/>
      <c r="VQE81" s="48"/>
      <c r="VQF81" s="48"/>
      <c r="VQG81" s="48"/>
      <c r="VQH81" s="48"/>
      <c r="VQI81" s="48"/>
      <c r="VQJ81" s="48"/>
      <c r="VQK81" s="48"/>
      <c r="VQL81" s="48"/>
      <c r="VQM81" s="48"/>
      <c r="VQN81" s="48"/>
      <c r="VQO81" s="48"/>
      <c r="VQP81" s="48"/>
      <c r="VQQ81" s="48"/>
      <c r="VQR81" s="48"/>
      <c r="VQS81" s="48"/>
      <c r="VQT81" s="48"/>
      <c r="VQU81" s="48"/>
      <c r="VQV81" s="48"/>
      <c r="VQW81" s="48"/>
      <c r="VQX81" s="48"/>
      <c r="VQY81" s="48"/>
      <c r="VQZ81" s="48"/>
      <c r="VRA81" s="48"/>
      <c r="VRB81" s="48"/>
      <c r="VRC81" s="48"/>
      <c r="VRD81" s="48"/>
      <c r="VRE81" s="48"/>
      <c r="VRF81" s="48"/>
      <c r="VRG81" s="48"/>
      <c r="VRH81" s="48"/>
      <c r="VRI81" s="48"/>
      <c r="VRJ81" s="48"/>
      <c r="VRK81" s="48"/>
      <c r="VRL81" s="48"/>
      <c r="VRM81" s="48"/>
      <c r="VRN81" s="48"/>
      <c r="VRO81" s="48"/>
      <c r="VRP81" s="48"/>
      <c r="VRQ81" s="48"/>
      <c r="VRR81" s="48"/>
      <c r="VRS81" s="48"/>
      <c r="VRT81" s="48"/>
      <c r="VRU81" s="48"/>
      <c r="VRV81" s="48"/>
      <c r="VRW81" s="48"/>
      <c r="VRX81" s="48"/>
      <c r="VRY81" s="48"/>
      <c r="VRZ81" s="48"/>
      <c r="VSA81" s="48"/>
      <c r="VSB81" s="48"/>
      <c r="VSC81" s="48"/>
      <c r="VSD81" s="48"/>
      <c r="VSE81" s="48"/>
      <c r="VSF81" s="48"/>
      <c r="VSG81" s="48"/>
      <c r="VSH81" s="48"/>
      <c r="VSI81" s="48"/>
      <c r="VSJ81" s="48"/>
      <c r="VSK81" s="48"/>
      <c r="VSL81" s="48"/>
      <c r="VSM81" s="48"/>
      <c r="VSN81" s="48"/>
      <c r="VSO81" s="48"/>
      <c r="VSP81" s="48"/>
      <c r="VSQ81" s="48"/>
      <c r="VSR81" s="48"/>
      <c r="VSS81" s="48"/>
      <c r="VST81" s="48"/>
      <c r="VSU81" s="48"/>
      <c r="VSV81" s="48"/>
      <c r="VSW81" s="48"/>
      <c r="VSX81" s="48"/>
      <c r="VSY81" s="48"/>
      <c r="VSZ81" s="48"/>
      <c r="VTA81" s="48"/>
      <c r="VTB81" s="48"/>
      <c r="VTC81" s="48"/>
      <c r="VTD81" s="48"/>
      <c r="VTE81" s="48"/>
      <c r="VTF81" s="48"/>
      <c r="VTG81" s="48"/>
      <c r="VTH81" s="48"/>
      <c r="VTI81" s="48"/>
      <c r="VTJ81" s="48"/>
      <c r="VTK81" s="48"/>
      <c r="VTL81" s="48"/>
      <c r="VTM81" s="48"/>
      <c r="VTN81" s="48"/>
      <c r="VTO81" s="48"/>
      <c r="VTP81" s="48"/>
      <c r="VTQ81" s="48"/>
      <c r="VTR81" s="48"/>
      <c r="VTS81" s="48"/>
      <c r="VTT81" s="48"/>
      <c r="VTU81" s="48"/>
      <c r="VTV81" s="48"/>
      <c r="VTW81" s="48"/>
      <c r="VTX81" s="48"/>
      <c r="VTY81" s="48"/>
      <c r="VTZ81" s="48"/>
      <c r="VUA81" s="48"/>
      <c r="VUB81" s="48"/>
      <c r="VUC81" s="48"/>
      <c r="VUD81" s="48"/>
      <c r="VUE81" s="48"/>
      <c r="VUF81" s="48"/>
      <c r="VUG81" s="48"/>
      <c r="VUH81" s="48"/>
      <c r="VUI81" s="48"/>
      <c r="VUJ81" s="48"/>
      <c r="VUK81" s="48"/>
      <c r="VUL81" s="48"/>
      <c r="VUM81" s="48"/>
      <c r="VUN81" s="48"/>
      <c r="VUO81" s="48"/>
      <c r="VUP81" s="48"/>
      <c r="VUQ81" s="48"/>
      <c r="VUR81" s="48"/>
      <c r="VUS81" s="48"/>
      <c r="VUT81" s="48"/>
      <c r="VUU81" s="48"/>
      <c r="VUV81" s="48"/>
      <c r="VUW81" s="48"/>
      <c r="VUX81" s="48"/>
      <c r="VUY81" s="48"/>
      <c r="VUZ81" s="48"/>
      <c r="VVA81" s="48"/>
      <c r="VVB81" s="48"/>
      <c r="VVC81" s="48"/>
      <c r="VVD81" s="48"/>
      <c r="VVE81" s="48"/>
      <c r="VVF81" s="48"/>
      <c r="VVG81" s="48"/>
      <c r="VVH81" s="48"/>
      <c r="VVI81" s="48"/>
      <c r="VVJ81" s="48"/>
      <c r="VVK81" s="48"/>
      <c r="VVL81" s="48"/>
      <c r="VVM81" s="48"/>
      <c r="VVN81" s="48"/>
      <c r="VVO81" s="48"/>
      <c r="VVP81" s="48"/>
      <c r="VVQ81" s="48"/>
      <c r="VVR81" s="48"/>
      <c r="VVS81" s="48"/>
      <c r="VVT81" s="48"/>
      <c r="VVU81" s="48"/>
      <c r="VVV81" s="48"/>
      <c r="VVW81" s="48"/>
      <c r="VVX81" s="48"/>
      <c r="VVY81" s="48"/>
      <c r="VVZ81" s="48"/>
      <c r="VWA81" s="48"/>
      <c r="VWB81" s="48"/>
      <c r="VWC81" s="48"/>
      <c r="VWD81" s="48"/>
      <c r="VWE81" s="48"/>
      <c r="VWF81" s="48"/>
      <c r="VWG81" s="48"/>
      <c r="VWH81" s="48"/>
      <c r="VWI81" s="48"/>
      <c r="VWJ81" s="48"/>
      <c r="VWK81" s="48"/>
      <c r="VWL81" s="48"/>
      <c r="VWM81" s="48"/>
      <c r="VWN81" s="48"/>
      <c r="VWO81" s="48"/>
      <c r="VWP81" s="48"/>
      <c r="VWQ81" s="48"/>
      <c r="VWR81" s="48"/>
      <c r="VWS81" s="48"/>
      <c r="VWT81" s="48"/>
      <c r="VWU81" s="48"/>
      <c r="VWV81" s="48"/>
      <c r="VWW81" s="48"/>
      <c r="VWX81" s="48"/>
      <c r="VWY81" s="48"/>
      <c r="VWZ81" s="48"/>
      <c r="VXA81" s="48"/>
      <c r="VXB81" s="48"/>
      <c r="VXC81" s="48"/>
      <c r="VXD81" s="48"/>
      <c r="VXE81" s="48"/>
      <c r="VXF81" s="48"/>
      <c r="VXG81" s="48"/>
      <c r="VXH81" s="48"/>
      <c r="VXI81" s="48"/>
      <c r="VXJ81" s="48"/>
      <c r="VXK81" s="48"/>
      <c r="VXL81" s="48"/>
      <c r="VXM81" s="48"/>
      <c r="VXN81" s="48"/>
      <c r="VXO81" s="48"/>
      <c r="VXP81" s="48"/>
      <c r="VXQ81" s="48"/>
      <c r="VXR81" s="48"/>
      <c r="VXS81" s="48"/>
      <c r="VXT81" s="48"/>
      <c r="VXU81" s="48"/>
      <c r="VXV81" s="48"/>
      <c r="VXW81" s="48"/>
      <c r="VXX81" s="48"/>
      <c r="VXY81" s="48"/>
      <c r="VXZ81" s="48"/>
      <c r="VYA81" s="48"/>
      <c r="VYB81" s="48"/>
      <c r="VYC81" s="48"/>
      <c r="VYD81" s="48"/>
      <c r="VYE81" s="48"/>
      <c r="VYF81" s="48"/>
      <c r="VYG81" s="48"/>
      <c r="VYH81" s="48"/>
      <c r="VYI81" s="48"/>
      <c r="VYJ81" s="48"/>
      <c r="VYK81" s="48"/>
      <c r="VYL81" s="48"/>
      <c r="VYM81" s="48"/>
      <c r="VYN81" s="48"/>
      <c r="VYO81" s="48"/>
      <c r="VYP81" s="48"/>
      <c r="VYQ81" s="48"/>
      <c r="VYR81" s="48"/>
      <c r="VYS81" s="48"/>
      <c r="VYT81" s="48"/>
      <c r="VYU81" s="48"/>
      <c r="VYV81" s="48"/>
      <c r="VYW81" s="48"/>
      <c r="VYX81" s="48"/>
      <c r="VYY81" s="48"/>
      <c r="VYZ81" s="48"/>
      <c r="VZA81" s="48"/>
      <c r="VZB81" s="48"/>
      <c r="VZC81" s="48"/>
      <c r="VZD81" s="48"/>
      <c r="VZE81" s="48"/>
      <c r="VZF81" s="48"/>
      <c r="VZG81" s="48"/>
      <c r="VZH81" s="48"/>
      <c r="VZI81" s="48"/>
      <c r="VZJ81" s="48"/>
      <c r="VZK81" s="48"/>
      <c r="VZL81" s="48"/>
      <c r="VZM81" s="48"/>
      <c r="VZN81" s="48"/>
      <c r="VZO81" s="48"/>
      <c r="VZP81" s="48"/>
      <c r="VZQ81" s="48"/>
      <c r="VZR81" s="48"/>
      <c r="VZS81" s="48"/>
      <c r="VZT81" s="48"/>
      <c r="VZU81" s="48"/>
      <c r="VZV81" s="48"/>
      <c r="VZW81" s="48"/>
      <c r="VZX81" s="48"/>
      <c r="VZY81" s="48"/>
      <c r="VZZ81" s="48"/>
      <c r="WAA81" s="48"/>
      <c r="WAB81" s="48"/>
      <c r="WAC81" s="48"/>
      <c r="WAD81" s="48"/>
      <c r="WAE81" s="48"/>
      <c r="WAF81" s="48"/>
      <c r="WAG81" s="48"/>
      <c r="WAH81" s="48"/>
      <c r="WAI81" s="48"/>
      <c r="WAJ81" s="48"/>
      <c r="WAK81" s="48"/>
      <c r="WAL81" s="48"/>
      <c r="WAM81" s="48"/>
      <c r="WAN81" s="48"/>
      <c r="WAO81" s="48"/>
      <c r="WAP81" s="48"/>
      <c r="WAQ81" s="48"/>
      <c r="WAR81" s="48"/>
      <c r="WAS81" s="48"/>
      <c r="WAT81" s="48"/>
      <c r="WAU81" s="48"/>
      <c r="WAV81" s="48"/>
      <c r="WAW81" s="48"/>
      <c r="WAX81" s="48"/>
      <c r="WAY81" s="48"/>
      <c r="WAZ81" s="48"/>
      <c r="WBA81" s="48"/>
      <c r="WBB81" s="48"/>
      <c r="WBC81" s="48"/>
      <c r="WBD81" s="48"/>
      <c r="WBE81" s="48"/>
      <c r="WBF81" s="48"/>
      <c r="WBG81" s="48"/>
      <c r="WBH81" s="48"/>
      <c r="WBI81" s="48"/>
      <c r="WBJ81" s="48"/>
      <c r="WBK81" s="48"/>
      <c r="WBL81" s="48"/>
      <c r="WBM81" s="48"/>
      <c r="WBN81" s="48"/>
      <c r="WBO81" s="48"/>
      <c r="WBP81" s="48"/>
      <c r="WBQ81" s="48"/>
      <c r="WBR81" s="48"/>
      <c r="WBS81" s="48"/>
      <c r="WBT81" s="48"/>
      <c r="WBU81" s="48"/>
      <c r="WBV81" s="48"/>
      <c r="WBW81" s="48"/>
      <c r="WBX81" s="48"/>
      <c r="WBY81" s="48"/>
      <c r="WBZ81" s="48"/>
      <c r="WCA81" s="48"/>
      <c r="WCB81" s="48"/>
      <c r="WCC81" s="48"/>
      <c r="WCD81" s="48"/>
      <c r="WCE81" s="48"/>
      <c r="WCF81" s="48"/>
      <c r="WCG81" s="48"/>
      <c r="WCH81" s="48"/>
      <c r="WCI81" s="48"/>
      <c r="WCJ81" s="48"/>
      <c r="WCK81" s="48"/>
      <c r="WCL81" s="48"/>
      <c r="WCM81" s="48"/>
      <c r="WCN81" s="48"/>
      <c r="WCO81" s="48"/>
      <c r="WCP81" s="48"/>
      <c r="WCQ81" s="48"/>
      <c r="WCR81" s="48"/>
      <c r="WCS81" s="48"/>
      <c r="WCT81" s="48"/>
      <c r="WCU81" s="48"/>
      <c r="WCV81" s="48"/>
      <c r="WCW81" s="48"/>
      <c r="WCX81" s="48"/>
      <c r="WCY81" s="48"/>
      <c r="WCZ81" s="48"/>
      <c r="WDA81" s="48"/>
      <c r="WDB81" s="48"/>
      <c r="WDC81" s="48"/>
      <c r="WDD81" s="48"/>
      <c r="WDE81" s="48"/>
      <c r="WDF81" s="48"/>
      <c r="WDG81" s="48"/>
      <c r="WDH81" s="48"/>
      <c r="WDI81" s="48"/>
      <c r="WDJ81" s="48"/>
      <c r="WDK81" s="48"/>
      <c r="WDL81" s="48"/>
      <c r="WDM81" s="48"/>
      <c r="WDN81" s="48"/>
      <c r="WDO81" s="48"/>
      <c r="WDP81" s="48"/>
      <c r="WDQ81" s="48"/>
      <c r="WDR81" s="48"/>
      <c r="WDS81" s="48"/>
      <c r="WDT81" s="48"/>
      <c r="WDU81" s="48"/>
      <c r="WDV81" s="48"/>
      <c r="WDW81" s="48"/>
      <c r="WDX81" s="48"/>
      <c r="WDY81" s="48"/>
      <c r="WDZ81" s="48"/>
      <c r="WEA81" s="48"/>
      <c r="WEB81" s="48"/>
      <c r="WEC81" s="48"/>
      <c r="WED81" s="48"/>
      <c r="WEE81" s="48"/>
      <c r="WEF81" s="48"/>
      <c r="WEG81" s="48"/>
      <c r="WEH81" s="48"/>
      <c r="WEI81" s="48"/>
      <c r="WEJ81" s="48"/>
      <c r="WEK81" s="48"/>
      <c r="WEL81" s="48"/>
      <c r="WEM81" s="48"/>
      <c r="WEN81" s="48"/>
      <c r="WEO81" s="48"/>
      <c r="WEP81" s="48"/>
      <c r="WEQ81" s="48"/>
      <c r="WER81" s="48"/>
      <c r="WES81" s="48"/>
      <c r="WET81" s="48"/>
      <c r="WEU81" s="48"/>
      <c r="WEV81" s="48"/>
      <c r="WEW81" s="48"/>
      <c r="WEX81" s="48"/>
      <c r="WEY81" s="48"/>
      <c r="WEZ81" s="48"/>
      <c r="WFA81" s="48"/>
      <c r="WFB81" s="48"/>
      <c r="WFC81" s="48"/>
      <c r="WFD81" s="48"/>
      <c r="WFE81" s="48"/>
      <c r="WFF81" s="48"/>
      <c r="WFG81" s="48"/>
      <c r="WFH81" s="48"/>
      <c r="WFI81" s="48"/>
      <c r="WFJ81" s="48"/>
      <c r="WFK81" s="48"/>
      <c r="WFL81" s="48"/>
      <c r="WFM81" s="48"/>
      <c r="WFN81" s="48"/>
      <c r="WFO81" s="48"/>
      <c r="WFP81" s="48"/>
      <c r="WFQ81" s="48"/>
      <c r="WFR81" s="48"/>
      <c r="WFS81" s="48"/>
      <c r="WFT81" s="48"/>
      <c r="WFU81" s="48"/>
      <c r="WFV81" s="48"/>
      <c r="WFW81" s="48"/>
      <c r="WFX81" s="48"/>
      <c r="WFY81" s="48"/>
      <c r="WFZ81" s="48"/>
      <c r="WGA81" s="48"/>
      <c r="WGB81" s="48"/>
      <c r="WGC81" s="48"/>
      <c r="WGD81" s="48"/>
      <c r="WGE81" s="48"/>
      <c r="WGF81" s="48"/>
      <c r="WGG81" s="48"/>
      <c r="WGH81" s="48"/>
      <c r="WGI81" s="48"/>
      <c r="WGJ81" s="48"/>
      <c r="WGK81" s="48"/>
      <c r="WGL81" s="48"/>
      <c r="WGM81" s="48"/>
      <c r="WGN81" s="48"/>
      <c r="WGO81" s="48"/>
      <c r="WGP81" s="48"/>
      <c r="WGQ81" s="48"/>
      <c r="WGR81" s="48"/>
      <c r="WGS81" s="48"/>
      <c r="WGT81" s="48"/>
      <c r="WGU81" s="48"/>
      <c r="WGV81" s="48"/>
      <c r="WGW81" s="48"/>
      <c r="WGX81" s="48"/>
      <c r="WGY81" s="48"/>
      <c r="WGZ81" s="48"/>
      <c r="WHA81" s="48"/>
      <c r="WHB81" s="48"/>
      <c r="WHC81" s="48"/>
      <c r="WHD81" s="48"/>
      <c r="WHE81" s="48"/>
      <c r="WHF81" s="48"/>
      <c r="WHG81" s="48"/>
      <c r="WHH81" s="48"/>
      <c r="WHI81" s="48"/>
      <c r="WHJ81" s="48"/>
      <c r="WHK81" s="48"/>
      <c r="WHL81" s="48"/>
      <c r="WHM81" s="48"/>
      <c r="WHN81" s="48"/>
      <c r="WHO81" s="48"/>
      <c r="WHP81" s="48"/>
      <c r="WHQ81" s="48"/>
      <c r="WHR81" s="48"/>
      <c r="WHS81" s="48"/>
      <c r="WHT81" s="48"/>
      <c r="WHU81" s="48"/>
      <c r="WHV81" s="48"/>
      <c r="WHW81" s="48"/>
      <c r="WHX81" s="48"/>
      <c r="WHY81" s="48"/>
      <c r="WHZ81" s="48"/>
      <c r="WIA81" s="48"/>
      <c r="WIB81" s="48"/>
      <c r="WIC81" s="48"/>
      <c r="WID81" s="48"/>
      <c r="WIE81" s="48"/>
      <c r="WIF81" s="48"/>
      <c r="WIG81" s="48"/>
      <c r="WIH81" s="48"/>
      <c r="WII81" s="48"/>
      <c r="WIJ81" s="48"/>
      <c r="WIK81" s="48"/>
      <c r="WIL81" s="48"/>
      <c r="WIM81" s="48"/>
      <c r="WIN81" s="48"/>
      <c r="WIO81" s="48"/>
      <c r="WIP81" s="48"/>
      <c r="WIQ81" s="48"/>
      <c r="WIR81" s="48"/>
      <c r="WIS81" s="48"/>
      <c r="WIT81" s="48"/>
      <c r="WIU81" s="48"/>
      <c r="WIV81" s="48"/>
      <c r="WIW81" s="48"/>
      <c r="WIX81" s="48"/>
      <c r="WIY81" s="48"/>
      <c r="WIZ81" s="48"/>
      <c r="WJA81" s="48"/>
      <c r="WJB81" s="48"/>
      <c r="WJC81" s="48"/>
      <c r="WJD81" s="48"/>
      <c r="WJE81" s="48"/>
      <c r="WJF81" s="48"/>
      <c r="WJG81" s="48"/>
      <c r="WJH81" s="48"/>
      <c r="WJI81" s="48"/>
      <c r="WJJ81" s="48"/>
      <c r="WJK81" s="48"/>
      <c r="WJL81" s="48"/>
      <c r="WJM81" s="48"/>
      <c r="WJN81" s="48"/>
      <c r="WJO81" s="48"/>
      <c r="WJP81" s="48"/>
      <c r="WJQ81" s="48"/>
      <c r="WJR81" s="48"/>
      <c r="WJS81" s="48"/>
      <c r="WJT81" s="48"/>
      <c r="WJU81" s="48"/>
      <c r="WJV81" s="48"/>
      <c r="WJW81" s="48"/>
      <c r="WJX81" s="48"/>
      <c r="WJY81" s="48"/>
      <c r="WJZ81" s="48"/>
      <c r="WKA81" s="48"/>
      <c r="WKB81" s="48"/>
      <c r="WKC81" s="48"/>
      <c r="WKD81" s="48"/>
      <c r="WKE81" s="48"/>
      <c r="WKF81" s="48"/>
      <c r="WKG81" s="48"/>
      <c r="WKH81" s="48"/>
      <c r="WKI81" s="48"/>
      <c r="WKJ81" s="48"/>
      <c r="WKK81" s="48"/>
      <c r="WKL81" s="48"/>
      <c r="WKM81" s="48"/>
      <c r="WKN81" s="48"/>
      <c r="WKO81" s="48"/>
      <c r="WKP81" s="48"/>
      <c r="WKQ81" s="48"/>
      <c r="WKR81" s="48"/>
      <c r="WKS81" s="48"/>
      <c r="WKT81" s="48"/>
      <c r="WKU81" s="48"/>
      <c r="WKV81" s="48"/>
      <c r="WKW81" s="48"/>
      <c r="WKX81" s="48"/>
      <c r="WKY81" s="48"/>
      <c r="WKZ81" s="48"/>
      <c r="WLA81" s="48"/>
      <c r="WLB81" s="48"/>
      <c r="WLC81" s="48"/>
      <c r="WLD81" s="48"/>
      <c r="WLE81" s="48"/>
      <c r="WLF81" s="48"/>
      <c r="WLG81" s="48"/>
      <c r="WLH81" s="48"/>
      <c r="WLI81" s="48"/>
      <c r="WLJ81" s="48"/>
      <c r="WLK81" s="48"/>
      <c r="WLL81" s="48"/>
      <c r="WLM81" s="48"/>
      <c r="WLN81" s="48"/>
      <c r="WLO81" s="48"/>
      <c r="WLP81" s="48"/>
      <c r="WLQ81" s="48"/>
      <c r="WLR81" s="48"/>
      <c r="WLS81" s="48"/>
      <c r="WLT81" s="48"/>
      <c r="WLU81" s="48"/>
      <c r="WLV81" s="48"/>
      <c r="WLW81" s="48"/>
      <c r="WLX81" s="48"/>
      <c r="WLY81" s="48"/>
      <c r="WLZ81" s="48"/>
      <c r="WMA81" s="48"/>
      <c r="WMB81" s="48"/>
      <c r="WMC81" s="48"/>
      <c r="WMD81" s="48"/>
      <c r="WME81" s="48"/>
      <c r="WMF81" s="48"/>
      <c r="WMG81" s="48"/>
      <c r="WMH81" s="48"/>
      <c r="WMI81" s="48"/>
      <c r="WMJ81" s="48"/>
      <c r="WMK81" s="48"/>
      <c r="WML81" s="48"/>
      <c r="WMM81" s="48"/>
      <c r="WMN81" s="48"/>
      <c r="WMO81" s="48"/>
      <c r="WMP81" s="48"/>
      <c r="WMQ81" s="48"/>
      <c r="WMR81" s="48"/>
      <c r="WMS81" s="48"/>
      <c r="WMT81" s="48"/>
      <c r="WMU81" s="48"/>
      <c r="WMV81" s="48"/>
      <c r="WMW81" s="48"/>
      <c r="WMX81" s="48"/>
      <c r="WMY81" s="48"/>
      <c r="WMZ81" s="48"/>
      <c r="WNA81" s="48"/>
      <c r="WNB81" s="48"/>
      <c r="WNC81" s="48"/>
      <c r="WND81" s="48"/>
      <c r="WNE81" s="48"/>
      <c r="WNF81" s="48"/>
      <c r="WNG81" s="48"/>
      <c r="WNH81" s="48"/>
      <c r="WNI81" s="48"/>
      <c r="WNJ81" s="48"/>
      <c r="WNK81" s="48"/>
      <c r="WNL81" s="48"/>
      <c r="WNM81" s="48"/>
      <c r="WNN81" s="48"/>
      <c r="WNO81" s="48"/>
      <c r="WNP81" s="48"/>
      <c r="WNQ81" s="48"/>
      <c r="WNR81" s="48"/>
      <c r="WNS81" s="48"/>
      <c r="WNT81" s="48"/>
      <c r="WNU81" s="48"/>
      <c r="WNV81" s="48"/>
      <c r="WNW81" s="48"/>
      <c r="WNX81" s="48"/>
      <c r="WNY81" s="48"/>
      <c r="WNZ81" s="48"/>
      <c r="WOA81" s="48"/>
      <c r="WOB81" s="48"/>
      <c r="WOC81" s="48"/>
      <c r="WOD81" s="48"/>
      <c r="WOE81" s="48"/>
      <c r="WOF81" s="48"/>
      <c r="WOG81" s="48"/>
      <c r="WOH81" s="48"/>
      <c r="WOI81" s="48"/>
      <c r="WOJ81" s="48"/>
      <c r="WOK81" s="48"/>
      <c r="WOL81" s="48"/>
      <c r="WOM81" s="48"/>
      <c r="WON81" s="48"/>
      <c r="WOO81" s="48"/>
      <c r="WOP81" s="48"/>
      <c r="WOQ81" s="48"/>
      <c r="WOR81" s="48"/>
      <c r="WOS81" s="48"/>
      <c r="WOT81" s="48"/>
      <c r="WOU81" s="48"/>
      <c r="WOV81" s="48"/>
      <c r="WOW81" s="48"/>
      <c r="WOX81" s="48"/>
      <c r="WOY81" s="48"/>
      <c r="WOZ81" s="48"/>
      <c r="WPA81" s="48"/>
      <c r="WPB81" s="48"/>
      <c r="WPC81" s="48"/>
      <c r="WPD81" s="48"/>
      <c r="WPE81" s="48"/>
      <c r="WPF81" s="48"/>
      <c r="WPG81" s="48"/>
      <c r="WPH81" s="48"/>
      <c r="WPI81" s="48"/>
      <c r="WPJ81" s="48"/>
      <c r="WPK81" s="48"/>
      <c r="WPL81" s="48"/>
      <c r="WPM81" s="48"/>
      <c r="WPN81" s="48"/>
      <c r="WPO81" s="48"/>
      <c r="WPP81" s="48"/>
      <c r="WPQ81" s="48"/>
      <c r="WPR81" s="48"/>
      <c r="WPS81" s="48"/>
      <c r="WPT81" s="48"/>
      <c r="WPU81" s="48"/>
      <c r="WPV81" s="48"/>
      <c r="WPW81" s="48"/>
      <c r="WPX81" s="48"/>
      <c r="WPY81" s="48"/>
      <c r="WPZ81" s="48"/>
      <c r="WQA81" s="48"/>
      <c r="WQB81" s="48"/>
      <c r="WQC81" s="48"/>
      <c r="WQD81" s="48"/>
      <c r="WQE81" s="48"/>
      <c r="WQF81" s="48"/>
      <c r="WQG81" s="48"/>
      <c r="WQH81" s="48"/>
      <c r="WQI81" s="48"/>
      <c r="WQJ81" s="48"/>
      <c r="WQK81" s="48"/>
      <c r="WQL81" s="48"/>
      <c r="WQM81" s="48"/>
      <c r="WQN81" s="48"/>
      <c r="WQO81" s="48"/>
      <c r="WQP81" s="48"/>
      <c r="WQQ81" s="48"/>
      <c r="WQR81" s="48"/>
      <c r="WQS81" s="48"/>
      <c r="WQT81" s="48"/>
      <c r="WQU81" s="48"/>
      <c r="WQV81" s="48"/>
      <c r="WQW81" s="48"/>
      <c r="WQX81" s="48"/>
      <c r="WQY81" s="48"/>
      <c r="WQZ81" s="48"/>
      <c r="WRA81" s="48"/>
      <c r="WRB81" s="48"/>
      <c r="WRC81" s="48"/>
      <c r="WRD81" s="48"/>
      <c r="WRE81" s="48"/>
      <c r="WRF81" s="48"/>
      <c r="WRG81" s="48"/>
      <c r="WRH81" s="48"/>
      <c r="WRI81" s="48"/>
      <c r="WRJ81" s="48"/>
      <c r="WRK81" s="48"/>
      <c r="WRL81" s="48"/>
      <c r="WRM81" s="48"/>
      <c r="WRN81" s="48"/>
      <c r="WRO81" s="48"/>
      <c r="WRP81" s="48"/>
      <c r="WRQ81" s="48"/>
      <c r="WRR81" s="48"/>
      <c r="WRS81" s="48"/>
      <c r="WRT81" s="48"/>
      <c r="WRU81" s="48"/>
      <c r="WRV81" s="48"/>
      <c r="WRW81" s="48"/>
      <c r="WRX81" s="48"/>
      <c r="WRY81" s="48"/>
      <c r="WRZ81" s="48"/>
      <c r="WSA81" s="48"/>
      <c r="WSB81" s="48"/>
      <c r="WSC81" s="48"/>
      <c r="WSD81" s="48"/>
      <c r="WSE81" s="48"/>
      <c r="WSF81" s="48"/>
      <c r="WSG81" s="48"/>
      <c r="WSH81" s="48"/>
      <c r="WSI81" s="48"/>
      <c r="WSJ81" s="48"/>
      <c r="WSK81" s="48"/>
      <c r="WSL81" s="48"/>
      <c r="WSM81" s="48"/>
      <c r="WSN81" s="48"/>
      <c r="WSO81" s="48"/>
      <c r="WSP81" s="48"/>
      <c r="WSQ81" s="48"/>
      <c r="WSR81" s="48"/>
      <c r="WSS81" s="48"/>
      <c r="WST81" s="48"/>
      <c r="WSU81" s="48"/>
      <c r="WSV81" s="48"/>
      <c r="WSW81" s="48"/>
      <c r="WSX81" s="48"/>
      <c r="WSY81" s="48"/>
      <c r="WSZ81" s="48"/>
      <c r="WTA81" s="48"/>
      <c r="WTB81" s="48"/>
      <c r="WTC81" s="48"/>
      <c r="WTD81" s="48"/>
      <c r="WTE81" s="48"/>
      <c r="WTF81" s="48"/>
      <c r="WTG81" s="48"/>
      <c r="WTH81" s="48"/>
      <c r="WTI81" s="48"/>
      <c r="WTJ81" s="48"/>
      <c r="WTK81" s="48"/>
      <c r="WTL81" s="48"/>
      <c r="WTM81" s="48"/>
      <c r="WTN81" s="48"/>
      <c r="WTO81" s="48"/>
      <c r="WTP81" s="48"/>
      <c r="WTQ81" s="48"/>
      <c r="WTR81" s="48"/>
      <c r="WTS81" s="48"/>
      <c r="WTT81" s="48"/>
      <c r="WTU81" s="48"/>
      <c r="WTV81" s="48"/>
      <c r="WTW81" s="48"/>
      <c r="WTX81" s="48"/>
      <c r="WTY81" s="48"/>
      <c r="WTZ81" s="48"/>
      <c r="WUA81" s="48"/>
      <c r="WUB81" s="48"/>
      <c r="WUC81" s="48"/>
      <c r="WUD81" s="48"/>
      <c r="WUE81" s="48"/>
      <c r="WUF81" s="48"/>
      <c r="WUG81" s="48"/>
      <c r="WUH81" s="48"/>
      <c r="WUI81" s="48"/>
      <c r="WUJ81" s="48"/>
      <c r="WUK81" s="48"/>
      <c r="WUL81" s="48"/>
      <c r="WUM81" s="48"/>
      <c r="WUN81" s="48"/>
      <c r="WUO81" s="48"/>
      <c r="WUP81" s="48"/>
      <c r="WUQ81" s="48"/>
      <c r="WUR81" s="48"/>
      <c r="WUS81" s="48"/>
      <c r="WUT81" s="48"/>
      <c r="WUU81" s="48"/>
      <c r="WUV81" s="48"/>
      <c r="WUW81" s="48"/>
      <c r="WUX81" s="48"/>
      <c r="WUY81" s="48"/>
      <c r="WUZ81" s="48"/>
      <c r="WVA81" s="48"/>
      <c r="WVB81" s="48"/>
      <c r="WVC81" s="48"/>
      <c r="WVD81" s="48"/>
      <c r="WVE81" s="48"/>
      <c r="WVF81" s="48"/>
      <c r="WVG81" s="48"/>
      <c r="WVH81" s="48"/>
      <c r="WVI81" s="48"/>
      <c r="WVJ81" s="48"/>
      <c r="WVK81" s="48"/>
      <c r="WVL81" s="48"/>
      <c r="WVM81" s="48"/>
      <c r="WVN81" s="48"/>
      <c r="WVO81" s="48"/>
      <c r="WVP81" s="48"/>
      <c r="WVQ81" s="48"/>
      <c r="WVR81" s="48"/>
      <c r="WVS81" s="48"/>
      <c r="WVT81" s="48"/>
      <c r="WVU81" s="48"/>
      <c r="WVV81" s="48"/>
      <c r="WVW81" s="48"/>
      <c r="WVX81" s="48"/>
      <c r="WVY81" s="48"/>
      <c r="WVZ81" s="48"/>
      <c r="WWA81" s="48"/>
      <c r="WWB81" s="48"/>
      <c r="WWC81" s="48"/>
      <c r="WWD81" s="48"/>
      <c r="WWE81" s="48"/>
      <c r="WWF81" s="48"/>
      <c r="WWG81" s="48"/>
      <c r="WWH81" s="48"/>
      <c r="WWI81" s="48"/>
      <c r="WWJ81" s="48"/>
      <c r="WWK81" s="48"/>
      <c r="WWL81" s="48"/>
      <c r="WWM81" s="48"/>
      <c r="WWN81" s="48"/>
      <c r="WWO81" s="48"/>
      <c r="WWP81" s="48"/>
      <c r="WWQ81" s="48"/>
      <c r="WWR81" s="48"/>
      <c r="WWS81" s="48"/>
      <c r="WWT81" s="48"/>
      <c r="WWU81" s="48"/>
      <c r="WWV81" s="48"/>
      <c r="WWW81" s="48"/>
      <c r="WWX81" s="48"/>
      <c r="WWY81" s="48"/>
      <c r="WWZ81" s="48"/>
      <c r="WXA81" s="48"/>
      <c r="WXB81" s="48"/>
      <c r="WXC81" s="48"/>
      <c r="WXD81" s="48"/>
      <c r="WXE81" s="48"/>
      <c r="WXF81" s="48"/>
      <c r="WXG81" s="48"/>
      <c r="WXH81" s="48"/>
      <c r="WXI81" s="48"/>
      <c r="WXJ81" s="48"/>
      <c r="WXK81" s="48"/>
      <c r="WXL81" s="48"/>
      <c r="WXM81" s="48"/>
      <c r="WXN81" s="48"/>
      <c r="WXO81" s="48"/>
      <c r="WXP81" s="48"/>
      <c r="WXQ81" s="48"/>
      <c r="WXR81" s="48"/>
      <c r="WXS81" s="48"/>
      <c r="WXT81" s="48"/>
      <c r="WXU81" s="48"/>
      <c r="WXV81" s="48"/>
      <c r="WXW81" s="48"/>
      <c r="WXX81" s="48"/>
      <c r="WXY81" s="48"/>
      <c r="WXZ81" s="48"/>
      <c r="WYA81" s="48"/>
      <c r="WYB81" s="48"/>
      <c r="WYC81" s="48"/>
      <c r="WYD81" s="48"/>
      <c r="WYE81" s="48"/>
      <c r="WYF81" s="48"/>
      <c r="WYG81" s="48"/>
      <c r="WYH81" s="48"/>
      <c r="WYI81" s="48"/>
      <c r="WYJ81" s="48"/>
      <c r="WYK81" s="48"/>
      <c r="WYL81" s="48"/>
      <c r="WYM81" s="48"/>
      <c r="WYN81" s="48"/>
      <c r="WYO81" s="48"/>
      <c r="WYP81" s="48"/>
      <c r="WYQ81" s="48"/>
      <c r="WYR81" s="48"/>
      <c r="WYS81" s="48"/>
      <c r="WYT81" s="48"/>
      <c r="WYU81" s="48"/>
      <c r="WYV81" s="48"/>
      <c r="WYW81" s="48"/>
      <c r="WYX81" s="48"/>
      <c r="WYY81" s="48"/>
      <c r="WYZ81" s="48"/>
      <c r="WZA81" s="48"/>
      <c r="WZB81" s="48"/>
      <c r="WZC81" s="48"/>
      <c r="WZD81" s="48"/>
      <c r="WZE81" s="48"/>
      <c r="WZF81" s="48"/>
      <c r="WZG81" s="48"/>
      <c r="WZH81" s="48"/>
      <c r="WZI81" s="48"/>
      <c r="WZJ81" s="48"/>
      <c r="WZK81" s="48"/>
      <c r="WZL81" s="48"/>
      <c r="WZM81" s="48"/>
      <c r="WZN81" s="48"/>
      <c r="WZO81" s="48"/>
      <c r="WZP81" s="48"/>
      <c r="WZQ81" s="48"/>
      <c r="WZR81" s="48"/>
      <c r="WZS81" s="48"/>
      <c r="WZT81" s="48"/>
      <c r="WZU81" s="48"/>
      <c r="WZV81" s="48"/>
      <c r="WZW81" s="48"/>
      <c r="WZX81" s="48"/>
      <c r="WZY81" s="48"/>
      <c r="WZZ81" s="48"/>
      <c r="XAA81" s="48"/>
      <c r="XAB81" s="48"/>
      <c r="XAC81" s="48"/>
      <c r="XAD81" s="48"/>
      <c r="XAE81" s="48"/>
      <c r="XAF81" s="48"/>
      <c r="XAG81" s="48"/>
      <c r="XAH81" s="48"/>
      <c r="XAI81" s="48"/>
      <c r="XAJ81" s="48"/>
      <c r="XAK81" s="48"/>
      <c r="XAL81" s="48"/>
      <c r="XAM81" s="48"/>
      <c r="XAN81" s="48"/>
      <c r="XAO81" s="48"/>
      <c r="XAP81" s="48"/>
      <c r="XAQ81" s="48"/>
      <c r="XAR81" s="48"/>
      <c r="XAS81" s="48"/>
      <c r="XAT81" s="48"/>
      <c r="XAU81" s="48"/>
      <c r="XAV81" s="48"/>
      <c r="XAW81" s="48"/>
      <c r="XAX81" s="48"/>
      <c r="XAY81" s="48"/>
      <c r="XAZ81" s="48"/>
      <c r="XBA81" s="48"/>
      <c r="XBB81" s="48"/>
      <c r="XBC81" s="48"/>
      <c r="XBD81" s="48"/>
      <c r="XBE81" s="48"/>
      <c r="XBF81" s="48"/>
      <c r="XBG81" s="48"/>
      <c r="XBH81" s="48"/>
      <c r="XBI81" s="48"/>
      <c r="XBJ81" s="48"/>
      <c r="XBK81" s="48"/>
      <c r="XBL81" s="48"/>
      <c r="XBM81" s="48"/>
      <c r="XBN81" s="48"/>
      <c r="XBO81" s="48"/>
      <c r="XBP81" s="48"/>
      <c r="XBQ81" s="48"/>
      <c r="XBR81" s="48"/>
      <c r="XBS81" s="48"/>
      <c r="XBT81" s="48"/>
      <c r="XBU81" s="48"/>
      <c r="XBV81" s="48"/>
      <c r="XBW81" s="48"/>
      <c r="XBX81" s="48"/>
      <c r="XBY81" s="48"/>
      <c r="XBZ81" s="48"/>
      <c r="XCA81" s="48"/>
      <c r="XCB81" s="48"/>
      <c r="XCC81" s="48"/>
      <c r="XCD81" s="48"/>
      <c r="XCE81" s="48"/>
      <c r="XCF81" s="48"/>
      <c r="XCG81" s="48"/>
      <c r="XCH81" s="48"/>
      <c r="XCI81" s="48"/>
      <c r="XCJ81" s="48"/>
      <c r="XCK81" s="48"/>
      <c r="XCL81" s="48"/>
      <c r="XCM81" s="48"/>
      <c r="XCN81" s="48"/>
      <c r="XCO81" s="48"/>
      <c r="XCP81" s="48"/>
      <c r="XCQ81" s="48"/>
      <c r="XCR81" s="48"/>
      <c r="XCS81" s="48"/>
      <c r="XCT81" s="48"/>
      <c r="XCU81" s="48"/>
      <c r="XCV81" s="48"/>
      <c r="XCW81" s="48"/>
      <c r="XCX81" s="48"/>
      <c r="XCY81" s="48"/>
      <c r="XCZ81" s="48"/>
      <c r="XDA81" s="48"/>
      <c r="XDB81" s="48"/>
      <c r="XDC81" s="48"/>
      <c r="XDD81" s="48"/>
      <c r="XDE81" s="48"/>
      <c r="XDF81" s="48"/>
      <c r="XDG81" s="48"/>
      <c r="XDH81" s="48"/>
      <c r="XDI81" s="48"/>
      <c r="XDJ81" s="48"/>
      <c r="XDK81" s="48"/>
      <c r="XDL81" s="48"/>
      <c r="XDM81" s="48"/>
      <c r="XDN81" s="48"/>
      <c r="XDO81" s="48"/>
      <c r="XDP81" s="48"/>
      <c r="XDQ81" s="48"/>
      <c r="XDR81" s="48"/>
      <c r="XDS81" s="48"/>
      <c r="XDT81" s="48"/>
      <c r="XDU81" s="48"/>
      <c r="XDV81" s="48"/>
      <c r="XDW81" s="48"/>
      <c r="XDX81" s="48"/>
      <c r="XDY81" s="48"/>
      <c r="XDZ81" s="48"/>
      <c r="XEA81" s="48"/>
      <c r="XEB81" s="48"/>
      <c r="XEC81" s="48"/>
      <c r="XED81" s="48"/>
      <c r="XEE81" s="48"/>
      <c r="XEF81" s="48"/>
      <c r="XEG81" s="48"/>
      <c r="XEH81" s="48"/>
      <c r="XEI81" s="48"/>
      <c r="XEJ81" s="48"/>
      <c r="XEK81" s="48"/>
      <c r="XEL81" s="48"/>
      <c r="XEM81" s="48"/>
      <c r="XEN81" s="48"/>
      <c r="XEO81" s="48"/>
      <c r="XEP81" s="48"/>
      <c r="XEQ81" s="48"/>
      <c r="XER81" s="48"/>
      <c r="XES81" s="48"/>
      <c r="XET81" s="48"/>
      <c r="XEU81" s="48"/>
      <c r="XEV81" s="48"/>
      <c r="XEW81" s="48"/>
      <c r="XEX81" s="48"/>
      <c r="XEY81" s="48"/>
      <c r="XEZ81" s="48"/>
      <c r="XFA81" s="48"/>
      <c r="XFB81" s="48"/>
      <c r="XFC81" s="48"/>
      <c r="XFD81" s="48"/>
    </row>
    <row r="82" spans="1:16384">
      <c r="A82" s="48"/>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48"/>
      <c r="ZZ82" s="48"/>
      <c r="AAA82" s="48"/>
      <c r="AAB82" s="48"/>
      <c r="AAC82" s="48"/>
      <c r="AAD82" s="48"/>
      <c r="AAE82" s="48"/>
      <c r="AAF82" s="48"/>
      <c r="AAG82" s="48"/>
      <c r="AAH82" s="48"/>
      <c r="AAI82" s="48"/>
      <c r="AAJ82" s="48"/>
      <c r="AAK82" s="48"/>
      <c r="AAL82" s="48"/>
      <c r="AAM82" s="48"/>
      <c r="AAN82" s="48"/>
      <c r="AAO82" s="48"/>
      <c r="AAP82" s="48"/>
      <c r="AAQ82" s="48"/>
      <c r="AAR82" s="48"/>
      <c r="AAS82" s="48"/>
      <c r="AAT82" s="48"/>
      <c r="AAU82" s="48"/>
      <c r="AAV82" s="48"/>
      <c r="AAW82" s="48"/>
      <c r="AAX82" s="48"/>
      <c r="AAY82" s="48"/>
      <c r="AAZ82" s="48"/>
      <c r="ABA82" s="48"/>
      <c r="ABB82" s="48"/>
      <c r="ABC82" s="48"/>
      <c r="ABD82" s="48"/>
      <c r="ABE82" s="48"/>
      <c r="ABF82" s="48"/>
      <c r="ABG82" s="48"/>
      <c r="ABH82" s="48"/>
      <c r="ABI82" s="48"/>
      <c r="ABJ82" s="48"/>
      <c r="ABK82" s="48"/>
      <c r="ABL82" s="48"/>
      <c r="ABM82" s="48"/>
      <c r="ABN82" s="48"/>
      <c r="ABO82" s="48"/>
      <c r="ABP82" s="48"/>
      <c r="ABQ82" s="48"/>
      <c r="ABR82" s="48"/>
      <c r="ABS82" s="48"/>
      <c r="ABT82" s="48"/>
      <c r="ABU82" s="48"/>
      <c r="ABV82" s="48"/>
      <c r="ABW82" s="48"/>
      <c r="ABX82" s="48"/>
      <c r="ABY82" s="48"/>
      <c r="ABZ82" s="48"/>
      <c r="ACA82" s="48"/>
      <c r="ACB82" s="48"/>
      <c r="ACC82" s="48"/>
      <c r="ACD82" s="48"/>
      <c r="ACE82" s="48"/>
      <c r="ACF82" s="48"/>
      <c r="ACG82" s="48"/>
      <c r="ACH82" s="48"/>
      <c r="ACI82" s="48"/>
      <c r="ACJ82" s="48"/>
      <c r="ACK82" s="48"/>
      <c r="ACL82" s="48"/>
      <c r="ACM82" s="48"/>
      <c r="ACN82" s="48"/>
      <c r="ACO82" s="48"/>
      <c r="ACP82" s="48"/>
      <c r="ACQ82" s="48"/>
      <c r="ACR82" s="48"/>
      <c r="ACS82" s="48"/>
      <c r="ACT82" s="48"/>
      <c r="ACU82" s="48"/>
      <c r="ACV82" s="48"/>
      <c r="ACW82" s="48"/>
      <c r="ACX82" s="48"/>
      <c r="ACY82" s="48"/>
      <c r="ACZ82" s="48"/>
      <c r="ADA82" s="48"/>
      <c r="ADB82" s="48"/>
      <c r="ADC82" s="48"/>
      <c r="ADD82" s="48"/>
      <c r="ADE82" s="48"/>
      <c r="ADF82" s="48"/>
      <c r="ADG82" s="48"/>
      <c r="ADH82" s="48"/>
      <c r="ADI82" s="48"/>
      <c r="ADJ82" s="48"/>
      <c r="ADK82" s="48"/>
      <c r="ADL82" s="48"/>
      <c r="ADM82" s="48"/>
      <c r="ADN82" s="48"/>
      <c r="ADO82" s="48"/>
      <c r="ADP82" s="48"/>
      <c r="ADQ82" s="48"/>
      <c r="ADR82" s="48"/>
      <c r="ADS82" s="48"/>
      <c r="ADT82" s="48"/>
      <c r="ADU82" s="48"/>
      <c r="ADV82" s="48"/>
      <c r="ADW82" s="48"/>
      <c r="ADX82" s="48"/>
      <c r="ADY82" s="48"/>
      <c r="ADZ82" s="48"/>
      <c r="AEA82" s="48"/>
      <c r="AEB82" s="48"/>
      <c r="AEC82" s="48"/>
      <c r="AED82" s="48"/>
      <c r="AEE82" s="48"/>
      <c r="AEF82" s="48"/>
      <c r="AEG82" s="48"/>
      <c r="AEH82" s="48"/>
      <c r="AEI82" s="48"/>
      <c r="AEJ82" s="48"/>
      <c r="AEK82" s="48"/>
      <c r="AEL82" s="48"/>
      <c r="AEM82" s="48"/>
      <c r="AEN82" s="48"/>
      <c r="AEO82" s="48"/>
      <c r="AEP82" s="48"/>
      <c r="AEQ82" s="48"/>
      <c r="AER82" s="48"/>
      <c r="AES82" s="48"/>
      <c r="AET82" s="48"/>
      <c r="AEU82" s="48"/>
      <c r="AEV82" s="48"/>
      <c r="AEW82" s="48"/>
      <c r="AEX82" s="48"/>
      <c r="AEY82" s="48"/>
      <c r="AEZ82" s="48"/>
      <c r="AFA82" s="48"/>
      <c r="AFB82" s="48"/>
      <c r="AFC82" s="48"/>
      <c r="AFD82" s="48"/>
      <c r="AFE82" s="48"/>
      <c r="AFF82" s="48"/>
      <c r="AFG82" s="48"/>
      <c r="AFH82" s="48"/>
      <c r="AFI82" s="48"/>
      <c r="AFJ82" s="48"/>
      <c r="AFK82" s="48"/>
      <c r="AFL82" s="48"/>
      <c r="AFM82" s="48"/>
      <c r="AFN82" s="48"/>
      <c r="AFO82" s="48"/>
      <c r="AFP82" s="48"/>
      <c r="AFQ82" s="48"/>
      <c r="AFR82" s="48"/>
      <c r="AFS82" s="48"/>
      <c r="AFT82" s="48"/>
      <c r="AFU82" s="48"/>
      <c r="AFV82" s="48"/>
      <c r="AFW82" s="48"/>
      <c r="AFX82" s="48"/>
      <c r="AFY82" s="48"/>
      <c r="AFZ82" s="48"/>
      <c r="AGA82" s="48"/>
      <c r="AGB82" s="48"/>
      <c r="AGC82" s="48"/>
      <c r="AGD82" s="48"/>
      <c r="AGE82" s="48"/>
      <c r="AGF82" s="48"/>
      <c r="AGG82" s="48"/>
      <c r="AGH82" s="48"/>
      <c r="AGI82" s="48"/>
      <c r="AGJ82" s="48"/>
      <c r="AGK82" s="48"/>
      <c r="AGL82" s="48"/>
      <c r="AGM82" s="48"/>
      <c r="AGN82" s="48"/>
      <c r="AGO82" s="48"/>
      <c r="AGP82" s="48"/>
      <c r="AGQ82" s="48"/>
      <c r="AGR82" s="48"/>
      <c r="AGS82" s="48"/>
      <c r="AGT82" s="48"/>
      <c r="AGU82" s="48"/>
      <c r="AGV82" s="48"/>
      <c r="AGW82" s="48"/>
      <c r="AGX82" s="48"/>
      <c r="AGY82" s="48"/>
      <c r="AGZ82" s="48"/>
      <c r="AHA82" s="48"/>
      <c r="AHB82" s="48"/>
      <c r="AHC82" s="48"/>
      <c r="AHD82" s="48"/>
      <c r="AHE82" s="48"/>
      <c r="AHF82" s="48"/>
      <c r="AHG82" s="48"/>
      <c r="AHH82" s="48"/>
      <c r="AHI82" s="48"/>
      <c r="AHJ82" s="48"/>
      <c r="AHK82" s="48"/>
      <c r="AHL82" s="48"/>
      <c r="AHM82" s="48"/>
      <c r="AHN82" s="48"/>
      <c r="AHO82" s="48"/>
      <c r="AHP82" s="48"/>
      <c r="AHQ82" s="48"/>
      <c r="AHR82" s="48"/>
      <c r="AHS82" s="48"/>
      <c r="AHT82" s="48"/>
      <c r="AHU82" s="48"/>
      <c r="AHV82" s="48"/>
      <c r="AHW82" s="48"/>
      <c r="AHX82" s="48"/>
      <c r="AHY82" s="48"/>
      <c r="AHZ82" s="48"/>
      <c r="AIA82" s="48"/>
      <c r="AIB82" s="48"/>
      <c r="AIC82" s="48"/>
      <c r="AID82" s="48"/>
      <c r="AIE82" s="48"/>
      <c r="AIF82" s="48"/>
      <c r="AIG82" s="48"/>
      <c r="AIH82" s="48"/>
      <c r="AII82" s="48"/>
      <c r="AIJ82" s="48"/>
      <c r="AIK82" s="48"/>
      <c r="AIL82" s="48"/>
      <c r="AIM82" s="48"/>
      <c r="AIN82" s="48"/>
      <c r="AIO82" s="48"/>
      <c r="AIP82" s="48"/>
      <c r="AIQ82" s="48"/>
      <c r="AIR82" s="48"/>
      <c r="AIS82" s="48"/>
      <c r="AIT82" s="48"/>
      <c r="AIU82" s="48"/>
      <c r="AIV82" s="48"/>
      <c r="AIW82" s="48"/>
      <c r="AIX82" s="48"/>
      <c r="AIY82" s="48"/>
      <c r="AIZ82" s="48"/>
      <c r="AJA82" s="48"/>
      <c r="AJB82" s="48"/>
      <c r="AJC82" s="48"/>
      <c r="AJD82" s="48"/>
      <c r="AJE82" s="48"/>
      <c r="AJF82" s="48"/>
      <c r="AJG82" s="48"/>
      <c r="AJH82" s="48"/>
      <c r="AJI82" s="48"/>
      <c r="AJJ82" s="48"/>
      <c r="AJK82" s="48"/>
      <c r="AJL82" s="48"/>
      <c r="AJM82" s="48"/>
      <c r="AJN82" s="48"/>
      <c r="AJO82" s="48"/>
      <c r="AJP82" s="48"/>
      <c r="AJQ82" s="48"/>
      <c r="AJR82" s="48"/>
      <c r="AJS82" s="48"/>
      <c r="AJT82" s="48"/>
      <c r="AJU82" s="48"/>
      <c r="AJV82" s="48"/>
      <c r="AJW82" s="48"/>
      <c r="AJX82" s="48"/>
      <c r="AJY82" s="48"/>
      <c r="AJZ82" s="48"/>
      <c r="AKA82" s="48"/>
      <c r="AKB82" s="48"/>
      <c r="AKC82" s="48"/>
      <c r="AKD82" s="48"/>
      <c r="AKE82" s="48"/>
      <c r="AKF82" s="48"/>
      <c r="AKG82" s="48"/>
      <c r="AKH82" s="48"/>
      <c r="AKI82" s="48"/>
      <c r="AKJ82" s="48"/>
      <c r="AKK82" s="48"/>
      <c r="AKL82" s="48"/>
      <c r="AKM82" s="48"/>
      <c r="AKN82" s="48"/>
      <c r="AKO82" s="48"/>
      <c r="AKP82" s="48"/>
      <c r="AKQ82" s="48"/>
      <c r="AKR82" s="48"/>
      <c r="AKS82" s="48"/>
      <c r="AKT82" s="48"/>
      <c r="AKU82" s="48"/>
      <c r="AKV82" s="48"/>
      <c r="AKW82" s="48"/>
      <c r="AKX82" s="48"/>
      <c r="AKY82" s="48"/>
      <c r="AKZ82" s="48"/>
      <c r="ALA82" s="48"/>
      <c r="ALB82" s="48"/>
      <c r="ALC82" s="48"/>
      <c r="ALD82" s="48"/>
      <c r="ALE82" s="48"/>
      <c r="ALF82" s="48"/>
      <c r="ALG82" s="48"/>
      <c r="ALH82" s="48"/>
      <c r="ALI82" s="48"/>
      <c r="ALJ82" s="48"/>
      <c r="ALK82" s="48"/>
      <c r="ALL82" s="48"/>
      <c r="ALM82" s="48"/>
      <c r="ALN82" s="48"/>
      <c r="ALO82" s="48"/>
      <c r="ALP82" s="48"/>
      <c r="ALQ82" s="48"/>
      <c r="ALR82" s="48"/>
      <c r="ALS82" s="48"/>
      <c r="ALT82" s="48"/>
      <c r="ALU82" s="48"/>
      <c r="ALV82" s="48"/>
      <c r="ALW82" s="48"/>
      <c r="ALX82" s="48"/>
      <c r="ALY82" s="48"/>
      <c r="ALZ82" s="48"/>
      <c r="AMA82" s="48"/>
      <c r="AMB82" s="48"/>
      <c r="AMC82" s="48"/>
      <c r="AMD82" s="48"/>
      <c r="AME82" s="48"/>
      <c r="AMF82" s="48"/>
      <c r="AMG82" s="48"/>
      <c r="AMH82" s="48"/>
      <c r="AMI82" s="48"/>
      <c r="AMJ82" s="48"/>
      <c r="AMK82" s="48"/>
      <c r="AML82" s="48"/>
      <c r="AMM82" s="48"/>
      <c r="AMN82" s="48"/>
      <c r="AMO82" s="48"/>
      <c r="AMP82" s="48"/>
      <c r="AMQ82" s="48"/>
      <c r="AMR82" s="48"/>
      <c r="AMS82" s="48"/>
      <c r="AMT82" s="48"/>
      <c r="AMU82" s="48"/>
      <c r="AMV82" s="48"/>
      <c r="AMW82" s="48"/>
      <c r="AMX82" s="48"/>
      <c r="AMY82" s="48"/>
      <c r="AMZ82" s="48"/>
      <c r="ANA82" s="48"/>
      <c r="ANB82" s="48"/>
      <c r="ANC82" s="48"/>
      <c r="AND82" s="48"/>
      <c r="ANE82" s="48"/>
      <c r="ANF82" s="48"/>
      <c r="ANG82" s="48"/>
      <c r="ANH82" s="48"/>
      <c r="ANI82" s="48"/>
      <c r="ANJ82" s="48"/>
      <c r="ANK82" s="48"/>
      <c r="ANL82" s="48"/>
      <c r="ANM82" s="48"/>
      <c r="ANN82" s="48"/>
      <c r="ANO82" s="48"/>
      <c r="ANP82" s="48"/>
      <c r="ANQ82" s="48"/>
      <c r="ANR82" s="48"/>
      <c r="ANS82" s="48"/>
      <c r="ANT82" s="48"/>
      <c r="ANU82" s="48"/>
      <c r="ANV82" s="48"/>
      <c r="ANW82" s="48"/>
      <c r="ANX82" s="48"/>
      <c r="ANY82" s="48"/>
      <c r="ANZ82" s="48"/>
      <c r="AOA82" s="48"/>
      <c r="AOB82" s="48"/>
      <c r="AOC82" s="48"/>
      <c r="AOD82" s="48"/>
      <c r="AOE82" s="48"/>
      <c r="AOF82" s="48"/>
      <c r="AOG82" s="48"/>
      <c r="AOH82" s="48"/>
      <c r="AOI82" s="48"/>
      <c r="AOJ82" s="48"/>
      <c r="AOK82" s="48"/>
      <c r="AOL82" s="48"/>
      <c r="AOM82" s="48"/>
      <c r="AON82" s="48"/>
      <c r="AOO82" s="48"/>
      <c r="AOP82" s="48"/>
      <c r="AOQ82" s="48"/>
      <c r="AOR82" s="48"/>
      <c r="AOS82" s="48"/>
      <c r="AOT82" s="48"/>
      <c r="AOU82" s="48"/>
      <c r="AOV82" s="48"/>
      <c r="AOW82" s="48"/>
      <c r="AOX82" s="48"/>
      <c r="AOY82" s="48"/>
      <c r="AOZ82" s="48"/>
      <c r="APA82" s="48"/>
      <c r="APB82" s="48"/>
      <c r="APC82" s="48"/>
      <c r="APD82" s="48"/>
      <c r="APE82" s="48"/>
      <c r="APF82" s="48"/>
      <c r="APG82" s="48"/>
      <c r="APH82" s="48"/>
      <c r="API82" s="48"/>
      <c r="APJ82" s="48"/>
      <c r="APK82" s="48"/>
      <c r="APL82" s="48"/>
      <c r="APM82" s="48"/>
      <c r="APN82" s="48"/>
      <c r="APO82" s="48"/>
      <c r="APP82" s="48"/>
      <c r="APQ82" s="48"/>
      <c r="APR82" s="48"/>
      <c r="APS82" s="48"/>
      <c r="APT82" s="48"/>
      <c r="APU82" s="48"/>
      <c r="APV82" s="48"/>
      <c r="APW82" s="48"/>
      <c r="APX82" s="48"/>
      <c r="APY82" s="48"/>
      <c r="APZ82" s="48"/>
      <c r="AQA82" s="48"/>
      <c r="AQB82" s="48"/>
      <c r="AQC82" s="48"/>
      <c r="AQD82" s="48"/>
      <c r="AQE82" s="48"/>
      <c r="AQF82" s="48"/>
      <c r="AQG82" s="48"/>
      <c r="AQH82" s="48"/>
      <c r="AQI82" s="48"/>
      <c r="AQJ82" s="48"/>
      <c r="AQK82" s="48"/>
      <c r="AQL82" s="48"/>
      <c r="AQM82" s="48"/>
      <c r="AQN82" s="48"/>
      <c r="AQO82" s="48"/>
      <c r="AQP82" s="48"/>
      <c r="AQQ82" s="48"/>
      <c r="AQR82" s="48"/>
      <c r="AQS82" s="48"/>
      <c r="AQT82" s="48"/>
      <c r="AQU82" s="48"/>
      <c r="AQV82" s="48"/>
      <c r="AQW82" s="48"/>
      <c r="AQX82" s="48"/>
      <c r="AQY82" s="48"/>
      <c r="AQZ82" s="48"/>
      <c r="ARA82" s="48"/>
      <c r="ARB82" s="48"/>
      <c r="ARC82" s="48"/>
      <c r="ARD82" s="48"/>
      <c r="ARE82" s="48"/>
      <c r="ARF82" s="48"/>
      <c r="ARG82" s="48"/>
      <c r="ARH82" s="48"/>
      <c r="ARI82" s="48"/>
      <c r="ARJ82" s="48"/>
      <c r="ARK82" s="48"/>
      <c r="ARL82" s="48"/>
      <c r="ARM82" s="48"/>
      <c r="ARN82" s="48"/>
      <c r="ARO82" s="48"/>
      <c r="ARP82" s="48"/>
      <c r="ARQ82" s="48"/>
      <c r="ARR82" s="48"/>
      <c r="ARS82" s="48"/>
      <c r="ART82" s="48"/>
      <c r="ARU82" s="48"/>
      <c r="ARV82" s="48"/>
      <c r="ARW82" s="48"/>
      <c r="ARX82" s="48"/>
      <c r="ARY82" s="48"/>
      <c r="ARZ82" s="48"/>
      <c r="ASA82" s="48"/>
      <c r="ASB82" s="48"/>
      <c r="ASC82" s="48"/>
      <c r="ASD82" s="48"/>
      <c r="ASE82" s="48"/>
      <c r="ASF82" s="48"/>
      <c r="ASG82" s="48"/>
      <c r="ASH82" s="48"/>
      <c r="ASI82" s="48"/>
      <c r="ASJ82" s="48"/>
      <c r="ASK82" s="48"/>
      <c r="ASL82" s="48"/>
      <c r="ASM82" s="48"/>
      <c r="ASN82" s="48"/>
      <c r="ASO82" s="48"/>
      <c r="ASP82" s="48"/>
      <c r="ASQ82" s="48"/>
      <c r="ASR82" s="48"/>
      <c r="ASS82" s="48"/>
      <c r="AST82" s="48"/>
      <c r="ASU82" s="48"/>
      <c r="ASV82" s="48"/>
      <c r="ASW82" s="48"/>
      <c r="ASX82" s="48"/>
      <c r="ASY82" s="48"/>
      <c r="ASZ82" s="48"/>
      <c r="ATA82" s="48"/>
      <c r="ATB82" s="48"/>
      <c r="ATC82" s="48"/>
      <c r="ATD82" s="48"/>
      <c r="ATE82" s="48"/>
      <c r="ATF82" s="48"/>
      <c r="ATG82" s="48"/>
      <c r="ATH82" s="48"/>
      <c r="ATI82" s="48"/>
      <c r="ATJ82" s="48"/>
      <c r="ATK82" s="48"/>
      <c r="ATL82" s="48"/>
      <c r="ATM82" s="48"/>
      <c r="ATN82" s="48"/>
      <c r="ATO82" s="48"/>
      <c r="ATP82" s="48"/>
      <c r="ATQ82" s="48"/>
      <c r="ATR82" s="48"/>
      <c r="ATS82" s="48"/>
      <c r="ATT82" s="48"/>
      <c r="ATU82" s="48"/>
      <c r="ATV82" s="48"/>
      <c r="ATW82" s="48"/>
      <c r="ATX82" s="48"/>
      <c r="ATY82" s="48"/>
      <c r="ATZ82" s="48"/>
      <c r="AUA82" s="48"/>
      <c r="AUB82" s="48"/>
      <c r="AUC82" s="48"/>
      <c r="AUD82" s="48"/>
      <c r="AUE82" s="48"/>
      <c r="AUF82" s="48"/>
      <c r="AUG82" s="48"/>
      <c r="AUH82" s="48"/>
      <c r="AUI82" s="48"/>
      <c r="AUJ82" s="48"/>
      <c r="AUK82" s="48"/>
      <c r="AUL82" s="48"/>
      <c r="AUM82" s="48"/>
      <c r="AUN82" s="48"/>
      <c r="AUO82" s="48"/>
      <c r="AUP82" s="48"/>
      <c r="AUQ82" s="48"/>
      <c r="AUR82" s="48"/>
      <c r="AUS82" s="48"/>
      <c r="AUT82" s="48"/>
      <c r="AUU82" s="48"/>
      <c r="AUV82" s="48"/>
      <c r="AUW82" s="48"/>
      <c r="AUX82" s="48"/>
      <c r="AUY82" s="48"/>
      <c r="AUZ82" s="48"/>
      <c r="AVA82" s="48"/>
      <c r="AVB82" s="48"/>
      <c r="AVC82" s="48"/>
      <c r="AVD82" s="48"/>
      <c r="AVE82" s="48"/>
      <c r="AVF82" s="48"/>
      <c r="AVG82" s="48"/>
      <c r="AVH82" s="48"/>
      <c r="AVI82" s="48"/>
      <c r="AVJ82" s="48"/>
      <c r="AVK82" s="48"/>
      <c r="AVL82" s="48"/>
      <c r="AVM82" s="48"/>
      <c r="AVN82" s="48"/>
      <c r="AVO82" s="48"/>
      <c r="AVP82" s="48"/>
      <c r="AVQ82" s="48"/>
      <c r="AVR82" s="48"/>
      <c r="AVS82" s="48"/>
      <c r="AVT82" s="48"/>
      <c r="AVU82" s="48"/>
      <c r="AVV82" s="48"/>
      <c r="AVW82" s="48"/>
      <c r="AVX82" s="48"/>
      <c r="AVY82" s="48"/>
      <c r="AVZ82" s="48"/>
      <c r="AWA82" s="48"/>
      <c r="AWB82" s="48"/>
      <c r="AWC82" s="48"/>
      <c r="AWD82" s="48"/>
      <c r="AWE82" s="48"/>
      <c r="AWF82" s="48"/>
      <c r="AWG82" s="48"/>
      <c r="AWH82" s="48"/>
      <c r="AWI82" s="48"/>
      <c r="AWJ82" s="48"/>
      <c r="AWK82" s="48"/>
      <c r="AWL82" s="48"/>
      <c r="AWM82" s="48"/>
      <c r="AWN82" s="48"/>
      <c r="AWO82" s="48"/>
      <c r="AWP82" s="48"/>
      <c r="AWQ82" s="48"/>
      <c r="AWR82" s="48"/>
      <c r="AWS82" s="48"/>
      <c r="AWT82" s="48"/>
      <c r="AWU82" s="48"/>
      <c r="AWV82" s="48"/>
      <c r="AWW82" s="48"/>
      <c r="AWX82" s="48"/>
      <c r="AWY82" s="48"/>
      <c r="AWZ82" s="48"/>
      <c r="AXA82" s="48"/>
      <c r="AXB82" s="48"/>
      <c r="AXC82" s="48"/>
      <c r="AXD82" s="48"/>
      <c r="AXE82" s="48"/>
      <c r="AXF82" s="48"/>
      <c r="AXG82" s="48"/>
      <c r="AXH82" s="48"/>
      <c r="AXI82" s="48"/>
      <c r="AXJ82" s="48"/>
      <c r="AXK82" s="48"/>
      <c r="AXL82" s="48"/>
      <c r="AXM82" s="48"/>
      <c r="AXN82" s="48"/>
      <c r="AXO82" s="48"/>
      <c r="AXP82" s="48"/>
      <c r="AXQ82" s="48"/>
      <c r="AXR82" s="48"/>
      <c r="AXS82" s="48"/>
      <c r="AXT82" s="48"/>
      <c r="AXU82" s="48"/>
      <c r="AXV82" s="48"/>
      <c r="AXW82" s="48"/>
      <c r="AXX82" s="48"/>
      <c r="AXY82" s="48"/>
      <c r="AXZ82" s="48"/>
      <c r="AYA82" s="48"/>
      <c r="AYB82" s="48"/>
      <c r="AYC82" s="48"/>
      <c r="AYD82" s="48"/>
      <c r="AYE82" s="48"/>
      <c r="AYF82" s="48"/>
      <c r="AYG82" s="48"/>
      <c r="AYH82" s="48"/>
      <c r="AYI82" s="48"/>
      <c r="AYJ82" s="48"/>
      <c r="AYK82" s="48"/>
      <c r="AYL82" s="48"/>
      <c r="AYM82" s="48"/>
      <c r="AYN82" s="48"/>
      <c r="AYO82" s="48"/>
      <c r="AYP82" s="48"/>
      <c r="AYQ82" s="48"/>
      <c r="AYR82" s="48"/>
      <c r="AYS82" s="48"/>
      <c r="AYT82" s="48"/>
      <c r="AYU82" s="48"/>
      <c r="AYV82" s="48"/>
      <c r="AYW82" s="48"/>
      <c r="AYX82" s="48"/>
      <c r="AYY82" s="48"/>
      <c r="AYZ82" s="48"/>
      <c r="AZA82" s="48"/>
      <c r="AZB82" s="48"/>
      <c r="AZC82" s="48"/>
      <c r="AZD82" s="48"/>
      <c r="AZE82" s="48"/>
      <c r="AZF82" s="48"/>
      <c r="AZG82" s="48"/>
      <c r="AZH82" s="48"/>
      <c r="AZI82" s="48"/>
      <c r="AZJ82" s="48"/>
      <c r="AZK82" s="48"/>
      <c r="AZL82" s="48"/>
      <c r="AZM82" s="48"/>
      <c r="AZN82" s="48"/>
      <c r="AZO82" s="48"/>
      <c r="AZP82" s="48"/>
      <c r="AZQ82" s="48"/>
      <c r="AZR82" s="48"/>
      <c r="AZS82" s="48"/>
      <c r="AZT82" s="48"/>
      <c r="AZU82" s="48"/>
      <c r="AZV82" s="48"/>
      <c r="AZW82" s="48"/>
      <c r="AZX82" s="48"/>
      <c r="AZY82" s="48"/>
      <c r="AZZ82" s="48"/>
      <c r="BAA82" s="48"/>
      <c r="BAB82" s="48"/>
      <c r="BAC82" s="48"/>
      <c r="BAD82" s="48"/>
      <c r="BAE82" s="48"/>
      <c r="BAF82" s="48"/>
      <c r="BAG82" s="48"/>
      <c r="BAH82" s="48"/>
      <c r="BAI82" s="48"/>
      <c r="BAJ82" s="48"/>
      <c r="BAK82" s="48"/>
      <c r="BAL82" s="48"/>
      <c r="BAM82" s="48"/>
      <c r="BAN82" s="48"/>
      <c r="BAO82" s="48"/>
      <c r="BAP82" s="48"/>
      <c r="BAQ82" s="48"/>
      <c r="BAR82" s="48"/>
      <c r="BAS82" s="48"/>
      <c r="BAT82" s="48"/>
      <c r="BAU82" s="48"/>
      <c r="BAV82" s="48"/>
      <c r="BAW82" s="48"/>
      <c r="BAX82" s="48"/>
      <c r="BAY82" s="48"/>
      <c r="BAZ82" s="48"/>
      <c r="BBA82" s="48"/>
      <c r="BBB82" s="48"/>
      <c r="BBC82" s="48"/>
      <c r="BBD82" s="48"/>
      <c r="BBE82" s="48"/>
      <c r="BBF82" s="48"/>
      <c r="BBG82" s="48"/>
      <c r="BBH82" s="48"/>
      <c r="BBI82" s="48"/>
      <c r="BBJ82" s="48"/>
      <c r="BBK82" s="48"/>
      <c r="BBL82" s="48"/>
      <c r="BBM82" s="48"/>
      <c r="BBN82" s="48"/>
      <c r="BBO82" s="48"/>
      <c r="BBP82" s="48"/>
      <c r="BBQ82" s="48"/>
      <c r="BBR82" s="48"/>
      <c r="BBS82" s="48"/>
      <c r="BBT82" s="48"/>
      <c r="BBU82" s="48"/>
      <c r="BBV82" s="48"/>
      <c r="BBW82" s="48"/>
      <c r="BBX82" s="48"/>
      <c r="BBY82" s="48"/>
      <c r="BBZ82" s="48"/>
      <c r="BCA82" s="48"/>
      <c r="BCB82" s="48"/>
      <c r="BCC82" s="48"/>
      <c r="BCD82" s="48"/>
      <c r="BCE82" s="48"/>
      <c r="BCF82" s="48"/>
      <c r="BCG82" s="48"/>
      <c r="BCH82" s="48"/>
      <c r="BCI82" s="48"/>
      <c r="BCJ82" s="48"/>
      <c r="BCK82" s="48"/>
      <c r="BCL82" s="48"/>
      <c r="BCM82" s="48"/>
      <c r="BCN82" s="48"/>
      <c r="BCO82" s="48"/>
      <c r="BCP82" s="48"/>
      <c r="BCQ82" s="48"/>
      <c r="BCR82" s="48"/>
      <c r="BCS82" s="48"/>
      <c r="BCT82" s="48"/>
      <c r="BCU82" s="48"/>
      <c r="BCV82" s="48"/>
      <c r="BCW82" s="48"/>
      <c r="BCX82" s="48"/>
      <c r="BCY82" s="48"/>
      <c r="BCZ82" s="48"/>
      <c r="BDA82" s="48"/>
      <c r="BDB82" s="48"/>
      <c r="BDC82" s="48"/>
      <c r="BDD82" s="48"/>
      <c r="BDE82" s="48"/>
      <c r="BDF82" s="48"/>
      <c r="BDG82" s="48"/>
      <c r="BDH82" s="48"/>
      <c r="BDI82" s="48"/>
      <c r="BDJ82" s="48"/>
      <c r="BDK82" s="48"/>
      <c r="BDL82" s="48"/>
      <c r="BDM82" s="48"/>
      <c r="BDN82" s="48"/>
      <c r="BDO82" s="48"/>
      <c r="BDP82" s="48"/>
      <c r="BDQ82" s="48"/>
      <c r="BDR82" s="48"/>
      <c r="BDS82" s="48"/>
      <c r="BDT82" s="48"/>
      <c r="BDU82" s="48"/>
      <c r="BDV82" s="48"/>
      <c r="BDW82" s="48"/>
      <c r="BDX82" s="48"/>
      <c r="BDY82" s="48"/>
      <c r="BDZ82" s="48"/>
      <c r="BEA82" s="48"/>
      <c r="BEB82" s="48"/>
      <c r="BEC82" s="48"/>
      <c r="BED82" s="48"/>
      <c r="BEE82" s="48"/>
      <c r="BEF82" s="48"/>
      <c r="BEG82" s="48"/>
      <c r="BEH82" s="48"/>
      <c r="BEI82" s="48"/>
      <c r="BEJ82" s="48"/>
      <c r="BEK82" s="48"/>
      <c r="BEL82" s="48"/>
      <c r="BEM82" s="48"/>
      <c r="BEN82" s="48"/>
      <c r="BEO82" s="48"/>
      <c r="BEP82" s="48"/>
      <c r="BEQ82" s="48"/>
      <c r="BER82" s="48"/>
      <c r="BES82" s="48"/>
      <c r="BET82" s="48"/>
      <c r="BEU82" s="48"/>
      <c r="BEV82" s="48"/>
      <c r="BEW82" s="48"/>
      <c r="BEX82" s="48"/>
      <c r="BEY82" s="48"/>
      <c r="BEZ82" s="48"/>
      <c r="BFA82" s="48"/>
      <c r="BFB82" s="48"/>
      <c r="BFC82" s="48"/>
      <c r="BFD82" s="48"/>
      <c r="BFE82" s="48"/>
      <c r="BFF82" s="48"/>
      <c r="BFG82" s="48"/>
      <c r="BFH82" s="48"/>
      <c r="BFI82" s="48"/>
      <c r="BFJ82" s="48"/>
      <c r="BFK82" s="48"/>
      <c r="BFL82" s="48"/>
      <c r="BFM82" s="48"/>
      <c r="BFN82" s="48"/>
      <c r="BFO82" s="48"/>
      <c r="BFP82" s="48"/>
      <c r="BFQ82" s="48"/>
      <c r="BFR82" s="48"/>
      <c r="BFS82" s="48"/>
      <c r="BFT82" s="48"/>
      <c r="BFU82" s="48"/>
      <c r="BFV82" s="48"/>
      <c r="BFW82" s="48"/>
      <c r="BFX82" s="48"/>
      <c r="BFY82" s="48"/>
      <c r="BFZ82" s="48"/>
      <c r="BGA82" s="48"/>
      <c r="BGB82" s="48"/>
      <c r="BGC82" s="48"/>
      <c r="BGD82" s="48"/>
      <c r="BGE82" s="48"/>
      <c r="BGF82" s="48"/>
      <c r="BGG82" s="48"/>
      <c r="BGH82" s="48"/>
      <c r="BGI82" s="48"/>
      <c r="BGJ82" s="48"/>
      <c r="BGK82" s="48"/>
      <c r="BGL82" s="48"/>
      <c r="BGM82" s="48"/>
      <c r="BGN82" s="48"/>
      <c r="BGO82" s="48"/>
      <c r="BGP82" s="48"/>
      <c r="BGQ82" s="48"/>
      <c r="BGR82" s="48"/>
      <c r="BGS82" s="48"/>
      <c r="BGT82" s="48"/>
      <c r="BGU82" s="48"/>
      <c r="BGV82" s="48"/>
      <c r="BGW82" s="48"/>
      <c r="BGX82" s="48"/>
      <c r="BGY82" s="48"/>
      <c r="BGZ82" s="48"/>
      <c r="BHA82" s="48"/>
      <c r="BHB82" s="48"/>
      <c r="BHC82" s="48"/>
      <c r="BHD82" s="48"/>
      <c r="BHE82" s="48"/>
      <c r="BHF82" s="48"/>
      <c r="BHG82" s="48"/>
      <c r="BHH82" s="48"/>
      <c r="BHI82" s="48"/>
      <c r="BHJ82" s="48"/>
      <c r="BHK82" s="48"/>
      <c r="BHL82" s="48"/>
      <c r="BHM82" s="48"/>
      <c r="BHN82" s="48"/>
      <c r="BHO82" s="48"/>
      <c r="BHP82" s="48"/>
      <c r="BHQ82" s="48"/>
      <c r="BHR82" s="48"/>
      <c r="BHS82" s="48"/>
      <c r="BHT82" s="48"/>
      <c r="BHU82" s="48"/>
      <c r="BHV82" s="48"/>
      <c r="BHW82" s="48"/>
      <c r="BHX82" s="48"/>
      <c r="BHY82" s="48"/>
      <c r="BHZ82" s="48"/>
      <c r="BIA82" s="48"/>
      <c r="BIB82" s="48"/>
      <c r="BIC82" s="48"/>
      <c r="BID82" s="48"/>
      <c r="BIE82" s="48"/>
      <c r="BIF82" s="48"/>
      <c r="BIG82" s="48"/>
      <c r="BIH82" s="48"/>
      <c r="BII82" s="48"/>
      <c r="BIJ82" s="48"/>
      <c r="BIK82" s="48"/>
      <c r="BIL82" s="48"/>
      <c r="BIM82" s="48"/>
      <c r="BIN82" s="48"/>
      <c r="BIO82" s="48"/>
      <c r="BIP82" s="48"/>
      <c r="BIQ82" s="48"/>
      <c r="BIR82" s="48"/>
      <c r="BIS82" s="48"/>
      <c r="BIT82" s="48"/>
      <c r="BIU82" s="48"/>
      <c r="BIV82" s="48"/>
      <c r="BIW82" s="48"/>
      <c r="BIX82" s="48"/>
      <c r="BIY82" s="48"/>
      <c r="BIZ82" s="48"/>
      <c r="BJA82" s="48"/>
      <c r="BJB82" s="48"/>
      <c r="BJC82" s="48"/>
      <c r="BJD82" s="48"/>
      <c r="BJE82" s="48"/>
      <c r="BJF82" s="48"/>
      <c r="BJG82" s="48"/>
      <c r="BJH82" s="48"/>
      <c r="BJI82" s="48"/>
      <c r="BJJ82" s="48"/>
      <c r="BJK82" s="48"/>
      <c r="BJL82" s="48"/>
      <c r="BJM82" s="48"/>
      <c r="BJN82" s="48"/>
      <c r="BJO82" s="48"/>
      <c r="BJP82" s="48"/>
      <c r="BJQ82" s="48"/>
      <c r="BJR82" s="48"/>
      <c r="BJS82" s="48"/>
      <c r="BJT82" s="48"/>
      <c r="BJU82" s="48"/>
      <c r="BJV82" s="48"/>
      <c r="BJW82" s="48"/>
      <c r="BJX82" s="48"/>
      <c r="BJY82" s="48"/>
      <c r="BJZ82" s="48"/>
      <c r="BKA82" s="48"/>
      <c r="BKB82" s="48"/>
      <c r="BKC82" s="48"/>
      <c r="BKD82" s="48"/>
      <c r="BKE82" s="48"/>
      <c r="BKF82" s="48"/>
      <c r="BKG82" s="48"/>
      <c r="BKH82" s="48"/>
      <c r="BKI82" s="48"/>
      <c r="BKJ82" s="48"/>
      <c r="BKK82" s="48"/>
      <c r="BKL82" s="48"/>
      <c r="BKM82" s="48"/>
      <c r="BKN82" s="48"/>
      <c r="BKO82" s="48"/>
      <c r="BKP82" s="48"/>
      <c r="BKQ82" s="48"/>
      <c r="BKR82" s="48"/>
      <c r="BKS82" s="48"/>
      <c r="BKT82" s="48"/>
      <c r="BKU82" s="48"/>
      <c r="BKV82" s="48"/>
      <c r="BKW82" s="48"/>
      <c r="BKX82" s="48"/>
      <c r="BKY82" s="48"/>
      <c r="BKZ82" s="48"/>
      <c r="BLA82" s="48"/>
      <c r="BLB82" s="48"/>
      <c r="BLC82" s="48"/>
      <c r="BLD82" s="48"/>
      <c r="BLE82" s="48"/>
      <c r="BLF82" s="48"/>
      <c r="BLG82" s="48"/>
      <c r="BLH82" s="48"/>
      <c r="BLI82" s="48"/>
      <c r="BLJ82" s="48"/>
      <c r="BLK82" s="48"/>
      <c r="BLL82" s="48"/>
      <c r="BLM82" s="48"/>
      <c r="BLN82" s="48"/>
      <c r="BLO82" s="48"/>
      <c r="BLP82" s="48"/>
      <c r="BLQ82" s="48"/>
      <c r="BLR82" s="48"/>
      <c r="BLS82" s="48"/>
      <c r="BLT82" s="48"/>
      <c r="BLU82" s="48"/>
      <c r="BLV82" s="48"/>
      <c r="BLW82" s="48"/>
      <c r="BLX82" s="48"/>
      <c r="BLY82" s="48"/>
      <c r="BLZ82" s="48"/>
      <c r="BMA82" s="48"/>
      <c r="BMB82" s="48"/>
      <c r="BMC82" s="48"/>
      <c r="BMD82" s="48"/>
      <c r="BME82" s="48"/>
      <c r="BMF82" s="48"/>
      <c r="BMG82" s="48"/>
      <c r="BMH82" s="48"/>
      <c r="BMI82" s="48"/>
      <c r="BMJ82" s="48"/>
      <c r="BMK82" s="48"/>
      <c r="BML82" s="48"/>
      <c r="BMM82" s="48"/>
      <c r="BMN82" s="48"/>
      <c r="BMO82" s="48"/>
      <c r="BMP82" s="48"/>
      <c r="BMQ82" s="48"/>
      <c r="BMR82" s="48"/>
      <c r="BMS82" s="48"/>
      <c r="BMT82" s="48"/>
      <c r="BMU82" s="48"/>
      <c r="BMV82" s="48"/>
      <c r="BMW82" s="48"/>
      <c r="BMX82" s="48"/>
      <c r="BMY82" s="48"/>
      <c r="BMZ82" s="48"/>
      <c r="BNA82" s="48"/>
      <c r="BNB82" s="48"/>
      <c r="BNC82" s="48"/>
      <c r="BND82" s="48"/>
      <c r="BNE82" s="48"/>
      <c r="BNF82" s="48"/>
      <c r="BNG82" s="48"/>
      <c r="BNH82" s="48"/>
      <c r="BNI82" s="48"/>
      <c r="BNJ82" s="48"/>
      <c r="BNK82" s="48"/>
      <c r="BNL82" s="48"/>
      <c r="BNM82" s="48"/>
      <c r="BNN82" s="48"/>
      <c r="BNO82" s="48"/>
      <c r="BNP82" s="48"/>
      <c r="BNQ82" s="48"/>
      <c r="BNR82" s="48"/>
      <c r="BNS82" s="48"/>
      <c r="BNT82" s="48"/>
      <c r="BNU82" s="48"/>
      <c r="BNV82" s="48"/>
      <c r="BNW82" s="48"/>
      <c r="BNX82" s="48"/>
      <c r="BNY82" s="48"/>
      <c r="BNZ82" s="48"/>
      <c r="BOA82" s="48"/>
      <c r="BOB82" s="48"/>
      <c r="BOC82" s="48"/>
      <c r="BOD82" s="48"/>
      <c r="BOE82" s="48"/>
      <c r="BOF82" s="48"/>
      <c r="BOG82" s="48"/>
      <c r="BOH82" s="48"/>
      <c r="BOI82" s="48"/>
      <c r="BOJ82" s="48"/>
      <c r="BOK82" s="48"/>
      <c r="BOL82" s="48"/>
      <c r="BOM82" s="48"/>
      <c r="BON82" s="48"/>
      <c r="BOO82" s="48"/>
      <c r="BOP82" s="48"/>
      <c r="BOQ82" s="48"/>
      <c r="BOR82" s="48"/>
      <c r="BOS82" s="48"/>
      <c r="BOT82" s="48"/>
      <c r="BOU82" s="48"/>
      <c r="BOV82" s="48"/>
      <c r="BOW82" s="48"/>
      <c r="BOX82" s="48"/>
      <c r="BOY82" s="48"/>
      <c r="BOZ82" s="48"/>
      <c r="BPA82" s="48"/>
      <c r="BPB82" s="48"/>
      <c r="BPC82" s="48"/>
      <c r="BPD82" s="48"/>
      <c r="BPE82" s="48"/>
      <c r="BPF82" s="48"/>
      <c r="BPG82" s="48"/>
      <c r="BPH82" s="48"/>
      <c r="BPI82" s="48"/>
      <c r="BPJ82" s="48"/>
      <c r="BPK82" s="48"/>
      <c r="BPL82" s="48"/>
      <c r="BPM82" s="48"/>
      <c r="BPN82" s="48"/>
      <c r="BPO82" s="48"/>
      <c r="BPP82" s="48"/>
      <c r="BPQ82" s="48"/>
      <c r="BPR82" s="48"/>
      <c r="BPS82" s="48"/>
      <c r="BPT82" s="48"/>
      <c r="BPU82" s="48"/>
      <c r="BPV82" s="48"/>
      <c r="BPW82" s="48"/>
      <c r="BPX82" s="48"/>
      <c r="BPY82" s="48"/>
      <c r="BPZ82" s="48"/>
      <c r="BQA82" s="48"/>
      <c r="BQB82" s="48"/>
      <c r="BQC82" s="48"/>
      <c r="BQD82" s="48"/>
      <c r="BQE82" s="48"/>
      <c r="BQF82" s="48"/>
      <c r="BQG82" s="48"/>
      <c r="BQH82" s="48"/>
      <c r="BQI82" s="48"/>
      <c r="BQJ82" s="48"/>
      <c r="BQK82" s="48"/>
      <c r="BQL82" s="48"/>
      <c r="BQM82" s="48"/>
      <c r="BQN82" s="48"/>
      <c r="BQO82" s="48"/>
      <c r="BQP82" s="48"/>
      <c r="BQQ82" s="48"/>
      <c r="BQR82" s="48"/>
      <c r="BQS82" s="48"/>
      <c r="BQT82" s="48"/>
      <c r="BQU82" s="48"/>
      <c r="BQV82" s="48"/>
      <c r="BQW82" s="48"/>
      <c r="BQX82" s="48"/>
      <c r="BQY82" s="48"/>
      <c r="BQZ82" s="48"/>
      <c r="BRA82" s="48"/>
      <c r="BRB82" s="48"/>
      <c r="BRC82" s="48"/>
      <c r="BRD82" s="48"/>
      <c r="BRE82" s="48"/>
      <c r="BRF82" s="48"/>
      <c r="BRG82" s="48"/>
      <c r="BRH82" s="48"/>
      <c r="BRI82" s="48"/>
      <c r="BRJ82" s="48"/>
      <c r="BRK82" s="48"/>
      <c r="BRL82" s="48"/>
      <c r="BRM82" s="48"/>
      <c r="BRN82" s="48"/>
      <c r="BRO82" s="48"/>
      <c r="BRP82" s="48"/>
      <c r="BRQ82" s="48"/>
      <c r="BRR82" s="48"/>
      <c r="BRS82" s="48"/>
      <c r="BRT82" s="48"/>
      <c r="BRU82" s="48"/>
      <c r="BRV82" s="48"/>
      <c r="BRW82" s="48"/>
      <c r="BRX82" s="48"/>
      <c r="BRY82" s="48"/>
      <c r="BRZ82" s="48"/>
      <c r="BSA82" s="48"/>
      <c r="BSB82" s="48"/>
      <c r="BSC82" s="48"/>
      <c r="BSD82" s="48"/>
      <c r="BSE82" s="48"/>
      <c r="BSF82" s="48"/>
      <c r="BSG82" s="48"/>
      <c r="BSH82" s="48"/>
      <c r="BSI82" s="48"/>
      <c r="BSJ82" s="48"/>
      <c r="BSK82" s="48"/>
      <c r="BSL82" s="48"/>
      <c r="BSM82" s="48"/>
      <c r="BSN82" s="48"/>
      <c r="BSO82" s="48"/>
      <c r="BSP82" s="48"/>
      <c r="BSQ82" s="48"/>
      <c r="BSR82" s="48"/>
      <c r="BSS82" s="48"/>
      <c r="BST82" s="48"/>
      <c r="BSU82" s="48"/>
      <c r="BSV82" s="48"/>
      <c r="BSW82" s="48"/>
      <c r="BSX82" s="48"/>
      <c r="BSY82" s="48"/>
      <c r="BSZ82" s="48"/>
      <c r="BTA82" s="48"/>
      <c r="BTB82" s="48"/>
      <c r="BTC82" s="48"/>
      <c r="BTD82" s="48"/>
      <c r="BTE82" s="48"/>
      <c r="BTF82" s="48"/>
      <c r="BTG82" s="48"/>
      <c r="BTH82" s="48"/>
      <c r="BTI82" s="48"/>
      <c r="BTJ82" s="48"/>
      <c r="BTK82" s="48"/>
      <c r="BTL82" s="48"/>
      <c r="BTM82" s="48"/>
      <c r="BTN82" s="48"/>
      <c r="BTO82" s="48"/>
      <c r="BTP82" s="48"/>
      <c r="BTQ82" s="48"/>
      <c r="BTR82" s="48"/>
      <c r="BTS82" s="48"/>
      <c r="BTT82" s="48"/>
      <c r="BTU82" s="48"/>
      <c r="BTV82" s="48"/>
      <c r="BTW82" s="48"/>
      <c r="BTX82" s="48"/>
      <c r="BTY82" s="48"/>
      <c r="BTZ82" s="48"/>
      <c r="BUA82" s="48"/>
      <c r="BUB82" s="48"/>
      <c r="BUC82" s="48"/>
      <c r="BUD82" s="48"/>
      <c r="BUE82" s="48"/>
      <c r="BUF82" s="48"/>
      <c r="BUG82" s="48"/>
      <c r="BUH82" s="48"/>
      <c r="BUI82" s="48"/>
      <c r="BUJ82" s="48"/>
      <c r="BUK82" s="48"/>
      <c r="BUL82" s="48"/>
      <c r="BUM82" s="48"/>
      <c r="BUN82" s="48"/>
      <c r="BUO82" s="48"/>
      <c r="BUP82" s="48"/>
      <c r="BUQ82" s="48"/>
      <c r="BUR82" s="48"/>
      <c r="BUS82" s="48"/>
      <c r="BUT82" s="48"/>
      <c r="BUU82" s="48"/>
      <c r="BUV82" s="48"/>
      <c r="BUW82" s="48"/>
      <c r="BUX82" s="48"/>
      <c r="BUY82" s="48"/>
      <c r="BUZ82" s="48"/>
      <c r="BVA82" s="48"/>
      <c r="BVB82" s="48"/>
      <c r="BVC82" s="48"/>
      <c r="BVD82" s="48"/>
      <c r="BVE82" s="48"/>
      <c r="BVF82" s="48"/>
      <c r="BVG82" s="48"/>
      <c r="BVH82" s="48"/>
      <c r="BVI82" s="48"/>
      <c r="BVJ82" s="48"/>
      <c r="BVK82" s="48"/>
      <c r="BVL82" s="48"/>
      <c r="BVM82" s="48"/>
      <c r="BVN82" s="48"/>
      <c r="BVO82" s="48"/>
      <c r="BVP82" s="48"/>
      <c r="BVQ82" s="48"/>
      <c r="BVR82" s="48"/>
      <c r="BVS82" s="48"/>
      <c r="BVT82" s="48"/>
      <c r="BVU82" s="48"/>
      <c r="BVV82" s="48"/>
      <c r="BVW82" s="48"/>
      <c r="BVX82" s="48"/>
      <c r="BVY82" s="48"/>
      <c r="BVZ82" s="48"/>
      <c r="BWA82" s="48"/>
      <c r="BWB82" s="48"/>
      <c r="BWC82" s="48"/>
      <c r="BWD82" s="48"/>
      <c r="BWE82" s="48"/>
      <c r="BWF82" s="48"/>
      <c r="BWG82" s="48"/>
      <c r="BWH82" s="48"/>
      <c r="BWI82" s="48"/>
      <c r="BWJ82" s="48"/>
      <c r="BWK82" s="48"/>
      <c r="BWL82" s="48"/>
      <c r="BWM82" s="48"/>
      <c r="BWN82" s="48"/>
      <c r="BWO82" s="48"/>
      <c r="BWP82" s="48"/>
      <c r="BWQ82" s="48"/>
      <c r="BWR82" s="48"/>
      <c r="BWS82" s="48"/>
      <c r="BWT82" s="48"/>
      <c r="BWU82" s="48"/>
      <c r="BWV82" s="48"/>
      <c r="BWW82" s="48"/>
      <c r="BWX82" s="48"/>
      <c r="BWY82" s="48"/>
      <c r="BWZ82" s="48"/>
      <c r="BXA82" s="48"/>
      <c r="BXB82" s="48"/>
      <c r="BXC82" s="48"/>
      <c r="BXD82" s="48"/>
      <c r="BXE82" s="48"/>
      <c r="BXF82" s="48"/>
      <c r="BXG82" s="48"/>
      <c r="BXH82" s="48"/>
      <c r="BXI82" s="48"/>
      <c r="BXJ82" s="48"/>
      <c r="BXK82" s="48"/>
      <c r="BXL82" s="48"/>
      <c r="BXM82" s="48"/>
      <c r="BXN82" s="48"/>
      <c r="BXO82" s="48"/>
      <c r="BXP82" s="48"/>
      <c r="BXQ82" s="48"/>
      <c r="BXR82" s="48"/>
      <c r="BXS82" s="48"/>
      <c r="BXT82" s="48"/>
      <c r="BXU82" s="48"/>
      <c r="BXV82" s="48"/>
      <c r="BXW82" s="48"/>
      <c r="BXX82" s="48"/>
      <c r="BXY82" s="48"/>
      <c r="BXZ82" s="48"/>
      <c r="BYA82" s="48"/>
      <c r="BYB82" s="48"/>
      <c r="BYC82" s="48"/>
      <c r="BYD82" s="48"/>
      <c r="BYE82" s="48"/>
      <c r="BYF82" s="48"/>
      <c r="BYG82" s="48"/>
      <c r="BYH82" s="48"/>
      <c r="BYI82" s="48"/>
      <c r="BYJ82" s="48"/>
      <c r="BYK82" s="48"/>
      <c r="BYL82" s="48"/>
      <c r="BYM82" s="48"/>
      <c r="BYN82" s="48"/>
      <c r="BYO82" s="48"/>
      <c r="BYP82" s="48"/>
      <c r="BYQ82" s="48"/>
      <c r="BYR82" s="48"/>
      <c r="BYS82" s="48"/>
      <c r="BYT82" s="48"/>
      <c r="BYU82" s="48"/>
      <c r="BYV82" s="48"/>
      <c r="BYW82" s="48"/>
      <c r="BYX82" s="48"/>
      <c r="BYY82" s="48"/>
      <c r="BYZ82" s="48"/>
      <c r="BZA82" s="48"/>
      <c r="BZB82" s="48"/>
      <c r="BZC82" s="48"/>
      <c r="BZD82" s="48"/>
      <c r="BZE82" s="48"/>
      <c r="BZF82" s="48"/>
      <c r="BZG82" s="48"/>
      <c r="BZH82" s="48"/>
      <c r="BZI82" s="48"/>
      <c r="BZJ82" s="48"/>
      <c r="BZK82" s="48"/>
      <c r="BZL82" s="48"/>
      <c r="BZM82" s="48"/>
      <c r="BZN82" s="48"/>
      <c r="BZO82" s="48"/>
      <c r="BZP82" s="48"/>
      <c r="BZQ82" s="48"/>
      <c r="BZR82" s="48"/>
      <c r="BZS82" s="48"/>
      <c r="BZT82" s="48"/>
      <c r="BZU82" s="48"/>
      <c r="BZV82" s="48"/>
      <c r="BZW82" s="48"/>
      <c r="BZX82" s="48"/>
      <c r="BZY82" s="48"/>
      <c r="BZZ82" s="48"/>
      <c r="CAA82" s="48"/>
      <c r="CAB82" s="48"/>
      <c r="CAC82" s="48"/>
      <c r="CAD82" s="48"/>
      <c r="CAE82" s="48"/>
      <c r="CAF82" s="48"/>
      <c r="CAG82" s="48"/>
      <c r="CAH82" s="48"/>
      <c r="CAI82" s="48"/>
      <c r="CAJ82" s="48"/>
      <c r="CAK82" s="48"/>
      <c r="CAL82" s="48"/>
      <c r="CAM82" s="48"/>
      <c r="CAN82" s="48"/>
      <c r="CAO82" s="48"/>
      <c r="CAP82" s="48"/>
      <c r="CAQ82" s="48"/>
      <c r="CAR82" s="48"/>
      <c r="CAS82" s="48"/>
      <c r="CAT82" s="48"/>
      <c r="CAU82" s="48"/>
      <c r="CAV82" s="48"/>
      <c r="CAW82" s="48"/>
      <c r="CAX82" s="48"/>
      <c r="CAY82" s="48"/>
      <c r="CAZ82" s="48"/>
      <c r="CBA82" s="48"/>
      <c r="CBB82" s="48"/>
      <c r="CBC82" s="48"/>
      <c r="CBD82" s="48"/>
      <c r="CBE82" s="48"/>
      <c r="CBF82" s="48"/>
      <c r="CBG82" s="48"/>
      <c r="CBH82" s="48"/>
      <c r="CBI82" s="48"/>
      <c r="CBJ82" s="48"/>
      <c r="CBK82" s="48"/>
      <c r="CBL82" s="48"/>
      <c r="CBM82" s="48"/>
      <c r="CBN82" s="48"/>
      <c r="CBO82" s="48"/>
      <c r="CBP82" s="48"/>
      <c r="CBQ82" s="48"/>
      <c r="CBR82" s="48"/>
      <c r="CBS82" s="48"/>
      <c r="CBT82" s="48"/>
      <c r="CBU82" s="48"/>
      <c r="CBV82" s="48"/>
      <c r="CBW82" s="48"/>
      <c r="CBX82" s="48"/>
      <c r="CBY82" s="48"/>
      <c r="CBZ82" s="48"/>
      <c r="CCA82" s="48"/>
      <c r="CCB82" s="48"/>
      <c r="CCC82" s="48"/>
      <c r="CCD82" s="48"/>
      <c r="CCE82" s="48"/>
      <c r="CCF82" s="48"/>
      <c r="CCG82" s="48"/>
      <c r="CCH82" s="48"/>
      <c r="CCI82" s="48"/>
      <c r="CCJ82" s="48"/>
      <c r="CCK82" s="48"/>
      <c r="CCL82" s="48"/>
      <c r="CCM82" s="48"/>
      <c r="CCN82" s="48"/>
      <c r="CCO82" s="48"/>
      <c r="CCP82" s="48"/>
      <c r="CCQ82" s="48"/>
      <c r="CCR82" s="48"/>
      <c r="CCS82" s="48"/>
      <c r="CCT82" s="48"/>
      <c r="CCU82" s="48"/>
      <c r="CCV82" s="48"/>
      <c r="CCW82" s="48"/>
      <c r="CCX82" s="48"/>
      <c r="CCY82" s="48"/>
      <c r="CCZ82" s="48"/>
      <c r="CDA82" s="48"/>
      <c r="CDB82" s="48"/>
      <c r="CDC82" s="48"/>
      <c r="CDD82" s="48"/>
      <c r="CDE82" s="48"/>
      <c r="CDF82" s="48"/>
      <c r="CDG82" s="48"/>
      <c r="CDH82" s="48"/>
      <c r="CDI82" s="48"/>
      <c r="CDJ82" s="48"/>
      <c r="CDK82" s="48"/>
      <c r="CDL82" s="48"/>
      <c r="CDM82" s="48"/>
      <c r="CDN82" s="48"/>
      <c r="CDO82" s="48"/>
      <c r="CDP82" s="48"/>
      <c r="CDQ82" s="48"/>
      <c r="CDR82" s="48"/>
      <c r="CDS82" s="48"/>
      <c r="CDT82" s="48"/>
      <c r="CDU82" s="48"/>
      <c r="CDV82" s="48"/>
      <c r="CDW82" s="48"/>
      <c r="CDX82" s="48"/>
      <c r="CDY82" s="48"/>
      <c r="CDZ82" s="48"/>
      <c r="CEA82" s="48"/>
      <c r="CEB82" s="48"/>
      <c r="CEC82" s="48"/>
      <c r="CED82" s="48"/>
      <c r="CEE82" s="48"/>
      <c r="CEF82" s="48"/>
      <c r="CEG82" s="48"/>
      <c r="CEH82" s="48"/>
      <c r="CEI82" s="48"/>
      <c r="CEJ82" s="48"/>
      <c r="CEK82" s="48"/>
      <c r="CEL82" s="48"/>
      <c r="CEM82" s="48"/>
      <c r="CEN82" s="48"/>
      <c r="CEO82" s="48"/>
      <c r="CEP82" s="48"/>
      <c r="CEQ82" s="48"/>
      <c r="CER82" s="48"/>
      <c r="CES82" s="48"/>
      <c r="CET82" s="48"/>
      <c r="CEU82" s="48"/>
      <c r="CEV82" s="48"/>
      <c r="CEW82" s="48"/>
      <c r="CEX82" s="48"/>
      <c r="CEY82" s="48"/>
      <c r="CEZ82" s="48"/>
      <c r="CFA82" s="48"/>
      <c r="CFB82" s="48"/>
      <c r="CFC82" s="48"/>
      <c r="CFD82" s="48"/>
      <c r="CFE82" s="48"/>
      <c r="CFF82" s="48"/>
      <c r="CFG82" s="48"/>
      <c r="CFH82" s="48"/>
      <c r="CFI82" s="48"/>
      <c r="CFJ82" s="48"/>
      <c r="CFK82" s="48"/>
      <c r="CFL82" s="48"/>
      <c r="CFM82" s="48"/>
      <c r="CFN82" s="48"/>
      <c r="CFO82" s="48"/>
      <c r="CFP82" s="48"/>
      <c r="CFQ82" s="48"/>
      <c r="CFR82" s="48"/>
      <c r="CFS82" s="48"/>
      <c r="CFT82" s="48"/>
      <c r="CFU82" s="48"/>
      <c r="CFV82" s="48"/>
      <c r="CFW82" s="48"/>
      <c r="CFX82" s="48"/>
      <c r="CFY82" s="48"/>
      <c r="CFZ82" s="48"/>
      <c r="CGA82" s="48"/>
      <c r="CGB82" s="48"/>
      <c r="CGC82" s="48"/>
      <c r="CGD82" s="48"/>
      <c r="CGE82" s="48"/>
      <c r="CGF82" s="48"/>
      <c r="CGG82" s="48"/>
      <c r="CGH82" s="48"/>
      <c r="CGI82" s="48"/>
      <c r="CGJ82" s="48"/>
      <c r="CGK82" s="48"/>
      <c r="CGL82" s="48"/>
      <c r="CGM82" s="48"/>
      <c r="CGN82" s="48"/>
      <c r="CGO82" s="48"/>
      <c r="CGP82" s="48"/>
      <c r="CGQ82" s="48"/>
      <c r="CGR82" s="48"/>
      <c r="CGS82" s="48"/>
      <c r="CGT82" s="48"/>
      <c r="CGU82" s="48"/>
      <c r="CGV82" s="48"/>
      <c r="CGW82" s="48"/>
      <c r="CGX82" s="48"/>
      <c r="CGY82" s="48"/>
      <c r="CGZ82" s="48"/>
      <c r="CHA82" s="48"/>
      <c r="CHB82" s="48"/>
      <c r="CHC82" s="48"/>
      <c r="CHD82" s="48"/>
      <c r="CHE82" s="48"/>
      <c r="CHF82" s="48"/>
      <c r="CHG82" s="48"/>
      <c r="CHH82" s="48"/>
      <c r="CHI82" s="48"/>
      <c r="CHJ82" s="48"/>
      <c r="CHK82" s="48"/>
      <c r="CHL82" s="48"/>
      <c r="CHM82" s="48"/>
      <c r="CHN82" s="48"/>
      <c r="CHO82" s="48"/>
      <c r="CHP82" s="48"/>
      <c r="CHQ82" s="48"/>
      <c r="CHR82" s="48"/>
      <c r="CHS82" s="48"/>
      <c r="CHT82" s="48"/>
      <c r="CHU82" s="48"/>
      <c r="CHV82" s="48"/>
      <c r="CHW82" s="48"/>
      <c r="CHX82" s="48"/>
      <c r="CHY82" s="48"/>
      <c r="CHZ82" s="48"/>
      <c r="CIA82" s="48"/>
      <c r="CIB82" s="48"/>
      <c r="CIC82" s="48"/>
      <c r="CID82" s="48"/>
      <c r="CIE82" s="48"/>
      <c r="CIF82" s="48"/>
      <c r="CIG82" s="48"/>
      <c r="CIH82" s="48"/>
      <c r="CII82" s="48"/>
      <c r="CIJ82" s="48"/>
      <c r="CIK82" s="48"/>
      <c r="CIL82" s="48"/>
      <c r="CIM82" s="48"/>
      <c r="CIN82" s="48"/>
      <c r="CIO82" s="48"/>
      <c r="CIP82" s="48"/>
      <c r="CIQ82" s="48"/>
      <c r="CIR82" s="48"/>
      <c r="CIS82" s="48"/>
      <c r="CIT82" s="48"/>
      <c r="CIU82" s="48"/>
      <c r="CIV82" s="48"/>
      <c r="CIW82" s="48"/>
      <c r="CIX82" s="48"/>
      <c r="CIY82" s="48"/>
      <c r="CIZ82" s="48"/>
      <c r="CJA82" s="48"/>
      <c r="CJB82" s="48"/>
      <c r="CJC82" s="48"/>
      <c r="CJD82" s="48"/>
      <c r="CJE82" s="48"/>
      <c r="CJF82" s="48"/>
      <c r="CJG82" s="48"/>
      <c r="CJH82" s="48"/>
      <c r="CJI82" s="48"/>
      <c r="CJJ82" s="48"/>
      <c r="CJK82" s="48"/>
      <c r="CJL82" s="48"/>
      <c r="CJM82" s="48"/>
      <c r="CJN82" s="48"/>
      <c r="CJO82" s="48"/>
      <c r="CJP82" s="48"/>
      <c r="CJQ82" s="48"/>
      <c r="CJR82" s="48"/>
      <c r="CJS82" s="48"/>
      <c r="CJT82" s="48"/>
      <c r="CJU82" s="48"/>
      <c r="CJV82" s="48"/>
      <c r="CJW82" s="48"/>
      <c r="CJX82" s="48"/>
      <c r="CJY82" s="48"/>
      <c r="CJZ82" s="48"/>
      <c r="CKA82" s="48"/>
      <c r="CKB82" s="48"/>
      <c r="CKC82" s="48"/>
      <c r="CKD82" s="48"/>
      <c r="CKE82" s="48"/>
      <c r="CKF82" s="48"/>
      <c r="CKG82" s="48"/>
      <c r="CKH82" s="48"/>
      <c r="CKI82" s="48"/>
      <c r="CKJ82" s="48"/>
      <c r="CKK82" s="48"/>
      <c r="CKL82" s="48"/>
      <c r="CKM82" s="48"/>
      <c r="CKN82" s="48"/>
      <c r="CKO82" s="48"/>
      <c r="CKP82" s="48"/>
      <c r="CKQ82" s="48"/>
      <c r="CKR82" s="48"/>
      <c r="CKS82" s="48"/>
      <c r="CKT82" s="48"/>
      <c r="CKU82" s="48"/>
      <c r="CKV82" s="48"/>
      <c r="CKW82" s="48"/>
      <c r="CKX82" s="48"/>
      <c r="CKY82" s="48"/>
      <c r="CKZ82" s="48"/>
      <c r="CLA82" s="48"/>
      <c r="CLB82" s="48"/>
      <c r="CLC82" s="48"/>
      <c r="CLD82" s="48"/>
      <c r="CLE82" s="48"/>
      <c r="CLF82" s="48"/>
      <c r="CLG82" s="48"/>
      <c r="CLH82" s="48"/>
      <c r="CLI82" s="48"/>
      <c r="CLJ82" s="48"/>
      <c r="CLK82" s="48"/>
      <c r="CLL82" s="48"/>
      <c r="CLM82" s="48"/>
      <c r="CLN82" s="48"/>
      <c r="CLO82" s="48"/>
      <c r="CLP82" s="48"/>
      <c r="CLQ82" s="48"/>
      <c r="CLR82" s="48"/>
      <c r="CLS82" s="48"/>
      <c r="CLT82" s="48"/>
      <c r="CLU82" s="48"/>
      <c r="CLV82" s="48"/>
      <c r="CLW82" s="48"/>
      <c r="CLX82" s="48"/>
      <c r="CLY82" s="48"/>
      <c r="CLZ82" s="48"/>
      <c r="CMA82" s="48"/>
      <c r="CMB82" s="48"/>
      <c r="CMC82" s="48"/>
      <c r="CMD82" s="48"/>
      <c r="CME82" s="48"/>
      <c r="CMF82" s="48"/>
      <c r="CMG82" s="48"/>
      <c r="CMH82" s="48"/>
      <c r="CMI82" s="48"/>
      <c r="CMJ82" s="48"/>
      <c r="CMK82" s="48"/>
      <c r="CML82" s="48"/>
      <c r="CMM82" s="48"/>
      <c r="CMN82" s="48"/>
      <c r="CMO82" s="48"/>
      <c r="CMP82" s="48"/>
      <c r="CMQ82" s="48"/>
      <c r="CMR82" s="48"/>
      <c r="CMS82" s="48"/>
      <c r="CMT82" s="48"/>
      <c r="CMU82" s="48"/>
      <c r="CMV82" s="48"/>
      <c r="CMW82" s="48"/>
      <c r="CMX82" s="48"/>
      <c r="CMY82" s="48"/>
      <c r="CMZ82" s="48"/>
      <c r="CNA82" s="48"/>
      <c r="CNB82" s="48"/>
      <c r="CNC82" s="48"/>
      <c r="CND82" s="48"/>
      <c r="CNE82" s="48"/>
      <c r="CNF82" s="48"/>
      <c r="CNG82" s="48"/>
      <c r="CNH82" s="48"/>
      <c r="CNI82" s="48"/>
      <c r="CNJ82" s="48"/>
      <c r="CNK82" s="48"/>
      <c r="CNL82" s="48"/>
      <c r="CNM82" s="48"/>
      <c r="CNN82" s="48"/>
      <c r="CNO82" s="48"/>
      <c r="CNP82" s="48"/>
      <c r="CNQ82" s="48"/>
      <c r="CNR82" s="48"/>
      <c r="CNS82" s="48"/>
      <c r="CNT82" s="48"/>
      <c r="CNU82" s="48"/>
      <c r="CNV82" s="48"/>
      <c r="CNW82" s="48"/>
      <c r="CNX82" s="48"/>
      <c r="CNY82" s="48"/>
      <c r="CNZ82" s="48"/>
      <c r="COA82" s="48"/>
      <c r="COB82" s="48"/>
      <c r="COC82" s="48"/>
      <c r="COD82" s="48"/>
      <c r="COE82" s="48"/>
      <c r="COF82" s="48"/>
      <c r="COG82" s="48"/>
      <c r="COH82" s="48"/>
      <c r="COI82" s="48"/>
      <c r="COJ82" s="48"/>
      <c r="COK82" s="48"/>
      <c r="COL82" s="48"/>
      <c r="COM82" s="48"/>
      <c r="CON82" s="48"/>
      <c r="COO82" s="48"/>
      <c r="COP82" s="48"/>
      <c r="COQ82" s="48"/>
      <c r="COR82" s="48"/>
      <c r="COS82" s="48"/>
      <c r="COT82" s="48"/>
      <c r="COU82" s="48"/>
      <c r="COV82" s="48"/>
      <c r="COW82" s="48"/>
      <c r="COX82" s="48"/>
      <c r="COY82" s="48"/>
      <c r="COZ82" s="48"/>
      <c r="CPA82" s="48"/>
      <c r="CPB82" s="48"/>
      <c r="CPC82" s="48"/>
      <c r="CPD82" s="48"/>
      <c r="CPE82" s="48"/>
      <c r="CPF82" s="48"/>
      <c r="CPG82" s="48"/>
      <c r="CPH82" s="48"/>
      <c r="CPI82" s="48"/>
      <c r="CPJ82" s="48"/>
      <c r="CPK82" s="48"/>
      <c r="CPL82" s="48"/>
      <c r="CPM82" s="48"/>
      <c r="CPN82" s="48"/>
      <c r="CPO82" s="48"/>
      <c r="CPP82" s="48"/>
      <c r="CPQ82" s="48"/>
      <c r="CPR82" s="48"/>
      <c r="CPS82" s="48"/>
      <c r="CPT82" s="48"/>
      <c r="CPU82" s="48"/>
      <c r="CPV82" s="48"/>
      <c r="CPW82" s="48"/>
      <c r="CPX82" s="48"/>
      <c r="CPY82" s="48"/>
      <c r="CPZ82" s="48"/>
      <c r="CQA82" s="48"/>
      <c r="CQB82" s="48"/>
      <c r="CQC82" s="48"/>
      <c r="CQD82" s="48"/>
      <c r="CQE82" s="48"/>
      <c r="CQF82" s="48"/>
      <c r="CQG82" s="48"/>
      <c r="CQH82" s="48"/>
      <c r="CQI82" s="48"/>
      <c r="CQJ82" s="48"/>
      <c r="CQK82" s="48"/>
      <c r="CQL82" s="48"/>
      <c r="CQM82" s="48"/>
      <c r="CQN82" s="48"/>
      <c r="CQO82" s="48"/>
      <c r="CQP82" s="48"/>
      <c r="CQQ82" s="48"/>
      <c r="CQR82" s="48"/>
      <c r="CQS82" s="48"/>
      <c r="CQT82" s="48"/>
      <c r="CQU82" s="48"/>
      <c r="CQV82" s="48"/>
      <c r="CQW82" s="48"/>
      <c r="CQX82" s="48"/>
      <c r="CQY82" s="48"/>
      <c r="CQZ82" s="48"/>
      <c r="CRA82" s="48"/>
      <c r="CRB82" s="48"/>
      <c r="CRC82" s="48"/>
      <c r="CRD82" s="48"/>
      <c r="CRE82" s="48"/>
      <c r="CRF82" s="48"/>
      <c r="CRG82" s="48"/>
      <c r="CRH82" s="48"/>
      <c r="CRI82" s="48"/>
      <c r="CRJ82" s="48"/>
      <c r="CRK82" s="48"/>
      <c r="CRL82" s="48"/>
      <c r="CRM82" s="48"/>
      <c r="CRN82" s="48"/>
      <c r="CRO82" s="48"/>
      <c r="CRP82" s="48"/>
      <c r="CRQ82" s="48"/>
      <c r="CRR82" s="48"/>
      <c r="CRS82" s="48"/>
      <c r="CRT82" s="48"/>
      <c r="CRU82" s="48"/>
      <c r="CRV82" s="48"/>
      <c r="CRW82" s="48"/>
      <c r="CRX82" s="48"/>
      <c r="CRY82" s="48"/>
      <c r="CRZ82" s="48"/>
      <c r="CSA82" s="48"/>
      <c r="CSB82" s="48"/>
      <c r="CSC82" s="48"/>
      <c r="CSD82" s="48"/>
      <c r="CSE82" s="48"/>
      <c r="CSF82" s="48"/>
      <c r="CSG82" s="48"/>
      <c r="CSH82" s="48"/>
      <c r="CSI82" s="48"/>
      <c r="CSJ82" s="48"/>
      <c r="CSK82" s="48"/>
      <c r="CSL82" s="48"/>
      <c r="CSM82" s="48"/>
      <c r="CSN82" s="48"/>
      <c r="CSO82" s="48"/>
      <c r="CSP82" s="48"/>
      <c r="CSQ82" s="48"/>
      <c r="CSR82" s="48"/>
      <c r="CSS82" s="48"/>
      <c r="CST82" s="48"/>
      <c r="CSU82" s="48"/>
      <c r="CSV82" s="48"/>
      <c r="CSW82" s="48"/>
      <c r="CSX82" s="48"/>
      <c r="CSY82" s="48"/>
      <c r="CSZ82" s="48"/>
      <c r="CTA82" s="48"/>
      <c r="CTB82" s="48"/>
      <c r="CTC82" s="48"/>
      <c r="CTD82" s="48"/>
      <c r="CTE82" s="48"/>
      <c r="CTF82" s="48"/>
      <c r="CTG82" s="48"/>
      <c r="CTH82" s="48"/>
      <c r="CTI82" s="48"/>
      <c r="CTJ82" s="48"/>
      <c r="CTK82" s="48"/>
      <c r="CTL82" s="48"/>
      <c r="CTM82" s="48"/>
      <c r="CTN82" s="48"/>
      <c r="CTO82" s="48"/>
      <c r="CTP82" s="48"/>
      <c r="CTQ82" s="48"/>
      <c r="CTR82" s="48"/>
      <c r="CTS82" s="48"/>
      <c r="CTT82" s="48"/>
      <c r="CTU82" s="48"/>
      <c r="CTV82" s="48"/>
      <c r="CTW82" s="48"/>
      <c r="CTX82" s="48"/>
      <c r="CTY82" s="48"/>
      <c r="CTZ82" s="48"/>
      <c r="CUA82" s="48"/>
      <c r="CUB82" s="48"/>
      <c r="CUC82" s="48"/>
      <c r="CUD82" s="48"/>
      <c r="CUE82" s="48"/>
      <c r="CUF82" s="48"/>
      <c r="CUG82" s="48"/>
      <c r="CUH82" s="48"/>
      <c r="CUI82" s="48"/>
      <c r="CUJ82" s="48"/>
      <c r="CUK82" s="48"/>
      <c r="CUL82" s="48"/>
      <c r="CUM82" s="48"/>
      <c r="CUN82" s="48"/>
      <c r="CUO82" s="48"/>
      <c r="CUP82" s="48"/>
      <c r="CUQ82" s="48"/>
      <c r="CUR82" s="48"/>
      <c r="CUS82" s="48"/>
      <c r="CUT82" s="48"/>
      <c r="CUU82" s="48"/>
      <c r="CUV82" s="48"/>
      <c r="CUW82" s="48"/>
      <c r="CUX82" s="48"/>
      <c r="CUY82" s="48"/>
      <c r="CUZ82" s="48"/>
      <c r="CVA82" s="48"/>
      <c r="CVB82" s="48"/>
      <c r="CVC82" s="48"/>
      <c r="CVD82" s="48"/>
      <c r="CVE82" s="48"/>
      <c r="CVF82" s="48"/>
      <c r="CVG82" s="48"/>
      <c r="CVH82" s="48"/>
      <c r="CVI82" s="48"/>
      <c r="CVJ82" s="48"/>
      <c r="CVK82" s="48"/>
      <c r="CVL82" s="48"/>
      <c r="CVM82" s="48"/>
      <c r="CVN82" s="48"/>
      <c r="CVO82" s="48"/>
      <c r="CVP82" s="48"/>
      <c r="CVQ82" s="48"/>
      <c r="CVR82" s="48"/>
      <c r="CVS82" s="48"/>
      <c r="CVT82" s="48"/>
      <c r="CVU82" s="48"/>
      <c r="CVV82" s="48"/>
      <c r="CVW82" s="48"/>
      <c r="CVX82" s="48"/>
      <c r="CVY82" s="48"/>
      <c r="CVZ82" s="48"/>
      <c r="CWA82" s="48"/>
      <c r="CWB82" s="48"/>
      <c r="CWC82" s="48"/>
      <c r="CWD82" s="48"/>
      <c r="CWE82" s="48"/>
      <c r="CWF82" s="48"/>
      <c r="CWG82" s="48"/>
      <c r="CWH82" s="48"/>
      <c r="CWI82" s="48"/>
      <c r="CWJ82" s="48"/>
      <c r="CWK82" s="48"/>
      <c r="CWL82" s="48"/>
      <c r="CWM82" s="48"/>
      <c r="CWN82" s="48"/>
      <c r="CWO82" s="48"/>
      <c r="CWP82" s="48"/>
      <c r="CWQ82" s="48"/>
      <c r="CWR82" s="48"/>
      <c r="CWS82" s="48"/>
      <c r="CWT82" s="48"/>
      <c r="CWU82" s="48"/>
      <c r="CWV82" s="48"/>
      <c r="CWW82" s="48"/>
      <c r="CWX82" s="48"/>
      <c r="CWY82" s="48"/>
      <c r="CWZ82" s="48"/>
      <c r="CXA82" s="48"/>
      <c r="CXB82" s="48"/>
      <c r="CXC82" s="48"/>
      <c r="CXD82" s="48"/>
      <c r="CXE82" s="48"/>
      <c r="CXF82" s="48"/>
      <c r="CXG82" s="48"/>
      <c r="CXH82" s="48"/>
      <c r="CXI82" s="48"/>
      <c r="CXJ82" s="48"/>
      <c r="CXK82" s="48"/>
      <c r="CXL82" s="48"/>
      <c r="CXM82" s="48"/>
      <c r="CXN82" s="48"/>
      <c r="CXO82" s="48"/>
      <c r="CXP82" s="48"/>
      <c r="CXQ82" s="48"/>
      <c r="CXR82" s="48"/>
      <c r="CXS82" s="48"/>
      <c r="CXT82" s="48"/>
      <c r="CXU82" s="48"/>
      <c r="CXV82" s="48"/>
      <c r="CXW82" s="48"/>
      <c r="CXX82" s="48"/>
      <c r="CXY82" s="48"/>
      <c r="CXZ82" s="48"/>
      <c r="CYA82" s="48"/>
      <c r="CYB82" s="48"/>
      <c r="CYC82" s="48"/>
      <c r="CYD82" s="48"/>
      <c r="CYE82" s="48"/>
      <c r="CYF82" s="48"/>
      <c r="CYG82" s="48"/>
      <c r="CYH82" s="48"/>
      <c r="CYI82" s="48"/>
      <c r="CYJ82" s="48"/>
      <c r="CYK82" s="48"/>
      <c r="CYL82" s="48"/>
      <c r="CYM82" s="48"/>
      <c r="CYN82" s="48"/>
      <c r="CYO82" s="48"/>
      <c r="CYP82" s="48"/>
      <c r="CYQ82" s="48"/>
      <c r="CYR82" s="48"/>
      <c r="CYS82" s="48"/>
      <c r="CYT82" s="48"/>
      <c r="CYU82" s="48"/>
      <c r="CYV82" s="48"/>
      <c r="CYW82" s="48"/>
      <c r="CYX82" s="48"/>
      <c r="CYY82" s="48"/>
      <c r="CYZ82" s="48"/>
      <c r="CZA82" s="48"/>
      <c r="CZB82" s="48"/>
      <c r="CZC82" s="48"/>
      <c r="CZD82" s="48"/>
      <c r="CZE82" s="48"/>
      <c r="CZF82" s="48"/>
      <c r="CZG82" s="48"/>
      <c r="CZH82" s="48"/>
      <c r="CZI82" s="48"/>
      <c r="CZJ82" s="48"/>
      <c r="CZK82" s="48"/>
      <c r="CZL82" s="48"/>
      <c r="CZM82" s="48"/>
      <c r="CZN82" s="48"/>
      <c r="CZO82" s="48"/>
      <c r="CZP82" s="48"/>
      <c r="CZQ82" s="48"/>
      <c r="CZR82" s="48"/>
      <c r="CZS82" s="48"/>
      <c r="CZT82" s="48"/>
      <c r="CZU82" s="48"/>
      <c r="CZV82" s="48"/>
      <c r="CZW82" s="48"/>
      <c r="CZX82" s="48"/>
      <c r="CZY82" s="48"/>
      <c r="CZZ82" s="48"/>
      <c r="DAA82" s="48"/>
      <c r="DAB82" s="48"/>
      <c r="DAC82" s="48"/>
      <c r="DAD82" s="48"/>
      <c r="DAE82" s="48"/>
      <c r="DAF82" s="48"/>
      <c r="DAG82" s="48"/>
      <c r="DAH82" s="48"/>
      <c r="DAI82" s="48"/>
      <c r="DAJ82" s="48"/>
      <c r="DAK82" s="48"/>
      <c r="DAL82" s="48"/>
      <c r="DAM82" s="48"/>
      <c r="DAN82" s="48"/>
      <c r="DAO82" s="48"/>
      <c r="DAP82" s="48"/>
      <c r="DAQ82" s="48"/>
      <c r="DAR82" s="48"/>
      <c r="DAS82" s="48"/>
      <c r="DAT82" s="48"/>
      <c r="DAU82" s="48"/>
      <c r="DAV82" s="48"/>
      <c r="DAW82" s="48"/>
      <c r="DAX82" s="48"/>
      <c r="DAY82" s="48"/>
      <c r="DAZ82" s="48"/>
      <c r="DBA82" s="48"/>
      <c r="DBB82" s="48"/>
      <c r="DBC82" s="48"/>
      <c r="DBD82" s="48"/>
      <c r="DBE82" s="48"/>
      <c r="DBF82" s="48"/>
      <c r="DBG82" s="48"/>
      <c r="DBH82" s="48"/>
      <c r="DBI82" s="48"/>
      <c r="DBJ82" s="48"/>
      <c r="DBK82" s="48"/>
      <c r="DBL82" s="48"/>
      <c r="DBM82" s="48"/>
      <c r="DBN82" s="48"/>
      <c r="DBO82" s="48"/>
      <c r="DBP82" s="48"/>
      <c r="DBQ82" s="48"/>
      <c r="DBR82" s="48"/>
      <c r="DBS82" s="48"/>
      <c r="DBT82" s="48"/>
      <c r="DBU82" s="48"/>
      <c r="DBV82" s="48"/>
      <c r="DBW82" s="48"/>
      <c r="DBX82" s="48"/>
      <c r="DBY82" s="48"/>
      <c r="DBZ82" s="48"/>
      <c r="DCA82" s="48"/>
      <c r="DCB82" s="48"/>
      <c r="DCC82" s="48"/>
      <c r="DCD82" s="48"/>
      <c r="DCE82" s="48"/>
      <c r="DCF82" s="48"/>
      <c r="DCG82" s="48"/>
      <c r="DCH82" s="48"/>
      <c r="DCI82" s="48"/>
      <c r="DCJ82" s="48"/>
      <c r="DCK82" s="48"/>
      <c r="DCL82" s="48"/>
      <c r="DCM82" s="48"/>
      <c r="DCN82" s="48"/>
      <c r="DCO82" s="48"/>
      <c r="DCP82" s="48"/>
      <c r="DCQ82" s="48"/>
      <c r="DCR82" s="48"/>
      <c r="DCS82" s="48"/>
      <c r="DCT82" s="48"/>
      <c r="DCU82" s="48"/>
      <c r="DCV82" s="48"/>
      <c r="DCW82" s="48"/>
      <c r="DCX82" s="48"/>
      <c r="DCY82" s="48"/>
      <c r="DCZ82" s="48"/>
      <c r="DDA82" s="48"/>
      <c r="DDB82" s="48"/>
      <c r="DDC82" s="48"/>
      <c r="DDD82" s="48"/>
      <c r="DDE82" s="48"/>
      <c r="DDF82" s="48"/>
      <c r="DDG82" s="48"/>
      <c r="DDH82" s="48"/>
      <c r="DDI82" s="48"/>
      <c r="DDJ82" s="48"/>
      <c r="DDK82" s="48"/>
      <c r="DDL82" s="48"/>
      <c r="DDM82" s="48"/>
      <c r="DDN82" s="48"/>
      <c r="DDO82" s="48"/>
      <c r="DDP82" s="48"/>
      <c r="DDQ82" s="48"/>
      <c r="DDR82" s="48"/>
      <c r="DDS82" s="48"/>
      <c r="DDT82" s="48"/>
      <c r="DDU82" s="48"/>
      <c r="DDV82" s="48"/>
      <c r="DDW82" s="48"/>
      <c r="DDX82" s="48"/>
      <c r="DDY82" s="48"/>
      <c r="DDZ82" s="48"/>
      <c r="DEA82" s="48"/>
      <c r="DEB82" s="48"/>
      <c r="DEC82" s="48"/>
      <c r="DED82" s="48"/>
      <c r="DEE82" s="48"/>
      <c r="DEF82" s="48"/>
      <c r="DEG82" s="48"/>
      <c r="DEH82" s="48"/>
      <c r="DEI82" s="48"/>
      <c r="DEJ82" s="48"/>
      <c r="DEK82" s="48"/>
      <c r="DEL82" s="48"/>
      <c r="DEM82" s="48"/>
      <c r="DEN82" s="48"/>
      <c r="DEO82" s="48"/>
      <c r="DEP82" s="48"/>
      <c r="DEQ82" s="48"/>
      <c r="DER82" s="48"/>
      <c r="DES82" s="48"/>
      <c r="DET82" s="48"/>
      <c r="DEU82" s="48"/>
      <c r="DEV82" s="48"/>
      <c r="DEW82" s="48"/>
      <c r="DEX82" s="48"/>
      <c r="DEY82" s="48"/>
      <c r="DEZ82" s="48"/>
      <c r="DFA82" s="48"/>
      <c r="DFB82" s="48"/>
      <c r="DFC82" s="48"/>
      <c r="DFD82" s="48"/>
      <c r="DFE82" s="48"/>
      <c r="DFF82" s="48"/>
      <c r="DFG82" s="48"/>
      <c r="DFH82" s="48"/>
      <c r="DFI82" s="48"/>
      <c r="DFJ82" s="48"/>
      <c r="DFK82" s="48"/>
      <c r="DFL82" s="48"/>
      <c r="DFM82" s="48"/>
      <c r="DFN82" s="48"/>
      <c r="DFO82" s="48"/>
      <c r="DFP82" s="48"/>
      <c r="DFQ82" s="48"/>
      <c r="DFR82" s="48"/>
      <c r="DFS82" s="48"/>
      <c r="DFT82" s="48"/>
      <c r="DFU82" s="48"/>
      <c r="DFV82" s="48"/>
      <c r="DFW82" s="48"/>
      <c r="DFX82" s="48"/>
      <c r="DFY82" s="48"/>
      <c r="DFZ82" s="48"/>
      <c r="DGA82" s="48"/>
      <c r="DGB82" s="48"/>
      <c r="DGC82" s="48"/>
      <c r="DGD82" s="48"/>
      <c r="DGE82" s="48"/>
      <c r="DGF82" s="48"/>
      <c r="DGG82" s="48"/>
      <c r="DGH82" s="48"/>
      <c r="DGI82" s="48"/>
      <c r="DGJ82" s="48"/>
      <c r="DGK82" s="48"/>
      <c r="DGL82" s="48"/>
      <c r="DGM82" s="48"/>
      <c r="DGN82" s="48"/>
      <c r="DGO82" s="48"/>
      <c r="DGP82" s="48"/>
      <c r="DGQ82" s="48"/>
      <c r="DGR82" s="48"/>
      <c r="DGS82" s="48"/>
      <c r="DGT82" s="48"/>
      <c r="DGU82" s="48"/>
      <c r="DGV82" s="48"/>
      <c r="DGW82" s="48"/>
      <c r="DGX82" s="48"/>
      <c r="DGY82" s="48"/>
      <c r="DGZ82" s="48"/>
      <c r="DHA82" s="48"/>
      <c r="DHB82" s="48"/>
      <c r="DHC82" s="48"/>
      <c r="DHD82" s="48"/>
      <c r="DHE82" s="48"/>
      <c r="DHF82" s="48"/>
      <c r="DHG82" s="48"/>
      <c r="DHH82" s="48"/>
      <c r="DHI82" s="48"/>
      <c r="DHJ82" s="48"/>
      <c r="DHK82" s="48"/>
      <c r="DHL82" s="48"/>
      <c r="DHM82" s="48"/>
      <c r="DHN82" s="48"/>
      <c r="DHO82" s="48"/>
      <c r="DHP82" s="48"/>
      <c r="DHQ82" s="48"/>
      <c r="DHR82" s="48"/>
      <c r="DHS82" s="48"/>
      <c r="DHT82" s="48"/>
      <c r="DHU82" s="48"/>
      <c r="DHV82" s="48"/>
      <c r="DHW82" s="48"/>
      <c r="DHX82" s="48"/>
      <c r="DHY82" s="48"/>
      <c r="DHZ82" s="48"/>
      <c r="DIA82" s="48"/>
      <c r="DIB82" s="48"/>
      <c r="DIC82" s="48"/>
      <c r="DID82" s="48"/>
      <c r="DIE82" s="48"/>
      <c r="DIF82" s="48"/>
      <c r="DIG82" s="48"/>
      <c r="DIH82" s="48"/>
      <c r="DII82" s="48"/>
      <c r="DIJ82" s="48"/>
      <c r="DIK82" s="48"/>
      <c r="DIL82" s="48"/>
      <c r="DIM82" s="48"/>
      <c r="DIN82" s="48"/>
      <c r="DIO82" s="48"/>
      <c r="DIP82" s="48"/>
      <c r="DIQ82" s="48"/>
      <c r="DIR82" s="48"/>
      <c r="DIS82" s="48"/>
      <c r="DIT82" s="48"/>
      <c r="DIU82" s="48"/>
      <c r="DIV82" s="48"/>
      <c r="DIW82" s="48"/>
      <c r="DIX82" s="48"/>
      <c r="DIY82" s="48"/>
      <c r="DIZ82" s="48"/>
      <c r="DJA82" s="48"/>
      <c r="DJB82" s="48"/>
      <c r="DJC82" s="48"/>
      <c r="DJD82" s="48"/>
      <c r="DJE82" s="48"/>
      <c r="DJF82" s="48"/>
      <c r="DJG82" s="48"/>
      <c r="DJH82" s="48"/>
      <c r="DJI82" s="48"/>
      <c r="DJJ82" s="48"/>
      <c r="DJK82" s="48"/>
      <c r="DJL82" s="48"/>
      <c r="DJM82" s="48"/>
      <c r="DJN82" s="48"/>
      <c r="DJO82" s="48"/>
      <c r="DJP82" s="48"/>
      <c r="DJQ82" s="48"/>
      <c r="DJR82" s="48"/>
      <c r="DJS82" s="48"/>
      <c r="DJT82" s="48"/>
      <c r="DJU82" s="48"/>
      <c r="DJV82" s="48"/>
      <c r="DJW82" s="48"/>
      <c r="DJX82" s="48"/>
      <c r="DJY82" s="48"/>
      <c r="DJZ82" s="48"/>
      <c r="DKA82" s="48"/>
      <c r="DKB82" s="48"/>
      <c r="DKC82" s="48"/>
      <c r="DKD82" s="48"/>
      <c r="DKE82" s="48"/>
      <c r="DKF82" s="48"/>
      <c r="DKG82" s="48"/>
      <c r="DKH82" s="48"/>
      <c r="DKI82" s="48"/>
      <c r="DKJ82" s="48"/>
      <c r="DKK82" s="48"/>
      <c r="DKL82" s="48"/>
      <c r="DKM82" s="48"/>
      <c r="DKN82" s="48"/>
      <c r="DKO82" s="48"/>
      <c r="DKP82" s="48"/>
      <c r="DKQ82" s="48"/>
      <c r="DKR82" s="48"/>
      <c r="DKS82" s="48"/>
      <c r="DKT82" s="48"/>
      <c r="DKU82" s="48"/>
      <c r="DKV82" s="48"/>
      <c r="DKW82" s="48"/>
      <c r="DKX82" s="48"/>
      <c r="DKY82" s="48"/>
      <c r="DKZ82" s="48"/>
      <c r="DLA82" s="48"/>
      <c r="DLB82" s="48"/>
      <c r="DLC82" s="48"/>
      <c r="DLD82" s="48"/>
      <c r="DLE82" s="48"/>
      <c r="DLF82" s="48"/>
      <c r="DLG82" s="48"/>
      <c r="DLH82" s="48"/>
      <c r="DLI82" s="48"/>
      <c r="DLJ82" s="48"/>
      <c r="DLK82" s="48"/>
      <c r="DLL82" s="48"/>
      <c r="DLM82" s="48"/>
      <c r="DLN82" s="48"/>
      <c r="DLO82" s="48"/>
      <c r="DLP82" s="48"/>
      <c r="DLQ82" s="48"/>
      <c r="DLR82" s="48"/>
      <c r="DLS82" s="48"/>
      <c r="DLT82" s="48"/>
      <c r="DLU82" s="48"/>
      <c r="DLV82" s="48"/>
      <c r="DLW82" s="48"/>
      <c r="DLX82" s="48"/>
      <c r="DLY82" s="48"/>
      <c r="DLZ82" s="48"/>
      <c r="DMA82" s="48"/>
      <c r="DMB82" s="48"/>
      <c r="DMC82" s="48"/>
      <c r="DMD82" s="48"/>
      <c r="DME82" s="48"/>
      <c r="DMF82" s="48"/>
      <c r="DMG82" s="48"/>
      <c r="DMH82" s="48"/>
      <c r="DMI82" s="48"/>
      <c r="DMJ82" s="48"/>
      <c r="DMK82" s="48"/>
      <c r="DML82" s="48"/>
      <c r="DMM82" s="48"/>
      <c r="DMN82" s="48"/>
      <c r="DMO82" s="48"/>
      <c r="DMP82" s="48"/>
      <c r="DMQ82" s="48"/>
      <c r="DMR82" s="48"/>
      <c r="DMS82" s="48"/>
      <c r="DMT82" s="48"/>
      <c r="DMU82" s="48"/>
      <c r="DMV82" s="48"/>
      <c r="DMW82" s="48"/>
      <c r="DMX82" s="48"/>
      <c r="DMY82" s="48"/>
      <c r="DMZ82" s="48"/>
      <c r="DNA82" s="48"/>
      <c r="DNB82" s="48"/>
      <c r="DNC82" s="48"/>
      <c r="DND82" s="48"/>
      <c r="DNE82" s="48"/>
      <c r="DNF82" s="48"/>
      <c r="DNG82" s="48"/>
      <c r="DNH82" s="48"/>
      <c r="DNI82" s="48"/>
      <c r="DNJ82" s="48"/>
      <c r="DNK82" s="48"/>
      <c r="DNL82" s="48"/>
      <c r="DNM82" s="48"/>
      <c r="DNN82" s="48"/>
      <c r="DNO82" s="48"/>
      <c r="DNP82" s="48"/>
      <c r="DNQ82" s="48"/>
      <c r="DNR82" s="48"/>
      <c r="DNS82" s="48"/>
      <c r="DNT82" s="48"/>
      <c r="DNU82" s="48"/>
      <c r="DNV82" s="48"/>
      <c r="DNW82" s="48"/>
      <c r="DNX82" s="48"/>
      <c r="DNY82" s="48"/>
      <c r="DNZ82" s="48"/>
      <c r="DOA82" s="48"/>
      <c r="DOB82" s="48"/>
      <c r="DOC82" s="48"/>
      <c r="DOD82" s="48"/>
      <c r="DOE82" s="48"/>
      <c r="DOF82" s="48"/>
      <c r="DOG82" s="48"/>
      <c r="DOH82" s="48"/>
      <c r="DOI82" s="48"/>
      <c r="DOJ82" s="48"/>
      <c r="DOK82" s="48"/>
      <c r="DOL82" s="48"/>
      <c r="DOM82" s="48"/>
      <c r="DON82" s="48"/>
      <c r="DOO82" s="48"/>
      <c r="DOP82" s="48"/>
      <c r="DOQ82" s="48"/>
      <c r="DOR82" s="48"/>
      <c r="DOS82" s="48"/>
      <c r="DOT82" s="48"/>
      <c r="DOU82" s="48"/>
      <c r="DOV82" s="48"/>
      <c r="DOW82" s="48"/>
      <c r="DOX82" s="48"/>
      <c r="DOY82" s="48"/>
      <c r="DOZ82" s="48"/>
      <c r="DPA82" s="48"/>
      <c r="DPB82" s="48"/>
      <c r="DPC82" s="48"/>
      <c r="DPD82" s="48"/>
      <c r="DPE82" s="48"/>
      <c r="DPF82" s="48"/>
      <c r="DPG82" s="48"/>
      <c r="DPH82" s="48"/>
      <c r="DPI82" s="48"/>
      <c r="DPJ82" s="48"/>
      <c r="DPK82" s="48"/>
      <c r="DPL82" s="48"/>
      <c r="DPM82" s="48"/>
      <c r="DPN82" s="48"/>
      <c r="DPO82" s="48"/>
      <c r="DPP82" s="48"/>
      <c r="DPQ82" s="48"/>
      <c r="DPR82" s="48"/>
      <c r="DPS82" s="48"/>
      <c r="DPT82" s="48"/>
      <c r="DPU82" s="48"/>
      <c r="DPV82" s="48"/>
      <c r="DPW82" s="48"/>
      <c r="DPX82" s="48"/>
      <c r="DPY82" s="48"/>
      <c r="DPZ82" s="48"/>
      <c r="DQA82" s="48"/>
      <c r="DQB82" s="48"/>
      <c r="DQC82" s="48"/>
      <c r="DQD82" s="48"/>
      <c r="DQE82" s="48"/>
      <c r="DQF82" s="48"/>
      <c r="DQG82" s="48"/>
      <c r="DQH82" s="48"/>
      <c r="DQI82" s="48"/>
      <c r="DQJ82" s="48"/>
      <c r="DQK82" s="48"/>
      <c r="DQL82" s="48"/>
      <c r="DQM82" s="48"/>
      <c r="DQN82" s="48"/>
      <c r="DQO82" s="48"/>
      <c r="DQP82" s="48"/>
      <c r="DQQ82" s="48"/>
      <c r="DQR82" s="48"/>
      <c r="DQS82" s="48"/>
      <c r="DQT82" s="48"/>
      <c r="DQU82" s="48"/>
      <c r="DQV82" s="48"/>
      <c r="DQW82" s="48"/>
      <c r="DQX82" s="48"/>
      <c r="DQY82" s="48"/>
      <c r="DQZ82" s="48"/>
      <c r="DRA82" s="48"/>
      <c r="DRB82" s="48"/>
      <c r="DRC82" s="48"/>
      <c r="DRD82" s="48"/>
      <c r="DRE82" s="48"/>
      <c r="DRF82" s="48"/>
      <c r="DRG82" s="48"/>
      <c r="DRH82" s="48"/>
      <c r="DRI82" s="48"/>
      <c r="DRJ82" s="48"/>
      <c r="DRK82" s="48"/>
      <c r="DRL82" s="48"/>
      <c r="DRM82" s="48"/>
      <c r="DRN82" s="48"/>
      <c r="DRO82" s="48"/>
      <c r="DRP82" s="48"/>
      <c r="DRQ82" s="48"/>
      <c r="DRR82" s="48"/>
      <c r="DRS82" s="48"/>
      <c r="DRT82" s="48"/>
      <c r="DRU82" s="48"/>
      <c r="DRV82" s="48"/>
      <c r="DRW82" s="48"/>
      <c r="DRX82" s="48"/>
      <c r="DRY82" s="48"/>
      <c r="DRZ82" s="48"/>
      <c r="DSA82" s="48"/>
      <c r="DSB82" s="48"/>
      <c r="DSC82" s="48"/>
      <c r="DSD82" s="48"/>
      <c r="DSE82" s="48"/>
      <c r="DSF82" s="48"/>
      <c r="DSG82" s="48"/>
      <c r="DSH82" s="48"/>
      <c r="DSI82" s="48"/>
      <c r="DSJ82" s="48"/>
      <c r="DSK82" s="48"/>
      <c r="DSL82" s="48"/>
      <c r="DSM82" s="48"/>
      <c r="DSN82" s="48"/>
      <c r="DSO82" s="48"/>
      <c r="DSP82" s="48"/>
      <c r="DSQ82" s="48"/>
      <c r="DSR82" s="48"/>
      <c r="DSS82" s="48"/>
      <c r="DST82" s="48"/>
      <c r="DSU82" s="48"/>
      <c r="DSV82" s="48"/>
      <c r="DSW82" s="48"/>
      <c r="DSX82" s="48"/>
      <c r="DSY82" s="48"/>
      <c r="DSZ82" s="48"/>
      <c r="DTA82" s="48"/>
      <c r="DTB82" s="48"/>
      <c r="DTC82" s="48"/>
      <c r="DTD82" s="48"/>
      <c r="DTE82" s="48"/>
      <c r="DTF82" s="48"/>
      <c r="DTG82" s="48"/>
      <c r="DTH82" s="48"/>
      <c r="DTI82" s="48"/>
      <c r="DTJ82" s="48"/>
      <c r="DTK82" s="48"/>
      <c r="DTL82" s="48"/>
      <c r="DTM82" s="48"/>
      <c r="DTN82" s="48"/>
      <c r="DTO82" s="48"/>
      <c r="DTP82" s="48"/>
      <c r="DTQ82" s="48"/>
      <c r="DTR82" s="48"/>
      <c r="DTS82" s="48"/>
      <c r="DTT82" s="48"/>
      <c r="DTU82" s="48"/>
      <c r="DTV82" s="48"/>
      <c r="DTW82" s="48"/>
      <c r="DTX82" s="48"/>
      <c r="DTY82" s="48"/>
      <c r="DTZ82" s="48"/>
      <c r="DUA82" s="48"/>
      <c r="DUB82" s="48"/>
      <c r="DUC82" s="48"/>
      <c r="DUD82" s="48"/>
      <c r="DUE82" s="48"/>
      <c r="DUF82" s="48"/>
      <c r="DUG82" s="48"/>
      <c r="DUH82" s="48"/>
      <c r="DUI82" s="48"/>
      <c r="DUJ82" s="48"/>
      <c r="DUK82" s="48"/>
      <c r="DUL82" s="48"/>
      <c r="DUM82" s="48"/>
      <c r="DUN82" s="48"/>
      <c r="DUO82" s="48"/>
      <c r="DUP82" s="48"/>
      <c r="DUQ82" s="48"/>
      <c r="DUR82" s="48"/>
      <c r="DUS82" s="48"/>
      <c r="DUT82" s="48"/>
      <c r="DUU82" s="48"/>
      <c r="DUV82" s="48"/>
      <c r="DUW82" s="48"/>
      <c r="DUX82" s="48"/>
      <c r="DUY82" s="48"/>
      <c r="DUZ82" s="48"/>
      <c r="DVA82" s="48"/>
      <c r="DVB82" s="48"/>
      <c r="DVC82" s="48"/>
      <c r="DVD82" s="48"/>
      <c r="DVE82" s="48"/>
      <c r="DVF82" s="48"/>
      <c r="DVG82" s="48"/>
      <c r="DVH82" s="48"/>
      <c r="DVI82" s="48"/>
      <c r="DVJ82" s="48"/>
      <c r="DVK82" s="48"/>
      <c r="DVL82" s="48"/>
      <c r="DVM82" s="48"/>
      <c r="DVN82" s="48"/>
      <c r="DVO82" s="48"/>
      <c r="DVP82" s="48"/>
      <c r="DVQ82" s="48"/>
      <c r="DVR82" s="48"/>
      <c r="DVS82" s="48"/>
      <c r="DVT82" s="48"/>
      <c r="DVU82" s="48"/>
      <c r="DVV82" s="48"/>
      <c r="DVW82" s="48"/>
      <c r="DVX82" s="48"/>
      <c r="DVY82" s="48"/>
      <c r="DVZ82" s="48"/>
      <c r="DWA82" s="48"/>
      <c r="DWB82" s="48"/>
      <c r="DWC82" s="48"/>
      <c r="DWD82" s="48"/>
      <c r="DWE82" s="48"/>
      <c r="DWF82" s="48"/>
      <c r="DWG82" s="48"/>
      <c r="DWH82" s="48"/>
      <c r="DWI82" s="48"/>
      <c r="DWJ82" s="48"/>
      <c r="DWK82" s="48"/>
      <c r="DWL82" s="48"/>
      <c r="DWM82" s="48"/>
      <c r="DWN82" s="48"/>
      <c r="DWO82" s="48"/>
      <c r="DWP82" s="48"/>
      <c r="DWQ82" s="48"/>
      <c r="DWR82" s="48"/>
      <c r="DWS82" s="48"/>
      <c r="DWT82" s="48"/>
      <c r="DWU82" s="48"/>
      <c r="DWV82" s="48"/>
      <c r="DWW82" s="48"/>
      <c r="DWX82" s="48"/>
      <c r="DWY82" s="48"/>
      <c r="DWZ82" s="48"/>
      <c r="DXA82" s="48"/>
      <c r="DXB82" s="48"/>
      <c r="DXC82" s="48"/>
      <c r="DXD82" s="48"/>
      <c r="DXE82" s="48"/>
      <c r="DXF82" s="48"/>
      <c r="DXG82" s="48"/>
      <c r="DXH82" s="48"/>
      <c r="DXI82" s="48"/>
      <c r="DXJ82" s="48"/>
      <c r="DXK82" s="48"/>
      <c r="DXL82" s="48"/>
      <c r="DXM82" s="48"/>
      <c r="DXN82" s="48"/>
      <c r="DXO82" s="48"/>
      <c r="DXP82" s="48"/>
      <c r="DXQ82" s="48"/>
      <c r="DXR82" s="48"/>
      <c r="DXS82" s="48"/>
      <c r="DXT82" s="48"/>
      <c r="DXU82" s="48"/>
      <c r="DXV82" s="48"/>
      <c r="DXW82" s="48"/>
      <c r="DXX82" s="48"/>
      <c r="DXY82" s="48"/>
      <c r="DXZ82" s="48"/>
      <c r="DYA82" s="48"/>
      <c r="DYB82" s="48"/>
      <c r="DYC82" s="48"/>
      <c r="DYD82" s="48"/>
      <c r="DYE82" s="48"/>
      <c r="DYF82" s="48"/>
      <c r="DYG82" s="48"/>
      <c r="DYH82" s="48"/>
      <c r="DYI82" s="48"/>
      <c r="DYJ82" s="48"/>
      <c r="DYK82" s="48"/>
      <c r="DYL82" s="48"/>
      <c r="DYM82" s="48"/>
      <c r="DYN82" s="48"/>
      <c r="DYO82" s="48"/>
      <c r="DYP82" s="48"/>
      <c r="DYQ82" s="48"/>
      <c r="DYR82" s="48"/>
      <c r="DYS82" s="48"/>
      <c r="DYT82" s="48"/>
      <c r="DYU82" s="48"/>
      <c r="DYV82" s="48"/>
      <c r="DYW82" s="48"/>
      <c r="DYX82" s="48"/>
      <c r="DYY82" s="48"/>
      <c r="DYZ82" s="48"/>
      <c r="DZA82" s="48"/>
      <c r="DZB82" s="48"/>
      <c r="DZC82" s="48"/>
      <c r="DZD82" s="48"/>
      <c r="DZE82" s="48"/>
      <c r="DZF82" s="48"/>
      <c r="DZG82" s="48"/>
      <c r="DZH82" s="48"/>
      <c r="DZI82" s="48"/>
      <c r="DZJ82" s="48"/>
      <c r="DZK82" s="48"/>
      <c r="DZL82" s="48"/>
      <c r="DZM82" s="48"/>
      <c r="DZN82" s="48"/>
      <c r="DZO82" s="48"/>
      <c r="DZP82" s="48"/>
      <c r="DZQ82" s="48"/>
      <c r="DZR82" s="48"/>
      <c r="DZS82" s="48"/>
      <c r="DZT82" s="48"/>
      <c r="DZU82" s="48"/>
      <c r="DZV82" s="48"/>
      <c r="DZW82" s="48"/>
      <c r="DZX82" s="48"/>
      <c r="DZY82" s="48"/>
      <c r="DZZ82" s="48"/>
      <c r="EAA82" s="48"/>
      <c r="EAB82" s="48"/>
      <c r="EAC82" s="48"/>
      <c r="EAD82" s="48"/>
      <c r="EAE82" s="48"/>
      <c r="EAF82" s="48"/>
      <c r="EAG82" s="48"/>
      <c r="EAH82" s="48"/>
      <c r="EAI82" s="48"/>
      <c r="EAJ82" s="48"/>
      <c r="EAK82" s="48"/>
      <c r="EAL82" s="48"/>
      <c r="EAM82" s="48"/>
      <c r="EAN82" s="48"/>
      <c r="EAO82" s="48"/>
      <c r="EAP82" s="48"/>
      <c r="EAQ82" s="48"/>
      <c r="EAR82" s="48"/>
      <c r="EAS82" s="48"/>
      <c r="EAT82" s="48"/>
      <c r="EAU82" s="48"/>
      <c r="EAV82" s="48"/>
      <c r="EAW82" s="48"/>
      <c r="EAX82" s="48"/>
      <c r="EAY82" s="48"/>
      <c r="EAZ82" s="48"/>
      <c r="EBA82" s="48"/>
      <c r="EBB82" s="48"/>
      <c r="EBC82" s="48"/>
      <c r="EBD82" s="48"/>
      <c r="EBE82" s="48"/>
      <c r="EBF82" s="48"/>
      <c r="EBG82" s="48"/>
      <c r="EBH82" s="48"/>
      <c r="EBI82" s="48"/>
      <c r="EBJ82" s="48"/>
      <c r="EBK82" s="48"/>
      <c r="EBL82" s="48"/>
      <c r="EBM82" s="48"/>
      <c r="EBN82" s="48"/>
      <c r="EBO82" s="48"/>
      <c r="EBP82" s="48"/>
      <c r="EBQ82" s="48"/>
      <c r="EBR82" s="48"/>
      <c r="EBS82" s="48"/>
      <c r="EBT82" s="48"/>
      <c r="EBU82" s="48"/>
      <c r="EBV82" s="48"/>
      <c r="EBW82" s="48"/>
      <c r="EBX82" s="48"/>
      <c r="EBY82" s="48"/>
      <c r="EBZ82" s="48"/>
      <c r="ECA82" s="48"/>
      <c r="ECB82" s="48"/>
      <c r="ECC82" s="48"/>
      <c r="ECD82" s="48"/>
      <c r="ECE82" s="48"/>
      <c r="ECF82" s="48"/>
      <c r="ECG82" s="48"/>
      <c r="ECH82" s="48"/>
      <c r="ECI82" s="48"/>
      <c r="ECJ82" s="48"/>
      <c r="ECK82" s="48"/>
      <c r="ECL82" s="48"/>
      <c r="ECM82" s="48"/>
      <c r="ECN82" s="48"/>
      <c r="ECO82" s="48"/>
      <c r="ECP82" s="48"/>
      <c r="ECQ82" s="48"/>
      <c r="ECR82" s="48"/>
      <c r="ECS82" s="48"/>
      <c r="ECT82" s="48"/>
      <c r="ECU82" s="48"/>
      <c r="ECV82" s="48"/>
      <c r="ECW82" s="48"/>
      <c r="ECX82" s="48"/>
      <c r="ECY82" s="48"/>
      <c r="ECZ82" s="48"/>
      <c r="EDA82" s="48"/>
      <c r="EDB82" s="48"/>
      <c r="EDC82" s="48"/>
      <c r="EDD82" s="48"/>
      <c r="EDE82" s="48"/>
      <c r="EDF82" s="48"/>
      <c r="EDG82" s="48"/>
      <c r="EDH82" s="48"/>
      <c r="EDI82" s="48"/>
      <c r="EDJ82" s="48"/>
      <c r="EDK82" s="48"/>
      <c r="EDL82" s="48"/>
      <c r="EDM82" s="48"/>
      <c r="EDN82" s="48"/>
      <c r="EDO82" s="48"/>
      <c r="EDP82" s="48"/>
      <c r="EDQ82" s="48"/>
      <c r="EDR82" s="48"/>
      <c r="EDS82" s="48"/>
      <c r="EDT82" s="48"/>
      <c r="EDU82" s="48"/>
      <c r="EDV82" s="48"/>
      <c r="EDW82" s="48"/>
      <c r="EDX82" s="48"/>
      <c r="EDY82" s="48"/>
      <c r="EDZ82" s="48"/>
      <c r="EEA82" s="48"/>
      <c r="EEB82" s="48"/>
      <c r="EEC82" s="48"/>
      <c r="EED82" s="48"/>
      <c r="EEE82" s="48"/>
      <c r="EEF82" s="48"/>
      <c r="EEG82" s="48"/>
      <c r="EEH82" s="48"/>
      <c r="EEI82" s="48"/>
      <c r="EEJ82" s="48"/>
      <c r="EEK82" s="48"/>
      <c r="EEL82" s="48"/>
      <c r="EEM82" s="48"/>
      <c r="EEN82" s="48"/>
      <c r="EEO82" s="48"/>
      <c r="EEP82" s="48"/>
      <c r="EEQ82" s="48"/>
      <c r="EER82" s="48"/>
      <c r="EES82" s="48"/>
      <c r="EET82" s="48"/>
      <c r="EEU82" s="48"/>
      <c r="EEV82" s="48"/>
      <c r="EEW82" s="48"/>
      <c r="EEX82" s="48"/>
      <c r="EEY82" s="48"/>
      <c r="EEZ82" s="48"/>
      <c r="EFA82" s="48"/>
      <c r="EFB82" s="48"/>
      <c r="EFC82" s="48"/>
      <c r="EFD82" s="48"/>
      <c r="EFE82" s="48"/>
      <c r="EFF82" s="48"/>
      <c r="EFG82" s="48"/>
      <c r="EFH82" s="48"/>
      <c r="EFI82" s="48"/>
      <c r="EFJ82" s="48"/>
      <c r="EFK82" s="48"/>
      <c r="EFL82" s="48"/>
      <c r="EFM82" s="48"/>
      <c r="EFN82" s="48"/>
      <c r="EFO82" s="48"/>
      <c r="EFP82" s="48"/>
      <c r="EFQ82" s="48"/>
      <c r="EFR82" s="48"/>
      <c r="EFS82" s="48"/>
      <c r="EFT82" s="48"/>
      <c r="EFU82" s="48"/>
      <c r="EFV82" s="48"/>
      <c r="EFW82" s="48"/>
      <c r="EFX82" s="48"/>
      <c r="EFY82" s="48"/>
      <c r="EFZ82" s="48"/>
      <c r="EGA82" s="48"/>
      <c r="EGB82" s="48"/>
      <c r="EGC82" s="48"/>
      <c r="EGD82" s="48"/>
      <c r="EGE82" s="48"/>
      <c r="EGF82" s="48"/>
      <c r="EGG82" s="48"/>
      <c r="EGH82" s="48"/>
      <c r="EGI82" s="48"/>
      <c r="EGJ82" s="48"/>
      <c r="EGK82" s="48"/>
      <c r="EGL82" s="48"/>
      <c r="EGM82" s="48"/>
      <c r="EGN82" s="48"/>
      <c r="EGO82" s="48"/>
      <c r="EGP82" s="48"/>
      <c r="EGQ82" s="48"/>
      <c r="EGR82" s="48"/>
      <c r="EGS82" s="48"/>
      <c r="EGT82" s="48"/>
      <c r="EGU82" s="48"/>
      <c r="EGV82" s="48"/>
      <c r="EGW82" s="48"/>
      <c r="EGX82" s="48"/>
      <c r="EGY82" s="48"/>
      <c r="EGZ82" s="48"/>
      <c r="EHA82" s="48"/>
      <c r="EHB82" s="48"/>
      <c r="EHC82" s="48"/>
      <c r="EHD82" s="48"/>
      <c r="EHE82" s="48"/>
      <c r="EHF82" s="48"/>
      <c r="EHG82" s="48"/>
      <c r="EHH82" s="48"/>
      <c r="EHI82" s="48"/>
      <c r="EHJ82" s="48"/>
      <c r="EHK82" s="48"/>
      <c r="EHL82" s="48"/>
      <c r="EHM82" s="48"/>
      <c r="EHN82" s="48"/>
      <c r="EHO82" s="48"/>
      <c r="EHP82" s="48"/>
      <c r="EHQ82" s="48"/>
      <c r="EHR82" s="48"/>
      <c r="EHS82" s="48"/>
      <c r="EHT82" s="48"/>
      <c r="EHU82" s="48"/>
      <c r="EHV82" s="48"/>
      <c r="EHW82" s="48"/>
      <c r="EHX82" s="48"/>
      <c r="EHY82" s="48"/>
      <c r="EHZ82" s="48"/>
      <c r="EIA82" s="48"/>
      <c r="EIB82" s="48"/>
      <c r="EIC82" s="48"/>
      <c r="EID82" s="48"/>
      <c r="EIE82" s="48"/>
      <c r="EIF82" s="48"/>
      <c r="EIG82" s="48"/>
      <c r="EIH82" s="48"/>
      <c r="EII82" s="48"/>
      <c r="EIJ82" s="48"/>
      <c r="EIK82" s="48"/>
      <c r="EIL82" s="48"/>
      <c r="EIM82" s="48"/>
      <c r="EIN82" s="48"/>
      <c r="EIO82" s="48"/>
      <c r="EIP82" s="48"/>
      <c r="EIQ82" s="48"/>
      <c r="EIR82" s="48"/>
      <c r="EIS82" s="48"/>
      <c r="EIT82" s="48"/>
      <c r="EIU82" s="48"/>
      <c r="EIV82" s="48"/>
      <c r="EIW82" s="48"/>
      <c r="EIX82" s="48"/>
      <c r="EIY82" s="48"/>
      <c r="EIZ82" s="48"/>
      <c r="EJA82" s="48"/>
      <c r="EJB82" s="48"/>
      <c r="EJC82" s="48"/>
      <c r="EJD82" s="48"/>
      <c r="EJE82" s="48"/>
      <c r="EJF82" s="48"/>
      <c r="EJG82" s="48"/>
      <c r="EJH82" s="48"/>
      <c r="EJI82" s="48"/>
      <c r="EJJ82" s="48"/>
      <c r="EJK82" s="48"/>
      <c r="EJL82" s="48"/>
      <c r="EJM82" s="48"/>
      <c r="EJN82" s="48"/>
      <c r="EJO82" s="48"/>
      <c r="EJP82" s="48"/>
      <c r="EJQ82" s="48"/>
      <c r="EJR82" s="48"/>
      <c r="EJS82" s="48"/>
      <c r="EJT82" s="48"/>
      <c r="EJU82" s="48"/>
      <c r="EJV82" s="48"/>
      <c r="EJW82" s="48"/>
      <c r="EJX82" s="48"/>
      <c r="EJY82" s="48"/>
      <c r="EJZ82" s="48"/>
      <c r="EKA82" s="48"/>
      <c r="EKB82" s="48"/>
      <c r="EKC82" s="48"/>
      <c r="EKD82" s="48"/>
      <c r="EKE82" s="48"/>
      <c r="EKF82" s="48"/>
      <c r="EKG82" s="48"/>
      <c r="EKH82" s="48"/>
      <c r="EKI82" s="48"/>
      <c r="EKJ82" s="48"/>
      <c r="EKK82" s="48"/>
      <c r="EKL82" s="48"/>
      <c r="EKM82" s="48"/>
      <c r="EKN82" s="48"/>
      <c r="EKO82" s="48"/>
      <c r="EKP82" s="48"/>
      <c r="EKQ82" s="48"/>
      <c r="EKR82" s="48"/>
      <c r="EKS82" s="48"/>
      <c r="EKT82" s="48"/>
      <c r="EKU82" s="48"/>
      <c r="EKV82" s="48"/>
      <c r="EKW82" s="48"/>
      <c r="EKX82" s="48"/>
      <c r="EKY82" s="48"/>
      <c r="EKZ82" s="48"/>
      <c r="ELA82" s="48"/>
      <c r="ELB82" s="48"/>
      <c r="ELC82" s="48"/>
      <c r="ELD82" s="48"/>
      <c r="ELE82" s="48"/>
      <c r="ELF82" s="48"/>
      <c r="ELG82" s="48"/>
      <c r="ELH82" s="48"/>
      <c r="ELI82" s="48"/>
      <c r="ELJ82" s="48"/>
      <c r="ELK82" s="48"/>
      <c r="ELL82" s="48"/>
      <c r="ELM82" s="48"/>
      <c r="ELN82" s="48"/>
      <c r="ELO82" s="48"/>
      <c r="ELP82" s="48"/>
      <c r="ELQ82" s="48"/>
      <c r="ELR82" s="48"/>
      <c r="ELS82" s="48"/>
      <c r="ELT82" s="48"/>
      <c r="ELU82" s="48"/>
      <c r="ELV82" s="48"/>
      <c r="ELW82" s="48"/>
      <c r="ELX82" s="48"/>
      <c r="ELY82" s="48"/>
      <c r="ELZ82" s="48"/>
      <c r="EMA82" s="48"/>
      <c r="EMB82" s="48"/>
      <c r="EMC82" s="48"/>
      <c r="EMD82" s="48"/>
      <c r="EME82" s="48"/>
      <c r="EMF82" s="48"/>
      <c r="EMG82" s="48"/>
      <c r="EMH82" s="48"/>
      <c r="EMI82" s="48"/>
      <c r="EMJ82" s="48"/>
      <c r="EMK82" s="48"/>
      <c r="EML82" s="48"/>
      <c r="EMM82" s="48"/>
      <c r="EMN82" s="48"/>
      <c r="EMO82" s="48"/>
      <c r="EMP82" s="48"/>
      <c r="EMQ82" s="48"/>
      <c r="EMR82" s="48"/>
      <c r="EMS82" s="48"/>
      <c r="EMT82" s="48"/>
      <c r="EMU82" s="48"/>
      <c r="EMV82" s="48"/>
      <c r="EMW82" s="48"/>
      <c r="EMX82" s="48"/>
      <c r="EMY82" s="48"/>
      <c r="EMZ82" s="48"/>
      <c r="ENA82" s="48"/>
      <c r="ENB82" s="48"/>
      <c r="ENC82" s="48"/>
      <c r="END82" s="48"/>
      <c r="ENE82" s="48"/>
      <c r="ENF82" s="48"/>
      <c r="ENG82" s="48"/>
      <c r="ENH82" s="48"/>
      <c r="ENI82" s="48"/>
      <c r="ENJ82" s="48"/>
      <c r="ENK82" s="48"/>
      <c r="ENL82" s="48"/>
      <c r="ENM82" s="48"/>
      <c r="ENN82" s="48"/>
      <c r="ENO82" s="48"/>
      <c r="ENP82" s="48"/>
      <c r="ENQ82" s="48"/>
      <c r="ENR82" s="48"/>
      <c r="ENS82" s="48"/>
      <c r="ENT82" s="48"/>
      <c r="ENU82" s="48"/>
      <c r="ENV82" s="48"/>
      <c r="ENW82" s="48"/>
      <c r="ENX82" s="48"/>
      <c r="ENY82" s="48"/>
      <c r="ENZ82" s="48"/>
      <c r="EOA82" s="48"/>
      <c r="EOB82" s="48"/>
      <c r="EOC82" s="48"/>
      <c r="EOD82" s="48"/>
      <c r="EOE82" s="48"/>
      <c r="EOF82" s="48"/>
      <c r="EOG82" s="48"/>
      <c r="EOH82" s="48"/>
      <c r="EOI82" s="48"/>
      <c r="EOJ82" s="48"/>
      <c r="EOK82" s="48"/>
      <c r="EOL82" s="48"/>
      <c r="EOM82" s="48"/>
      <c r="EON82" s="48"/>
      <c r="EOO82" s="48"/>
      <c r="EOP82" s="48"/>
      <c r="EOQ82" s="48"/>
      <c r="EOR82" s="48"/>
      <c r="EOS82" s="48"/>
      <c r="EOT82" s="48"/>
      <c r="EOU82" s="48"/>
      <c r="EOV82" s="48"/>
      <c r="EOW82" s="48"/>
      <c r="EOX82" s="48"/>
      <c r="EOY82" s="48"/>
      <c r="EOZ82" s="48"/>
      <c r="EPA82" s="48"/>
      <c r="EPB82" s="48"/>
      <c r="EPC82" s="48"/>
      <c r="EPD82" s="48"/>
      <c r="EPE82" s="48"/>
      <c r="EPF82" s="48"/>
      <c r="EPG82" s="48"/>
      <c r="EPH82" s="48"/>
      <c r="EPI82" s="48"/>
      <c r="EPJ82" s="48"/>
      <c r="EPK82" s="48"/>
      <c r="EPL82" s="48"/>
      <c r="EPM82" s="48"/>
      <c r="EPN82" s="48"/>
      <c r="EPO82" s="48"/>
      <c r="EPP82" s="48"/>
      <c r="EPQ82" s="48"/>
      <c r="EPR82" s="48"/>
      <c r="EPS82" s="48"/>
      <c r="EPT82" s="48"/>
      <c r="EPU82" s="48"/>
      <c r="EPV82" s="48"/>
      <c r="EPW82" s="48"/>
      <c r="EPX82" s="48"/>
      <c r="EPY82" s="48"/>
      <c r="EPZ82" s="48"/>
      <c r="EQA82" s="48"/>
      <c r="EQB82" s="48"/>
      <c r="EQC82" s="48"/>
      <c r="EQD82" s="48"/>
      <c r="EQE82" s="48"/>
      <c r="EQF82" s="48"/>
      <c r="EQG82" s="48"/>
      <c r="EQH82" s="48"/>
      <c r="EQI82" s="48"/>
      <c r="EQJ82" s="48"/>
      <c r="EQK82" s="48"/>
      <c r="EQL82" s="48"/>
      <c r="EQM82" s="48"/>
      <c r="EQN82" s="48"/>
      <c r="EQO82" s="48"/>
      <c r="EQP82" s="48"/>
      <c r="EQQ82" s="48"/>
      <c r="EQR82" s="48"/>
      <c r="EQS82" s="48"/>
      <c r="EQT82" s="48"/>
      <c r="EQU82" s="48"/>
      <c r="EQV82" s="48"/>
      <c r="EQW82" s="48"/>
      <c r="EQX82" s="48"/>
      <c r="EQY82" s="48"/>
      <c r="EQZ82" s="48"/>
      <c r="ERA82" s="48"/>
      <c r="ERB82" s="48"/>
      <c r="ERC82" s="48"/>
      <c r="ERD82" s="48"/>
      <c r="ERE82" s="48"/>
      <c r="ERF82" s="48"/>
      <c r="ERG82" s="48"/>
      <c r="ERH82" s="48"/>
      <c r="ERI82" s="48"/>
      <c r="ERJ82" s="48"/>
      <c r="ERK82" s="48"/>
      <c r="ERL82" s="48"/>
      <c r="ERM82" s="48"/>
      <c r="ERN82" s="48"/>
      <c r="ERO82" s="48"/>
      <c r="ERP82" s="48"/>
      <c r="ERQ82" s="48"/>
      <c r="ERR82" s="48"/>
      <c r="ERS82" s="48"/>
      <c r="ERT82" s="48"/>
      <c r="ERU82" s="48"/>
      <c r="ERV82" s="48"/>
      <c r="ERW82" s="48"/>
      <c r="ERX82" s="48"/>
      <c r="ERY82" s="48"/>
      <c r="ERZ82" s="48"/>
      <c r="ESA82" s="48"/>
      <c r="ESB82" s="48"/>
      <c r="ESC82" s="48"/>
      <c r="ESD82" s="48"/>
      <c r="ESE82" s="48"/>
      <c r="ESF82" s="48"/>
      <c r="ESG82" s="48"/>
      <c r="ESH82" s="48"/>
      <c r="ESI82" s="48"/>
      <c r="ESJ82" s="48"/>
      <c r="ESK82" s="48"/>
      <c r="ESL82" s="48"/>
      <c r="ESM82" s="48"/>
      <c r="ESN82" s="48"/>
      <c r="ESO82" s="48"/>
      <c r="ESP82" s="48"/>
      <c r="ESQ82" s="48"/>
      <c r="ESR82" s="48"/>
      <c r="ESS82" s="48"/>
      <c r="EST82" s="48"/>
      <c r="ESU82" s="48"/>
      <c r="ESV82" s="48"/>
      <c r="ESW82" s="48"/>
      <c r="ESX82" s="48"/>
      <c r="ESY82" s="48"/>
      <c r="ESZ82" s="48"/>
      <c r="ETA82" s="48"/>
      <c r="ETB82" s="48"/>
      <c r="ETC82" s="48"/>
      <c r="ETD82" s="48"/>
      <c r="ETE82" s="48"/>
      <c r="ETF82" s="48"/>
      <c r="ETG82" s="48"/>
      <c r="ETH82" s="48"/>
      <c r="ETI82" s="48"/>
      <c r="ETJ82" s="48"/>
      <c r="ETK82" s="48"/>
      <c r="ETL82" s="48"/>
      <c r="ETM82" s="48"/>
      <c r="ETN82" s="48"/>
      <c r="ETO82" s="48"/>
      <c r="ETP82" s="48"/>
      <c r="ETQ82" s="48"/>
      <c r="ETR82" s="48"/>
      <c r="ETS82" s="48"/>
      <c r="ETT82" s="48"/>
      <c r="ETU82" s="48"/>
      <c r="ETV82" s="48"/>
      <c r="ETW82" s="48"/>
      <c r="ETX82" s="48"/>
      <c r="ETY82" s="48"/>
      <c r="ETZ82" s="48"/>
      <c r="EUA82" s="48"/>
      <c r="EUB82" s="48"/>
      <c r="EUC82" s="48"/>
      <c r="EUD82" s="48"/>
      <c r="EUE82" s="48"/>
      <c r="EUF82" s="48"/>
      <c r="EUG82" s="48"/>
      <c r="EUH82" s="48"/>
      <c r="EUI82" s="48"/>
      <c r="EUJ82" s="48"/>
      <c r="EUK82" s="48"/>
      <c r="EUL82" s="48"/>
      <c r="EUM82" s="48"/>
      <c r="EUN82" s="48"/>
      <c r="EUO82" s="48"/>
      <c r="EUP82" s="48"/>
      <c r="EUQ82" s="48"/>
      <c r="EUR82" s="48"/>
      <c r="EUS82" s="48"/>
      <c r="EUT82" s="48"/>
      <c r="EUU82" s="48"/>
      <c r="EUV82" s="48"/>
      <c r="EUW82" s="48"/>
      <c r="EUX82" s="48"/>
      <c r="EUY82" s="48"/>
      <c r="EUZ82" s="48"/>
      <c r="EVA82" s="48"/>
      <c r="EVB82" s="48"/>
      <c r="EVC82" s="48"/>
      <c r="EVD82" s="48"/>
      <c r="EVE82" s="48"/>
      <c r="EVF82" s="48"/>
      <c r="EVG82" s="48"/>
      <c r="EVH82" s="48"/>
      <c r="EVI82" s="48"/>
      <c r="EVJ82" s="48"/>
      <c r="EVK82" s="48"/>
      <c r="EVL82" s="48"/>
      <c r="EVM82" s="48"/>
      <c r="EVN82" s="48"/>
      <c r="EVO82" s="48"/>
      <c r="EVP82" s="48"/>
      <c r="EVQ82" s="48"/>
      <c r="EVR82" s="48"/>
      <c r="EVS82" s="48"/>
      <c r="EVT82" s="48"/>
      <c r="EVU82" s="48"/>
      <c r="EVV82" s="48"/>
      <c r="EVW82" s="48"/>
      <c r="EVX82" s="48"/>
      <c r="EVY82" s="48"/>
      <c r="EVZ82" s="48"/>
      <c r="EWA82" s="48"/>
      <c r="EWB82" s="48"/>
      <c r="EWC82" s="48"/>
      <c r="EWD82" s="48"/>
      <c r="EWE82" s="48"/>
      <c r="EWF82" s="48"/>
      <c r="EWG82" s="48"/>
      <c r="EWH82" s="48"/>
      <c r="EWI82" s="48"/>
      <c r="EWJ82" s="48"/>
      <c r="EWK82" s="48"/>
      <c r="EWL82" s="48"/>
      <c r="EWM82" s="48"/>
      <c r="EWN82" s="48"/>
      <c r="EWO82" s="48"/>
      <c r="EWP82" s="48"/>
      <c r="EWQ82" s="48"/>
      <c r="EWR82" s="48"/>
      <c r="EWS82" s="48"/>
      <c r="EWT82" s="48"/>
      <c r="EWU82" s="48"/>
      <c r="EWV82" s="48"/>
      <c r="EWW82" s="48"/>
      <c r="EWX82" s="48"/>
      <c r="EWY82" s="48"/>
      <c r="EWZ82" s="48"/>
      <c r="EXA82" s="48"/>
      <c r="EXB82" s="48"/>
      <c r="EXC82" s="48"/>
      <c r="EXD82" s="48"/>
      <c r="EXE82" s="48"/>
      <c r="EXF82" s="48"/>
      <c r="EXG82" s="48"/>
      <c r="EXH82" s="48"/>
      <c r="EXI82" s="48"/>
      <c r="EXJ82" s="48"/>
      <c r="EXK82" s="48"/>
      <c r="EXL82" s="48"/>
      <c r="EXM82" s="48"/>
      <c r="EXN82" s="48"/>
      <c r="EXO82" s="48"/>
      <c r="EXP82" s="48"/>
      <c r="EXQ82" s="48"/>
      <c r="EXR82" s="48"/>
      <c r="EXS82" s="48"/>
      <c r="EXT82" s="48"/>
      <c r="EXU82" s="48"/>
      <c r="EXV82" s="48"/>
      <c r="EXW82" s="48"/>
      <c r="EXX82" s="48"/>
      <c r="EXY82" s="48"/>
      <c r="EXZ82" s="48"/>
      <c r="EYA82" s="48"/>
      <c r="EYB82" s="48"/>
      <c r="EYC82" s="48"/>
      <c r="EYD82" s="48"/>
      <c r="EYE82" s="48"/>
      <c r="EYF82" s="48"/>
      <c r="EYG82" s="48"/>
      <c r="EYH82" s="48"/>
      <c r="EYI82" s="48"/>
      <c r="EYJ82" s="48"/>
      <c r="EYK82" s="48"/>
      <c r="EYL82" s="48"/>
      <c r="EYM82" s="48"/>
      <c r="EYN82" s="48"/>
      <c r="EYO82" s="48"/>
      <c r="EYP82" s="48"/>
      <c r="EYQ82" s="48"/>
      <c r="EYR82" s="48"/>
      <c r="EYS82" s="48"/>
      <c r="EYT82" s="48"/>
      <c r="EYU82" s="48"/>
      <c r="EYV82" s="48"/>
      <c r="EYW82" s="48"/>
      <c r="EYX82" s="48"/>
      <c r="EYY82" s="48"/>
      <c r="EYZ82" s="48"/>
      <c r="EZA82" s="48"/>
      <c r="EZB82" s="48"/>
      <c r="EZC82" s="48"/>
      <c r="EZD82" s="48"/>
      <c r="EZE82" s="48"/>
      <c r="EZF82" s="48"/>
      <c r="EZG82" s="48"/>
      <c r="EZH82" s="48"/>
      <c r="EZI82" s="48"/>
      <c r="EZJ82" s="48"/>
      <c r="EZK82" s="48"/>
      <c r="EZL82" s="48"/>
      <c r="EZM82" s="48"/>
      <c r="EZN82" s="48"/>
      <c r="EZO82" s="48"/>
      <c r="EZP82" s="48"/>
      <c r="EZQ82" s="48"/>
      <c r="EZR82" s="48"/>
      <c r="EZS82" s="48"/>
      <c r="EZT82" s="48"/>
      <c r="EZU82" s="48"/>
      <c r="EZV82" s="48"/>
      <c r="EZW82" s="48"/>
      <c r="EZX82" s="48"/>
      <c r="EZY82" s="48"/>
      <c r="EZZ82" s="48"/>
      <c r="FAA82" s="48"/>
      <c r="FAB82" s="48"/>
      <c r="FAC82" s="48"/>
      <c r="FAD82" s="48"/>
      <c r="FAE82" s="48"/>
      <c r="FAF82" s="48"/>
      <c r="FAG82" s="48"/>
      <c r="FAH82" s="48"/>
      <c r="FAI82" s="48"/>
      <c r="FAJ82" s="48"/>
      <c r="FAK82" s="48"/>
      <c r="FAL82" s="48"/>
      <c r="FAM82" s="48"/>
      <c r="FAN82" s="48"/>
      <c r="FAO82" s="48"/>
      <c r="FAP82" s="48"/>
      <c r="FAQ82" s="48"/>
      <c r="FAR82" s="48"/>
      <c r="FAS82" s="48"/>
      <c r="FAT82" s="48"/>
      <c r="FAU82" s="48"/>
      <c r="FAV82" s="48"/>
      <c r="FAW82" s="48"/>
      <c r="FAX82" s="48"/>
      <c r="FAY82" s="48"/>
      <c r="FAZ82" s="48"/>
      <c r="FBA82" s="48"/>
      <c r="FBB82" s="48"/>
      <c r="FBC82" s="48"/>
      <c r="FBD82" s="48"/>
      <c r="FBE82" s="48"/>
      <c r="FBF82" s="48"/>
      <c r="FBG82" s="48"/>
      <c r="FBH82" s="48"/>
      <c r="FBI82" s="48"/>
      <c r="FBJ82" s="48"/>
      <c r="FBK82" s="48"/>
      <c r="FBL82" s="48"/>
      <c r="FBM82" s="48"/>
      <c r="FBN82" s="48"/>
      <c r="FBO82" s="48"/>
      <c r="FBP82" s="48"/>
      <c r="FBQ82" s="48"/>
      <c r="FBR82" s="48"/>
      <c r="FBS82" s="48"/>
      <c r="FBT82" s="48"/>
      <c r="FBU82" s="48"/>
      <c r="FBV82" s="48"/>
      <c r="FBW82" s="48"/>
      <c r="FBX82" s="48"/>
      <c r="FBY82" s="48"/>
      <c r="FBZ82" s="48"/>
      <c r="FCA82" s="48"/>
      <c r="FCB82" s="48"/>
      <c r="FCC82" s="48"/>
      <c r="FCD82" s="48"/>
      <c r="FCE82" s="48"/>
      <c r="FCF82" s="48"/>
      <c r="FCG82" s="48"/>
      <c r="FCH82" s="48"/>
      <c r="FCI82" s="48"/>
      <c r="FCJ82" s="48"/>
      <c r="FCK82" s="48"/>
      <c r="FCL82" s="48"/>
      <c r="FCM82" s="48"/>
      <c r="FCN82" s="48"/>
      <c r="FCO82" s="48"/>
      <c r="FCP82" s="48"/>
      <c r="FCQ82" s="48"/>
      <c r="FCR82" s="48"/>
      <c r="FCS82" s="48"/>
      <c r="FCT82" s="48"/>
      <c r="FCU82" s="48"/>
      <c r="FCV82" s="48"/>
      <c r="FCW82" s="48"/>
      <c r="FCX82" s="48"/>
      <c r="FCY82" s="48"/>
      <c r="FCZ82" s="48"/>
      <c r="FDA82" s="48"/>
      <c r="FDB82" s="48"/>
      <c r="FDC82" s="48"/>
      <c r="FDD82" s="48"/>
      <c r="FDE82" s="48"/>
      <c r="FDF82" s="48"/>
      <c r="FDG82" s="48"/>
      <c r="FDH82" s="48"/>
      <c r="FDI82" s="48"/>
      <c r="FDJ82" s="48"/>
      <c r="FDK82" s="48"/>
      <c r="FDL82" s="48"/>
      <c r="FDM82" s="48"/>
      <c r="FDN82" s="48"/>
      <c r="FDO82" s="48"/>
      <c r="FDP82" s="48"/>
      <c r="FDQ82" s="48"/>
      <c r="FDR82" s="48"/>
      <c r="FDS82" s="48"/>
      <c r="FDT82" s="48"/>
      <c r="FDU82" s="48"/>
      <c r="FDV82" s="48"/>
      <c r="FDW82" s="48"/>
      <c r="FDX82" s="48"/>
      <c r="FDY82" s="48"/>
      <c r="FDZ82" s="48"/>
      <c r="FEA82" s="48"/>
      <c r="FEB82" s="48"/>
      <c r="FEC82" s="48"/>
      <c r="FED82" s="48"/>
      <c r="FEE82" s="48"/>
      <c r="FEF82" s="48"/>
      <c r="FEG82" s="48"/>
      <c r="FEH82" s="48"/>
      <c r="FEI82" s="48"/>
      <c r="FEJ82" s="48"/>
      <c r="FEK82" s="48"/>
      <c r="FEL82" s="48"/>
      <c r="FEM82" s="48"/>
      <c r="FEN82" s="48"/>
      <c r="FEO82" s="48"/>
      <c r="FEP82" s="48"/>
      <c r="FEQ82" s="48"/>
      <c r="FER82" s="48"/>
      <c r="FES82" s="48"/>
      <c r="FET82" s="48"/>
      <c r="FEU82" s="48"/>
      <c r="FEV82" s="48"/>
      <c r="FEW82" s="48"/>
      <c r="FEX82" s="48"/>
      <c r="FEY82" s="48"/>
      <c r="FEZ82" s="48"/>
      <c r="FFA82" s="48"/>
      <c r="FFB82" s="48"/>
      <c r="FFC82" s="48"/>
      <c r="FFD82" s="48"/>
      <c r="FFE82" s="48"/>
      <c r="FFF82" s="48"/>
      <c r="FFG82" s="48"/>
      <c r="FFH82" s="48"/>
      <c r="FFI82" s="48"/>
      <c r="FFJ82" s="48"/>
      <c r="FFK82" s="48"/>
      <c r="FFL82" s="48"/>
      <c r="FFM82" s="48"/>
      <c r="FFN82" s="48"/>
      <c r="FFO82" s="48"/>
      <c r="FFP82" s="48"/>
      <c r="FFQ82" s="48"/>
      <c r="FFR82" s="48"/>
      <c r="FFS82" s="48"/>
      <c r="FFT82" s="48"/>
      <c r="FFU82" s="48"/>
      <c r="FFV82" s="48"/>
      <c r="FFW82" s="48"/>
      <c r="FFX82" s="48"/>
      <c r="FFY82" s="48"/>
      <c r="FFZ82" s="48"/>
      <c r="FGA82" s="48"/>
      <c r="FGB82" s="48"/>
      <c r="FGC82" s="48"/>
      <c r="FGD82" s="48"/>
      <c r="FGE82" s="48"/>
      <c r="FGF82" s="48"/>
      <c r="FGG82" s="48"/>
      <c r="FGH82" s="48"/>
      <c r="FGI82" s="48"/>
      <c r="FGJ82" s="48"/>
      <c r="FGK82" s="48"/>
      <c r="FGL82" s="48"/>
      <c r="FGM82" s="48"/>
      <c r="FGN82" s="48"/>
      <c r="FGO82" s="48"/>
      <c r="FGP82" s="48"/>
      <c r="FGQ82" s="48"/>
      <c r="FGR82" s="48"/>
      <c r="FGS82" s="48"/>
      <c r="FGT82" s="48"/>
      <c r="FGU82" s="48"/>
      <c r="FGV82" s="48"/>
      <c r="FGW82" s="48"/>
      <c r="FGX82" s="48"/>
      <c r="FGY82" s="48"/>
      <c r="FGZ82" s="48"/>
      <c r="FHA82" s="48"/>
      <c r="FHB82" s="48"/>
      <c r="FHC82" s="48"/>
      <c r="FHD82" s="48"/>
      <c r="FHE82" s="48"/>
      <c r="FHF82" s="48"/>
      <c r="FHG82" s="48"/>
      <c r="FHH82" s="48"/>
      <c r="FHI82" s="48"/>
      <c r="FHJ82" s="48"/>
      <c r="FHK82" s="48"/>
      <c r="FHL82" s="48"/>
      <c r="FHM82" s="48"/>
      <c r="FHN82" s="48"/>
      <c r="FHO82" s="48"/>
      <c r="FHP82" s="48"/>
      <c r="FHQ82" s="48"/>
      <c r="FHR82" s="48"/>
      <c r="FHS82" s="48"/>
      <c r="FHT82" s="48"/>
      <c r="FHU82" s="48"/>
      <c r="FHV82" s="48"/>
      <c r="FHW82" s="48"/>
      <c r="FHX82" s="48"/>
      <c r="FHY82" s="48"/>
      <c r="FHZ82" s="48"/>
      <c r="FIA82" s="48"/>
      <c r="FIB82" s="48"/>
      <c r="FIC82" s="48"/>
      <c r="FID82" s="48"/>
      <c r="FIE82" s="48"/>
      <c r="FIF82" s="48"/>
      <c r="FIG82" s="48"/>
      <c r="FIH82" s="48"/>
      <c r="FII82" s="48"/>
      <c r="FIJ82" s="48"/>
      <c r="FIK82" s="48"/>
      <c r="FIL82" s="48"/>
      <c r="FIM82" s="48"/>
      <c r="FIN82" s="48"/>
      <c r="FIO82" s="48"/>
      <c r="FIP82" s="48"/>
      <c r="FIQ82" s="48"/>
      <c r="FIR82" s="48"/>
      <c r="FIS82" s="48"/>
      <c r="FIT82" s="48"/>
      <c r="FIU82" s="48"/>
      <c r="FIV82" s="48"/>
      <c r="FIW82" s="48"/>
      <c r="FIX82" s="48"/>
      <c r="FIY82" s="48"/>
      <c r="FIZ82" s="48"/>
      <c r="FJA82" s="48"/>
      <c r="FJB82" s="48"/>
      <c r="FJC82" s="48"/>
      <c r="FJD82" s="48"/>
      <c r="FJE82" s="48"/>
      <c r="FJF82" s="48"/>
      <c r="FJG82" s="48"/>
      <c r="FJH82" s="48"/>
      <c r="FJI82" s="48"/>
      <c r="FJJ82" s="48"/>
      <c r="FJK82" s="48"/>
      <c r="FJL82" s="48"/>
      <c r="FJM82" s="48"/>
      <c r="FJN82" s="48"/>
      <c r="FJO82" s="48"/>
      <c r="FJP82" s="48"/>
      <c r="FJQ82" s="48"/>
      <c r="FJR82" s="48"/>
      <c r="FJS82" s="48"/>
      <c r="FJT82" s="48"/>
      <c r="FJU82" s="48"/>
      <c r="FJV82" s="48"/>
      <c r="FJW82" s="48"/>
      <c r="FJX82" s="48"/>
      <c r="FJY82" s="48"/>
      <c r="FJZ82" s="48"/>
      <c r="FKA82" s="48"/>
      <c r="FKB82" s="48"/>
      <c r="FKC82" s="48"/>
      <c r="FKD82" s="48"/>
      <c r="FKE82" s="48"/>
      <c r="FKF82" s="48"/>
      <c r="FKG82" s="48"/>
      <c r="FKH82" s="48"/>
      <c r="FKI82" s="48"/>
      <c r="FKJ82" s="48"/>
      <c r="FKK82" s="48"/>
      <c r="FKL82" s="48"/>
      <c r="FKM82" s="48"/>
      <c r="FKN82" s="48"/>
      <c r="FKO82" s="48"/>
      <c r="FKP82" s="48"/>
      <c r="FKQ82" s="48"/>
      <c r="FKR82" s="48"/>
      <c r="FKS82" s="48"/>
      <c r="FKT82" s="48"/>
      <c r="FKU82" s="48"/>
      <c r="FKV82" s="48"/>
      <c r="FKW82" s="48"/>
      <c r="FKX82" s="48"/>
      <c r="FKY82" s="48"/>
      <c r="FKZ82" s="48"/>
      <c r="FLA82" s="48"/>
      <c r="FLB82" s="48"/>
      <c r="FLC82" s="48"/>
      <c r="FLD82" s="48"/>
      <c r="FLE82" s="48"/>
      <c r="FLF82" s="48"/>
      <c r="FLG82" s="48"/>
      <c r="FLH82" s="48"/>
      <c r="FLI82" s="48"/>
      <c r="FLJ82" s="48"/>
      <c r="FLK82" s="48"/>
      <c r="FLL82" s="48"/>
      <c r="FLM82" s="48"/>
      <c r="FLN82" s="48"/>
      <c r="FLO82" s="48"/>
      <c r="FLP82" s="48"/>
      <c r="FLQ82" s="48"/>
      <c r="FLR82" s="48"/>
      <c r="FLS82" s="48"/>
      <c r="FLT82" s="48"/>
      <c r="FLU82" s="48"/>
      <c r="FLV82" s="48"/>
      <c r="FLW82" s="48"/>
      <c r="FLX82" s="48"/>
      <c r="FLY82" s="48"/>
      <c r="FLZ82" s="48"/>
      <c r="FMA82" s="48"/>
      <c r="FMB82" s="48"/>
      <c r="FMC82" s="48"/>
      <c r="FMD82" s="48"/>
      <c r="FME82" s="48"/>
      <c r="FMF82" s="48"/>
      <c r="FMG82" s="48"/>
      <c r="FMH82" s="48"/>
      <c r="FMI82" s="48"/>
      <c r="FMJ82" s="48"/>
      <c r="FMK82" s="48"/>
      <c r="FML82" s="48"/>
      <c r="FMM82" s="48"/>
      <c r="FMN82" s="48"/>
      <c r="FMO82" s="48"/>
      <c r="FMP82" s="48"/>
      <c r="FMQ82" s="48"/>
      <c r="FMR82" s="48"/>
      <c r="FMS82" s="48"/>
      <c r="FMT82" s="48"/>
      <c r="FMU82" s="48"/>
      <c r="FMV82" s="48"/>
      <c r="FMW82" s="48"/>
      <c r="FMX82" s="48"/>
      <c r="FMY82" s="48"/>
      <c r="FMZ82" s="48"/>
      <c r="FNA82" s="48"/>
      <c r="FNB82" s="48"/>
      <c r="FNC82" s="48"/>
      <c r="FND82" s="48"/>
      <c r="FNE82" s="48"/>
      <c r="FNF82" s="48"/>
      <c r="FNG82" s="48"/>
      <c r="FNH82" s="48"/>
      <c r="FNI82" s="48"/>
      <c r="FNJ82" s="48"/>
      <c r="FNK82" s="48"/>
      <c r="FNL82" s="48"/>
      <c r="FNM82" s="48"/>
      <c r="FNN82" s="48"/>
      <c r="FNO82" s="48"/>
      <c r="FNP82" s="48"/>
      <c r="FNQ82" s="48"/>
      <c r="FNR82" s="48"/>
      <c r="FNS82" s="48"/>
      <c r="FNT82" s="48"/>
      <c r="FNU82" s="48"/>
      <c r="FNV82" s="48"/>
      <c r="FNW82" s="48"/>
      <c r="FNX82" s="48"/>
      <c r="FNY82" s="48"/>
      <c r="FNZ82" s="48"/>
      <c r="FOA82" s="48"/>
      <c r="FOB82" s="48"/>
      <c r="FOC82" s="48"/>
      <c r="FOD82" s="48"/>
      <c r="FOE82" s="48"/>
      <c r="FOF82" s="48"/>
      <c r="FOG82" s="48"/>
      <c r="FOH82" s="48"/>
      <c r="FOI82" s="48"/>
      <c r="FOJ82" s="48"/>
      <c r="FOK82" s="48"/>
      <c r="FOL82" s="48"/>
      <c r="FOM82" s="48"/>
      <c r="FON82" s="48"/>
      <c r="FOO82" s="48"/>
      <c r="FOP82" s="48"/>
      <c r="FOQ82" s="48"/>
      <c r="FOR82" s="48"/>
      <c r="FOS82" s="48"/>
      <c r="FOT82" s="48"/>
      <c r="FOU82" s="48"/>
      <c r="FOV82" s="48"/>
      <c r="FOW82" s="48"/>
      <c r="FOX82" s="48"/>
      <c r="FOY82" s="48"/>
      <c r="FOZ82" s="48"/>
      <c r="FPA82" s="48"/>
      <c r="FPB82" s="48"/>
      <c r="FPC82" s="48"/>
      <c r="FPD82" s="48"/>
      <c r="FPE82" s="48"/>
      <c r="FPF82" s="48"/>
      <c r="FPG82" s="48"/>
      <c r="FPH82" s="48"/>
      <c r="FPI82" s="48"/>
      <c r="FPJ82" s="48"/>
      <c r="FPK82" s="48"/>
      <c r="FPL82" s="48"/>
      <c r="FPM82" s="48"/>
      <c r="FPN82" s="48"/>
      <c r="FPO82" s="48"/>
      <c r="FPP82" s="48"/>
      <c r="FPQ82" s="48"/>
      <c r="FPR82" s="48"/>
      <c r="FPS82" s="48"/>
      <c r="FPT82" s="48"/>
      <c r="FPU82" s="48"/>
      <c r="FPV82" s="48"/>
      <c r="FPW82" s="48"/>
      <c r="FPX82" s="48"/>
      <c r="FPY82" s="48"/>
      <c r="FPZ82" s="48"/>
      <c r="FQA82" s="48"/>
      <c r="FQB82" s="48"/>
      <c r="FQC82" s="48"/>
      <c r="FQD82" s="48"/>
      <c r="FQE82" s="48"/>
      <c r="FQF82" s="48"/>
      <c r="FQG82" s="48"/>
      <c r="FQH82" s="48"/>
      <c r="FQI82" s="48"/>
      <c r="FQJ82" s="48"/>
      <c r="FQK82" s="48"/>
      <c r="FQL82" s="48"/>
      <c r="FQM82" s="48"/>
      <c r="FQN82" s="48"/>
      <c r="FQO82" s="48"/>
      <c r="FQP82" s="48"/>
      <c r="FQQ82" s="48"/>
      <c r="FQR82" s="48"/>
      <c r="FQS82" s="48"/>
      <c r="FQT82" s="48"/>
      <c r="FQU82" s="48"/>
      <c r="FQV82" s="48"/>
      <c r="FQW82" s="48"/>
      <c r="FQX82" s="48"/>
      <c r="FQY82" s="48"/>
      <c r="FQZ82" s="48"/>
      <c r="FRA82" s="48"/>
      <c r="FRB82" s="48"/>
      <c r="FRC82" s="48"/>
      <c r="FRD82" s="48"/>
      <c r="FRE82" s="48"/>
      <c r="FRF82" s="48"/>
      <c r="FRG82" s="48"/>
      <c r="FRH82" s="48"/>
      <c r="FRI82" s="48"/>
      <c r="FRJ82" s="48"/>
      <c r="FRK82" s="48"/>
      <c r="FRL82" s="48"/>
      <c r="FRM82" s="48"/>
      <c r="FRN82" s="48"/>
      <c r="FRO82" s="48"/>
      <c r="FRP82" s="48"/>
      <c r="FRQ82" s="48"/>
      <c r="FRR82" s="48"/>
      <c r="FRS82" s="48"/>
      <c r="FRT82" s="48"/>
      <c r="FRU82" s="48"/>
      <c r="FRV82" s="48"/>
      <c r="FRW82" s="48"/>
      <c r="FRX82" s="48"/>
      <c r="FRY82" s="48"/>
      <c r="FRZ82" s="48"/>
      <c r="FSA82" s="48"/>
      <c r="FSB82" s="48"/>
      <c r="FSC82" s="48"/>
      <c r="FSD82" s="48"/>
      <c r="FSE82" s="48"/>
      <c r="FSF82" s="48"/>
      <c r="FSG82" s="48"/>
      <c r="FSH82" s="48"/>
      <c r="FSI82" s="48"/>
      <c r="FSJ82" s="48"/>
      <c r="FSK82" s="48"/>
      <c r="FSL82" s="48"/>
      <c r="FSM82" s="48"/>
      <c r="FSN82" s="48"/>
      <c r="FSO82" s="48"/>
      <c r="FSP82" s="48"/>
      <c r="FSQ82" s="48"/>
      <c r="FSR82" s="48"/>
      <c r="FSS82" s="48"/>
      <c r="FST82" s="48"/>
      <c r="FSU82" s="48"/>
      <c r="FSV82" s="48"/>
      <c r="FSW82" s="48"/>
      <c r="FSX82" s="48"/>
      <c r="FSY82" s="48"/>
      <c r="FSZ82" s="48"/>
      <c r="FTA82" s="48"/>
      <c r="FTB82" s="48"/>
      <c r="FTC82" s="48"/>
      <c r="FTD82" s="48"/>
      <c r="FTE82" s="48"/>
      <c r="FTF82" s="48"/>
      <c r="FTG82" s="48"/>
      <c r="FTH82" s="48"/>
      <c r="FTI82" s="48"/>
      <c r="FTJ82" s="48"/>
      <c r="FTK82" s="48"/>
      <c r="FTL82" s="48"/>
      <c r="FTM82" s="48"/>
      <c r="FTN82" s="48"/>
      <c r="FTO82" s="48"/>
      <c r="FTP82" s="48"/>
      <c r="FTQ82" s="48"/>
      <c r="FTR82" s="48"/>
      <c r="FTS82" s="48"/>
      <c r="FTT82" s="48"/>
      <c r="FTU82" s="48"/>
      <c r="FTV82" s="48"/>
      <c r="FTW82" s="48"/>
      <c r="FTX82" s="48"/>
      <c r="FTY82" s="48"/>
      <c r="FTZ82" s="48"/>
      <c r="FUA82" s="48"/>
      <c r="FUB82" s="48"/>
      <c r="FUC82" s="48"/>
      <c r="FUD82" s="48"/>
      <c r="FUE82" s="48"/>
      <c r="FUF82" s="48"/>
      <c r="FUG82" s="48"/>
      <c r="FUH82" s="48"/>
      <c r="FUI82" s="48"/>
      <c r="FUJ82" s="48"/>
      <c r="FUK82" s="48"/>
      <c r="FUL82" s="48"/>
      <c r="FUM82" s="48"/>
      <c r="FUN82" s="48"/>
      <c r="FUO82" s="48"/>
      <c r="FUP82" s="48"/>
      <c r="FUQ82" s="48"/>
      <c r="FUR82" s="48"/>
      <c r="FUS82" s="48"/>
      <c r="FUT82" s="48"/>
      <c r="FUU82" s="48"/>
      <c r="FUV82" s="48"/>
      <c r="FUW82" s="48"/>
      <c r="FUX82" s="48"/>
      <c r="FUY82" s="48"/>
      <c r="FUZ82" s="48"/>
      <c r="FVA82" s="48"/>
      <c r="FVB82" s="48"/>
      <c r="FVC82" s="48"/>
      <c r="FVD82" s="48"/>
      <c r="FVE82" s="48"/>
      <c r="FVF82" s="48"/>
      <c r="FVG82" s="48"/>
      <c r="FVH82" s="48"/>
      <c r="FVI82" s="48"/>
      <c r="FVJ82" s="48"/>
      <c r="FVK82" s="48"/>
      <c r="FVL82" s="48"/>
      <c r="FVM82" s="48"/>
      <c r="FVN82" s="48"/>
      <c r="FVO82" s="48"/>
      <c r="FVP82" s="48"/>
      <c r="FVQ82" s="48"/>
      <c r="FVR82" s="48"/>
      <c r="FVS82" s="48"/>
      <c r="FVT82" s="48"/>
      <c r="FVU82" s="48"/>
      <c r="FVV82" s="48"/>
      <c r="FVW82" s="48"/>
      <c r="FVX82" s="48"/>
      <c r="FVY82" s="48"/>
      <c r="FVZ82" s="48"/>
      <c r="FWA82" s="48"/>
      <c r="FWB82" s="48"/>
      <c r="FWC82" s="48"/>
      <c r="FWD82" s="48"/>
      <c r="FWE82" s="48"/>
      <c r="FWF82" s="48"/>
      <c r="FWG82" s="48"/>
      <c r="FWH82" s="48"/>
      <c r="FWI82" s="48"/>
      <c r="FWJ82" s="48"/>
      <c r="FWK82" s="48"/>
      <c r="FWL82" s="48"/>
      <c r="FWM82" s="48"/>
      <c r="FWN82" s="48"/>
      <c r="FWO82" s="48"/>
      <c r="FWP82" s="48"/>
      <c r="FWQ82" s="48"/>
      <c r="FWR82" s="48"/>
      <c r="FWS82" s="48"/>
      <c r="FWT82" s="48"/>
      <c r="FWU82" s="48"/>
      <c r="FWV82" s="48"/>
      <c r="FWW82" s="48"/>
      <c r="FWX82" s="48"/>
      <c r="FWY82" s="48"/>
      <c r="FWZ82" s="48"/>
      <c r="FXA82" s="48"/>
      <c r="FXB82" s="48"/>
      <c r="FXC82" s="48"/>
      <c r="FXD82" s="48"/>
      <c r="FXE82" s="48"/>
      <c r="FXF82" s="48"/>
      <c r="FXG82" s="48"/>
      <c r="FXH82" s="48"/>
      <c r="FXI82" s="48"/>
      <c r="FXJ82" s="48"/>
      <c r="FXK82" s="48"/>
      <c r="FXL82" s="48"/>
      <c r="FXM82" s="48"/>
      <c r="FXN82" s="48"/>
      <c r="FXO82" s="48"/>
      <c r="FXP82" s="48"/>
      <c r="FXQ82" s="48"/>
      <c r="FXR82" s="48"/>
      <c r="FXS82" s="48"/>
      <c r="FXT82" s="48"/>
      <c r="FXU82" s="48"/>
      <c r="FXV82" s="48"/>
      <c r="FXW82" s="48"/>
      <c r="FXX82" s="48"/>
      <c r="FXY82" s="48"/>
      <c r="FXZ82" s="48"/>
      <c r="FYA82" s="48"/>
      <c r="FYB82" s="48"/>
      <c r="FYC82" s="48"/>
      <c r="FYD82" s="48"/>
      <c r="FYE82" s="48"/>
      <c r="FYF82" s="48"/>
      <c r="FYG82" s="48"/>
      <c r="FYH82" s="48"/>
      <c r="FYI82" s="48"/>
      <c r="FYJ82" s="48"/>
      <c r="FYK82" s="48"/>
      <c r="FYL82" s="48"/>
      <c r="FYM82" s="48"/>
      <c r="FYN82" s="48"/>
      <c r="FYO82" s="48"/>
      <c r="FYP82" s="48"/>
      <c r="FYQ82" s="48"/>
      <c r="FYR82" s="48"/>
      <c r="FYS82" s="48"/>
      <c r="FYT82" s="48"/>
      <c r="FYU82" s="48"/>
      <c r="FYV82" s="48"/>
      <c r="FYW82" s="48"/>
      <c r="FYX82" s="48"/>
      <c r="FYY82" s="48"/>
      <c r="FYZ82" s="48"/>
      <c r="FZA82" s="48"/>
      <c r="FZB82" s="48"/>
      <c r="FZC82" s="48"/>
      <c r="FZD82" s="48"/>
      <c r="FZE82" s="48"/>
      <c r="FZF82" s="48"/>
      <c r="FZG82" s="48"/>
      <c r="FZH82" s="48"/>
      <c r="FZI82" s="48"/>
      <c r="FZJ82" s="48"/>
      <c r="FZK82" s="48"/>
      <c r="FZL82" s="48"/>
      <c r="FZM82" s="48"/>
      <c r="FZN82" s="48"/>
      <c r="FZO82" s="48"/>
      <c r="FZP82" s="48"/>
      <c r="FZQ82" s="48"/>
      <c r="FZR82" s="48"/>
      <c r="FZS82" s="48"/>
      <c r="FZT82" s="48"/>
      <c r="FZU82" s="48"/>
      <c r="FZV82" s="48"/>
      <c r="FZW82" s="48"/>
      <c r="FZX82" s="48"/>
      <c r="FZY82" s="48"/>
      <c r="FZZ82" s="48"/>
      <c r="GAA82" s="48"/>
      <c r="GAB82" s="48"/>
      <c r="GAC82" s="48"/>
      <c r="GAD82" s="48"/>
      <c r="GAE82" s="48"/>
      <c r="GAF82" s="48"/>
      <c r="GAG82" s="48"/>
      <c r="GAH82" s="48"/>
      <c r="GAI82" s="48"/>
      <c r="GAJ82" s="48"/>
      <c r="GAK82" s="48"/>
      <c r="GAL82" s="48"/>
      <c r="GAM82" s="48"/>
      <c r="GAN82" s="48"/>
      <c r="GAO82" s="48"/>
      <c r="GAP82" s="48"/>
      <c r="GAQ82" s="48"/>
      <c r="GAR82" s="48"/>
      <c r="GAS82" s="48"/>
      <c r="GAT82" s="48"/>
      <c r="GAU82" s="48"/>
      <c r="GAV82" s="48"/>
      <c r="GAW82" s="48"/>
      <c r="GAX82" s="48"/>
      <c r="GAY82" s="48"/>
      <c r="GAZ82" s="48"/>
      <c r="GBA82" s="48"/>
      <c r="GBB82" s="48"/>
      <c r="GBC82" s="48"/>
      <c r="GBD82" s="48"/>
      <c r="GBE82" s="48"/>
      <c r="GBF82" s="48"/>
      <c r="GBG82" s="48"/>
      <c r="GBH82" s="48"/>
      <c r="GBI82" s="48"/>
      <c r="GBJ82" s="48"/>
      <c r="GBK82" s="48"/>
      <c r="GBL82" s="48"/>
      <c r="GBM82" s="48"/>
      <c r="GBN82" s="48"/>
      <c r="GBO82" s="48"/>
      <c r="GBP82" s="48"/>
      <c r="GBQ82" s="48"/>
      <c r="GBR82" s="48"/>
      <c r="GBS82" s="48"/>
      <c r="GBT82" s="48"/>
      <c r="GBU82" s="48"/>
      <c r="GBV82" s="48"/>
      <c r="GBW82" s="48"/>
      <c r="GBX82" s="48"/>
      <c r="GBY82" s="48"/>
      <c r="GBZ82" s="48"/>
      <c r="GCA82" s="48"/>
      <c r="GCB82" s="48"/>
      <c r="GCC82" s="48"/>
      <c r="GCD82" s="48"/>
      <c r="GCE82" s="48"/>
      <c r="GCF82" s="48"/>
      <c r="GCG82" s="48"/>
      <c r="GCH82" s="48"/>
      <c r="GCI82" s="48"/>
      <c r="GCJ82" s="48"/>
      <c r="GCK82" s="48"/>
      <c r="GCL82" s="48"/>
      <c r="GCM82" s="48"/>
      <c r="GCN82" s="48"/>
      <c r="GCO82" s="48"/>
      <c r="GCP82" s="48"/>
      <c r="GCQ82" s="48"/>
      <c r="GCR82" s="48"/>
      <c r="GCS82" s="48"/>
      <c r="GCT82" s="48"/>
      <c r="GCU82" s="48"/>
      <c r="GCV82" s="48"/>
      <c r="GCW82" s="48"/>
      <c r="GCX82" s="48"/>
      <c r="GCY82" s="48"/>
      <c r="GCZ82" s="48"/>
      <c r="GDA82" s="48"/>
      <c r="GDB82" s="48"/>
      <c r="GDC82" s="48"/>
      <c r="GDD82" s="48"/>
      <c r="GDE82" s="48"/>
      <c r="GDF82" s="48"/>
      <c r="GDG82" s="48"/>
      <c r="GDH82" s="48"/>
      <c r="GDI82" s="48"/>
      <c r="GDJ82" s="48"/>
      <c r="GDK82" s="48"/>
      <c r="GDL82" s="48"/>
      <c r="GDM82" s="48"/>
      <c r="GDN82" s="48"/>
      <c r="GDO82" s="48"/>
      <c r="GDP82" s="48"/>
      <c r="GDQ82" s="48"/>
      <c r="GDR82" s="48"/>
      <c r="GDS82" s="48"/>
      <c r="GDT82" s="48"/>
      <c r="GDU82" s="48"/>
      <c r="GDV82" s="48"/>
      <c r="GDW82" s="48"/>
      <c r="GDX82" s="48"/>
      <c r="GDY82" s="48"/>
      <c r="GDZ82" s="48"/>
      <c r="GEA82" s="48"/>
      <c r="GEB82" s="48"/>
      <c r="GEC82" s="48"/>
      <c r="GED82" s="48"/>
      <c r="GEE82" s="48"/>
      <c r="GEF82" s="48"/>
      <c r="GEG82" s="48"/>
      <c r="GEH82" s="48"/>
      <c r="GEI82" s="48"/>
      <c r="GEJ82" s="48"/>
      <c r="GEK82" s="48"/>
      <c r="GEL82" s="48"/>
      <c r="GEM82" s="48"/>
      <c r="GEN82" s="48"/>
      <c r="GEO82" s="48"/>
      <c r="GEP82" s="48"/>
      <c r="GEQ82" s="48"/>
      <c r="GER82" s="48"/>
      <c r="GES82" s="48"/>
      <c r="GET82" s="48"/>
      <c r="GEU82" s="48"/>
      <c r="GEV82" s="48"/>
      <c r="GEW82" s="48"/>
      <c r="GEX82" s="48"/>
      <c r="GEY82" s="48"/>
      <c r="GEZ82" s="48"/>
      <c r="GFA82" s="48"/>
      <c r="GFB82" s="48"/>
      <c r="GFC82" s="48"/>
      <c r="GFD82" s="48"/>
      <c r="GFE82" s="48"/>
      <c r="GFF82" s="48"/>
      <c r="GFG82" s="48"/>
      <c r="GFH82" s="48"/>
      <c r="GFI82" s="48"/>
      <c r="GFJ82" s="48"/>
      <c r="GFK82" s="48"/>
      <c r="GFL82" s="48"/>
      <c r="GFM82" s="48"/>
      <c r="GFN82" s="48"/>
      <c r="GFO82" s="48"/>
      <c r="GFP82" s="48"/>
      <c r="GFQ82" s="48"/>
      <c r="GFR82" s="48"/>
      <c r="GFS82" s="48"/>
      <c r="GFT82" s="48"/>
      <c r="GFU82" s="48"/>
      <c r="GFV82" s="48"/>
      <c r="GFW82" s="48"/>
      <c r="GFX82" s="48"/>
      <c r="GFY82" s="48"/>
      <c r="GFZ82" s="48"/>
      <c r="GGA82" s="48"/>
      <c r="GGB82" s="48"/>
      <c r="GGC82" s="48"/>
      <c r="GGD82" s="48"/>
      <c r="GGE82" s="48"/>
      <c r="GGF82" s="48"/>
      <c r="GGG82" s="48"/>
      <c r="GGH82" s="48"/>
      <c r="GGI82" s="48"/>
      <c r="GGJ82" s="48"/>
      <c r="GGK82" s="48"/>
      <c r="GGL82" s="48"/>
      <c r="GGM82" s="48"/>
      <c r="GGN82" s="48"/>
      <c r="GGO82" s="48"/>
      <c r="GGP82" s="48"/>
      <c r="GGQ82" s="48"/>
      <c r="GGR82" s="48"/>
      <c r="GGS82" s="48"/>
      <c r="GGT82" s="48"/>
      <c r="GGU82" s="48"/>
      <c r="GGV82" s="48"/>
      <c r="GGW82" s="48"/>
      <c r="GGX82" s="48"/>
      <c r="GGY82" s="48"/>
      <c r="GGZ82" s="48"/>
      <c r="GHA82" s="48"/>
      <c r="GHB82" s="48"/>
      <c r="GHC82" s="48"/>
      <c r="GHD82" s="48"/>
      <c r="GHE82" s="48"/>
      <c r="GHF82" s="48"/>
      <c r="GHG82" s="48"/>
      <c r="GHH82" s="48"/>
      <c r="GHI82" s="48"/>
      <c r="GHJ82" s="48"/>
      <c r="GHK82" s="48"/>
      <c r="GHL82" s="48"/>
      <c r="GHM82" s="48"/>
      <c r="GHN82" s="48"/>
      <c r="GHO82" s="48"/>
      <c r="GHP82" s="48"/>
      <c r="GHQ82" s="48"/>
      <c r="GHR82" s="48"/>
      <c r="GHS82" s="48"/>
      <c r="GHT82" s="48"/>
      <c r="GHU82" s="48"/>
      <c r="GHV82" s="48"/>
      <c r="GHW82" s="48"/>
      <c r="GHX82" s="48"/>
      <c r="GHY82" s="48"/>
      <c r="GHZ82" s="48"/>
      <c r="GIA82" s="48"/>
      <c r="GIB82" s="48"/>
      <c r="GIC82" s="48"/>
      <c r="GID82" s="48"/>
      <c r="GIE82" s="48"/>
      <c r="GIF82" s="48"/>
      <c r="GIG82" s="48"/>
      <c r="GIH82" s="48"/>
      <c r="GII82" s="48"/>
      <c r="GIJ82" s="48"/>
      <c r="GIK82" s="48"/>
      <c r="GIL82" s="48"/>
      <c r="GIM82" s="48"/>
      <c r="GIN82" s="48"/>
      <c r="GIO82" s="48"/>
      <c r="GIP82" s="48"/>
      <c r="GIQ82" s="48"/>
      <c r="GIR82" s="48"/>
      <c r="GIS82" s="48"/>
      <c r="GIT82" s="48"/>
      <c r="GIU82" s="48"/>
      <c r="GIV82" s="48"/>
      <c r="GIW82" s="48"/>
      <c r="GIX82" s="48"/>
      <c r="GIY82" s="48"/>
      <c r="GIZ82" s="48"/>
      <c r="GJA82" s="48"/>
      <c r="GJB82" s="48"/>
      <c r="GJC82" s="48"/>
      <c r="GJD82" s="48"/>
      <c r="GJE82" s="48"/>
      <c r="GJF82" s="48"/>
      <c r="GJG82" s="48"/>
      <c r="GJH82" s="48"/>
      <c r="GJI82" s="48"/>
      <c r="GJJ82" s="48"/>
      <c r="GJK82" s="48"/>
      <c r="GJL82" s="48"/>
      <c r="GJM82" s="48"/>
      <c r="GJN82" s="48"/>
      <c r="GJO82" s="48"/>
      <c r="GJP82" s="48"/>
      <c r="GJQ82" s="48"/>
      <c r="GJR82" s="48"/>
      <c r="GJS82" s="48"/>
      <c r="GJT82" s="48"/>
      <c r="GJU82" s="48"/>
      <c r="GJV82" s="48"/>
      <c r="GJW82" s="48"/>
      <c r="GJX82" s="48"/>
      <c r="GJY82" s="48"/>
      <c r="GJZ82" s="48"/>
      <c r="GKA82" s="48"/>
      <c r="GKB82" s="48"/>
      <c r="GKC82" s="48"/>
      <c r="GKD82" s="48"/>
      <c r="GKE82" s="48"/>
      <c r="GKF82" s="48"/>
      <c r="GKG82" s="48"/>
      <c r="GKH82" s="48"/>
      <c r="GKI82" s="48"/>
      <c r="GKJ82" s="48"/>
      <c r="GKK82" s="48"/>
      <c r="GKL82" s="48"/>
      <c r="GKM82" s="48"/>
      <c r="GKN82" s="48"/>
      <c r="GKO82" s="48"/>
      <c r="GKP82" s="48"/>
      <c r="GKQ82" s="48"/>
      <c r="GKR82" s="48"/>
      <c r="GKS82" s="48"/>
      <c r="GKT82" s="48"/>
      <c r="GKU82" s="48"/>
      <c r="GKV82" s="48"/>
      <c r="GKW82" s="48"/>
      <c r="GKX82" s="48"/>
      <c r="GKY82" s="48"/>
      <c r="GKZ82" s="48"/>
      <c r="GLA82" s="48"/>
      <c r="GLB82" s="48"/>
      <c r="GLC82" s="48"/>
      <c r="GLD82" s="48"/>
      <c r="GLE82" s="48"/>
      <c r="GLF82" s="48"/>
      <c r="GLG82" s="48"/>
      <c r="GLH82" s="48"/>
      <c r="GLI82" s="48"/>
      <c r="GLJ82" s="48"/>
      <c r="GLK82" s="48"/>
      <c r="GLL82" s="48"/>
      <c r="GLM82" s="48"/>
      <c r="GLN82" s="48"/>
      <c r="GLO82" s="48"/>
      <c r="GLP82" s="48"/>
      <c r="GLQ82" s="48"/>
      <c r="GLR82" s="48"/>
      <c r="GLS82" s="48"/>
      <c r="GLT82" s="48"/>
      <c r="GLU82" s="48"/>
      <c r="GLV82" s="48"/>
      <c r="GLW82" s="48"/>
      <c r="GLX82" s="48"/>
      <c r="GLY82" s="48"/>
      <c r="GLZ82" s="48"/>
      <c r="GMA82" s="48"/>
      <c r="GMB82" s="48"/>
      <c r="GMC82" s="48"/>
      <c r="GMD82" s="48"/>
      <c r="GME82" s="48"/>
      <c r="GMF82" s="48"/>
      <c r="GMG82" s="48"/>
      <c r="GMH82" s="48"/>
      <c r="GMI82" s="48"/>
      <c r="GMJ82" s="48"/>
      <c r="GMK82" s="48"/>
      <c r="GML82" s="48"/>
      <c r="GMM82" s="48"/>
      <c r="GMN82" s="48"/>
      <c r="GMO82" s="48"/>
      <c r="GMP82" s="48"/>
      <c r="GMQ82" s="48"/>
      <c r="GMR82" s="48"/>
      <c r="GMS82" s="48"/>
      <c r="GMT82" s="48"/>
      <c r="GMU82" s="48"/>
      <c r="GMV82" s="48"/>
      <c r="GMW82" s="48"/>
      <c r="GMX82" s="48"/>
      <c r="GMY82" s="48"/>
      <c r="GMZ82" s="48"/>
      <c r="GNA82" s="48"/>
      <c r="GNB82" s="48"/>
      <c r="GNC82" s="48"/>
      <c r="GND82" s="48"/>
      <c r="GNE82" s="48"/>
      <c r="GNF82" s="48"/>
      <c r="GNG82" s="48"/>
      <c r="GNH82" s="48"/>
      <c r="GNI82" s="48"/>
      <c r="GNJ82" s="48"/>
      <c r="GNK82" s="48"/>
      <c r="GNL82" s="48"/>
      <c r="GNM82" s="48"/>
      <c r="GNN82" s="48"/>
      <c r="GNO82" s="48"/>
      <c r="GNP82" s="48"/>
      <c r="GNQ82" s="48"/>
      <c r="GNR82" s="48"/>
      <c r="GNS82" s="48"/>
      <c r="GNT82" s="48"/>
      <c r="GNU82" s="48"/>
      <c r="GNV82" s="48"/>
      <c r="GNW82" s="48"/>
      <c r="GNX82" s="48"/>
      <c r="GNY82" s="48"/>
      <c r="GNZ82" s="48"/>
      <c r="GOA82" s="48"/>
      <c r="GOB82" s="48"/>
      <c r="GOC82" s="48"/>
      <c r="GOD82" s="48"/>
      <c r="GOE82" s="48"/>
      <c r="GOF82" s="48"/>
      <c r="GOG82" s="48"/>
      <c r="GOH82" s="48"/>
      <c r="GOI82" s="48"/>
      <c r="GOJ82" s="48"/>
      <c r="GOK82" s="48"/>
      <c r="GOL82" s="48"/>
      <c r="GOM82" s="48"/>
      <c r="GON82" s="48"/>
      <c r="GOO82" s="48"/>
      <c r="GOP82" s="48"/>
      <c r="GOQ82" s="48"/>
      <c r="GOR82" s="48"/>
      <c r="GOS82" s="48"/>
      <c r="GOT82" s="48"/>
      <c r="GOU82" s="48"/>
      <c r="GOV82" s="48"/>
      <c r="GOW82" s="48"/>
      <c r="GOX82" s="48"/>
      <c r="GOY82" s="48"/>
      <c r="GOZ82" s="48"/>
      <c r="GPA82" s="48"/>
      <c r="GPB82" s="48"/>
      <c r="GPC82" s="48"/>
      <c r="GPD82" s="48"/>
      <c r="GPE82" s="48"/>
      <c r="GPF82" s="48"/>
      <c r="GPG82" s="48"/>
      <c r="GPH82" s="48"/>
      <c r="GPI82" s="48"/>
      <c r="GPJ82" s="48"/>
      <c r="GPK82" s="48"/>
      <c r="GPL82" s="48"/>
      <c r="GPM82" s="48"/>
      <c r="GPN82" s="48"/>
      <c r="GPO82" s="48"/>
      <c r="GPP82" s="48"/>
      <c r="GPQ82" s="48"/>
      <c r="GPR82" s="48"/>
      <c r="GPS82" s="48"/>
      <c r="GPT82" s="48"/>
      <c r="GPU82" s="48"/>
      <c r="GPV82" s="48"/>
      <c r="GPW82" s="48"/>
      <c r="GPX82" s="48"/>
      <c r="GPY82" s="48"/>
      <c r="GPZ82" s="48"/>
      <c r="GQA82" s="48"/>
      <c r="GQB82" s="48"/>
      <c r="GQC82" s="48"/>
      <c r="GQD82" s="48"/>
      <c r="GQE82" s="48"/>
      <c r="GQF82" s="48"/>
      <c r="GQG82" s="48"/>
      <c r="GQH82" s="48"/>
      <c r="GQI82" s="48"/>
      <c r="GQJ82" s="48"/>
      <c r="GQK82" s="48"/>
      <c r="GQL82" s="48"/>
      <c r="GQM82" s="48"/>
      <c r="GQN82" s="48"/>
      <c r="GQO82" s="48"/>
      <c r="GQP82" s="48"/>
      <c r="GQQ82" s="48"/>
      <c r="GQR82" s="48"/>
      <c r="GQS82" s="48"/>
      <c r="GQT82" s="48"/>
      <c r="GQU82" s="48"/>
      <c r="GQV82" s="48"/>
      <c r="GQW82" s="48"/>
      <c r="GQX82" s="48"/>
      <c r="GQY82" s="48"/>
      <c r="GQZ82" s="48"/>
      <c r="GRA82" s="48"/>
      <c r="GRB82" s="48"/>
      <c r="GRC82" s="48"/>
      <c r="GRD82" s="48"/>
      <c r="GRE82" s="48"/>
      <c r="GRF82" s="48"/>
      <c r="GRG82" s="48"/>
      <c r="GRH82" s="48"/>
      <c r="GRI82" s="48"/>
      <c r="GRJ82" s="48"/>
      <c r="GRK82" s="48"/>
      <c r="GRL82" s="48"/>
      <c r="GRM82" s="48"/>
      <c r="GRN82" s="48"/>
      <c r="GRO82" s="48"/>
      <c r="GRP82" s="48"/>
      <c r="GRQ82" s="48"/>
      <c r="GRR82" s="48"/>
      <c r="GRS82" s="48"/>
      <c r="GRT82" s="48"/>
      <c r="GRU82" s="48"/>
      <c r="GRV82" s="48"/>
      <c r="GRW82" s="48"/>
      <c r="GRX82" s="48"/>
      <c r="GRY82" s="48"/>
      <c r="GRZ82" s="48"/>
      <c r="GSA82" s="48"/>
      <c r="GSB82" s="48"/>
      <c r="GSC82" s="48"/>
      <c r="GSD82" s="48"/>
      <c r="GSE82" s="48"/>
      <c r="GSF82" s="48"/>
      <c r="GSG82" s="48"/>
      <c r="GSH82" s="48"/>
      <c r="GSI82" s="48"/>
      <c r="GSJ82" s="48"/>
      <c r="GSK82" s="48"/>
      <c r="GSL82" s="48"/>
      <c r="GSM82" s="48"/>
      <c r="GSN82" s="48"/>
      <c r="GSO82" s="48"/>
      <c r="GSP82" s="48"/>
      <c r="GSQ82" s="48"/>
      <c r="GSR82" s="48"/>
      <c r="GSS82" s="48"/>
      <c r="GST82" s="48"/>
      <c r="GSU82" s="48"/>
      <c r="GSV82" s="48"/>
      <c r="GSW82" s="48"/>
      <c r="GSX82" s="48"/>
      <c r="GSY82" s="48"/>
      <c r="GSZ82" s="48"/>
      <c r="GTA82" s="48"/>
      <c r="GTB82" s="48"/>
      <c r="GTC82" s="48"/>
      <c r="GTD82" s="48"/>
      <c r="GTE82" s="48"/>
      <c r="GTF82" s="48"/>
      <c r="GTG82" s="48"/>
      <c r="GTH82" s="48"/>
      <c r="GTI82" s="48"/>
      <c r="GTJ82" s="48"/>
      <c r="GTK82" s="48"/>
      <c r="GTL82" s="48"/>
      <c r="GTM82" s="48"/>
      <c r="GTN82" s="48"/>
      <c r="GTO82" s="48"/>
      <c r="GTP82" s="48"/>
      <c r="GTQ82" s="48"/>
      <c r="GTR82" s="48"/>
      <c r="GTS82" s="48"/>
      <c r="GTT82" s="48"/>
      <c r="GTU82" s="48"/>
      <c r="GTV82" s="48"/>
      <c r="GTW82" s="48"/>
      <c r="GTX82" s="48"/>
      <c r="GTY82" s="48"/>
      <c r="GTZ82" s="48"/>
      <c r="GUA82" s="48"/>
      <c r="GUB82" s="48"/>
      <c r="GUC82" s="48"/>
      <c r="GUD82" s="48"/>
      <c r="GUE82" s="48"/>
      <c r="GUF82" s="48"/>
      <c r="GUG82" s="48"/>
      <c r="GUH82" s="48"/>
      <c r="GUI82" s="48"/>
      <c r="GUJ82" s="48"/>
      <c r="GUK82" s="48"/>
      <c r="GUL82" s="48"/>
      <c r="GUM82" s="48"/>
      <c r="GUN82" s="48"/>
      <c r="GUO82" s="48"/>
      <c r="GUP82" s="48"/>
      <c r="GUQ82" s="48"/>
      <c r="GUR82" s="48"/>
      <c r="GUS82" s="48"/>
      <c r="GUT82" s="48"/>
      <c r="GUU82" s="48"/>
      <c r="GUV82" s="48"/>
      <c r="GUW82" s="48"/>
      <c r="GUX82" s="48"/>
      <c r="GUY82" s="48"/>
      <c r="GUZ82" s="48"/>
      <c r="GVA82" s="48"/>
      <c r="GVB82" s="48"/>
      <c r="GVC82" s="48"/>
      <c r="GVD82" s="48"/>
      <c r="GVE82" s="48"/>
      <c r="GVF82" s="48"/>
      <c r="GVG82" s="48"/>
      <c r="GVH82" s="48"/>
      <c r="GVI82" s="48"/>
      <c r="GVJ82" s="48"/>
      <c r="GVK82" s="48"/>
      <c r="GVL82" s="48"/>
      <c r="GVM82" s="48"/>
      <c r="GVN82" s="48"/>
      <c r="GVO82" s="48"/>
      <c r="GVP82" s="48"/>
      <c r="GVQ82" s="48"/>
      <c r="GVR82" s="48"/>
      <c r="GVS82" s="48"/>
      <c r="GVT82" s="48"/>
      <c r="GVU82" s="48"/>
      <c r="GVV82" s="48"/>
      <c r="GVW82" s="48"/>
      <c r="GVX82" s="48"/>
      <c r="GVY82" s="48"/>
      <c r="GVZ82" s="48"/>
      <c r="GWA82" s="48"/>
      <c r="GWB82" s="48"/>
      <c r="GWC82" s="48"/>
      <c r="GWD82" s="48"/>
      <c r="GWE82" s="48"/>
      <c r="GWF82" s="48"/>
      <c r="GWG82" s="48"/>
      <c r="GWH82" s="48"/>
      <c r="GWI82" s="48"/>
      <c r="GWJ82" s="48"/>
      <c r="GWK82" s="48"/>
      <c r="GWL82" s="48"/>
      <c r="GWM82" s="48"/>
      <c r="GWN82" s="48"/>
      <c r="GWO82" s="48"/>
      <c r="GWP82" s="48"/>
      <c r="GWQ82" s="48"/>
      <c r="GWR82" s="48"/>
      <c r="GWS82" s="48"/>
      <c r="GWT82" s="48"/>
      <c r="GWU82" s="48"/>
      <c r="GWV82" s="48"/>
      <c r="GWW82" s="48"/>
      <c r="GWX82" s="48"/>
      <c r="GWY82" s="48"/>
      <c r="GWZ82" s="48"/>
      <c r="GXA82" s="48"/>
      <c r="GXB82" s="48"/>
      <c r="GXC82" s="48"/>
      <c r="GXD82" s="48"/>
      <c r="GXE82" s="48"/>
      <c r="GXF82" s="48"/>
      <c r="GXG82" s="48"/>
      <c r="GXH82" s="48"/>
      <c r="GXI82" s="48"/>
      <c r="GXJ82" s="48"/>
      <c r="GXK82" s="48"/>
      <c r="GXL82" s="48"/>
      <c r="GXM82" s="48"/>
      <c r="GXN82" s="48"/>
      <c r="GXO82" s="48"/>
      <c r="GXP82" s="48"/>
      <c r="GXQ82" s="48"/>
      <c r="GXR82" s="48"/>
      <c r="GXS82" s="48"/>
      <c r="GXT82" s="48"/>
      <c r="GXU82" s="48"/>
      <c r="GXV82" s="48"/>
      <c r="GXW82" s="48"/>
      <c r="GXX82" s="48"/>
      <c r="GXY82" s="48"/>
      <c r="GXZ82" s="48"/>
      <c r="GYA82" s="48"/>
      <c r="GYB82" s="48"/>
      <c r="GYC82" s="48"/>
      <c r="GYD82" s="48"/>
      <c r="GYE82" s="48"/>
      <c r="GYF82" s="48"/>
      <c r="GYG82" s="48"/>
      <c r="GYH82" s="48"/>
      <c r="GYI82" s="48"/>
      <c r="GYJ82" s="48"/>
      <c r="GYK82" s="48"/>
      <c r="GYL82" s="48"/>
      <c r="GYM82" s="48"/>
      <c r="GYN82" s="48"/>
      <c r="GYO82" s="48"/>
      <c r="GYP82" s="48"/>
      <c r="GYQ82" s="48"/>
      <c r="GYR82" s="48"/>
      <c r="GYS82" s="48"/>
      <c r="GYT82" s="48"/>
      <c r="GYU82" s="48"/>
      <c r="GYV82" s="48"/>
      <c r="GYW82" s="48"/>
      <c r="GYX82" s="48"/>
      <c r="GYY82" s="48"/>
      <c r="GYZ82" s="48"/>
      <c r="GZA82" s="48"/>
      <c r="GZB82" s="48"/>
      <c r="GZC82" s="48"/>
      <c r="GZD82" s="48"/>
      <c r="GZE82" s="48"/>
      <c r="GZF82" s="48"/>
      <c r="GZG82" s="48"/>
      <c r="GZH82" s="48"/>
      <c r="GZI82" s="48"/>
      <c r="GZJ82" s="48"/>
      <c r="GZK82" s="48"/>
      <c r="GZL82" s="48"/>
      <c r="GZM82" s="48"/>
      <c r="GZN82" s="48"/>
      <c r="GZO82" s="48"/>
      <c r="GZP82" s="48"/>
      <c r="GZQ82" s="48"/>
      <c r="GZR82" s="48"/>
      <c r="GZS82" s="48"/>
      <c r="GZT82" s="48"/>
      <c r="GZU82" s="48"/>
      <c r="GZV82" s="48"/>
      <c r="GZW82" s="48"/>
      <c r="GZX82" s="48"/>
      <c r="GZY82" s="48"/>
      <c r="GZZ82" s="48"/>
      <c r="HAA82" s="48"/>
      <c r="HAB82" s="48"/>
      <c r="HAC82" s="48"/>
      <c r="HAD82" s="48"/>
      <c r="HAE82" s="48"/>
      <c r="HAF82" s="48"/>
      <c r="HAG82" s="48"/>
      <c r="HAH82" s="48"/>
      <c r="HAI82" s="48"/>
      <c r="HAJ82" s="48"/>
      <c r="HAK82" s="48"/>
      <c r="HAL82" s="48"/>
      <c r="HAM82" s="48"/>
      <c r="HAN82" s="48"/>
      <c r="HAO82" s="48"/>
      <c r="HAP82" s="48"/>
      <c r="HAQ82" s="48"/>
      <c r="HAR82" s="48"/>
      <c r="HAS82" s="48"/>
      <c r="HAT82" s="48"/>
      <c r="HAU82" s="48"/>
      <c r="HAV82" s="48"/>
      <c r="HAW82" s="48"/>
      <c r="HAX82" s="48"/>
      <c r="HAY82" s="48"/>
      <c r="HAZ82" s="48"/>
      <c r="HBA82" s="48"/>
      <c r="HBB82" s="48"/>
      <c r="HBC82" s="48"/>
      <c r="HBD82" s="48"/>
      <c r="HBE82" s="48"/>
      <c r="HBF82" s="48"/>
      <c r="HBG82" s="48"/>
      <c r="HBH82" s="48"/>
      <c r="HBI82" s="48"/>
      <c r="HBJ82" s="48"/>
      <c r="HBK82" s="48"/>
      <c r="HBL82" s="48"/>
      <c r="HBM82" s="48"/>
      <c r="HBN82" s="48"/>
      <c r="HBO82" s="48"/>
      <c r="HBP82" s="48"/>
      <c r="HBQ82" s="48"/>
      <c r="HBR82" s="48"/>
      <c r="HBS82" s="48"/>
      <c r="HBT82" s="48"/>
      <c r="HBU82" s="48"/>
      <c r="HBV82" s="48"/>
      <c r="HBW82" s="48"/>
      <c r="HBX82" s="48"/>
      <c r="HBY82" s="48"/>
      <c r="HBZ82" s="48"/>
      <c r="HCA82" s="48"/>
      <c r="HCB82" s="48"/>
      <c r="HCC82" s="48"/>
      <c r="HCD82" s="48"/>
      <c r="HCE82" s="48"/>
      <c r="HCF82" s="48"/>
      <c r="HCG82" s="48"/>
      <c r="HCH82" s="48"/>
      <c r="HCI82" s="48"/>
      <c r="HCJ82" s="48"/>
      <c r="HCK82" s="48"/>
      <c r="HCL82" s="48"/>
      <c r="HCM82" s="48"/>
      <c r="HCN82" s="48"/>
      <c r="HCO82" s="48"/>
      <c r="HCP82" s="48"/>
      <c r="HCQ82" s="48"/>
      <c r="HCR82" s="48"/>
      <c r="HCS82" s="48"/>
      <c r="HCT82" s="48"/>
      <c r="HCU82" s="48"/>
      <c r="HCV82" s="48"/>
      <c r="HCW82" s="48"/>
      <c r="HCX82" s="48"/>
      <c r="HCY82" s="48"/>
      <c r="HCZ82" s="48"/>
      <c r="HDA82" s="48"/>
      <c r="HDB82" s="48"/>
      <c r="HDC82" s="48"/>
      <c r="HDD82" s="48"/>
      <c r="HDE82" s="48"/>
      <c r="HDF82" s="48"/>
      <c r="HDG82" s="48"/>
      <c r="HDH82" s="48"/>
      <c r="HDI82" s="48"/>
      <c r="HDJ82" s="48"/>
      <c r="HDK82" s="48"/>
      <c r="HDL82" s="48"/>
      <c r="HDM82" s="48"/>
      <c r="HDN82" s="48"/>
      <c r="HDO82" s="48"/>
      <c r="HDP82" s="48"/>
      <c r="HDQ82" s="48"/>
      <c r="HDR82" s="48"/>
      <c r="HDS82" s="48"/>
      <c r="HDT82" s="48"/>
      <c r="HDU82" s="48"/>
      <c r="HDV82" s="48"/>
      <c r="HDW82" s="48"/>
      <c r="HDX82" s="48"/>
      <c r="HDY82" s="48"/>
      <c r="HDZ82" s="48"/>
      <c r="HEA82" s="48"/>
      <c r="HEB82" s="48"/>
      <c r="HEC82" s="48"/>
      <c r="HED82" s="48"/>
      <c r="HEE82" s="48"/>
      <c r="HEF82" s="48"/>
      <c r="HEG82" s="48"/>
      <c r="HEH82" s="48"/>
      <c r="HEI82" s="48"/>
      <c r="HEJ82" s="48"/>
      <c r="HEK82" s="48"/>
      <c r="HEL82" s="48"/>
      <c r="HEM82" s="48"/>
      <c r="HEN82" s="48"/>
      <c r="HEO82" s="48"/>
      <c r="HEP82" s="48"/>
      <c r="HEQ82" s="48"/>
      <c r="HER82" s="48"/>
      <c r="HES82" s="48"/>
      <c r="HET82" s="48"/>
      <c r="HEU82" s="48"/>
      <c r="HEV82" s="48"/>
      <c r="HEW82" s="48"/>
      <c r="HEX82" s="48"/>
      <c r="HEY82" s="48"/>
      <c r="HEZ82" s="48"/>
      <c r="HFA82" s="48"/>
      <c r="HFB82" s="48"/>
      <c r="HFC82" s="48"/>
      <c r="HFD82" s="48"/>
      <c r="HFE82" s="48"/>
      <c r="HFF82" s="48"/>
      <c r="HFG82" s="48"/>
      <c r="HFH82" s="48"/>
      <c r="HFI82" s="48"/>
      <c r="HFJ82" s="48"/>
      <c r="HFK82" s="48"/>
      <c r="HFL82" s="48"/>
      <c r="HFM82" s="48"/>
      <c r="HFN82" s="48"/>
      <c r="HFO82" s="48"/>
      <c r="HFP82" s="48"/>
      <c r="HFQ82" s="48"/>
      <c r="HFR82" s="48"/>
      <c r="HFS82" s="48"/>
      <c r="HFT82" s="48"/>
      <c r="HFU82" s="48"/>
      <c r="HFV82" s="48"/>
      <c r="HFW82" s="48"/>
      <c r="HFX82" s="48"/>
      <c r="HFY82" s="48"/>
      <c r="HFZ82" s="48"/>
      <c r="HGA82" s="48"/>
      <c r="HGB82" s="48"/>
      <c r="HGC82" s="48"/>
      <c r="HGD82" s="48"/>
      <c r="HGE82" s="48"/>
      <c r="HGF82" s="48"/>
      <c r="HGG82" s="48"/>
      <c r="HGH82" s="48"/>
      <c r="HGI82" s="48"/>
      <c r="HGJ82" s="48"/>
      <c r="HGK82" s="48"/>
      <c r="HGL82" s="48"/>
      <c r="HGM82" s="48"/>
      <c r="HGN82" s="48"/>
      <c r="HGO82" s="48"/>
      <c r="HGP82" s="48"/>
      <c r="HGQ82" s="48"/>
      <c r="HGR82" s="48"/>
      <c r="HGS82" s="48"/>
      <c r="HGT82" s="48"/>
      <c r="HGU82" s="48"/>
      <c r="HGV82" s="48"/>
      <c r="HGW82" s="48"/>
      <c r="HGX82" s="48"/>
      <c r="HGY82" s="48"/>
      <c r="HGZ82" s="48"/>
      <c r="HHA82" s="48"/>
      <c r="HHB82" s="48"/>
      <c r="HHC82" s="48"/>
      <c r="HHD82" s="48"/>
      <c r="HHE82" s="48"/>
      <c r="HHF82" s="48"/>
      <c r="HHG82" s="48"/>
      <c r="HHH82" s="48"/>
      <c r="HHI82" s="48"/>
      <c r="HHJ82" s="48"/>
      <c r="HHK82" s="48"/>
      <c r="HHL82" s="48"/>
      <c r="HHM82" s="48"/>
      <c r="HHN82" s="48"/>
      <c r="HHO82" s="48"/>
      <c r="HHP82" s="48"/>
      <c r="HHQ82" s="48"/>
      <c r="HHR82" s="48"/>
      <c r="HHS82" s="48"/>
      <c r="HHT82" s="48"/>
      <c r="HHU82" s="48"/>
      <c r="HHV82" s="48"/>
      <c r="HHW82" s="48"/>
      <c r="HHX82" s="48"/>
      <c r="HHY82" s="48"/>
      <c r="HHZ82" s="48"/>
      <c r="HIA82" s="48"/>
      <c r="HIB82" s="48"/>
      <c r="HIC82" s="48"/>
      <c r="HID82" s="48"/>
      <c r="HIE82" s="48"/>
      <c r="HIF82" s="48"/>
      <c r="HIG82" s="48"/>
      <c r="HIH82" s="48"/>
      <c r="HII82" s="48"/>
      <c r="HIJ82" s="48"/>
      <c r="HIK82" s="48"/>
      <c r="HIL82" s="48"/>
      <c r="HIM82" s="48"/>
      <c r="HIN82" s="48"/>
      <c r="HIO82" s="48"/>
      <c r="HIP82" s="48"/>
      <c r="HIQ82" s="48"/>
      <c r="HIR82" s="48"/>
      <c r="HIS82" s="48"/>
      <c r="HIT82" s="48"/>
      <c r="HIU82" s="48"/>
      <c r="HIV82" s="48"/>
      <c r="HIW82" s="48"/>
      <c r="HIX82" s="48"/>
      <c r="HIY82" s="48"/>
      <c r="HIZ82" s="48"/>
      <c r="HJA82" s="48"/>
      <c r="HJB82" s="48"/>
      <c r="HJC82" s="48"/>
      <c r="HJD82" s="48"/>
      <c r="HJE82" s="48"/>
      <c r="HJF82" s="48"/>
      <c r="HJG82" s="48"/>
      <c r="HJH82" s="48"/>
      <c r="HJI82" s="48"/>
      <c r="HJJ82" s="48"/>
      <c r="HJK82" s="48"/>
      <c r="HJL82" s="48"/>
      <c r="HJM82" s="48"/>
      <c r="HJN82" s="48"/>
      <c r="HJO82" s="48"/>
      <c r="HJP82" s="48"/>
      <c r="HJQ82" s="48"/>
      <c r="HJR82" s="48"/>
      <c r="HJS82" s="48"/>
      <c r="HJT82" s="48"/>
      <c r="HJU82" s="48"/>
      <c r="HJV82" s="48"/>
      <c r="HJW82" s="48"/>
      <c r="HJX82" s="48"/>
      <c r="HJY82" s="48"/>
      <c r="HJZ82" s="48"/>
      <c r="HKA82" s="48"/>
      <c r="HKB82" s="48"/>
      <c r="HKC82" s="48"/>
      <c r="HKD82" s="48"/>
      <c r="HKE82" s="48"/>
      <c r="HKF82" s="48"/>
      <c r="HKG82" s="48"/>
      <c r="HKH82" s="48"/>
      <c r="HKI82" s="48"/>
      <c r="HKJ82" s="48"/>
      <c r="HKK82" s="48"/>
      <c r="HKL82" s="48"/>
      <c r="HKM82" s="48"/>
      <c r="HKN82" s="48"/>
      <c r="HKO82" s="48"/>
      <c r="HKP82" s="48"/>
      <c r="HKQ82" s="48"/>
      <c r="HKR82" s="48"/>
      <c r="HKS82" s="48"/>
      <c r="HKT82" s="48"/>
      <c r="HKU82" s="48"/>
      <c r="HKV82" s="48"/>
      <c r="HKW82" s="48"/>
      <c r="HKX82" s="48"/>
      <c r="HKY82" s="48"/>
      <c r="HKZ82" s="48"/>
      <c r="HLA82" s="48"/>
      <c r="HLB82" s="48"/>
      <c r="HLC82" s="48"/>
      <c r="HLD82" s="48"/>
      <c r="HLE82" s="48"/>
      <c r="HLF82" s="48"/>
      <c r="HLG82" s="48"/>
      <c r="HLH82" s="48"/>
      <c r="HLI82" s="48"/>
      <c r="HLJ82" s="48"/>
      <c r="HLK82" s="48"/>
      <c r="HLL82" s="48"/>
      <c r="HLM82" s="48"/>
      <c r="HLN82" s="48"/>
      <c r="HLO82" s="48"/>
      <c r="HLP82" s="48"/>
      <c r="HLQ82" s="48"/>
      <c r="HLR82" s="48"/>
      <c r="HLS82" s="48"/>
      <c r="HLT82" s="48"/>
      <c r="HLU82" s="48"/>
      <c r="HLV82" s="48"/>
      <c r="HLW82" s="48"/>
      <c r="HLX82" s="48"/>
      <c r="HLY82" s="48"/>
      <c r="HLZ82" s="48"/>
      <c r="HMA82" s="48"/>
      <c r="HMB82" s="48"/>
      <c r="HMC82" s="48"/>
      <c r="HMD82" s="48"/>
      <c r="HME82" s="48"/>
      <c r="HMF82" s="48"/>
      <c r="HMG82" s="48"/>
      <c r="HMH82" s="48"/>
      <c r="HMI82" s="48"/>
      <c r="HMJ82" s="48"/>
      <c r="HMK82" s="48"/>
      <c r="HML82" s="48"/>
      <c r="HMM82" s="48"/>
      <c r="HMN82" s="48"/>
      <c r="HMO82" s="48"/>
      <c r="HMP82" s="48"/>
      <c r="HMQ82" s="48"/>
      <c r="HMR82" s="48"/>
      <c r="HMS82" s="48"/>
      <c r="HMT82" s="48"/>
      <c r="HMU82" s="48"/>
      <c r="HMV82" s="48"/>
      <c r="HMW82" s="48"/>
      <c r="HMX82" s="48"/>
      <c r="HMY82" s="48"/>
      <c r="HMZ82" s="48"/>
      <c r="HNA82" s="48"/>
      <c r="HNB82" s="48"/>
      <c r="HNC82" s="48"/>
      <c r="HND82" s="48"/>
      <c r="HNE82" s="48"/>
      <c r="HNF82" s="48"/>
      <c r="HNG82" s="48"/>
      <c r="HNH82" s="48"/>
      <c r="HNI82" s="48"/>
      <c r="HNJ82" s="48"/>
      <c r="HNK82" s="48"/>
      <c r="HNL82" s="48"/>
      <c r="HNM82" s="48"/>
      <c r="HNN82" s="48"/>
      <c r="HNO82" s="48"/>
      <c r="HNP82" s="48"/>
      <c r="HNQ82" s="48"/>
      <c r="HNR82" s="48"/>
      <c r="HNS82" s="48"/>
      <c r="HNT82" s="48"/>
      <c r="HNU82" s="48"/>
      <c r="HNV82" s="48"/>
      <c r="HNW82" s="48"/>
      <c r="HNX82" s="48"/>
      <c r="HNY82" s="48"/>
      <c r="HNZ82" s="48"/>
      <c r="HOA82" s="48"/>
      <c r="HOB82" s="48"/>
      <c r="HOC82" s="48"/>
      <c r="HOD82" s="48"/>
      <c r="HOE82" s="48"/>
      <c r="HOF82" s="48"/>
      <c r="HOG82" s="48"/>
      <c r="HOH82" s="48"/>
      <c r="HOI82" s="48"/>
      <c r="HOJ82" s="48"/>
      <c r="HOK82" s="48"/>
      <c r="HOL82" s="48"/>
      <c r="HOM82" s="48"/>
      <c r="HON82" s="48"/>
      <c r="HOO82" s="48"/>
      <c r="HOP82" s="48"/>
      <c r="HOQ82" s="48"/>
      <c r="HOR82" s="48"/>
      <c r="HOS82" s="48"/>
      <c r="HOT82" s="48"/>
      <c r="HOU82" s="48"/>
      <c r="HOV82" s="48"/>
      <c r="HOW82" s="48"/>
      <c r="HOX82" s="48"/>
      <c r="HOY82" s="48"/>
      <c r="HOZ82" s="48"/>
      <c r="HPA82" s="48"/>
      <c r="HPB82" s="48"/>
      <c r="HPC82" s="48"/>
      <c r="HPD82" s="48"/>
      <c r="HPE82" s="48"/>
      <c r="HPF82" s="48"/>
      <c r="HPG82" s="48"/>
      <c r="HPH82" s="48"/>
      <c r="HPI82" s="48"/>
      <c r="HPJ82" s="48"/>
      <c r="HPK82" s="48"/>
      <c r="HPL82" s="48"/>
      <c r="HPM82" s="48"/>
      <c r="HPN82" s="48"/>
      <c r="HPO82" s="48"/>
      <c r="HPP82" s="48"/>
      <c r="HPQ82" s="48"/>
      <c r="HPR82" s="48"/>
      <c r="HPS82" s="48"/>
      <c r="HPT82" s="48"/>
      <c r="HPU82" s="48"/>
      <c r="HPV82" s="48"/>
      <c r="HPW82" s="48"/>
      <c r="HPX82" s="48"/>
      <c r="HPY82" s="48"/>
      <c r="HPZ82" s="48"/>
      <c r="HQA82" s="48"/>
      <c r="HQB82" s="48"/>
      <c r="HQC82" s="48"/>
      <c r="HQD82" s="48"/>
      <c r="HQE82" s="48"/>
      <c r="HQF82" s="48"/>
      <c r="HQG82" s="48"/>
      <c r="HQH82" s="48"/>
      <c r="HQI82" s="48"/>
      <c r="HQJ82" s="48"/>
      <c r="HQK82" s="48"/>
      <c r="HQL82" s="48"/>
      <c r="HQM82" s="48"/>
      <c r="HQN82" s="48"/>
      <c r="HQO82" s="48"/>
      <c r="HQP82" s="48"/>
      <c r="HQQ82" s="48"/>
      <c r="HQR82" s="48"/>
      <c r="HQS82" s="48"/>
      <c r="HQT82" s="48"/>
      <c r="HQU82" s="48"/>
      <c r="HQV82" s="48"/>
      <c r="HQW82" s="48"/>
      <c r="HQX82" s="48"/>
      <c r="HQY82" s="48"/>
      <c r="HQZ82" s="48"/>
      <c r="HRA82" s="48"/>
      <c r="HRB82" s="48"/>
      <c r="HRC82" s="48"/>
      <c r="HRD82" s="48"/>
      <c r="HRE82" s="48"/>
      <c r="HRF82" s="48"/>
      <c r="HRG82" s="48"/>
      <c r="HRH82" s="48"/>
      <c r="HRI82" s="48"/>
      <c r="HRJ82" s="48"/>
      <c r="HRK82" s="48"/>
      <c r="HRL82" s="48"/>
      <c r="HRM82" s="48"/>
      <c r="HRN82" s="48"/>
      <c r="HRO82" s="48"/>
      <c r="HRP82" s="48"/>
      <c r="HRQ82" s="48"/>
      <c r="HRR82" s="48"/>
      <c r="HRS82" s="48"/>
      <c r="HRT82" s="48"/>
      <c r="HRU82" s="48"/>
      <c r="HRV82" s="48"/>
      <c r="HRW82" s="48"/>
      <c r="HRX82" s="48"/>
      <c r="HRY82" s="48"/>
      <c r="HRZ82" s="48"/>
      <c r="HSA82" s="48"/>
      <c r="HSB82" s="48"/>
      <c r="HSC82" s="48"/>
      <c r="HSD82" s="48"/>
      <c r="HSE82" s="48"/>
      <c r="HSF82" s="48"/>
      <c r="HSG82" s="48"/>
      <c r="HSH82" s="48"/>
      <c r="HSI82" s="48"/>
      <c r="HSJ82" s="48"/>
      <c r="HSK82" s="48"/>
      <c r="HSL82" s="48"/>
      <c r="HSM82" s="48"/>
      <c r="HSN82" s="48"/>
      <c r="HSO82" s="48"/>
      <c r="HSP82" s="48"/>
      <c r="HSQ82" s="48"/>
      <c r="HSR82" s="48"/>
      <c r="HSS82" s="48"/>
      <c r="HST82" s="48"/>
      <c r="HSU82" s="48"/>
      <c r="HSV82" s="48"/>
      <c r="HSW82" s="48"/>
      <c r="HSX82" s="48"/>
      <c r="HSY82" s="48"/>
      <c r="HSZ82" s="48"/>
      <c r="HTA82" s="48"/>
      <c r="HTB82" s="48"/>
      <c r="HTC82" s="48"/>
      <c r="HTD82" s="48"/>
      <c r="HTE82" s="48"/>
      <c r="HTF82" s="48"/>
      <c r="HTG82" s="48"/>
      <c r="HTH82" s="48"/>
      <c r="HTI82" s="48"/>
      <c r="HTJ82" s="48"/>
      <c r="HTK82" s="48"/>
      <c r="HTL82" s="48"/>
      <c r="HTM82" s="48"/>
      <c r="HTN82" s="48"/>
      <c r="HTO82" s="48"/>
      <c r="HTP82" s="48"/>
      <c r="HTQ82" s="48"/>
      <c r="HTR82" s="48"/>
      <c r="HTS82" s="48"/>
      <c r="HTT82" s="48"/>
      <c r="HTU82" s="48"/>
      <c r="HTV82" s="48"/>
      <c r="HTW82" s="48"/>
      <c r="HTX82" s="48"/>
      <c r="HTY82" s="48"/>
      <c r="HTZ82" s="48"/>
      <c r="HUA82" s="48"/>
      <c r="HUB82" s="48"/>
      <c r="HUC82" s="48"/>
      <c r="HUD82" s="48"/>
      <c r="HUE82" s="48"/>
      <c r="HUF82" s="48"/>
      <c r="HUG82" s="48"/>
      <c r="HUH82" s="48"/>
      <c r="HUI82" s="48"/>
      <c r="HUJ82" s="48"/>
      <c r="HUK82" s="48"/>
      <c r="HUL82" s="48"/>
      <c r="HUM82" s="48"/>
      <c r="HUN82" s="48"/>
      <c r="HUO82" s="48"/>
      <c r="HUP82" s="48"/>
      <c r="HUQ82" s="48"/>
      <c r="HUR82" s="48"/>
      <c r="HUS82" s="48"/>
      <c r="HUT82" s="48"/>
      <c r="HUU82" s="48"/>
      <c r="HUV82" s="48"/>
      <c r="HUW82" s="48"/>
      <c r="HUX82" s="48"/>
      <c r="HUY82" s="48"/>
      <c r="HUZ82" s="48"/>
      <c r="HVA82" s="48"/>
      <c r="HVB82" s="48"/>
      <c r="HVC82" s="48"/>
      <c r="HVD82" s="48"/>
      <c r="HVE82" s="48"/>
      <c r="HVF82" s="48"/>
      <c r="HVG82" s="48"/>
      <c r="HVH82" s="48"/>
      <c r="HVI82" s="48"/>
      <c r="HVJ82" s="48"/>
      <c r="HVK82" s="48"/>
      <c r="HVL82" s="48"/>
      <c r="HVM82" s="48"/>
      <c r="HVN82" s="48"/>
      <c r="HVO82" s="48"/>
      <c r="HVP82" s="48"/>
      <c r="HVQ82" s="48"/>
      <c r="HVR82" s="48"/>
      <c r="HVS82" s="48"/>
      <c r="HVT82" s="48"/>
      <c r="HVU82" s="48"/>
      <c r="HVV82" s="48"/>
      <c r="HVW82" s="48"/>
      <c r="HVX82" s="48"/>
      <c r="HVY82" s="48"/>
      <c r="HVZ82" s="48"/>
      <c r="HWA82" s="48"/>
      <c r="HWB82" s="48"/>
      <c r="HWC82" s="48"/>
      <c r="HWD82" s="48"/>
      <c r="HWE82" s="48"/>
      <c r="HWF82" s="48"/>
      <c r="HWG82" s="48"/>
      <c r="HWH82" s="48"/>
      <c r="HWI82" s="48"/>
      <c r="HWJ82" s="48"/>
      <c r="HWK82" s="48"/>
      <c r="HWL82" s="48"/>
      <c r="HWM82" s="48"/>
      <c r="HWN82" s="48"/>
      <c r="HWO82" s="48"/>
      <c r="HWP82" s="48"/>
      <c r="HWQ82" s="48"/>
      <c r="HWR82" s="48"/>
      <c r="HWS82" s="48"/>
      <c r="HWT82" s="48"/>
      <c r="HWU82" s="48"/>
      <c r="HWV82" s="48"/>
      <c r="HWW82" s="48"/>
      <c r="HWX82" s="48"/>
      <c r="HWY82" s="48"/>
      <c r="HWZ82" s="48"/>
      <c r="HXA82" s="48"/>
      <c r="HXB82" s="48"/>
      <c r="HXC82" s="48"/>
      <c r="HXD82" s="48"/>
      <c r="HXE82" s="48"/>
      <c r="HXF82" s="48"/>
      <c r="HXG82" s="48"/>
      <c r="HXH82" s="48"/>
      <c r="HXI82" s="48"/>
      <c r="HXJ82" s="48"/>
      <c r="HXK82" s="48"/>
      <c r="HXL82" s="48"/>
      <c r="HXM82" s="48"/>
      <c r="HXN82" s="48"/>
      <c r="HXO82" s="48"/>
      <c r="HXP82" s="48"/>
      <c r="HXQ82" s="48"/>
      <c r="HXR82" s="48"/>
      <c r="HXS82" s="48"/>
      <c r="HXT82" s="48"/>
      <c r="HXU82" s="48"/>
      <c r="HXV82" s="48"/>
      <c r="HXW82" s="48"/>
      <c r="HXX82" s="48"/>
      <c r="HXY82" s="48"/>
      <c r="HXZ82" s="48"/>
      <c r="HYA82" s="48"/>
      <c r="HYB82" s="48"/>
      <c r="HYC82" s="48"/>
      <c r="HYD82" s="48"/>
      <c r="HYE82" s="48"/>
      <c r="HYF82" s="48"/>
      <c r="HYG82" s="48"/>
      <c r="HYH82" s="48"/>
      <c r="HYI82" s="48"/>
      <c r="HYJ82" s="48"/>
      <c r="HYK82" s="48"/>
      <c r="HYL82" s="48"/>
      <c r="HYM82" s="48"/>
      <c r="HYN82" s="48"/>
      <c r="HYO82" s="48"/>
      <c r="HYP82" s="48"/>
      <c r="HYQ82" s="48"/>
      <c r="HYR82" s="48"/>
      <c r="HYS82" s="48"/>
      <c r="HYT82" s="48"/>
      <c r="HYU82" s="48"/>
      <c r="HYV82" s="48"/>
      <c r="HYW82" s="48"/>
      <c r="HYX82" s="48"/>
      <c r="HYY82" s="48"/>
      <c r="HYZ82" s="48"/>
      <c r="HZA82" s="48"/>
      <c r="HZB82" s="48"/>
      <c r="HZC82" s="48"/>
      <c r="HZD82" s="48"/>
      <c r="HZE82" s="48"/>
      <c r="HZF82" s="48"/>
      <c r="HZG82" s="48"/>
      <c r="HZH82" s="48"/>
      <c r="HZI82" s="48"/>
      <c r="HZJ82" s="48"/>
      <c r="HZK82" s="48"/>
      <c r="HZL82" s="48"/>
      <c r="HZM82" s="48"/>
      <c r="HZN82" s="48"/>
      <c r="HZO82" s="48"/>
      <c r="HZP82" s="48"/>
      <c r="HZQ82" s="48"/>
      <c r="HZR82" s="48"/>
      <c r="HZS82" s="48"/>
      <c r="HZT82" s="48"/>
      <c r="HZU82" s="48"/>
      <c r="HZV82" s="48"/>
      <c r="HZW82" s="48"/>
      <c r="HZX82" s="48"/>
      <c r="HZY82" s="48"/>
      <c r="HZZ82" s="48"/>
      <c r="IAA82" s="48"/>
      <c r="IAB82" s="48"/>
      <c r="IAC82" s="48"/>
      <c r="IAD82" s="48"/>
      <c r="IAE82" s="48"/>
      <c r="IAF82" s="48"/>
      <c r="IAG82" s="48"/>
      <c r="IAH82" s="48"/>
      <c r="IAI82" s="48"/>
      <c r="IAJ82" s="48"/>
      <c r="IAK82" s="48"/>
      <c r="IAL82" s="48"/>
      <c r="IAM82" s="48"/>
      <c r="IAN82" s="48"/>
      <c r="IAO82" s="48"/>
      <c r="IAP82" s="48"/>
      <c r="IAQ82" s="48"/>
      <c r="IAR82" s="48"/>
      <c r="IAS82" s="48"/>
      <c r="IAT82" s="48"/>
      <c r="IAU82" s="48"/>
      <c r="IAV82" s="48"/>
      <c r="IAW82" s="48"/>
      <c r="IAX82" s="48"/>
      <c r="IAY82" s="48"/>
      <c r="IAZ82" s="48"/>
      <c r="IBA82" s="48"/>
      <c r="IBB82" s="48"/>
      <c r="IBC82" s="48"/>
      <c r="IBD82" s="48"/>
      <c r="IBE82" s="48"/>
      <c r="IBF82" s="48"/>
      <c r="IBG82" s="48"/>
      <c r="IBH82" s="48"/>
      <c r="IBI82" s="48"/>
      <c r="IBJ82" s="48"/>
      <c r="IBK82" s="48"/>
      <c r="IBL82" s="48"/>
      <c r="IBM82" s="48"/>
      <c r="IBN82" s="48"/>
      <c r="IBO82" s="48"/>
      <c r="IBP82" s="48"/>
      <c r="IBQ82" s="48"/>
      <c r="IBR82" s="48"/>
      <c r="IBS82" s="48"/>
      <c r="IBT82" s="48"/>
      <c r="IBU82" s="48"/>
      <c r="IBV82" s="48"/>
      <c r="IBW82" s="48"/>
      <c r="IBX82" s="48"/>
      <c r="IBY82" s="48"/>
      <c r="IBZ82" s="48"/>
      <c r="ICA82" s="48"/>
      <c r="ICB82" s="48"/>
      <c r="ICC82" s="48"/>
      <c r="ICD82" s="48"/>
      <c r="ICE82" s="48"/>
      <c r="ICF82" s="48"/>
      <c r="ICG82" s="48"/>
      <c r="ICH82" s="48"/>
      <c r="ICI82" s="48"/>
      <c r="ICJ82" s="48"/>
      <c r="ICK82" s="48"/>
      <c r="ICL82" s="48"/>
      <c r="ICM82" s="48"/>
      <c r="ICN82" s="48"/>
      <c r="ICO82" s="48"/>
      <c r="ICP82" s="48"/>
      <c r="ICQ82" s="48"/>
      <c r="ICR82" s="48"/>
      <c r="ICS82" s="48"/>
      <c r="ICT82" s="48"/>
      <c r="ICU82" s="48"/>
      <c r="ICV82" s="48"/>
      <c r="ICW82" s="48"/>
      <c r="ICX82" s="48"/>
      <c r="ICY82" s="48"/>
      <c r="ICZ82" s="48"/>
      <c r="IDA82" s="48"/>
      <c r="IDB82" s="48"/>
      <c r="IDC82" s="48"/>
      <c r="IDD82" s="48"/>
      <c r="IDE82" s="48"/>
      <c r="IDF82" s="48"/>
      <c r="IDG82" s="48"/>
      <c r="IDH82" s="48"/>
      <c r="IDI82" s="48"/>
      <c r="IDJ82" s="48"/>
      <c r="IDK82" s="48"/>
      <c r="IDL82" s="48"/>
      <c r="IDM82" s="48"/>
      <c r="IDN82" s="48"/>
      <c r="IDO82" s="48"/>
      <c r="IDP82" s="48"/>
      <c r="IDQ82" s="48"/>
      <c r="IDR82" s="48"/>
      <c r="IDS82" s="48"/>
      <c r="IDT82" s="48"/>
      <c r="IDU82" s="48"/>
      <c r="IDV82" s="48"/>
      <c r="IDW82" s="48"/>
      <c r="IDX82" s="48"/>
      <c r="IDY82" s="48"/>
      <c r="IDZ82" s="48"/>
      <c r="IEA82" s="48"/>
      <c r="IEB82" s="48"/>
      <c r="IEC82" s="48"/>
      <c r="IED82" s="48"/>
      <c r="IEE82" s="48"/>
      <c r="IEF82" s="48"/>
      <c r="IEG82" s="48"/>
      <c r="IEH82" s="48"/>
      <c r="IEI82" s="48"/>
      <c r="IEJ82" s="48"/>
      <c r="IEK82" s="48"/>
      <c r="IEL82" s="48"/>
      <c r="IEM82" s="48"/>
      <c r="IEN82" s="48"/>
      <c r="IEO82" s="48"/>
      <c r="IEP82" s="48"/>
      <c r="IEQ82" s="48"/>
      <c r="IER82" s="48"/>
      <c r="IES82" s="48"/>
      <c r="IET82" s="48"/>
      <c r="IEU82" s="48"/>
      <c r="IEV82" s="48"/>
      <c r="IEW82" s="48"/>
      <c r="IEX82" s="48"/>
      <c r="IEY82" s="48"/>
      <c r="IEZ82" s="48"/>
      <c r="IFA82" s="48"/>
      <c r="IFB82" s="48"/>
      <c r="IFC82" s="48"/>
      <c r="IFD82" s="48"/>
      <c r="IFE82" s="48"/>
      <c r="IFF82" s="48"/>
      <c r="IFG82" s="48"/>
      <c r="IFH82" s="48"/>
      <c r="IFI82" s="48"/>
      <c r="IFJ82" s="48"/>
      <c r="IFK82" s="48"/>
      <c r="IFL82" s="48"/>
      <c r="IFM82" s="48"/>
      <c r="IFN82" s="48"/>
      <c r="IFO82" s="48"/>
      <c r="IFP82" s="48"/>
      <c r="IFQ82" s="48"/>
      <c r="IFR82" s="48"/>
      <c r="IFS82" s="48"/>
      <c r="IFT82" s="48"/>
      <c r="IFU82" s="48"/>
      <c r="IFV82" s="48"/>
      <c r="IFW82" s="48"/>
      <c r="IFX82" s="48"/>
      <c r="IFY82" s="48"/>
      <c r="IFZ82" s="48"/>
      <c r="IGA82" s="48"/>
      <c r="IGB82" s="48"/>
      <c r="IGC82" s="48"/>
      <c r="IGD82" s="48"/>
      <c r="IGE82" s="48"/>
      <c r="IGF82" s="48"/>
      <c r="IGG82" s="48"/>
      <c r="IGH82" s="48"/>
      <c r="IGI82" s="48"/>
      <c r="IGJ82" s="48"/>
      <c r="IGK82" s="48"/>
      <c r="IGL82" s="48"/>
      <c r="IGM82" s="48"/>
      <c r="IGN82" s="48"/>
      <c r="IGO82" s="48"/>
      <c r="IGP82" s="48"/>
      <c r="IGQ82" s="48"/>
      <c r="IGR82" s="48"/>
      <c r="IGS82" s="48"/>
      <c r="IGT82" s="48"/>
      <c r="IGU82" s="48"/>
      <c r="IGV82" s="48"/>
      <c r="IGW82" s="48"/>
      <c r="IGX82" s="48"/>
      <c r="IGY82" s="48"/>
      <c r="IGZ82" s="48"/>
      <c r="IHA82" s="48"/>
      <c r="IHB82" s="48"/>
      <c r="IHC82" s="48"/>
      <c r="IHD82" s="48"/>
      <c r="IHE82" s="48"/>
      <c r="IHF82" s="48"/>
      <c r="IHG82" s="48"/>
      <c r="IHH82" s="48"/>
      <c r="IHI82" s="48"/>
      <c r="IHJ82" s="48"/>
      <c r="IHK82" s="48"/>
      <c r="IHL82" s="48"/>
      <c r="IHM82" s="48"/>
      <c r="IHN82" s="48"/>
      <c r="IHO82" s="48"/>
      <c r="IHP82" s="48"/>
      <c r="IHQ82" s="48"/>
      <c r="IHR82" s="48"/>
      <c r="IHS82" s="48"/>
      <c r="IHT82" s="48"/>
      <c r="IHU82" s="48"/>
      <c r="IHV82" s="48"/>
      <c r="IHW82" s="48"/>
      <c r="IHX82" s="48"/>
      <c r="IHY82" s="48"/>
      <c r="IHZ82" s="48"/>
      <c r="IIA82" s="48"/>
      <c r="IIB82" s="48"/>
      <c r="IIC82" s="48"/>
      <c r="IID82" s="48"/>
      <c r="IIE82" s="48"/>
      <c r="IIF82" s="48"/>
      <c r="IIG82" s="48"/>
      <c r="IIH82" s="48"/>
      <c r="III82" s="48"/>
      <c r="IIJ82" s="48"/>
      <c r="IIK82" s="48"/>
      <c r="IIL82" s="48"/>
      <c r="IIM82" s="48"/>
      <c r="IIN82" s="48"/>
      <c r="IIO82" s="48"/>
      <c r="IIP82" s="48"/>
      <c r="IIQ82" s="48"/>
      <c r="IIR82" s="48"/>
      <c r="IIS82" s="48"/>
      <c r="IIT82" s="48"/>
      <c r="IIU82" s="48"/>
      <c r="IIV82" s="48"/>
      <c r="IIW82" s="48"/>
      <c r="IIX82" s="48"/>
      <c r="IIY82" s="48"/>
      <c r="IIZ82" s="48"/>
      <c r="IJA82" s="48"/>
      <c r="IJB82" s="48"/>
      <c r="IJC82" s="48"/>
      <c r="IJD82" s="48"/>
      <c r="IJE82" s="48"/>
      <c r="IJF82" s="48"/>
      <c r="IJG82" s="48"/>
      <c r="IJH82" s="48"/>
      <c r="IJI82" s="48"/>
      <c r="IJJ82" s="48"/>
      <c r="IJK82" s="48"/>
      <c r="IJL82" s="48"/>
      <c r="IJM82" s="48"/>
      <c r="IJN82" s="48"/>
      <c r="IJO82" s="48"/>
      <c r="IJP82" s="48"/>
      <c r="IJQ82" s="48"/>
      <c r="IJR82" s="48"/>
      <c r="IJS82" s="48"/>
      <c r="IJT82" s="48"/>
      <c r="IJU82" s="48"/>
      <c r="IJV82" s="48"/>
      <c r="IJW82" s="48"/>
      <c r="IJX82" s="48"/>
      <c r="IJY82" s="48"/>
      <c r="IJZ82" s="48"/>
      <c r="IKA82" s="48"/>
      <c r="IKB82" s="48"/>
      <c r="IKC82" s="48"/>
      <c r="IKD82" s="48"/>
      <c r="IKE82" s="48"/>
      <c r="IKF82" s="48"/>
      <c r="IKG82" s="48"/>
      <c r="IKH82" s="48"/>
      <c r="IKI82" s="48"/>
      <c r="IKJ82" s="48"/>
      <c r="IKK82" s="48"/>
      <c r="IKL82" s="48"/>
      <c r="IKM82" s="48"/>
      <c r="IKN82" s="48"/>
      <c r="IKO82" s="48"/>
      <c r="IKP82" s="48"/>
      <c r="IKQ82" s="48"/>
      <c r="IKR82" s="48"/>
      <c r="IKS82" s="48"/>
      <c r="IKT82" s="48"/>
      <c r="IKU82" s="48"/>
      <c r="IKV82" s="48"/>
      <c r="IKW82" s="48"/>
      <c r="IKX82" s="48"/>
      <c r="IKY82" s="48"/>
      <c r="IKZ82" s="48"/>
      <c r="ILA82" s="48"/>
      <c r="ILB82" s="48"/>
      <c r="ILC82" s="48"/>
      <c r="ILD82" s="48"/>
      <c r="ILE82" s="48"/>
      <c r="ILF82" s="48"/>
      <c r="ILG82" s="48"/>
      <c r="ILH82" s="48"/>
      <c r="ILI82" s="48"/>
      <c r="ILJ82" s="48"/>
      <c r="ILK82" s="48"/>
      <c r="ILL82" s="48"/>
      <c r="ILM82" s="48"/>
      <c r="ILN82" s="48"/>
      <c r="ILO82" s="48"/>
      <c r="ILP82" s="48"/>
      <c r="ILQ82" s="48"/>
      <c r="ILR82" s="48"/>
      <c r="ILS82" s="48"/>
      <c r="ILT82" s="48"/>
      <c r="ILU82" s="48"/>
      <c r="ILV82" s="48"/>
      <c r="ILW82" s="48"/>
      <c r="ILX82" s="48"/>
      <c r="ILY82" s="48"/>
      <c r="ILZ82" s="48"/>
      <c r="IMA82" s="48"/>
      <c r="IMB82" s="48"/>
      <c r="IMC82" s="48"/>
      <c r="IMD82" s="48"/>
      <c r="IME82" s="48"/>
      <c r="IMF82" s="48"/>
      <c r="IMG82" s="48"/>
      <c r="IMH82" s="48"/>
      <c r="IMI82" s="48"/>
      <c r="IMJ82" s="48"/>
      <c r="IMK82" s="48"/>
      <c r="IML82" s="48"/>
      <c r="IMM82" s="48"/>
      <c r="IMN82" s="48"/>
      <c r="IMO82" s="48"/>
      <c r="IMP82" s="48"/>
      <c r="IMQ82" s="48"/>
      <c r="IMR82" s="48"/>
      <c r="IMS82" s="48"/>
      <c r="IMT82" s="48"/>
      <c r="IMU82" s="48"/>
      <c r="IMV82" s="48"/>
      <c r="IMW82" s="48"/>
      <c r="IMX82" s="48"/>
      <c r="IMY82" s="48"/>
      <c r="IMZ82" s="48"/>
      <c r="INA82" s="48"/>
      <c r="INB82" s="48"/>
      <c r="INC82" s="48"/>
      <c r="IND82" s="48"/>
      <c r="INE82" s="48"/>
      <c r="INF82" s="48"/>
      <c r="ING82" s="48"/>
      <c r="INH82" s="48"/>
      <c r="INI82" s="48"/>
      <c r="INJ82" s="48"/>
      <c r="INK82" s="48"/>
      <c r="INL82" s="48"/>
      <c r="INM82" s="48"/>
      <c r="INN82" s="48"/>
      <c r="INO82" s="48"/>
      <c r="INP82" s="48"/>
      <c r="INQ82" s="48"/>
      <c r="INR82" s="48"/>
      <c r="INS82" s="48"/>
      <c r="INT82" s="48"/>
      <c r="INU82" s="48"/>
      <c r="INV82" s="48"/>
      <c r="INW82" s="48"/>
      <c r="INX82" s="48"/>
      <c r="INY82" s="48"/>
      <c r="INZ82" s="48"/>
      <c r="IOA82" s="48"/>
      <c r="IOB82" s="48"/>
      <c r="IOC82" s="48"/>
      <c r="IOD82" s="48"/>
      <c r="IOE82" s="48"/>
      <c r="IOF82" s="48"/>
      <c r="IOG82" s="48"/>
      <c r="IOH82" s="48"/>
      <c r="IOI82" s="48"/>
      <c r="IOJ82" s="48"/>
      <c r="IOK82" s="48"/>
      <c r="IOL82" s="48"/>
      <c r="IOM82" s="48"/>
      <c r="ION82" s="48"/>
      <c r="IOO82" s="48"/>
      <c r="IOP82" s="48"/>
      <c r="IOQ82" s="48"/>
      <c r="IOR82" s="48"/>
      <c r="IOS82" s="48"/>
      <c r="IOT82" s="48"/>
      <c r="IOU82" s="48"/>
      <c r="IOV82" s="48"/>
      <c r="IOW82" s="48"/>
      <c r="IOX82" s="48"/>
      <c r="IOY82" s="48"/>
      <c r="IOZ82" s="48"/>
      <c r="IPA82" s="48"/>
      <c r="IPB82" s="48"/>
      <c r="IPC82" s="48"/>
      <c r="IPD82" s="48"/>
      <c r="IPE82" s="48"/>
      <c r="IPF82" s="48"/>
      <c r="IPG82" s="48"/>
      <c r="IPH82" s="48"/>
      <c r="IPI82" s="48"/>
      <c r="IPJ82" s="48"/>
      <c r="IPK82" s="48"/>
      <c r="IPL82" s="48"/>
      <c r="IPM82" s="48"/>
      <c r="IPN82" s="48"/>
      <c r="IPO82" s="48"/>
      <c r="IPP82" s="48"/>
      <c r="IPQ82" s="48"/>
      <c r="IPR82" s="48"/>
      <c r="IPS82" s="48"/>
      <c r="IPT82" s="48"/>
      <c r="IPU82" s="48"/>
      <c r="IPV82" s="48"/>
      <c r="IPW82" s="48"/>
      <c r="IPX82" s="48"/>
      <c r="IPY82" s="48"/>
      <c r="IPZ82" s="48"/>
      <c r="IQA82" s="48"/>
      <c r="IQB82" s="48"/>
      <c r="IQC82" s="48"/>
      <c r="IQD82" s="48"/>
      <c r="IQE82" s="48"/>
      <c r="IQF82" s="48"/>
      <c r="IQG82" s="48"/>
      <c r="IQH82" s="48"/>
      <c r="IQI82" s="48"/>
      <c r="IQJ82" s="48"/>
      <c r="IQK82" s="48"/>
      <c r="IQL82" s="48"/>
      <c r="IQM82" s="48"/>
      <c r="IQN82" s="48"/>
      <c r="IQO82" s="48"/>
      <c r="IQP82" s="48"/>
      <c r="IQQ82" s="48"/>
      <c r="IQR82" s="48"/>
      <c r="IQS82" s="48"/>
      <c r="IQT82" s="48"/>
      <c r="IQU82" s="48"/>
      <c r="IQV82" s="48"/>
      <c r="IQW82" s="48"/>
      <c r="IQX82" s="48"/>
      <c r="IQY82" s="48"/>
      <c r="IQZ82" s="48"/>
      <c r="IRA82" s="48"/>
      <c r="IRB82" s="48"/>
      <c r="IRC82" s="48"/>
      <c r="IRD82" s="48"/>
      <c r="IRE82" s="48"/>
      <c r="IRF82" s="48"/>
      <c r="IRG82" s="48"/>
      <c r="IRH82" s="48"/>
      <c r="IRI82" s="48"/>
      <c r="IRJ82" s="48"/>
      <c r="IRK82" s="48"/>
      <c r="IRL82" s="48"/>
      <c r="IRM82" s="48"/>
      <c r="IRN82" s="48"/>
      <c r="IRO82" s="48"/>
      <c r="IRP82" s="48"/>
      <c r="IRQ82" s="48"/>
      <c r="IRR82" s="48"/>
      <c r="IRS82" s="48"/>
      <c r="IRT82" s="48"/>
      <c r="IRU82" s="48"/>
      <c r="IRV82" s="48"/>
      <c r="IRW82" s="48"/>
      <c r="IRX82" s="48"/>
      <c r="IRY82" s="48"/>
      <c r="IRZ82" s="48"/>
      <c r="ISA82" s="48"/>
      <c r="ISB82" s="48"/>
      <c r="ISC82" s="48"/>
      <c r="ISD82" s="48"/>
      <c r="ISE82" s="48"/>
      <c r="ISF82" s="48"/>
      <c r="ISG82" s="48"/>
      <c r="ISH82" s="48"/>
      <c r="ISI82" s="48"/>
      <c r="ISJ82" s="48"/>
      <c r="ISK82" s="48"/>
      <c r="ISL82" s="48"/>
      <c r="ISM82" s="48"/>
      <c r="ISN82" s="48"/>
      <c r="ISO82" s="48"/>
      <c r="ISP82" s="48"/>
      <c r="ISQ82" s="48"/>
      <c r="ISR82" s="48"/>
      <c r="ISS82" s="48"/>
      <c r="IST82" s="48"/>
      <c r="ISU82" s="48"/>
      <c r="ISV82" s="48"/>
      <c r="ISW82" s="48"/>
      <c r="ISX82" s="48"/>
      <c r="ISY82" s="48"/>
      <c r="ISZ82" s="48"/>
      <c r="ITA82" s="48"/>
      <c r="ITB82" s="48"/>
      <c r="ITC82" s="48"/>
      <c r="ITD82" s="48"/>
      <c r="ITE82" s="48"/>
      <c r="ITF82" s="48"/>
      <c r="ITG82" s="48"/>
      <c r="ITH82" s="48"/>
      <c r="ITI82" s="48"/>
      <c r="ITJ82" s="48"/>
      <c r="ITK82" s="48"/>
      <c r="ITL82" s="48"/>
      <c r="ITM82" s="48"/>
      <c r="ITN82" s="48"/>
      <c r="ITO82" s="48"/>
      <c r="ITP82" s="48"/>
      <c r="ITQ82" s="48"/>
      <c r="ITR82" s="48"/>
      <c r="ITS82" s="48"/>
      <c r="ITT82" s="48"/>
      <c r="ITU82" s="48"/>
      <c r="ITV82" s="48"/>
      <c r="ITW82" s="48"/>
      <c r="ITX82" s="48"/>
      <c r="ITY82" s="48"/>
      <c r="ITZ82" s="48"/>
      <c r="IUA82" s="48"/>
      <c r="IUB82" s="48"/>
      <c r="IUC82" s="48"/>
      <c r="IUD82" s="48"/>
      <c r="IUE82" s="48"/>
      <c r="IUF82" s="48"/>
      <c r="IUG82" s="48"/>
      <c r="IUH82" s="48"/>
      <c r="IUI82" s="48"/>
      <c r="IUJ82" s="48"/>
      <c r="IUK82" s="48"/>
      <c r="IUL82" s="48"/>
      <c r="IUM82" s="48"/>
      <c r="IUN82" s="48"/>
      <c r="IUO82" s="48"/>
      <c r="IUP82" s="48"/>
      <c r="IUQ82" s="48"/>
      <c r="IUR82" s="48"/>
      <c r="IUS82" s="48"/>
      <c r="IUT82" s="48"/>
      <c r="IUU82" s="48"/>
      <c r="IUV82" s="48"/>
      <c r="IUW82" s="48"/>
      <c r="IUX82" s="48"/>
      <c r="IUY82" s="48"/>
      <c r="IUZ82" s="48"/>
      <c r="IVA82" s="48"/>
      <c r="IVB82" s="48"/>
      <c r="IVC82" s="48"/>
      <c r="IVD82" s="48"/>
      <c r="IVE82" s="48"/>
      <c r="IVF82" s="48"/>
      <c r="IVG82" s="48"/>
      <c r="IVH82" s="48"/>
      <c r="IVI82" s="48"/>
      <c r="IVJ82" s="48"/>
      <c r="IVK82" s="48"/>
      <c r="IVL82" s="48"/>
      <c r="IVM82" s="48"/>
      <c r="IVN82" s="48"/>
      <c r="IVO82" s="48"/>
      <c r="IVP82" s="48"/>
      <c r="IVQ82" s="48"/>
      <c r="IVR82" s="48"/>
      <c r="IVS82" s="48"/>
      <c r="IVT82" s="48"/>
      <c r="IVU82" s="48"/>
      <c r="IVV82" s="48"/>
      <c r="IVW82" s="48"/>
      <c r="IVX82" s="48"/>
      <c r="IVY82" s="48"/>
      <c r="IVZ82" s="48"/>
      <c r="IWA82" s="48"/>
      <c r="IWB82" s="48"/>
      <c r="IWC82" s="48"/>
      <c r="IWD82" s="48"/>
      <c r="IWE82" s="48"/>
      <c r="IWF82" s="48"/>
      <c r="IWG82" s="48"/>
      <c r="IWH82" s="48"/>
      <c r="IWI82" s="48"/>
      <c r="IWJ82" s="48"/>
      <c r="IWK82" s="48"/>
      <c r="IWL82" s="48"/>
      <c r="IWM82" s="48"/>
      <c r="IWN82" s="48"/>
      <c r="IWO82" s="48"/>
      <c r="IWP82" s="48"/>
      <c r="IWQ82" s="48"/>
      <c r="IWR82" s="48"/>
      <c r="IWS82" s="48"/>
      <c r="IWT82" s="48"/>
      <c r="IWU82" s="48"/>
      <c r="IWV82" s="48"/>
      <c r="IWW82" s="48"/>
      <c r="IWX82" s="48"/>
      <c r="IWY82" s="48"/>
      <c r="IWZ82" s="48"/>
      <c r="IXA82" s="48"/>
      <c r="IXB82" s="48"/>
      <c r="IXC82" s="48"/>
      <c r="IXD82" s="48"/>
      <c r="IXE82" s="48"/>
      <c r="IXF82" s="48"/>
      <c r="IXG82" s="48"/>
      <c r="IXH82" s="48"/>
      <c r="IXI82" s="48"/>
      <c r="IXJ82" s="48"/>
      <c r="IXK82" s="48"/>
      <c r="IXL82" s="48"/>
      <c r="IXM82" s="48"/>
      <c r="IXN82" s="48"/>
      <c r="IXO82" s="48"/>
      <c r="IXP82" s="48"/>
      <c r="IXQ82" s="48"/>
      <c r="IXR82" s="48"/>
      <c r="IXS82" s="48"/>
      <c r="IXT82" s="48"/>
      <c r="IXU82" s="48"/>
      <c r="IXV82" s="48"/>
      <c r="IXW82" s="48"/>
      <c r="IXX82" s="48"/>
      <c r="IXY82" s="48"/>
      <c r="IXZ82" s="48"/>
      <c r="IYA82" s="48"/>
      <c r="IYB82" s="48"/>
      <c r="IYC82" s="48"/>
      <c r="IYD82" s="48"/>
      <c r="IYE82" s="48"/>
      <c r="IYF82" s="48"/>
      <c r="IYG82" s="48"/>
      <c r="IYH82" s="48"/>
      <c r="IYI82" s="48"/>
      <c r="IYJ82" s="48"/>
      <c r="IYK82" s="48"/>
      <c r="IYL82" s="48"/>
      <c r="IYM82" s="48"/>
      <c r="IYN82" s="48"/>
      <c r="IYO82" s="48"/>
      <c r="IYP82" s="48"/>
      <c r="IYQ82" s="48"/>
      <c r="IYR82" s="48"/>
      <c r="IYS82" s="48"/>
      <c r="IYT82" s="48"/>
      <c r="IYU82" s="48"/>
      <c r="IYV82" s="48"/>
      <c r="IYW82" s="48"/>
      <c r="IYX82" s="48"/>
      <c r="IYY82" s="48"/>
      <c r="IYZ82" s="48"/>
      <c r="IZA82" s="48"/>
      <c r="IZB82" s="48"/>
      <c r="IZC82" s="48"/>
      <c r="IZD82" s="48"/>
      <c r="IZE82" s="48"/>
      <c r="IZF82" s="48"/>
      <c r="IZG82" s="48"/>
      <c r="IZH82" s="48"/>
      <c r="IZI82" s="48"/>
      <c r="IZJ82" s="48"/>
      <c r="IZK82" s="48"/>
      <c r="IZL82" s="48"/>
      <c r="IZM82" s="48"/>
      <c r="IZN82" s="48"/>
      <c r="IZO82" s="48"/>
      <c r="IZP82" s="48"/>
      <c r="IZQ82" s="48"/>
      <c r="IZR82" s="48"/>
      <c r="IZS82" s="48"/>
      <c r="IZT82" s="48"/>
      <c r="IZU82" s="48"/>
      <c r="IZV82" s="48"/>
      <c r="IZW82" s="48"/>
      <c r="IZX82" s="48"/>
      <c r="IZY82" s="48"/>
      <c r="IZZ82" s="48"/>
      <c r="JAA82" s="48"/>
      <c r="JAB82" s="48"/>
      <c r="JAC82" s="48"/>
      <c r="JAD82" s="48"/>
      <c r="JAE82" s="48"/>
      <c r="JAF82" s="48"/>
      <c r="JAG82" s="48"/>
      <c r="JAH82" s="48"/>
      <c r="JAI82" s="48"/>
      <c r="JAJ82" s="48"/>
      <c r="JAK82" s="48"/>
      <c r="JAL82" s="48"/>
      <c r="JAM82" s="48"/>
      <c r="JAN82" s="48"/>
      <c r="JAO82" s="48"/>
      <c r="JAP82" s="48"/>
      <c r="JAQ82" s="48"/>
      <c r="JAR82" s="48"/>
      <c r="JAS82" s="48"/>
      <c r="JAT82" s="48"/>
      <c r="JAU82" s="48"/>
      <c r="JAV82" s="48"/>
      <c r="JAW82" s="48"/>
      <c r="JAX82" s="48"/>
      <c r="JAY82" s="48"/>
      <c r="JAZ82" s="48"/>
      <c r="JBA82" s="48"/>
      <c r="JBB82" s="48"/>
      <c r="JBC82" s="48"/>
      <c r="JBD82" s="48"/>
      <c r="JBE82" s="48"/>
      <c r="JBF82" s="48"/>
      <c r="JBG82" s="48"/>
      <c r="JBH82" s="48"/>
      <c r="JBI82" s="48"/>
      <c r="JBJ82" s="48"/>
      <c r="JBK82" s="48"/>
      <c r="JBL82" s="48"/>
      <c r="JBM82" s="48"/>
      <c r="JBN82" s="48"/>
      <c r="JBO82" s="48"/>
      <c r="JBP82" s="48"/>
      <c r="JBQ82" s="48"/>
      <c r="JBR82" s="48"/>
      <c r="JBS82" s="48"/>
      <c r="JBT82" s="48"/>
      <c r="JBU82" s="48"/>
      <c r="JBV82" s="48"/>
      <c r="JBW82" s="48"/>
      <c r="JBX82" s="48"/>
      <c r="JBY82" s="48"/>
      <c r="JBZ82" s="48"/>
      <c r="JCA82" s="48"/>
      <c r="JCB82" s="48"/>
      <c r="JCC82" s="48"/>
      <c r="JCD82" s="48"/>
      <c r="JCE82" s="48"/>
      <c r="JCF82" s="48"/>
      <c r="JCG82" s="48"/>
      <c r="JCH82" s="48"/>
      <c r="JCI82" s="48"/>
      <c r="JCJ82" s="48"/>
      <c r="JCK82" s="48"/>
      <c r="JCL82" s="48"/>
      <c r="JCM82" s="48"/>
      <c r="JCN82" s="48"/>
      <c r="JCO82" s="48"/>
      <c r="JCP82" s="48"/>
      <c r="JCQ82" s="48"/>
      <c r="JCR82" s="48"/>
      <c r="JCS82" s="48"/>
      <c r="JCT82" s="48"/>
      <c r="JCU82" s="48"/>
      <c r="JCV82" s="48"/>
      <c r="JCW82" s="48"/>
      <c r="JCX82" s="48"/>
      <c r="JCY82" s="48"/>
      <c r="JCZ82" s="48"/>
      <c r="JDA82" s="48"/>
      <c r="JDB82" s="48"/>
      <c r="JDC82" s="48"/>
      <c r="JDD82" s="48"/>
      <c r="JDE82" s="48"/>
      <c r="JDF82" s="48"/>
      <c r="JDG82" s="48"/>
      <c r="JDH82" s="48"/>
      <c r="JDI82" s="48"/>
      <c r="JDJ82" s="48"/>
      <c r="JDK82" s="48"/>
      <c r="JDL82" s="48"/>
      <c r="JDM82" s="48"/>
      <c r="JDN82" s="48"/>
      <c r="JDO82" s="48"/>
      <c r="JDP82" s="48"/>
      <c r="JDQ82" s="48"/>
      <c r="JDR82" s="48"/>
      <c r="JDS82" s="48"/>
      <c r="JDT82" s="48"/>
      <c r="JDU82" s="48"/>
      <c r="JDV82" s="48"/>
      <c r="JDW82" s="48"/>
      <c r="JDX82" s="48"/>
      <c r="JDY82" s="48"/>
      <c r="JDZ82" s="48"/>
      <c r="JEA82" s="48"/>
      <c r="JEB82" s="48"/>
      <c r="JEC82" s="48"/>
      <c r="JED82" s="48"/>
      <c r="JEE82" s="48"/>
      <c r="JEF82" s="48"/>
      <c r="JEG82" s="48"/>
      <c r="JEH82" s="48"/>
      <c r="JEI82" s="48"/>
      <c r="JEJ82" s="48"/>
      <c r="JEK82" s="48"/>
      <c r="JEL82" s="48"/>
      <c r="JEM82" s="48"/>
      <c r="JEN82" s="48"/>
      <c r="JEO82" s="48"/>
      <c r="JEP82" s="48"/>
      <c r="JEQ82" s="48"/>
      <c r="JER82" s="48"/>
      <c r="JES82" s="48"/>
      <c r="JET82" s="48"/>
      <c r="JEU82" s="48"/>
      <c r="JEV82" s="48"/>
      <c r="JEW82" s="48"/>
      <c r="JEX82" s="48"/>
      <c r="JEY82" s="48"/>
      <c r="JEZ82" s="48"/>
      <c r="JFA82" s="48"/>
      <c r="JFB82" s="48"/>
      <c r="JFC82" s="48"/>
      <c r="JFD82" s="48"/>
      <c r="JFE82" s="48"/>
      <c r="JFF82" s="48"/>
      <c r="JFG82" s="48"/>
      <c r="JFH82" s="48"/>
      <c r="JFI82" s="48"/>
      <c r="JFJ82" s="48"/>
      <c r="JFK82" s="48"/>
      <c r="JFL82" s="48"/>
      <c r="JFM82" s="48"/>
      <c r="JFN82" s="48"/>
      <c r="JFO82" s="48"/>
      <c r="JFP82" s="48"/>
      <c r="JFQ82" s="48"/>
      <c r="JFR82" s="48"/>
      <c r="JFS82" s="48"/>
      <c r="JFT82" s="48"/>
      <c r="JFU82" s="48"/>
      <c r="JFV82" s="48"/>
      <c r="JFW82" s="48"/>
      <c r="JFX82" s="48"/>
      <c r="JFY82" s="48"/>
      <c r="JFZ82" s="48"/>
      <c r="JGA82" s="48"/>
      <c r="JGB82" s="48"/>
      <c r="JGC82" s="48"/>
      <c r="JGD82" s="48"/>
      <c r="JGE82" s="48"/>
      <c r="JGF82" s="48"/>
      <c r="JGG82" s="48"/>
      <c r="JGH82" s="48"/>
      <c r="JGI82" s="48"/>
      <c r="JGJ82" s="48"/>
      <c r="JGK82" s="48"/>
      <c r="JGL82" s="48"/>
      <c r="JGM82" s="48"/>
      <c r="JGN82" s="48"/>
      <c r="JGO82" s="48"/>
      <c r="JGP82" s="48"/>
      <c r="JGQ82" s="48"/>
      <c r="JGR82" s="48"/>
      <c r="JGS82" s="48"/>
      <c r="JGT82" s="48"/>
      <c r="JGU82" s="48"/>
      <c r="JGV82" s="48"/>
      <c r="JGW82" s="48"/>
      <c r="JGX82" s="48"/>
      <c r="JGY82" s="48"/>
      <c r="JGZ82" s="48"/>
      <c r="JHA82" s="48"/>
      <c r="JHB82" s="48"/>
      <c r="JHC82" s="48"/>
      <c r="JHD82" s="48"/>
      <c r="JHE82" s="48"/>
      <c r="JHF82" s="48"/>
      <c r="JHG82" s="48"/>
      <c r="JHH82" s="48"/>
      <c r="JHI82" s="48"/>
      <c r="JHJ82" s="48"/>
      <c r="JHK82" s="48"/>
      <c r="JHL82" s="48"/>
      <c r="JHM82" s="48"/>
      <c r="JHN82" s="48"/>
      <c r="JHO82" s="48"/>
      <c r="JHP82" s="48"/>
      <c r="JHQ82" s="48"/>
      <c r="JHR82" s="48"/>
      <c r="JHS82" s="48"/>
      <c r="JHT82" s="48"/>
      <c r="JHU82" s="48"/>
      <c r="JHV82" s="48"/>
      <c r="JHW82" s="48"/>
      <c r="JHX82" s="48"/>
      <c r="JHY82" s="48"/>
      <c r="JHZ82" s="48"/>
      <c r="JIA82" s="48"/>
      <c r="JIB82" s="48"/>
      <c r="JIC82" s="48"/>
      <c r="JID82" s="48"/>
      <c r="JIE82" s="48"/>
      <c r="JIF82" s="48"/>
      <c r="JIG82" s="48"/>
      <c r="JIH82" s="48"/>
      <c r="JII82" s="48"/>
      <c r="JIJ82" s="48"/>
      <c r="JIK82" s="48"/>
      <c r="JIL82" s="48"/>
      <c r="JIM82" s="48"/>
      <c r="JIN82" s="48"/>
      <c r="JIO82" s="48"/>
      <c r="JIP82" s="48"/>
      <c r="JIQ82" s="48"/>
      <c r="JIR82" s="48"/>
      <c r="JIS82" s="48"/>
      <c r="JIT82" s="48"/>
      <c r="JIU82" s="48"/>
      <c r="JIV82" s="48"/>
      <c r="JIW82" s="48"/>
      <c r="JIX82" s="48"/>
      <c r="JIY82" s="48"/>
      <c r="JIZ82" s="48"/>
      <c r="JJA82" s="48"/>
      <c r="JJB82" s="48"/>
      <c r="JJC82" s="48"/>
      <c r="JJD82" s="48"/>
      <c r="JJE82" s="48"/>
      <c r="JJF82" s="48"/>
      <c r="JJG82" s="48"/>
      <c r="JJH82" s="48"/>
      <c r="JJI82" s="48"/>
      <c r="JJJ82" s="48"/>
      <c r="JJK82" s="48"/>
      <c r="JJL82" s="48"/>
      <c r="JJM82" s="48"/>
      <c r="JJN82" s="48"/>
      <c r="JJO82" s="48"/>
      <c r="JJP82" s="48"/>
      <c r="JJQ82" s="48"/>
      <c r="JJR82" s="48"/>
      <c r="JJS82" s="48"/>
      <c r="JJT82" s="48"/>
      <c r="JJU82" s="48"/>
      <c r="JJV82" s="48"/>
      <c r="JJW82" s="48"/>
      <c r="JJX82" s="48"/>
      <c r="JJY82" s="48"/>
      <c r="JJZ82" s="48"/>
      <c r="JKA82" s="48"/>
      <c r="JKB82" s="48"/>
      <c r="JKC82" s="48"/>
      <c r="JKD82" s="48"/>
      <c r="JKE82" s="48"/>
      <c r="JKF82" s="48"/>
      <c r="JKG82" s="48"/>
      <c r="JKH82" s="48"/>
      <c r="JKI82" s="48"/>
      <c r="JKJ82" s="48"/>
      <c r="JKK82" s="48"/>
      <c r="JKL82" s="48"/>
      <c r="JKM82" s="48"/>
      <c r="JKN82" s="48"/>
      <c r="JKO82" s="48"/>
      <c r="JKP82" s="48"/>
      <c r="JKQ82" s="48"/>
      <c r="JKR82" s="48"/>
      <c r="JKS82" s="48"/>
      <c r="JKT82" s="48"/>
      <c r="JKU82" s="48"/>
      <c r="JKV82" s="48"/>
      <c r="JKW82" s="48"/>
      <c r="JKX82" s="48"/>
      <c r="JKY82" s="48"/>
      <c r="JKZ82" s="48"/>
      <c r="JLA82" s="48"/>
      <c r="JLB82" s="48"/>
      <c r="JLC82" s="48"/>
      <c r="JLD82" s="48"/>
      <c r="JLE82" s="48"/>
      <c r="JLF82" s="48"/>
      <c r="JLG82" s="48"/>
      <c r="JLH82" s="48"/>
      <c r="JLI82" s="48"/>
      <c r="JLJ82" s="48"/>
      <c r="JLK82" s="48"/>
      <c r="JLL82" s="48"/>
      <c r="JLM82" s="48"/>
      <c r="JLN82" s="48"/>
      <c r="JLO82" s="48"/>
      <c r="JLP82" s="48"/>
      <c r="JLQ82" s="48"/>
      <c r="JLR82" s="48"/>
      <c r="JLS82" s="48"/>
      <c r="JLT82" s="48"/>
      <c r="JLU82" s="48"/>
      <c r="JLV82" s="48"/>
      <c r="JLW82" s="48"/>
      <c r="JLX82" s="48"/>
      <c r="JLY82" s="48"/>
      <c r="JLZ82" s="48"/>
      <c r="JMA82" s="48"/>
      <c r="JMB82" s="48"/>
      <c r="JMC82" s="48"/>
      <c r="JMD82" s="48"/>
      <c r="JME82" s="48"/>
      <c r="JMF82" s="48"/>
      <c r="JMG82" s="48"/>
      <c r="JMH82" s="48"/>
      <c r="JMI82" s="48"/>
      <c r="JMJ82" s="48"/>
      <c r="JMK82" s="48"/>
      <c r="JML82" s="48"/>
      <c r="JMM82" s="48"/>
      <c r="JMN82" s="48"/>
      <c r="JMO82" s="48"/>
      <c r="JMP82" s="48"/>
      <c r="JMQ82" s="48"/>
      <c r="JMR82" s="48"/>
      <c r="JMS82" s="48"/>
      <c r="JMT82" s="48"/>
      <c r="JMU82" s="48"/>
      <c r="JMV82" s="48"/>
      <c r="JMW82" s="48"/>
      <c r="JMX82" s="48"/>
      <c r="JMY82" s="48"/>
      <c r="JMZ82" s="48"/>
      <c r="JNA82" s="48"/>
      <c r="JNB82" s="48"/>
      <c r="JNC82" s="48"/>
      <c r="JND82" s="48"/>
      <c r="JNE82" s="48"/>
      <c r="JNF82" s="48"/>
      <c r="JNG82" s="48"/>
      <c r="JNH82" s="48"/>
      <c r="JNI82" s="48"/>
      <c r="JNJ82" s="48"/>
      <c r="JNK82" s="48"/>
      <c r="JNL82" s="48"/>
      <c r="JNM82" s="48"/>
      <c r="JNN82" s="48"/>
      <c r="JNO82" s="48"/>
      <c r="JNP82" s="48"/>
      <c r="JNQ82" s="48"/>
      <c r="JNR82" s="48"/>
      <c r="JNS82" s="48"/>
      <c r="JNT82" s="48"/>
      <c r="JNU82" s="48"/>
      <c r="JNV82" s="48"/>
      <c r="JNW82" s="48"/>
      <c r="JNX82" s="48"/>
      <c r="JNY82" s="48"/>
      <c r="JNZ82" s="48"/>
      <c r="JOA82" s="48"/>
      <c r="JOB82" s="48"/>
      <c r="JOC82" s="48"/>
      <c r="JOD82" s="48"/>
      <c r="JOE82" s="48"/>
      <c r="JOF82" s="48"/>
      <c r="JOG82" s="48"/>
      <c r="JOH82" s="48"/>
      <c r="JOI82" s="48"/>
      <c r="JOJ82" s="48"/>
      <c r="JOK82" s="48"/>
      <c r="JOL82" s="48"/>
      <c r="JOM82" s="48"/>
      <c r="JON82" s="48"/>
      <c r="JOO82" s="48"/>
      <c r="JOP82" s="48"/>
      <c r="JOQ82" s="48"/>
      <c r="JOR82" s="48"/>
      <c r="JOS82" s="48"/>
      <c r="JOT82" s="48"/>
      <c r="JOU82" s="48"/>
      <c r="JOV82" s="48"/>
      <c r="JOW82" s="48"/>
      <c r="JOX82" s="48"/>
      <c r="JOY82" s="48"/>
      <c r="JOZ82" s="48"/>
      <c r="JPA82" s="48"/>
      <c r="JPB82" s="48"/>
      <c r="JPC82" s="48"/>
      <c r="JPD82" s="48"/>
      <c r="JPE82" s="48"/>
      <c r="JPF82" s="48"/>
      <c r="JPG82" s="48"/>
      <c r="JPH82" s="48"/>
      <c r="JPI82" s="48"/>
      <c r="JPJ82" s="48"/>
      <c r="JPK82" s="48"/>
      <c r="JPL82" s="48"/>
      <c r="JPM82" s="48"/>
      <c r="JPN82" s="48"/>
      <c r="JPO82" s="48"/>
      <c r="JPP82" s="48"/>
      <c r="JPQ82" s="48"/>
      <c r="JPR82" s="48"/>
      <c r="JPS82" s="48"/>
      <c r="JPT82" s="48"/>
      <c r="JPU82" s="48"/>
      <c r="JPV82" s="48"/>
      <c r="JPW82" s="48"/>
      <c r="JPX82" s="48"/>
      <c r="JPY82" s="48"/>
      <c r="JPZ82" s="48"/>
      <c r="JQA82" s="48"/>
      <c r="JQB82" s="48"/>
      <c r="JQC82" s="48"/>
      <c r="JQD82" s="48"/>
      <c r="JQE82" s="48"/>
      <c r="JQF82" s="48"/>
      <c r="JQG82" s="48"/>
      <c r="JQH82" s="48"/>
      <c r="JQI82" s="48"/>
      <c r="JQJ82" s="48"/>
      <c r="JQK82" s="48"/>
      <c r="JQL82" s="48"/>
      <c r="JQM82" s="48"/>
      <c r="JQN82" s="48"/>
      <c r="JQO82" s="48"/>
      <c r="JQP82" s="48"/>
      <c r="JQQ82" s="48"/>
      <c r="JQR82" s="48"/>
      <c r="JQS82" s="48"/>
      <c r="JQT82" s="48"/>
      <c r="JQU82" s="48"/>
      <c r="JQV82" s="48"/>
      <c r="JQW82" s="48"/>
      <c r="JQX82" s="48"/>
      <c r="JQY82" s="48"/>
      <c r="JQZ82" s="48"/>
      <c r="JRA82" s="48"/>
      <c r="JRB82" s="48"/>
      <c r="JRC82" s="48"/>
      <c r="JRD82" s="48"/>
      <c r="JRE82" s="48"/>
      <c r="JRF82" s="48"/>
      <c r="JRG82" s="48"/>
      <c r="JRH82" s="48"/>
      <c r="JRI82" s="48"/>
      <c r="JRJ82" s="48"/>
      <c r="JRK82" s="48"/>
      <c r="JRL82" s="48"/>
      <c r="JRM82" s="48"/>
      <c r="JRN82" s="48"/>
      <c r="JRO82" s="48"/>
      <c r="JRP82" s="48"/>
      <c r="JRQ82" s="48"/>
      <c r="JRR82" s="48"/>
      <c r="JRS82" s="48"/>
      <c r="JRT82" s="48"/>
      <c r="JRU82" s="48"/>
      <c r="JRV82" s="48"/>
      <c r="JRW82" s="48"/>
      <c r="JRX82" s="48"/>
      <c r="JRY82" s="48"/>
      <c r="JRZ82" s="48"/>
      <c r="JSA82" s="48"/>
      <c r="JSB82" s="48"/>
      <c r="JSC82" s="48"/>
      <c r="JSD82" s="48"/>
      <c r="JSE82" s="48"/>
      <c r="JSF82" s="48"/>
      <c r="JSG82" s="48"/>
      <c r="JSH82" s="48"/>
      <c r="JSI82" s="48"/>
      <c r="JSJ82" s="48"/>
      <c r="JSK82" s="48"/>
      <c r="JSL82" s="48"/>
      <c r="JSM82" s="48"/>
      <c r="JSN82" s="48"/>
      <c r="JSO82" s="48"/>
      <c r="JSP82" s="48"/>
      <c r="JSQ82" s="48"/>
      <c r="JSR82" s="48"/>
      <c r="JSS82" s="48"/>
      <c r="JST82" s="48"/>
      <c r="JSU82" s="48"/>
      <c r="JSV82" s="48"/>
      <c r="JSW82" s="48"/>
      <c r="JSX82" s="48"/>
      <c r="JSY82" s="48"/>
      <c r="JSZ82" s="48"/>
      <c r="JTA82" s="48"/>
      <c r="JTB82" s="48"/>
      <c r="JTC82" s="48"/>
      <c r="JTD82" s="48"/>
      <c r="JTE82" s="48"/>
      <c r="JTF82" s="48"/>
      <c r="JTG82" s="48"/>
      <c r="JTH82" s="48"/>
      <c r="JTI82" s="48"/>
      <c r="JTJ82" s="48"/>
      <c r="JTK82" s="48"/>
      <c r="JTL82" s="48"/>
      <c r="JTM82" s="48"/>
      <c r="JTN82" s="48"/>
      <c r="JTO82" s="48"/>
      <c r="JTP82" s="48"/>
      <c r="JTQ82" s="48"/>
      <c r="JTR82" s="48"/>
      <c r="JTS82" s="48"/>
      <c r="JTT82" s="48"/>
      <c r="JTU82" s="48"/>
      <c r="JTV82" s="48"/>
      <c r="JTW82" s="48"/>
      <c r="JTX82" s="48"/>
      <c r="JTY82" s="48"/>
      <c r="JTZ82" s="48"/>
      <c r="JUA82" s="48"/>
      <c r="JUB82" s="48"/>
      <c r="JUC82" s="48"/>
      <c r="JUD82" s="48"/>
      <c r="JUE82" s="48"/>
      <c r="JUF82" s="48"/>
      <c r="JUG82" s="48"/>
      <c r="JUH82" s="48"/>
      <c r="JUI82" s="48"/>
      <c r="JUJ82" s="48"/>
      <c r="JUK82" s="48"/>
      <c r="JUL82" s="48"/>
      <c r="JUM82" s="48"/>
      <c r="JUN82" s="48"/>
      <c r="JUO82" s="48"/>
      <c r="JUP82" s="48"/>
      <c r="JUQ82" s="48"/>
      <c r="JUR82" s="48"/>
      <c r="JUS82" s="48"/>
      <c r="JUT82" s="48"/>
      <c r="JUU82" s="48"/>
      <c r="JUV82" s="48"/>
      <c r="JUW82" s="48"/>
      <c r="JUX82" s="48"/>
      <c r="JUY82" s="48"/>
      <c r="JUZ82" s="48"/>
      <c r="JVA82" s="48"/>
      <c r="JVB82" s="48"/>
      <c r="JVC82" s="48"/>
      <c r="JVD82" s="48"/>
      <c r="JVE82" s="48"/>
      <c r="JVF82" s="48"/>
      <c r="JVG82" s="48"/>
      <c r="JVH82" s="48"/>
      <c r="JVI82" s="48"/>
      <c r="JVJ82" s="48"/>
      <c r="JVK82" s="48"/>
      <c r="JVL82" s="48"/>
      <c r="JVM82" s="48"/>
      <c r="JVN82" s="48"/>
      <c r="JVO82" s="48"/>
      <c r="JVP82" s="48"/>
      <c r="JVQ82" s="48"/>
      <c r="JVR82" s="48"/>
      <c r="JVS82" s="48"/>
      <c r="JVT82" s="48"/>
      <c r="JVU82" s="48"/>
      <c r="JVV82" s="48"/>
      <c r="JVW82" s="48"/>
      <c r="JVX82" s="48"/>
      <c r="JVY82" s="48"/>
      <c r="JVZ82" s="48"/>
      <c r="JWA82" s="48"/>
      <c r="JWB82" s="48"/>
      <c r="JWC82" s="48"/>
      <c r="JWD82" s="48"/>
      <c r="JWE82" s="48"/>
      <c r="JWF82" s="48"/>
      <c r="JWG82" s="48"/>
      <c r="JWH82" s="48"/>
      <c r="JWI82" s="48"/>
      <c r="JWJ82" s="48"/>
      <c r="JWK82" s="48"/>
      <c r="JWL82" s="48"/>
      <c r="JWM82" s="48"/>
      <c r="JWN82" s="48"/>
      <c r="JWO82" s="48"/>
      <c r="JWP82" s="48"/>
      <c r="JWQ82" s="48"/>
      <c r="JWR82" s="48"/>
      <c r="JWS82" s="48"/>
      <c r="JWT82" s="48"/>
      <c r="JWU82" s="48"/>
      <c r="JWV82" s="48"/>
      <c r="JWW82" s="48"/>
      <c r="JWX82" s="48"/>
      <c r="JWY82" s="48"/>
      <c r="JWZ82" s="48"/>
      <c r="JXA82" s="48"/>
      <c r="JXB82" s="48"/>
      <c r="JXC82" s="48"/>
      <c r="JXD82" s="48"/>
      <c r="JXE82" s="48"/>
      <c r="JXF82" s="48"/>
      <c r="JXG82" s="48"/>
      <c r="JXH82" s="48"/>
      <c r="JXI82" s="48"/>
      <c r="JXJ82" s="48"/>
      <c r="JXK82" s="48"/>
      <c r="JXL82" s="48"/>
      <c r="JXM82" s="48"/>
      <c r="JXN82" s="48"/>
      <c r="JXO82" s="48"/>
      <c r="JXP82" s="48"/>
      <c r="JXQ82" s="48"/>
      <c r="JXR82" s="48"/>
      <c r="JXS82" s="48"/>
      <c r="JXT82" s="48"/>
      <c r="JXU82" s="48"/>
      <c r="JXV82" s="48"/>
      <c r="JXW82" s="48"/>
      <c r="JXX82" s="48"/>
      <c r="JXY82" s="48"/>
      <c r="JXZ82" s="48"/>
      <c r="JYA82" s="48"/>
      <c r="JYB82" s="48"/>
      <c r="JYC82" s="48"/>
      <c r="JYD82" s="48"/>
      <c r="JYE82" s="48"/>
      <c r="JYF82" s="48"/>
      <c r="JYG82" s="48"/>
      <c r="JYH82" s="48"/>
      <c r="JYI82" s="48"/>
      <c r="JYJ82" s="48"/>
      <c r="JYK82" s="48"/>
      <c r="JYL82" s="48"/>
      <c r="JYM82" s="48"/>
      <c r="JYN82" s="48"/>
      <c r="JYO82" s="48"/>
      <c r="JYP82" s="48"/>
      <c r="JYQ82" s="48"/>
      <c r="JYR82" s="48"/>
      <c r="JYS82" s="48"/>
      <c r="JYT82" s="48"/>
      <c r="JYU82" s="48"/>
      <c r="JYV82" s="48"/>
      <c r="JYW82" s="48"/>
      <c r="JYX82" s="48"/>
      <c r="JYY82" s="48"/>
      <c r="JYZ82" s="48"/>
      <c r="JZA82" s="48"/>
      <c r="JZB82" s="48"/>
      <c r="JZC82" s="48"/>
      <c r="JZD82" s="48"/>
      <c r="JZE82" s="48"/>
      <c r="JZF82" s="48"/>
      <c r="JZG82" s="48"/>
      <c r="JZH82" s="48"/>
      <c r="JZI82" s="48"/>
      <c r="JZJ82" s="48"/>
      <c r="JZK82" s="48"/>
      <c r="JZL82" s="48"/>
      <c r="JZM82" s="48"/>
      <c r="JZN82" s="48"/>
      <c r="JZO82" s="48"/>
      <c r="JZP82" s="48"/>
      <c r="JZQ82" s="48"/>
      <c r="JZR82" s="48"/>
      <c r="JZS82" s="48"/>
      <c r="JZT82" s="48"/>
      <c r="JZU82" s="48"/>
      <c r="JZV82" s="48"/>
      <c r="JZW82" s="48"/>
      <c r="JZX82" s="48"/>
      <c r="JZY82" s="48"/>
      <c r="JZZ82" s="48"/>
      <c r="KAA82" s="48"/>
      <c r="KAB82" s="48"/>
      <c r="KAC82" s="48"/>
      <c r="KAD82" s="48"/>
      <c r="KAE82" s="48"/>
      <c r="KAF82" s="48"/>
      <c r="KAG82" s="48"/>
      <c r="KAH82" s="48"/>
      <c r="KAI82" s="48"/>
      <c r="KAJ82" s="48"/>
      <c r="KAK82" s="48"/>
      <c r="KAL82" s="48"/>
      <c r="KAM82" s="48"/>
      <c r="KAN82" s="48"/>
      <c r="KAO82" s="48"/>
      <c r="KAP82" s="48"/>
      <c r="KAQ82" s="48"/>
      <c r="KAR82" s="48"/>
      <c r="KAS82" s="48"/>
      <c r="KAT82" s="48"/>
      <c r="KAU82" s="48"/>
      <c r="KAV82" s="48"/>
      <c r="KAW82" s="48"/>
      <c r="KAX82" s="48"/>
      <c r="KAY82" s="48"/>
      <c r="KAZ82" s="48"/>
      <c r="KBA82" s="48"/>
      <c r="KBB82" s="48"/>
      <c r="KBC82" s="48"/>
      <c r="KBD82" s="48"/>
      <c r="KBE82" s="48"/>
      <c r="KBF82" s="48"/>
      <c r="KBG82" s="48"/>
      <c r="KBH82" s="48"/>
      <c r="KBI82" s="48"/>
      <c r="KBJ82" s="48"/>
      <c r="KBK82" s="48"/>
      <c r="KBL82" s="48"/>
      <c r="KBM82" s="48"/>
      <c r="KBN82" s="48"/>
      <c r="KBO82" s="48"/>
      <c r="KBP82" s="48"/>
      <c r="KBQ82" s="48"/>
      <c r="KBR82" s="48"/>
      <c r="KBS82" s="48"/>
      <c r="KBT82" s="48"/>
      <c r="KBU82" s="48"/>
      <c r="KBV82" s="48"/>
      <c r="KBW82" s="48"/>
      <c r="KBX82" s="48"/>
      <c r="KBY82" s="48"/>
      <c r="KBZ82" s="48"/>
      <c r="KCA82" s="48"/>
      <c r="KCB82" s="48"/>
      <c r="KCC82" s="48"/>
      <c r="KCD82" s="48"/>
      <c r="KCE82" s="48"/>
      <c r="KCF82" s="48"/>
      <c r="KCG82" s="48"/>
      <c r="KCH82" s="48"/>
      <c r="KCI82" s="48"/>
      <c r="KCJ82" s="48"/>
      <c r="KCK82" s="48"/>
      <c r="KCL82" s="48"/>
      <c r="KCM82" s="48"/>
      <c r="KCN82" s="48"/>
      <c r="KCO82" s="48"/>
      <c r="KCP82" s="48"/>
      <c r="KCQ82" s="48"/>
      <c r="KCR82" s="48"/>
      <c r="KCS82" s="48"/>
      <c r="KCT82" s="48"/>
      <c r="KCU82" s="48"/>
      <c r="KCV82" s="48"/>
      <c r="KCW82" s="48"/>
      <c r="KCX82" s="48"/>
      <c r="KCY82" s="48"/>
      <c r="KCZ82" s="48"/>
      <c r="KDA82" s="48"/>
      <c r="KDB82" s="48"/>
      <c r="KDC82" s="48"/>
      <c r="KDD82" s="48"/>
      <c r="KDE82" s="48"/>
      <c r="KDF82" s="48"/>
      <c r="KDG82" s="48"/>
      <c r="KDH82" s="48"/>
      <c r="KDI82" s="48"/>
      <c r="KDJ82" s="48"/>
      <c r="KDK82" s="48"/>
      <c r="KDL82" s="48"/>
      <c r="KDM82" s="48"/>
      <c r="KDN82" s="48"/>
      <c r="KDO82" s="48"/>
      <c r="KDP82" s="48"/>
      <c r="KDQ82" s="48"/>
      <c r="KDR82" s="48"/>
      <c r="KDS82" s="48"/>
      <c r="KDT82" s="48"/>
      <c r="KDU82" s="48"/>
      <c r="KDV82" s="48"/>
      <c r="KDW82" s="48"/>
      <c r="KDX82" s="48"/>
      <c r="KDY82" s="48"/>
      <c r="KDZ82" s="48"/>
      <c r="KEA82" s="48"/>
      <c r="KEB82" s="48"/>
      <c r="KEC82" s="48"/>
      <c r="KED82" s="48"/>
      <c r="KEE82" s="48"/>
      <c r="KEF82" s="48"/>
      <c r="KEG82" s="48"/>
      <c r="KEH82" s="48"/>
      <c r="KEI82" s="48"/>
      <c r="KEJ82" s="48"/>
      <c r="KEK82" s="48"/>
      <c r="KEL82" s="48"/>
      <c r="KEM82" s="48"/>
      <c r="KEN82" s="48"/>
      <c r="KEO82" s="48"/>
      <c r="KEP82" s="48"/>
      <c r="KEQ82" s="48"/>
      <c r="KER82" s="48"/>
      <c r="KES82" s="48"/>
      <c r="KET82" s="48"/>
      <c r="KEU82" s="48"/>
      <c r="KEV82" s="48"/>
      <c r="KEW82" s="48"/>
      <c r="KEX82" s="48"/>
      <c r="KEY82" s="48"/>
      <c r="KEZ82" s="48"/>
      <c r="KFA82" s="48"/>
      <c r="KFB82" s="48"/>
      <c r="KFC82" s="48"/>
      <c r="KFD82" s="48"/>
      <c r="KFE82" s="48"/>
      <c r="KFF82" s="48"/>
      <c r="KFG82" s="48"/>
      <c r="KFH82" s="48"/>
      <c r="KFI82" s="48"/>
      <c r="KFJ82" s="48"/>
      <c r="KFK82" s="48"/>
      <c r="KFL82" s="48"/>
      <c r="KFM82" s="48"/>
      <c r="KFN82" s="48"/>
      <c r="KFO82" s="48"/>
      <c r="KFP82" s="48"/>
      <c r="KFQ82" s="48"/>
      <c r="KFR82" s="48"/>
      <c r="KFS82" s="48"/>
      <c r="KFT82" s="48"/>
      <c r="KFU82" s="48"/>
      <c r="KFV82" s="48"/>
      <c r="KFW82" s="48"/>
      <c r="KFX82" s="48"/>
      <c r="KFY82" s="48"/>
      <c r="KFZ82" s="48"/>
      <c r="KGA82" s="48"/>
      <c r="KGB82" s="48"/>
      <c r="KGC82" s="48"/>
      <c r="KGD82" s="48"/>
      <c r="KGE82" s="48"/>
      <c r="KGF82" s="48"/>
      <c r="KGG82" s="48"/>
      <c r="KGH82" s="48"/>
      <c r="KGI82" s="48"/>
      <c r="KGJ82" s="48"/>
      <c r="KGK82" s="48"/>
      <c r="KGL82" s="48"/>
      <c r="KGM82" s="48"/>
      <c r="KGN82" s="48"/>
      <c r="KGO82" s="48"/>
      <c r="KGP82" s="48"/>
      <c r="KGQ82" s="48"/>
      <c r="KGR82" s="48"/>
      <c r="KGS82" s="48"/>
      <c r="KGT82" s="48"/>
      <c r="KGU82" s="48"/>
      <c r="KGV82" s="48"/>
      <c r="KGW82" s="48"/>
      <c r="KGX82" s="48"/>
      <c r="KGY82" s="48"/>
      <c r="KGZ82" s="48"/>
      <c r="KHA82" s="48"/>
      <c r="KHB82" s="48"/>
      <c r="KHC82" s="48"/>
      <c r="KHD82" s="48"/>
      <c r="KHE82" s="48"/>
      <c r="KHF82" s="48"/>
      <c r="KHG82" s="48"/>
      <c r="KHH82" s="48"/>
      <c r="KHI82" s="48"/>
      <c r="KHJ82" s="48"/>
      <c r="KHK82" s="48"/>
      <c r="KHL82" s="48"/>
      <c r="KHM82" s="48"/>
      <c r="KHN82" s="48"/>
      <c r="KHO82" s="48"/>
      <c r="KHP82" s="48"/>
      <c r="KHQ82" s="48"/>
      <c r="KHR82" s="48"/>
      <c r="KHS82" s="48"/>
      <c r="KHT82" s="48"/>
      <c r="KHU82" s="48"/>
      <c r="KHV82" s="48"/>
      <c r="KHW82" s="48"/>
      <c r="KHX82" s="48"/>
      <c r="KHY82" s="48"/>
      <c r="KHZ82" s="48"/>
      <c r="KIA82" s="48"/>
      <c r="KIB82" s="48"/>
      <c r="KIC82" s="48"/>
      <c r="KID82" s="48"/>
      <c r="KIE82" s="48"/>
      <c r="KIF82" s="48"/>
      <c r="KIG82" s="48"/>
      <c r="KIH82" s="48"/>
      <c r="KII82" s="48"/>
      <c r="KIJ82" s="48"/>
      <c r="KIK82" s="48"/>
      <c r="KIL82" s="48"/>
      <c r="KIM82" s="48"/>
      <c r="KIN82" s="48"/>
      <c r="KIO82" s="48"/>
      <c r="KIP82" s="48"/>
      <c r="KIQ82" s="48"/>
      <c r="KIR82" s="48"/>
      <c r="KIS82" s="48"/>
      <c r="KIT82" s="48"/>
      <c r="KIU82" s="48"/>
      <c r="KIV82" s="48"/>
      <c r="KIW82" s="48"/>
      <c r="KIX82" s="48"/>
      <c r="KIY82" s="48"/>
      <c r="KIZ82" s="48"/>
      <c r="KJA82" s="48"/>
      <c r="KJB82" s="48"/>
      <c r="KJC82" s="48"/>
      <c r="KJD82" s="48"/>
      <c r="KJE82" s="48"/>
      <c r="KJF82" s="48"/>
      <c r="KJG82" s="48"/>
      <c r="KJH82" s="48"/>
      <c r="KJI82" s="48"/>
      <c r="KJJ82" s="48"/>
      <c r="KJK82" s="48"/>
      <c r="KJL82" s="48"/>
      <c r="KJM82" s="48"/>
      <c r="KJN82" s="48"/>
      <c r="KJO82" s="48"/>
      <c r="KJP82" s="48"/>
      <c r="KJQ82" s="48"/>
      <c r="KJR82" s="48"/>
      <c r="KJS82" s="48"/>
      <c r="KJT82" s="48"/>
      <c r="KJU82" s="48"/>
      <c r="KJV82" s="48"/>
      <c r="KJW82" s="48"/>
      <c r="KJX82" s="48"/>
      <c r="KJY82" s="48"/>
      <c r="KJZ82" s="48"/>
      <c r="KKA82" s="48"/>
      <c r="KKB82" s="48"/>
      <c r="KKC82" s="48"/>
      <c r="KKD82" s="48"/>
      <c r="KKE82" s="48"/>
      <c r="KKF82" s="48"/>
      <c r="KKG82" s="48"/>
      <c r="KKH82" s="48"/>
      <c r="KKI82" s="48"/>
      <c r="KKJ82" s="48"/>
      <c r="KKK82" s="48"/>
      <c r="KKL82" s="48"/>
      <c r="KKM82" s="48"/>
      <c r="KKN82" s="48"/>
      <c r="KKO82" s="48"/>
      <c r="KKP82" s="48"/>
      <c r="KKQ82" s="48"/>
      <c r="KKR82" s="48"/>
      <c r="KKS82" s="48"/>
      <c r="KKT82" s="48"/>
      <c r="KKU82" s="48"/>
      <c r="KKV82" s="48"/>
      <c r="KKW82" s="48"/>
      <c r="KKX82" s="48"/>
      <c r="KKY82" s="48"/>
      <c r="KKZ82" s="48"/>
      <c r="KLA82" s="48"/>
      <c r="KLB82" s="48"/>
      <c r="KLC82" s="48"/>
      <c r="KLD82" s="48"/>
      <c r="KLE82" s="48"/>
      <c r="KLF82" s="48"/>
      <c r="KLG82" s="48"/>
      <c r="KLH82" s="48"/>
      <c r="KLI82" s="48"/>
      <c r="KLJ82" s="48"/>
      <c r="KLK82" s="48"/>
      <c r="KLL82" s="48"/>
      <c r="KLM82" s="48"/>
      <c r="KLN82" s="48"/>
      <c r="KLO82" s="48"/>
      <c r="KLP82" s="48"/>
      <c r="KLQ82" s="48"/>
      <c r="KLR82" s="48"/>
      <c r="KLS82" s="48"/>
      <c r="KLT82" s="48"/>
      <c r="KLU82" s="48"/>
      <c r="KLV82" s="48"/>
      <c r="KLW82" s="48"/>
      <c r="KLX82" s="48"/>
      <c r="KLY82" s="48"/>
      <c r="KLZ82" s="48"/>
      <c r="KMA82" s="48"/>
      <c r="KMB82" s="48"/>
      <c r="KMC82" s="48"/>
      <c r="KMD82" s="48"/>
      <c r="KME82" s="48"/>
      <c r="KMF82" s="48"/>
      <c r="KMG82" s="48"/>
      <c r="KMH82" s="48"/>
      <c r="KMI82" s="48"/>
      <c r="KMJ82" s="48"/>
      <c r="KMK82" s="48"/>
      <c r="KML82" s="48"/>
      <c r="KMM82" s="48"/>
      <c r="KMN82" s="48"/>
      <c r="KMO82" s="48"/>
      <c r="KMP82" s="48"/>
      <c r="KMQ82" s="48"/>
      <c r="KMR82" s="48"/>
      <c r="KMS82" s="48"/>
      <c r="KMT82" s="48"/>
      <c r="KMU82" s="48"/>
      <c r="KMV82" s="48"/>
      <c r="KMW82" s="48"/>
      <c r="KMX82" s="48"/>
      <c r="KMY82" s="48"/>
      <c r="KMZ82" s="48"/>
      <c r="KNA82" s="48"/>
      <c r="KNB82" s="48"/>
      <c r="KNC82" s="48"/>
      <c r="KND82" s="48"/>
      <c r="KNE82" s="48"/>
      <c r="KNF82" s="48"/>
      <c r="KNG82" s="48"/>
      <c r="KNH82" s="48"/>
      <c r="KNI82" s="48"/>
      <c r="KNJ82" s="48"/>
      <c r="KNK82" s="48"/>
      <c r="KNL82" s="48"/>
      <c r="KNM82" s="48"/>
      <c r="KNN82" s="48"/>
      <c r="KNO82" s="48"/>
      <c r="KNP82" s="48"/>
      <c r="KNQ82" s="48"/>
      <c r="KNR82" s="48"/>
      <c r="KNS82" s="48"/>
      <c r="KNT82" s="48"/>
      <c r="KNU82" s="48"/>
      <c r="KNV82" s="48"/>
      <c r="KNW82" s="48"/>
      <c r="KNX82" s="48"/>
      <c r="KNY82" s="48"/>
      <c r="KNZ82" s="48"/>
      <c r="KOA82" s="48"/>
      <c r="KOB82" s="48"/>
      <c r="KOC82" s="48"/>
      <c r="KOD82" s="48"/>
      <c r="KOE82" s="48"/>
      <c r="KOF82" s="48"/>
      <c r="KOG82" s="48"/>
      <c r="KOH82" s="48"/>
      <c r="KOI82" s="48"/>
      <c r="KOJ82" s="48"/>
      <c r="KOK82" s="48"/>
      <c r="KOL82" s="48"/>
      <c r="KOM82" s="48"/>
      <c r="KON82" s="48"/>
      <c r="KOO82" s="48"/>
      <c r="KOP82" s="48"/>
      <c r="KOQ82" s="48"/>
      <c r="KOR82" s="48"/>
      <c r="KOS82" s="48"/>
      <c r="KOT82" s="48"/>
      <c r="KOU82" s="48"/>
      <c r="KOV82" s="48"/>
      <c r="KOW82" s="48"/>
      <c r="KOX82" s="48"/>
      <c r="KOY82" s="48"/>
      <c r="KOZ82" s="48"/>
      <c r="KPA82" s="48"/>
      <c r="KPB82" s="48"/>
      <c r="KPC82" s="48"/>
      <c r="KPD82" s="48"/>
      <c r="KPE82" s="48"/>
      <c r="KPF82" s="48"/>
      <c r="KPG82" s="48"/>
      <c r="KPH82" s="48"/>
      <c r="KPI82" s="48"/>
      <c r="KPJ82" s="48"/>
      <c r="KPK82" s="48"/>
      <c r="KPL82" s="48"/>
      <c r="KPM82" s="48"/>
      <c r="KPN82" s="48"/>
      <c r="KPO82" s="48"/>
      <c r="KPP82" s="48"/>
      <c r="KPQ82" s="48"/>
      <c r="KPR82" s="48"/>
      <c r="KPS82" s="48"/>
      <c r="KPT82" s="48"/>
      <c r="KPU82" s="48"/>
      <c r="KPV82" s="48"/>
      <c r="KPW82" s="48"/>
      <c r="KPX82" s="48"/>
      <c r="KPY82" s="48"/>
      <c r="KPZ82" s="48"/>
      <c r="KQA82" s="48"/>
      <c r="KQB82" s="48"/>
      <c r="KQC82" s="48"/>
      <c r="KQD82" s="48"/>
      <c r="KQE82" s="48"/>
      <c r="KQF82" s="48"/>
      <c r="KQG82" s="48"/>
      <c r="KQH82" s="48"/>
      <c r="KQI82" s="48"/>
      <c r="KQJ82" s="48"/>
      <c r="KQK82" s="48"/>
      <c r="KQL82" s="48"/>
      <c r="KQM82" s="48"/>
      <c r="KQN82" s="48"/>
      <c r="KQO82" s="48"/>
      <c r="KQP82" s="48"/>
      <c r="KQQ82" s="48"/>
      <c r="KQR82" s="48"/>
      <c r="KQS82" s="48"/>
      <c r="KQT82" s="48"/>
      <c r="KQU82" s="48"/>
      <c r="KQV82" s="48"/>
      <c r="KQW82" s="48"/>
      <c r="KQX82" s="48"/>
      <c r="KQY82" s="48"/>
      <c r="KQZ82" s="48"/>
      <c r="KRA82" s="48"/>
      <c r="KRB82" s="48"/>
      <c r="KRC82" s="48"/>
      <c r="KRD82" s="48"/>
      <c r="KRE82" s="48"/>
      <c r="KRF82" s="48"/>
      <c r="KRG82" s="48"/>
      <c r="KRH82" s="48"/>
      <c r="KRI82" s="48"/>
      <c r="KRJ82" s="48"/>
      <c r="KRK82" s="48"/>
      <c r="KRL82" s="48"/>
      <c r="KRM82" s="48"/>
      <c r="KRN82" s="48"/>
      <c r="KRO82" s="48"/>
      <c r="KRP82" s="48"/>
      <c r="KRQ82" s="48"/>
      <c r="KRR82" s="48"/>
      <c r="KRS82" s="48"/>
      <c r="KRT82" s="48"/>
      <c r="KRU82" s="48"/>
      <c r="KRV82" s="48"/>
      <c r="KRW82" s="48"/>
      <c r="KRX82" s="48"/>
      <c r="KRY82" s="48"/>
      <c r="KRZ82" s="48"/>
      <c r="KSA82" s="48"/>
      <c r="KSB82" s="48"/>
      <c r="KSC82" s="48"/>
      <c r="KSD82" s="48"/>
      <c r="KSE82" s="48"/>
      <c r="KSF82" s="48"/>
      <c r="KSG82" s="48"/>
      <c r="KSH82" s="48"/>
      <c r="KSI82" s="48"/>
      <c r="KSJ82" s="48"/>
      <c r="KSK82" s="48"/>
      <c r="KSL82" s="48"/>
      <c r="KSM82" s="48"/>
      <c r="KSN82" s="48"/>
      <c r="KSO82" s="48"/>
      <c r="KSP82" s="48"/>
      <c r="KSQ82" s="48"/>
      <c r="KSR82" s="48"/>
      <c r="KSS82" s="48"/>
      <c r="KST82" s="48"/>
      <c r="KSU82" s="48"/>
      <c r="KSV82" s="48"/>
      <c r="KSW82" s="48"/>
      <c r="KSX82" s="48"/>
      <c r="KSY82" s="48"/>
      <c r="KSZ82" s="48"/>
      <c r="KTA82" s="48"/>
      <c r="KTB82" s="48"/>
      <c r="KTC82" s="48"/>
      <c r="KTD82" s="48"/>
      <c r="KTE82" s="48"/>
      <c r="KTF82" s="48"/>
      <c r="KTG82" s="48"/>
      <c r="KTH82" s="48"/>
      <c r="KTI82" s="48"/>
      <c r="KTJ82" s="48"/>
      <c r="KTK82" s="48"/>
      <c r="KTL82" s="48"/>
      <c r="KTM82" s="48"/>
      <c r="KTN82" s="48"/>
      <c r="KTO82" s="48"/>
      <c r="KTP82" s="48"/>
      <c r="KTQ82" s="48"/>
      <c r="KTR82" s="48"/>
      <c r="KTS82" s="48"/>
      <c r="KTT82" s="48"/>
      <c r="KTU82" s="48"/>
      <c r="KTV82" s="48"/>
      <c r="KTW82" s="48"/>
      <c r="KTX82" s="48"/>
      <c r="KTY82" s="48"/>
      <c r="KTZ82" s="48"/>
      <c r="KUA82" s="48"/>
      <c r="KUB82" s="48"/>
      <c r="KUC82" s="48"/>
      <c r="KUD82" s="48"/>
      <c r="KUE82" s="48"/>
      <c r="KUF82" s="48"/>
      <c r="KUG82" s="48"/>
      <c r="KUH82" s="48"/>
      <c r="KUI82" s="48"/>
      <c r="KUJ82" s="48"/>
      <c r="KUK82" s="48"/>
      <c r="KUL82" s="48"/>
      <c r="KUM82" s="48"/>
      <c r="KUN82" s="48"/>
      <c r="KUO82" s="48"/>
      <c r="KUP82" s="48"/>
      <c r="KUQ82" s="48"/>
      <c r="KUR82" s="48"/>
      <c r="KUS82" s="48"/>
      <c r="KUT82" s="48"/>
      <c r="KUU82" s="48"/>
      <c r="KUV82" s="48"/>
      <c r="KUW82" s="48"/>
      <c r="KUX82" s="48"/>
      <c r="KUY82" s="48"/>
      <c r="KUZ82" s="48"/>
      <c r="KVA82" s="48"/>
      <c r="KVB82" s="48"/>
      <c r="KVC82" s="48"/>
      <c r="KVD82" s="48"/>
      <c r="KVE82" s="48"/>
      <c r="KVF82" s="48"/>
      <c r="KVG82" s="48"/>
      <c r="KVH82" s="48"/>
      <c r="KVI82" s="48"/>
      <c r="KVJ82" s="48"/>
      <c r="KVK82" s="48"/>
      <c r="KVL82" s="48"/>
      <c r="KVM82" s="48"/>
      <c r="KVN82" s="48"/>
      <c r="KVO82" s="48"/>
      <c r="KVP82" s="48"/>
      <c r="KVQ82" s="48"/>
      <c r="KVR82" s="48"/>
      <c r="KVS82" s="48"/>
      <c r="KVT82" s="48"/>
      <c r="KVU82" s="48"/>
      <c r="KVV82" s="48"/>
      <c r="KVW82" s="48"/>
      <c r="KVX82" s="48"/>
      <c r="KVY82" s="48"/>
      <c r="KVZ82" s="48"/>
      <c r="KWA82" s="48"/>
      <c r="KWB82" s="48"/>
      <c r="KWC82" s="48"/>
      <c r="KWD82" s="48"/>
      <c r="KWE82" s="48"/>
      <c r="KWF82" s="48"/>
      <c r="KWG82" s="48"/>
      <c r="KWH82" s="48"/>
      <c r="KWI82" s="48"/>
      <c r="KWJ82" s="48"/>
      <c r="KWK82" s="48"/>
      <c r="KWL82" s="48"/>
      <c r="KWM82" s="48"/>
      <c r="KWN82" s="48"/>
      <c r="KWO82" s="48"/>
      <c r="KWP82" s="48"/>
      <c r="KWQ82" s="48"/>
      <c r="KWR82" s="48"/>
      <c r="KWS82" s="48"/>
      <c r="KWT82" s="48"/>
      <c r="KWU82" s="48"/>
      <c r="KWV82" s="48"/>
      <c r="KWW82" s="48"/>
      <c r="KWX82" s="48"/>
      <c r="KWY82" s="48"/>
      <c r="KWZ82" s="48"/>
      <c r="KXA82" s="48"/>
      <c r="KXB82" s="48"/>
      <c r="KXC82" s="48"/>
      <c r="KXD82" s="48"/>
      <c r="KXE82" s="48"/>
      <c r="KXF82" s="48"/>
      <c r="KXG82" s="48"/>
      <c r="KXH82" s="48"/>
      <c r="KXI82" s="48"/>
      <c r="KXJ82" s="48"/>
      <c r="KXK82" s="48"/>
      <c r="KXL82" s="48"/>
      <c r="KXM82" s="48"/>
      <c r="KXN82" s="48"/>
      <c r="KXO82" s="48"/>
      <c r="KXP82" s="48"/>
      <c r="KXQ82" s="48"/>
      <c r="KXR82" s="48"/>
      <c r="KXS82" s="48"/>
      <c r="KXT82" s="48"/>
      <c r="KXU82" s="48"/>
      <c r="KXV82" s="48"/>
      <c r="KXW82" s="48"/>
      <c r="KXX82" s="48"/>
      <c r="KXY82" s="48"/>
      <c r="KXZ82" s="48"/>
      <c r="KYA82" s="48"/>
      <c r="KYB82" s="48"/>
      <c r="KYC82" s="48"/>
      <c r="KYD82" s="48"/>
      <c r="KYE82" s="48"/>
      <c r="KYF82" s="48"/>
      <c r="KYG82" s="48"/>
      <c r="KYH82" s="48"/>
      <c r="KYI82" s="48"/>
      <c r="KYJ82" s="48"/>
      <c r="KYK82" s="48"/>
      <c r="KYL82" s="48"/>
      <c r="KYM82" s="48"/>
      <c r="KYN82" s="48"/>
      <c r="KYO82" s="48"/>
      <c r="KYP82" s="48"/>
      <c r="KYQ82" s="48"/>
      <c r="KYR82" s="48"/>
      <c r="KYS82" s="48"/>
      <c r="KYT82" s="48"/>
      <c r="KYU82" s="48"/>
      <c r="KYV82" s="48"/>
      <c r="KYW82" s="48"/>
      <c r="KYX82" s="48"/>
      <c r="KYY82" s="48"/>
      <c r="KYZ82" s="48"/>
      <c r="KZA82" s="48"/>
      <c r="KZB82" s="48"/>
      <c r="KZC82" s="48"/>
      <c r="KZD82" s="48"/>
      <c r="KZE82" s="48"/>
      <c r="KZF82" s="48"/>
      <c r="KZG82" s="48"/>
      <c r="KZH82" s="48"/>
      <c r="KZI82" s="48"/>
      <c r="KZJ82" s="48"/>
      <c r="KZK82" s="48"/>
      <c r="KZL82" s="48"/>
      <c r="KZM82" s="48"/>
      <c r="KZN82" s="48"/>
      <c r="KZO82" s="48"/>
      <c r="KZP82" s="48"/>
      <c r="KZQ82" s="48"/>
      <c r="KZR82" s="48"/>
      <c r="KZS82" s="48"/>
      <c r="KZT82" s="48"/>
      <c r="KZU82" s="48"/>
      <c r="KZV82" s="48"/>
      <c r="KZW82" s="48"/>
      <c r="KZX82" s="48"/>
      <c r="KZY82" s="48"/>
      <c r="KZZ82" s="48"/>
      <c r="LAA82" s="48"/>
      <c r="LAB82" s="48"/>
      <c r="LAC82" s="48"/>
      <c r="LAD82" s="48"/>
      <c r="LAE82" s="48"/>
      <c r="LAF82" s="48"/>
      <c r="LAG82" s="48"/>
      <c r="LAH82" s="48"/>
      <c r="LAI82" s="48"/>
      <c r="LAJ82" s="48"/>
      <c r="LAK82" s="48"/>
      <c r="LAL82" s="48"/>
      <c r="LAM82" s="48"/>
      <c r="LAN82" s="48"/>
      <c r="LAO82" s="48"/>
      <c r="LAP82" s="48"/>
      <c r="LAQ82" s="48"/>
      <c r="LAR82" s="48"/>
      <c r="LAS82" s="48"/>
      <c r="LAT82" s="48"/>
      <c r="LAU82" s="48"/>
      <c r="LAV82" s="48"/>
      <c r="LAW82" s="48"/>
      <c r="LAX82" s="48"/>
      <c r="LAY82" s="48"/>
      <c r="LAZ82" s="48"/>
      <c r="LBA82" s="48"/>
      <c r="LBB82" s="48"/>
      <c r="LBC82" s="48"/>
      <c r="LBD82" s="48"/>
      <c r="LBE82" s="48"/>
      <c r="LBF82" s="48"/>
      <c r="LBG82" s="48"/>
      <c r="LBH82" s="48"/>
      <c r="LBI82" s="48"/>
      <c r="LBJ82" s="48"/>
      <c r="LBK82" s="48"/>
      <c r="LBL82" s="48"/>
      <c r="LBM82" s="48"/>
      <c r="LBN82" s="48"/>
      <c r="LBO82" s="48"/>
      <c r="LBP82" s="48"/>
      <c r="LBQ82" s="48"/>
      <c r="LBR82" s="48"/>
      <c r="LBS82" s="48"/>
      <c r="LBT82" s="48"/>
      <c r="LBU82" s="48"/>
      <c r="LBV82" s="48"/>
      <c r="LBW82" s="48"/>
      <c r="LBX82" s="48"/>
      <c r="LBY82" s="48"/>
      <c r="LBZ82" s="48"/>
      <c r="LCA82" s="48"/>
      <c r="LCB82" s="48"/>
      <c r="LCC82" s="48"/>
      <c r="LCD82" s="48"/>
      <c r="LCE82" s="48"/>
      <c r="LCF82" s="48"/>
      <c r="LCG82" s="48"/>
      <c r="LCH82" s="48"/>
      <c r="LCI82" s="48"/>
      <c r="LCJ82" s="48"/>
      <c r="LCK82" s="48"/>
      <c r="LCL82" s="48"/>
      <c r="LCM82" s="48"/>
      <c r="LCN82" s="48"/>
      <c r="LCO82" s="48"/>
      <c r="LCP82" s="48"/>
      <c r="LCQ82" s="48"/>
      <c r="LCR82" s="48"/>
      <c r="LCS82" s="48"/>
      <c r="LCT82" s="48"/>
      <c r="LCU82" s="48"/>
      <c r="LCV82" s="48"/>
      <c r="LCW82" s="48"/>
      <c r="LCX82" s="48"/>
      <c r="LCY82" s="48"/>
      <c r="LCZ82" s="48"/>
      <c r="LDA82" s="48"/>
      <c r="LDB82" s="48"/>
      <c r="LDC82" s="48"/>
      <c r="LDD82" s="48"/>
      <c r="LDE82" s="48"/>
      <c r="LDF82" s="48"/>
      <c r="LDG82" s="48"/>
      <c r="LDH82" s="48"/>
      <c r="LDI82" s="48"/>
      <c r="LDJ82" s="48"/>
      <c r="LDK82" s="48"/>
      <c r="LDL82" s="48"/>
      <c r="LDM82" s="48"/>
      <c r="LDN82" s="48"/>
      <c r="LDO82" s="48"/>
      <c r="LDP82" s="48"/>
      <c r="LDQ82" s="48"/>
      <c r="LDR82" s="48"/>
      <c r="LDS82" s="48"/>
      <c r="LDT82" s="48"/>
      <c r="LDU82" s="48"/>
      <c r="LDV82" s="48"/>
      <c r="LDW82" s="48"/>
      <c r="LDX82" s="48"/>
      <c r="LDY82" s="48"/>
      <c r="LDZ82" s="48"/>
      <c r="LEA82" s="48"/>
      <c r="LEB82" s="48"/>
      <c r="LEC82" s="48"/>
      <c r="LED82" s="48"/>
      <c r="LEE82" s="48"/>
      <c r="LEF82" s="48"/>
      <c r="LEG82" s="48"/>
      <c r="LEH82" s="48"/>
      <c r="LEI82" s="48"/>
      <c r="LEJ82" s="48"/>
      <c r="LEK82" s="48"/>
      <c r="LEL82" s="48"/>
      <c r="LEM82" s="48"/>
      <c r="LEN82" s="48"/>
      <c r="LEO82" s="48"/>
      <c r="LEP82" s="48"/>
      <c r="LEQ82" s="48"/>
      <c r="LER82" s="48"/>
      <c r="LES82" s="48"/>
      <c r="LET82" s="48"/>
      <c r="LEU82" s="48"/>
      <c r="LEV82" s="48"/>
      <c r="LEW82" s="48"/>
      <c r="LEX82" s="48"/>
      <c r="LEY82" s="48"/>
      <c r="LEZ82" s="48"/>
      <c r="LFA82" s="48"/>
      <c r="LFB82" s="48"/>
      <c r="LFC82" s="48"/>
      <c r="LFD82" s="48"/>
      <c r="LFE82" s="48"/>
      <c r="LFF82" s="48"/>
      <c r="LFG82" s="48"/>
      <c r="LFH82" s="48"/>
      <c r="LFI82" s="48"/>
      <c r="LFJ82" s="48"/>
      <c r="LFK82" s="48"/>
      <c r="LFL82" s="48"/>
      <c r="LFM82" s="48"/>
      <c r="LFN82" s="48"/>
      <c r="LFO82" s="48"/>
      <c r="LFP82" s="48"/>
      <c r="LFQ82" s="48"/>
      <c r="LFR82" s="48"/>
      <c r="LFS82" s="48"/>
      <c r="LFT82" s="48"/>
      <c r="LFU82" s="48"/>
      <c r="LFV82" s="48"/>
      <c r="LFW82" s="48"/>
      <c r="LFX82" s="48"/>
      <c r="LFY82" s="48"/>
      <c r="LFZ82" s="48"/>
      <c r="LGA82" s="48"/>
      <c r="LGB82" s="48"/>
      <c r="LGC82" s="48"/>
      <c r="LGD82" s="48"/>
      <c r="LGE82" s="48"/>
      <c r="LGF82" s="48"/>
      <c r="LGG82" s="48"/>
      <c r="LGH82" s="48"/>
      <c r="LGI82" s="48"/>
      <c r="LGJ82" s="48"/>
      <c r="LGK82" s="48"/>
      <c r="LGL82" s="48"/>
      <c r="LGM82" s="48"/>
      <c r="LGN82" s="48"/>
      <c r="LGO82" s="48"/>
      <c r="LGP82" s="48"/>
      <c r="LGQ82" s="48"/>
      <c r="LGR82" s="48"/>
      <c r="LGS82" s="48"/>
      <c r="LGT82" s="48"/>
      <c r="LGU82" s="48"/>
      <c r="LGV82" s="48"/>
      <c r="LGW82" s="48"/>
      <c r="LGX82" s="48"/>
      <c r="LGY82" s="48"/>
      <c r="LGZ82" s="48"/>
      <c r="LHA82" s="48"/>
      <c r="LHB82" s="48"/>
      <c r="LHC82" s="48"/>
      <c r="LHD82" s="48"/>
      <c r="LHE82" s="48"/>
      <c r="LHF82" s="48"/>
      <c r="LHG82" s="48"/>
      <c r="LHH82" s="48"/>
      <c r="LHI82" s="48"/>
      <c r="LHJ82" s="48"/>
      <c r="LHK82" s="48"/>
      <c r="LHL82" s="48"/>
      <c r="LHM82" s="48"/>
      <c r="LHN82" s="48"/>
      <c r="LHO82" s="48"/>
      <c r="LHP82" s="48"/>
      <c r="LHQ82" s="48"/>
      <c r="LHR82" s="48"/>
      <c r="LHS82" s="48"/>
      <c r="LHT82" s="48"/>
      <c r="LHU82" s="48"/>
      <c r="LHV82" s="48"/>
      <c r="LHW82" s="48"/>
      <c r="LHX82" s="48"/>
      <c r="LHY82" s="48"/>
      <c r="LHZ82" s="48"/>
      <c r="LIA82" s="48"/>
      <c r="LIB82" s="48"/>
      <c r="LIC82" s="48"/>
      <c r="LID82" s="48"/>
      <c r="LIE82" s="48"/>
      <c r="LIF82" s="48"/>
      <c r="LIG82" s="48"/>
      <c r="LIH82" s="48"/>
      <c r="LII82" s="48"/>
      <c r="LIJ82" s="48"/>
      <c r="LIK82" s="48"/>
      <c r="LIL82" s="48"/>
      <c r="LIM82" s="48"/>
      <c r="LIN82" s="48"/>
      <c r="LIO82" s="48"/>
      <c r="LIP82" s="48"/>
      <c r="LIQ82" s="48"/>
      <c r="LIR82" s="48"/>
      <c r="LIS82" s="48"/>
      <c r="LIT82" s="48"/>
      <c r="LIU82" s="48"/>
      <c r="LIV82" s="48"/>
      <c r="LIW82" s="48"/>
      <c r="LIX82" s="48"/>
      <c r="LIY82" s="48"/>
      <c r="LIZ82" s="48"/>
      <c r="LJA82" s="48"/>
      <c r="LJB82" s="48"/>
      <c r="LJC82" s="48"/>
      <c r="LJD82" s="48"/>
      <c r="LJE82" s="48"/>
      <c r="LJF82" s="48"/>
      <c r="LJG82" s="48"/>
      <c r="LJH82" s="48"/>
      <c r="LJI82" s="48"/>
      <c r="LJJ82" s="48"/>
      <c r="LJK82" s="48"/>
      <c r="LJL82" s="48"/>
      <c r="LJM82" s="48"/>
      <c r="LJN82" s="48"/>
      <c r="LJO82" s="48"/>
      <c r="LJP82" s="48"/>
      <c r="LJQ82" s="48"/>
      <c r="LJR82" s="48"/>
      <c r="LJS82" s="48"/>
      <c r="LJT82" s="48"/>
      <c r="LJU82" s="48"/>
      <c r="LJV82" s="48"/>
      <c r="LJW82" s="48"/>
      <c r="LJX82" s="48"/>
      <c r="LJY82" s="48"/>
      <c r="LJZ82" s="48"/>
      <c r="LKA82" s="48"/>
      <c r="LKB82" s="48"/>
      <c r="LKC82" s="48"/>
      <c r="LKD82" s="48"/>
      <c r="LKE82" s="48"/>
      <c r="LKF82" s="48"/>
      <c r="LKG82" s="48"/>
      <c r="LKH82" s="48"/>
      <c r="LKI82" s="48"/>
      <c r="LKJ82" s="48"/>
      <c r="LKK82" s="48"/>
      <c r="LKL82" s="48"/>
      <c r="LKM82" s="48"/>
      <c r="LKN82" s="48"/>
      <c r="LKO82" s="48"/>
      <c r="LKP82" s="48"/>
      <c r="LKQ82" s="48"/>
      <c r="LKR82" s="48"/>
      <c r="LKS82" s="48"/>
      <c r="LKT82" s="48"/>
      <c r="LKU82" s="48"/>
      <c r="LKV82" s="48"/>
      <c r="LKW82" s="48"/>
      <c r="LKX82" s="48"/>
      <c r="LKY82" s="48"/>
      <c r="LKZ82" s="48"/>
      <c r="LLA82" s="48"/>
      <c r="LLB82" s="48"/>
      <c r="LLC82" s="48"/>
      <c r="LLD82" s="48"/>
      <c r="LLE82" s="48"/>
      <c r="LLF82" s="48"/>
      <c r="LLG82" s="48"/>
      <c r="LLH82" s="48"/>
      <c r="LLI82" s="48"/>
      <c r="LLJ82" s="48"/>
      <c r="LLK82" s="48"/>
      <c r="LLL82" s="48"/>
      <c r="LLM82" s="48"/>
      <c r="LLN82" s="48"/>
      <c r="LLO82" s="48"/>
      <c r="LLP82" s="48"/>
      <c r="LLQ82" s="48"/>
      <c r="LLR82" s="48"/>
      <c r="LLS82" s="48"/>
      <c r="LLT82" s="48"/>
      <c r="LLU82" s="48"/>
      <c r="LLV82" s="48"/>
      <c r="LLW82" s="48"/>
      <c r="LLX82" s="48"/>
      <c r="LLY82" s="48"/>
      <c r="LLZ82" s="48"/>
      <c r="LMA82" s="48"/>
      <c r="LMB82" s="48"/>
      <c r="LMC82" s="48"/>
      <c r="LMD82" s="48"/>
      <c r="LME82" s="48"/>
      <c r="LMF82" s="48"/>
      <c r="LMG82" s="48"/>
      <c r="LMH82" s="48"/>
      <c r="LMI82" s="48"/>
      <c r="LMJ82" s="48"/>
      <c r="LMK82" s="48"/>
      <c r="LML82" s="48"/>
      <c r="LMM82" s="48"/>
      <c r="LMN82" s="48"/>
      <c r="LMO82" s="48"/>
      <c r="LMP82" s="48"/>
      <c r="LMQ82" s="48"/>
      <c r="LMR82" s="48"/>
      <c r="LMS82" s="48"/>
      <c r="LMT82" s="48"/>
      <c r="LMU82" s="48"/>
      <c r="LMV82" s="48"/>
      <c r="LMW82" s="48"/>
      <c r="LMX82" s="48"/>
      <c r="LMY82" s="48"/>
      <c r="LMZ82" s="48"/>
      <c r="LNA82" s="48"/>
      <c r="LNB82" s="48"/>
      <c r="LNC82" s="48"/>
      <c r="LND82" s="48"/>
      <c r="LNE82" s="48"/>
      <c r="LNF82" s="48"/>
      <c r="LNG82" s="48"/>
      <c r="LNH82" s="48"/>
      <c r="LNI82" s="48"/>
      <c r="LNJ82" s="48"/>
      <c r="LNK82" s="48"/>
      <c r="LNL82" s="48"/>
      <c r="LNM82" s="48"/>
      <c r="LNN82" s="48"/>
      <c r="LNO82" s="48"/>
      <c r="LNP82" s="48"/>
      <c r="LNQ82" s="48"/>
      <c r="LNR82" s="48"/>
      <c r="LNS82" s="48"/>
      <c r="LNT82" s="48"/>
      <c r="LNU82" s="48"/>
      <c r="LNV82" s="48"/>
      <c r="LNW82" s="48"/>
      <c r="LNX82" s="48"/>
      <c r="LNY82" s="48"/>
      <c r="LNZ82" s="48"/>
      <c r="LOA82" s="48"/>
      <c r="LOB82" s="48"/>
      <c r="LOC82" s="48"/>
      <c r="LOD82" s="48"/>
      <c r="LOE82" s="48"/>
      <c r="LOF82" s="48"/>
      <c r="LOG82" s="48"/>
      <c r="LOH82" s="48"/>
      <c r="LOI82" s="48"/>
      <c r="LOJ82" s="48"/>
      <c r="LOK82" s="48"/>
      <c r="LOL82" s="48"/>
      <c r="LOM82" s="48"/>
      <c r="LON82" s="48"/>
      <c r="LOO82" s="48"/>
      <c r="LOP82" s="48"/>
      <c r="LOQ82" s="48"/>
      <c r="LOR82" s="48"/>
      <c r="LOS82" s="48"/>
      <c r="LOT82" s="48"/>
      <c r="LOU82" s="48"/>
      <c r="LOV82" s="48"/>
      <c r="LOW82" s="48"/>
      <c r="LOX82" s="48"/>
      <c r="LOY82" s="48"/>
      <c r="LOZ82" s="48"/>
      <c r="LPA82" s="48"/>
      <c r="LPB82" s="48"/>
      <c r="LPC82" s="48"/>
      <c r="LPD82" s="48"/>
      <c r="LPE82" s="48"/>
      <c r="LPF82" s="48"/>
      <c r="LPG82" s="48"/>
      <c r="LPH82" s="48"/>
      <c r="LPI82" s="48"/>
      <c r="LPJ82" s="48"/>
      <c r="LPK82" s="48"/>
      <c r="LPL82" s="48"/>
      <c r="LPM82" s="48"/>
      <c r="LPN82" s="48"/>
      <c r="LPO82" s="48"/>
      <c r="LPP82" s="48"/>
      <c r="LPQ82" s="48"/>
      <c r="LPR82" s="48"/>
      <c r="LPS82" s="48"/>
      <c r="LPT82" s="48"/>
      <c r="LPU82" s="48"/>
      <c r="LPV82" s="48"/>
      <c r="LPW82" s="48"/>
      <c r="LPX82" s="48"/>
      <c r="LPY82" s="48"/>
      <c r="LPZ82" s="48"/>
      <c r="LQA82" s="48"/>
      <c r="LQB82" s="48"/>
      <c r="LQC82" s="48"/>
      <c r="LQD82" s="48"/>
      <c r="LQE82" s="48"/>
      <c r="LQF82" s="48"/>
      <c r="LQG82" s="48"/>
      <c r="LQH82" s="48"/>
      <c r="LQI82" s="48"/>
      <c r="LQJ82" s="48"/>
      <c r="LQK82" s="48"/>
      <c r="LQL82" s="48"/>
      <c r="LQM82" s="48"/>
      <c r="LQN82" s="48"/>
      <c r="LQO82" s="48"/>
      <c r="LQP82" s="48"/>
      <c r="LQQ82" s="48"/>
      <c r="LQR82" s="48"/>
      <c r="LQS82" s="48"/>
      <c r="LQT82" s="48"/>
      <c r="LQU82" s="48"/>
      <c r="LQV82" s="48"/>
      <c r="LQW82" s="48"/>
      <c r="LQX82" s="48"/>
      <c r="LQY82" s="48"/>
      <c r="LQZ82" s="48"/>
      <c r="LRA82" s="48"/>
      <c r="LRB82" s="48"/>
      <c r="LRC82" s="48"/>
      <c r="LRD82" s="48"/>
      <c r="LRE82" s="48"/>
      <c r="LRF82" s="48"/>
      <c r="LRG82" s="48"/>
      <c r="LRH82" s="48"/>
      <c r="LRI82" s="48"/>
      <c r="LRJ82" s="48"/>
      <c r="LRK82" s="48"/>
      <c r="LRL82" s="48"/>
      <c r="LRM82" s="48"/>
      <c r="LRN82" s="48"/>
      <c r="LRO82" s="48"/>
      <c r="LRP82" s="48"/>
      <c r="LRQ82" s="48"/>
      <c r="LRR82" s="48"/>
      <c r="LRS82" s="48"/>
      <c r="LRT82" s="48"/>
      <c r="LRU82" s="48"/>
      <c r="LRV82" s="48"/>
      <c r="LRW82" s="48"/>
      <c r="LRX82" s="48"/>
      <c r="LRY82" s="48"/>
      <c r="LRZ82" s="48"/>
      <c r="LSA82" s="48"/>
      <c r="LSB82" s="48"/>
      <c r="LSC82" s="48"/>
      <c r="LSD82" s="48"/>
      <c r="LSE82" s="48"/>
      <c r="LSF82" s="48"/>
      <c r="LSG82" s="48"/>
      <c r="LSH82" s="48"/>
      <c r="LSI82" s="48"/>
      <c r="LSJ82" s="48"/>
      <c r="LSK82" s="48"/>
      <c r="LSL82" s="48"/>
      <c r="LSM82" s="48"/>
      <c r="LSN82" s="48"/>
      <c r="LSO82" s="48"/>
      <c r="LSP82" s="48"/>
      <c r="LSQ82" s="48"/>
      <c r="LSR82" s="48"/>
      <c r="LSS82" s="48"/>
      <c r="LST82" s="48"/>
      <c r="LSU82" s="48"/>
      <c r="LSV82" s="48"/>
      <c r="LSW82" s="48"/>
      <c r="LSX82" s="48"/>
      <c r="LSY82" s="48"/>
      <c r="LSZ82" s="48"/>
      <c r="LTA82" s="48"/>
      <c r="LTB82" s="48"/>
      <c r="LTC82" s="48"/>
      <c r="LTD82" s="48"/>
      <c r="LTE82" s="48"/>
      <c r="LTF82" s="48"/>
      <c r="LTG82" s="48"/>
      <c r="LTH82" s="48"/>
      <c r="LTI82" s="48"/>
      <c r="LTJ82" s="48"/>
      <c r="LTK82" s="48"/>
      <c r="LTL82" s="48"/>
      <c r="LTM82" s="48"/>
      <c r="LTN82" s="48"/>
      <c r="LTO82" s="48"/>
      <c r="LTP82" s="48"/>
      <c r="LTQ82" s="48"/>
      <c r="LTR82" s="48"/>
      <c r="LTS82" s="48"/>
      <c r="LTT82" s="48"/>
      <c r="LTU82" s="48"/>
      <c r="LTV82" s="48"/>
      <c r="LTW82" s="48"/>
      <c r="LTX82" s="48"/>
      <c r="LTY82" s="48"/>
      <c r="LTZ82" s="48"/>
      <c r="LUA82" s="48"/>
      <c r="LUB82" s="48"/>
      <c r="LUC82" s="48"/>
      <c r="LUD82" s="48"/>
      <c r="LUE82" s="48"/>
      <c r="LUF82" s="48"/>
      <c r="LUG82" s="48"/>
      <c r="LUH82" s="48"/>
      <c r="LUI82" s="48"/>
      <c r="LUJ82" s="48"/>
      <c r="LUK82" s="48"/>
      <c r="LUL82" s="48"/>
      <c r="LUM82" s="48"/>
      <c r="LUN82" s="48"/>
      <c r="LUO82" s="48"/>
      <c r="LUP82" s="48"/>
      <c r="LUQ82" s="48"/>
      <c r="LUR82" s="48"/>
      <c r="LUS82" s="48"/>
      <c r="LUT82" s="48"/>
      <c r="LUU82" s="48"/>
      <c r="LUV82" s="48"/>
      <c r="LUW82" s="48"/>
      <c r="LUX82" s="48"/>
      <c r="LUY82" s="48"/>
      <c r="LUZ82" s="48"/>
      <c r="LVA82" s="48"/>
      <c r="LVB82" s="48"/>
      <c r="LVC82" s="48"/>
      <c r="LVD82" s="48"/>
      <c r="LVE82" s="48"/>
      <c r="LVF82" s="48"/>
      <c r="LVG82" s="48"/>
      <c r="LVH82" s="48"/>
      <c r="LVI82" s="48"/>
      <c r="LVJ82" s="48"/>
      <c r="LVK82" s="48"/>
      <c r="LVL82" s="48"/>
      <c r="LVM82" s="48"/>
      <c r="LVN82" s="48"/>
      <c r="LVO82" s="48"/>
      <c r="LVP82" s="48"/>
      <c r="LVQ82" s="48"/>
      <c r="LVR82" s="48"/>
      <c r="LVS82" s="48"/>
      <c r="LVT82" s="48"/>
      <c r="LVU82" s="48"/>
      <c r="LVV82" s="48"/>
      <c r="LVW82" s="48"/>
      <c r="LVX82" s="48"/>
      <c r="LVY82" s="48"/>
      <c r="LVZ82" s="48"/>
      <c r="LWA82" s="48"/>
      <c r="LWB82" s="48"/>
      <c r="LWC82" s="48"/>
      <c r="LWD82" s="48"/>
      <c r="LWE82" s="48"/>
      <c r="LWF82" s="48"/>
      <c r="LWG82" s="48"/>
      <c r="LWH82" s="48"/>
      <c r="LWI82" s="48"/>
      <c r="LWJ82" s="48"/>
      <c r="LWK82" s="48"/>
      <c r="LWL82" s="48"/>
      <c r="LWM82" s="48"/>
      <c r="LWN82" s="48"/>
      <c r="LWO82" s="48"/>
      <c r="LWP82" s="48"/>
      <c r="LWQ82" s="48"/>
      <c r="LWR82" s="48"/>
      <c r="LWS82" s="48"/>
      <c r="LWT82" s="48"/>
      <c r="LWU82" s="48"/>
      <c r="LWV82" s="48"/>
      <c r="LWW82" s="48"/>
      <c r="LWX82" s="48"/>
      <c r="LWY82" s="48"/>
      <c r="LWZ82" s="48"/>
      <c r="LXA82" s="48"/>
      <c r="LXB82" s="48"/>
      <c r="LXC82" s="48"/>
      <c r="LXD82" s="48"/>
      <c r="LXE82" s="48"/>
      <c r="LXF82" s="48"/>
      <c r="LXG82" s="48"/>
      <c r="LXH82" s="48"/>
      <c r="LXI82" s="48"/>
      <c r="LXJ82" s="48"/>
      <c r="LXK82" s="48"/>
      <c r="LXL82" s="48"/>
      <c r="LXM82" s="48"/>
      <c r="LXN82" s="48"/>
      <c r="LXO82" s="48"/>
      <c r="LXP82" s="48"/>
      <c r="LXQ82" s="48"/>
      <c r="LXR82" s="48"/>
      <c r="LXS82" s="48"/>
      <c r="LXT82" s="48"/>
      <c r="LXU82" s="48"/>
      <c r="LXV82" s="48"/>
      <c r="LXW82" s="48"/>
      <c r="LXX82" s="48"/>
      <c r="LXY82" s="48"/>
      <c r="LXZ82" s="48"/>
      <c r="LYA82" s="48"/>
      <c r="LYB82" s="48"/>
      <c r="LYC82" s="48"/>
      <c r="LYD82" s="48"/>
      <c r="LYE82" s="48"/>
      <c r="LYF82" s="48"/>
      <c r="LYG82" s="48"/>
      <c r="LYH82" s="48"/>
      <c r="LYI82" s="48"/>
      <c r="LYJ82" s="48"/>
      <c r="LYK82" s="48"/>
      <c r="LYL82" s="48"/>
      <c r="LYM82" s="48"/>
      <c r="LYN82" s="48"/>
      <c r="LYO82" s="48"/>
      <c r="LYP82" s="48"/>
      <c r="LYQ82" s="48"/>
      <c r="LYR82" s="48"/>
      <c r="LYS82" s="48"/>
      <c r="LYT82" s="48"/>
      <c r="LYU82" s="48"/>
      <c r="LYV82" s="48"/>
      <c r="LYW82" s="48"/>
      <c r="LYX82" s="48"/>
      <c r="LYY82" s="48"/>
      <c r="LYZ82" s="48"/>
      <c r="LZA82" s="48"/>
      <c r="LZB82" s="48"/>
      <c r="LZC82" s="48"/>
      <c r="LZD82" s="48"/>
      <c r="LZE82" s="48"/>
      <c r="LZF82" s="48"/>
      <c r="LZG82" s="48"/>
      <c r="LZH82" s="48"/>
      <c r="LZI82" s="48"/>
      <c r="LZJ82" s="48"/>
      <c r="LZK82" s="48"/>
      <c r="LZL82" s="48"/>
      <c r="LZM82" s="48"/>
      <c r="LZN82" s="48"/>
      <c r="LZO82" s="48"/>
      <c r="LZP82" s="48"/>
      <c r="LZQ82" s="48"/>
      <c r="LZR82" s="48"/>
      <c r="LZS82" s="48"/>
      <c r="LZT82" s="48"/>
      <c r="LZU82" s="48"/>
      <c r="LZV82" s="48"/>
      <c r="LZW82" s="48"/>
      <c r="LZX82" s="48"/>
      <c r="LZY82" s="48"/>
      <c r="LZZ82" s="48"/>
      <c r="MAA82" s="48"/>
      <c r="MAB82" s="48"/>
      <c r="MAC82" s="48"/>
      <c r="MAD82" s="48"/>
      <c r="MAE82" s="48"/>
      <c r="MAF82" s="48"/>
      <c r="MAG82" s="48"/>
      <c r="MAH82" s="48"/>
      <c r="MAI82" s="48"/>
      <c r="MAJ82" s="48"/>
      <c r="MAK82" s="48"/>
      <c r="MAL82" s="48"/>
      <c r="MAM82" s="48"/>
      <c r="MAN82" s="48"/>
      <c r="MAO82" s="48"/>
      <c r="MAP82" s="48"/>
      <c r="MAQ82" s="48"/>
      <c r="MAR82" s="48"/>
      <c r="MAS82" s="48"/>
      <c r="MAT82" s="48"/>
      <c r="MAU82" s="48"/>
      <c r="MAV82" s="48"/>
      <c r="MAW82" s="48"/>
      <c r="MAX82" s="48"/>
      <c r="MAY82" s="48"/>
      <c r="MAZ82" s="48"/>
      <c r="MBA82" s="48"/>
      <c r="MBB82" s="48"/>
      <c r="MBC82" s="48"/>
      <c r="MBD82" s="48"/>
      <c r="MBE82" s="48"/>
      <c r="MBF82" s="48"/>
      <c r="MBG82" s="48"/>
      <c r="MBH82" s="48"/>
      <c r="MBI82" s="48"/>
      <c r="MBJ82" s="48"/>
      <c r="MBK82" s="48"/>
      <c r="MBL82" s="48"/>
      <c r="MBM82" s="48"/>
      <c r="MBN82" s="48"/>
      <c r="MBO82" s="48"/>
      <c r="MBP82" s="48"/>
      <c r="MBQ82" s="48"/>
      <c r="MBR82" s="48"/>
      <c r="MBS82" s="48"/>
      <c r="MBT82" s="48"/>
      <c r="MBU82" s="48"/>
      <c r="MBV82" s="48"/>
      <c r="MBW82" s="48"/>
      <c r="MBX82" s="48"/>
      <c r="MBY82" s="48"/>
      <c r="MBZ82" s="48"/>
      <c r="MCA82" s="48"/>
      <c r="MCB82" s="48"/>
      <c r="MCC82" s="48"/>
      <c r="MCD82" s="48"/>
      <c r="MCE82" s="48"/>
      <c r="MCF82" s="48"/>
      <c r="MCG82" s="48"/>
      <c r="MCH82" s="48"/>
      <c r="MCI82" s="48"/>
      <c r="MCJ82" s="48"/>
      <c r="MCK82" s="48"/>
      <c r="MCL82" s="48"/>
      <c r="MCM82" s="48"/>
      <c r="MCN82" s="48"/>
      <c r="MCO82" s="48"/>
      <c r="MCP82" s="48"/>
      <c r="MCQ82" s="48"/>
      <c r="MCR82" s="48"/>
      <c r="MCS82" s="48"/>
      <c r="MCT82" s="48"/>
      <c r="MCU82" s="48"/>
      <c r="MCV82" s="48"/>
      <c r="MCW82" s="48"/>
      <c r="MCX82" s="48"/>
      <c r="MCY82" s="48"/>
      <c r="MCZ82" s="48"/>
      <c r="MDA82" s="48"/>
      <c r="MDB82" s="48"/>
      <c r="MDC82" s="48"/>
      <c r="MDD82" s="48"/>
      <c r="MDE82" s="48"/>
      <c r="MDF82" s="48"/>
      <c r="MDG82" s="48"/>
      <c r="MDH82" s="48"/>
      <c r="MDI82" s="48"/>
      <c r="MDJ82" s="48"/>
      <c r="MDK82" s="48"/>
      <c r="MDL82" s="48"/>
      <c r="MDM82" s="48"/>
      <c r="MDN82" s="48"/>
      <c r="MDO82" s="48"/>
      <c r="MDP82" s="48"/>
      <c r="MDQ82" s="48"/>
      <c r="MDR82" s="48"/>
      <c r="MDS82" s="48"/>
      <c r="MDT82" s="48"/>
      <c r="MDU82" s="48"/>
      <c r="MDV82" s="48"/>
      <c r="MDW82" s="48"/>
      <c r="MDX82" s="48"/>
      <c r="MDY82" s="48"/>
      <c r="MDZ82" s="48"/>
      <c r="MEA82" s="48"/>
      <c r="MEB82" s="48"/>
      <c r="MEC82" s="48"/>
      <c r="MED82" s="48"/>
      <c r="MEE82" s="48"/>
      <c r="MEF82" s="48"/>
      <c r="MEG82" s="48"/>
      <c r="MEH82" s="48"/>
      <c r="MEI82" s="48"/>
      <c r="MEJ82" s="48"/>
      <c r="MEK82" s="48"/>
      <c r="MEL82" s="48"/>
      <c r="MEM82" s="48"/>
      <c r="MEN82" s="48"/>
      <c r="MEO82" s="48"/>
      <c r="MEP82" s="48"/>
      <c r="MEQ82" s="48"/>
      <c r="MER82" s="48"/>
      <c r="MES82" s="48"/>
      <c r="MET82" s="48"/>
      <c r="MEU82" s="48"/>
      <c r="MEV82" s="48"/>
      <c r="MEW82" s="48"/>
      <c r="MEX82" s="48"/>
      <c r="MEY82" s="48"/>
      <c r="MEZ82" s="48"/>
      <c r="MFA82" s="48"/>
      <c r="MFB82" s="48"/>
      <c r="MFC82" s="48"/>
      <c r="MFD82" s="48"/>
      <c r="MFE82" s="48"/>
      <c r="MFF82" s="48"/>
      <c r="MFG82" s="48"/>
      <c r="MFH82" s="48"/>
      <c r="MFI82" s="48"/>
      <c r="MFJ82" s="48"/>
      <c r="MFK82" s="48"/>
      <c r="MFL82" s="48"/>
      <c r="MFM82" s="48"/>
      <c r="MFN82" s="48"/>
      <c r="MFO82" s="48"/>
      <c r="MFP82" s="48"/>
      <c r="MFQ82" s="48"/>
      <c r="MFR82" s="48"/>
      <c r="MFS82" s="48"/>
      <c r="MFT82" s="48"/>
      <c r="MFU82" s="48"/>
      <c r="MFV82" s="48"/>
      <c r="MFW82" s="48"/>
      <c r="MFX82" s="48"/>
      <c r="MFY82" s="48"/>
      <c r="MFZ82" s="48"/>
      <c r="MGA82" s="48"/>
      <c r="MGB82" s="48"/>
      <c r="MGC82" s="48"/>
      <c r="MGD82" s="48"/>
      <c r="MGE82" s="48"/>
      <c r="MGF82" s="48"/>
      <c r="MGG82" s="48"/>
      <c r="MGH82" s="48"/>
      <c r="MGI82" s="48"/>
      <c r="MGJ82" s="48"/>
      <c r="MGK82" s="48"/>
      <c r="MGL82" s="48"/>
      <c r="MGM82" s="48"/>
      <c r="MGN82" s="48"/>
      <c r="MGO82" s="48"/>
      <c r="MGP82" s="48"/>
      <c r="MGQ82" s="48"/>
      <c r="MGR82" s="48"/>
      <c r="MGS82" s="48"/>
      <c r="MGT82" s="48"/>
      <c r="MGU82" s="48"/>
      <c r="MGV82" s="48"/>
      <c r="MGW82" s="48"/>
      <c r="MGX82" s="48"/>
      <c r="MGY82" s="48"/>
      <c r="MGZ82" s="48"/>
      <c r="MHA82" s="48"/>
      <c r="MHB82" s="48"/>
      <c r="MHC82" s="48"/>
      <c r="MHD82" s="48"/>
      <c r="MHE82" s="48"/>
      <c r="MHF82" s="48"/>
      <c r="MHG82" s="48"/>
      <c r="MHH82" s="48"/>
      <c r="MHI82" s="48"/>
      <c r="MHJ82" s="48"/>
      <c r="MHK82" s="48"/>
      <c r="MHL82" s="48"/>
      <c r="MHM82" s="48"/>
      <c r="MHN82" s="48"/>
      <c r="MHO82" s="48"/>
      <c r="MHP82" s="48"/>
      <c r="MHQ82" s="48"/>
      <c r="MHR82" s="48"/>
      <c r="MHS82" s="48"/>
      <c r="MHT82" s="48"/>
      <c r="MHU82" s="48"/>
      <c r="MHV82" s="48"/>
      <c r="MHW82" s="48"/>
      <c r="MHX82" s="48"/>
      <c r="MHY82" s="48"/>
      <c r="MHZ82" s="48"/>
      <c r="MIA82" s="48"/>
      <c r="MIB82" s="48"/>
      <c r="MIC82" s="48"/>
      <c r="MID82" s="48"/>
      <c r="MIE82" s="48"/>
      <c r="MIF82" s="48"/>
      <c r="MIG82" s="48"/>
      <c r="MIH82" s="48"/>
      <c r="MII82" s="48"/>
      <c r="MIJ82" s="48"/>
      <c r="MIK82" s="48"/>
      <c r="MIL82" s="48"/>
      <c r="MIM82" s="48"/>
      <c r="MIN82" s="48"/>
      <c r="MIO82" s="48"/>
      <c r="MIP82" s="48"/>
      <c r="MIQ82" s="48"/>
      <c r="MIR82" s="48"/>
      <c r="MIS82" s="48"/>
      <c r="MIT82" s="48"/>
      <c r="MIU82" s="48"/>
      <c r="MIV82" s="48"/>
      <c r="MIW82" s="48"/>
      <c r="MIX82" s="48"/>
      <c r="MIY82" s="48"/>
      <c r="MIZ82" s="48"/>
      <c r="MJA82" s="48"/>
      <c r="MJB82" s="48"/>
      <c r="MJC82" s="48"/>
      <c r="MJD82" s="48"/>
      <c r="MJE82" s="48"/>
      <c r="MJF82" s="48"/>
      <c r="MJG82" s="48"/>
      <c r="MJH82" s="48"/>
      <c r="MJI82" s="48"/>
      <c r="MJJ82" s="48"/>
      <c r="MJK82" s="48"/>
      <c r="MJL82" s="48"/>
      <c r="MJM82" s="48"/>
      <c r="MJN82" s="48"/>
      <c r="MJO82" s="48"/>
      <c r="MJP82" s="48"/>
      <c r="MJQ82" s="48"/>
      <c r="MJR82" s="48"/>
      <c r="MJS82" s="48"/>
      <c r="MJT82" s="48"/>
      <c r="MJU82" s="48"/>
      <c r="MJV82" s="48"/>
      <c r="MJW82" s="48"/>
      <c r="MJX82" s="48"/>
      <c r="MJY82" s="48"/>
      <c r="MJZ82" s="48"/>
      <c r="MKA82" s="48"/>
      <c r="MKB82" s="48"/>
      <c r="MKC82" s="48"/>
      <c r="MKD82" s="48"/>
      <c r="MKE82" s="48"/>
      <c r="MKF82" s="48"/>
      <c r="MKG82" s="48"/>
      <c r="MKH82" s="48"/>
      <c r="MKI82" s="48"/>
      <c r="MKJ82" s="48"/>
      <c r="MKK82" s="48"/>
      <c r="MKL82" s="48"/>
      <c r="MKM82" s="48"/>
      <c r="MKN82" s="48"/>
      <c r="MKO82" s="48"/>
      <c r="MKP82" s="48"/>
      <c r="MKQ82" s="48"/>
      <c r="MKR82" s="48"/>
      <c r="MKS82" s="48"/>
      <c r="MKT82" s="48"/>
      <c r="MKU82" s="48"/>
      <c r="MKV82" s="48"/>
      <c r="MKW82" s="48"/>
      <c r="MKX82" s="48"/>
      <c r="MKY82" s="48"/>
      <c r="MKZ82" s="48"/>
      <c r="MLA82" s="48"/>
      <c r="MLB82" s="48"/>
      <c r="MLC82" s="48"/>
      <c r="MLD82" s="48"/>
      <c r="MLE82" s="48"/>
      <c r="MLF82" s="48"/>
      <c r="MLG82" s="48"/>
      <c r="MLH82" s="48"/>
      <c r="MLI82" s="48"/>
      <c r="MLJ82" s="48"/>
      <c r="MLK82" s="48"/>
      <c r="MLL82" s="48"/>
      <c r="MLM82" s="48"/>
      <c r="MLN82" s="48"/>
      <c r="MLO82" s="48"/>
      <c r="MLP82" s="48"/>
      <c r="MLQ82" s="48"/>
      <c r="MLR82" s="48"/>
      <c r="MLS82" s="48"/>
      <c r="MLT82" s="48"/>
      <c r="MLU82" s="48"/>
      <c r="MLV82" s="48"/>
      <c r="MLW82" s="48"/>
      <c r="MLX82" s="48"/>
      <c r="MLY82" s="48"/>
      <c r="MLZ82" s="48"/>
      <c r="MMA82" s="48"/>
      <c r="MMB82" s="48"/>
      <c r="MMC82" s="48"/>
      <c r="MMD82" s="48"/>
      <c r="MME82" s="48"/>
      <c r="MMF82" s="48"/>
      <c r="MMG82" s="48"/>
      <c r="MMH82" s="48"/>
      <c r="MMI82" s="48"/>
      <c r="MMJ82" s="48"/>
      <c r="MMK82" s="48"/>
      <c r="MML82" s="48"/>
      <c r="MMM82" s="48"/>
      <c r="MMN82" s="48"/>
      <c r="MMO82" s="48"/>
      <c r="MMP82" s="48"/>
      <c r="MMQ82" s="48"/>
      <c r="MMR82" s="48"/>
      <c r="MMS82" s="48"/>
      <c r="MMT82" s="48"/>
      <c r="MMU82" s="48"/>
      <c r="MMV82" s="48"/>
      <c r="MMW82" s="48"/>
      <c r="MMX82" s="48"/>
      <c r="MMY82" s="48"/>
      <c r="MMZ82" s="48"/>
      <c r="MNA82" s="48"/>
      <c r="MNB82" s="48"/>
      <c r="MNC82" s="48"/>
      <c r="MND82" s="48"/>
      <c r="MNE82" s="48"/>
      <c r="MNF82" s="48"/>
      <c r="MNG82" s="48"/>
      <c r="MNH82" s="48"/>
      <c r="MNI82" s="48"/>
      <c r="MNJ82" s="48"/>
      <c r="MNK82" s="48"/>
      <c r="MNL82" s="48"/>
      <c r="MNM82" s="48"/>
      <c r="MNN82" s="48"/>
      <c r="MNO82" s="48"/>
      <c r="MNP82" s="48"/>
      <c r="MNQ82" s="48"/>
      <c r="MNR82" s="48"/>
      <c r="MNS82" s="48"/>
      <c r="MNT82" s="48"/>
      <c r="MNU82" s="48"/>
      <c r="MNV82" s="48"/>
      <c r="MNW82" s="48"/>
      <c r="MNX82" s="48"/>
      <c r="MNY82" s="48"/>
      <c r="MNZ82" s="48"/>
      <c r="MOA82" s="48"/>
      <c r="MOB82" s="48"/>
      <c r="MOC82" s="48"/>
      <c r="MOD82" s="48"/>
      <c r="MOE82" s="48"/>
      <c r="MOF82" s="48"/>
      <c r="MOG82" s="48"/>
      <c r="MOH82" s="48"/>
      <c r="MOI82" s="48"/>
      <c r="MOJ82" s="48"/>
      <c r="MOK82" s="48"/>
      <c r="MOL82" s="48"/>
      <c r="MOM82" s="48"/>
      <c r="MON82" s="48"/>
      <c r="MOO82" s="48"/>
      <c r="MOP82" s="48"/>
      <c r="MOQ82" s="48"/>
      <c r="MOR82" s="48"/>
      <c r="MOS82" s="48"/>
      <c r="MOT82" s="48"/>
      <c r="MOU82" s="48"/>
      <c r="MOV82" s="48"/>
      <c r="MOW82" s="48"/>
      <c r="MOX82" s="48"/>
      <c r="MOY82" s="48"/>
      <c r="MOZ82" s="48"/>
      <c r="MPA82" s="48"/>
      <c r="MPB82" s="48"/>
      <c r="MPC82" s="48"/>
      <c r="MPD82" s="48"/>
      <c r="MPE82" s="48"/>
      <c r="MPF82" s="48"/>
      <c r="MPG82" s="48"/>
      <c r="MPH82" s="48"/>
      <c r="MPI82" s="48"/>
      <c r="MPJ82" s="48"/>
      <c r="MPK82" s="48"/>
      <c r="MPL82" s="48"/>
      <c r="MPM82" s="48"/>
      <c r="MPN82" s="48"/>
      <c r="MPO82" s="48"/>
      <c r="MPP82" s="48"/>
      <c r="MPQ82" s="48"/>
      <c r="MPR82" s="48"/>
      <c r="MPS82" s="48"/>
      <c r="MPT82" s="48"/>
      <c r="MPU82" s="48"/>
      <c r="MPV82" s="48"/>
      <c r="MPW82" s="48"/>
      <c r="MPX82" s="48"/>
      <c r="MPY82" s="48"/>
      <c r="MPZ82" s="48"/>
      <c r="MQA82" s="48"/>
      <c r="MQB82" s="48"/>
      <c r="MQC82" s="48"/>
      <c r="MQD82" s="48"/>
      <c r="MQE82" s="48"/>
      <c r="MQF82" s="48"/>
      <c r="MQG82" s="48"/>
      <c r="MQH82" s="48"/>
      <c r="MQI82" s="48"/>
      <c r="MQJ82" s="48"/>
      <c r="MQK82" s="48"/>
      <c r="MQL82" s="48"/>
      <c r="MQM82" s="48"/>
      <c r="MQN82" s="48"/>
      <c r="MQO82" s="48"/>
      <c r="MQP82" s="48"/>
      <c r="MQQ82" s="48"/>
      <c r="MQR82" s="48"/>
      <c r="MQS82" s="48"/>
      <c r="MQT82" s="48"/>
      <c r="MQU82" s="48"/>
      <c r="MQV82" s="48"/>
      <c r="MQW82" s="48"/>
      <c r="MQX82" s="48"/>
      <c r="MQY82" s="48"/>
      <c r="MQZ82" s="48"/>
      <c r="MRA82" s="48"/>
      <c r="MRB82" s="48"/>
      <c r="MRC82" s="48"/>
      <c r="MRD82" s="48"/>
      <c r="MRE82" s="48"/>
      <c r="MRF82" s="48"/>
      <c r="MRG82" s="48"/>
      <c r="MRH82" s="48"/>
      <c r="MRI82" s="48"/>
      <c r="MRJ82" s="48"/>
      <c r="MRK82" s="48"/>
      <c r="MRL82" s="48"/>
      <c r="MRM82" s="48"/>
      <c r="MRN82" s="48"/>
      <c r="MRO82" s="48"/>
      <c r="MRP82" s="48"/>
      <c r="MRQ82" s="48"/>
      <c r="MRR82" s="48"/>
      <c r="MRS82" s="48"/>
      <c r="MRT82" s="48"/>
      <c r="MRU82" s="48"/>
      <c r="MRV82" s="48"/>
      <c r="MRW82" s="48"/>
      <c r="MRX82" s="48"/>
      <c r="MRY82" s="48"/>
      <c r="MRZ82" s="48"/>
      <c r="MSA82" s="48"/>
      <c r="MSB82" s="48"/>
      <c r="MSC82" s="48"/>
      <c r="MSD82" s="48"/>
      <c r="MSE82" s="48"/>
      <c r="MSF82" s="48"/>
      <c r="MSG82" s="48"/>
      <c r="MSH82" s="48"/>
      <c r="MSI82" s="48"/>
      <c r="MSJ82" s="48"/>
      <c r="MSK82" s="48"/>
      <c r="MSL82" s="48"/>
      <c r="MSM82" s="48"/>
      <c r="MSN82" s="48"/>
      <c r="MSO82" s="48"/>
      <c r="MSP82" s="48"/>
      <c r="MSQ82" s="48"/>
      <c r="MSR82" s="48"/>
      <c r="MSS82" s="48"/>
      <c r="MST82" s="48"/>
      <c r="MSU82" s="48"/>
      <c r="MSV82" s="48"/>
      <c r="MSW82" s="48"/>
      <c r="MSX82" s="48"/>
      <c r="MSY82" s="48"/>
      <c r="MSZ82" s="48"/>
      <c r="MTA82" s="48"/>
      <c r="MTB82" s="48"/>
      <c r="MTC82" s="48"/>
      <c r="MTD82" s="48"/>
      <c r="MTE82" s="48"/>
      <c r="MTF82" s="48"/>
      <c r="MTG82" s="48"/>
      <c r="MTH82" s="48"/>
      <c r="MTI82" s="48"/>
      <c r="MTJ82" s="48"/>
      <c r="MTK82" s="48"/>
      <c r="MTL82" s="48"/>
      <c r="MTM82" s="48"/>
      <c r="MTN82" s="48"/>
      <c r="MTO82" s="48"/>
      <c r="MTP82" s="48"/>
      <c r="MTQ82" s="48"/>
      <c r="MTR82" s="48"/>
      <c r="MTS82" s="48"/>
      <c r="MTT82" s="48"/>
      <c r="MTU82" s="48"/>
      <c r="MTV82" s="48"/>
      <c r="MTW82" s="48"/>
      <c r="MTX82" s="48"/>
      <c r="MTY82" s="48"/>
      <c r="MTZ82" s="48"/>
      <c r="MUA82" s="48"/>
      <c r="MUB82" s="48"/>
      <c r="MUC82" s="48"/>
      <c r="MUD82" s="48"/>
      <c r="MUE82" s="48"/>
      <c r="MUF82" s="48"/>
      <c r="MUG82" s="48"/>
      <c r="MUH82" s="48"/>
      <c r="MUI82" s="48"/>
      <c r="MUJ82" s="48"/>
      <c r="MUK82" s="48"/>
      <c r="MUL82" s="48"/>
      <c r="MUM82" s="48"/>
      <c r="MUN82" s="48"/>
      <c r="MUO82" s="48"/>
      <c r="MUP82" s="48"/>
      <c r="MUQ82" s="48"/>
      <c r="MUR82" s="48"/>
      <c r="MUS82" s="48"/>
      <c r="MUT82" s="48"/>
      <c r="MUU82" s="48"/>
      <c r="MUV82" s="48"/>
      <c r="MUW82" s="48"/>
      <c r="MUX82" s="48"/>
      <c r="MUY82" s="48"/>
      <c r="MUZ82" s="48"/>
      <c r="MVA82" s="48"/>
      <c r="MVB82" s="48"/>
      <c r="MVC82" s="48"/>
      <c r="MVD82" s="48"/>
      <c r="MVE82" s="48"/>
      <c r="MVF82" s="48"/>
      <c r="MVG82" s="48"/>
      <c r="MVH82" s="48"/>
      <c r="MVI82" s="48"/>
      <c r="MVJ82" s="48"/>
      <c r="MVK82" s="48"/>
      <c r="MVL82" s="48"/>
      <c r="MVM82" s="48"/>
      <c r="MVN82" s="48"/>
      <c r="MVO82" s="48"/>
      <c r="MVP82" s="48"/>
      <c r="MVQ82" s="48"/>
      <c r="MVR82" s="48"/>
      <c r="MVS82" s="48"/>
      <c r="MVT82" s="48"/>
      <c r="MVU82" s="48"/>
      <c r="MVV82" s="48"/>
      <c r="MVW82" s="48"/>
      <c r="MVX82" s="48"/>
      <c r="MVY82" s="48"/>
      <c r="MVZ82" s="48"/>
      <c r="MWA82" s="48"/>
      <c r="MWB82" s="48"/>
      <c r="MWC82" s="48"/>
      <c r="MWD82" s="48"/>
      <c r="MWE82" s="48"/>
      <c r="MWF82" s="48"/>
      <c r="MWG82" s="48"/>
      <c r="MWH82" s="48"/>
      <c r="MWI82" s="48"/>
      <c r="MWJ82" s="48"/>
      <c r="MWK82" s="48"/>
      <c r="MWL82" s="48"/>
      <c r="MWM82" s="48"/>
      <c r="MWN82" s="48"/>
      <c r="MWO82" s="48"/>
      <c r="MWP82" s="48"/>
      <c r="MWQ82" s="48"/>
      <c r="MWR82" s="48"/>
      <c r="MWS82" s="48"/>
      <c r="MWT82" s="48"/>
      <c r="MWU82" s="48"/>
      <c r="MWV82" s="48"/>
      <c r="MWW82" s="48"/>
      <c r="MWX82" s="48"/>
      <c r="MWY82" s="48"/>
      <c r="MWZ82" s="48"/>
      <c r="MXA82" s="48"/>
      <c r="MXB82" s="48"/>
      <c r="MXC82" s="48"/>
      <c r="MXD82" s="48"/>
      <c r="MXE82" s="48"/>
      <c r="MXF82" s="48"/>
      <c r="MXG82" s="48"/>
      <c r="MXH82" s="48"/>
      <c r="MXI82" s="48"/>
      <c r="MXJ82" s="48"/>
      <c r="MXK82" s="48"/>
      <c r="MXL82" s="48"/>
      <c r="MXM82" s="48"/>
      <c r="MXN82" s="48"/>
      <c r="MXO82" s="48"/>
      <c r="MXP82" s="48"/>
      <c r="MXQ82" s="48"/>
      <c r="MXR82" s="48"/>
      <c r="MXS82" s="48"/>
      <c r="MXT82" s="48"/>
      <c r="MXU82" s="48"/>
      <c r="MXV82" s="48"/>
      <c r="MXW82" s="48"/>
      <c r="MXX82" s="48"/>
      <c r="MXY82" s="48"/>
      <c r="MXZ82" s="48"/>
      <c r="MYA82" s="48"/>
      <c r="MYB82" s="48"/>
      <c r="MYC82" s="48"/>
      <c r="MYD82" s="48"/>
      <c r="MYE82" s="48"/>
      <c r="MYF82" s="48"/>
      <c r="MYG82" s="48"/>
      <c r="MYH82" s="48"/>
      <c r="MYI82" s="48"/>
      <c r="MYJ82" s="48"/>
      <c r="MYK82" s="48"/>
      <c r="MYL82" s="48"/>
      <c r="MYM82" s="48"/>
      <c r="MYN82" s="48"/>
      <c r="MYO82" s="48"/>
      <c r="MYP82" s="48"/>
      <c r="MYQ82" s="48"/>
      <c r="MYR82" s="48"/>
      <c r="MYS82" s="48"/>
      <c r="MYT82" s="48"/>
      <c r="MYU82" s="48"/>
      <c r="MYV82" s="48"/>
      <c r="MYW82" s="48"/>
      <c r="MYX82" s="48"/>
      <c r="MYY82" s="48"/>
      <c r="MYZ82" s="48"/>
      <c r="MZA82" s="48"/>
      <c r="MZB82" s="48"/>
      <c r="MZC82" s="48"/>
      <c r="MZD82" s="48"/>
      <c r="MZE82" s="48"/>
      <c r="MZF82" s="48"/>
      <c r="MZG82" s="48"/>
      <c r="MZH82" s="48"/>
      <c r="MZI82" s="48"/>
      <c r="MZJ82" s="48"/>
      <c r="MZK82" s="48"/>
      <c r="MZL82" s="48"/>
      <c r="MZM82" s="48"/>
      <c r="MZN82" s="48"/>
      <c r="MZO82" s="48"/>
      <c r="MZP82" s="48"/>
      <c r="MZQ82" s="48"/>
      <c r="MZR82" s="48"/>
      <c r="MZS82" s="48"/>
      <c r="MZT82" s="48"/>
      <c r="MZU82" s="48"/>
      <c r="MZV82" s="48"/>
      <c r="MZW82" s="48"/>
      <c r="MZX82" s="48"/>
      <c r="MZY82" s="48"/>
      <c r="MZZ82" s="48"/>
      <c r="NAA82" s="48"/>
      <c r="NAB82" s="48"/>
      <c r="NAC82" s="48"/>
      <c r="NAD82" s="48"/>
      <c r="NAE82" s="48"/>
      <c r="NAF82" s="48"/>
      <c r="NAG82" s="48"/>
      <c r="NAH82" s="48"/>
      <c r="NAI82" s="48"/>
      <c r="NAJ82" s="48"/>
      <c r="NAK82" s="48"/>
      <c r="NAL82" s="48"/>
      <c r="NAM82" s="48"/>
      <c r="NAN82" s="48"/>
      <c r="NAO82" s="48"/>
      <c r="NAP82" s="48"/>
      <c r="NAQ82" s="48"/>
      <c r="NAR82" s="48"/>
      <c r="NAS82" s="48"/>
      <c r="NAT82" s="48"/>
      <c r="NAU82" s="48"/>
      <c r="NAV82" s="48"/>
      <c r="NAW82" s="48"/>
      <c r="NAX82" s="48"/>
      <c r="NAY82" s="48"/>
      <c r="NAZ82" s="48"/>
      <c r="NBA82" s="48"/>
      <c r="NBB82" s="48"/>
      <c r="NBC82" s="48"/>
      <c r="NBD82" s="48"/>
      <c r="NBE82" s="48"/>
      <c r="NBF82" s="48"/>
      <c r="NBG82" s="48"/>
      <c r="NBH82" s="48"/>
      <c r="NBI82" s="48"/>
      <c r="NBJ82" s="48"/>
      <c r="NBK82" s="48"/>
      <c r="NBL82" s="48"/>
      <c r="NBM82" s="48"/>
      <c r="NBN82" s="48"/>
      <c r="NBO82" s="48"/>
      <c r="NBP82" s="48"/>
      <c r="NBQ82" s="48"/>
      <c r="NBR82" s="48"/>
      <c r="NBS82" s="48"/>
      <c r="NBT82" s="48"/>
      <c r="NBU82" s="48"/>
      <c r="NBV82" s="48"/>
      <c r="NBW82" s="48"/>
      <c r="NBX82" s="48"/>
      <c r="NBY82" s="48"/>
      <c r="NBZ82" s="48"/>
      <c r="NCA82" s="48"/>
      <c r="NCB82" s="48"/>
      <c r="NCC82" s="48"/>
      <c r="NCD82" s="48"/>
      <c r="NCE82" s="48"/>
      <c r="NCF82" s="48"/>
      <c r="NCG82" s="48"/>
      <c r="NCH82" s="48"/>
      <c r="NCI82" s="48"/>
      <c r="NCJ82" s="48"/>
      <c r="NCK82" s="48"/>
      <c r="NCL82" s="48"/>
      <c r="NCM82" s="48"/>
      <c r="NCN82" s="48"/>
      <c r="NCO82" s="48"/>
      <c r="NCP82" s="48"/>
      <c r="NCQ82" s="48"/>
      <c r="NCR82" s="48"/>
      <c r="NCS82" s="48"/>
      <c r="NCT82" s="48"/>
      <c r="NCU82" s="48"/>
      <c r="NCV82" s="48"/>
      <c r="NCW82" s="48"/>
      <c r="NCX82" s="48"/>
      <c r="NCY82" s="48"/>
      <c r="NCZ82" s="48"/>
      <c r="NDA82" s="48"/>
      <c r="NDB82" s="48"/>
      <c r="NDC82" s="48"/>
      <c r="NDD82" s="48"/>
      <c r="NDE82" s="48"/>
      <c r="NDF82" s="48"/>
      <c r="NDG82" s="48"/>
      <c r="NDH82" s="48"/>
      <c r="NDI82" s="48"/>
      <c r="NDJ82" s="48"/>
      <c r="NDK82" s="48"/>
      <c r="NDL82" s="48"/>
      <c r="NDM82" s="48"/>
      <c r="NDN82" s="48"/>
      <c r="NDO82" s="48"/>
      <c r="NDP82" s="48"/>
      <c r="NDQ82" s="48"/>
      <c r="NDR82" s="48"/>
      <c r="NDS82" s="48"/>
      <c r="NDT82" s="48"/>
      <c r="NDU82" s="48"/>
      <c r="NDV82" s="48"/>
      <c r="NDW82" s="48"/>
      <c r="NDX82" s="48"/>
      <c r="NDY82" s="48"/>
      <c r="NDZ82" s="48"/>
      <c r="NEA82" s="48"/>
      <c r="NEB82" s="48"/>
      <c r="NEC82" s="48"/>
      <c r="NED82" s="48"/>
      <c r="NEE82" s="48"/>
      <c r="NEF82" s="48"/>
      <c r="NEG82" s="48"/>
      <c r="NEH82" s="48"/>
      <c r="NEI82" s="48"/>
      <c r="NEJ82" s="48"/>
      <c r="NEK82" s="48"/>
      <c r="NEL82" s="48"/>
      <c r="NEM82" s="48"/>
      <c r="NEN82" s="48"/>
      <c r="NEO82" s="48"/>
      <c r="NEP82" s="48"/>
      <c r="NEQ82" s="48"/>
      <c r="NER82" s="48"/>
      <c r="NES82" s="48"/>
      <c r="NET82" s="48"/>
      <c r="NEU82" s="48"/>
      <c r="NEV82" s="48"/>
      <c r="NEW82" s="48"/>
      <c r="NEX82" s="48"/>
      <c r="NEY82" s="48"/>
      <c r="NEZ82" s="48"/>
      <c r="NFA82" s="48"/>
      <c r="NFB82" s="48"/>
      <c r="NFC82" s="48"/>
      <c r="NFD82" s="48"/>
      <c r="NFE82" s="48"/>
      <c r="NFF82" s="48"/>
      <c r="NFG82" s="48"/>
      <c r="NFH82" s="48"/>
      <c r="NFI82" s="48"/>
      <c r="NFJ82" s="48"/>
      <c r="NFK82" s="48"/>
      <c r="NFL82" s="48"/>
      <c r="NFM82" s="48"/>
      <c r="NFN82" s="48"/>
      <c r="NFO82" s="48"/>
      <c r="NFP82" s="48"/>
      <c r="NFQ82" s="48"/>
      <c r="NFR82" s="48"/>
      <c r="NFS82" s="48"/>
      <c r="NFT82" s="48"/>
      <c r="NFU82" s="48"/>
      <c r="NFV82" s="48"/>
      <c r="NFW82" s="48"/>
      <c r="NFX82" s="48"/>
      <c r="NFY82" s="48"/>
      <c r="NFZ82" s="48"/>
      <c r="NGA82" s="48"/>
      <c r="NGB82" s="48"/>
      <c r="NGC82" s="48"/>
      <c r="NGD82" s="48"/>
      <c r="NGE82" s="48"/>
      <c r="NGF82" s="48"/>
      <c r="NGG82" s="48"/>
      <c r="NGH82" s="48"/>
      <c r="NGI82" s="48"/>
      <c r="NGJ82" s="48"/>
      <c r="NGK82" s="48"/>
      <c r="NGL82" s="48"/>
      <c r="NGM82" s="48"/>
      <c r="NGN82" s="48"/>
      <c r="NGO82" s="48"/>
      <c r="NGP82" s="48"/>
      <c r="NGQ82" s="48"/>
      <c r="NGR82" s="48"/>
      <c r="NGS82" s="48"/>
      <c r="NGT82" s="48"/>
      <c r="NGU82" s="48"/>
      <c r="NGV82" s="48"/>
      <c r="NGW82" s="48"/>
      <c r="NGX82" s="48"/>
      <c r="NGY82" s="48"/>
      <c r="NGZ82" s="48"/>
      <c r="NHA82" s="48"/>
      <c r="NHB82" s="48"/>
      <c r="NHC82" s="48"/>
      <c r="NHD82" s="48"/>
      <c r="NHE82" s="48"/>
      <c r="NHF82" s="48"/>
      <c r="NHG82" s="48"/>
      <c r="NHH82" s="48"/>
      <c r="NHI82" s="48"/>
      <c r="NHJ82" s="48"/>
      <c r="NHK82" s="48"/>
      <c r="NHL82" s="48"/>
      <c r="NHM82" s="48"/>
      <c r="NHN82" s="48"/>
      <c r="NHO82" s="48"/>
      <c r="NHP82" s="48"/>
      <c r="NHQ82" s="48"/>
      <c r="NHR82" s="48"/>
      <c r="NHS82" s="48"/>
      <c r="NHT82" s="48"/>
      <c r="NHU82" s="48"/>
      <c r="NHV82" s="48"/>
      <c r="NHW82" s="48"/>
      <c r="NHX82" s="48"/>
      <c r="NHY82" s="48"/>
      <c r="NHZ82" s="48"/>
      <c r="NIA82" s="48"/>
      <c r="NIB82" s="48"/>
      <c r="NIC82" s="48"/>
      <c r="NID82" s="48"/>
      <c r="NIE82" s="48"/>
      <c r="NIF82" s="48"/>
      <c r="NIG82" s="48"/>
      <c r="NIH82" s="48"/>
      <c r="NII82" s="48"/>
      <c r="NIJ82" s="48"/>
      <c r="NIK82" s="48"/>
      <c r="NIL82" s="48"/>
      <c r="NIM82" s="48"/>
      <c r="NIN82" s="48"/>
      <c r="NIO82" s="48"/>
      <c r="NIP82" s="48"/>
      <c r="NIQ82" s="48"/>
      <c r="NIR82" s="48"/>
      <c r="NIS82" s="48"/>
      <c r="NIT82" s="48"/>
      <c r="NIU82" s="48"/>
      <c r="NIV82" s="48"/>
      <c r="NIW82" s="48"/>
      <c r="NIX82" s="48"/>
      <c r="NIY82" s="48"/>
      <c r="NIZ82" s="48"/>
      <c r="NJA82" s="48"/>
      <c r="NJB82" s="48"/>
      <c r="NJC82" s="48"/>
      <c r="NJD82" s="48"/>
      <c r="NJE82" s="48"/>
      <c r="NJF82" s="48"/>
      <c r="NJG82" s="48"/>
      <c r="NJH82" s="48"/>
      <c r="NJI82" s="48"/>
      <c r="NJJ82" s="48"/>
      <c r="NJK82" s="48"/>
      <c r="NJL82" s="48"/>
      <c r="NJM82" s="48"/>
      <c r="NJN82" s="48"/>
      <c r="NJO82" s="48"/>
      <c r="NJP82" s="48"/>
      <c r="NJQ82" s="48"/>
      <c r="NJR82" s="48"/>
      <c r="NJS82" s="48"/>
      <c r="NJT82" s="48"/>
      <c r="NJU82" s="48"/>
      <c r="NJV82" s="48"/>
      <c r="NJW82" s="48"/>
      <c r="NJX82" s="48"/>
      <c r="NJY82" s="48"/>
      <c r="NJZ82" s="48"/>
      <c r="NKA82" s="48"/>
      <c r="NKB82" s="48"/>
      <c r="NKC82" s="48"/>
      <c r="NKD82" s="48"/>
      <c r="NKE82" s="48"/>
      <c r="NKF82" s="48"/>
      <c r="NKG82" s="48"/>
      <c r="NKH82" s="48"/>
      <c r="NKI82" s="48"/>
      <c r="NKJ82" s="48"/>
      <c r="NKK82" s="48"/>
      <c r="NKL82" s="48"/>
      <c r="NKM82" s="48"/>
      <c r="NKN82" s="48"/>
      <c r="NKO82" s="48"/>
      <c r="NKP82" s="48"/>
      <c r="NKQ82" s="48"/>
      <c r="NKR82" s="48"/>
      <c r="NKS82" s="48"/>
      <c r="NKT82" s="48"/>
      <c r="NKU82" s="48"/>
      <c r="NKV82" s="48"/>
      <c r="NKW82" s="48"/>
      <c r="NKX82" s="48"/>
      <c r="NKY82" s="48"/>
      <c r="NKZ82" s="48"/>
      <c r="NLA82" s="48"/>
      <c r="NLB82" s="48"/>
      <c r="NLC82" s="48"/>
      <c r="NLD82" s="48"/>
      <c r="NLE82" s="48"/>
      <c r="NLF82" s="48"/>
      <c r="NLG82" s="48"/>
      <c r="NLH82" s="48"/>
      <c r="NLI82" s="48"/>
      <c r="NLJ82" s="48"/>
      <c r="NLK82" s="48"/>
      <c r="NLL82" s="48"/>
      <c r="NLM82" s="48"/>
      <c r="NLN82" s="48"/>
      <c r="NLO82" s="48"/>
      <c r="NLP82" s="48"/>
      <c r="NLQ82" s="48"/>
      <c r="NLR82" s="48"/>
      <c r="NLS82" s="48"/>
      <c r="NLT82" s="48"/>
      <c r="NLU82" s="48"/>
      <c r="NLV82" s="48"/>
      <c r="NLW82" s="48"/>
      <c r="NLX82" s="48"/>
      <c r="NLY82" s="48"/>
      <c r="NLZ82" s="48"/>
      <c r="NMA82" s="48"/>
      <c r="NMB82" s="48"/>
      <c r="NMC82" s="48"/>
      <c r="NMD82" s="48"/>
      <c r="NME82" s="48"/>
      <c r="NMF82" s="48"/>
      <c r="NMG82" s="48"/>
      <c r="NMH82" s="48"/>
      <c r="NMI82" s="48"/>
      <c r="NMJ82" s="48"/>
      <c r="NMK82" s="48"/>
      <c r="NML82" s="48"/>
      <c r="NMM82" s="48"/>
      <c r="NMN82" s="48"/>
      <c r="NMO82" s="48"/>
      <c r="NMP82" s="48"/>
      <c r="NMQ82" s="48"/>
      <c r="NMR82" s="48"/>
      <c r="NMS82" s="48"/>
      <c r="NMT82" s="48"/>
      <c r="NMU82" s="48"/>
      <c r="NMV82" s="48"/>
      <c r="NMW82" s="48"/>
      <c r="NMX82" s="48"/>
      <c r="NMY82" s="48"/>
      <c r="NMZ82" s="48"/>
      <c r="NNA82" s="48"/>
      <c r="NNB82" s="48"/>
      <c r="NNC82" s="48"/>
      <c r="NND82" s="48"/>
      <c r="NNE82" s="48"/>
      <c r="NNF82" s="48"/>
      <c r="NNG82" s="48"/>
      <c r="NNH82" s="48"/>
      <c r="NNI82" s="48"/>
      <c r="NNJ82" s="48"/>
      <c r="NNK82" s="48"/>
      <c r="NNL82" s="48"/>
      <c r="NNM82" s="48"/>
      <c r="NNN82" s="48"/>
      <c r="NNO82" s="48"/>
      <c r="NNP82" s="48"/>
      <c r="NNQ82" s="48"/>
      <c r="NNR82" s="48"/>
      <c r="NNS82" s="48"/>
      <c r="NNT82" s="48"/>
      <c r="NNU82" s="48"/>
      <c r="NNV82" s="48"/>
      <c r="NNW82" s="48"/>
      <c r="NNX82" s="48"/>
      <c r="NNY82" s="48"/>
      <c r="NNZ82" s="48"/>
      <c r="NOA82" s="48"/>
      <c r="NOB82" s="48"/>
      <c r="NOC82" s="48"/>
      <c r="NOD82" s="48"/>
      <c r="NOE82" s="48"/>
      <c r="NOF82" s="48"/>
      <c r="NOG82" s="48"/>
      <c r="NOH82" s="48"/>
      <c r="NOI82" s="48"/>
      <c r="NOJ82" s="48"/>
      <c r="NOK82" s="48"/>
      <c r="NOL82" s="48"/>
      <c r="NOM82" s="48"/>
      <c r="NON82" s="48"/>
      <c r="NOO82" s="48"/>
      <c r="NOP82" s="48"/>
      <c r="NOQ82" s="48"/>
      <c r="NOR82" s="48"/>
      <c r="NOS82" s="48"/>
      <c r="NOT82" s="48"/>
      <c r="NOU82" s="48"/>
      <c r="NOV82" s="48"/>
      <c r="NOW82" s="48"/>
      <c r="NOX82" s="48"/>
      <c r="NOY82" s="48"/>
      <c r="NOZ82" s="48"/>
      <c r="NPA82" s="48"/>
      <c r="NPB82" s="48"/>
      <c r="NPC82" s="48"/>
      <c r="NPD82" s="48"/>
      <c r="NPE82" s="48"/>
      <c r="NPF82" s="48"/>
      <c r="NPG82" s="48"/>
      <c r="NPH82" s="48"/>
      <c r="NPI82" s="48"/>
      <c r="NPJ82" s="48"/>
      <c r="NPK82" s="48"/>
      <c r="NPL82" s="48"/>
      <c r="NPM82" s="48"/>
      <c r="NPN82" s="48"/>
      <c r="NPO82" s="48"/>
      <c r="NPP82" s="48"/>
      <c r="NPQ82" s="48"/>
      <c r="NPR82" s="48"/>
      <c r="NPS82" s="48"/>
      <c r="NPT82" s="48"/>
      <c r="NPU82" s="48"/>
      <c r="NPV82" s="48"/>
      <c r="NPW82" s="48"/>
      <c r="NPX82" s="48"/>
      <c r="NPY82" s="48"/>
      <c r="NPZ82" s="48"/>
      <c r="NQA82" s="48"/>
      <c r="NQB82" s="48"/>
      <c r="NQC82" s="48"/>
      <c r="NQD82" s="48"/>
      <c r="NQE82" s="48"/>
      <c r="NQF82" s="48"/>
      <c r="NQG82" s="48"/>
      <c r="NQH82" s="48"/>
      <c r="NQI82" s="48"/>
      <c r="NQJ82" s="48"/>
      <c r="NQK82" s="48"/>
      <c r="NQL82" s="48"/>
      <c r="NQM82" s="48"/>
      <c r="NQN82" s="48"/>
      <c r="NQO82" s="48"/>
      <c r="NQP82" s="48"/>
      <c r="NQQ82" s="48"/>
      <c r="NQR82" s="48"/>
      <c r="NQS82" s="48"/>
      <c r="NQT82" s="48"/>
      <c r="NQU82" s="48"/>
      <c r="NQV82" s="48"/>
      <c r="NQW82" s="48"/>
      <c r="NQX82" s="48"/>
      <c r="NQY82" s="48"/>
      <c r="NQZ82" s="48"/>
      <c r="NRA82" s="48"/>
      <c r="NRB82" s="48"/>
      <c r="NRC82" s="48"/>
      <c r="NRD82" s="48"/>
      <c r="NRE82" s="48"/>
      <c r="NRF82" s="48"/>
      <c r="NRG82" s="48"/>
      <c r="NRH82" s="48"/>
      <c r="NRI82" s="48"/>
      <c r="NRJ82" s="48"/>
      <c r="NRK82" s="48"/>
      <c r="NRL82" s="48"/>
      <c r="NRM82" s="48"/>
      <c r="NRN82" s="48"/>
      <c r="NRO82" s="48"/>
      <c r="NRP82" s="48"/>
      <c r="NRQ82" s="48"/>
      <c r="NRR82" s="48"/>
      <c r="NRS82" s="48"/>
      <c r="NRT82" s="48"/>
      <c r="NRU82" s="48"/>
      <c r="NRV82" s="48"/>
      <c r="NRW82" s="48"/>
      <c r="NRX82" s="48"/>
      <c r="NRY82" s="48"/>
      <c r="NRZ82" s="48"/>
      <c r="NSA82" s="48"/>
      <c r="NSB82" s="48"/>
      <c r="NSC82" s="48"/>
      <c r="NSD82" s="48"/>
      <c r="NSE82" s="48"/>
      <c r="NSF82" s="48"/>
      <c r="NSG82" s="48"/>
      <c r="NSH82" s="48"/>
      <c r="NSI82" s="48"/>
      <c r="NSJ82" s="48"/>
      <c r="NSK82" s="48"/>
      <c r="NSL82" s="48"/>
      <c r="NSM82" s="48"/>
      <c r="NSN82" s="48"/>
      <c r="NSO82" s="48"/>
      <c r="NSP82" s="48"/>
      <c r="NSQ82" s="48"/>
      <c r="NSR82" s="48"/>
      <c r="NSS82" s="48"/>
      <c r="NST82" s="48"/>
      <c r="NSU82" s="48"/>
      <c r="NSV82" s="48"/>
      <c r="NSW82" s="48"/>
      <c r="NSX82" s="48"/>
      <c r="NSY82" s="48"/>
      <c r="NSZ82" s="48"/>
      <c r="NTA82" s="48"/>
      <c r="NTB82" s="48"/>
      <c r="NTC82" s="48"/>
      <c r="NTD82" s="48"/>
      <c r="NTE82" s="48"/>
      <c r="NTF82" s="48"/>
      <c r="NTG82" s="48"/>
      <c r="NTH82" s="48"/>
      <c r="NTI82" s="48"/>
      <c r="NTJ82" s="48"/>
      <c r="NTK82" s="48"/>
      <c r="NTL82" s="48"/>
      <c r="NTM82" s="48"/>
      <c r="NTN82" s="48"/>
      <c r="NTO82" s="48"/>
      <c r="NTP82" s="48"/>
      <c r="NTQ82" s="48"/>
      <c r="NTR82" s="48"/>
      <c r="NTS82" s="48"/>
      <c r="NTT82" s="48"/>
      <c r="NTU82" s="48"/>
      <c r="NTV82" s="48"/>
      <c r="NTW82" s="48"/>
      <c r="NTX82" s="48"/>
      <c r="NTY82" s="48"/>
      <c r="NTZ82" s="48"/>
      <c r="NUA82" s="48"/>
      <c r="NUB82" s="48"/>
      <c r="NUC82" s="48"/>
      <c r="NUD82" s="48"/>
      <c r="NUE82" s="48"/>
      <c r="NUF82" s="48"/>
      <c r="NUG82" s="48"/>
      <c r="NUH82" s="48"/>
      <c r="NUI82" s="48"/>
      <c r="NUJ82" s="48"/>
      <c r="NUK82" s="48"/>
      <c r="NUL82" s="48"/>
      <c r="NUM82" s="48"/>
      <c r="NUN82" s="48"/>
      <c r="NUO82" s="48"/>
      <c r="NUP82" s="48"/>
      <c r="NUQ82" s="48"/>
      <c r="NUR82" s="48"/>
      <c r="NUS82" s="48"/>
      <c r="NUT82" s="48"/>
      <c r="NUU82" s="48"/>
      <c r="NUV82" s="48"/>
      <c r="NUW82" s="48"/>
      <c r="NUX82" s="48"/>
      <c r="NUY82" s="48"/>
      <c r="NUZ82" s="48"/>
      <c r="NVA82" s="48"/>
      <c r="NVB82" s="48"/>
      <c r="NVC82" s="48"/>
      <c r="NVD82" s="48"/>
      <c r="NVE82" s="48"/>
      <c r="NVF82" s="48"/>
      <c r="NVG82" s="48"/>
      <c r="NVH82" s="48"/>
      <c r="NVI82" s="48"/>
      <c r="NVJ82" s="48"/>
      <c r="NVK82" s="48"/>
      <c r="NVL82" s="48"/>
      <c r="NVM82" s="48"/>
      <c r="NVN82" s="48"/>
      <c r="NVO82" s="48"/>
      <c r="NVP82" s="48"/>
      <c r="NVQ82" s="48"/>
      <c r="NVR82" s="48"/>
      <c r="NVS82" s="48"/>
      <c r="NVT82" s="48"/>
      <c r="NVU82" s="48"/>
      <c r="NVV82" s="48"/>
      <c r="NVW82" s="48"/>
      <c r="NVX82" s="48"/>
      <c r="NVY82" s="48"/>
      <c r="NVZ82" s="48"/>
      <c r="NWA82" s="48"/>
      <c r="NWB82" s="48"/>
      <c r="NWC82" s="48"/>
      <c r="NWD82" s="48"/>
      <c r="NWE82" s="48"/>
      <c r="NWF82" s="48"/>
      <c r="NWG82" s="48"/>
      <c r="NWH82" s="48"/>
      <c r="NWI82" s="48"/>
      <c r="NWJ82" s="48"/>
      <c r="NWK82" s="48"/>
      <c r="NWL82" s="48"/>
      <c r="NWM82" s="48"/>
      <c r="NWN82" s="48"/>
      <c r="NWO82" s="48"/>
      <c r="NWP82" s="48"/>
      <c r="NWQ82" s="48"/>
      <c r="NWR82" s="48"/>
      <c r="NWS82" s="48"/>
      <c r="NWT82" s="48"/>
      <c r="NWU82" s="48"/>
      <c r="NWV82" s="48"/>
      <c r="NWW82" s="48"/>
      <c r="NWX82" s="48"/>
      <c r="NWY82" s="48"/>
      <c r="NWZ82" s="48"/>
      <c r="NXA82" s="48"/>
      <c r="NXB82" s="48"/>
      <c r="NXC82" s="48"/>
      <c r="NXD82" s="48"/>
      <c r="NXE82" s="48"/>
      <c r="NXF82" s="48"/>
      <c r="NXG82" s="48"/>
      <c r="NXH82" s="48"/>
      <c r="NXI82" s="48"/>
      <c r="NXJ82" s="48"/>
      <c r="NXK82" s="48"/>
      <c r="NXL82" s="48"/>
      <c r="NXM82" s="48"/>
      <c r="NXN82" s="48"/>
      <c r="NXO82" s="48"/>
      <c r="NXP82" s="48"/>
      <c r="NXQ82" s="48"/>
      <c r="NXR82" s="48"/>
      <c r="NXS82" s="48"/>
      <c r="NXT82" s="48"/>
      <c r="NXU82" s="48"/>
      <c r="NXV82" s="48"/>
      <c r="NXW82" s="48"/>
      <c r="NXX82" s="48"/>
      <c r="NXY82" s="48"/>
      <c r="NXZ82" s="48"/>
      <c r="NYA82" s="48"/>
      <c r="NYB82" s="48"/>
      <c r="NYC82" s="48"/>
      <c r="NYD82" s="48"/>
      <c r="NYE82" s="48"/>
      <c r="NYF82" s="48"/>
      <c r="NYG82" s="48"/>
      <c r="NYH82" s="48"/>
      <c r="NYI82" s="48"/>
      <c r="NYJ82" s="48"/>
      <c r="NYK82" s="48"/>
      <c r="NYL82" s="48"/>
      <c r="NYM82" s="48"/>
      <c r="NYN82" s="48"/>
      <c r="NYO82" s="48"/>
      <c r="NYP82" s="48"/>
      <c r="NYQ82" s="48"/>
      <c r="NYR82" s="48"/>
      <c r="NYS82" s="48"/>
      <c r="NYT82" s="48"/>
      <c r="NYU82" s="48"/>
      <c r="NYV82" s="48"/>
      <c r="NYW82" s="48"/>
      <c r="NYX82" s="48"/>
      <c r="NYY82" s="48"/>
      <c r="NYZ82" s="48"/>
      <c r="NZA82" s="48"/>
      <c r="NZB82" s="48"/>
      <c r="NZC82" s="48"/>
      <c r="NZD82" s="48"/>
      <c r="NZE82" s="48"/>
      <c r="NZF82" s="48"/>
      <c r="NZG82" s="48"/>
      <c r="NZH82" s="48"/>
      <c r="NZI82" s="48"/>
      <c r="NZJ82" s="48"/>
      <c r="NZK82" s="48"/>
      <c r="NZL82" s="48"/>
      <c r="NZM82" s="48"/>
      <c r="NZN82" s="48"/>
      <c r="NZO82" s="48"/>
      <c r="NZP82" s="48"/>
      <c r="NZQ82" s="48"/>
      <c r="NZR82" s="48"/>
      <c r="NZS82" s="48"/>
      <c r="NZT82" s="48"/>
      <c r="NZU82" s="48"/>
      <c r="NZV82" s="48"/>
      <c r="NZW82" s="48"/>
      <c r="NZX82" s="48"/>
      <c r="NZY82" s="48"/>
      <c r="NZZ82" s="48"/>
      <c r="OAA82" s="48"/>
      <c r="OAB82" s="48"/>
      <c r="OAC82" s="48"/>
      <c r="OAD82" s="48"/>
      <c r="OAE82" s="48"/>
      <c r="OAF82" s="48"/>
      <c r="OAG82" s="48"/>
      <c r="OAH82" s="48"/>
      <c r="OAI82" s="48"/>
      <c r="OAJ82" s="48"/>
      <c r="OAK82" s="48"/>
      <c r="OAL82" s="48"/>
      <c r="OAM82" s="48"/>
      <c r="OAN82" s="48"/>
      <c r="OAO82" s="48"/>
      <c r="OAP82" s="48"/>
      <c r="OAQ82" s="48"/>
      <c r="OAR82" s="48"/>
      <c r="OAS82" s="48"/>
      <c r="OAT82" s="48"/>
      <c r="OAU82" s="48"/>
      <c r="OAV82" s="48"/>
      <c r="OAW82" s="48"/>
      <c r="OAX82" s="48"/>
      <c r="OAY82" s="48"/>
      <c r="OAZ82" s="48"/>
      <c r="OBA82" s="48"/>
      <c r="OBB82" s="48"/>
      <c r="OBC82" s="48"/>
      <c r="OBD82" s="48"/>
      <c r="OBE82" s="48"/>
      <c r="OBF82" s="48"/>
      <c r="OBG82" s="48"/>
      <c r="OBH82" s="48"/>
      <c r="OBI82" s="48"/>
      <c r="OBJ82" s="48"/>
      <c r="OBK82" s="48"/>
      <c r="OBL82" s="48"/>
      <c r="OBM82" s="48"/>
      <c r="OBN82" s="48"/>
      <c r="OBO82" s="48"/>
      <c r="OBP82" s="48"/>
      <c r="OBQ82" s="48"/>
      <c r="OBR82" s="48"/>
      <c r="OBS82" s="48"/>
      <c r="OBT82" s="48"/>
      <c r="OBU82" s="48"/>
      <c r="OBV82" s="48"/>
      <c r="OBW82" s="48"/>
      <c r="OBX82" s="48"/>
      <c r="OBY82" s="48"/>
      <c r="OBZ82" s="48"/>
      <c r="OCA82" s="48"/>
      <c r="OCB82" s="48"/>
      <c r="OCC82" s="48"/>
      <c r="OCD82" s="48"/>
      <c r="OCE82" s="48"/>
      <c r="OCF82" s="48"/>
      <c r="OCG82" s="48"/>
      <c r="OCH82" s="48"/>
      <c r="OCI82" s="48"/>
      <c r="OCJ82" s="48"/>
      <c r="OCK82" s="48"/>
      <c r="OCL82" s="48"/>
      <c r="OCM82" s="48"/>
      <c r="OCN82" s="48"/>
      <c r="OCO82" s="48"/>
      <c r="OCP82" s="48"/>
      <c r="OCQ82" s="48"/>
      <c r="OCR82" s="48"/>
      <c r="OCS82" s="48"/>
      <c r="OCT82" s="48"/>
      <c r="OCU82" s="48"/>
      <c r="OCV82" s="48"/>
      <c r="OCW82" s="48"/>
      <c r="OCX82" s="48"/>
      <c r="OCY82" s="48"/>
      <c r="OCZ82" s="48"/>
      <c r="ODA82" s="48"/>
      <c r="ODB82" s="48"/>
      <c r="ODC82" s="48"/>
      <c r="ODD82" s="48"/>
      <c r="ODE82" s="48"/>
      <c r="ODF82" s="48"/>
      <c r="ODG82" s="48"/>
      <c r="ODH82" s="48"/>
      <c r="ODI82" s="48"/>
      <c r="ODJ82" s="48"/>
      <c r="ODK82" s="48"/>
      <c r="ODL82" s="48"/>
      <c r="ODM82" s="48"/>
      <c r="ODN82" s="48"/>
      <c r="ODO82" s="48"/>
      <c r="ODP82" s="48"/>
      <c r="ODQ82" s="48"/>
      <c r="ODR82" s="48"/>
      <c r="ODS82" s="48"/>
      <c r="ODT82" s="48"/>
      <c r="ODU82" s="48"/>
      <c r="ODV82" s="48"/>
      <c r="ODW82" s="48"/>
      <c r="ODX82" s="48"/>
      <c r="ODY82" s="48"/>
      <c r="ODZ82" s="48"/>
      <c r="OEA82" s="48"/>
      <c r="OEB82" s="48"/>
      <c r="OEC82" s="48"/>
      <c r="OED82" s="48"/>
      <c r="OEE82" s="48"/>
      <c r="OEF82" s="48"/>
      <c r="OEG82" s="48"/>
      <c r="OEH82" s="48"/>
      <c r="OEI82" s="48"/>
      <c r="OEJ82" s="48"/>
      <c r="OEK82" s="48"/>
      <c r="OEL82" s="48"/>
      <c r="OEM82" s="48"/>
      <c r="OEN82" s="48"/>
      <c r="OEO82" s="48"/>
      <c r="OEP82" s="48"/>
      <c r="OEQ82" s="48"/>
      <c r="OER82" s="48"/>
      <c r="OES82" s="48"/>
      <c r="OET82" s="48"/>
      <c r="OEU82" s="48"/>
      <c r="OEV82" s="48"/>
      <c r="OEW82" s="48"/>
      <c r="OEX82" s="48"/>
      <c r="OEY82" s="48"/>
      <c r="OEZ82" s="48"/>
      <c r="OFA82" s="48"/>
      <c r="OFB82" s="48"/>
      <c r="OFC82" s="48"/>
      <c r="OFD82" s="48"/>
      <c r="OFE82" s="48"/>
      <c r="OFF82" s="48"/>
      <c r="OFG82" s="48"/>
      <c r="OFH82" s="48"/>
      <c r="OFI82" s="48"/>
      <c r="OFJ82" s="48"/>
      <c r="OFK82" s="48"/>
      <c r="OFL82" s="48"/>
      <c r="OFM82" s="48"/>
      <c r="OFN82" s="48"/>
      <c r="OFO82" s="48"/>
      <c r="OFP82" s="48"/>
      <c r="OFQ82" s="48"/>
      <c r="OFR82" s="48"/>
      <c r="OFS82" s="48"/>
      <c r="OFT82" s="48"/>
      <c r="OFU82" s="48"/>
      <c r="OFV82" s="48"/>
      <c r="OFW82" s="48"/>
      <c r="OFX82" s="48"/>
      <c r="OFY82" s="48"/>
      <c r="OFZ82" s="48"/>
      <c r="OGA82" s="48"/>
      <c r="OGB82" s="48"/>
      <c r="OGC82" s="48"/>
      <c r="OGD82" s="48"/>
      <c r="OGE82" s="48"/>
      <c r="OGF82" s="48"/>
      <c r="OGG82" s="48"/>
      <c r="OGH82" s="48"/>
      <c r="OGI82" s="48"/>
      <c r="OGJ82" s="48"/>
      <c r="OGK82" s="48"/>
      <c r="OGL82" s="48"/>
      <c r="OGM82" s="48"/>
      <c r="OGN82" s="48"/>
      <c r="OGO82" s="48"/>
      <c r="OGP82" s="48"/>
      <c r="OGQ82" s="48"/>
      <c r="OGR82" s="48"/>
      <c r="OGS82" s="48"/>
      <c r="OGT82" s="48"/>
      <c r="OGU82" s="48"/>
      <c r="OGV82" s="48"/>
      <c r="OGW82" s="48"/>
      <c r="OGX82" s="48"/>
      <c r="OGY82" s="48"/>
      <c r="OGZ82" s="48"/>
      <c r="OHA82" s="48"/>
      <c r="OHB82" s="48"/>
      <c r="OHC82" s="48"/>
      <c r="OHD82" s="48"/>
      <c r="OHE82" s="48"/>
      <c r="OHF82" s="48"/>
      <c r="OHG82" s="48"/>
      <c r="OHH82" s="48"/>
      <c r="OHI82" s="48"/>
      <c r="OHJ82" s="48"/>
      <c r="OHK82" s="48"/>
      <c r="OHL82" s="48"/>
      <c r="OHM82" s="48"/>
      <c r="OHN82" s="48"/>
      <c r="OHO82" s="48"/>
      <c r="OHP82" s="48"/>
      <c r="OHQ82" s="48"/>
      <c r="OHR82" s="48"/>
      <c r="OHS82" s="48"/>
      <c r="OHT82" s="48"/>
      <c r="OHU82" s="48"/>
      <c r="OHV82" s="48"/>
      <c r="OHW82" s="48"/>
      <c r="OHX82" s="48"/>
      <c r="OHY82" s="48"/>
      <c r="OHZ82" s="48"/>
      <c r="OIA82" s="48"/>
      <c r="OIB82" s="48"/>
      <c r="OIC82" s="48"/>
      <c r="OID82" s="48"/>
      <c r="OIE82" s="48"/>
      <c r="OIF82" s="48"/>
      <c r="OIG82" s="48"/>
      <c r="OIH82" s="48"/>
      <c r="OII82" s="48"/>
      <c r="OIJ82" s="48"/>
      <c r="OIK82" s="48"/>
      <c r="OIL82" s="48"/>
      <c r="OIM82" s="48"/>
      <c r="OIN82" s="48"/>
      <c r="OIO82" s="48"/>
      <c r="OIP82" s="48"/>
      <c r="OIQ82" s="48"/>
      <c r="OIR82" s="48"/>
      <c r="OIS82" s="48"/>
      <c r="OIT82" s="48"/>
      <c r="OIU82" s="48"/>
      <c r="OIV82" s="48"/>
      <c r="OIW82" s="48"/>
      <c r="OIX82" s="48"/>
      <c r="OIY82" s="48"/>
      <c r="OIZ82" s="48"/>
      <c r="OJA82" s="48"/>
      <c r="OJB82" s="48"/>
      <c r="OJC82" s="48"/>
      <c r="OJD82" s="48"/>
      <c r="OJE82" s="48"/>
      <c r="OJF82" s="48"/>
      <c r="OJG82" s="48"/>
      <c r="OJH82" s="48"/>
      <c r="OJI82" s="48"/>
      <c r="OJJ82" s="48"/>
      <c r="OJK82" s="48"/>
      <c r="OJL82" s="48"/>
      <c r="OJM82" s="48"/>
      <c r="OJN82" s="48"/>
      <c r="OJO82" s="48"/>
      <c r="OJP82" s="48"/>
      <c r="OJQ82" s="48"/>
      <c r="OJR82" s="48"/>
      <c r="OJS82" s="48"/>
      <c r="OJT82" s="48"/>
      <c r="OJU82" s="48"/>
      <c r="OJV82" s="48"/>
      <c r="OJW82" s="48"/>
      <c r="OJX82" s="48"/>
      <c r="OJY82" s="48"/>
      <c r="OJZ82" s="48"/>
      <c r="OKA82" s="48"/>
      <c r="OKB82" s="48"/>
      <c r="OKC82" s="48"/>
      <c r="OKD82" s="48"/>
      <c r="OKE82" s="48"/>
      <c r="OKF82" s="48"/>
      <c r="OKG82" s="48"/>
      <c r="OKH82" s="48"/>
      <c r="OKI82" s="48"/>
      <c r="OKJ82" s="48"/>
      <c r="OKK82" s="48"/>
      <c r="OKL82" s="48"/>
      <c r="OKM82" s="48"/>
      <c r="OKN82" s="48"/>
      <c r="OKO82" s="48"/>
      <c r="OKP82" s="48"/>
      <c r="OKQ82" s="48"/>
      <c r="OKR82" s="48"/>
      <c r="OKS82" s="48"/>
      <c r="OKT82" s="48"/>
      <c r="OKU82" s="48"/>
      <c r="OKV82" s="48"/>
      <c r="OKW82" s="48"/>
      <c r="OKX82" s="48"/>
      <c r="OKY82" s="48"/>
      <c r="OKZ82" s="48"/>
      <c r="OLA82" s="48"/>
      <c r="OLB82" s="48"/>
      <c r="OLC82" s="48"/>
      <c r="OLD82" s="48"/>
      <c r="OLE82" s="48"/>
      <c r="OLF82" s="48"/>
      <c r="OLG82" s="48"/>
      <c r="OLH82" s="48"/>
      <c r="OLI82" s="48"/>
      <c r="OLJ82" s="48"/>
      <c r="OLK82" s="48"/>
      <c r="OLL82" s="48"/>
      <c r="OLM82" s="48"/>
      <c r="OLN82" s="48"/>
      <c r="OLO82" s="48"/>
      <c r="OLP82" s="48"/>
      <c r="OLQ82" s="48"/>
      <c r="OLR82" s="48"/>
      <c r="OLS82" s="48"/>
      <c r="OLT82" s="48"/>
      <c r="OLU82" s="48"/>
      <c r="OLV82" s="48"/>
      <c r="OLW82" s="48"/>
      <c r="OLX82" s="48"/>
      <c r="OLY82" s="48"/>
      <c r="OLZ82" s="48"/>
      <c r="OMA82" s="48"/>
      <c r="OMB82" s="48"/>
      <c r="OMC82" s="48"/>
      <c r="OMD82" s="48"/>
      <c r="OME82" s="48"/>
      <c r="OMF82" s="48"/>
      <c r="OMG82" s="48"/>
      <c r="OMH82" s="48"/>
      <c r="OMI82" s="48"/>
      <c r="OMJ82" s="48"/>
      <c r="OMK82" s="48"/>
      <c r="OML82" s="48"/>
      <c r="OMM82" s="48"/>
      <c r="OMN82" s="48"/>
      <c r="OMO82" s="48"/>
      <c r="OMP82" s="48"/>
      <c r="OMQ82" s="48"/>
      <c r="OMR82" s="48"/>
      <c r="OMS82" s="48"/>
      <c r="OMT82" s="48"/>
      <c r="OMU82" s="48"/>
      <c r="OMV82" s="48"/>
      <c r="OMW82" s="48"/>
      <c r="OMX82" s="48"/>
      <c r="OMY82" s="48"/>
      <c r="OMZ82" s="48"/>
      <c r="ONA82" s="48"/>
      <c r="ONB82" s="48"/>
      <c r="ONC82" s="48"/>
      <c r="OND82" s="48"/>
      <c r="ONE82" s="48"/>
      <c r="ONF82" s="48"/>
      <c r="ONG82" s="48"/>
      <c r="ONH82" s="48"/>
      <c r="ONI82" s="48"/>
      <c r="ONJ82" s="48"/>
      <c r="ONK82" s="48"/>
      <c r="ONL82" s="48"/>
      <c r="ONM82" s="48"/>
      <c r="ONN82" s="48"/>
      <c r="ONO82" s="48"/>
      <c r="ONP82" s="48"/>
      <c r="ONQ82" s="48"/>
      <c r="ONR82" s="48"/>
      <c r="ONS82" s="48"/>
      <c r="ONT82" s="48"/>
      <c r="ONU82" s="48"/>
      <c r="ONV82" s="48"/>
      <c r="ONW82" s="48"/>
      <c r="ONX82" s="48"/>
      <c r="ONY82" s="48"/>
      <c r="ONZ82" s="48"/>
      <c r="OOA82" s="48"/>
      <c r="OOB82" s="48"/>
      <c r="OOC82" s="48"/>
      <c r="OOD82" s="48"/>
      <c r="OOE82" s="48"/>
      <c r="OOF82" s="48"/>
      <c r="OOG82" s="48"/>
      <c r="OOH82" s="48"/>
      <c r="OOI82" s="48"/>
      <c r="OOJ82" s="48"/>
      <c r="OOK82" s="48"/>
      <c r="OOL82" s="48"/>
      <c r="OOM82" s="48"/>
      <c r="OON82" s="48"/>
      <c r="OOO82" s="48"/>
      <c r="OOP82" s="48"/>
      <c r="OOQ82" s="48"/>
      <c r="OOR82" s="48"/>
      <c r="OOS82" s="48"/>
      <c r="OOT82" s="48"/>
      <c r="OOU82" s="48"/>
      <c r="OOV82" s="48"/>
      <c r="OOW82" s="48"/>
      <c r="OOX82" s="48"/>
      <c r="OOY82" s="48"/>
      <c r="OOZ82" s="48"/>
      <c r="OPA82" s="48"/>
      <c r="OPB82" s="48"/>
      <c r="OPC82" s="48"/>
      <c r="OPD82" s="48"/>
      <c r="OPE82" s="48"/>
      <c r="OPF82" s="48"/>
      <c r="OPG82" s="48"/>
      <c r="OPH82" s="48"/>
      <c r="OPI82" s="48"/>
      <c r="OPJ82" s="48"/>
      <c r="OPK82" s="48"/>
      <c r="OPL82" s="48"/>
      <c r="OPM82" s="48"/>
      <c r="OPN82" s="48"/>
      <c r="OPO82" s="48"/>
      <c r="OPP82" s="48"/>
      <c r="OPQ82" s="48"/>
      <c r="OPR82" s="48"/>
      <c r="OPS82" s="48"/>
      <c r="OPT82" s="48"/>
      <c r="OPU82" s="48"/>
      <c r="OPV82" s="48"/>
      <c r="OPW82" s="48"/>
      <c r="OPX82" s="48"/>
      <c r="OPY82" s="48"/>
      <c r="OPZ82" s="48"/>
      <c r="OQA82" s="48"/>
      <c r="OQB82" s="48"/>
      <c r="OQC82" s="48"/>
      <c r="OQD82" s="48"/>
      <c r="OQE82" s="48"/>
      <c r="OQF82" s="48"/>
      <c r="OQG82" s="48"/>
      <c r="OQH82" s="48"/>
      <c r="OQI82" s="48"/>
      <c r="OQJ82" s="48"/>
      <c r="OQK82" s="48"/>
      <c r="OQL82" s="48"/>
      <c r="OQM82" s="48"/>
      <c r="OQN82" s="48"/>
      <c r="OQO82" s="48"/>
      <c r="OQP82" s="48"/>
      <c r="OQQ82" s="48"/>
      <c r="OQR82" s="48"/>
      <c r="OQS82" s="48"/>
      <c r="OQT82" s="48"/>
      <c r="OQU82" s="48"/>
      <c r="OQV82" s="48"/>
      <c r="OQW82" s="48"/>
      <c r="OQX82" s="48"/>
      <c r="OQY82" s="48"/>
      <c r="OQZ82" s="48"/>
      <c r="ORA82" s="48"/>
      <c r="ORB82" s="48"/>
      <c r="ORC82" s="48"/>
      <c r="ORD82" s="48"/>
      <c r="ORE82" s="48"/>
      <c r="ORF82" s="48"/>
      <c r="ORG82" s="48"/>
      <c r="ORH82" s="48"/>
      <c r="ORI82" s="48"/>
      <c r="ORJ82" s="48"/>
      <c r="ORK82" s="48"/>
      <c r="ORL82" s="48"/>
      <c r="ORM82" s="48"/>
      <c r="ORN82" s="48"/>
      <c r="ORO82" s="48"/>
      <c r="ORP82" s="48"/>
      <c r="ORQ82" s="48"/>
      <c r="ORR82" s="48"/>
      <c r="ORS82" s="48"/>
      <c r="ORT82" s="48"/>
      <c r="ORU82" s="48"/>
      <c r="ORV82" s="48"/>
      <c r="ORW82" s="48"/>
      <c r="ORX82" s="48"/>
      <c r="ORY82" s="48"/>
      <c r="ORZ82" s="48"/>
      <c r="OSA82" s="48"/>
      <c r="OSB82" s="48"/>
      <c r="OSC82" s="48"/>
      <c r="OSD82" s="48"/>
      <c r="OSE82" s="48"/>
      <c r="OSF82" s="48"/>
      <c r="OSG82" s="48"/>
      <c r="OSH82" s="48"/>
      <c r="OSI82" s="48"/>
      <c r="OSJ82" s="48"/>
      <c r="OSK82" s="48"/>
      <c r="OSL82" s="48"/>
      <c r="OSM82" s="48"/>
      <c r="OSN82" s="48"/>
      <c r="OSO82" s="48"/>
      <c r="OSP82" s="48"/>
      <c r="OSQ82" s="48"/>
      <c r="OSR82" s="48"/>
      <c r="OSS82" s="48"/>
      <c r="OST82" s="48"/>
      <c r="OSU82" s="48"/>
      <c r="OSV82" s="48"/>
      <c r="OSW82" s="48"/>
      <c r="OSX82" s="48"/>
      <c r="OSY82" s="48"/>
      <c r="OSZ82" s="48"/>
      <c r="OTA82" s="48"/>
      <c r="OTB82" s="48"/>
      <c r="OTC82" s="48"/>
      <c r="OTD82" s="48"/>
      <c r="OTE82" s="48"/>
      <c r="OTF82" s="48"/>
      <c r="OTG82" s="48"/>
      <c r="OTH82" s="48"/>
      <c r="OTI82" s="48"/>
      <c r="OTJ82" s="48"/>
      <c r="OTK82" s="48"/>
      <c r="OTL82" s="48"/>
      <c r="OTM82" s="48"/>
      <c r="OTN82" s="48"/>
      <c r="OTO82" s="48"/>
      <c r="OTP82" s="48"/>
      <c r="OTQ82" s="48"/>
      <c r="OTR82" s="48"/>
      <c r="OTS82" s="48"/>
      <c r="OTT82" s="48"/>
      <c r="OTU82" s="48"/>
      <c r="OTV82" s="48"/>
      <c r="OTW82" s="48"/>
      <c r="OTX82" s="48"/>
      <c r="OTY82" s="48"/>
      <c r="OTZ82" s="48"/>
      <c r="OUA82" s="48"/>
      <c r="OUB82" s="48"/>
      <c r="OUC82" s="48"/>
      <c r="OUD82" s="48"/>
      <c r="OUE82" s="48"/>
      <c r="OUF82" s="48"/>
      <c r="OUG82" s="48"/>
      <c r="OUH82" s="48"/>
      <c r="OUI82" s="48"/>
      <c r="OUJ82" s="48"/>
      <c r="OUK82" s="48"/>
      <c r="OUL82" s="48"/>
      <c r="OUM82" s="48"/>
      <c r="OUN82" s="48"/>
      <c r="OUO82" s="48"/>
      <c r="OUP82" s="48"/>
      <c r="OUQ82" s="48"/>
      <c r="OUR82" s="48"/>
      <c r="OUS82" s="48"/>
      <c r="OUT82" s="48"/>
      <c r="OUU82" s="48"/>
      <c r="OUV82" s="48"/>
      <c r="OUW82" s="48"/>
      <c r="OUX82" s="48"/>
      <c r="OUY82" s="48"/>
      <c r="OUZ82" s="48"/>
      <c r="OVA82" s="48"/>
      <c r="OVB82" s="48"/>
      <c r="OVC82" s="48"/>
      <c r="OVD82" s="48"/>
      <c r="OVE82" s="48"/>
      <c r="OVF82" s="48"/>
      <c r="OVG82" s="48"/>
      <c r="OVH82" s="48"/>
      <c r="OVI82" s="48"/>
      <c r="OVJ82" s="48"/>
      <c r="OVK82" s="48"/>
      <c r="OVL82" s="48"/>
      <c r="OVM82" s="48"/>
      <c r="OVN82" s="48"/>
      <c r="OVO82" s="48"/>
      <c r="OVP82" s="48"/>
      <c r="OVQ82" s="48"/>
      <c r="OVR82" s="48"/>
      <c r="OVS82" s="48"/>
      <c r="OVT82" s="48"/>
      <c r="OVU82" s="48"/>
      <c r="OVV82" s="48"/>
      <c r="OVW82" s="48"/>
      <c r="OVX82" s="48"/>
      <c r="OVY82" s="48"/>
      <c r="OVZ82" s="48"/>
      <c r="OWA82" s="48"/>
      <c r="OWB82" s="48"/>
      <c r="OWC82" s="48"/>
      <c r="OWD82" s="48"/>
      <c r="OWE82" s="48"/>
      <c r="OWF82" s="48"/>
      <c r="OWG82" s="48"/>
      <c r="OWH82" s="48"/>
      <c r="OWI82" s="48"/>
      <c r="OWJ82" s="48"/>
      <c r="OWK82" s="48"/>
      <c r="OWL82" s="48"/>
      <c r="OWM82" s="48"/>
      <c r="OWN82" s="48"/>
      <c r="OWO82" s="48"/>
      <c r="OWP82" s="48"/>
      <c r="OWQ82" s="48"/>
      <c r="OWR82" s="48"/>
      <c r="OWS82" s="48"/>
      <c r="OWT82" s="48"/>
      <c r="OWU82" s="48"/>
      <c r="OWV82" s="48"/>
      <c r="OWW82" s="48"/>
      <c r="OWX82" s="48"/>
      <c r="OWY82" s="48"/>
      <c r="OWZ82" s="48"/>
      <c r="OXA82" s="48"/>
      <c r="OXB82" s="48"/>
      <c r="OXC82" s="48"/>
      <c r="OXD82" s="48"/>
      <c r="OXE82" s="48"/>
      <c r="OXF82" s="48"/>
      <c r="OXG82" s="48"/>
      <c r="OXH82" s="48"/>
      <c r="OXI82" s="48"/>
      <c r="OXJ82" s="48"/>
      <c r="OXK82" s="48"/>
      <c r="OXL82" s="48"/>
      <c r="OXM82" s="48"/>
      <c r="OXN82" s="48"/>
      <c r="OXO82" s="48"/>
      <c r="OXP82" s="48"/>
      <c r="OXQ82" s="48"/>
      <c r="OXR82" s="48"/>
      <c r="OXS82" s="48"/>
      <c r="OXT82" s="48"/>
      <c r="OXU82" s="48"/>
      <c r="OXV82" s="48"/>
      <c r="OXW82" s="48"/>
      <c r="OXX82" s="48"/>
      <c r="OXY82" s="48"/>
      <c r="OXZ82" s="48"/>
      <c r="OYA82" s="48"/>
      <c r="OYB82" s="48"/>
      <c r="OYC82" s="48"/>
      <c r="OYD82" s="48"/>
      <c r="OYE82" s="48"/>
      <c r="OYF82" s="48"/>
      <c r="OYG82" s="48"/>
      <c r="OYH82" s="48"/>
      <c r="OYI82" s="48"/>
      <c r="OYJ82" s="48"/>
      <c r="OYK82" s="48"/>
      <c r="OYL82" s="48"/>
      <c r="OYM82" s="48"/>
      <c r="OYN82" s="48"/>
      <c r="OYO82" s="48"/>
      <c r="OYP82" s="48"/>
      <c r="OYQ82" s="48"/>
      <c r="OYR82" s="48"/>
      <c r="OYS82" s="48"/>
      <c r="OYT82" s="48"/>
      <c r="OYU82" s="48"/>
      <c r="OYV82" s="48"/>
      <c r="OYW82" s="48"/>
      <c r="OYX82" s="48"/>
      <c r="OYY82" s="48"/>
      <c r="OYZ82" s="48"/>
      <c r="OZA82" s="48"/>
      <c r="OZB82" s="48"/>
      <c r="OZC82" s="48"/>
      <c r="OZD82" s="48"/>
      <c r="OZE82" s="48"/>
      <c r="OZF82" s="48"/>
      <c r="OZG82" s="48"/>
      <c r="OZH82" s="48"/>
      <c r="OZI82" s="48"/>
      <c r="OZJ82" s="48"/>
      <c r="OZK82" s="48"/>
      <c r="OZL82" s="48"/>
      <c r="OZM82" s="48"/>
      <c r="OZN82" s="48"/>
      <c r="OZO82" s="48"/>
      <c r="OZP82" s="48"/>
      <c r="OZQ82" s="48"/>
      <c r="OZR82" s="48"/>
      <c r="OZS82" s="48"/>
      <c r="OZT82" s="48"/>
      <c r="OZU82" s="48"/>
      <c r="OZV82" s="48"/>
      <c r="OZW82" s="48"/>
      <c r="OZX82" s="48"/>
      <c r="OZY82" s="48"/>
      <c r="OZZ82" s="48"/>
      <c r="PAA82" s="48"/>
      <c r="PAB82" s="48"/>
      <c r="PAC82" s="48"/>
      <c r="PAD82" s="48"/>
      <c r="PAE82" s="48"/>
      <c r="PAF82" s="48"/>
      <c r="PAG82" s="48"/>
      <c r="PAH82" s="48"/>
      <c r="PAI82" s="48"/>
      <c r="PAJ82" s="48"/>
      <c r="PAK82" s="48"/>
      <c r="PAL82" s="48"/>
      <c r="PAM82" s="48"/>
      <c r="PAN82" s="48"/>
      <c r="PAO82" s="48"/>
      <c r="PAP82" s="48"/>
      <c r="PAQ82" s="48"/>
      <c r="PAR82" s="48"/>
      <c r="PAS82" s="48"/>
      <c r="PAT82" s="48"/>
      <c r="PAU82" s="48"/>
      <c r="PAV82" s="48"/>
      <c r="PAW82" s="48"/>
      <c r="PAX82" s="48"/>
      <c r="PAY82" s="48"/>
      <c r="PAZ82" s="48"/>
      <c r="PBA82" s="48"/>
      <c r="PBB82" s="48"/>
      <c r="PBC82" s="48"/>
      <c r="PBD82" s="48"/>
      <c r="PBE82" s="48"/>
      <c r="PBF82" s="48"/>
      <c r="PBG82" s="48"/>
      <c r="PBH82" s="48"/>
      <c r="PBI82" s="48"/>
      <c r="PBJ82" s="48"/>
      <c r="PBK82" s="48"/>
      <c r="PBL82" s="48"/>
      <c r="PBM82" s="48"/>
      <c r="PBN82" s="48"/>
      <c r="PBO82" s="48"/>
      <c r="PBP82" s="48"/>
      <c r="PBQ82" s="48"/>
      <c r="PBR82" s="48"/>
      <c r="PBS82" s="48"/>
      <c r="PBT82" s="48"/>
      <c r="PBU82" s="48"/>
      <c r="PBV82" s="48"/>
      <c r="PBW82" s="48"/>
      <c r="PBX82" s="48"/>
      <c r="PBY82" s="48"/>
      <c r="PBZ82" s="48"/>
      <c r="PCA82" s="48"/>
      <c r="PCB82" s="48"/>
      <c r="PCC82" s="48"/>
      <c r="PCD82" s="48"/>
      <c r="PCE82" s="48"/>
      <c r="PCF82" s="48"/>
      <c r="PCG82" s="48"/>
      <c r="PCH82" s="48"/>
      <c r="PCI82" s="48"/>
      <c r="PCJ82" s="48"/>
      <c r="PCK82" s="48"/>
      <c r="PCL82" s="48"/>
      <c r="PCM82" s="48"/>
      <c r="PCN82" s="48"/>
      <c r="PCO82" s="48"/>
      <c r="PCP82" s="48"/>
      <c r="PCQ82" s="48"/>
      <c r="PCR82" s="48"/>
      <c r="PCS82" s="48"/>
      <c r="PCT82" s="48"/>
      <c r="PCU82" s="48"/>
      <c r="PCV82" s="48"/>
      <c r="PCW82" s="48"/>
      <c r="PCX82" s="48"/>
      <c r="PCY82" s="48"/>
      <c r="PCZ82" s="48"/>
      <c r="PDA82" s="48"/>
      <c r="PDB82" s="48"/>
      <c r="PDC82" s="48"/>
      <c r="PDD82" s="48"/>
      <c r="PDE82" s="48"/>
      <c r="PDF82" s="48"/>
      <c r="PDG82" s="48"/>
      <c r="PDH82" s="48"/>
      <c r="PDI82" s="48"/>
      <c r="PDJ82" s="48"/>
      <c r="PDK82" s="48"/>
      <c r="PDL82" s="48"/>
      <c r="PDM82" s="48"/>
      <c r="PDN82" s="48"/>
      <c r="PDO82" s="48"/>
      <c r="PDP82" s="48"/>
      <c r="PDQ82" s="48"/>
      <c r="PDR82" s="48"/>
      <c r="PDS82" s="48"/>
      <c r="PDT82" s="48"/>
      <c r="PDU82" s="48"/>
      <c r="PDV82" s="48"/>
      <c r="PDW82" s="48"/>
      <c r="PDX82" s="48"/>
      <c r="PDY82" s="48"/>
      <c r="PDZ82" s="48"/>
      <c r="PEA82" s="48"/>
      <c r="PEB82" s="48"/>
      <c r="PEC82" s="48"/>
      <c r="PED82" s="48"/>
      <c r="PEE82" s="48"/>
      <c r="PEF82" s="48"/>
      <c r="PEG82" s="48"/>
      <c r="PEH82" s="48"/>
      <c r="PEI82" s="48"/>
      <c r="PEJ82" s="48"/>
      <c r="PEK82" s="48"/>
      <c r="PEL82" s="48"/>
      <c r="PEM82" s="48"/>
      <c r="PEN82" s="48"/>
      <c r="PEO82" s="48"/>
      <c r="PEP82" s="48"/>
      <c r="PEQ82" s="48"/>
      <c r="PER82" s="48"/>
      <c r="PES82" s="48"/>
      <c r="PET82" s="48"/>
      <c r="PEU82" s="48"/>
      <c r="PEV82" s="48"/>
      <c r="PEW82" s="48"/>
      <c r="PEX82" s="48"/>
      <c r="PEY82" s="48"/>
      <c r="PEZ82" s="48"/>
      <c r="PFA82" s="48"/>
      <c r="PFB82" s="48"/>
      <c r="PFC82" s="48"/>
      <c r="PFD82" s="48"/>
      <c r="PFE82" s="48"/>
      <c r="PFF82" s="48"/>
      <c r="PFG82" s="48"/>
      <c r="PFH82" s="48"/>
      <c r="PFI82" s="48"/>
      <c r="PFJ82" s="48"/>
      <c r="PFK82" s="48"/>
      <c r="PFL82" s="48"/>
      <c r="PFM82" s="48"/>
      <c r="PFN82" s="48"/>
      <c r="PFO82" s="48"/>
      <c r="PFP82" s="48"/>
      <c r="PFQ82" s="48"/>
      <c r="PFR82" s="48"/>
      <c r="PFS82" s="48"/>
      <c r="PFT82" s="48"/>
      <c r="PFU82" s="48"/>
      <c r="PFV82" s="48"/>
      <c r="PFW82" s="48"/>
      <c r="PFX82" s="48"/>
      <c r="PFY82" s="48"/>
      <c r="PFZ82" s="48"/>
      <c r="PGA82" s="48"/>
      <c r="PGB82" s="48"/>
      <c r="PGC82" s="48"/>
      <c r="PGD82" s="48"/>
      <c r="PGE82" s="48"/>
      <c r="PGF82" s="48"/>
      <c r="PGG82" s="48"/>
      <c r="PGH82" s="48"/>
      <c r="PGI82" s="48"/>
      <c r="PGJ82" s="48"/>
      <c r="PGK82" s="48"/>
      <c r="PGL82" s="48"/>
      <c r="PGM82" s="48"/>
      <c r="PGN82" s="48"/>
      <c r="PGO82" s="48"/>
      <c r="PGP82" s="48"/>
      <c r="PGQ82" s="48"/>
      <c r="PGR82" s="48"/>
      <c r="PGS82" s="48"/>
      <c r="PGT82" s="48"/>
      <c r="PGU82" s="48"/>
      <c r="PGV82" s="48"/>
      <c r="PGW82" s="48"/>
      <c r="PGX82" s="48"/>
      <c r="PGY82" s="48"/>
      <c r="PGZ82" s="48"/>
      <c r="PHA82" s="48"/>
      <c r="PHB82" s="48"/>
      <c r="PHC82" s="48"/>
      <c r="PHD82" s="48"/>
      <c r="PHE82" s="48"/>
      <c r="PHF82" s="48"/>
      <c r="PHG82" s="48"/>
      <c r="PHH82" s="48"/>
      <c r="PHI82" s="48"/>
      <c r="PHJ82" s="48"/>
      <c r="PHK82" s="48"/>
      <c r="PHL82" s="48"/>
      <c r="PHM82" s="48"/>
      <c r="PHN82" s="48"/>
      <c r="PHO82" s="48"/>
      <c r="PHP82" s="48"/>
      <c r="PHQ82" s="48"/>
      <c r="PHR82" s="48"/>
      <c r="PHS82" s="48"/>
      <c r="PHT82" s="48"/>
      <c r="PHU82" s="48"/>
      <c r="PHV82" s="48"/>
      <c r="PHW82" s="48"/>
      <c r="PHX82" s="48"/>
      <c r="PHY82" s="48"/>
      <c r="PHZ82" s="48"/>
      <c r="PIA82" s="48"/>
      <c r="PIB82" s="48"/>
      <c r="PIC82" s="48"/>
      <c r="PID82" s="48"/>
      <c r="PIE82" s="48"/>
      <c r="PIF82" s="48"/>
      <c r="PIG82" s="48"/>
      <c r="PIH82" s="48"/>
      <c r="PII82" s="48"/>
      <c r="PIJ82" s="48"/>
      <c r="PIK82" s="48"/>
      <c r="PIL82" s="48"/>
      <c r="PIM82" s="48"/>
      <c r="PIN82" s="48"/>
      <c r="PIO82" s="48"/>
      <c r="PIP82" s="48"/>
      <c r="PIQ82" s="48"/>
      <c r="PIR82" s="48"/>
      <c r="PIS82" s="48"/>
      <c r="PIT82" s="48"/>
      <c r="PIU82" s="48"/>
      <c r="PIV82" s="48"/>
      <c r="PIW82" s="48"/>
      <c r="PIX82" s="48"/>
      <c r="PIY82" s="48"/>
      <c r="PIZ82" s="48"/>
      <c r="PJA82" s="48"/>
      <c r="PJB82" s="48"/>
      <c r="PJC82" s="48"/>
      <c r="PJD82" s="48"/>
      <c r="PJE82" s="48"/>
      <c r="PJF82" s="48"/>
      <c r="PJG82" s="48"/>
      <c r="PJH82" s="48"/>
      <c r="PJI82" s="48"/>
      <c r="PJJ82" s="48"/>
      <c r="PJK82" s="48"/>
      <c r="PJL82" s="48"/>
      <c r="PJM82" s="48"/>
      <c r="PJN82" s="48"/>
      <c r="PJO82" s="48"/>
      <c r="PJP82" s="48"/>
      <c r="PJQ82" s="48"/>
      <c r="PJR82" s="48"/>
      <c r="PJS82" s="48"/>
      <c r="PJT82" s="48"/>
      <c r="PJU82" s="48"/>
      <c r="PJV82" s="48"/>
      <c r="PJW82" s="48"/>
      <c r="PJX82" s="48"/>
      <c r="PJY82" s="48"/>
      <c r="PJZ82" s="48"/>
      <c r="PKA82" s="48"/>
      <c r="PKB82" s="48"/>
      <c r="PKC82" s="48"/>
      <c r="PKD82" s="48"/>
      <c r="PKE82" s="48"/>
      <c r="PKF82" s="48"/>
      <c r="PKG82" s="48"/>
      <c r="PKH82" s="48"/>
      <c r="PKI82" s="48"/>
      <c r="PKJ82" s="48"/>
      <c r="PKK82" s="48"/>
      <c r="PKL82" s="48"/>
      <c r="PKM82" s="48"/>
      <c r="PKN82" s="48"/>
      <c r="PKO82" s="48"/>
      <c r="PKP82" s="48"/>
      <c r="PKQ82" s="48"/>
      <c r="PKR82" s="48"/>
      <c r="PKS82" s="48"/>
      <c r="PKT82" s="48"/>
      <c r="PKU82" s="48"/>
      <c r="PKV82" s="48"/>
      <c r="PKW82" s="48"/>
      <c r="PKX82" s="48"/>
      <c r="PKY82" s="48"/>
      <c r="PKZ82" s="48"/>
      <c r="PLA82" s="48"/>
      <c r="PLB82" s="48"/>
      <c r="PLC82" s="48"/>
      <c r="PLD82" s="48"/>
      <c r="PLE82" s="48"/>
      <c r="PLF82" s="48"/>
      <c r="PLG82" s="48"/>
      <c r="PLH82" s="48"/>
      <c r="PLI82" s="48"/>
      <c r="PLJ82" s="48"/>
      <c r="PLK82" s="48"/>
      <c r="PLL82" s="48"/>
      <c r="PLM82" s="48"/>
      <c r="PLN82" s="48"/>
      <c r="PLO82" s="48"/>
      <c r="PLP82" s="48"/>
      <c r="PLQ82" s="48"/>
      <c r="PLR82" s="48"/>
      <c r="PLS82" s="48"/>
      <c r="PLT82" s="48"/>
      <c r="PLU82" s="48"/>
      <c r="PLV82" s="48"/>
      <c r="PLW82" s="48"/>
      <c r="PLX82" s="48"/>
      <c r="PLY82" s="48"/>
      <c r="PLZ82" s="48"/>
      <c r="PMA82" s="48"/>
      <c r="PMB82" s="48"/>
      <c r="PMC82" s="48"/>
      <c r="PMD82" s="48"/>
      <c r="PME82" s="48"/>
      <c r="PMF82" s="48"/>
      <c r="PMG82" s="48"/>
      <c r="PMH82" s="48"/>
      <c r="PMI82" s="48"/>
      <c r="PMJ82" s="48"/>
      <c r="PMK82" s="48"/>
      <c r="PML82" s="48"/>
      <c r="PMM82" s="48"/>
      <c r="PMN82" s="48"/>
      <c r="PMO82" s="48"/>
      <c r="PMP82" s="48"/>
      <c r="PMQ82" s="48"/>
      <c r="PMR82" s="48"/>
      <c r="PMS82" s="48"/>
      <c r="PMT82" s="48"/>
      <c r="PMU82" s="48"/>
      <c r="PMV82" s="48"/>
      <c r="PMW82" s="48"/>
      <c r="PMX82" s="48"/>
      <c r="PMY82" s="48"/>
      <c r="PMZ82" s="48"/>
      <c r="PNA82" s="48"/>
      <c r="PNB82" s="48"/>
      <c r="PNC82" s="48"/>
      <c r="PND82" s="48"/>
      <c r="PNE82" s="48"/>
      <c r="PNF82" s="48"/>
      <c r="PNG82" s="48"/>
      <c r="PNH82" s="48"/>
      <c r="PNI82" s="48"/>
      <c r="PNJ82" s="48"/>
      <c r="PNK82" s="48"/>
      <c r="PNL82" s="48"/>
      <c r="PNM82" s="48"/>
      <c r="PNN82" s="48"/>
      <c r="PNO82" s="48"/>
      <c r="PNP82" s="48"/>
      <c r="PNQ82" s="48"/>
      <c r="PNR82" s="48"/>
      <c r="PNS82" s="48"/>
      <c r="PNT82" s="48"/>
      <c r="PNU82" s="48"/>
      <c r="PNV82" s="48"/>
      <c r="PNW82" s="48"/>
      <c r="PNX82" s="48"/>
      <c r="PNY82" s="48"/>
      <c r="PNZ82" s="48"/>
      <c r="POA82" s="48"/>
      <c r="POB82" s="48"/>
      <c r="POC82" s="48"/>
      <c r="POD82" s="48"/>
      <c r="POE82" s="48"/>
      <c r="POF82" s="48"/>
      <c r="POG82" s="48"/>
      <c r="POH82" s="48"/>
      <c r="POI82" s="48"/>
      <c r="POJ82" s="48"/>
      <c r="POK82" s="48"/>
      <c r="POL82" s="48"/>
      <c r="POM82" s="48"/>
      <c r="PON82" s="48"/>
      <c r="POO82" s="48"/>
      <c r="POP82" s="48"/>
      <c r="POQ82" s="48"/>
      <c r="POR82" s="48"/>
      <c r="POS82" s="48"/>
      <c r="POT82" s="48"/>
      <c r="POU82" s="48"/>
      <c r="POV82" s="48"/>
      <c r="POW82" s="48"/>
      <c r="POX82" s="48"/>
      <c r="POY82" s="48"/>
      <c r="POZ82" s="48"/>
      <c r="PPA82" s="48"/>
      <c r="PPB82" s="48"/>
      <c r="PPC82" s="48"/>
      <c r="PPD82" s="48"/>
      <c r="PPE82" s="48"/>
      <c r="PPF82" s="48"/>
      <c r="PPG82" s="48"/>
      <c r="PPH82" s="48"/>
      <c r="PPI82" s="48"/>
      <c r="PPJ82" s="48"/>
      <c r="PPK82" s="48"/>
      <c r="PPL82" s="48"/>
      <c r="PPM82" s="48"/>
      <c r="PPN82" s="48"/>
      <c r="PPO82" s="48"/>
      <c r="PPP82" s="48"/>
      <c r="PPQ82" s="48"/>
      <c r="PPR82" s="48"/>
      <c r="PPS82" s="48"/>
      <c r="PPT82" s="48"/>
      <c r="PPU82" s="48"/>
      <c r="PPV82" s="48"/>
      <c r="PPW82" s="48"/>
      <c r="PPX82" s="48"/>
      <c r="PPY82" s="48"/>
      <c r="PPZ82" s="48"/>
      <c r="PQA82" s="48"/>
      <c r="PQB82" s="48"/>
      <c r="PQC82" s="48"/>
      <c r="PQD82" s="48"/>
      <c r="PQE82" s="48"/>
      <c r="PQF82" s="48"/>
      <c r="PQG82" s="48"/>
      <c r="PQH82" s="48"/>
      <c r="PQI82" s="48"/>
      <c r="PQJ82" s="48"/>
      <c r="PQK82" s="48"/>
      <c r="PQL82" s="48"/>
      <c r="PQM82" s="48"/>
      <c r="PQN82" s="48"/>
      <c r="PQO82" s="48"/>
      <c r="PQP82" s="48"/>
      <c r="PQQ82" s="48"/>
      <c r="PQR82" s="48"/>
      <c r="PQS82" s="48"/>
      <c r="PQT82" s="48"/>
      <c r="PQU82" s="48"/>
      <c r="PQV82" s="48"/>
      <c r="PQW82" s="48"/>
      <c r="PQX82" s="48"/>
      <c r="PQY82" s="48"/>
      <c r="PQZ82" s="48"/>
      <c r="PRA82" s="48"/>
      <c r="PRB82" s="48"/>
      <c r="PRC82" s="48"/>
      <c r="PRD82" s="48"/>
      <c r="PRE82" s="48"/>
      <c r="PRF82" s="48"/>
      <c r="PRG82" s="48"/>
      <c r="PRH82" s="48"/>
      <c r="PRI82" s="48"/>
      <c r="PRJ82" s="48"/>
      <c r="PRK82" s="48"/>
      <c r="PRL82" s="48"/>
      <c r="PRM82" s="48"/>
      <c r="PRN82" s="48"/>
      <c r="PRO82" s="48"/>
      <c r="PRP82" s="48"/>
      <c r="PRQ82" s="48"/>
      <c r="PRR82" s="48"/>
      <c r="PRS82" s="48"/>
      <c r="PRT82" s="48"/>
      <c r="PRU82" s="48"/>
      <c r="PRV82" s="48"/>
      <c r="PRW82" s="48"/>
      <c r="PRX82" s="48"/>
      <c r="PRY82" s="48"/>
      <c r="PRZ82" s="48"/>
      <c r="PSA82" s="48"/>
      <c r="PSB82" s="48"/>
      <c r="PSC82" s="48"/>
      <c r="PSD82" s="48"/>
      <c r="PSE82" s="48"/>
      <c r="PSF82" s="48"/>
      <c r="PSG82" s="48"/>
      <c r="PSH82" s="48"/>
      <c r="PSI82" s="48"/>
      <c r="PSJ82" s="48"/>
      <c r="PSK82" s="48"/>
      <c r="PSL82" s="48"/>
      <c r="PSM82" s="48"/>
      <c r="PSN82" s="48"/>
      <c r="PSO82" s="48"/>
      <c r="PSP82" s="48"/>
      <c r="PSQ82" s="48"/>
      <c r="PSR82" s="48"/>
      <c r="PSS82" s="48"/>
      <c r="PST82" s="48"/>
      <c r="PSU82" s="48"/>
      <c r="PSV82" s="48"/>
      <c r="PSW82" s="48"/>
      <c r="PSX82" s="48"/>
      <c r="PSY82" s="48"/>
      <c r="PSZ82" s="48"/>
      <c r="PTA82" s="48"/>
      <c r="PTB82" s="48"/>
      <c r="PTC82" s="48"/>
      <c r="PTD82" s="48"/>
      <c r="PTE82" s="48"/>
      <c r="PTF82" s="48"/>
      <c r="PTG82" s="48"/>
      <c r="PTH82" s="48"/>
      <c r="PTI82" s="48"/>
      <c r="PTJ82" s="48"/>
      <c r="PTK82" s="48"/>
      <c r="PTL82" s="48"/>
      <c r="PTM82" s="48"/>
      <c r="PTN82" s="48"/>
      <c r="PTO82" s="48"/>
      <c r="PTP82" s="48"/>
      <c r="PTQ82" s="48"/>
      <c r="PTR82" s="48"/>
      <c r="PTS82" s="48"/>
      <c r="PTT82" s="48"/>
      <c r="PTU82" s="48"/>
      <c r="PTV82" s="48"/>
      <c r="PTW82" s="48"/>
      <c r="PTX82" s="48"/>
      <c r="PTY82" s="48"/>
      <c r="PTZ82" s="48"/>
      <c r="PUA82" s="48"/>
      <c r="PUB82" s="48"/>
      <c r="PUC82" s="48"/>
      <c r="PUD82" s="48"/>
      <c r="PUE82" s="48"/>
      <c r="PUF82" s="48"/>
      <c r="PUG82" s="48"/>
      <c r="PUH82" s="48"/>
      <c r="PUI82" s="48"/>
      <c r="PUJ82" s="48"/>
      <c r="PUK82" s="48"/>
      <c r="PUL82" s="48"/>
      <c r="PUM82" s="48"/>
      <c r="PUN82" s="48"/>
      <c r="PUO82" s="48"/>
      <c r="PUP82" s="48"/>
      <c r="PUQ82" s="48"/>
      <c r="PUR82" s="48"/>
      <c r="PUS82" s="48"/>
      <c r="PUT82" s="48"/>
      <c r="PUU82" s="48"/>
      <c r="PUV82" s="48"/>
      <c r="PUW82" s="48"/>
      <c r="PUX82" s="48"/>
      <c r="PUY82" s="48"/>
      <c r="PUZ82" s="48"/>
      <c r="PVA82" s="48"/>
      <c r="PVB82" s="48"/>
      <c r="PVC82" s="48"/>
      <c r="PVD82" s="48"/>
      <c r="PVE82" s="48"/>
      <c r="PVF82" s="48"/>
      <c r="PVG82" s="48"/>
      <c r="PVH82" s="48"/>
      <c r="PVI82" s="48"/>
      <c r="PVJ82" s="48"/>
      <c r="PVK82" s="48"/>
      <c r="PVL82" s="48"/>
      <c r="PVM82" s="48"/>
      <c r="PVN82" s="48"/>
      <c r="PVO82" s="48"/>
      <c r="PVP82" s="48"/>
      <c r="PVQ82" s="48"/>
      <c r="PVR82" s="48"/>
      <c r="PVS82" s="48"/>
      <c r="PVT82" s="48"/>
      <c r="PVU82" s="48"/>
      <c r="PVV82" s="48"/>
      <c r="PVW82" s="48"/>
      <c r="PVX82" s="48"/>
      <c r="PVY82" s="48"/>
      <c r="PVZ82" s="48"/>
      <c r="PWA82" s="48"/>
      <c r="PWB82" s="48"/>
      <c r="PWC82" s="48"/>
      <c r="PWD82" s="48"/>
      <c r="PWE82" s="48"/>
      <c r="PWF82" s="48"/>
      <c r="PWG82" s="48"/>
      <c r="PWH82" s="48"/>
      <c r="PWI82" s="48"/>
      <c r="PWJ82" s="48"/>
      <c r="PWK82" s="48"/>
      <c r="PWL82" s="48"/>
      <c r="PWM82" s="48"/>
      <c r="PWN82" s="48"/>
      <c r="PWO82" s="48"/>
      <c r="PWP82" s="48"/>
      <c r="PWQ82" s="48"/>
      <c r="PWR82" s="48"/>
      <c r="PWS82" s="48"/>
      <c r="PWT82" s="48"/>
      <c r="PWU82" s="48"/>
      <c r="PWV82" s="48"/>
      <c r="PWW82" s="48"/>
      <c r="PWX82" s="48"/>
      <c r="PWY82" s="48"/>
      <c r="PWZ82" s="48"/>
      <c r="PXA82" s="48"/>
      <c r="PXB82" s="48"/>
      <c r="PXC82" s="48"/>
      <c r="PXD82" s="48"/>
      <c r="PXE82" s="48"/>
      <c r="PXF82" s="48"/>
      <c r="PXG82" s="48"/>
      <c r="PXH82" s="48"/>
      <c r="PXI82" s="48"/>
      <c r="PXJ82" s="48"/>
      <c r="PXK82" s="48"/>
      <c r="PXL82" s="48"/>
      <c r="PXM82" s="48"/>
      <c r="PXN82" s="48"/>
      <c r="PXO82" s="48"/>
      <c r="PXP82" s="48"/>
      <c r="PXQ82" s="48"/>
      <c r="PXR82" s="48"/>
      <c r="PXS82" s="48"/>
      <c r="PXT82" s="48"/>
      <c r="PXU82" s="48"/>
      <c r="PXV82" s="48"/>
      <c r="PXW82" s="48"/>
      <c r="PXX82" s="48"/>
      <c r="PXY82" s="48"/>
      <c r="PXZ82" s="48"/>
      <c r="PYA82" s="48"/>
      <c r="PYB82" s="48"/>
      <c r="PYC82" s="48"/>
      <c r="PYD82" s="48"/>
      <c r="PYE82" s="48"/>
      <c r="PYF82" s="48"/>
      <c r="PYG82" s="48"/>
      <c r="PYH82" s="48"/>
      <c r="PYI82" s="48"/>
      <c r="PYJ82" s="48"/>
      <c r="PYK82" s="48"/>
      <c r="PYL82" s="48"/>
      <c r="PYM82" s="48"/>
      <c r="PYN82" s="48"/>
      <c r="PYO82" s="48"/>
      <c r="PYP82" s="48"/>
      <c r="PYQ82" s="48"/>
      <c r="PYR82" s="48"/>
      <c r="PYS82" s="48"/>
      <c r="PYT82" s="48"/>
      <c r="PYU82" s="48"/>
      <c r="PYV82" s="48"/>
      <c r="PYW82" s="48"/>
      <c r="PYX82" s="48"/>
      <c r="PYY82" s="48"/>
      <c r="PYZ82" s="48"/>
      <c r="PZA82" s="48"/>
      <c r="PZB82" s="48"/>
      <c r="PZC82" s="48"/>
      <c r="PZD82" s="48"/>
      <c r="PZE82" s="48"/>
      <c r="PZF82" s="48"/>
      <c r="PZG82" s="48"/>
      <c r="PZH82" s="48"/>
      <c r="PZI82" s="48"/>
      <c r="PZJ82" s="48"/>
      <c r="PZK82" s="48"/>
      <c r="PZL82" s="48"/>
      <c r="PZM82" s="48"/>
      <c r="PZN82" s="48"/>
      <c r="PZO82" s="48"/>
      <c r="PZP82" s="48"/>
      <c r="PZQ82" s="48"/>
      <c r="PZR82" s="48"/>
      <c r="PZS82" s="48"/>
      <c r="PZT82" s="48"/>
      <c r="PZU82" s="48"/>
      <c r="PZV82" s="48"/>
      <c r="PZW82" s="48"/>
      <c r="PZX82" s="48"/>
      <c r="PZY82" s="48"/>
      <c r="PZZ82" s="48"/>
      <c r="QAA82" s="48"/>
      <c r="QAB82" s="48"/>
      <c r="QAC82" s="48"/>
      <c r="QAD82" s="48"/>
      <c r="QAE82" s="48"/>
      <c r="QAF82" s="48"/>
      <c r="QAG82" s="48"/>
      <c r="QAH82" s="48"/>
      <c r="QAI82" s="48"/>
      <c r="QAJ82" s="48"/>
      <c r="QAK82" s="48"/>
      <c r="QAL82" s="48"/>
      <c r="QAM82" s="48"/>
      <c r="QAN82" s="48"/>
      <c r="QAO82" s="48"/>
      <c r="QAP82" s="48"/>
      <c r="QAQ82" s="48"/>
      <c r="QAR82" s="48"/>
      <c r="QAS82" s="48"/>
      <c r="QAT82" s="48"/>
      <c r="QAU82" s="48"/>
      <c r="QAV82" s="48"/>
      <c r="QAW82" s="48"/>
      <c r="QAX82" s="48"/>
      <c r="QAY82" s="48"/>
      <c r="QAZ82" s="48"/>
      <c r="QBA82" s="48"/>
      <c r="QBB82" s="48"/>
      <c r="QBC82" s="48"/>
      <c r="QBD82" s="48"/>
      <c r="QBE82" s="48"/>
      <c r="QBF82" s="48"/>
      <c r="QBG82" s="48"/>
      <c r="QBH82" s="48"/>
      <c r="QBI82" s="48"/>
      <c r="QBJ82" s="48"/>
      <c r="QBK82" s="48"/>
      <c r="QBL82" s="48"/>
      <c r="QBM82" s="48"/>
      <c r="QBN82" s="48"/>
      <c r="QBO82" s="48"/>
      <c r="QBP82" s="48"/>
      <c r="QBQ82" s="48"/>
      <c r="QBR82" s="48"/>
      <c r="QBS82" s="48"/>
      <c r="QBT82" s="48"/>
      <c r="QBU82" s="48"/>
      <c r="QBV82" s="48"/>
      <c r="QBW82" s="48"/>
      <c r="QBX82" s="48"/>
      <c r="QBY82" s="48"/>
      <c r="QBZ82" s="48"/>
      <c r="QCA82" s="48"/>
      <c r="QCB82" s="48"/>
      <c r="QCC82" s="48"/>
      <c r="QCD82" s="48"/>
      <c r="QCE82" s="48"/>
      <c r="QCF82" s="48"/>
      <c r="QCG82" s="48"/>
      <c r="QCH82" s="48"/>
      <c r="QCI82" s="48"/>
      <c r="QCJ82" s="48"/>
      <c r="QCK82" s="48"/>
      <c r="QCL82" s="48"/>
      <c r="QCM82" s="48"/>
      <c r="QCN82" s="48"/>
      <c r="QCO82" s="48"/>
      <c r="QCP82" s="48"/>
      <c r="QCQ82" s="48"/>
      <c r="QCR82" s="48"/>
      <c r="QCS82" s="48"/>
      <c r="QCT82" s="48"/>
      <c r="QCU82" s="48"/>
      <c r="QCV82" s="48"/>
      <c r="QCW82" s="48"/>
      <c r="QCX82" s="48"/>
      <c r="QCY82" s="48"/>
      <c r="QCZ82" s="48"/>
      <c r="QDA82" s="48"/>
      <c r="QDB82" s="48"/>
      <c r="QDC82" s="48"/>
      <c r="QDD82" s="48"/>
      <c r="QDE82" s="48"/>
      <c r="QDF82" s="48"/>
      <c r="QDG82" s="48"/>
      <c r="QDH82" s="48"/>
      <c r="QDI82" s="48"/>
      <c r="QDJ82" s="48"/>
      <c r="QDK82" s="48"/>
      <c r="QDL82" s="48"/>
      <c r="QDM82" s="48"/>
      <c r="QDN82" s="48"/>
      <c r="QDO82" s="48"/>
      <c r="QDP82" s="48"/>
      <c r="QDQ82" s="48"/>
      <c r="QDR82" s="48"/>
      <c r="QDS82" s="48"/>
      <c r="QDT82" s="48"/>
      <c r="QDU82" s="48"/>
      <c r="QDV82" s="48"/>
      <c r="QDW82" s="48"/>
      <c r="QDX82" s="48"/>
      <c r="QDY82" s="48"/>
      <c r="QDZ82" s="48"/>
      <c r="QEA82" s="48"/>
      <c r="QEB82" s="48"/>
      <c r="QEC82" s="48"/>
      <c r="QED82" s="48"/>
      <c r="QEE82" s="48"/>
      <c r="QEF82" s="48"/>
      <c r="QEG82" s="48"/>
      <c r="QEH82" s="48"/>
      <c r="QEI82" s="48"/>
      <c r="QEJ82" s="48"/>
      <c r="QEK82" s="48"/>
      <c r="QEL82" s="48"/>
      <c r="QEM82" s="48"/>
      <c r="QEN82" s="48"/>
      <c r="QEO82" s="48"/>
      <c r="QEP82" s="48"/>
      <c r="QEQ82" s="48"/>
      <c r="QER82" s="48"/>
      <c r="QES82" s="48"/>
      <c r="QET82" s="48"/>
      <c r="QEU82" s="48"/>
      <c r="QEV82" s="48"/>
      <c r="QEW82" s="48"/>
      <c r="QEX82" s="48"/>
      <c r="QEY82" s="48"/>
      <c r="QEZ82" s="48"/>
      <c r="QFA82" s="48"/>
      <c r="QFB82" s="48"/>
      <c r="QFC82" s="48"/>
      <c r="QFD82" s="48"/>
      <c r="QFE82" s="48"/>
      <c r="QFF82" s="48"/>
      <c r="QFG82" s="48"/>
      <c r="QFH82" s="48"/>
      <c r="QFI82" s="48"/>
      <c r="QFJ82" s="48"/>
      <c r="QFK82" s="48"/>
      <c r="QFL82" s="48"/>
      <c r="QFM82" s="48"/>
      <c r="QFN82" s="48"/>
      <c r="QFO82" s="48"/>
      <c r="QFP82" s="48"/>
      <c r="QFQ82" s="48"/>
      <c r="QFR82" s="48"/>
      <c r="QFS82" s="48"/>
      <c r="QFT82" s="48"/>
      <c r="QFU82" s="48"/>
      <c r="QFV82" s="48"/>
      <c r="QFW82" s="48"/>
      <c r="QFX82" s="48"/>
      <c r="QFY82" s="48"/>
      <c r="QFZ82" s="48"/>
      <c r="QGA82" s="48"/>
      <c r="QGB82" s="48"/>
      <c r="QGC82" s="48"/>
      <c r="QGD82" s="48"/>
      <c r="QGE82" s="48"/>
      <c r="QGF82" s="48"/>
      <c r="QGG82" s="48"/>
      <c r="QGH82" s="48"/>
      <c r="QGI82" s="48"/>
      <c r="QGJ82" s="48"/>
      <c r="QGK82" s="48"/>
      <c r="QGL82" s="48"/>
      <c r="QGM82" s="48"/>
      <c r="QGN82" s="48"/>
      <c r="QGO82" s="48"/>
      <c r="QGP82" s="48"/>
      <c r="QGQ82" s="48"/>
      <c r="QGR82" s="48"/>
      <c r="QGS82" s="48"/>
      <c r="QGT82" s="48"/>
      <c r="QGU82" s="48"/>
      <c r="QGV82" s="48"/>
      <c r="QGW82" s="48"/>
      <c r="QGX82" s="48"/>
      <c r="QGY82" s="48"/>
      <c r="QGZ82" s="48"/>
      <c r="QHA82" s="48"/>
      <c r="QHB82" s="48"/>
      <c r="QHC82" s="48"/>
      <c r="QHD82" s="48"/>
      <c r="QHE82" s="48"/>
      <c r="QHF82" s="48"/>
      <c r="QHG82" s="48"/>
      <c r="QHH82" s="48"/>
      <c r="QHI82" s="48"/>
      <c r="QHJ82" s="48"/>
      <c r="QHK82" s="48"/>
      <c r="QHL82" s="48"/>
      <c r="QHM82" s="48"/>
      <c r="QHN82" s="48"/>
      <c r="QHO82" s="48"/>
      <c r="QHP82" s="48"/>
      <c r="QHQ82" s="48"/>
      <c r="QHR82" s="48"/>
      <c r="QHS82" s="48"/>
      <c r="QHT82" s="48"/>
      <c r="QHU82" s="48"/>
      <c r="QHV82" s="48"/>
      <c r="QHW82" s="48"/>
      <c r="QHX82" s="48"/>
      <c r="QHY82" s="48"/>
      <c r="QHZ82" s="48"/>
      <c r="QIA82" s="48"/>
      <c r="QIB82" s="48"/>
      <c r="QIC82" s="48"/>
      <c r="QID82" s="48"/>
      <c r="QIE82" s="48"/>
      <c r="QIF82" s="48"/>
      <c r="QIG82" s="48"/>
      <c r="QIH82" s="48"/>
      <c r="QII82" s="48"/>
      <c r="QIJ82" s="48"/>
      <c r="QIK82" s="48"/>
      <c r="QIL82" s="48"/>
      <c r="QIM82" s="48"/>
      <c r="QIN82" s="48"/>
      <c r="QIO82" s="48"/>
      <c r="QIP82" s="48"/>
      <c r="QIQ82" s="48"/>
      <c r="QIR82" s="48"/>
      <c r="QIS82" s="48"/>
      <c r="QIT82" s="48"/>
      <c r="QIU82" s="48"/>
      <c r="QIV82" s="48"/>
      <c r="QIW82" s="48"/>
      <c r="QIX82" s="48"/>
      <c r="QIY82" s="48"/>
      <c r="QIZ82" s="48"/>
      <c r="QJA82" s="48"/>
      <c r="QJB82" s="48"/>
      <c r="QJC82" s="48"/>
      <c r="QJD82" s="48"/>
      <c r="QJE82" s="48"/>
      <c r="QJF82" s="48"/>
      <c r="QJG82" s="48"/>
      <c r="QJH82" s="48"/>
      <c r="QJI82" s="48"/>
      <c r="QJJ82" s="48"/>
      <c r="QJK82" s="48"/>
      <c r="QJL82" s="48"/>
      <c r="QJM82" s="48"/>
      <c r="QJN82" s="48"/>
      <c r="QJO82" s="48"/>
      <c r="QJP82" s="48"/>
      <c r="QJQ82" s="48"/>
      <c r="QJR82" s="48"/>
      <c r="QJS82" s="48"/>
      <c r="QJT82" s="48"/>
      <c r="QJU82" s="48"/>
      <c r="QJV82" s="48"/>
      <c r="QJW82" s="48"/>
      <c r="QJX82" s="48"/>
      <c r="QJY82" s="48"/>
      <c r="QJZ82" s="48"/>
      <c r="QKA82" s="48"/>
      <c r="QKB82" s="48"/>
      <c r="QKC82" s="48"/>
      <c r="QKD82" s="48"/>
      <c r="QKE82" s="48"/>
      <c r="QKF82" s="48"/>
      <c r="QKG82" s="48"/>
      <c r="QKH82" s="48"/>
      <c r="QKI82" s="48"/>
      <c r="QKJ82" s="48"/>
      <c r="QKK82" s="48"/>
      <c r="QKL82" s="48"/>
      <c r="QKM82" s="48"/>
      <c r="QKN82" s="48"/>
      <c r="QKO82" s="48"/>
      <c r="QKP82" s="48"/>
      <c r="QKQ82" s="48"/>
      <c r="QKR82" s="48"/>
      <c r="QKS82" s="48"/>
      <c r="QKT82" s="48"/>
      <c r="QKU82" s="48"/>
      <c r="QKV82" s="48"/>
      <c r="QKW82" s="48"/>
      <c r="QKX82" s="48"/>
      <c r="QKY82" s="48"/>
      <c r="QKZ82" s="48"/>
      <c r="QLA82" s="48"/>
      <c r="QLB82" s="48"/>
      <c r="QLC82" s="48"/>
      <c r="QLD82" s="48"/>
      <c r="QLE82" s="48"/>
      <c r="QLF82" s="48"/>
      <c r="QLG82" s="48"/>
      <c r="QLH82" s="48"/>
      <c r="QLI82" s="48"/>
      <c r="QLJ82" s="48"/>
      <c r="QLK82" s="48"/>
      <c r="QLL82" s="48"/>
      <c r="QLM82" s="48"/>
      <c r="QLN82" s="48"/>
      <c r="QLO82" s="48"/>
      <c r="QLP82" s="48"/>
      <c r="QLQ82" s="48"/>
      <c r="QLR82" s="48"/>
      <c r="QLS82" s="48"/>
      <c r="QLT82" s="48"/>
      <c r="QLU82" s="48"/>
      <c r="QLV82" s="48"/>
      <c r="QLW82" s="48"/>
      <c r="QLX82" s="48"/>
      <c r="QLY82" s="48"/>
      <c r="QLZ82" s="48"/>
      <c r="QMA82" s="48"/>
      <c r="QMB82" s="48"/>
      <c r="QMC82" s="48"/>
      <c r="QMD82" s="48"/>
      <c r="QME82" s="48"/>
      <c r="QMF82" s="48"/>
      <c r="QMG82" s="48"/>
      <c r="QMH82" s="48"/>
      <c r="QMI82" s="48"/>
      <c r="QMJ82" s="48"/>
      <c r="QMK82" s="48"/>
      <c r="QML82" s="48"/>
      <c r="QMM82" s="48"/>
      <c r="QMN82" s="48"/>
      <c r="QMO82" s="48"/>
      <c r="QMP82" s="48"/>
      <c r="QMQ82" s="48"/>
      <c r="QMR82" s="48"/>
      <c r="QMS82" s="48"/>
      <c r="QMT82" s="48"/>
      <c r="QMU82" s="48"/>
      <c r="QMV82" s="48"/>
      <c r="QMW82" s="48"/>
      <c r="QMX82" s="48"/>
      <c r="QMY82" s="48"/>
      <c r="QMZ82" s="48"/>
      <c r="QNA82" s="48"/>
      <c r="QNB82" s="48"/>
      <c r="QNC82" s="48"/>
      <c r="QND82" s="48"/>
      <c r="QNE82" s="48"/>
      <c r="QNF82" s="48"/>
      <c r="QNG82" s="48"/>
      <c r="QNH82" s="48"/>
      <c r="QNI82" s="48"/>
      <c r="QNJ82" s="48"/>
      <c r="QNK82" s="48"/>
      <c r="QNL82" s="48"/>
      <c r="QNM82" s="48"/>
      <c r="QNN82" s="48"/>
      <c r="QNO82" s="48"/>
      <c r="QNP82" s="48"/>
      <c r="QNQ82" s="48"/>
      <c r="QNR82" s="48"/>
      <c r="QNS82" s="48"/>
      <c r="QNT82" s="48"/>
      <c r="QNU82" s="48"/>
      <c r="QNV82" s="48"/>
      <c r="QNW82" s="48"/>
      <c r="QNX82" s="48"/>
      <c r="QNY82" s="48"/>
      <c r="QNZ82" s="48"/>
      <c r="QOA82" s="48"/>
      <c r="QOB82" s="48"/>
      <c r="QOC82" s="48"/>
      <c r="QOD82" s="48"/>
      <c r="QOE82" s="48"/>
      <c r="QOF82" s="48"/>
      <c r="QOG82" s="48"/>
      <c r="QOH82" s="48"/>
      <c r="QOI82" s="48"/>
      <c r="QOJ82" s="48"/>
      <c r="QOK82" s="48"/>
      <c r="QOL82" s="48"/>
      <c r="QOM82" s="48"/>
      <c r="QON82" s="48"/>
      <c r="QOO82" s="48"/>
      <c r="QOP82" s="48"/>
      <c r="QOQ82" s="48"/>
      <c r="QOR82" s="48"/>
      <c r="QOS82" s="48"/>
      <c r="QOT82" s="48"/>
      <c r="QOU82" s="48"/>
      <c r="QOV82" s="48"/>
      <c r="QOW82" s="48"/>
      <c r="QOX82" s="48"/>
      <c r="QOY82" s="48"/>
      <c r="QOZ82" s="48"/>
      <c r="QPA82" s="48"/>
      <c r="QPB82" s="48"/>
      <c r="QPC82" s="48"/>
      <c r="QPD82" s="48"/>
      <c r="QPE82" s="48"/>
      <c r="QPF82" s="48"/>
      <c r="QPG82" s="48"/>
      <c r="QPH82" s="48"/>
      <c r="QPI82" s="48"/>
      <c r="QPJ82" s="48"/>
      <c r="QPK82" s="48"/>
      <c r="QPL82" s="48"/>
      <c r="QPM82" s="48"/>
      <c r="QPN82" s="48"/>
      <c r="QPO82" s="48"/>
      <c r="QPP82" s="48"/>
      <c r="QPQ82" s="48"/>
      <c r="QPR82" s="48"/>
      <c r="QPS82" s="48"/>
      <c r="QPT82" s="48"/>
      <c r="QPU82" s="48"/>
      <c r="QPV82" s="48"/>
      <c r="QPW82" s="48"/>
      <c r="QPX82" s="48"/>
      <c r="QPY82" s="48"/>
      <c r="QPZ82" s="48"/>
      <c r="QQA82" s="48"/>
      <c r="QQB82" s="48"/>
      <c r="QQC82" s="48"/>
      <c r="QQD82" s="48"/>
      <c r="QQE82" s="48"/>
      <c r="QQF82" s="48"/>
      <c r="QQG82" s="48"/>
      <c r="QQH82" s="48"/>
      <c r="QQI82" s="48"/>
      <c r="QQJ82" s="48"/>
      <c r="QQK82" s="48"/>
      <c r="QQL82" s="48"/>
      <c r="QQM82" s="48"/>
      <c r="QQN82" s="48"/>
      <c r="QQO82" s="48"/>
      <c r="QQP82" s="48"/>
      <c r="QQQ82" s="48"/>
      <c r="QQR82" s="48"/>
      <c r="QQS82" s="48"/>
      <c r="QQT82" s="48"/>
      <c r="QQU82" s="48"/>
      <c r="QQV82" s="48"/>
      <c r="QQW82" s="48"/>
      <c r="QQX82" s="48"/>
      <c r="QQY82" s="48"/>
      <c r="QQZ82" s="48"/>
      <c r="QRA82" s="48"/>
      <c r="QRB82" s="48"/>
      <c r="QRC82" s="48"/>
      <c r="QRD82" s="48"/>
      <c r="QRE82" s="48"/>
      <c r="QRF82" s="48"/>
      <c r="QRG82" s="48"/>
      <c r="QRH82" s="48"/>
      <c r="QRI82" s="48"/>
      <c r="QRJ82" s="48"/>
      <c r="QRK82" s="48"/>
      <c r="QRL82" s="48"/>
      <c r="QRM82" s="48"/>
      <c r="QRN82" s="48"/>
      <c r="QRO82" s="48"/>
      <c r="QRP82" s="48"/>
      <c r="QRQ82" s="48"/>
      <c r="QRR82" s="48"/>
      <c r="QRS82" s="48"/>
      <c r="QRT82" s="48"/>
      <c r="QRU82" s="48"/>
      <c r="QRV82" s="48"/>
      <c r="QRW82" s="48"/>
      <c r="QRX82" s="48"/>
      <c r="QRY82" s="48"/>
      <c r="QRZ82" s="48"/>
      <c r="QSA82" s="48"/>
      <c r="QSB82" s="48"/>
      <c r="QSC82" s="48"/>
      <c r="QSD82" s="48"/>
      <c r="QSE82" s="48"/>
      <c r="QSF82" s="48"/>
      <c r="QSG82" s="48"/>
      <c r="QSH82" s="48"/>
      <c r="QSI82" s="48"/>
      <c r="QSJ82" s="48"/>
      <c r="QSK82" s="48"/>
      <c r="QSL82" s="48"/>
      <c r="QSM82" s="48"/>
      <c r="QSN82" s="48"/>
      <c r="QSO82" s="48"/>
      <c r="QSP82" s="48"/>
      <c r="QSQ82" s="48"/>
      <c r="QSR82" s="48"/>
      <c r="QSS82" s="48"/>
      <c r="QST82" s="48"/>
      <c r="QSU82" s="48"/>
      <c r="QSV82" s="48"/>
      <c r="QSW82" s="48"/>
      <c r="QSX82" s="48"/>
      <c r="QSY82" s="48"/>
      <c r="QSZ82" s="48"/>
      <c r="QTA82" s="48"/>
      <c r="QTB82" s="48"/>
      <c r="QTC82" s="48"/>
      <c r="QTD82" s="48"/>
      <c r="QTE82" s="48"/>
      <c r="QTF82" s="48"/>
      <c r="QTG82" s="48"/>
      <c r="QTH82" s="48"/>
      <c r="QTI82" s="48"/>
      <c r="QTJ82" s="48"/>
      <c r="QTK82" s="48"/>
      <c r="QTL82" s="48"/>
      <c r="QTM82" s="48"/>
      <c r="QTN82" s="48"/>
      <c r="QTO82" s="48"/>
      <c r="QTP82" s="48"/>
      <c r="QTQ82" s="48"/>
      <c r="QTR82" s="48"/>
      <c r="QTS82" s="48"/>
      <c r="QTT82" s="48"/>
      <c r="QTU82" s="48"/>
      <c r="QTV82" s="48"/>
      <c r="QTW82" s="48"/>
      <c r="QTX82" s="48"/>
      <c r="QTY82" s="48"/>
      <c r="QTZ82" s="48"/>
      <c r="QUA82" s="48"/>
      <c r="QUB82" s="48"/>
      <c r="QUC82" s="48"/>
      <c r="QUD82" s="48"/>
      <c r="QUE82" s="48"/>
      <c r="QUF82" s="48"/>
      <c r="QUG82" s="48"/>
      <c r="QUH82" s="48"/>
      <c r="QUI82" s="48"/>
      <c r="QUJ82" s="48"/>
      <c r="QUK82" s="48"/>
      <c r="QUL82" s="48"/>
      <c r="QUM82" s="48"/>
      <c r="QUN82" s="48"/>
      <c r="QUO82" s="48"/>
      <c r="QUP82" s="48"/>
      <c r="QUQ82" s="48"/>
      <c r="QUR82" s="48"/>
      <c r="QUS82" s="48"/>
      <c r="QUT82" s="48"/>
      <c r="QUU82" s="48"/>
      <c r="QUV82" s="48"/>
      <c r="QUW82" s="48"/>
      <c r="QUX82" s="48"/>
      <c r="QUY82" s="48"/>
      <c r="QUZ82" s="48"/>
      <c r="QVA82" s="48"/>
      <c r="QVB82" s="48"/>
      <c r="QVC82" s="48"/>
      <c r="QVD82" s="48"/>
      <c r="QVE82" s="48"/>
      <c r="QVF82" s="48"/>
      <c r="QVG82" s="48"/>
      <c r="QVH82" s="48"/>
      <c r="QVI82" s="48"/>
      <c r="QVJ82" s="48"/>
      <c r="QVK82" s="48"/>
      <c r="QVL82" s="48"/>
      <c r="QVM82" s="48"/>
      <c r="QVN82" s="48"/>
      <c r="QVO82" s="48"/>
      <c r="QVP82" s="48"/>
      <c r="QVQ82" s="48"/>
      <c r="QVR82" s="48"/>
      <c r="QVS82" s="48"/>
      <c r="QVT82" s="48"/>
      <c r="QVU82" s="48"/>
      <c r="QVV82" s="48"/>
      <c r="QVW82" s="48"/>
      <c r="QVX82" s="48"/>
      <c r="QVY82" s="48"/>
      <c r="QVZ82" s="48"/>
      <c r="QWA82" s="48"/>
      <c r="QWB82" s="48"/>
      <c r="QWC82" s="48"/>
      <c r="QWD82" s="48"/>
      <c r="QWE82" s="48"/>
      <c r="QWF82" s="48"/>
      <c r="QWG82" s="48"/>
      <c r="QWH82" s="48"/>
      <c r="QWI82" s="48"/>
      <c r="QWJ82" s="48"/>
      <c r="QWK82" s="48"/>
      <c r="QWL82" s="48"/>
      <c r="QWM82" s="48"/>
      <c r="QWN82" s="48"/>
      <c r="QWO82" s="48"/>
      <c r="QWP82" s="48"/>
      <c r="QWQ82" s="48"/>
      <c r="QWR82" s="48"/>
      <c r="QWS82" s="48"/>
      <c r="QWT82" s="48"/>
      <c r="QWU82" s="48"/>
      <c r="QWV82" s="48"/>
      <c r="QWW82" s="48"/>
      <c r="QWX82" s="48"/>
      <c r="QWY82" s="48"/>
      <c r="QWZ82" s="48"/>
      <c r="QXA82" s="48"/>
      <c r="QXB82" s="48"/>
      <c r="QXC82" s="48"/>
      <c r="QXD82" s="48"/>
      <c r="QXE82" s="48"/>
      <c r="QXF82" s="48"/>
      <c r="QXG82" s="48"/>
      <c r="QXH82" s="48"/>
      <c r="QXI82" s="48"/>
      <c r="QXJ82" s="48"/>
      <c r="QXK82" s="48"/>
      <c r="QXL82" s="48"/>
      <c r="QXM82" s="48"/>
      <c r="QXN82" s="48"/>
      <c r="QXO82" s="48"/>
      <c r="QXP82" s="48"/>
      <c r="QXQ82" s="48"/>
      <c r="QXR82" s="48"/>
      <c r="QXS82" s="48"/>
      <c r="QXT82" s="48"/>
      <c r="QXU82" s="48"/>
      <c r="QXV82" s="48"/>
      <c r="QXW82" s="48"/>
      <c r="QXX82" s="48"/>
      <c r="QXY82" s="48"/>
      <c r="QXZ82" s="48"/>
      <c r="QYA82" s="48"/>
      <c r="QYB82" s="48"/>
      <c r="QYC82" s="48"/>
      <c r="QYD82" s="48"/>
      <c r="QYE82" s="48"/>
      <c r="QYF82" s="48"/>
      <c r="QYG82" s="48"/>
      <c r="QYH82" s="48"/>
      <c r="QYI82" s="48"/>
      <c r="QYJ82" s="48"/>
      <c r="QYK82" s="48"/>
      <c r="QYL82" s="48"/>
      <c r="QYM82" s="48"/>
      <c r="QYN82" s="48"/>
      <c r="QYO82" s="48"/>
      <c r="QYP82" s="48"/>
      <c r="QYQ82" s="48"/>
      <c r="QYR82" s="48"/>
      <c r="QYS82" s="48"/>
      <c r="QYT82" s="48"/>
      <c r="QYU82" s="48"/>
      <c r="QYV82" s="48"/>
      <c r="QYW82" s="48"/>
      <c r="QYX82" s="48"/>
      <c r="QYY82" s="48"/>
      <c r="QYZ82" s="48"/>
      <c r="QZA82" s="48"/>
      <c r="QZB82" s="48"/>
      <c r="QZC82" s="48"/>
      <c r="QZD82" s="48"/>
      <c r="QZE82" s="48"/>
      <c r="QZF82" s="48"/>
      <c r="QZG82" s="48"/>
      <c r="QZH82" s="48"/>
      <c r="QZI82" s="48"/>
      <c r="QZJ82" s="48"/>
      <c r="QZK82" s="48"/>
      <c r="QZL82" s="48"/>
      <c r="QZM82" s="48"/>
      <c r="QZN82" s="48"/>
      <c r="QZO82" s="48"/>
      <c r="QZP82" s="48"/>
      <c r="QZQ82" s="48"/>
      <c r="QZR82" s="48"/>
      <c r="QZS82" s="48"/>
      <c r="QZT82" s="48"/>
      <c r="QZU82" s="48"/>
      <c r="QZV82" s="48"/>
      <c r="QZW82" s="48"/>
      <c r="QZX82" s="48"/>
      <c r="QZY82" s="48"/>
      <c r="QZZ82" s="48"/>
      <c r="RAA82" s="48"/>
      <c r="RAB82" s="48"/>
      <c r="RAC82" s="48"/>
      <c r="RAD82" s="48"/>
      <c r="RAE82" s="48"/>
      <c r="RAF82" s="48"/>
      <c r="RAG82" s="48"/>
      <c r="RAH82" s="48"/>
      <c r="RAI82" s="48"/>
      <c r="RAJ82" s="48"/>
      <c r="RAK82" s="48"/>
      <c r="RAL82" s="48"/>
      <c r="RAM82" s="48"/>
      <c r="RAN82" s="48"/>
      <c r="RAO82" s="48"/>
      <c r="RAP82" s="48"/>
      <c r="RAQ82" s="48"/>
      <c r="RAR82" s="48"/>
      <c r="RAS82" s="48"/>
      <c r="RAT82" s="48"/>
      <c r="RAU82" s="48"/>
      <c r="RAV82" s="48"/>
      <c r="RAW82" s="48"/>
      <c r="RAX82" s="48"/>
      <c r="RAY82" s="48"/>
      <c r="RAZ82" s="48"/>
      <c r="RBA82" s="48"/>
      <c r="RBB82" s="48"/>
      <c r="RBC82" s="48"/>
      <c r="RBD82" s="48"/>
      <c r="RBE82" s="48"/>
      <c r="RBF82" s="48"/>
      <c r="RBG82" s="48"/>
      <c r="RBH82" s="48"/>
      <c r="RBI82" s="48"/>
      <c r="RBJ82" s="48"/>
      <c r="RBK82" s="48"/>
      <c r="RBL82" s="48"/>
      <c r="RBM82" s="48"/>
      <c r="RBN82" s="48"/>
      <c r="RBO82" s="48"/>
      <c r="RBP82" s="48"/>
      <c r="RBQ82" s="48"/>
      <c r="RBR82" s="48"/>
      <c r="RBS82" s="48"/>
      <c r="RBT82" s="48"/>
      <c r="RBU82" s="48"/>
      <c r="RBV82" s="48"/>
      <c r="RBW82" s="48"/>
      <c r="RBX82" s="48"/>
      <c r="RBY82" s="48"/>
      <c r="RBZ82" s="48"/>
      <c r="RCA82" s="48"/>
      <c r="RCB82" s="48"/>
      <c r="RCC82" s="48"/>
      <c r="RCD82" s="48"/>
      <c r="RCE82" s="48"/>
      <c r="RCF82" s="48"/>
      <c r="RCG82" s="48"/>
      <c r="RCH82" s="48"/>
      <c r="RCI82" s="48"/>
      <c r="RCJ82" s="48"/>
      <c r="RCK82" s="48"/>
      <c r="RCL82" s="48"/>
      <c r="RCM82" s="48"/>
      <c r="RCN82" s="48"/>
      <c r="RCO82" s="48"/>
      <c r="RCP82" s="48"/>
      <c r="RCQ82" s="48"/>
      <c r="RCR82" s="48"/>
      <c r="RCS82" s="48"/>
      <c r="RCT82" s="48"/>
      <c r="RCU82" s="48"/>
      <c r="RCV82" s="48"/>
      <c r="RCW82" s="48"/>
      <c r="RCX82" s="48"/>
      <c r="RCY82" s="48"/>
      <c r="RCZ82" s="48"/>
      <c r="RDA82" s="48"/>
      <c r="RDB82" s="48"/>
      <c r="RDC82" s="48"/>
      <c r="RDD82" s="48"/>
      <c r="RDE82" s="48"/>
      <c r="RDF82" s="48"/>
      <c r="RDG82" s="48"/>
      <c r="RDH82" s="48"/>
      <c r="RDI82" s="48"/>
      <c r="RDJ82" s="48"/>
      <c r="RDK82" s="48"/>
      <c r="RDL82" s="48"/>
      <c r="RDM82" s="48"/>
      <c r="RDN82" s="48"/>
      <c r="RDO82" s="48"/>
      <c r="RDP82" s="48"/>
      <c r="RDQ82" s="48"/>
      <c r="RDR82" s="48"/>
      <c r="RDS82" s="48"/>
      <c r="RDT82" s="48"/>
      <c r="RDU82" s="48"/>
      <c r="RDV82" s="48"/>
      <c r="RDW82" s="48"/>
      <c r="RDX82" s="48"/>
      <c r="RDY82" s="48"/>
      <c r="RDZ82" s="48"/>
      <c r="REA82" s="48"/>
      <c r="REB82" s="48"/>
      <c r="REC82" s="48"/>
      <c r="RED82" s="48"/>
      <c r="REE82" s="48"/>
      <c r="REF82" s="48"/>
      <c r="REG82" s="48"/>
      <c r="REH82" s="48"/>
      <c r="REI82" s="48"/>
      <c r="REJ82" s="48"/>
      <c r="REK82" s="48"/>
      <c r="REL82" s="48"/>
      <c r="REM82" s="48"/>
      <c r="REN82" s="48"/>
      <c r="REO82" s="48"/>
      <c r="REP82" s="48"/>
      <c r="REQ82" s="48"/>
      <c r="RER82" s="48"/>
      <c r="RES82" s="48"/>
      <c r="RET82" s="48"/>
      <c r="REU82" s="48"/>
      <c r="REV82" s="48"/>
      <c r="REW82" s="48"/>
      <c r="REX82" s="48"/>
      <c r="REY82" s="48"/>
      <c r="REZ82" s="48"/>
      <c r="RFA82" s="48"/>
      <c r="RFB82" s="48"/>
      <c r="RFC82" s="48"/>
      <c r="RFD82" s="48"/>
      <c r="RFE82" s="48"/>
      <c r="RFF82" s="48"/>
      <c r="RFG82" s="48"/>
      <c r="RFH82" s="48"/>
      <c r="RFI82" s="48"/>
      <c r="RFJ82" s="48"/>
      <c r="RFK82" s="48"/>
      <c r="RFL82" s="48"/>
      <c r="RFM82" s="48"/>
      <c r="RFN82" s="48"/>
      <c r="RFO82" s="48"/>
      <c r="RFP82" s="48"/>
      <c r="RFQ82" s="48"/>
      <c r="RFR82" s="48"/>
      <c r="RFS82" s="48"/>
      <c r="RFT82" s="48"/>
      <c r="RFU82" s="48"/>
      <c r="RFV82" s="48"/>
      <c r="RFW82" s="48"/>
      <c r="RFX82" s="48"/>
      <c r="RFY82" s="48"/>
      <c r="RFZ82" s="48"/>
      <c r="RGA82" s="48"/>
      <c r="RGB82" s="48"/>
      <c r="RGC82" s="48"/>
      <c r="RGD82" s="48"/>
      <c r="RGE82" s="48"/>
      <c r="RGF82" s="48"/>
      <c r="RGG82" s="48"/>
      <c r="RGH82" s="48"/>
      <c r="RGI82" s="48"/>
      <c r="RGJ82" s="48"/>
      <c r="RGK82" s="48"/>
      <c r="RGL82" s="48"/>
      <c r="RGM82" s="48"/>
      <c r="RGN82" s="48"/>
      <c r="RGO82" s="48"/>
      <c r="RGP82" s="48"/>
      <c r="RGQ82" s="48"/>
      <c r="RGR82" s="48"/>
      <c r="RGS82" s="48"/>
      <c r="RGT82" s="48"/>
      <c r="RGU82" s="48"/>
      <c r="RGV82" s="48"/>
      <c r="RGW82" s="48"/>
      <c r="RGX82" s="48"/>
      <c r="RGY82" s="48"/>
      <c r="RGZ82" s="48"/>
      <c r="RHA82" s="48"/>
      <c r="RHB82" s="48"/>
      <c r="RHC82" s="48"/>
      <c r="RHD82" s="48"/>
      <c r="RHE82" s="48"/>
      <c r="RHF82" s="48"/>
      <c r="RHG82" s="48"/>
      <c r="RHH82" s="48"/>
      <c r="RHI82" s="48"/>
      <c r="RHJ82" s="48"/>
      <c r="RHK82" s="48"/>
      <c r="RHL82" s="48"/>
      <c r="RHM82" s="48"/>
      <c r="RHN82" s="48"/>
      <c r="RHO82" s="48"/>
      <c r="RHP82" s="48"/>
      <c r="RHQ82" s="48"/>
      <c r="RHR82" s="48"/>
      <c r="RHS82" s="48"/>
      <c r="RHT82" s="48"/>
      <c r="RHU82" s="48"/>
      <c r="RHV82" s="48"/>
      <c r="RHW82" s="48"/>
      <c r="RHX82" s="48"/>
      <c r="RHY82" s="48"/>
      <c r="RHZ82" s="48"/>
      <c r="RIA82" s="48"/>
      <c r="RIB82" s="48"/>
      <c r="RIC82" s="48"/>
      <c r="RID82" s="48"/>
      <c r="RIE82" s="48"/>
      <c r="RIF82" s="48"/>
      <c r="RIG82" s="48"/>
      <c r="RIH82" s="48"/>
      <c r="RII82" s="48"/>
      <c r="RIJ82" s="48"/>
      <c r="RIK82" s="48"/>
      <c r="RIL82" s="48"/>
      <c r="RIM82" s="48"/>
      <c r="RIN82" s="48"/>
      <c r="RIO82" s="48"/>
      <c r="RIP82" s="48"/>
      <c r="RIQ82" s="48"/>
      <c r="RIR82" s="48"/>
      <c r="RIS82" s="48"/>
      <c r="RIT82" s="48"/>
      <c r="RIU82" s="48"/>
      <c r="RIV82" s="48"/>
      <c r="RIW82" s="48"/>
      <c r="RIX82" s="48"/>
      <c r="RIY82" s="48"/>
      <c r="RIZ82" s="48"/>
      <c r="RJA82" s="48"/>
      <c r="RJB82" s="48"/>
      <c r="RJC82" s="48"/>
      <c r="RJD82" s="48"/>
      <c r="RJE82" s="48"/>
      <c r="RJF82" s="48"/>
      <c r="RJG82" s="48"/>
      <c r="RJH82" s="48"/>
      <c r="RJI82" s="48"/>
      <c r="RJJ82" s="48"/>
      <c r="RJK82" s="48"/>
      <c r="RJL82" s="48"/>
      <c r="RJM82" s="48"/>
      <c r="RJN82" s="48"/>
      <c r="RJO82" s="48"/>
      <c r="RJP82" s="48"/>
      <c r="RJQ82" s="48"/>
      <c r="RJR82" s="48"/>
      <c r="RJS82" s="48"/>
      <c r="RJT82" s="48"/>
      <c r="RJU82" s="48"/>
      <c r="RJV82" s="48"/>
      <c r="RJW82" s="48"/>
      <c r="RJX82" s="48"/>
      <c r="RJY82" s="48"/>
      <c r="RJZ82" s="48"/>
      <c r="RKA82" s="48"/>
      <c r="RKB82" s="48"/>
      <c r="RKC82" s="48"/>
      <c r="RKD82" s="48"/>
      <c r="RKE82" s="48"/>
      <c r="RKF82" s="48"/>
      <c r="RKG82" s="48"/>
      <c r="RKH82" s="48"/>
      <c r="RKI82" s="48"/>
      <c r="RKJ82" s="48"/>
      <c r="RKK82" s="48"/>
      <c r="RKL82" s="48"/>
      <c r="RKM82" s="48"/>
      <c r="RKN82" s="48"/>
      <c r="RKO82" s="48"/>
      <c r="RKP82" s="48"/>
      <c r="RKQ82" s="48"/>
      <c r="RKR82" s="48"/>
      <c r="RKS82" s="48"/>
      <c r="RKT82" s="48"/>
      <c r="RKU82" s="48"/>
      <c r="RKV82" s="48"/>
      <c r="RKW82" s="48"/>
      <c r="RKX82" s="48"/>
      <c r="RKY82" s="48"/>
      <c r="RKZ82" s="48"/>
      <c r="RLA82" s="48"/>
      <c r="RLB82" s="48"/>
      <c r="RLC82" s="48"/>
      <c r="RLD82" s="48"/>
      <c r="RLE82" s="48"/>
      <c r="RLF82" s="48"/>
      <c r="RLG82" s="48"/>
      <c r="RLH82" s="48"/>
      <c r="RLI82" s="48"/>
      <c r="RLJ82" s="48"/>
      <c r="RLK82" s="48"/>
      <c r="RLL82" s="48"/>
      <c r="RLM82" s="48"/>
      <c r="RLN82" s="48"/>
      <c r="RLO82" s="48"/>
      <c r="RLP82" s="48"/>
      <c r="RLQ82" s="48"/>
      <c r="RLR82" s="48"/>
      <c r="RLS82" s="48"/>
      <c r="RLT82" s="48"/>
      <c r="RLU82" s="48"/>
      <c r="RLV82" s="48"/>
      <c r="RLW82" s="48"/>
      <c r="RLX82" s="48"/>
      <c r="RLY82" s="48"/>
      <c r="RLZ82" s="48"/>
      <c r="RMA82" s="48"/>
      <c r="RMB82" s="48"/>
      <c r="RMC82" s="48"/>
      <c r="RMD82" s="48"/>
      <c r="RME82" s="48"/>
      <c r="RMF82" s="48"/>
      <c r="RMG82" s="48"/>
      <c r="RMH82" s="48"/>
      <c r="RMI82" s="48"/>
      <c r="RMJ82" s="48"/>
      <c r="RMK82" s="48"/>
      <c r="RML82" s="48"/>
      <c r="RMM82" s="48"/>
      <c r="RMN82" s="48"/>
      <c r="RMO82" s="48"/>
      <c r="RMP82" s="48"/>
      <c r="RMQ82" s="48"/>
      <c r="RMR82" s="48"/>
      <c r="RMS82" s="48"/>
      <c r="RMT82" s="48"/>
      <c r="RMU82" s="48"/>
      <c r="RMV82" s="48"/>
      <c r="RMW82" s="48"/>
      <c r="RMX82" s="48"/>
      <c r="RMY82" s="48"/>
      <c r="RMZ82" s="48"/>
      <c r="RNA82" s="48"/>
      <c r="RNB82" s="48"/>
      <c r="RNC82" s="48"/>
      <c r="RND82" s="48"/>
      <c r="RNE82" s="48"/>
      <c r="RNF82" s="48"/>
      <c r="RNG82" s="48"/>
      <c r="RNH82" s="48"/>
      <c r="RNI82" s="48"/>
      <c r="RNJ82" s="48"/>
      <c r="RNK82" s="48"/>
      <c r="RNL82" s="48"/>
      <c r="RNM82" s="48"/>
      <c r="RNN82" s="48"/>
      <c r="RNO82" s="48"/>
      <c r="RNP82" s="48"/>
      <c r="RNQ82" s="48"/>
      <c r="RNR82" s="48"/>
      <c r="RNS82" s="48"/>
      <c r="RNT82" s="48"/>
      <c r="RNU82" s="48"/>
      <c r="RNV82" s="48"/>
      <c r="RNW82" s="48"/>
      <c r="RNX82" s="48"/>
      <c r="RNY82" s="48"/>
      <c r="RNZ82" s="48"/>
      <c r="ROA82" s="48"/>
      <c r="ROB82" s="48"/>
      <c r="ROC82" s="48"/>
      <c r="ROD82" s="48"/>
      <c r="ROE82" s="48"/>
      <c r="ROF82" s="48"/>
      <c r="ROG82" s="48"/>
      <c r="ROH82" s="48"/>
      <c r="ROI82" s="48"/>
      <c r="ROJ82" s="48"/>
      <c r="ROK82" s="48"/>
      <c r="ROL82" s="48"/>
      <c r="ROM82" s="48"/>
      <c r="RON82" s="48"/>
      <c r="ROO82" s="48"/>
      <c r="ROP82" s="48"/>
      <c r="ROQ82" s="48"/>
      <c r="ROR82" s="48"/>
      <c r="ROS82" s="48"/>
      <c r="ROT82" s="48"/>
      <c r="ROU82" s="48"/>
      <c r="ROV82" s="48"/>
      <c r="ROW82" s="48"/>
      <c r="ROX82" s="48"/>
      <c r="ROY82" s="48"/>
      <c r="ROZ82" s="48"/>
      <c r="RPA82" s="48"/>
      <c r="RPB82" s="48"/>
      <c r="RPC82" s="48"/>
      <c r="RPD82" s="48"/>
      <c r="RPE82" s="48"/>
      <c r="RPF82" s="48"/>
      <c r="RPG82" s="48"/>
      <c r="RPH82" s="48"/>
      <c r="RPI82" s="48"/>
      <c r="RPJ82" s="48"/>
      <c r="RPK82" s="48"/>
      <c r="RPL82" s="48"/>
      <c r="RPM82" s="48"/>
      <c r="RPN82" s="48"/>
      <c r="RPO82" s="48"/>
      <c r="RPP82" s="48"/>
      <c r="RPQ82" s="48"/>
      <c r="RPR82" s="48"/>
      <c r="RPS82" s="48"/>
      <c r="RPT82" s="48"/>
      <c r="RPU82" s="48"/>
      <c r="RPV82" s="48"/>
      <c r="RPW82" s="48"/>
      <c r="RPX82" s="48"/>
      <c r="RPY82" s="48"/>
      <c r="RPZ82" s="48"/>
      <c r="RQA82" s="48"/>
      <c r="RQB82" s="48"/>
      <c r="RQC82" s="48"/>
      <c r="RQD82" s="48"/>
      <c r="RQE82" s="48"/>
      <c r="RQF82" s="48"/>
      <c r="RQG82" s="48"/>
      <c r="RQH82" s="48"/>
      <c r="RQI82" s="48"/>
      <c r="RQJ82" s="48"/>
      <c r="RQK82" s="48"/>
      <c r="RQL82" s="48"/>
      <c r="RQM82" s="48"/>
      <c r="RQN82" s="48"/>
      <c r="RQO82" s="48"/>
      <c r="RQP82" s="48"/>
      <c r="RQQ82" s="48"/>
      <c r="RQR82" s="48"/>
      <c r="RQS82" s="48"/>
      <c r="RQT82" s="48"/>
      <c r="RQU82" s="48"/>
      <c r="RQV82" s="48"/>
      <c r="RQW82" s="48"/>
      <c r="RQX82" s="48"/>
      <c r="RQY82" s="48"/>
      <c r="RQZ82" s="48"/>
      <c r="RRA82" s="48"/>
      <c r="RRB82" s="48"/>
      <c r="RRC82" s="48"/>
      <c r="RRD82" s="48"/>
      <c r="RRE82" s="48"/>
      <c r="RRF82" s="48"/>
      <c r="RRG82" s="48"/>
      <c r="RRH82" s="48"/>
      <c r="RRI82" s="48"/>
      <c r="RRJ82" s="48"/>
      <c r="RRK82" s="48"/>
      <c r="RRL82" s="48"/>
      <c r="RRM82" s="48"/>
      <c r="RRN82" s="48"/>
      <c r="RRO82" s="48"/>
      <c r="RRP82" s="48"/>
      <c r="RRQ82" s="48"/>
      <c r="RRR82" s="48"/>
      <c r="RRS82" s="48"/>
      <c r="RRT82" s="48"/>
      <c r="RRU82" s="48"/>
      <c r="RRV82" s="48"/>
      <c r="RRW82" s="48"/>
      <c r="RRX82" s="48"/>
      <c r="RRY82" s="48"/>
      <c r="RRZ82" s="48"/>
      <c r="RSA82" s="48"/>
      <c r="RSB82" s="48"/>
      <c r="RSC82" s="48"/>
      <c r="RSD82" s="48"/>
      <c r="RSE82" s="48"/>
      <c r="RSF82" s="48"/>
      <c r="RSG82" s="48"/>
      <c r="RSH82" s="48"/>
      <c r="RSI82" s="48"/>
      <c r="RSJ82" s="48"/>
      <c r="RSK82" s="48"/>
      <c r="RSL82" s="48"/>
      <c r="RSM82" s="48"/>
      <c r="RSN82" s="48"/>
      <c r="RSO82" s="48"/>
      <c r="RSP82" s="48"/>
      <c r="RSQ82" s="48"/>
      <c r="RSR82" s="48"/>
      <c r="RSS82" s="48"/>
      <c r="RST82" s="48"/>
      <c r="RSU82" s="48"/>
      <c r="RSV82" s="48"/>
      <c r="RSW82" s="48"/>
      <c r="RSX82" s="48"/>
      <c r="RSY82" s="48"/>
      <c r="RSZ82" s="48"/>
      <c r="RTA82" s="48"/>
      <c r="RTB82" s="48"/>
      <c r="RTC82" s="48"/>
      <c r="RTD82" s="48"/>
      <c r="RTE82" s="48"/>
      <c r="RTF82" s="48"/>
      <c r="RTG82" s="48"/>
      <c r="RTH82" s="48"/>
      <c r="RTI82" s="48"/>
      <c r="RTJ82" s="48"/>
      <c r="RTK82" s="48"/>
      <c r="RTL82" s="48"/>
      <c r="RTM82" s="48"/>
      <c r="RTN82" s="48"/>
      <c r="RTO82" s="48"/>
      <c r="RTP82" s="48"/>
      <c r="RTQ82" s="48"/>
      <c r="RTR82" s="48"/>
      <c r="RTS82" s="48"/>
      <c r="RTT82" s="48"/>
      <c r="RTU82" s="48"/>
      <c r="RTV82" s="48"/>
      <c r="RTW82" s="48"/>
      <c r="RTX82" s="48"/>
      <c r="RTY82" s="48"/>
      <c r="RTZ82" s="48"/>
      <c r="RUA82" s="48"/>
      <c r="RUB82" s="48"/>
      <c r="RUC82" s="48"/>
      <c r="RUD82" s="48"/>
      <c r="RUE82" s="48"/>
      <c r="RUF82" s="48"/>
      <c r="RUG82" s="48"/>
      <c r="RUH82" s="48"/>
      <c r="RUI82" s="48"/>
      <c r="RUJ82" s="48"/>
      <c r="RUK82" s="48"/>
      <c r="RUL82" s="48"/>
      <c r="RUM82" s="48"/>
      <c r="RUN82" s="48"/>
      <c r="RUO82" s="48"/>
      <c r="RUP82" s="48"/>
      <c r="RUQ82" s="48"/>
      <c r="RUR82" s="48"/>
      <c r="RUS82" s="48"/>
      <c r="RUT82" s="48"/>
      <c r="RUU82" s="48"/>
      <c r="RUV82" s="48"/>
      <c r="RUW82" s="48"/>
      <c r="RUX82" s="48"/>
      <c r="RUY82" s="48"/>
      <c r="RUZ82" s="48"/>
      <c r="RVA82" s="48"/>
      <c r="RVB82" s="48"/>
      <c r="RVC82" s="48"/>
      <c r="RVD82" s="48"/>
      <c r="RVE82" s="48"/>
      <c r="RVF82" s="48"/>
      <c r="RVG82" s="48"/>
      <c r="RVH82" s="48"/>
      <c r="RVI82" s="48"/>
      <c r="RVJ82" s="48"/>
      <c r="RVK82" s="48"/>
      <c r="RVL82" s="48"/>
      <c r="RVM82" s="48"/>
      <c r="RVN82" s="48"/>
      <c r="RVO82" s="48"/>
      <c r="RVP82" s="48"/>
      <c r="RVQ82" s="48"/>
      <c r="RVR82" s="48"/>
      <c r="RVS82" s="48"/>
      <c r="RVT82" s="48"/>
      <c r="RVU82" s="48"/>
      <c r="RVV82" s="48"/>
      <c r="RVW82" s="48"/>
      <c r="RVX82" s="48"/>
      <c r="RVY82" s="48"/>
      <c r="RVZ82" s="48"/>
      <c r="RWA82" s="48"/>
      <c r="RWB82" s="48"/>
      <c r="RWC82" s="48"/>
      <c r="RWD82" s="48"/>
      <c r="RWE82" s="48"/>
      <c r="RWF82" s="48"/>
      <c r="RWG82" s="48"/>
      <c r="RWH82" s="48"/>
      <c r="RWI82" s="48"/>
      <c r="RWJ82" s="48"/>
      <c r="RWK82" s="48"/>
      <c r="RWL82" s="48"/>
      <c r="RWM82" s="48"/>
      <c r="RWN82" s="48"/>
      <c r="RWO82" s="48"/>
      <c r="RWP82" s="48"/>
      <c r="RWQ82" s="48"/>
      <c r="RWR82" s="48"/>
      <c r="RWS82" s="48"/>
      <c r="RWT82" s="48"/>
      <c r="RWU82" s="48"/>
      <c r="RWV82" s="48"/>
      <c r="RWW82" s="48"/>
      <c r="RWX82" s="48"/>
      <c r="RWY82" s="48"/>
      <c r="RWZ82" s="48"/>
      <c r="RXA82" s="48"/>
      <c r="RXB82" s="48"/>
      <c r="RXC82" s="48"/>
      <c r="RXD82" s="48"/>
      <c r="RXE82" s="48"/>
      <c r="RXF82" s="48"/>
      <c r="RXG82" s="48"/>
      <c r="RXH82" s="48"/>
      <c r="RXI82" s="48"/>
      <c r="RXJ82" s="48"/>
      <c r="RXK82" s="48"/>
      <c r="RXL82" s="48"/>
      <c r="RXM82" s="48"/>
      <c r="RXN82" s="48"/>
      <c r="RXO82" s="48"/>
      <c r="RXP82" s="48"/>
      <c r="RXQ82" s="48"/>
      <c r="RXR82" s="48"/>
      <c r="RXS82" s="48"/>
      <c r="RXT82" s="48"/>
      <c r="RXU82" s="48"/>
      <c r="RXV82" s="48"/>
      <c r="RXW82" s="48"/>
      <c r="RXX82" s="48"/>
      <c r="RXY82" s="48"/>
      <c r="RXZ82" s="48"/>
      <c r="RYA82" s="48"/>
      <c r="RYB82" s="48"/>
      <c r="RYC82" s="48"/>
      <c r="RYD82" s="48"/>
      <c r="RYE82" s="48"/>
      <c r="RYF82" s="48"/>
      <c r="RYG82" s="48"/>
      <c r="RYH82" s="48"/>
      <c r="RYI82" s="48"/>
      <c r="RYJ82" s="48"/>
      <c r="RYK82" s="48"/>
      <c r="RYL82" s="48"/>
      <c r="RYM82" s="48"/>
      <c r="RYN82" s="48"/>
      <c r="RYO82" s="48"/>
      <c r="RYP82" s="48"/>
      <c r="RYQ82" s="48"/>
      <c r="RYR82" s="48"/>
      <c r="RYS82" s="48"/>
      <c r="RYT82" s="48"/>
      <c r="RYU82" s="48"/>
      <c r="RYV82" s="48"/>
      <c r="RYW82" s="48"/>
      <c r="RYX82" s="48"/>
      <c r="RYY82" s="48"/>
      <c r="RYZ82" s="48"/>
      <c r="RZA82" s="48"/>
      <c r="RZB82" s="48"/>
      <c r="RZC82" s="48"/>
      <c r="RZD82" s="48"/>
      <c r="RZE82" s="48"/>
      <c r="RZF82" s="48"/>
      <c r="RZG82" s="48"/>
      <c r="RZH82" s="48"/>
      <c r="RZI82" s="48"/>
      <c r="RZJ82" s="48"/>
      <c r="RZK82" s="48"/>
      <c r="RZL82" s="48"/>
      <c r="RZM82" s="48"/>
      <c r="RZN82" s="48"/>
      <c r="RZO82" s="48"/>
      <c r="RZP82" s="48"/>
      <c r="RZQ82" s="48"/>
      <c r="RZR82" s="48"/>
      <c r="RZS82" s="48"/>
      <c r="RZT82" s="48"/>
      <c r="RZU82" s="48"/>
      <c r="RZV82" s="48"/>
      <c r="RZW82" s="48"/>
      <c r="RZX82" s="48"/>
      <c r="RZY82" s="48"/>
      <c r="RZZ82" s="48"/>
      <c r="SAA82" s="48"/>
      <c r="SAB82" s="48"/>
      <c r="SAC82" s="48"/>
      <c r="SAD82" s="48"/>
      <c r="SAE82" s="48"/>
      <c r="SAF82" s="48"/>
      <c r="SAG82" s="48"/>
      <c r="SAH82" s="48"/>
      <c r="SAI82" s="48"/>
      <c r="SAJ82" s="48"/>
      <c r="SAK82" s="48"/>
      <c r="SAL82" s="48"/>
      <c r="SAM82" s="48"/>
      <c r="SAN82" s="48"/>
      <c r="SAO82" s="48"/>
      <c r="SAP82" s="48"/>
      <c r="SAQ82" s="48"/>
      <c r="SAR82" s="48"/>
      <c r="SAS82" s="48"/>
      <c r="SAT82" s="48"/>
      <c r="SAU82" s="48"/>
      <c r="SAV82" s="48"/>
      <c r="SAW82" s="48"/>
      <c r="SAX82" s="48"/>
      <c r="SAY82" s="48"/>
      <c r="SAZ82" s="48"/>
      <c r="SBA82" s="48"/>
      <c r="SBB82" s="48"/>
      <c r="SBC82" s="48"/>
      <c r="SBD82" s="48"/>
      <c r="SBE82" s="48"/>
      <c r="SBF82" s="48"/>
      <c r="SBG82" s="48"/>
      <c r="SBH82" s="48"/>
      <c r="SBI82" s="48"/>
      <c r="SBJ82" s="48"/>
      <c r="SBK82" s="48"/>
      <c r="SBL82" s="48"/>
      <c r="SBM82" s="48"/>
      <c r="SBN82" s="48"/>
      <c r="SBO82" s="48"/>
      <c r="SBP82" s="48"/>
      <c r="SBQ82" s="48"/>
      <c r="SBR82" s="48"/>
      <c r="SBS82" s="48"/>
      <c r="SBT82" s="48"/>
      <c r="SBU82" s="48"/>
      <c r="SBV82" s="48"/>
      <c r="SBW82" s="48"/>
      <c r="SBX82" s="48"/>
      <c r="SBY82" s="48"/>
      <c r="SBZ82" s="48"/>
      <c r="SCA82" s="48"/>
      <c r="SCB82" s="48"/>
      <c r="SCC82" s="48"/>
      <c r="SCD82" s="48"/>
      <c r="SCE82" s="48"/>
      <c r="SCF82" s="48"/>
      <c r="SCG82" s="48"/>
      <c r="SCH82" s="48"/>
      <c r="SCI82" s="48"/>
      <c r="SCJ82" s="48"/>
      <c r="SCK82" s="48"/>
      <c r="SCL82" s="48"/>
      <c r="SCM82" s="48"/>
      <c r="SCN82" s="48"/>
      <c r="SCO82" s="48"/>
      <c r="SCP82" s="48"/>
      <c r="SCQ82" s="48"/>
      <c r="SCR82" s="48"/>
      <c r="SCS82" s="48"/>
      <c r="SCT82" s="48"/>
      <c r="SCU82" s="48"/>
      <c r="SCV82" s="48"/>
      <c r="SCW82" s="48"/>
      <c r="SCX82" s="48"/>
      <c r="SCY82" s="48"/>
      <c r="SCZ82" s="48"/>
      <c r="SDA82" s="48"/>
      <c r="SDB82" s="48"/>
      <c r="SDC82" s="48"/>
      <c r="SDD82" s="48"/>
      <c r="SDE82" s="48"/>
      <c r="SDF82" s="48"/>
      <c r="SDG82" s="48"/>
      <c r="SDH82" s="48"/>
      <c r="SDI82" s="48"/>
      <c r="SDJ82" s="48"/>
      <c r="SDK82" s="48"/>
      <c r="SDL82" s="48"/>
      <c r="SDM82" s="48"/>
      <c r="SDN82" s="48"/>
      <c r="SDO82" s="48"/>
      <c r="SDP82" s="48"/>
      <c r="SDQ82" s="48"/>
      <c r="SDR82" s="48"/>
      <c r="SDS82" s="48"/>
      <c r="SDT82" s="48"/>
      <c r="SDU82" s="48"/>
      <c r="SDV82" s="48"/>
      <c r="SDW82" s="48"/>
      <c r="SDX82" s="48"/>
      <c r="SDY82" s="48"/>
      <c r="SDZ82" s="48"/>
      <c r="SEA82" s="48"/>
      <c r="SEB82" s="48"/>
      <c r="SEC82" s="48"/>
      <c r="SED82" s="48"/>
      <c r="SEE82" s="48"/>
      <c r="SEF82" s="48"/>
      <c r="SEG82" s="48"/>
      <c r="SEH82" s="48"/>
      <c r="SEI82" s="48"/>
      <c r="SEJ82" s="48"/>
      <c r="SEK82" s="48"/>
      <c r="SEL82" s="48"/>
      <c r="SEM82" s="48"/>
      <c r="SEN82" s="48"/>
      <c r="SEO82" s="48"/>
      <c r="SEP82" s="48"/>
      <c r="SEQ82" s="48"/>
      <c r="SER82" s="48"/>
      <c r="SES82" s="48"/>
      <c r="SET82" s="48"/>
      <c r="SEU82" s="48"/>
      <c r="SEV82" s="48"/>
      <c r="SEW82" s="48"/>
      <c r="SEX82" s="48"/>
      <c r="SEY82" s="48"/>
      <c r="SEZ82" s="48"/>
      <c r="SFA82" s="48"/>
      <c r="SFB82" s="48"/>
      <c r="SFC82" s="48"/>
      <c r="SFD82" s="48"/>
      <c r="SFE82" s="48"/>
      <c r="SFF82" s="48"/>
      <c r="SFG82" s="48"/>
      <c r="SFH82" s="48"/>
      <c r="SFI82" s="48"/>
      <c r="SFJ82" s="48"/>
      <c r="SFK82" s="48"/>
      <c r="SFL82" s="48"/>
      <c r="SFM82" s="48"/>
      <c r="SFN82" s="48"/>
      <c r="SFO82" s="48"/>
      <c r="SFP82" s="48"/>
      <c r="SFQ82" s="48"/>
      <c r="SFR82" s="48"/>
      <c r="SFS82" s="48"/>
      <c r="SFT82" s="48"/>
      <c r="SFU82" s="48"/>
      <c r="SFV82" s="48"/>
      <c r="SFW82" s="48"/>
      <c r="SFX82" s="48"/>
      <c r="SFY82" s="48"/>
      <c r="SFZ82" s="48"/>
      <c r="SGA82" s="48"/>
      <c r="SGB82" s="48"/>
      <c r="SGC82" s="48"/>
      <c r="SGD82" s="48"/>
      <c r="SGE82" s="48"/>
      <c r="SGF82" s="48"/>
      <c r="SGG82" s="48"/>
      <c r="SGH82" s="48"/>
      <c r="SGI82" s="48"/>
      <c r="SGJ82" s="48"/>
      <c r="SGK82" s="48"/>
      <c r="SGL82" s="48"/>
      <c r="SGM82" s="48"/>
      <c r="SGN82" s="48"/>
      <c r="SGO82" s="48"/>
      <c r="SGP82" s="48"/>
      <c r="SGQ82" s="48"/>
      <c r="SGR82" s="48"/>
      <c r="SGS82" s="48"/>
      <c r="SGT82" s="48"/>
      <c r="SGU82" s="48"/>
      <c r="SGV82" s="48"/>
      <c r="SGW82" s="48"/>
      <c r="SGX82" s="48"/>
      <c r="SGY82" s="48"/>
      <c r="SGZ82" s="48"/>
      <c r="SHA82" s="48"/>
      <c r="SHB82" s="48"/>
      <c r="SHC82" s="48"/>
      <c r="SHD82" s="48"/>
      <c r="SHE82" s="48"/>
      <c r="SHF82" s="48"/>
      <c r="SHG82" s="48"/>
      <c r="SHH82" s="48"/>
      <c r="SHI82" s="48"/>
      <c r="SHJ82" s="48"/>
      <c r="SHK82" s="48"/>
      <c r="SHL82" s="48"/>
      <c r="SHM82" s="48"/>
      <c r="SHN82" s="48"/>
      <c r="SHO82" s="48"/>
      <c r="SHP82" s="48"/>
      <c r="SHQ82" s="48"/>
      <c r="SHR82" s="48"/>
      <c r="SHS82" s="48"/>
      <c r="SHT82" s="48"/>
      <c r="SHU82" s="48"/>
      <c r="SHV82" s="48"/>
      <c r="SHW82" s="48"/>
      <c r="SHX82" s="48"/>
      <c r="SHY82" s="48"/>
      <c r="SHZ82" s="48"/>
      <c r="SIA82" s="48"/>
      <c r="SIB82" s="48"/>
      <c r="SIC82" s="48"/>
      <c r="SID82" s="48"/>
      <c r="SIE82" s="48"/>
      <c r="SIF82" s="48"/>
      <c r="SIG82" s="48"/>
      <c r="SIH82" s="48"/>
      <c r="SII82" s="48"/>
      <c r="SIJ82" s="48"/>
      <c r="SIK82" s="48"/>
      <c r="SIL82" s="48"/>
      <c r="SIM82" s="48"/>
      <c r="SIN82" s="48"/>
      <c r="SIO82" s="48"/>
      <c r="SIP82" s="48"/>
      <c r="SIQ82" s="48"/>
      <c r="SIR82" s="48"/>
      <c r="SIS82" s="48"/>
      <c r="SIT82" s="48"/>
      <c r="SIU82" s="48"/>
      <c r="SIV82" s="48"/>
      <c r="SIW82" s="48"/>
      <c r="SIX82" s="48"/>
      <c r="SIY82" s="48"/>
      <c r="SIZ82" s="48"/>
      <c r="SJA82" s="48"/>
      <c r="SJB82" s="48"/>
      <c r="SJC82" s="48"/>
      <c r="SJD82" s="48"/>
      <c r="SJE82" s="48"/>
      <c r="SJF82" s="48"/>
      <c r="SJG82" s="48"/>
      <c r="SJH82" s="48"/>
      <c r="SJI82" s="48"/>
      <c r="SJJ82" s="48"/>
      <c r="SJK82" s="48"/>
      <c r="SJL82" s="48"/>
      <c r="SJM82" s="48"/>
      <c r="SJN82" s="48"/>
      <c r="SJO82" s="48"/>
      <c r="SJP82" s="48"/>
      <c r="SJQ82" s="48"/>
      <c r="SJR82" s="48"/>
      <c r="SJS82" s="48"/>
      <c r="SJT82" s="48"/>
      <c r="SJU82" s="48"/>
      <c r="SJV82" s="48"/>
      <c r="SJW82" s="48"/>
      <c r="SJX82" s="48"/>
      <c r="SJY82" s="48"/>
      <c r="SJZ82" s="48"/>
      <c r="SKA82" s="48"/>
      <c r="SKB82" s="48"/>
      <c r="SKC82" s="48"/>
      <c r="SKD82" s="48"/>
      <c r="SKE82" s="48"/>
      <c r="SKF82" s="48"/>
      <c r="SKG82" s="48"/>
      <c r="SKH82" s="48"/>
      <c r="SKI82" s="48"/>
      <c r="SKJ82" s="48"/>
      <c r="SKK82" s="48"/>
      <c r="SKL82" s="48"/>
      <c r="SKM82" s="48"/>
      <c r="SKN82" s="48"/>
      <c r="SKO82" s="48"/>
      <c r="SKP82" s="48"/>
      <c r="SKQ82" s="48"/>
      <c r="SKR82" s="48"/>
      <c r="SKS82" s="48"/>
      <c r="SKT82" s="48"/>
      <c r="SKU82" s="48"/>
      <c r="SKV82" s="48"/>
      <c r="SKW82" s="48"/>
      <c r="SKX82" s="48"/>
      <c r="SKY82" s="48"/>
      <c r="SKZ82" s="48"/>
      <c r="SLA82" s="48"/>
      <c r="SLB82" s="48"/>
      <c r="SLC82" s="48"/>
      <c r="SLD82" s="48"/>
      <c r="SLE82" s="48"/>
      <c r="SLF82" s="48"/>
      <c r="SLG82" s="48"/>
      <c r="SLH82" s="48"/>
      <c r="SLI82" s="48"/>
      <c r="SLJ82" s="48"/>
      <c r="SLK82" s="48"/>
      <c r="SLL82" s="48"/>
      <c r="SLM82" s="48"/>
      <c r="SLN82" s="48"/>
      <c r="SLO82" s="48"/>
      <c r="SLP82" s="48"/>
      <c r="SLQ82" s="48"/>
      <c r="SLR82" s="48"/>
      <c r="SLS82" s="48"/>
      <c r="SLT82" s="48"/>
      <c r="SLU82" s="48"/>
      <c r="SLV82" s="48"/>
      <c r="SLW82" s="48"/>
      <c r="SLX82" s="48"/>
      <c r="SLY82" s="48"/>
      <c r="SLZ82" s="48"/>
      <c r="SMA82" s="48"/>
      <c r="SMB82" s="48"/>
      <c r="SMC82" s="48"/>
      <c r="SMD82" s="48"/>
      <c r="SME82" s="48"/>
      <c r="SMF82" s="48"/>
      <c r="SMG82" s="48"/>
      <c r="SMH82" s="48"/>
      <c r="SMI82" s="48"/>
      <c r="SMJ82" s="48"/>
      <c r="SMK82" s="48"/>
      <c r="SML82" s="48"/>
      <c r="SMM82" s="48"/>
      <c r="SMN82" s="48"/>
      <c r="SMO82" s="48"/>
      <c r="SMP82" s="48"/>
      <c r="SMQ82" s="48"/>
      <c r="SMR82" s="48"/>
      <c r="SMS82" s="48"/>
      <c r="SMT82" s="48"/>
      <c r="SMU82" s="48"/>
      <c r="SMV82" s="48"/>
      <c r="SMW82" s="48"/>
      <c r="SMX82" s="48"/>
      <c r="SMY82" s="48"/>
      <c r="SMZ82" s="48"/>
      <c r="SNA82" s="48"/>
      <c r="SNB82" s="48"/>
      <c r="SNC82" s="48"/>
      <c r="SND82" s="48"/>
      <c r="SNE82" s="48"/>
      <c r="SNF82" s="48"/>
      <c r="SNG82" s="48"/>
      <c r="SNH82" s="48"/>
      <c r="SNI82" s="48"/>
      <c r="SNJ82" s="48"/>
      <c r="SNK82" s="48"/>
      <c r="SNL82" s="48"/>
      <c r="SNM82" s="48"/>
      <c r="SNN82" s="48"/>
      <c r="SNO82" s="48"/>
      <c r="SNP82" s="48"/>
      <c r="SNQ82" s="48"/>
      <c r="SNR82" s="48"/>
      <c r="SNS82" s="48"/>
      <c r="SNT82" s="48"/>
      <c r="SNU82" s="48"/>
      <c r="SNV82" s="48"/>
      <c r="SNW82" s="48"/>
      <c r="SNX82" s="48"/>
      <c r="SNY82" s="48"/>
      <c r="SNZ82" s="48"/>
      <c r="SOA82" s="48"/>
      <c r="SOB82" s="48"/>
      <c r="SOC82" s="48"/>
      <c r="SOD82" s="48"/>
      <c r="SOE82" s="48"/>
      <c r="SOF82" s="48"/>
      <c r="SOG82" s="48"/>
      <c r="SOH82" s="48"/>
      <c r="SOI82" s="48"/>
      <c r="SOJ82" s="48"/>
      <c r="SOK82" s="48"/>
      <c r="SOL82" s="48"/>
      <c r="SOM82" s="48"/>
      <c r="SON82" s="48"/>
      <c r="SOO82" s="48"/>
      <c r="SOP82" s="48"/>
      <c r="SOQ82" s="48"/>
      <c r="SOR82" s="48"/>
      <c r="SOS82" s="48"/>
      <c r="SOT82" s="48"/>
      <c r="SOU82" s="48"/>
      <c r="SOV82" s="48"/>
      <c r="SOW82" s="48"/>
      <c r="SOX82" s="48"/>
      <c r="SOY82" s="48"/>
      <c r="SOZ82" s="48"/>
      <c r="SPA82" s="48"/>
      <c r="SPB82" s="48"/>
      <c r="SPC82" s="48"/>
      <c r="SPD82" s="48"/>
      <c r="SPE82" s="48"/>
      <c r="SPF82" s="48"/>
      <c r="SPG82" s="48"/>
      <c r="SPH82" s="48"/>
      <c r="SPI82" s="48"/>
      <c r="SPJ82" s="48"/>
      <c r="SPK82" s="48"/>
      <c r="SPL82" s="48"/>
      <c r="SPM82" s="48"/>
      <c r="SPN82" s="48"/>
      <c r="SPO82" s="48"/>
      <c r="SPP82" s="48"/>
      <c r="SPQ82" s="48"/>
      <c r="SPR82" s="48"/>
      <c r="SPS82" s="48"/>
      <c r="SPT82" s="48"/>
      <c r="SPU82" s="48"/>
      <c r="SPV82" s="48"/>
      <c r="SPW82" s="48"/>
      <c r="SPX82" s="48"/>
      <c r="SPY82" s="48"/>
      <c r="SPZ82" s="48"/>
      <c r="SQA82" s="48"/>
      <c r="SQB82" s="48"/>
      <c r="SQC82" s="48"/>
      <c r="SQD82" s="48"/>
      <c r="SQE82" s="48"/>
      <c r="SQF82" s="48"/>
      <c r="SQG82" s="48"/>
      <c r="SQH82" s="48"/>
      <c r="SQI82" s="48"/>
      <c r="SQJ82" s="48"/>
      <c r="SQK82" s="48"/>
      <c r="SQL82" s="48"/>
      <c r="SQM82" s="48"/>
      <c r="SQN82" s="48"/>
      <c r="SQO82" s="48"/>
      <c r="SQP82" s="48"/>
      <c r="SQQ82" s="48"/>
      <c r="SQR82" s="48"/>
      <c r="SQS82" s="48"/>
      <c r="SQT82" s="48"/>
      <c r="SQU82" s="48"/>
      <c r="SQV82" s="48"/>
      <c r="SQW82" s="48"/>
      <c r="SQX82" s="48"/>
      <c r="SQY82" s="48"/>
      <c r="SQZ82" s="48"/>
      <c r="SRA82" s="48"/>
      <c r="SRB82" s="48"/>
      <c r="SRC82" s="48"/>
      <c r="SRD82" s="48"/>
      <c r="SRE82" s="48"/>
      <c r="SRF82" s="48"/>
      <c r="SRG82" s="48"/>
      <c r="SRH82" s="48"/>
      <c r="SRI82" s="48"/>
      <c r="SRJ82" s="48"/>
      <c r="SRK82" s="48"/>
      <c r="SRL82" s="48"/>
      <c r="SRM82" s="48"/>
      <c r="SRN82" s="48"/>
      <c r="SRO82" s="48"/>
      <c r="SRP82" s="48"/>
      <c r="SRQ82" s="48"/>
      <c r="SRR82" s="48"/>
      <c r="SRS82" s="48"/>
      <c r="SRT82" s="48"/>
      <c r="SRU82" s="48"/>
      <c r="SRV82" s="48"/>
      <c r="SRW82" s="48"/>
      <c r="SRX82" s="48"/>
      <c r="SRY82" s="48"/>
      <c r="SRZ82" s="48"/>
      <c r="SSA82" s="48"/>
      <c r="SSB82" s="48"/>
      <c r="SSC82" s="48"/>
      <c r="SSD82" s="48"/>
      <c r="SSE82" s="48"/>
      <c r="SSF82" s="48"/>
      <c r="SSG82" s="48"/>
      <c r="SSH82" s="48"/>
      <c r="SSI82" s="48"/>
      <c r="SSJ82" s="48"/>
      <c r="SSK82" s="48"/>
      <c r="SSL82" s="48"/>
      <c r="SSM82" s="48"/>
      <c r="SSN82" s="48"/>
      <c r="SSO82" s="48"/>
      <c r="SSP82" s="48"/>
      <c r="SSQ82" s="48"/>
      <c r="SSR82" s="48"/>
      <c r="SSS82" s="48"/>
      <c r="SST82" s="48"/>
      <c r="SSU82" s="48"/>
      <c r="SSV82" s="48"/>
      <c r="SSW82" s="48"/>
      <c r="SSX82" s="48"/>
      <c r="SSY82" s="48"/>
      <c r="SSZ82" s="48"/>
      <c r="STA82" s="48"/>
      <c r="STB82" s="48"/>
      <c r="STC82" s="48"/>
      <c r="STD82" s="48"/>
      <c r="STE82" s="48"/>
      <c r="STF82" s="48"/>
      <c r="STG82" s="48"/>
      <c r="STH82" s="48"/>
      <c r="STI82" s="48"/>
      <c r="STJ82" s="48"/>
      <c r="STK82" s="48"/>
      <c r="STL82" s="48"/>
      <c r="STM82" s="48"/>
      <c r="STN82" s="48"/>
      <c r="STO82" s="48"/>
      <c r="STP82" s="48"/>
      <c r="STQ82" s="48"/>
      <c r="STR82" s="48"/>
      <c r="STS82" s="48"/>
      <c r="STT82" s="48"/>
      <c r="STU82" s="48"/>
      <c r="STV82" s="48"/>
      <c r="STW82" s="48"/>
      <c r="STX82" s="48"/>
      <c r="STY82" s="48"/>
      <c r="STZ82" s="48"/>
      <c r="SUA82" s="48"/>
      <c r="SUB82" s="48"/>
      <c r="SUC82" s="48"/>
      <c r="SUD82" s="48"/>
      <c r="SUE82" s="48"/>
      <c r="SUF82" s="48"/>
      <c r="SUG82" s="48"/>
      <c r="SUH82" s="48"/>
      <c r="SUI82" s="48"/>
      <c r="SUJ82" s="48"/>
      <c r="SUK82" s="48"/>
      <c r="SUL82" s="48"/>
      <c r="SUM82" s="48"/>
      <c r="SUN82" s="48"/>
      <c r="SUO82" s="48"/>
      <c r="SUP82" s="48"/>
      <c r="SUQ82" s="48"/>
      <c r="SUR82" s="48"/>
      <c r="SUS82" s="48"/>
      <c r="SUT82" s="48"/>
      <c r="SUU82" s="48"/>
      <c r="SUV82" s="48"/>
      <c r="SUW82" s="48"/>
      <c r="SUX82" s="48"/>
      <c r="SUY82" s="48"/>
      <c r="SUZ82" s="48"/>
      <c r="SVA82" s="48"/>
      <c r="SVB82" s="48"/>
      <c r="SVC82" s="48"/>
      <c r="SVD82" s="48"/>
      <c r="SVE82" s="48"/>
      <c r="SVF82" s="48"/>
      <c r="SVG82" s="48"/>
      <c r="SVH82" s="48"/>
      <c r="SVI82" s="48"/>
      <c r="SVJ82" s="48"/>
      <c r="SVK82" s="48"/>
      <c r="SVL82" s="48"/>
      <c r="SVM82" s="48"/>
      <c r="SVN82" s="48"/>
      <c r="SVO82" s="48"/>
      <c r="SVP82" s="48"/>
      <c r="SVQ82" s="48"/>
      <c r="SVR82" s="48"/>
      <c r="SVS82" s="48"/>
      <c r="SVT82" s="48"/>
      <c r="SVU82" s="48"/>
      <c r="SVV82" s="48"/>
      <c r="SVW82" s="48"/>
      <c r="SVX82" s="48"/>
      <c r="SVY82" s="48"/>
      <c r="SVZ82" s="48"/>
      <c r="SWA82" s="48"/>
      <c r="SWB82" s="48"/>
      <c r="SWC82" s="48"/>
      <c r="SWD82" s="48"/>
      <c r="SWE82" s="48"/>
      <c r="SWF82" s="48"/>
      <c r="SWG82" s="48"/>
      <c r="SWH82" s="48"/>
      <c r="SWI82" s="48"/>
      <c r="SWJ82" s="48"/>
      <c r="SWK82" s="48"/>
      <c r="SWL82" s="48"/>
      <c r="SWM82" s="48"/>
      <c r="SWN82" s="48"/>
      <c r="SWO82" s="48"/>
      <c r="SWP82" s="48"/>
      <c r="SWQ82" s="48"/>
      <c r="SWR82" s="48"/>
      <c r="SWS82" s="48"/>
      <c r="SWT82" s="48"/>
      <c r="SWU82" s="48"/>
      <c r="SWV82" s="48"/>
      <c r="SWW82" s="48"/>
      <c r="SWX82" s="48"/>
      <c r="SWY82" s="48"/>
      <c r="SWZ82" s="48"/>
      <c r="SXA82" s="48"/>
      <c r="SXB82" s="48"/>
      <c r="SXC82" s="48"/>
      <c r="SXD82" s="48"/>
      <c r="SXE82" s="48"/>
      <c r="SXF82" s="48"/>
      <c r="SXG82" s="48"/>
      <c r="SXH82" s="48"/>
      <c r="SXI82" s="48"/>
      <c r="SXJ82" s="48"/>
      <c r="SXK82" s="48"/>
      <c r="SXL82" s="48"/>
      <c r="SXM82" s="48"/>
      <c r="SXN82" s="48"/>
      <c r="SXO82" s="48"/>
      <c r="SXP82" s="48"/>
      <c r="SXQ82" s="48"/>
      <c r="SXR82" s="48"/>
      <c r="SXS82" s="48"/>
      <c r="SXT82" s="48"/>
      <c r="SXU82" s="48"/>
      <c r="SXV82" s="48"/>
      <c r="SXW82" s="48"/>
      <c r="SXX82" s="48"/>
      <c r="SXY82" s="48"/>
      <c r="SXZ82" s="48"/>
      <c r="SYA82" s="48"/>
      <c r="SYB82" s="48"/>
      <c r="SYC82" s="48"/>
      <c r="SYD82" s="48"/>
      <c r="SYE82" s="48"/>
      <c r="SYF82" s="48"/>
      <c r="SYG82" s="48"/>
      <c r="SYH82" s="48"/>
      <c r="SYI82" s="48"/>
      <c r="SYJ82" s="48"/>
      <c r="SYK82" s="48"/>
      <c r="SYL82" s="48"/>
      <c r="SYM82" s="48"/>
      <c r="SYN82" s="48"/>
      <c r="SYO82" s="48"/>
      <c r="SYP82" s="48"/>
      <c r="SYQ82" s="48"/>
      <c r="SYR82" s="48"/>
      <c r="SYS82" s="48"/>
      <c r="SYT82" s="48"/>
      <c r="SYU82" s="48"/>
      <c r="SYV82" s="48"/>
      <c r="SYW82" s="48"/>
      <c r="SYX82" s="48"/>
      <c r="SYY82" s="48"/>
      <c r="SYZ82" s="48"/>
      <c r="SZA82" s="48"/>
      <c r="SZB82" s="48"/>
      <c r="SZC82" s="48"/>
      <c r="SZD82" s="48"/>
      <c r="SZE82" s="48"/>
      <c r="SZF82" s="48"/>
      <c r="SZG82" s="48"/>
      <c r="SZH82" s="48"/>
      <c r="SZI82" s="48"/>
      <c r="SZJ82" s="48"/>
      <c r="SZK82" s="48"/>
      <c r="SZL82" s="48"/>
      <c r="SZM82" s="48"/>
      <c r="SZN82" s="48"/>
      <c r="SZO82" s="48"/>
      <c r="SZP82" s="48"/>
      <c r="SZQ82" s="48"/>
      <c r="SZR82" s="48"/>
      <c r="SZS82" s="48"/>
      <c r="SZT82" s="48"/>
      <c r="SZU82" s="48"/>
      <c r="SZV82" s="48"/>
      <c r="SZW82" s="48"/>
      <c r="SZX82" s="48"/>
      <c r="SZY82" s="48"/>
      <c r="SZZ82" s="48"/>
      <c r="TAA82" s="48"/>
      <c r="TAB82" s="48"/>
      <c r="TAC82" s="48"/>
      <c r="TAD82" s="48"/>
      <c r="TAE82" s="48"/>
      <c r="TAF82" s="48"/>
      <c r="TAG82" s="48"/>
      <c r="TAH82" s="48"/>
      <c r="TAI82" s="48"/>
      <c r="TAJ82" s="48"/>
      <c r="TAK82" s="48"/>
      <c r="TAL82" s="48"/>
      <c r="TAM82" s="48"/>
      <c r="TAN82" s="48"/>
      <c r="TAO82" s="48"/>
      <c r="TAP82" s="48"/>
      <c r="TAQ82" s="48"/>
      <c r="TAR82" s="48"/>
      <c r="TAS82" s="48"/>
      <c r="TAT82" s="48"/>
      <c r="TAU82" s="48"/>
      <c r="TAV82" s="48"/>
      <c r="TAW82" s="48"/>
      <c r="TAX82" s="48"/>
      <c r="TAY82" s="48"/>
      <c r="TAZ82" s="48"/>
      <c r="TBA82" s="48"/>
      <c r="TBB82" s="48"/>
      <c r="TBC82" s="48"/>
      <c r="TBD82" s="48"/>
      <c r="TBE82" s="48"/>
      <c r="TBF82" s="48"/>
      <c r="TBG82" s="48"/>
      <c r="TBH82" s="48"/>
      <c r="TBI82" s="48"/>
      <c r="TBJ82" s="48"/>
      <c r="TBK82" s="48"/>
      <c r="TBL82" s="48"/>
      <c r="TBM82" s="48"/>
      <c r="TBN82" s="48"/>
      <c r="TBO82" s="48"/>
      <c r="TBP82" s="48"/>
      <c r="TBQ82" s="48"/>
      <c r="TBR82" s="48"/>
      <c r="TBS82" s="48"/>
      <c r="TBT82" s="48"/>
      <c r="TBU82" s="48"/>
      <c r="TBV82" s="48"/>
      <c r="TBW82" s="48"/>
      <c r="TBX82" s="48"/>
      <c r="TBY82" s="48"/>
      <c r="TBZ82" s="48"/>
      <c r="TCA82" s="48"/>
      <c r="TCB82" s="48"/>
      <c r="TCC82" s="48"/>
      <c r="TCD82" s="48"/>
      <c r="TCE82" s="48"/>
      <c r="TCF82" s="48"/>
      <c r="TCG82" s="48"/>
      <c r="TCH82" s="48"/>
      <c r="TCI82" s="48"/>
      <c r="TCJ82" s="48"/>
      <c r="TCK82" s="48"/>
      <c r="TCL82" s="48"/>
      <c r="TCM82" s="48"/>
      <c r="TCN82" s="48"/>
      <c r="TCO82" s="48"/>
      <c r="TCP82" s="48"/>
      <c r="TCQ82" s="48"/>
      <c r="TCR82" s="48"/>
      <c r="TCS82" s="48"/>
      <c r="TCT82" s="48"/>
      <c r="TCU82" s="48"/>
      <c r="TCV82" s="48"/>
      <c r="TCW82" s="48"/>
      <c r="TCX82" s="48"/>
      <c r="TCY82" s="48"/>
      <c r="TCZ82" s="48"/>
      <c r="TDA82" s="48"/>
      <c r="TDB82" s="48"/>
      <c r="TDC82" s="48"/>
      <c r="TDD82" s="48"/>
      <c r="TDE82" s="48"/>
      <c r="TDF82" s="48"/>
      <c r="TDG82" s="48"/>
      <c r="TDH82" s="48"/>
      <c r="TDI82" s="48"/>
      <c r="TDJ82" s="48"/>
      <c r="TDK82" s="48"/>
      <c r="TDL82" s="48"/>
      <c r="TDM82" s="48"/>
      <c r="TDN82" s="48"/>
      <c r="TDO82" s="48"/>
      <c r="TDP82" s="48"/>
      <c r="TDQ82" s="48"/>
      <c r="TDR82" s="48"/>
      <c r="TDS82" s="48"/>
      <c r="TDT82" s="48"/>
      <c r="TDU82" s="48"/>
      <c r="TDV82" s="48"/>
      <c r="TDW82" s="48"/>
      <c r="TDX82" s="48"/>
      <c r="TDY82" s="48"/>
      <c r="TDZ82" s="48"/>
      <c r="TEA82" s="48"/>
      <c r="TEB82" s="48"/>
      <c r="TEC82" s="48"/>
      <c r="TED82" s="48"/>
      <c r="TEE82" s="48"/>
      <c r="TEF82" s="48"/>
      <c r="TEG82" s="48"/>
      <c r="TEH82" s="48"/>
      <c r="TEI82" s="48"/>
      <c r="TEJ82" s="48"/>
      <c r="TEK82" s="48"/>
      <c r="TEL82" s="48"/>
      <c r="TEM82" s="48"/>
      <c r="TEN82" s="48"/>
      <c r="TEO82" s="48"/>
      <c r="TEP82" s="48"/>
      <c r="TEQ82" s="48"/>
      <c r="TER82" s="48"/>
      <c r="TES82" s="48"/>
      <c r="TET82" s="48"/>
      <c r="TEU82" s="48"/>
      <c r="TEV82" s="48"/>
      <c r="TEW82" s="48"/>
      <c r="TEX82" s="48"/>
      <c r="TEY82" s="48"/>
      <c r="TEZ82" s="48"/>
      <c r="TFA82" s="48"/>
      <c r="TFB82" s="48"/>
      <c r="TFC82" s="48"/>
      <c r="TFD82" s="48"/>
      <c r="TFE82" s="48"/>
      <c r="TFF82" s="48"/>
      <c r="TFG82" s="48"/>
      <c r="TFH82" s="48"/>
      <c r="TFI82" s="48"/>
      <c r="TFJ82" s="48"/>
      <c r="TFK82" s="48"/>
      <c r="TFL82" s="48"/>
      <c r="TFM82" s="48"/>
      <c r="TFN82" s="48"/>
      <c r="TFO82" s="48"/>
      <c r="TFP82" s="48"/>
      <c r="TFQ82" s="48"/>
      <c r="TFR82" s="48"/>
      <c r="TFS82" s="48"/>
      <c r="TFT82" s="48"/>
      <c r="TFU82" s="48"/>
      <c r="TFV82" s="48"/>
      <c r="TFW82" s="48"/>
      <c r="TFX82" s="48"/>
      <c r="TFY82" s="48"/>
      <c r="TFZ82" s="48"/>
      <c r="TGA82" s="48"/>
      <c r="TGB82" s="48"/>
      <c r="TGC82" s="48"/>
      <c r="TGD82" s="48"/>
      <c r="TGE82" s="48"/>
      <c r="TGF82" s="48"/>
      <c r="TGG82" s="48"/>
      <c r="TGH82" s="48"/>
      <c r="TGI82" s="48"/>
      <c r="TGJ82" s="48"/>
      <c r="TGK82" s="48"/>
      <c r="TGL82" s="48"/>
      <c r="TGM82" s="48"/>
      <c r="TGN82" s="48"/>
      <c r="TGO82" s="48"/>
      <c r="TGP82" s="48"/>
      <c r="TGQ82" s="48"/>
      <c r="TGR82" s="48"/>
      <c r="TGS82" s="48"/>
      <c r="TGT82" s="48"/>
      <c r="TGU82" s="48"/>
      <c r="TGV82" s="48"/>
      <c r="TGW82" s="48"/>
      <c r="TGX82" s="48"/>
      <c r="TGY82" s="48"/>
      <c r="TGZ82" s="48"/>
      <c r="THA82" s="48"/>
      <c r="THB82" s="48"/>
      <c r="THC82" s="48"/>
      <c r="THD82" s="48"/>
      <c r="THE82" s="48"/>
      <c r="THF82" s="48"/>
      <c r="THG82" s="48"/>
      <c r="THH82" s="48"/>
      <c r="THI82" s="48"/>
      <c r="THJ82" s="48"/>
      <c r="THK82" s="48"/>
      <c r="THL82" s="48"/>
      <c r="THM82" s="48"/>
      <c r="THN82" s="48"/>
      <c r="THO82" s="48"/>
      <c r="THP82" s="48"/>
      <c r="THQ82" s="48"/>
      <c r="THR82" s="48"/>
      <c r="THS82" s="48"/>
      <c r="THT82" s="48"/>
      <c r="THU82" s="48"/>
      <c r="THV82" s="48"/>
      <c r="THW82" s="48"/>
      <c r="THX82" s="48"/>
      <c r="THY82" s="48"/>
      <c r="THZ82" s="48"/>
      <c r="TIA82" s="48"/>
      <c r="TIB82" s="48"/>
      <c r="TIC82" s="48"/>
      <c r="TID82" s="48"/>
      <c r="TIE82" s="48"/>
      <c r="TIF82" s="48"/>
      <c r="TIG82" s="48"/>
      <c r="TIH82" s="48"/>
      <c r="TII82" s="48"/>
      <c r="TIJ82" s="48"/>
      <c r="TIK82" s="48"/>
      <c r="TIL82" s="48"/>
      <c r="TIM82" s="48"/>
      <c r="TIN82" s="48"/>
      <c r="TIO82" s="48"/>
      <c r="TIP82" s="48"/>
      <c r="TIQ82" s="48"/>
      <c r="TIR82" s="48"/>
      <c r="TIS82" s="48"/>
      <c r="TIT82" s="48"/>
      <c r="TIU82" s="48"/>
      <c r="TIV82" s="48"/>
      <c r="TIW82" s="48"/>
      <c r="TIX82" s="48"/>
      <c r="TIY82" s="48"/>
      <c r="TIZ82" s="48"/>
      <c r="TJA82" s="48"/>
      <c r="TJB82" s="48"/>
      <c r="TJC82" s="48"/>
      <c r="TJD82" s="48"/>
      <c r="TJE82" s="48"/>
      <c r="TJF82" s="48"/>
      <c r="TJG82" s="48"/>
      <c r="TJH82" s="48"/>
      <c r="TJI82" s="48"/>
      <c r="TJJ82" s="48"/>
      <c r="TJK82" s="48"/>
      <c r="TJL82" s="48"/>
      <c r="TJM82" s="48"/>
      <c r="TJN82" s="48"/>
      <c r="TJO82" s="48"/>
      <c r="TJP82" s="48"/>
      <c r="TJQ82" s="48"/>
      <c r="TJR82" s="48"/>
      <c r="TJS82" s="48"/>
      <c r="TJT82" s="48"/>
      <c r="TJU82" s="48"/>
      <c r="TJV82" s="48"/>
      <c r="TJW82" s="48"/>
      <c r="TJX82" s="48"/>
      <c r="TJY82" s="48"/>
      <c r="TJZ82" s="48"/>
      <c r="TKA82" s="48"/>
      <c r="TKB82" s="48"/>
      <c r="TKC82" s="48"/>
      <c r="TKD82" s="48"/>
      <c r="TKE82" s="48"/>
      <c r="TKF82" s="48"/>
      <c r="TKG82" s="48"/>
      <c r="TKH82" s="48"/>
      <c r="TKI82" s="48"/>
      <c r="TKJ82" s="48"/>
      <c r="TKK82" s="48"/>
      <c r="TKL82" s="48"/>
      <c r="TKM82" s="48"/>
      <c r="TKN82" s="48"/>
      <c r="TKO82" s="48"/>
      <c r="TKP82" s="48"/>
      <c r="TKQ82" s="48"/>
      <c r="TKR82" s="48"/>
      <c r="TKS82" s="48"/>
      <c r="TKT82" s="48"/>
      <c r="TKU82" s="48"/>
      <c r="TKV82" s="48"/>
      <c r="TKW82" s="48"/>
      <c r="TKX82" s="48"/>
      <c r="TKY82" s="48"/>
      <c r="TKZ82" s="48"/>
      <c r="TLA82" s="48"/>
      <c r="TLB82" s="48"/>
      <c r="TLC82" s="48"/>
      <c r="TLD82" s="48"/>
      <c r="TLE82" s="48"/>
      <c r="TLF82" s="48"/>
      <c r="TLG82" s="48"/>
      <c r="TLH82" s="48"/>
      <c r="TLI82" s="48"/>
      <c r="TLJ82" s="48"/>
      <c r="TLK82" s="48"/>
      <c r="TLL82" s="48"/>
      <c r="TLM82" s="48"/>
      <c r="TLN82" s="48"/>
      <c r="TLO82" s="48"/>
      <c r="TLP82" s="48"/>
      <c r="TLQ82" s="48"/>
      <c r="TLR82" s="48"/>
      <c r="TLS82" s="48"/>
      <c r="TLT82" s="48"/>
      <c r="TLU82" s="48"/>
      <c r="TLV82" s="48"/>
      <c r="TLW82" s="48"/>
      <c r="TLX82" s="48"/>
      <c r="TLY82" s="48"/>
      <c r="TLZ82" s="48"/>
      <c r="TMA82" s="48"/>
      <c r="TMB82" s="48"/>
      <c r="TMC82" s="48"/>
      <c r="TMD82" s="48"/>
      <c r="TME82" s="48"/>
      <c r="TMF82" s="48"/>
      <c r="TMG82" s="48"/>
      <c r="TMH82" s="48"/>
      <c r="TMI82" s="48"/>
      <c r="TMJ82" s="48"/>
      <c r="TMK82" s="48"/>
      <c r="TML82" s="48"/>
      <c r="TMM82" s="48"/>
      <c r="TMN82" s="48"/>
      <c r="TMO82" s="48"/>
      <c r="TMP82" s="48"/>
      <c r="TMQ82" s="48"/>
      <c r="TMR82" s="48"/>
      <c r="TMS82" s="48"/>
      <c r="TMT82" s="48"/>
      <c r="TMU82" s="48"/>
      <c r="TMV82" s="48"/>
      <c r="TMW82" s="48"/>
      <c r="TMX82" s="48"/>
      <c r="TMY82" s="48"/>
      <c r="TMZ82" s="48"/>
      <c r="TNA82" s="48"/>
      <c r="TNB82" s="48"/>
      <c r="TNC82" s="48"/>
      <c r="TND82" s="48"/>
      <c r="TNE82" s="48"/>
      <c r="TNF82" s="48"/>
      <c r="TNG82" s="48"/>
      <c r="TNH82" s="48"/>
      <c r="TNI82" s="48"/>
      <c r="TNJ82" s="48"/>
      <c r="TNK82" s="48"/>
      <c r="TNL82" s="48"/>
      <c r="TNM82" s="48"/>
      <c r="TNN82" s="48"/>
      <c r="TNO82" s="48"/>
      <c r="TNP82" s="48"/>
      <c r="TNQ82" s="48"/>
      <c r="TNR82" s="48"/>
      <c r="TNS82" s="48"/>
      <c r="TNT82" s="48"/>
      <c r="TNU82" s="48"/>
      <c r="TNV82" s="48"/>
      <c r="TNW82" s="48"/>
      <c r="TNX82" s="48"/>
      <c r="TNY82" s="48"/>
      <c r="TNZ82" s="48"/>
      <c r="TOA82" s="48"/>
      <c r="TOB82" s="48"/>
      <c r="TOC82" s="48"/>
      <c r="TOD82" s="48"/>
      <c r="TOE82" s="48"/>
      <c r="TOF82" s="48"/>
      <c r="TOG82" s="48"/>
      <c r="TOH82" s="48"/>
      <c r="TOI82" s="48"/>
      <c r="TOJ82" s="48"/>
      <c r="TOK82" s="48"/>
      <c r="TOL82" s="48"/>
      <c r="TOM82" s="48"/>
      <c r="TON82" s="48"/>
      <c r="TOO82" s="48"/>
      <c r="TOP82" s="48"/>
      <c r="TOQ82" s="48"/>
      <c r="TOR82" s="48"/>
      <c r="TOS82" s="48"/>
      <c r="TOT82" s="48"/>
      <c r="TOU82" s="48"/>
      <c r="TOV82" s="48"/>
      <c r="TOW82" s="48"/>
      <c r="TOX82" s="48"/>
      <c r="TOY82" s="48"/>
      <c r="TOZ82" s="48"/>
      <c r="TPA82" s="48"/>
      <c r="TPB82" s="48"/>
      <c r="TPC82" s="48"/>
      <c r="TPD82" s="48"/>
      <c r="TPE82" s="48"/>
      <c r="TPF82" s="48"/>
      <c r="TPG82" s="48"/>
      <c r="TPH82" s="48"/>
      <c r="TPI82" s="48"/>
      <c r="TPJ82" s="48"/>
      <c r="TPK82" s="48"/>
      <c r="TPL82" s="48"/>
      <c r="TPM82" s="48"/>
      <c r="TPN82" s="48"/>
      <c r="TPO82" s="48"/>
      <c r="TPP82" s="48"/>
      <c r="TPQ82" s="48"/>
      <c r="TPR82" s="48"/>
      <c r="TPS82" s="48"/>
      <c r="TPT82" s="48"/>
      <c r="TPU82" s="48"/>
      <c r="TPV82" s="48"/>
      <c r="TPW82" s="48"/>
      <c r="TPX82" s="48"/>
      <c r="TPY82" s="48"/>
      <c r="TPZ82" s="48"/>
      <c r="TQA82" s="48"/>
      <c r="TQB82" s="48"/>
      <c r="TQC82" s="48"/>
      <c r="TQD82" s="48"/>
      <c r="TQE82" s="48"/>
      <c r="TQF82" s="48"/>
      <c r="TQG82" s="48"/>
      <c r="TQH82" s="48"/>
      <c r="TQI82" s="48"/>
      <c r="TQJ82" s="48"/>
      <c r="TQK82" s="48"/>
      <c r="TQL82" s="48"/>
      <c r="TQM82" s="48"/>
      <c r="TQN82" s="48"/>
      <c r="TQO82" s="48"/>
      <c r="TQP82" s="48"/>
      <c r="TQQ82" s="48"/>
      <c r="TQR82" s="48"/>
      <c r="TQS82" s="48"/>
      <c r="TQT82" s="48"/>
      <c r="TQU82" s="48"/>
      <c r="TQV82" s="48"/>
      <c r="TQW82" s="48"/>
      <c r="TQX82" s="48"/>
      <c r="TQY82" s="48"/>
      <c r="TQZ82" s="48"/>
      <c r="TRA82" s="48"/>
      <c r="TRB82" s="48"/>
      <c r="TRC82" s="48"/>
      <c r="TRD82" s="48"/>
      <c r="TRE82" s="48"/>
      <c r="TRF82" s="48"/>
      <c r="TRG82" s="48"/>
      <c r="TRH82" s="48"/>
      <c r="TRI82" s="48"/>
      <c r="TRJ82" s="48"/>
      <c r="TRK82" s="48"/>
      <c r="TRL82" s="48"/>
      <c r="TRM82" s="48"/>
      <c r="TRN82" s="48"/>
      <c r="TRO82" s="48"/>
      <c r="TRP82" s="48"/>
      <c r="TRQ82" s="48"/>
      <c r="TRR82" s="48"/>
      <c r="TRS82" s="48"/>
      <c r="TRT82" s="48"/>
      <c r="TRU82" s="48"/>
      <c r="TRV82" s="48"/>
      <c r="TRW82" s="48"/>
      <c r="TRX82" s="48"/>
      <c r="TRY82" s="48"/>
      <c r="TRZ82" s="48"/>
      <c r="TSA82" s="48"/>
      <c r="TSB82" s="48"/>
      <c r="TSC82" s="48"/>
      <c r="TSD82" s="48"/>
      <c r="TSE82" s="48"/>
      <c r="TSF82" s="48"/>
      <c r="TSG82" s="48"/>
      <c r="TSH82" s="48"/>
      <c r="TSI82" s="48"/>
      <c r="TSJ82" s="48"/>
      <c r="TSK82" s="48"/>
      <c r="TSL82" s="48"/>
      <c r="TSM82" s="48"/>
      <c r="TSN82" s="48"/>
      <c r="TSO82" s="48"/>
      <c r="TSP82" s="48"/>
      <c r="TSQ82" s="48"/>
      <c r="TSR82" s="48"/>
      <c r="TSS82" s="48"/>
      <c r="TST82" s="48"/>
      <c r="TSU82" s="48"/>
      <c r="TSV82" s="48"/>
      <c r="TSW82" s="48"/>
      <c r="TSX82" s="48"/>
      <c r="TSY82" s="48"/>
      <c r="TSZ82" s="48"/>
      <c r="TTA82" s="48"/>
      <c r="TTB82" s="48"/>
      <c r="TTC82" s="48"/>
      <c r="TTD82" s="48"/>
      <c r="TTE82" s="48"/>
      <c r="TTF82" s="48"/>
      <c r="TTG82" s="48"/>
      <c r="TTH82" s="48"/>
      <c r="TTI82" s="48"/>
      <c r="TTJ82" s="48"/>
      <c r="TTK82" s="48"/>
      <c r="TTL82" s="48"/>
      <c r="TTM82" s="48"/>
      <c r="TTN82" s="48"/>
      <c r="TTO82" s="48"/>
      <c r="TTP82" s="48"/>
      <c r="TTQ82" s="48"/>
      <c r="TTR82" s="48"/>
      <c r="TTS82" s="48"/>
      <c r="TTT82" s="48"/>
      <c r="TTU82" s="48"/>
      <c r="TTV82" s="48"/>
      <c r="TTW82" s="48"/>
      <c r="TTX82" s="48"/>
      <c r="TTY82" s="48"/>
      <c r="TTZ82" s="48"/>
      <c r="TUA82" s="48"/>
      <c r="TUB82" s="48"/>
      <c r="TUC82" s="48"/>
      <c r="TUD82" s="48"/>
      <c r="TUE82" s="48"/>
      <c r="TUF82" s="48"/>
      <c r="TUG82" s="48"/>
      <c r="TUH82" s="48"/>
      <c r="TUI82" s="48"/>
      <c r="TUJ82" s="48"/>
      <c r="TUK82" s="48"/>
      <c r="TUL82" s="48"/>
      <c r="TUM82" s="48"/>
      <c r="TUN82" s="48"/>
      <c r="TUO82" s="48"/>
      <c r="TUP82" s="48"/>
      <c r="TUQ82" s="48"/>
      <c r="TUR82" s="48"/>
      <c r="TUS82" s="48"/>
      <c r="TUT82" s="48"/>
      <c r="TUU82" s="48"/>
      <c r="TUV82" s="48"/>
      <c r="TUW82" s="48"/>
      <c r="TUX82" s="48"/>
      <c r="TUY82" s="48"/>
      <c r="TUZ82" s="48"/>
      <c r="TVA82" s="48"/>
      <c r="TVB82" s="48"/>
      <c r="TVC82" s="48"/>
      <c r="TVD82" s="48"/>
      <c r="TVE82" s="48"/>
      <c r="TVF82" s="48"/>
      <c r="TVG82" s="48"/>
      <c r="TVH82" s="48"/>
      <c r="TVI82" s="48"/>
      <c r="TVJ82" s="48"/>
      <c r="TVK82" s="48"/>
      <c r="TVL82" s="48"/>
      <c r="TVM82" s="48"/>
      <c r="TVN82" s="48"/>
      <c r="TVO82" s="48"/>
      <c r="TVP82" s="48"/>
      <c r="TVQ82" s="48"/>
      <c r="TVR82" s="48"/>
      <c r="TVS82" s="48"/>
      <c r="TVT82" s="48"/>
      <c r="TVU82" s="48"/>
      <c r="TVV82" s="48"/>
      <c r="TVW82" s="48"/>
      <c r="TVX82" s="48"/>
      <c r="TVY82" s="48"/>
      <c r="TVZ82" s="48"/>
      <c r="TWA82" s="48"/>
      <c r="TWB82" s="48"/>
      <c r="TWC82" s="48"/>
      <c r="TWD82" s="48"/>
      <c r="TWE82" s="48"/>
      <c r="TWF82" s="48"/>
      <c r="TWG82" s="48"/>
      <c r="TWH82" s="48"/>
      <c r="TWI82" s="48"/>
      <c r="TWJ82" s="48"/>
      <c r="TWK82" s="48"/>
      <c r="TWL82" s="48"/>
      <c r="TWM82" s="48"/>
      <c r="TWN82" s="48"/>
      <c r="TWO82" s="48"/>
      <c r="TWP82" s="48"/>
      <c r="TWQ82" s="48"/>
      <c r="TWR82" s="48"/>
      <c r="TWS82" s="48"/>
      <c r="TWT82" s="48"/>
      <c r="TWU82" s="48"/>
      <c r="TWV82" s="48"/>
      <c r="TWW82" s="48"/>
      <c r="TWX82" s="48"/>
      <c r="TWY82" s="48"/>
      <c r="TWZ82" s="48"/>
      <c r="TXA82" s="48"/>
      <c r="TXB82" s="48"/>
      <c r="TXC82" s="48"/>
      <c r="TXD82" s="48"/>
      <c r="TXE82" s="48"/>
      <c r="TXF82" s="48"/>
      <c r="TXG82" s="48"/>
      <c r="TXH82" s="48"/>
      <c r="TXI82" s="48"/>
      <c r="TXJ82" s="48"/>
      <c r="TXK82" s="48"/>
      <c r="TXL82" s="48"/>
      <c r="TXM82" s="48"/>
      <c r="TXN82" s="48"/>
      <c r="TXO82" s="48"/>
      <c r="TXP82" s="48"/>
      <c r="TXQ82" s="48"/>
      <c r="TXR82" s="48"/>
      <c r="TXS82" s="48"/>
      <c r="TXT82" s="48"/>
      <c r="TXU82" s="48"/>
      <c r="TXV82" s="48"/>
      <c r="TXW82" s="48"/>
      <c r="TXX82" s="48"/>
      <c r="TXY82" s="48"/>
      <c r="TXZ82" s="48"/>
      <c r="TYA82" s="48"/>
      <c r="TYB82" s="48"/>
      <c r="TYC82" s="48"/>
      <c r="TYD82" s="48"/>
      <c r="TYE82" s="48"/>
      <c r="TYF82" s="48"/>
      <c r="TYG82" s="48"/>
      <c r="TYH82" s="48"/>
      <c r="TYI82" s="48"/>
      <c r="TYJ82" s="48"/>
      <c r="TYK82" s="48"/>
      <c r="TYL82" s="48"/>
      <c r="TYM82" s="48"/>
      <c r="TYN82" s="48"/>
      <c r="TYO82" s="48"/>
      <c r="TYP82" s="48"/>
      <c r="TYQ82" s="48"/>
      <c r="TYR82" s="48"/>
      <c r="TYS82" s="48"/>
      <c r="TYT82" s="48"/>
      <c r="TYU82" s="48"/>
      <c r="TYV82" s="48"/>
      <c r="TYW82" s="48"/>
      <c r="TYX82" s="48"/>
      <c r="TYY82" s="48"/>
      <c r="TYZ82" s="48"/>
      <c r="TZA82" s="48"/>
      <c r="TZB82" s="48"/>
      <c r="TZC82" s="48"/>
      <c r="TZD82" s="48"/>
      <c r="TZE82" s="48"/>
      <c r="TZF82" s="48"/>
      <c r="TZG82" s="48"/>
      <c r="TZH82" s="48"/>
      <c r="TZI82" s="48"/>
      <c r="TZJ82" s="48"/>
      <c r="TZK82" s="48"/>
      <c r="TZL82" s="48"/>
      <c r="TZM82" s="48"/>
      <c r="TZN82" s="48"/>
      <c r="TZO82" s="48"/>
      <c r="TZP82" s="48"/>
      <c r="TZQ82" s="48"/>
      <c r="TZR82" s="48"/>
      <c r="TZS82" s="48"/>
      <c r="TZT82" s="48"/>
      <c r="TZU82" s="48"/>
      <c r="TZV82" s="48"/>
      <c r="TZW82" s="48"/>
      <c r="TZX82" s="48"/>
      <c r="TZY82" s="48"/>
      <c r="TZZ82" s="48"/>
      <c r="UAA82" s="48"/>
      <c r="UAB82" s="48"/>
      <c r="UAC82" s="48"/>
      <c r="UAD82" s="48"/>
      <c r="UAE82" s="48"/>
      <c r="UAF82" s="48"/>
      <c r="UAG82" s="48"/>
      <c r="UAH82" s="48"/>
      <c r="UAI82" s="48"/>
      <c r="UAJ82" s="48"/>
      <c r="UAK82" s="48"/>
      <c r="UAL82" s="48"/>
      <c r="UAM82" s="48"/>
      <c r="UAN82" s="48"/>
      <c r="UAO82" s="48"/>
      <c r="UAP82" s="48"/>
      <c r="UAQ82" s="48"/>
      <c r="UAR82" s="48"/>
      <c r="UAS82" s="48"/>
      <c r="UAT82" s="48"/>
      <c r="UAU82" s="48"/>
      <c r="UAV82" s="48"/>
      <c r="UAW82" s="48"/>
      <c r="UAX82" s="48"/>
      <c r="UAY82" s="48"/>
      <c r="UAZ82" s="48"/>
      <c r="UBA82" s="48"/>
      <c r="UBB82" s="48"/>
      <c r="UBC82" s="48"/>
      <c r="UBD82" s="48"/>
      <c r="UBE82" s="48"/>
      <c r="UBF82" s="48"/>
      <c r="UBG82" s="48"/>
      <c r="UBH82" s="48"/>
      <c r="UBI82" s="48"/>
      <c r="UBJ82" s="48"/>
      <c r="UBK82" s="48"/>
      <c r="UBL82" s="48"/>
      <c r="UBM82" s="48"/>
      <c r="UBN82" s="48"/>
      <c r="UBO82" s="48"/>
      <c r="UBP82" s="48"/>
      <c r="UBQ82" s="48"/>
      <c r="UBR82" s="48"/>
      <c r="UBS82" s="48"/>
      <c r="UBT82" s="48"/>
      <c r="UBU82" s="48"/>
      <c r="UBV82" s="48"/>
      <c r="UBW82" s="48"/>
      <c r="UBX82" s="48"/>
      <c r="UBY82" s="48"/>
      <c r="UBZ82" s="48"/>
      <c r="UCA82" s="48"/>
      <c r="UCB82" s="48"/>
      <c r="UCC82" s="48"/>
      <c r="UCD82" s="48"/>
      <c r="UCE82" s="48"/>
      <c r="UCF82" s="48"/>
      <c r="UCG82" s="48"/>
      <c r="UCH82" s="48"/>
      <c r="UCI82" s="48"/>
      <c r="UCJ82" s="48"/>
      <c r="UCK82" s="48"/>
      <c r="UCL82" s="48"/>
      <c r="UCM82" s="48"/>
      <c r="UCN82" s="48"/>
      <c r="UCO82" s="48"/>
      <c r="UCP82" s="48"/>
      <c r="UCQ82" s="48"/>
      <c r="UCR82" s="48"/>
      <c r="UCS82" s="48"/>
      <c r="UCT82" s="48"/>
      <c r="UCU82" s="48"/>
      <c r="UCV82" s="48"/>
      <c r="UCW82" s="48"/>
      <c r="UCX82" s="48"/>
      <c r="UCY82" s="48"/>
      <c r="UCZ82" s="48"/>
      <c r="UDA82" s="48"/>
      <c r="UDB82" s="48"/>
      <c r="UDC82" s="48"/>
      <c r="UDD82" s="48"/>
      <c r="UDE82" s="48"/>
      <c r="UDF82" s="48"/>
      <c r="UDG82" s="48"/>
      <c r="UDH82" s="48"/>
      <c r="UDI82" s="48"/>
      <c r="UDJ82" s="48"/>
      <c r="UDK82" s="48"/>
      <c r="UDL82" s="48"/>
      <c r="UDM82" s="48"/>
      <c r="UDN82" s="48"/>
      <c r="UDO82" s="48"/>
      <c r="UDP82" s="48"/>
      <c r="UDQ82" s="48"/>
      <c r="UDR82" s="48"/>
      <c r="UDS82" s="48"/>
      <c r="UDT82" s="48"/>
      <c r="UDU82" s="48"/>
      <c r="UDV82" s="48"/>
      <c r="UDW82" s="48"/>
      <c r="UDX82" s="48"/>
      <c r="UDY82" s="48"/>
      <c r="UDZ82" s="48"/>
      <c r="UEA82" s="48"/>
      <c r="UEB82" s="48"/>
      <c r="UEC82" s="48"/>
      <c r="UED82" s="48"/>
      <c r="UEE82" s="48"/>
      <c r="UEF82" s="48"/>
      <c r="UEG82" s="48"/>
      <c r="UEH82" s="48"/>
      <c r="UEI82" s="48"/>
      <c r="UEJ82" s="48"/>
      <c r="UEK82" s="48"/>
      <c r="UEL82" s="48"/>
      <c r="UEM82" s="48"/>
      <c r="UEN82" s="48"/>
      <c r="UEO82" s="48"/>
      <c r="UEP82" s="48"/>
      <c r="UEQ82" s="48"/>
      <c r="UER82" s="48"/>
      <c r="UES82" s="48"/>
      <c r="UET82" s="48"/>
      <c r="UEU82" s="48"/>
      <c r="UEV82" s="48"/>
      <c r="UEW82" s="48"/>
      <c r="UEX82" s="48"/>
      <c r="UEY82" s="48"/>
      <c r="UEZ82" s="48"/>
      <c r="UFA82" s="48"/>
      <c r="UFB82" s="48"/>
      <c r="UFC82" s="48"/>
      <c r="UFD82" s="48"/>
      <c r="UFE82" s="48"/>
      <c r="UFF82" s="48"/>
      <c r="UFG82" s="48"/>
      <c r="UFH82" s="48"/>
      <c r="UFI82" s="48"/>
      <c r="UFJ82" s="48"/>
      <c r="UFK82" s="48"/>
      <c r="UFL82" s="48"/>
      <c r="UFM82" s="48"/>
      <c r="UFN82" s="48"/>
      <c r="UFO82" s="48"/>
      <c r="UFP82" s="48"/>
      <c r="UFQ82" s="48"/>
      <c r="UFR82" s="48"/>
      <c r="UFS82" s="48"/>
      <c r="UFT82" s="48"/>
      <c r="UFU82" s="48"/>
      <c r="UFV82" s="48"/>
      <c r="UFW82" s="48"/>
      <c r="UFX82" s="48"/>
      <c r="UFY82" s="48"/>
      <c r="UFZ82" s="48"/>
      <c r="UGA82" s="48"/>
      <c r="UGB82" s="48"/>
      <c r="UGC82" s="48"/>
      <c r="UGD82" s="48"/>
      <c r="UGE82" s="48"/>
      <c r="UGF82" s="48"/>
      <c r="UGG82" s="48"/>
      <c r="UGH82" s="48"/>
      <c r="UGI82" s="48"/>
      <c r="UGJ82" s="48"/>
      <c r="UGK82" s="48"/>
      <c r="UGL82" s="48"/>
      <c r="UGM82" s="48"/>
      <c r="UGN82" s="48"/>
      <c r="UGO82" s="48"/>
      <c r="UGP82" s="48"/>
      <c r="UGQ82" s="48"/>
      <c r="UGR82" s="48"/>
      <c r="UGS82" s="48"/>
      <c r="UGT82" s="48"/>
      <c r="UGU82" s="48"/>
      <c r="UGV82" s="48"/>
      <c r="UGW82" s="48"/>
      <c r="UGX82" s="48"/>
      <c r="UGY82" s="48"/>
      <c r="UGZ82" s="48"/>
      <c r="UHA82" s="48"/>
      <c r="UHB82" s="48"/>
      <c r="UHC82" s="48"/>
      <c r="UHD82" s="48"/>
      <c r="UHE82" s="48"/>
      <c r="UHF82" s="48"/>
      <c r="UHG82" s="48"/>
      <c r="UHH82" s="48"/>
      <c r="UHI82" s="48"/>
      <c r="UHJ82" s="48"/>
      <c r="UHK82" s="48"/>
      <c r="UHL82" s="48"/>
      <c r="UHM82" s="48"/>
      <c r="UHN82" s="48"/>
      <c r="UHO82" s="48"/>
      <c r="UHP82" s="48"/>
      <c r="UHQ82" s="48"/>
      <c r="UHR82" s="48"/>
      <c r="UHS82" s="48"/>
      <c r="UHT82" s="48"/>
      <c r="UHU82" s="48"/>
      <c r="UHV82" s="48"/>
      <c r="UHW82" s="48"/>
      <c r="UHX82" s="48"/>
      <c r="UHY82" s="48"/>
      <c r="UHZ82" s="48"/>
      <c r="UIA82" s="48"/>
      <c r="UIB82" s="48"/>
      <c r="UIC82" s="48"/>
      <c r="UID82" s="48"/>
      <c r="UIE82" s="48"/>
      <c r="UIF82" s="48"/>
      <c r="UIG82" s="48"/>
      <c r="UIH82" s="48"/>
      <c r="UII82" s="48"/>
      <c r="UIJ82" s="48"/>
      <c r="UIK82" s="48"/>
      <c r="UIL82" s="48"/>
      <c r="UIM82" s="48"/>
      <c r="UIN82" s="48"/>
      <c r="UIO82" s="48"/>
      <c r="UIP82" s="48"/>
      <c r="UIQ82" s="48"/>
      <c r="UIR82" s="48"/>
      <c r="UIS82" s="48"/>
      <c r="UIT82" s="48"/>
      <c r="UIU82" s="48"/>
      <c r="UIV82" s="48"/>
      <c r="UIW82" s="48"/>
      <c r="UIX82" s="48"/>
      <c r="UIY82" s="48"/>
      <c r="UIZ82" s="48"/>
      <c r="UJA82" s="48"/>
      <c r="UJB82" s="48"/>
      <c r="UJC82" s="48"/>
      <c r="UJD82" s="48"/>
      <c r="UJE82" s="48"/>
      <c r="UJF82" s="48"/>
      <c r="UJG82" s="48"/>
      <c r="UJH82" s="48"/>
      <c r="UJI82" s="48"/>
      <c r="UJJ82" s="48"/>
      <c r="UJK82" s="48"/>
      <c r="UJL82" s="48"/>
      <c r="UJM82" s="48"/>
      <c r="UJN82" s="48"/>
      <c r="UJO82" s="48"/>
      <c r="UJP82" s="48"/>
      <c r="UJQ82" s="48"/>
      <c r="UJR82" s="48"/>
      <c r="UJS82" s="48"/>
      <c r="UJT82" s="48"/>
      <c r="UJU82" s="48"/>
      <c r="UJV82" s="48"/>
      <c r="UJW82" s="48"/>
      <c r="UJX82" s="48"/>
      <c r="UJY82" s="48"/>
      <c r="UJZ82" s="48"/>
      <c r="UKA82" s="48"/>
      <c r="UKB82" s="48"/>
      <c r="UKC82" s="48"/>
      <c r="UKD82" s="48"/>
      <c r="UKE82" s="48"/>
      <c r="UKF82" s="48"/>
      <c r="UKG82" s="48"/>
      <c r="UKH82" s="48"/>
      <c r="UKI82" s="48"/>
      <c r="UKJ82" s="48"/>
      <c r="UKK82" s="48"/>
      <c r="UKL82" s="48"/>
      <c r="UKM82" s="48"/>
      <c r="UKN82" s="48"/>
      <c r="UKO82" s="48"/>
      <c r="UKP82" s="48"/>
      <c r="UKQ82" s="48"/>
      <c r="UKR82" s="48"/>
      <c r="UKS82" s="48"/>
      <c r="UKT82" s="48"/>
      <c r="UKU82" s="48"/>
      <c r="UKV82" s="48"/>
      <c r="UKW82" s="48"/>
      <c r="UKX82" s="48"/>
      <c r="UKY82" s="48"/>
      <c r="UKZ82" s="48"/>
      <c r="ULA82" s="48"/>
      <c r="ULB82" s="48"/>
      <c r="ULC82" s="48"/>
      <c r="ULD82" s="48"/>
      <c r="ULE82" s="48"/>
      <c r="ULF82" s="48"/>
      <c r="ULG82" s="48"/>
      <c r="ULH82" s="48"/>
      <c r="ULI82" s="48"/>
      <c r="ULJ82" s="48"/>
      <c r="ULK82" s="48"/>
      <c r="ULL82" s="48"/>
      <c r="ULM82" s="48"/>
      <c r="ULN82" s="48"/>
      <c r="ULO82" s="48"/>
      <c r="ULP82" s="48"/>
      <c r="ULQ82" s="48"/>
      <c r="ULR82" s="48"/>
      <c r="ULS82" s="48"/>
      <c r="ULT82" s="48"/>
      <c r="ULU82" s="48"/>
      <c r="ULV82" s="48"/>
      <c r="ULW82" s="48"/>
      <c r="ULX82" s="48"/>
      <c r="ULY82" s="48"/>
      <c r="ULZ82" s="48"/>
      <c r="UMA82" s="48"/>
      <c r="UMB82" s="48"/>
      <c r="UMC82" s="48"/>
      <c r="UMD82" s="48"/>
      <c r="UME82" s="48"/>
      <c r="UMF82" s="48"/>
      <c r="UMG82" s="48"/>
      <c r="UMH82" s="48"/>
      <c r="UMI82" s="48"/>
      <c r="UMJ82" s="48"/>
      <c r="UMK82" s="48"/>
      <c r="UML82" s="48"/>
      <c r="UMM82" s="48"/>
      <c r="UMN82" s="48"/>
      <c r="UMO82" s="48"/>
      <c r="UMP82" s="48"/>
      <c r="UMQ82" s="48"/>
      <c r="UMR82" s="48"/>
      <c r="UMS82" s="48"/>
      <c r="UMT82" s="48"/>
      <c r="UMU82" s="48"/>
      <c r="UMV82" s="48"/>
      <c r="UMW82" s="48"/>
      <c r="UMX82" s="48"/>
      <c r="UMY82" s="48"/>
      <c r="UMZ82" s="48"/>
      <c r="UNA82" s="48"/>
      <c r="UNB82" s="48"/>
      <c r="UNC82" s="48"/>
      <c r="UND82" s="48"/>
      <c r="UNE82" s="48"/>
      <c r="UNF82" s="48"/>
      <c r="UNG82" s="48"/>
      <c r="UNH82" s="48"/>
      <c r="UNI82" s="48"/>
      <c r="UNJ82" s="48"/>
      <c r="UNK82" s="48"/>
      <c r="UNL82" s="48"/>
      <c r="UNM82" s="48"/>
      <c r="UNN82" s="48"/>
      <c r="UNO82" s="48"/>
      <c r="UNP82" s="48"/>
      <c r="UNQ82" s="48"/>
      <c r="UNR82" s="48"/>
      <c r="UNS82" s="48"/>
      <c r="UNT82" s="48"/>
      <c r="UNU82" s="48"/>
      <c r="UNV82" s="48"/>
      <c r="UNW82" s="48"/>
      <c r="UNX82" s="48"/>
      <c r="UNY82" s="48"/>
      <c r="UNZ82" s="48"/>
      <c r="UOA82" s="48"/>
      <c r="UOB82" s="48"/>
      <c r="UOC82" s="48"/>
      <c r="UOD82" s="48"/>
      <c r="UOE82" s="48"/>
      <c r="UOF82" s="48"/>
      <c r="UOG82" s="48"/>
      <c r="UOH82" s="48"/>
      <c r="UOI82" s="48"/>
      <c r="UOJ82" s="48"/>
      <c r="UOK82" s="48"/>
      <c r="UOL82" s="48"/>
      <c r="UOM82" s="48"/>
      <c r="UON82" s="48"/>
      <c r="UOO82" s="48"/>
      <c r="UOP82" s="48"/>
      <c r="UOQ82" s="48"/>
      <c r="UOR82" s="48"/>
      <c r="UOS82" s="48"/>
      <c r="UOT82" s="48"/>
      <c r="UOU82" s="48"/>
      <c r="UOV82" s="48"/>
      <c r="UOW82" s="48"/>
      <c r="UOX82" s="48"/>
      <c r="UOY82" s="48"/>
      <c r="UOZ82" s="48"/>
      <c r="UPA82" s="48"/>
      <c r="UPB82" s="48"/>
      <c r="UPC82" s="48"/>
      <c r="UPD82" s="48"/>
      <c r="UPE82" s="48"/>
      <c r="UPF82" s="48"/>
      <c r="UPG82" s="48"/>
      <c r="UPH82" s="48"/>
      <c r="UPI82" s="48"/>
      <c r="UPJ82" s="48"/>
      <c r="UPK82" s="48"/>
      <c r="UPL82" s="48"/>
      <c r="UPM82" s="48"/>
      <c r="UPN82" s="48"/>
      <c r="UPO82" s="48"/>
      <c r="UPP82" s="48"/>
      <c r="UPQ82" s="48"/>
      <c r="UPR82" s="48"/>
      <c r="UPS82" s="48"/>
      <c r="UPT82" s="48"/>
      <c r="UPU82" s="48"/>
      <c r="UPV82" s="48"/>
      <c r="UPW82" s="48"/>
      <c r="UPX82" s="48"/>
      <c r="UPY82" s="48"/>
      <c r="UPZ82" s="48"/>
      <c r="UQA82" s="48"/>
      <c r="UQB82" s="48"/>
      <c r="UQC82" s="48"/>
      <c r="UQD82" s="48"/>
      <c r="UQE82" s="48"/>
      <c r="UQF82" s="48"/>
      <c r="UQG82" s="48"/>
      <c r="UQH82" s="48"/>
      <c r="UQI82" s="48"/>
      <c r="UQJ82" s="48"/>
      <c r="UQK82" s="48"/>
      <c r="UQL82" s="48"/>
      <c r="UQM82" s="48"/>
      <c r="UQN82" s="48"/>
      <c r="UQO82" s="48"/>
      <c r="UQP82" s="48"/>
      <c r="UQQ82" s="48"/>
      <c r="UQR82" s="48"/>
      <c r="UQS82" s="48"/>
      <c r="UQT82" s="48"/>
      <c r="UQU82" s="48"/>
      <c r="UQV82" s="48"/>
      <c r="UQW82" s="48"/>
      <c r="UQX82" s="48"/>
      <c r="UQY82" s="48"/>
      <c r="UQZ82" s="48"/>
      <c r="URA82" s="48"/>
      <c r="URB82" s="48"/>
      <c r="URC82" s="48"/>
      <c r="URD82" s="48"/>
      <c r="URE82" s="48"/>
      <c r="URF82" s="48"/>
      <c r="URG82" s="48"/>
      <c r="URH82" s="48"/>
      <c r="URI82" s="48"/>
      <c r="URJ82" s="48"/>
      <c r="URK82" s="48"/>
      <c r="URL82" s="48"/>
      <c r="URM82" s="48"/>
      <c r="URN82" s="48"/>
      <c r="URO82" s="48"/>
      <c r="URP82" s="48"/>
      <c r="URQ82" s="48"/>
      <c r="URR82" s="48"/>
      <c r="URS82" s="48"/>
      <c r="URT82" s="48"/>
      <c r="URU82" s="48"/>
      <c r="URV82" s="48"/>
      <c r="URW82" s="48"/>
      <c r="URX82" s="48"/>
      <c r="URY82" s="48"/>
      <c r="URZ82" s="48"/>
      <c r="USA82" s="48"/>
      <c r="USB82" s="48"/>
      <c r="USC82" s="48"/>
      <c r="USD82" s="48"/>
      <c r="USE82" s="48"/>
      <c r="USF82" s="48"/>
      <c r="USG82" s="48"/>
      <c r="USH82" s="48"/>
      <c r="USI82" s="48"/>
      <c r="USJ82" s="48"/>
      <c r="USK82" s="48"/>
      <c r="USL82" s="48"/>
      <c r="USM82" s="48"/>
      <c r="USN82" s="48"/>
      <c r="USO82" s="48"/>
      <c r="USP82" s="48"/>
      <c r="USQ82" s="48"/>
      <c r="USR82" s="48"/>
      <c r="USS82" s="48"/>
      <c r="UST82" s="48"/>
      <c r="USU82" s="48"/>
      <c r="USV82" s="48"/>
      <c r="USW82" s="48"/>
      <c r="USX82" s="48"/>
      <c r="USY82" s="48"/>
      <c r="USZ82" s="48"/>
      <c r="UTA82" s="48"/>
      <c r="UTB82" s="48"/>
      <c r="UTC82" s="48"/>
      <c r="UTD82" s="48"/>
      <c r="UTE82" s="48"/>
      <c r="UTF82" s="48"/>
      <c r="UTG82" s="48"/>
      <c r="UTH82" s="48"/>
      <c r="UTI82" s="48"/>
      <c r="UTJ82" s="48"/>
      <c r="UTK82" s="48"/>
      <c r="UTL82" s="48"/>
      <c r="UTM82" s="48"/>
      <c r="UTN82" s="48"/>
      <c r="UTO82" s="48"/>
      <c r="UTP82" s="48"/>
      <c r="UTQ82" s="48"/>
      <c r="UTR82" s="48"/>
      <c r="UTS82" s="48"/>
      <c r="UTT82" s="48"/>
      <c r="UTU82" s="48"/>
      <c r="UTV82" s="48"/>
      <c r="UTW82" s="48"/>
      <c r="UTX82" s="48"/>
      <c r="UTY82" s="48"/>
      <c r="UTZ82" s="48"/>
      <c r="UUA82" s="48"/>
      <c r="UUB82" s="48"/>
      <c r="UUC82" s="48"/>
      <c r="UUD82" s="48"/>
      <c r="UUE82" s="48"/>
      <c r="UUF82" s="48"/>
      <c r="UUG82" s="48"/>
      <c r="UUH82" s="48"/>
      <c r="UUI82" s="48"/>
      <c r="UUJ82" s="48"/>
      <c r="UUK82" s="48"/>
      <c r="UUL82" s="48"/>
      <c r="UUM82" s="48"/>
      <c r="UUN82" s="48"/>
      <c r="UUO82" s="48"/>
      <c r="UUP82" s="48"/>
      <c r="UUQ82" s="48"/>
      <c r="UUR82" s="48"/>
      <c r="UUS82" s="48"/>
      <c r="UUT82" s="48"/>
      <c r="UUU82" s="48"/>
      <c r="UUV82" s="48"/>
      <c r="UUW82" s="48"/>
      <c r="UUX82" s="48"/>
      <c r="UUY82" s="48"/>
      <c r="UUZ82" s="48"/>
      <c r="UVA82" s="48"/>
      <c r="UVB82" s="48"/>
      <c r="UVC82" s="48"/>
      <c r="UVD82" s="48"/>
      <c r="UVE82" s="48"/>
      <c r="UVF82" s="48"/>
      <c r="UVG82" s="48"/>
      <c r="UVH82" s="48"/>
      <c r="UVI82" s="48"/>
      <c r="UVJ82" s="48"/>
      <c r="UVK82" s="48"/>
      <c r="UVL82" s="48"/>
      <c r="UVM82" s="48"/>
      <c r="UVN82" s="48"/>
      <c r="UVO82" s="48"/>
      <c r="UVP82" s="48"/>
      <c r="UVQ82" s="48"/>
      <c r="UVR82" s="48"/>
      <c r="UVS82" s="48"/>
      <c r="UVT82" s="48"/>
      <c r="UVU82" s="48"/>
      <c r="UVV82" s="48"/>
      <c r="UVW82" s="48"/>
      <c r="UVX82" s="48"/>
      <c r="UVY82" s="48"/>
      <c r="UVZ82" s="48"/>
      <c r="UWA82" s="48"/>
      <c r="UWB82" s="48"/>
      <c r="UWC82" s="48"/>
      <c r="UWD82" s="48"/>
      <c r="UWE82" s="48"/>
      <c r="UWF82" s="48"/>
      <c r="UWG82" s="48"/>
      <c r="UWH82" s="48"/>
      <c r="UWI82" s="48"/>
      <c r="UWJ82" s="48"/>
      <c r="UWK82" s="48"/>
      <c r="UWL82" s="48"/>
      <c r="UWM82" s="48"/>
      <c r="UWN82" s="48"/>
      <c r="UWO82" s="48"/>
      <c r="UWP82" s="48"/>
      <c r="UWQ82" s="48"/>
      <c r="UWR82" s="48"/>
      <c r="UWS82" s="48"/>
      <c r="UWT82" s="48"/>
      <c r="UWU82" s="48"/>
      <c r="UWV82" s="48"/>
      <c r="UWW82" s="48"/>
      <c r="UWX82" s="48"/>
      <c r="UWY82" s="48"/>
      <c r="UWZ82" s="48"/>
      <c r="UXA82" s="48"/>
      <c r="UXB82" s="48"/>
      <c r="UXC82" s="48"/>
      <c r="UXD82" s="48"/>
      <c r="UXE82" s="48"/>
      <c r="UXF82" s="48"/>
      <c r="UXG82" s="48"/>
      <c r="UXH82" s="48"/>
      <c r="UXI82" s="48"/>
      <c r="UXJ82" s="48"/>
      <c r="UXK82" s="48"/>
      <c r="UXL82" s="48"/>
      <c r="UXM82" s="48"/>
      <c r="UXN82" s="48"/>
      <c r="UXO82" s="48"/>
      <c r="UXP82" s="48"/>
      <c r="UXQ82" s="48"/>
      <c r="UXR82" s="48"/>
      <c r="UXS82" s="48"/>
      <c r="UXT82" s="48"/>
      <c r="UXU82" s="48"/>
      <c r="UXV82" s="48"/>
      <c r="UXW82" s="48"/>
      <c r="UXX82" s="48"/>
      <c r="UXY82" s="48"/>
      <c r="UXZ82" s="48"/>
      <c r="UYA82" s="48"/>
      <c r="UYB82" s="48"/>
      <c r="UYC82" s="48"/>
      <c r="UYD82" s="48"/>
      <c r="UYE82" s="48"/>
      <c r="UYF82" s="48"/>
      <c r="UYG82" s="48"/>
      <c r="UYH82" s="48"/>
      <c r="UYI82" s="48"/>
      <c r="UYJ82" s="48"/>
      <c r="UYK82" s="48"/>
      <c r="UYL82" s="48"/>
      <c r="UYM82" s="48"/>
      <c r="UYN82" s="48"/>
      <c r="UYO82" s="48"/>
      <c r="UYP82" s="48"/>
      <c r="UYQ82" s="48"/>
      <c r="UYR82" s="48"/>
      <c r="UYS82" s="48"/>
      <c r="UYT82" s="48"/>
      <c r="UYU82" s="48"/>
      <c r="UYV82" s="48"/>
      <c r="UYW82" s="48"/>
      <c r="UYX82" s="48"/>
      <c r="UYY82" s="48"/>
      <c r="UYZ82" s="48"/>
      <c r="UZA82" s="48"/>
      <c r="UZB82" s="48"/>
      <c r="UZC82" s="48"/>
      <c r="UZD82" s="48"/>
      <c r="UZE82" s="48"/>
      <c r="UZF82" s="48"/>
      <c r="UZG82" s="48"/>
      <c r="UZH82" s="48"/>
      <c r="UZI82" s="48"/>
      <c r="UZJ82" s="48"/>
      <c r="UZK82" s="48"/>
      <c r="UZL82" s="48"/>
      <c r="UZM82" s="48"/>
      <c r="UZN82" s="48"/>
      <c r="UZO82" s="48"/>
      <c r="UZP82" s="48"/>
      <c r="UZQ82" s="48"/>
      <c r="UZR82" s="48"/>
      <c r="UZS82" s="48"/>
      <c r="UZT82" s="48"/>
      <c r="UZU82" s="48"/>
      <c r="UZV82" s="48"/>
      <c r="UZW82" s="48"/>
      <c r="UZX82" s="48"/>
      <c r="UZY82" s="48"/>
      <c r="UZZ82" s="48"/>
      <c r="VAA82" s="48"/>
      <c r="VAB82" s="48"/>
      <c r="VAC82" s="48"/>
      <c r="VAD82" s="48"/>
      <c r="VAE82" s="48"/>
      <c r="VAF82" s="48"/>
      <c r="VAG82" s="48"/>
      <c r="VAH82" s="48"/>
      <c r="VAI82" s="48"/>
      <c r="VAJ82" s="48"/>
      <c r="VAK82" s="48"/>
      <c r="VAL82" s="48"/>
      <c r="VAM82" s="48"/>
      <c r="VAN82" s="48"/>
      <c r="VAO82" s="48"/>
      <c r="VAP82" s="48"/>
      <c r="VAQ82" s="48"/>
      <c r="VAR82" s="48"/>
      <c r="VAS82" s="48"/>
      <c r="VAT82" s="48"/>
      <c r="VAU82" s="48"/>
      <c r="VAV82" s="48"/>
      <c r="VAW82" s="48"/>
      <c r="VAX82" s="48"/>
      <c r="VAY82" s="48"/>
      <c r="VAZ82" s="48"/>
      <c r="VBA82" s="48"/>
      <c r="VBB82" s="48"/>
      <c r="VBC82" s="48"/>
      <c r="VBD82" s="48"/>
      <c r="VBE82" s="48"/>
      <c r="VBF82" s="48"/>
      <c r="VBG82" s="48"/>
      <c r="VBH82" s="48"/>
      <c r="VBI82" s="48"/>
      <c r="VBJ82" s="48"/>
      <c r="VBK82" s="48"/>
      <c r="VBL82" s="48"/>
      <c r="VBM82" s="48"/>
      <c r="VBN82" s="48"/>
      <c r="VBO82" s="48"/>
      <c r="VBP82" s="48"/>
      <c r="VBQ82" s="48"/>
      <c r="VBR82" s="48"/>
      <c r="VBS82" s="48"/>
      <c r="VBT82" s="48"/>
      <c r="VBU82" s="48"/>
      <c r="VBV82" s="48"/>
      <c r="VBW82" s="48"/>
      <c r="VBX82" s="48"/>
      <c r="VBY82" s="48"/>
      <c r="VBZ82" s="48"/>
      <c r="VCA82" s="48"/>
      <c r="VCB82" s="48"/>
      <c r="VCC82" s="48"/>
      <c r="VCD82" s="48"/>
      <c r="VCE82" s="48"/>
      <c r="VCF82" s="48"/>
      <c r="VCG82" s="48"/>
      <c r="VCH82" s="48"/>
      <c r="VCI82" s="48"/>
      <c r="VCJ82" s="48"/>
      <c r="VCK82" s="48"/>
      <c r="VCL82" s="48"/>
      <c r="VCM82" s="48"/>
      <c r="VCN82" s="48"/>
      <c r="VCO82" s="48"/>
      <c r="VCP82" s="48"/>
      <c r="VCQ82" s="48"/>
      <c r="VCR82" s="48"/>
      <c r="VCS82" s="48"/>
      <c r="VCT82" s="48"/>
      <c r="VCU82" s="48"/>
      <c r="VCV82" s="48"/>
      <c r="VCW82" s="48"/>
      <c r="VCX82" s="48"/>
      <c r="VCY82" s="48"/>
      <c r="VCZ82" s="48"/>
      <c r="VDA82" s="48"/>
      <c r="VDB82" s="48"/>
      <c r="VDC82" s="48"/>
      <c r="VDD82" s="48"/>
      <c r="VDE82" s="48"/>
      <c r="VDF82" s="48"/>
      <c r="VDG82" s="48"/>
      <c r="VDH82" s="48"/>
      <c r="VDI82" s="48"/>
      <c r="VDJ82" s="48"/>
      <c r="VDK82" s="48"/>
      <c r="VDL82" s="48"/>
      <c r="VDM82" s="48"/>
      <c r="VDN82" s="48"/>
      <c r="VDO82" s="48"/>
      <c r="VDP82" s="48"/>
      <c r="VDQ82" s="48"/>
      <c r="VDR82" s="48"/>
      <c r="VDS82" s="48"/>
      <c r="VDT82" s="48"/>
      <c r="VDU82" s="48"/>
      <c r="VDV82" s="48"/>
      <c r="VDW82" s="48"/>
      <c r="VDX82" s="48"/>
      <c r="VDY82" s="48"/>
      <c r="VDZ82" s="48"/>
      <c r="VEA82" s="48"/>
      <c r="VEB82" s="48"/>
      <c r="VEC82" s="48"/>
      <c r="VED82" s="48"/>
      <c r="VEE82" s="48"/>
      <c r="VEF82" s="48"/>
      <c r="VEG82" s="48"/>
      <c r="VEH82" s="48"/>
      <c r="VEI82" s="48"/>
      <c r="VEJ82" s="48"/>
      <c r="VEK82" s="48"/>
      <c r="VEL82" s="48"/>
      <c r="VEM82" s="48"/>
      <c r="VEN82" s="48"/>
      <c r="VEO82" s="48"/>
      <c r="VEP82" s="48"/>
      <c r="VEQ82" s="48"/>
      <c r="VER82" s="48"/>
      <c r="VES82" s="48"/>
      <c r="VET82" s="48"/>
      <c r="VEU82" s="48"/>
      <c r="VEV82" s="48"/>
      <c r="VEW82" s="48"/>
      <c r="VEX82" s="48"/>
      <c r="VEY82" s="48"/>
      <c r="VEZ82" s="48"/>
      <c r="VFA82" s="48"/>
      <c r="VFB82" s="48"/>
      <c r="VFC82" s="48"/>
      <c r="VFD82" s="48"/>
      <c r="VFE82" s="48"/>
      <c r="VFF82" s="48"/>
      <c r="VFG82" s="48"/>
      <c r="VFH82" s="48"/>
      <c r="VFI82" s="48"/>
      <c r="VFJ82" s="48"/>
      <c r="VFK82" s="48"/>
      <c r="VFL82" s="48"/>
      <c r="VFM82" s="48"/>
      <c r="VFN82" s="48"/>
      <c r="VFO82" s="48"/>
      <c r="VFP82" s="48"/>
      <c r="VFQ82" s="48"/>
      <c r="VFR82" s="48"/>
      <c r="VFS82" s="48"/>
      <c r="VFT82" s="48"/>
      <c r="VFU82" s="48"/>
      <c r="VFV82" s="48"/>
      <c r="VFW82" s="48"/>
      <c r="VFX82" s="48"/>
      <c r="VFY82" s="48"/>
      <c r="VFZ82" s="48"/>
      <c r="VGA82" s="48"/>
      <c r="VGB82" s="48"/>
      <c r="VGC82" s="48"/>
      <c r="VGD82" s="48"/>
      <c r="VGE82" s="48"/>
      <c r="VGF82" s="48"/>
      <c r="VGG82" s="48"/>
      <c r="VGH82" s="48"/>
      <c r="VGI82" s="48"/>
      <c r="VGJ82" s="48"/>
      <c r="VGK82" s="48"/>
      <c r="VGL82" s="48"/>
      <c r="VGM82" s="48"/>
      <c r="VGN82" s="48"/>
      <c r="VGO82" s="48"/>
      <c r="VGP82" s="48"/>
      <c r="VGQ82" s="48"/>
      <c r="VGR82" s="48"/>
      <c r="VGS82" s="48"/>
      <c r="VGT82" s="48"/>
      <c r="VGU82" s="48"/>
      <c r="VGV82" s="48"/>
      <c r="VGW82" s="48"/>
      <c r="VGX82" s="48"/>
      <c r="VGY82" s="48"/>
      <c r="VGZ82" s="48"/>
      <c r="VHA82" s="48"/>
      <c r="VHB82" s="48"/>
      <c r="VHC82" s="48"/>
      <c r="VHD82" s="48"/>
      <c r="VHE82" s="48"/>
      <c r="VHF82" s="48"/>
      <c r="VHG82" s="48"/>
      <c r="VHH82" s="48"/>
      <c r="VHI82" s="48"/>
      <c r="VHJ82" s="48"/>
      <c r="VHK82" s="48"/>
      <c r="VHL82" s="48"/>
      <c r="VHM82" s="48"/>
      <c r="VHN82" s="48"/>
      <c r="VHO82" s="48"/>
      <c r="VHP82" s="48"/>
      <c r="VHQ82" s="48"/>
      <c r="VHR82" s="48"/>
      <c r="VHS82" s="48"/>
      <c r="VHT82" s="48"/>
      <c r="VHU82" s="48"/>
      <c r="VHV82" s="48"/>
      <c r="VHW82" s="48"/>
      <c r="VHX82" s="48"/>
      <c r="VHY82" s="48"/>
      <c r="VHZ82" s="48"/>
      <c r="VIA82" s="48"/>
      <c r="VIB82" s="48"/>
      <c r="VIC82" s="48"/>
      <c r="VID82" s="48"/>
      <c r="VIE82" s="48"/>
      <c r="VIF82" s="48"/>
      <c r="VIG82" s="48"/>
      <c r="VIH82" s="48"/>
      <c r="VII82" s="48"/>
      <c r="VIJ82" s="48"/>
      <c r="VIK82" s="48"/>
      <c r="VIL82" s="48"/>
      <c r="VIM82" s="48"/>
      <c r="VIN82" s="48"/>
      <c r="VIO82" s="48"/>
      <c r="VIP82" s="48"/>
      <c r="VIQ82" s="48"/>
      <c r="VIR82" s="48"/>
      <c r="VIS82" s="48"/>
      <c r="VIT82" s="48"/>
      <c r="VIU82" s="48"/>
      <c r="VIV82" s="48"/>
      <c r="VIW82" s="48"/>
      <c r="VIX82" s="48"/>
      <c r="VIY82" s="48"/>
      <c r="VIZ82" s="48"/>
      <c r="VJA82" s="48"/>
      <c r="VJB82" s="48"/>
      <c r="VJC82" s="48"/>
      <c r="VJD82" s="48"/>
      <c r="VJE82" s="48"/>
      <c r="VJF82" s="48"/>
      <c r="VJG82" s="48"/>
      <c r="VJH82" s="48"/>
      <c r="VJI82" s="48"/>
      <c r="VJJ82" s="48"/>
      <c r="VJK82" s="48"/>
      <c r="VJL82" s="48"/>
      <c r="VJM82" s="48"/>
      <c r="VJN82" s="48"/>
      <c r="VJO82" s="48"/>
      <c r="VJP82" s="48"/>
      <c r="VJQ82" s="48"/>
      <c r="VJR82" s="48"/>
      <c r="VJS82" s="48"/>
      <c r="VJT82" s="48"/>
      <c r="VJU82" s="48"/>
      <c r="VJV82" s="48"/>
      <c r="VJW82" s="48"/>
      <c r="VJX82" s="48"/>
      <c r="VJY82" s="48"/>
      <c r="VJZ82" s="48"/>
      <c r="VKA82" s="48"/>
      <c r="VKB82" s="48"/>
      <c r="VKC82" s="48"/>
      <c r="VKD82" s="48"/>
      <c r="VKE82" s="48"/>
      <c r="VKF82" s="48"/>
      <c r="VKG82" s="48"/>
      <c r="VKH82" s="48"/>
      <c r="VKI82" s="48"/>
      <c r="VKJ82" s="48"/>
      <c r="VKK82" s="48"/>
      <c r="VKL82" s="48"/>
      <c r="VKM82" s="48"/>
      <c r="VKN82" s="48"/>
      <c r="VKO82" s="48"/>
      <c r="VKP82" s="48"/>
      <c r="VKQ82" s="48"/>
      <c r="VKR82" s="48"/>
      <c r="VKS82" s="48"/>
      <c r="VKT82" s="48"/>
      <c r="VKU82" s="48"/>
      <c r="VKV82" s="48"/>
      <c r="VKW82" s="48"/>
      <c r="VKX82" s="48"/>
      <c r="VKY82" s="48"/>
      <c r="VKZ82" s="48"/>
      <c r="VLA82" s="48"/>
      <c r="VLB82" s="48"/>
      <c r="VLC82" s="48"/>
      <c r="VLD82" s="48"/>
      <c r="VLE82" s="48"/>
      <c r="VLF82" s="48"/>
      <c r="VLG82" s="48"/>
      <c r="VLH82" s="48"/>
      <c r="VLI82" s="48"/>
      <c r="VLJ82" s="48"/>
      <c r="VLK82" s="48"/>
      <c r="VLL82" s="48"/>
      <c r="VLM82" s="48"/>
      <c r="VLN82" s="48"/>
      <c r="VLO82" s="48"/>
      <c r="VLP82" s="48"/>
      <c r="VLQ82" s="48"/>
      <c r="VLR82" s="48"/>
      <c r="VLS82" s="48"/>
      <c r="VLT82" s="48"/>
      <c r="VLU82" s="48"/>
      <c r="VLV82" s="48"/>
      <c r="VLW82" s="48"/>
      <c r="VLX82" s="48"/>
      <c r="VLY82" s="48"/>
      <c r="VLZ82" s="48"/>
      <c r="VMA82" s="48"/>
      <c r="VMB82" s="48"/>
      <c r="VMC82" s="48"/>
      <c r="VMD82" s="48"/>
      <c r="VME82" s="48"/>
      <c r="VMF82" s="48"/>
      <c r="VMG82" s="48"/>
      <c r="VMH82" s="48"/>
      <c r="VMI82" s="48"/>
      <c r="VMJ82" s="48"/>
      <c r="VMK82" s="48"/>
      <c r="VML82" s="48"/>
      <c r="VMM82" s="48"/>
      <c r="VMN82" s="48"/>
      <c r="VMO82" s="48"/>
      <c r="VMP82" s="48"/>
      <c r="VMQ82" s="48"/>
      <c r="VMR82" s="48"/>
      <c r="VMS82" s="48"/>
      <c r="VMT82" s="48"/>
      <c r="VMU82" s="48"/>
      <c r="VMV82" s="48"/>
      <c r="VMW82" s="48"/>
      <c r="VMX82" s="48"/>
      <c r="VMY82" s="48"/>
      <c r="VMZ82" s="48"/>
      <c r="VNA82" s="48"/>
      <c r="VNB82" s="48"/>
      <c r="VNC82" s="48"/>
      <c r="VND82" s="48"/>
      <c r="VNE82" s="48"/>
      <c r="VNF82" s="48"/>
      <c r="VNG82" s="48"/>
      <c r="VNH82" s="48"/>
      <c r="VNI82" s="48"/>
      <c r="VNJ82" s="48"/>
      <c r="VNK82" s="48"/>
      <c r="VNL82" s="48"/>
      <c r="VNM82" s="48"/>
      <c r="VNN82" s="48"/>
      <c r="VNO82" s="48"/>
      <c r="VNP82" s="48"/>
      <c r="VNQ82" s="48"/>
      <c r="VNR82" s="48"/>
      <c r="VNS82" s="48"/>
      <c r="VNT82" s="48"/>
      <c r="VNU82" s="48"/>
      <c r="VNV82" s="48"/>
      <c r="VNW82" s="48"/>
      <c r="VNX82" s="48"/>
      <c r="VNY82" s="48"/>
      <c r="VNZ82" s="48"/>
      <c r="VOA82" s="48"/>
      <c r="VOB82" s="48"/>
      <c r="VOC82" s="48"/>
      <c r="VOD82" s="48"/>
      <c r="VOE82" s="48"/>
      <c r="VOF82" s="48"/>
      <c r="VOG82" s="48"/>
      <c r="VOH82" s="48"/>
      <c r="VOI82" s="48"/>
      <c r="VOJ82" s="48"/>
      <c r="VOK82" s="48"/>
      <c r="VOL82" s="48"/>
      <c r="VOM82" s="48"/>
      <c r="VON82" s="48"/>
      <c r="VOO82" s="48"/>
      <c r="VOP82" s="48"/>
      <c r="VOQ82" s="48"/>
      <c r="VOR82" s="48"/>
      <c r="VOS82" s="48"/>
      <c r="VOT82" s="48"/>
      <c r="VOU82" s="48"/>
      <c r="VOV82" s="48"/>
      <c r="VOW82" s="48"/>
      <c r="VOX82" s="48"/>
      <c r="VOY82" s="48"/>
      <c r="VOZ82" s="48"/>
      <c r="VPA82" s="48"/>
      <c r="VPB82" s="48"/>
      <c r="VPC82" s="48"/>
      <c r="VPD82" s="48"/>
      <c r="VPE82" s="48"/>
      <c r="VPF82" s="48"/>
      <c r="VPG82" s="48"/>
      <c r="VPH82" s="48"/>
      <c r="VPI82" s="48"/>
      <c r="VPJ82" s="48"/>
      <c r="VPK82" s="48"/>
      <c r="VPL82" s="48"/>
      <c r="VPM82" s="48"/>
      <c r="VPN82" s="48"/>
      <c r="VPO82" s="48"/>
      <c r="VPP82" s="48"/>
      <c r="VPQ82" s="48"/>
      <c r="VPR82" s="48"/>
      <c r="VPS82" s="48"/>
      <c r="VPT82" s="48"/>
      <c r="VPU82" s="48"/>
      <c r="VPV82" s="48"/>
      <c r="VPW82" s="48"/>
      <c r="VPX82" s="48"/>
      <c r="VPY82" s="48"/>
      <c r="VPZ82" s="48"/>
      <c r="VQA82" s="48"/>
      <c r="VQB82" s="48"/>
      <c r="VQC82" s="48"/>
      <c r="VQD82" s="48"/>
      <c r="VQE82" s="48"/>
      <c r="VQF82" s="48"/>
      <c r="VQG82" s="48"/>
      <c r="VQH82" s="48"/>
      <c r="VQI82" s="48"/>
      <c r="VQJ82" s="48"/>
      <c r="VQK82" s="48"/>
      <c r="VQL82" s="48"/>
      <c r="VQM82" s="48"/>
      <c r="VQN82" s="48"/>
      <c r="VQO82" s="48"/>
      <c r="VQP82" s="48"/>
      <c r="VQQ82" s="48"/>
      <c r="VQR82" s="48"/>
      <c r="VQS82" s="48"/>
      <c r="VQT82" s="48"/>
      <c r="VQU82" s="48"/>
      <c r="VQV82" s="48"/>
      <c r="VQW82" s="48"/>
      <c r="VQX82" s="48"/>
      <c r="VQY82" s="48"/>
      <c r="VQZ82" s="48"/>
      <c r="VRA82" s="48"/>
      <c r="VRB82" s="48"/>
      <c r="VRC82" s="48"/>
      <c r="VRD82" s="48"/>
      <c r="VRE82" s="48"/>
      <c r="VRF82" s="48"/>
      <c r="VRG82" s="48"/>
      <c r="VRH82" s="48"/>
      <c r="VRI82" s="48"/>
      <c r="VRJ82" s="48"/>
      <c r="VRK82" s="48"/>
      <c r="VRL82" s="48"/>
      <c r="VRM82" s="48"/>
      <c r="VRN82" s="48"/>
      <c r="VRO82" s="48"/>
      <c r="VRP82" s="48"/>
      <c r="VRQ82" s="48"/>
      <c r="VRR82" s="48"/>
      <c r="VRS82" s="48"/>
      <c r="VRT82" s="48"/>
      <c r="VRU82" s="48"/>
      <c r="VRV82" s="48"/>
      <c r="VRW82" s="48"/>
      <c r="VRX82" s="48"/>
      <c r="VRY82" s="48"/>
      <c r="VRZ82" s="48"/>
      <c r="VSA82" s="48"/>
      <c r="VSB82" s="48"/>
      <c r="VSC82" s="48"/>
      <c r="VSD82" s="48"/>
      <c r="VSE82" s="48"/>
      <c r="VSF82" s="48"/>
      <c r="VSG82" s="48"/>
      <c r="VSH82" s="48"/>
      <c r="VSI82" s="48"/>
      <c r="VSJ82" s="48"/>
      <c r="VSK82" s="48"/>
      <c r="VSL82" s="48"/>
      <c r="VSM82" s="48"/>
      <c r="VSN82" s="48"/>
      <c r="VSO82" s="48"/>
      <c r="VSP82" s="48"/>
      <c r="VSQ82" s="48"/>
      <c r="VSR82" s="48"/>
      <c r="VSS82" s="48"/>
      <c r="VST82" s="48"/>
      <c r="VSU82" s="48"/>
      <c r="VSV82" s="48"/>
      <c r="VSW82" s="48"/>
      <c r="VSX82" s="48"/>
      <c r="VSY82" s="48"/>
      <c r="VSZ82" s="48"/>
      <c r="VTA82" s="48"/>
      <c r="VTB82" s="48"/>
      <c r="VTC82" s="48"/>
      <c r="VTD82" s="48"/>
      <c r="VTE82" s="48"/>
      <c r="VTF82" s="48"/>
      <c r="VTG82" s="48"/>
      <c r="VTH82" s="48"/>
      <c r="VTI82" s="48"/>
      <c r="VTJ82" s="48"/>
      <c r="VTK82" s="48"/>
      <c r="VTL82" s="48"/>
      <c r="VTM82" s="48"/>
      <c r="VTN82" s="48"/>
      <c r="VTO82" s="48"/>
      <c r="VTP82" s="48"/>
      <c r="VTQ82" s="48"/>
      <c r="VTR82" s="48"/>
      <c r="VTS82" s="48"/>
      <c r="VTT82" s="48"/>
      <c r="VTU82" s="48"/>
      <c r="VTV82" s="48"/>
      <c r="VTW82" s="48"/>
      <c r="VTX82" s="48"/>
      <c r="VTY82" s="48"/>
      <c r="VTZ82" s="48"/>
      <c r="VUA82" s="48"/>
      <c r="VUB82" s="48"/>
      <c r="VUC82" s="48"/>
      <c r="VUD82" s="48"/>
      <c r="VUE82" s="48"/>
      <c r="VUF82" s="48"/>
      <c r="VUG82" s="48"/>
      <c r="VUH82" s="48"/>
      <c r="VUI82" s="48"/>
      <c r="VUJ82" s="48"/>
      <c r="VUK82" s="48"/>
      <c r="VUL82" s="48"/>
      <c r="VUM82" s="48"/>
      <c r="VUN82" s="48"/>
      <c r="VUO82" s="48"/>
      <c r="VUP82" s="48"/>
      <c r="VUQ82" s="48"/>
      <c r="VUR82" s="48"/>
      <c r="VUS82" s="48"/>
      <c r="VUT82" s="48"/>
      <c r="VUU82" s="48"/>
      <c r="VUV82" s="48"/>
      <c r="VUW82" s="48"/>
      <c r="VUX82" s="48"/>
      <c r="VUY82" s="48"/>
      <c r="VUZ82" s="48"/>
      <c r="VVA82" s="48"/>
      <c r="VVB82" s="48"/>
      <c r="VVC82" s="48"/>
      <c r="VVD82" s="48"/>
      <c r="VVE82" s="48"/>
      <c r="VVF82" s="48"/>
      <c r="VVG82" s="48"/>
      <c r="VVH82" s="48"/>
      <c r="VVI82" s="48"/>
      <c r="VVJ82" s="48"/>
      <c r="VVK82" s="48"/>
      <c r="VVL82" s="48"/>
      <c r="VVM82" s="48"/>
      <c r="VVN82" s="48"/>
      <c r="VVO82" s="48"/>
      <c r="VVP82" s="48"/>
      <c r="VVQ82" s="48"/>
      <c r="VVR82" s="48"/>
      <c r="VVS82" s="48"/>
      <c r="VVT82" s="48"/>
      <c r="VVU82" s="48"/>
      <c r="VVV82" s="48"/>
      <c r="VVW82" s="48"/>
      <c r="VVX82" s="48"/>
      <c r="VVY82" s="48"/>
      <c r="VVZ82" s="48"/>
      <c r="VWA82" s="48"/>
      <c r="VWB82" s="48"/>
      <c r="VWC82" s="48"/>
      <c r="VWD82" s="48"/>
      <c r="VWE82" s="48"/>
      <c r="VWF82" s="48"/>
      <c r="VWG82" s="48"/>
      <c r="VWH82" s="48"/>
      <c r="VWI82" s="48"/>
      <c r="VWJ82" s="48"/>
      <c r="VWK82" s="48"/>
      <c r="VWL82" s="48"/>
      <c r="VWM82" s="48"/>
      <c r="VWN82" s="48"/>
      <c r="VWO82" s="48"/>
      <c r="VWP82" s="48"/>
      <c r="VWQ82" s="48"/>
      <c r="VWR82" s="48"/>
      <c r="VWS82" s="48"/>
      <c r="VWT82" s="48"/>
      <c r="VWU82" s="48"/>
      <c r="VWV82" s="48"/>
      <c r="VWW82" s="48"/>
      <c r="VWX82" s="48"/>
      <c r="VWY82" s="48"/>
      <c r="VWZ82" s="48"/>
      <c r="VXA82" s="48"/>
      <c r="VXB82" s="48"/>
      <c r="VXC82" s="48"/>
      <c r="VXD82" s="48"/>
      <c r="VXE82" s="48"/>
      <c r="VXF82" s="48"/>
      <c r="VXG82" s="48"/>
      <c r="VXH82" s="48"/>
      <c r="VXI82" s="48"/>
      <c r="VXJ82" s="48"/>
      <c r="VXK82" s="48"/>
      <c r="VXL82" s="48"/>
      <c r="VXM82" s="48"/>
      <c r="VXN82" s="48"/>
      <c r="VXO82" s="48"/>
      <c r="VXP82" s="48"/>
      <c r="VXQ82" s="48"/>
      <c r="VXR82" s="48"/>
      <c r="VXS82" s="48"/>
      <c r="VXT82" s="48"/>
      <c r="VXU82" s="48"/>
      <c r="VXV82" s="48"/>
      <c r="VXW82" s="48"/>
      <c r="VXX82" s="48"/>
      <c r="VXY82" s="48"/>
      <c r="VXZ82" s="48"/>
      <c r="VYA82" s="48"/>
      <c r="VYB82" s="48"/>
      <c r="VYC82" s="48"/>
      <c r="VYD82" s="48"/>
      <c r="VYE82" s="48"/>
      <c r="VYF82" s="48"/>
      <c r="VYG82" s="48"/>
      <c r="VYH82" s="48"/>
      <c r="VYI82" s="48"/>
      <c r="VYJ82" s="48"/>
      <c r="VYK82" s="48"/>
      <c r="VYL82" s="48"/>
      <c r="VYM82" s="48"/>
      <c r="VYN82" s="48"/>
      <c r="VYO82" s="48"/>
      <c r="VYP82" s="48"/>
      <c r="VYQ82" s="48"/>
      <c r="VYR82" s="48"/>
      <c r="VYS82" s="48"/>
      <c r="VYT82" s="48"/>
      <c r="VYU82" s="48"/>
      <c r="VYV82" s="48"/>
      <c r="VYW82" s="48"/>
      <c r="VYX82" s="48"/>
      <c r="VYY82" s="48"/>
      <c r="VYZ82" s="48"/>
      <c r="VZA82" s="48"/>
      <c r="VZB82" s="48"/>
      <c r="VZC82" s="48"/>
      <c r="VZD82" s="48"/>
      <c r="VZE82" s="48"/>
      <c r="VZF82" s="48"/>
      <c r="VZG82" s="48"/>
      <c r="VZH82" s="48"/>
      <c r="VZI82" s="48"/>
      <c r="VZJ82" s="48"/>
      <c r="VZK82" s="48"/>
      <c r="VZL82" s="48"/>
      <c r="VZM82" s="48"/>
      <c r="VZN82" s="48"/>
      <c r="VZO82" s="48"/>
      <c r="VZP82" s="48"/>
      <c r="VZQ82" s="48"/>
      <c r="VZR82" s="48"/>
      <c r="VZS82" s="48"/>
      <c r="VZT82" s="48"/>
      <c r="VZU82" s="48"/>
      <c r="VZV82" s="48"/>
      <c r="VZW82" s="48"/>
      <c r="VZX82" s="48"/>
      <c r="VZY82" s="48"/>
      <c r="VZZ82" s="48"/>
      <c r="WAA82" s="48"/>
      <c r="WAB82" s="48"/>
      <c r="WAC82" s="48"/>
      <c r="WAD82" s="48"/>
      <c r="WAE82" s="48"/>
      <c r="WAF82" s="48"/>
      <c r="WAG82" s="48"/>
      <c r="WAH82" s="48"/>
      <c r="WAI82" s="48"/>
      <c r="WAJ82" s="48"/>
      <c r="WAK82" s="48"/>
      <c r="WAL82" s="48"/>
      <c r="WAM82" s="48"/>
      <c r="WAN82" s="48"/>
      <c r="WAO82" s="48"/>
      <c r="WAP82" s="48"/>
      <c r="WAQ82" s="48"/>
      <c r="WAR82" s="48"/>
      <c r="WAS82" s="48"/>
      <c r="WAT82" s="48"/>
      <c r="WAU82" s="48"/>
      <c r="WAV82" s="48"/>
      <c r="WAW82" s="48"/>
      <c r="WAX82" s="48"/>
      <c r="WAY82" s="48"/>
      <c r="WAZ82" s="48"/>
      <c r="WBA82" s="48"/>
      <c r="WBB82" s="48"/>
      <c r="WBC82" s="48"/>
      <c r="WBD82" s="48"/>
      <c r="WBE82" s="48"/>
      <c r="WBF82" s="48"/>
      <c r="WBG82" s="48"/>
      <c r="WBH82" s="48"/>
      <c r="WBI82" s="48"/>
      <c r="WBJ82" s="48"/>
      <c r="WBK82" s="48"/>
      <c r="WBL82" s="48"/>
      <c r="WBM82" s="48"/>
      <c r="WBN82" s="48"/>
      <c r="WBO82" s="48"/>
      <c r="WBP82" s="48"/>
      <c r="WBQ82" s="48"/>
      <c r="WBR82" s="48"/>
      <c r="WBS82" s="48"/>
      <c r="WBT82" s="48"/>
      <c r="WBU82" s="48"/>
      <c r="WBV82" s="48"/>
      <c r="WBW82" s="48"/>
      <c r="WBX82" s="48"/>
      <c r="WBY82" s="48"/>
      <c r="WBZ82" s="48"/>
      <c r="WCA82" s="48"/>
      <c r="WCB82" s="48"/>
      <c r="WCC82" s="48"/>
      <c r="WCD82" s="48"/>
      <c r="WCE82" s="48"/>
      <c r="WCF82" s="48"/>
      <c r="WCG82" s="48"/>
      <c r="WCH82" s="48"/>
      <c r="WCI82" s="48"/>
      <c r="WCJ82" s="48"/>
      <c r="WCK82" s="48"/>
      <c r="WCL82" s="48"/>
      <c r="WCM82" s="48"/>
      <c r="WCN82" s="48"/>
      <c r="WCO82" s="48"/>
      <c r="WCP82" s="48"/>
      <c r="WCQ82" s="48"/>
      <c r="WCR82" s="48"/>
      <c r="WCS82" s="48"/>
      <c r="WCT82" s="48"/>
      <c r="WCU82" s="48"/>
      <c r="WCV82" s="48"/>
      <c r="WCW82" s="48"/>
      <c r="WCX82" s="48"/>
      <c r="WCY82" s="48"/>
      <c r="WCZ82" s="48"/>
      <c r="WDA82" s="48"/>
      <c r="WDB82" s="48"/>
      <c r="WDC82" s="48"/>
      <c r="WDD82" s="48"/>
      <c r="WDE82" s="48"/>
      <c r="WDF82" s="48"/>
      <c r="WDG82" s="48"/>
      <c r="WDH82" s="48"/>
      <c r="WDI82" s="48"/>
      <c r="WDJ82" s="48"/>
      <c r="WDK82" s="48"/>
      <c r="WDL82" s="48"/>
      <c r="WDM82" s="48"/>
      <c r="WDN82" s="48"/>
      <c r="WDO82" s="48"/>
      <c r="WDP82" s="48"/>
      <c r="WDQ82" s="48"/>
      <c r="WDR82" s="48"/>
      <c r="WDS82" s="48"/>
      <c r="WDT82" s="48"/>
      <c r="WDU82" s="48"/>
      <c r="WDV82" s="48"/>
      <c r="WDW82" s="48"/>
      <c r="WDX82" s="48"/>
      <c r="WDY82" s="48"/>
      <c r="WDZ82" s="48"/>
      <c r="WEA82" s="48"/>
      <c r="WEB82" s="48"/>
      <c r="WEC82" s="48"/>
      <c r="WED82" s="48"/>
      <c r="WEE82" s="48"/>
      <c r="WEF82" s="48"/>
      <c r="WEG82" s="48"/>
      <c r="WEH82" s="48"/>
      <c r="WEI82" s="48"/>
      <c r="WEJ82" s="48"/>
      <c r="WEK82" s="48"/>
      <c r="WEL82" s="48"/>
      <c r="WEM82" s="48"/>
      <c r="WEN82" s="48"/>
      <c r="WEO82" s="48"/>
      <c r="WEP82" s="48"/>
      <c r="WEQ82" s="48"/>
      <c r="WER82" s="48"/>
      <c r="WES82" s="48"/>
      <c r="WET82" s="48"/>
      <c r="WEU82" s="48"/>
      <c r="WEV82" s="48"/>
      <c r="WEW82" s="48"/>
      <c r="WEX82" s="48"/>
      <c r="WEY82" s="48"/>
      <c r="WEZ82" s="48"/>
      <c r="WFA82" s="48"/>
      <c r="WFB82" s="48"/>
      <c r="WFC82" s="48"/>
      <c r="WFD82" s="48"/>
      <c r="WFE82" s="48"/>
      <c r="WFF82" s="48"/>
      <c r="WFG82" s="48"/>
      <c r="WFH82" s="48"/>
      <c r="WFI82" s="48"/>
      <c r="WFJ82" s="48"/>
      <c r="WFK82" s="48"/>
      <c r="WFL82" s="48"/>
      <c r="WFM82" s="48"/>
      <c r="WFN82" s="48"/>
      <c r="WFO82" s="48"/>
      <c r="WFP82" s="48"/>
      <c r="WFQ82" s="48"/>
      <c r="WFR82" s="48"/>
      <c r="WFS82" s="48"/>
      <c r="WFT82" s="48"/>
      <c r="WFU82" s="48"/>
      <c r="WFV82" s="48"/>
      <c r="WFW82" s="48"/>
      <c r="WFX82" s="48"/>
      <c r="WFY82" s="48"/>
      <c r="WFZ82" s="48"/>
      <c r="WGA82" s="48"/>
      <c r="WGB82" s="48"/>
      <c r="WGC82" s="48"/>
      <c r="WGD82" s="48"/>
      <c r="WGE82" s="48"/>
      <c r="WGF82" s="48"/>
      <c r="WGG82" s="48"/>
      <c r="WGH82" s="48"/>
      <c r="WGI82" s="48"/>
      <c r="WGJ82" s="48"/>
      <c r="WGK82" s="48"/>
      <c r="WGL82" s="48"/>
      <c r="WGM82" s="48"/>
      <c r="WGN82" s="48"/>
      <c r="WGO82" s="48"/>
      <c r="WGP82" s="48"/>
      <c r="WGQ82" s="48"/>
      <c r="WGR82" s="48"/>
      <c r="WGS82" s="48"/>
      <c r="WGT82" s="48"/>
      <c r="WGU82" s="48"/>
      <c r="WGV82" s="48"/>
      <c r="WGW82" s="48"/>
      <c r="WGX82" s="48"/>
      <c r="WGY82" s="48"/>
      <c r="WGZ82" s="48"/>
      <c r="WHA82" s="48"/>
      <c r="WHB82" s="48"/>
      <c r="WHC82" s="48"/>
      <c r="WHD82" s="48"/>
      <c r="WHE82" s="48"/>
      <c r="WHF82" s="48"/>
      <c r="WHG82" s="48"/>
      <c r="WHH82" s="48"/>
      <c r="WHI82" s="48"/>
      <c r="WHJ82" s="48"/>
      <c r="WHK82" s="48"/>
      <c r="WHL82" s="48"/>
      <c r="WHM82" s="48"/>
      <c r="WHN82" s="48"/>
      <c r="WHO82" s="48"/>
      <c r="WHP82" s="48"/>
      <c r="WHQ82" s="48"/>
      <c r="WHR82" s="48"/>
      <c r="WHS82" s="48"/>
      <c r="WHT82" s="48"/>
      <c r="WHU82" s="48"/>
      <c r="WHV82" s="48"/>
      <c r="WHW82" s="48"/>
      <c r="WHX82" s="48"/>
      <c r="WHY82" s="48"/>
      <c r="WHZ82" s="48"/>
      <c r="WIA82" s="48"/>
      <c r="WIB82" s="48"/>
      <c r="WIC82" s="48"/>
      <c r="WID82" s="48"/>
      <c r="WIE82" s="48"/>
      <c r="WIF82" s="48"/>
      <c r="WIG82" s="48"/>
      <c r="WIH82" s="48"/>
      <c r="WII82" s="48"/>
      <c r="WIJ82" s="48"/>
      <c r="WIK82" s="48"/>
      <c r="WIL82" s="48"/>
      <c r="WIM82" s="48"/>
      <c r="WIN82" s="48"/>
      <c r="WIO82" s="48"/>
      <c r="WIP82" s="48"/>
      <c r="WIQ82" s="48"/>
      <c r="WIR82" s="48"/>
      <c r="WIS82" s="48"/>
      <c r="WIT82" s="48"/>
      <c r="WIU82" s="48"/>
      <c r="WIV82" s="48"/>
      <c r="WIW82" s="48"/>
      <c r="WIX82" s="48"/>
      <c r="WIY82" s="48"/>
      <c r="WIZ82" s="48"/>
      <c r="WJA82" s="48"/>
      <c r="WJB82" s="48"/>
      <c r="WJC82" s="48"/>
      <c r="WJD82" s="48"/>
      <c r="WJE82" s="48"/>
      <c r="WJF82" s="48"/>
      <c r="WJG82" s="48"/>
      <c r="WJH82" s="48"/>
      <c r="WJI82" s="48"/>
      <c r="WJJ82" s="48"/>
      <c r="WJK82" s="48"/>
      <c r="WJL82" s="48"/>
      <c r="WJM82" s="48"/>
      <c r="WJN82" s="48"/>
      <c r="WJO82" s="48"/>
      <c r="WJP82" s="48"/>
      <c r="WJQ82" s="48"/>
      <c r="WJR82" s="48"/>
      <c r="WJS82" s="48"/>
      <c r="WJT82" s="48"/>
      <c r="WJU82" s="48"/>
      <c r="WJV82" s="48"/>
      <c r="WJW82" s="48"/>
      <c r="WJX82" s="48"/>
      <c r="WJY82" s="48"/>
      <c r="WJZ82" s="48"/>
      <c r="WKA82" s="48"/>
      <c r="WKB82" s="48"/>
      <c r="WKC82" s="48"/>
      <c r="WKD82" s="48"/>
      <c r="WKE82" s="48"/>
      <c r="WKF82" s="48"/>
      <c r="WKG82" s="48"/>
      <c r="WKH82" s="48"/>
      <c r="WKI82" s="48"/>
      <c r="WKJ82" s="48"/>
      <c r="WKK82" s="48"/>
      <c r="WKL82" s="48"/>
      <c r="WKM82" s="48"/>
      <c r="WKN82" s="48"/>
      <c r="WKO82" s="48"/>
      <c r="WKP82" s="48"/>
      <c r="WKQ82" s="48"/>
      <c r="WKR82" s="48"/>
      <c r="WKS82" s="48"/>
      <c r="WKT82" s="48"/>
      <c r="WKU82" s="48"/>
      <c r="WKV82" s="48"/>
      <c r="WKW82" s="48"/>
      <c r="WKX82" s="48"/>
      <c r="WKY82" s="48"/>
      <c r="WKZ82" s="48"/>
      <c r="WLA82" s="48"/>
      <c r="WLB82" s="48"/>
      <c r="WLC82" s="48"/>
      <c r="WLD82" s="48"/>
      <c r="WLE82" s="48"/>
      <c r="WLF82" s="48"/>
      <c r="WLG82" s="48"/>
      <c r="WLH82" s="48"/>
      <c r="WLI82" s="48"/>
      <c r="WLJ82" s="48"/>
      <c r="WLK82" s="48"/>
      <c r="WLL82" s="48"/>
      <c r="WLM82" s="48"/>
      <c r="WLN82" s="48"/>
      <c r="WLO82" s="48"/>
      <c r="WLP82" s="48"/>
      <c r="WLQ82" s="48"/>
      <c r="WLR82" s="48"/>
      <c r="WLS82" s="48"/>
      <c r="WLT82" s="48"/>
      <c r="WLU82" s="48"/>
      <c r="WLV82" s="48"/>
      <c r="WLW82" s="48"/>
      <c r="WLX82" s="48"/>
      <c r="WLY82" s="48"/>
      <c r="WLZ82" s="48"/>
      <c r="WMA82" s="48"/>
      <c r="WMB82" s="48"/>
      <c r="WMC82" s="48"/>
      <c r="WMD82" s="48"/>
      <c r="WME82" s="48"/>
      <c r="WMF82" s="48"/>
      <c r="WMG82" s="48"/>
      <c r="WMH82" s="48"/>
      <c r="WMI82" s="48"/>
      <c r="WMJ82" s="48"/>
      <c r="WMK82" s="48"/>
      <c r="WML82" s="48"/>
      <c r="WMM82" s="48"/>
      <c r="WMN82" s="48"/>
      <c r="WMO82" s="48"/>
      <c r="WMP82" s="48"/>
      <c r="WMQ82" s="48"/>
      <c r="WMR82" s="48"/>
      <c r="WMS82" s="48"/>
      <c r="WMT82" s="48"/>
      <c r="WMU82" s="48"/>
      <c r="WMV82" s="48"/>
      <c r="WMW82" s="48"/>
      <c r="WMX82" s="48"/>
      <c r="WMY82" s="48"/>
      <c r="WMZ82" s="48"/>
      <c r="WNA82" s="48"/>
      <c r="WNB82" s="48"/>
      <c r="WNC82" s="48"/>
      <c r="WND82" s="48"/>
      <c r="WNE82" s="48"/>
      <c r="WNF82" s="48"/>
      <c r="WNG82" s="48"/>
      <c r="WNH82" s="48"/>
      <c r="WNI82" s="48"/>
      <c r="WNJ82" s="48"/>
      <c r="WNK82" s="48"/>
      <c r="WNL82" s="48"/>
      <c r="WNM82" s="48"/>
      <c r="WNN82" s="48"/>
      <c r="WNO82" s="48"/>
      <c r="WNP82" s="48"/>
      <c r="WNQ82" s="48"/>
      <c r="WNR82" s="48"/>
      <c r="WNS82" s="48"/>
      <c r="WNT82" s="48"/>
      <c r="WNU82" s="48"/>
      <c r="WNV82" s="48"/>
      <c r="WNW82" s="48"/>
      <c r="WNX82" s="48"/>
      <c r="WNY82" s="48"/>
      <c r="WNZ82" s="48"/>
      <c r="WOA82" s="48"/>
      <c r="WOB82" s="48"/>
      <c r="WOC82" s="48"/>
      <c r="WOD82" s="48"/>
      <c r="WOE82" s="48"/>
      <c r="WOF82" s="48"/>
      <c r="WOG82" s="48"/>
      <c r="WOH82" s="48"/>
      <c r="WOI82" s="48"/>
      <c r="WOJ82" s="48"/>
      <c r="WOK82" s="48"/>
      <c r="WOL82" s="48"/>
      <c r="WOM82" s="48"/>
      <c r="WON82" s="48"/>
      <c r="WOO82" s="48"/>
      <c r="WOP82" s="48"/>
      <c r="WOQ82" s="48"/>
      <c r="WOR82" s="48"/>
      <c r="WOS82" s="48"/>
      <c r="WOT82" s="48"/>
      <c r="WOU82" s="48"/>
      <c r="WOV82" s="48"/>
      <c r="WOW82" s="48"/>
      <c r="WOX82" s="48"/>
      <c r="WOY82" s="48"/>
      <c r="WOZ82" s="48"/>
      <c r="WPA82" s="48"/>
      <c r="WPB82" s="48"/>
      <c r="WPC82" s="48"/>
      <c r="WPD82" s="48"/>
      <c r="WPE82" s="48"/>
      <c r="WPF82" s="48"/>
      <c r="WPG82" s="48"/>
      <c r="WPH82" s="48"/>
      <c r="WPI82" s="48"/>
      <c r="WPJ82" s="48"/>
      <c r="WPK82" s="48"/>
      <c r="WPL82" s="48"/>
      <c r="WPM82" s="48"/>
      <c r="WPN82" s="48"/>
      <c r="WPO82" s="48"/>
      <c r="WPP82" s="48"/>
      <c r="WPQ82" s="48"/>
      <c r="WPR82" s="48"/>
      <c r="WPS82" s="48"/>
      <c r="WPT82" s="48"/>
      <c r="WPU82" s="48"/>
      <c r="WPV82" s="48"/>
      <c r="WPW82" s="48"/>
      <c r="WPX82" s="48"/>
      <c r="WPY82" s="48"/>
      <c r="WPZ82" s="48"/>
      <c r="WQA82" s="48"/>
      <c r="WQB82" s="48"/>
      <c r="WQC82" s="48"/>
      <c r="WQD82" s="48"/>
      <c r="WQE82" s="48"/>
      <c r="WQF82" s="48"/>
      <c r="WQG82" s="48"/>
      <c r="WQH82" s="48"/>
      <c r="WQI82" s="48"/>
      <c r="WQJ82" s="48"/>
      <c r="WQK82" s="48"/>
      <c r="WQL82" s="48"/>
      <c r="WQM82" s="48"/>
      <c r="WQN82" s="48"/>
      <c r="WQO82" s="48"/>
      <c r="WQP82" s="48"/>
      <c r="WQQ82" s="48"/>
      <c r="WQR82" s="48"/>
      <c r="WQS82" s="48"/>
      <c r="WQT82" s="48"/>
      <c r="WQU82" s="48"/>
      <c r="WQV82" s="48"/>
      <c r="WQW82" s="48"/>
      <c r="WQX82" s="48"/>
      <c r="WQY82" s="48"/>
      <c r="WQZ82" s="48"/>
      <c r="WRA82" s="48"/>
      <c r="WRB82" s="48"/>
      <c r="WRC82" s="48"/>
      <c r="WRD82" s="48"/>
      <c r="WRE82" s="48"/>
      <c r="WRF82" s="48"/>
      <c r="WRG82" s="48"/>
      <c r="WRH82" s="48"/>
      <c r="WRI82" s="48"/>
      <c r="WRJ82" s="48"/>
      <c r="WRK82" s="48"/>
      <c r="WRL82" s="48"/>
      <c r="WRM82" s="48"/>
      <c r="WRN82" s="48"/>
      <c r="WRO82" s="48"/>
      <c r="WRP82" s="48"/>
      <c r="WRQ82" s="48"/>
      <c r="WRR82" s="48"/>
      <c r="WRS82" s="48"/>
      <c r="WRT82" s="48"/>
      <c r="WRU82" s="48"/>
      <c r="WRV82" s="48"/>
      <c r="WRW82" s="48"/>
      <c r="WRX82" s="48"/>
      <c r="WRY82" s="48"/>
      <c r="WRZ82" s="48"/>
      <c r="WSA82" s="48"/>
      <c r="WSB82" s="48"/>
      <c r="WSC82" s="48"/>
      <c r="WSD82" s="48"/>
      <c r="WSE82" s="48"/>
      <c r="WSF82" s="48"/>
      <c r="WSG82" s="48"/>
      <c r="WSH82" s="48"/>
      <c r="WSI82" s="48"/>
      <c r="WSJ82" s="48"/>
      <c r="WSK82" s="48"/>
      <c r="WSL82" s="48"/>
      <c r="WSM82" s="48"/>
      <c r="WSN82" s="48"/>
      <c r="WSO82" s="48"/>
      <c r="WSP82" s="48"/>
      <c r="WSQ82" s="48"/>
      <c r="WSR82" s="48"/>
      <c r="WSS82" s="48"/>
      <c r="WST82" s="48"/>
      <c r="WSU82" s="48"/>
      <c r="WSV82" s="48"/>
      <c r="WSW82" s="48"/>
      <c r="WSX82" s="48"/>
      <c r="WSY82" s="48"/>
      <c r="WSZ82" s="48"/>
      <c r="WTA82" s="48"/>
      <c r="WTB82" s="48"/>
      <c r="WTC82" s="48"/>
      <c r="WTD82" s="48"/>
      <c r="WTE82" s="48"/>
      <c r="WTF82" s="48"/>
      <c r="WTG82" s="48"/>
      <c r="WTH82" s="48"/>
      <c r="WTI82" s="48"/>
      <c r="WTJ82" s="48"/>
      <c r="WTK82" s="48"/>
      <c r="WTL82" s="48"/>
      <c r="WTM82" s="48"/>
      <c r="WTN82" s="48"/>
      <c r="WTO82" s="48"/>
      <c r="WTP82" s="48"/>
      <c r="WTQ82" s="48"/>
      <c r="WTR82" s="48"/>
      <c r="WTS82" s="48"/>
      <c r="WTT82" s="48"/>
      <c r="WTU82" s="48"/>
      <c r="WTV82" s="48"/>
      <c r="WTW82" s="48"/>
      <c r="WTX82" s="48"/>
      <c r="WTY82" s="48"/>
      <c r="WTZ82" s="48"/>
      <c r="WUA82" s="48"/>
      <c r="WUB82" s="48"/>
      <c r="WUC82" s="48"/>
      <c r="WUD82" s="48"/>
      <c r="WUE82" s="48"/>
      <c r="WUF82" s="48"/>
      <c r="WUG82" s="48"/>
      <c r="WUH82" s="48"/>
      <c r="WUI82" s="48"/>
      <c r="WUJ82" s="48"/>
      <c r="WUK82" s="48"/>
      <c r="WUL82" s="48"/>
      <c r="WUM82" s="48"/>
      <c r="WUN82" s="48"/>
      <c r="WUO82" s="48"/>
      <c r="WUP82" s="48"/>
      <c r="WUQ82" s="48"/>
      <c r="WUR82" s="48"/>
      <c r="WUS82" s="48"/>
      <c r="WUT82" s="48"/>
      <c r="WUU82" s="48"/>
      <c r="WUV82" s="48"/>
      <c r="WUW82" s="48"/>
      <c r="WUX82" s="48"/>
      <c r="WUY82" s="48"/>
      <c r="WUZ82" s="48"/>
      <c r="WVA82" s="48"/>
      <c r="WVB82" s="48"/>
      <c r="WVC82" s="48"/>
      <c r="WVD82" s="48"/>
      <c r="WVE82" s="48"/>
      <c r="WVF82" s="48"/>
      <c r="WVG82" s="48"/>
      <c r="WVH82" s="48"/>
      <c r="WVI82" s="48"/>
      <c r="WVJ82" s="48"/>
      <c r="WVK82" s="48"/>
      <c r="WVL82" s="48"/>
      <c r="WVM82" s="48"/>
      <c r="WVN82" s="48"/>
      <c r="WVO82" s="48"/>
      <c r="WVP82" s="48"/>
      <c r="WVQ82" s="48"/>
      <c r="WVR82" s="48"/>
      <c r="WVS82" s="48"/>
      <c r="WVT82" s="48"/>
      <c r="WVU82" s="48"/>
      <c r="WVV82" s="48"/>
      <c r="WVW82" s="48"/>
      <c r="WVX82" s="48"/>
      <c r="WVY82" s="48"/>
      <c r="WVZ82" s="48"/>
      <c r="WWA82" s="48"/>
      <c r="WWB82" s="48"/>
      <c r="WWC82" s="48"/>
      <c r="WWD82" s="48"/>
      <c r="WWE82" s="48"/>
      <c r="WWF82" s="48"/>
      <c r="WWG82" s="48"/>
      <c r="WWH82" s="48"/>
      <c r="WWI82" s="48"/>
      <c r="WWJ82" s="48"/>
      <c r="WWK82" s="48"/>
      <c r="WWL82" s="48"/>
      <c r="WWM82" s="48"/>
      <c r="WWN82" s="48"/>
      <c r="WWO82" s="48"/>
      <c r="WWP82" s="48"/>
      <c r="WWQ82" s="48"/>
      <c r="WWR82" s="48"/>
      <c r="WWS82" s="48"/>
      <c r="WWT82" s="48"/>
      <c r="WWU82" s="48"/>
      <c r="WWV82" s="48"/>
      <c r="WWW82" s="48"/>
      <c r="WWX82" s="48"/>
      <c r="WWY82" s="48"/>
      <c r="WWZ82" s="48"/>
      <c r="WXA82" s="48"/>
      <c r="WXB82" s="48"/>
      <c r="WXC82" s="48"/>
      <c r="WXD82" s="48"/>
      <c r="WXE82" s="48"/>
      <c r="WXF82" s="48"/>
      <c r="WXG82" s="48"/>
      <c r="WXH82" s="48"/>
      <c r="WXI82" s="48"/>
      <c r="WXJ82" s="48"/>
      <c r="WXK82" s="48"/>
      <c r="WXL82" s="48"/>
      <c r="WXM82" s="48"/>
      <c r="WXN82" s="48"/>
      <c r="WXO82" s="48"/>
      <c r="WXP82" s="48"/>
      <c r="WXQ82" s="48"/>
      <c r="WXR82" s="48"/>
      <c r="WXS82" s="48"/>
      <c r="WXT82" s="48"/>
      <c r="WXU82" s="48"/>
      <c r="WXV82" s="48"/>
      <c r="WXW82" s="48"/>
      <c r="WXX82" s="48"/>
      <c r="WXY82" s="48"/>
      <c r="WXZ82" s="48"/>
      <c r="WYA82" s="48"/>
      <c r="WYB82" s="48"/>
      <c r="WYC82" s="48"/>
      <c r="WYD82" s="48"/>
      <c r="WYE82" s="48"/>
      <c r="WYF82" s="48"/>
      <c r="WYG82" s="48"/>
      <c r="WYH82" s="48"/>
      <c r="WYI82" s="48"/>
      <c r="WYJ82" s="48"/>
      <c r="WYK82" s="48"/>
      <c r="WYL82" s="48"/>
      <c r="WYM82" s="48"/>
      <c r="WYN82" s="48"/>
      <c r="WYO82" s="48"/>
      <c r="WYP82" s="48"/>
      <c r="WYQ82" s="48"/>
      <c r="WYR82" s="48"/>
      <c r="WYS82" s="48"/>
      <c r="WYT82" s="48"/>
      <c r="WYU82" s="48"/>
      <c r="WYV82" s="48"/>
      <c r="WYW82" s="48"/>
      <c r="WYX82" s="48"/>
      <c r="WYY82" s="48"/>
      <c r="WYZ82" s="48"/>
      <c r="WZA82" s="48"/>
      <c r="WZB82" s="48"/>
      <c r="WZC82" s="48"/>
      <c r="WZD82" s="48"/>
      <c r="WZE82" s="48"/>
      <c r="WZF82" s="48"/>
      <c r="WZG82" s="48"/>
      <c r="WZH82" s="48"/>
      <c r="WZI82" s="48"/>
      <c r="WZJ82" s="48"/>
      <c r="WZK82" s="48"/>
      <c r="WZL82" s="48"/>
      <c r="WZM82" s="48"/>
      <c r="WZN82" s="48"/>
      <c r="WZO82" s="48"/>
      <c r="WZP82" s="48"/>
      <c r="WZQ82" s="48"/>
      <c r="WZR82" s="48"/>
      <c r="WZS82" s="48"/>
      <c r="WZT82" s="48"/>
      <c r="WZU82" s="48"/>
      <c r="WZV82" s="48"/>
      <c r="WZW82" s="48"/>
      <c r="WZX82" s="48"/>
      <c r="WZY82" s="48"/>
      <c r="WZZ82" s="48"/>
      <c r="XAA82" s="48"/>
      <c r="XAB82" s="48"/>
      <c r="XAC82" s="48"/>
      <c r="XAD82" s="48"/>
      <c r="XAE82" s="48"/>
      <c r="XAF82" s="48"/>
      <c r="XAG82" s="48"/>
      <c r="XAH82" s="48"/>
      <c r="XAI82" s="48"/>
      <c r="XAJ82" s="48"/>
      <c r="XAK82" s="48"/>
      <c r="XAL82" s="48"/>
      <c r="XAM82" s="48"/>
      <c r="XAN82" s="48"/>
      <c r="XAO82" s="48"/>
      <c r="XAP82" s="48"/>
      <c r="XAQ82" s="48"/>
      <c r="XAR82" s="48"/>
      <c r="XAS82" s="48"/>
      <c r="XAT82" s="48"/>
      <c r="XAU82" s="48"/>
      <c r="XAV82" s="48"/>
      <c r="XAW82" s="48"/>
      <c r="XAX82" s="48"/>
      <c r="XAY82" s="48"/>
      <c r="XAZ82" s="48"/>
      <c r="XBA82" s="48"/>
      <c r="XBB82" s="48"/>
      <c r="XBC82" s="48"/>
      <c r="XBD82" s="48"/>
      <c r="XBE82" s="48"/>
      <c r="XBF82" s="48"/>
      <c r="XBG82" s="48"/>
      <c r="XBH82" s="48"/>
      <c r="XBI82" s="48"/>
      <c r="XBJ82" s="48"/>
      <c r="XBK82" s="48"/>
      <c r="XBL82" s="48"/>
      <c r="XBM82" s="48"/>
      <c r="XBN82" s="48"/>
      <c r="XBO82" s="48"/>
      <c r="XBP82" s="48"/>
      <c r="XBQ82" s="48"/>
      <c r="XBR82" s="48"/>
      <c r="XBS82" s="48"/>
      <c r="XBT82" s="48"/>
      <c r="XBU82" s="48"/>
      <c r="XBV82" s="48"/>
      <c r="XBW82" s="48"/>
      <c r="XBX82" s="48"/>
      <c r="XBY82" s="48"/>
      <c r="XBZ82" s="48"/>
      <c r="XCA82" s="48"/>
      <c r="XCB82" s="48"/>
      <c r="XCC82" s="48"/>
      <c r="XCD82" s="48"/>
      <c r="XCE82" s="48"/>
      <c r="XCF82" s="48"/>
      <c r="XCG82" s="48"/>
      <c r="XCH82" s="48"/>
      <c r="XCI82" s="48"/>
      <c r="XCJ82" s="48"/>
      <c r="XCK82" s="48"/>
      <c r="XCL82" s="48"/>
      <c r="XCM82" s="48"/>
      <c r="XCN82" s="48"/>
      <c r="XCO82" s="48"/>
      <c r="XCP82" s="48"/>
      <c r="XCQ82" s="48"/>
      <c r="XCR82" s="48"/>
      <c r="XCS82" s="48"/>
      <c r="XCT82" s="48"/>
      <c r="XCU82" s="48"/>
      <c r="XCV82" s="48"/>
      <c r="XCW82" s="48"/>
      <c r="XCX82" s="48"/>
      <c r="XCY82" s="48"/>
      <c r="XCZ82" s="48"/>
      <c r="XDA82" s="48"/>
      <c r="XDB82" s="48"/>
      <c r="XDC82" s="48"/>
      <c r="XDD82" s="48"/>
      <c r="XDE82" s="48"/>
      <c r="XDF82" s="48"/>
      <c r="XDG82" s="48"/>
      <c r="XDH82" s="48"/>
      <c r="XDI82" s="48"/>
      <c r="XDJ82" s="48"/>
      <c r="XDK82" s="48"/>
      <c r="XDL82" s="48"/>
      <c r="XDM82" s="48"/>
      <c r="XDN82" s="48"/>
      <c r="XDO82" s="48"/>
      <c r="XDP82" s="48"/>
      <c r="XDQ82" s="48"/>
      <c r="XDR82" s="48"/>
      <c r="XDS82" s="48"/>
      <c r="XDT82" s="48"/>
      <c r="XDU82" s="48"/>
      <c r="XDV82" s="48"/>
      <c r="XDW82" s="48"/>
      <c r="XDX82" s="48"/>
      <c r="XDY82" s="48"/>
      <c r="XDZ82" s="48"/>
      <c r="XEA82" s="48"/>
      <c r="XEB82" s="48"/>
      <c r="XEC82" s="48"/>
      <c r="XED82" s="48"/>
      <c r="XEE82" s="48"/>
      <c r="XEF82" s="48"/>
      <c r="XEG82" s="48"/>
      <c r="XEH82" s="48"/>
      <c r="XEI82" s="48"/>
      <c r="XEJ82" s="48"/>
      <c r="XEK82" s="48"/>
      <c r="XEL82" s="48"/>
      <c r="XEM82" s="48"/>
      <c r="XEN82" s="48"/>
      <c r="XEO82" s="48"/>
      <c r="XEP82" s="48"/>
      <c r="XEQ82" s="48"/>
      <c r="XER82" s="48"/>
      <c r="XES82" s="48"/>
      <c r="XET82" s="48"/>
      <c r="XEU82" s="48"/>
      <c r="XEV82" s="48"/>
      <c r="XEW82" s="48"/>
      <c r="XEX82" s="48"/>
      <c r="XEY82" s="48"/>
      <c r="XEZ82" s="48"/>
      <c r="XFA82" s="48"/>
      <c r="XFB82" s="48"/>
      <c r="XFC82" s="48"/>
      <c r="XFD82" s="48"/>
    </row>
  </sheetData>
  <sheetProtection sheet="1" objects="1" scenarios="1"/>
  <mergeCells count="2">
    <mergeCell ref="C66:D66"/>
    <mergeCell ref="E66:F66"/>
  </mergeCells>
  <phoneticPr fontId="15"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2091"/>
  <sheetViews>
    <sheetView workbookViewId="0">
      <selection activeCell="F1" sqref="F1:F1048576"/>
    </sheetView>
  </sheetViews>
  <sheetFormatPr defaultRowHeight="15"/>
  <cols>
    <col min="1" max="1" width="8.7109375" style="19"/>
    <col min="2" max="2" width="25.28515625" customWidth="1"/>
    <col min="3" max="3" width="5.28515625" bestFit="1" customWidth="1"/>
    <col min="4" max="4" width="37.7109375" bestFit="1" customWidth="1"/>
    <col min="5" max="5" width="17.140625" bestFit="1" customWidth="1"/>
    <col min="6" max="6" width="40.7109375" style="19" customWidth="1"/>
    <col min="7" max="7" width="7.7109375" bestFit="1" customWidth="1"/>
    <col min="8" max="9" width="8.85546875" bestFit="1" customWidth="1"/>
  </cols>
  <sheetData>
    <row r="1" spans="1:9">
      <c r="B1" s="22" t="s">
        <v>709</v>
      </c>
      <c r="C1" s="22" t="s">
        <v>58</v>
      </c>
      <c r="D1" s="22" t="s">
        <v>710</v>
      </c>
      <c r="E1" s="22" t="s">
        <v>711</v>
      </c>
      <c r="F1" s="22" t="s">
        <v>714</v>
      </c>
      <c r="G1" s="23">
        <v>2019</v>
      </c>
      <c r="H1" s="24">
        <v>2020</v>
      </c>
      <c r="I1" s="24">
        <v>2021</v>
      </c>
    </row>
    <row r="2" spans="1:9">
      <c r="A2" s="19" t="str">
        <f>C2&amp;D2</f>
        <v>AFGReal GDP growth</v>
      </c>
      <c r="B2" s="19" t="s">
        <v>0</v>
      </c>
      <c r="C2" s="19" t="s">
        <v>62</v>
      </c>
      <c r="D2" s="19" t="s">
        <v>712</v>
      </c>
      <c r="E2" s="19" t="s">
        <v>713</v>
      </c>
      <c r="F2" s="19" t="s">
        <v>715</v>
      </c>
      <c r="G2" s="20">
        <v>3.2</v>
      </c>
      <c r="H2" s="20">
        <v>2.40085061742798</v>
      </c>
      <c r="I2" s="20">
        <v>3.81111610264866</v>
      </c>
    </row>
    <row r="3" spans="1:9">
      <c r="A3" s="19" t="str">
        <f t="shared" ref="A3:A66" si="0">C3&amp;D3</f>
        <v>ARMReal GDP growth</v>
      </c>
      <c r="B3" s="19" t="s">
        <v>2</v>
      </c>
      <c r="C3" s="19" t="s">
        <v>82</v>
      </c>
      <c r="D3" s="19" t="s">
        <v>712</v>
      </c>
      <c r="E3" s="19" t="s">
        <v>713</v>
      </c>
      <c r="F3" s="19" t="s">
        <v>715</v>
      </c>
      <c r="G3" s="20">
        <v>7.6</v>
      </c>
      <c r="H3" s="20">
        <v>5.4079471101320804</v>
      </c>
      <c r="I3" s="20">
        <v>5.6000037714431397</v>
      </c>
    </row>
    <row r="4" spans="1:9">
      <c r="A4" s="19" t="str">
        <f t="shared" si="0"/>
        <v>AUSReal GDP growth</v>
      </c>
      <c r="B4" s="19" t="s">
        <v>3</v>
      </c>
      <c r="C4" s="19" t="s">
        <v>85</v>
      </c>
      <c r="D4" s="19" t="s">
        <v>712</v>
      </c>
      <c r="E4" s="19" t="s">
        <v>713</v>
      </c>
      <c r="F4" s="19" t="s">
        <v>715</v>
      </c>
      <c r="G4" s="20">
        <v>1.7675000000000001</v>
      </c>
      <c r="H4" s="20">
        <v>2.0550138025483098</v>
      </c>
      <c r="I4" s="20">
        <v>2.1549998946725299</v>
      </c>
    </row>
    <row r="5" spans="1:9">
      <c r="A5" s="19" t="str">
        <f t="shared" si="0"/>
        <v>AZEReal GDP growth</v>
      </c>
      <c r="B5" s="19" t="s">
        <v>4</v>
      </c>
      <c r="C5" s="19" t="s">
        <v>88</v>
      </c>
      <c r="D5" s="19" t="s">
        <v>712</v>
      </c>
      <c r="E5" s="19" t="s">
        <v>713</v>
      </c>
      <c r="F5" s="19" t="s">
        <v>715</v>
      </c>
      <c r="G5" s="20">
        <v>2.2000000000000002</v>
      </c>
      <c r="H5" s="20">
        <v>2.4999904956176202</v>
      </c>
      <c r="I5" s="20">
        <v>2.5999871420376102</v>
      </c>
    </row>
    <row r="6" spans="1:9">
      <c r="A6" s="19" t="str">
        <f t="shared" si="0"/>
        <v>BGDReal GDP growth</v>
      </c>
      <c r="B6" s="19" t="s">
        <v>5</v>
      </c>
      <c r="C6" s="19" t="s">
        <v>93</v>
      </c>
      <c r="D6" s="19" t="s">
        <v>712</v>
      </c>
      <c r="E6" s="19" t="s">
        <v>713</v>
      </c>
      <c r="F6" s="19" t="s">
        <v>715</v>
      </c>
      <c r="G6" s="20">
        <v>8.15</v>
      </c>
      <c r="H6" s="20">
        <v>7.3721573221587002</v>
      </c>
      <c r="I6" s="20">
        <v>6.8000130170967799</v>
      </c>
    </row>
    <row r="7" spans="1:9">
      <c r="A7" s="19" t="str">
        <f t="shared" si="0"/>
        <v>BTNReal GDP growth</v>
      </c>
      <c r="B7" s="19" t="s">
        <v>6</v>
      </c>
      <c r="C7" s="19" t="s">
        <v>106</v>
      </c>
      <c r="D7" s="19" t="s">
        <v>712</v>
      </c>
      <c r="E7" s="19" t="s">
        <v>713</v>
      </c>
      <c r="F7" s="19" t="s">
        <v>715</v>
      </c>
      <c r="G7" s="20">
        <v>6</v>
      </c>
      <c r="H7" s="20">
        <v>6.3625916043506399</v>
      </c>
      <c r="I7" s="20">
        <v>6.5452738603896696</v>
      </c>
    </row>
    <row r="8" spans="1:9">
      <c r="A8" s="19" t="str">
        <f t="shared" si="0"/>
        <v>BRNReal GDP growth</v>
      </c>
      <c r="B8" s="19" t="s">
        <v>7</v>
      </c>
      <c r="C8" s="19" t="s">
        <v>123</v>
      </c>
      <c r="D8" s="19" t="s">
        <v>712</v>
      </c>
      <c r="E8" s="19" t="s">
        <v>713</v>
      </c>
      <c r="F8" s="19" t="s">
        <v>715</v>
      </c>
      <c r="G8" s="20">
        <v>2.5</v>
      </c>
      <c r="H8" s="20">
        <v>1.5018749233572699</v>
      </c>
      <c r="I8" s="20">
        <v>2.50582874099194</v>
      </c>
    </row>
    <row r="9" spans="1:9">
      <c r="A9" s="19" t="str">
        <f t="shared" si="0"/>
        <v>KHMReal GDP growth</v>
      </c>
      <c r="B9" s="19" t="s">
        <v>8</v>
      </c>
      <c r="C9" s="19" t="s">
        <v>132</v>
      </c>
      <c r="D9" s="19" t="s">
        <v>712</v>
      </c>
      <c r="E9" s="19" t="s">
        <v>713</v>
      </c>
      <c r="F9" s="19" t="s">
        <v>715</v>
      </c>
      <c r="G9" s="20">
        <v>7.1</v>
      </c>
      <c r="H9" s="20">
        <v>6.8999701446940103</v>
      </c>
      <c r="I9" s="20">
        <v>6.7998769920332602</v>
      </c>
    </row>
    <row r="10" spans="1:9">
      <c r="A10" s="19" t="str">
        <f t="shared" si="0"/>
        <v>CHNReal GDP growth</v>
      </c>
      <c r="B10" s="19" t="s">
        <v>9</v>
      </c>
      <c r="C10" s="19" t="s">
        <v>145</v>
      </c>
      <c r="D10" s="19" t="s">
        <v>712</v>
      </c>
      <c r="E10" s="19" t="s">
        <v>713</v>
      </c>
      <c r="F10" s="19" t="s">
        <v>715</v>
      </c>
      <c r="G10" s="20">
        <v>6.1</v>
      </c>
      <c r="H10" s="20">
        <v>5.9599943856820401</v>
      </c>
      <c r="I10" s="20">
        <v>5.8600024600299498</v>
      </c>
    </row>
    <row r="11" spans="1:9">
      <c r="A11" s="19" t="str">
        <f t="shared" si="0"/>
        <v>PRKReal GDP growth</v>
      </c>
      <c r="B11" s="19" t="s">
        <v>175</v>
      </c>
      <c r="C11" s="19" t="s">
        <v>176</v>
      </c>
      <c r="D11" s="19" t="s">
        <v>712</v>
      </c>
      <c r="E11" s="19" t="s">
        <v>713</v>
      </c>
      <c r="F11" s="19" t="s">
        <v>716</v>
      </c>
      <c r="G11" s="17">
        <v>1.79999841928926</v>
      </c>
      <c r="H11" s="17">
        <v>2.19998009642645</v>
      </c>
      <c r="I11" s="17">
        <v>2.7999980662996902</v>
      </c>
    </row>
    <row r="12" spans="1:9">
      <c r="A12" s="19" t="str">
        <f t="shared" si="0"/>
        <v>FJIReal GDP growth</v>
      </c>
      <c r="B12" s="19" t="s">
        <v>11</v>
      </c>
      <c r="C12" s="19" t="s">
        <v>207</v>
      </c>
      <c r="D12" s="19" t="s">
        <v>712</v>
      </c>
      <c r="E12" s="19" t="s">
        <v>713</v>
      </c>
      <c r="F12" s="19" t="s">
        <v>715</v>
      </c>
      <c r="G12" s="20">
        <v>3.5</v>
      </c>
      <c r="H12" s="20">
        <v>3.3999073648082101</v>
      </c>
      <c r="I12" s="20">
        <v>3.28784891360052</v>
      </c>
    </row>
    <row r="13" spans="1:9">
      <c r="A13" s="19" t="str">
        <f t="shared" si="0"/>
        <v>GEOReal GDP growth</v>
      </c>
      <c r="B13" s="19" t="s">
        <v>13</v>
      </c>
      <c r="C13" s="19" t="s">
        <v>221</v>
      </c>
      <c r="D13" s="19" t="s">
        <v>712</v>
      </c>
      <c r="E13" s="19" t="s">
        <v>713</v>
      </c>
      <c r="F13" s="19" t="s">
        <v>715</v>
      </c>
      <c r="G13" s="20">
        <v>5.0999999999999996</v>
      </c>
      <c r="H13" s="20">
        <v>4.5392092675428897</v>
      </c>
      <c r="I13" s="20">
        <v>4.4999877139311604</v>
      </c>
    </row>
    <row r="14" spans="1:9">
      <c r="A14" s="19" t="str">
        <f t="shared" si="0"/>
        <v>INDReal GDP growth</v>
      </c>
      <c r="B14" s="19" t="s">
        <v>16</v>
      </c>
      <c r="C14" s="19" t="s">
        <v>259</v>
      </c>
      <c r="D14" s="19" t="s">
        <v>712</v>
      </c>
      <c r="E14" s="19" t="s">
        <v>713</v>
      </c>
      <c r="F14" s="19" t="s">
        <v>715</v>
      </c>
      <c r="G14" s="20">
        <v>5</v>
      </c>
      <c r="H14" s="20">
        <v>6.6599727166982401</v>
      </c>
      <c r="I14" s="20">
        <v>6.3999925773189998</v>
      </c>
    </row>
    <row r="15" spans="1:9">
      <c r="A15" s="19" t="str">
        <f t="shared" si="0"/>
        <v>IDNReal GDP growth</v>
      </c>
      <c r="B15" s="19" t="s">
        <v>17</v>
      </c>
      <c r="C15" s="19" t="s">
        <v>260</v>
      </c>
      <c r="D15" s="19" t="s">
        <v>712</v>
      </c>
      <c r="E15" s="19" t="s">
        <v>713</v>
      </c>
      <c r="F15" s="19" t="s">
        <v>715</v>
      </c>
      <c r="G15" s="20">
        <v>5.0199999999999996</v>
      </c>
      <c r="H15" s="20">
        <v>5.0999443662364197</v>
      </c>
      <c r="I15" s="20">
        <v>5.19997635781748</v>
      </c>
    </row>
    <row r="16" spans="1:9">
      <c r="A16" s="19" t="str">
        <f t="shared" si="0"/>
        <v>IRNReal GDP growth</v>
      </c>
      <c r="B16" s="19" t="s">
        <v>18</v>
      </c>
      <c r="C16" s="19" t="s">
        <v>261</v>
      </c>
      <c r="D16" s="19" t="s">
        <v>712</v>
      </c>
      <c r="E16" s="19" t="s">
        <v>713</v>
      </c>
      <c r="F16" s="19" t="s">
        <v>715</v>
      </c>
      <c r="G16" s="20">
        <v>-7.1</v>
      </c>
      <c r="H16" s="20">
        <v>-3.0157206138127002</v>
      </c>
      <c r="I16" s="20">
        <v>-1.3399305678022</v>
      </c>
    </row>
    <row r="17" spans="1:9">
      <c r="A17" s="19" t="str">
        <f t="shared" si="0"/>
        <v>JPNReal GDP growth</v>
      </c>
      <c r="B17" s="19" t="s">
        <v>19</v>
      </c>
      <c r="C17" s="19" t="s">
        <v>274</v>
      </c>
      <c r="D17" s="19" t="s">
        <v>712</v>
      </c>
      <c r="E17" s="19" t="s">
        <v>713</v>
      </c>
      <c r="F17" s="19" t="s">
        <v>715</v>
      </c>
      <c r="G17" s="20">
        <v>0.7</v>
      </c>
      <c r="H17" s="20">
        <v>0.85999110864392003</v>
      </c>
      <c r="I17" s="20">
        <v>1.25000996413635</v>
      </c>
    </row>
    <row r="18" spans="1:9">
      <c r="A18" s="19" t="str">
        <f t="shared" si="0"/>
        <v>KAZReal GDP growth</v>
      </c>
      <c r="B18" s="19" t="s">
        <v>20</v>
      </c>
      <c r="C18" s="19" t="s">
        <v>279</v>
      </c>
      <c r="D18" s="19" t="s">
        <v>712</v>
      </c>
      <c r="E18" s="19" t="s">
        <v>713</v>
      </c>
      <c r="F18" s="19" t="s">
        <v>715</v>
      </c>
      <c r="G18" s="20">
        <v>4.5</v>
      </c>
      <c r="H18" s="20">
        <v>3.5000197464555001</v>
      </c>
      <c r="I18" s="20">
        <v>3.4999793950068798</v>
      </c>
    </row>
    <row r="19" spans="1:9">
      <c r="A19" s="19" t="str">
        <f t="shared" si="0"/>
        <v>KIRReal GDP growth</v>
      </c>
      <c r="B19" s="19" t="s">
        <v>21</v>
      </c>
      <c r="C19" s="19" t="s">
        <v>282</v>
      </c>
      <c r="D19" s="19" t="s">
        <v>712</v>
      </c>
      <c r="E19" s="19" t="s">
        <v>713</v>
      </c>
      <c r="F19" s="19" t="s">
        <v>715</v>
      </c>
      <c r="G19" s="20">
        <v>2.2000000000000002</v>
      </c>
      <c r="H19" s="20">
        <v>2.3001810241490999</v>
      </c>
      <c r="I19" s="20">
        <v>2.7172926618066602</v>
      </c>
    </row>
    <row r="20" spans="1:9">
      <c r="A20" s="19" t="str">
        <f t="shared" si="0"/>
        <v>KGZReal GDP growth</v>
      </c>
      <c r="B20" s="19" t="s">
        <v>22</v>
      </c>
      <c r="C20" s="19" t="s">
        <v>285</v>
      </c>
      <c r="D20" s="19" t="s">
        <v>712</v>
      </c>
      <c r="E20" s="19" t="s">
        <v>713</v>
      </c>
      <c r="F20" s="19" t="s">
        <v>715</v>
      </c>
      <c r="G20" s="20">
        <v>4.51</v>
      </c>
      <c r="H20" s="20">
        <v>4.5000190068715096</v>
      </c>
      <c r="I20" s="20">
        <v>4.1091440915801201</v>
      </c>
    </row>
    <row r="21" spans="1:9">
      <c r="A21" s="19" t="str">
        <f t="shared" si="0"/>
        <v>LAOReal GDP growth</v>
      </c>
      <c r="B21" s="19" t="s">
        <v>23</v>
      </c>
      <c r="C21" s="19" t="s">
        <v>286</v>
      </c>
      <c r="D21" s="19" t="s">
        <v>712</v>
      </c>
      <c r="E21" s="19" t="s">
        <v>713</v>
      </c>
      <c r="F21" s="19" t="s">
        <v>715</v>
      </c>
      <c r="G21" s="20">
        <v>6.2</v>
      </c>
      <c r="H21" s="20">
        <v>6.3999259216798103</v>
      </c>
      <c r="I21" s="20">
        <v>6.5000091172360497</v>
      </c>
    </row>
    <row r="22" spans="1:9">
      <c r="A22" s="19" t="str">
        <f t="shared" si="0"/>
        <v>MYSReal GDP growth</v>
      </c>
      <c r="B22" s="19" t="s">
        <v>25</v>
      </c>
      <c r="C22" s="19" t="s">
        <v>307</v>
      </c>
      <c r="D22" s="19" t="s">
        <v>712</v>
      </c>
      <c r="E22" s="19" t="s">
        <v>713</v>
      </c>
      <c r="F22" s="19" t="s">
        <v>715</v>
      </c>
      <c r="G22" s="20">
        <v>4.33</v>
      </c>
      <c r="H22" s="20">
        <v>4.2922005867774997</v>
      </c>
      <c r="I22" s="20">
        <v>4.498566587509</v>
      </c>
    </row>
    <row r="23" spans="1:9">
      <c r="A23" s="19" t="str">
        <f t="shared" si="0"/>
        <v>MDVReal GDP growth</v>
      </c>
      <c r="B23" s="19" t="s">
        <v>26</v>
      </c>
      <c r="C23" s="19" t="s">
        <v>308</v>
      </c>
      <c r="D23" s="19" t="s">
        <v>712</v>
      </c>
      <c r="E23" s="19" t="s">
        <v>713</v>
      </c>
      <c r="F23" s="19" t="s">
        <v>715</v>
      </c>
      <c r="G23" s="20">
        <v>5.7</v>
      </c>
      <c r="H23" s="20">
        <v>7.1103215185413804</v>
      </c>
      <c r="I23" s="20">
        <v>5.8795448484164403</v>
      </c>
    </row>
    <row r="24" spans="1:9" ht="30">
      <c r="A24" s="19" t="str">
        <f t="shared" si="0"/>
        <v>MHLReal GDP growth</v>
      </c>
      <c r="B24" s="19" t="s">
        <v>27</v>
      </c>
      <c r="C24" s="19" t="s">
        <v>313</v>
      </c>
      <c r="D24" s="19" t="s">
        <v>712</v>
      </c>
      <c r="E24" s="19" t="s">
        <v>713</v>
      </c>
      <c r="F24" s="25" t="s">
        <v>723</v>
      </c>
      <c r="G24" s="20">
        <v>2.2999999999999998</v>
      </c>
      <c r="H24" s="20">
        <v>2.2999999999999998</v>
      </c>
      <c r="I24" s="17">
        <v>2</v>
      </c>
    </row>
    <row r="25" spans="1:9" ht="30">
      <c r="A25" s="19" t="str">
        <f t="shared" si="0"/>
        <v>FSMReal GDP growth</v>
      </c>
      <c r="B25" s="19" t="s">
        <v>28</v>
      </c>
      <c r="C25" s="19" t="s">
        <v>324</v>
      </c>
      <c r="D25" s="19" t="s">
        <v>712</v>
      </c>
      <c r="E25" s="19" t="s">
        <v>713</v>
      </c>
      <c r="F25" s="25" t="s">
        <v>723</v>
      </c>
      <c r="G25" s="20">
        <v>2.7</v>
      </c>
      <c r="H25" s="20">
        <v>2</v>
      </c>
      <c r="I25" s="17">
        <v>3.9131125470120698</v>
      </c>
    </row>
    <row r="26" spans="1:9">
      <c r="A26" s="19" t="str">
        <f t="shared" si="0"/>
        <v>MNGReal GDP growth</v>
      </c>
      <c r="B26" s="19" t="s">
        <v>29</v>
      </c>
      <c r="C26" s="19" t="s">
        <v>327</v>
      </c>
      <c r="D26" s="19" t="s">
        <v>712</v>
      </c>
      <c r="E26" s="19" t="s">
        <v>713</v>
      </c>
      <c r="F26" s="19" t="s">
        <v>715</v>
      </c>
      <c r="G26" s="20">
        <v>5.5</v>
      </c>
      <c r="H26" s="20">
        <v>6.3034797196463703</v>
      </c>
      <c r="I26" s="20">
        <v>6.2476491623151498</v>
      </c>
    </row>
    <row r="27" spans="1:9">
      <c r="A27" s="19" t="str">
        <f t="shared" si="0"/>
        <v>MMRReal GDP growth</v>
      </c>
      <c r="B27" s="19" t="s">
        <v>30</v>
      </c>
      <c r="C27" s="19" t="s">
        <v>336</v>
      </c>
      <c r="D27" s="19" t="s">
        <v>712</v>
      </c>
      <c r="E27" s="19" t="s">
        <v>713</v>
      </c>
      <c r="F27" s="19" t="s">
        <v>715</v>
      </c>
      <c r="G27" s="20">
        <v>6.75</v>
      </c>
      <c r="H27" s="20">
        <v>6.7999869857791504</v>
      </c>
      <c r="I27" s="20">
        <v>6.9000041589987804</v>
      </c>
    </row>
    <row r="28" spans="1:9" ht="30">
      <c r="A28" s="19" t="str">
        <f t="shared" si="0"/>
        <v>NRUReal GDP growth</v>
      </c>
      <c r="B28" s="19" t="s">
        <v>31</v>
      </c>
      <c r="C28" s="19" t="s">
        <v>339</v>
      </c>
      <c r="D28" s="19" t="s">
        <v>712</v>
      </c>
      <c r="E28" s="19" t="s">
        <v>713</v>
      </c>
      <c r="F28" s="25" t="s">
        <v>723</v>
      </c>
      <c r="G28" s="20">
        <v>-0.5</v>
      </c>
      <c r="H28" s="20">
        <v>1</v>
      </c>
      <c r="I28" s="17">
        <v>0.5</v>
      </c>
    </row>
    <row r="29" spans="1:9">
      <c r="A29" s="19" t="str">
        <f t="shared" si="0"/>
        <v>NPLReal GDP growth</v>
      </c>
      <c r="B29" s="19" t="s">
        <v>32</v>
      </c>
      <c r="C29" s="19" t="s">
        <v>340</v>
      </c>
      <c r="D29" s="19" t="s">
        <v>712</v>
      </c>
      <c r="E29" s="19" t="s">
        <v>713</v>
      </c>
      <c r="F29" s="19" t="s">
        <v>715</v>
      </c>
      <c r="G29" s="20">
        <v>7.1</v>
      </c>
      <c r="H29" s="20">
        <v>6.2473061598250696</v>
      </c>
      <c r="I29" s="20">
        <v>4.1576216808250503</v>
      </c>
    </row>
    <row r="30" spans="1:9">
      <c r="A30" s="19" t="str">
        <f t="shared" si="0"/>
        <v>NZLReal GDP growth</v>
      </c>
      <c r="B30" s="19" t="s">
        <v>34</v>
      </c>
      <c r="C30" s="19" t="s">
        <v>344</v>
      </c>
      <c r="D30" s="19" t="s">
        <v>712</v>
      </c>
      <c r="E30" s="19" t="s">
        <v>713</v>
      </c>
      <c r="F30" s="19" t="s">
        <v>715</v>
      </c>
      <c r="G30" s="20">
        <v>2.3533333333333335</v>
      </c>
      <c r="H30" s="20">
        <v>2.8991686371100802</v>
      </c>
      <c r="I30" s="20">
        <v>2.7757522055966</v>
      </c>
    </row>
    <row r="31" spans="1:9">
      <c r="A31" s="19" t="str">
        <f t="shared" si="0"/>
        <v>PAKReal GDP growth</v>
      </c>
      <c r="B31" s="19" t="s">
        <v>37</v>
      </c>
      <c r="C31" s="19" t="s">
        <v>361</v>
      </c>
      <c r="D31" s="19" t="s">
        <v>712</v>
      </c>
      <c r="E31" s="19" t="s">
        <v>713</v>
      </c>
      <c r="F31" s="19" t="s">
        <v>715</v>
      </c>
      <c r="G31" s="20">
        <v>3.3</v>
      </c>
      <c r="H31" s="20">
        <v>2.2160504941830701</v>
      </c>
      <c r="I31" s="20">
        <v>4.2793094604239998</v>
      </c>
    </row>
    <row r="32" spans="1:9" ht="30">
      <c r="A32" s="19" t="str">
        <f t="shared" si="0"/>
        <v>PLWReal GDP growth</v>
      </c>
      <c r="B32" s="19" t="s">
        <v>38</v>
      </c>
      <c r="C32" s="19" t="s">
        <v>362</v>
      </c>
      <c r="D32" s="19" t="s">
        <v>712</v>
      </c>
      <c r="E32" s="19" t="s">
        <v>713</v>
      </c>
      <c r="F32" s="25" t="s">
        <v>723</v>
      </c>
      <c r="G32" s="20">
        <v>-0.5</v>
      </c>
      <c r="H32" s="20">
        <v>1.3</v>
      </c>
      <c r="I32" s="17">
        <v>1.5</v>
      </c>
    </row>
    <row r="33" spans="1:9">
      <c r="A33" s="19" t="str">
        <f t="shared" si="0"/>
        <v>PNGReal GDP growth</v>
      </c>
      <c r="B33" s="19" t="s">
        <v>39</v>
      </c>
      <c r="C33" s="19" t="s">
        <v>365</v>
      </c>
      <c r="D33" s="19" t="s">
        <v>712</v>
      </c>
      <c r="E33" s="19" t="s">
        <v>713</v>
      </c>
      <c r="F33" s="19" t="s">
        <v>715</v>
      </c>
      <c r="G33" s="20">
        <v>5.6</v>
      </c>
      <c r="H33" s="20">
        <v>3.3992924451753099</v>
      </c>
      <c r="I33" s="20">
        <v>4.5698239640304896</v>
      </c>
    </row>
    <row r="34" spans="1:9">
      <c r="A34" s="19" t="str">
        <f t="shared" si="0"/>
        <v>PHLReal GDP growth</v>
      </c>
      <c r="B34" s="19" t="s">
        <v>40</v>
      </c>
      <c r="C34" s="19" t="s">
        <v>370</v>
      </c>
      <c r="D34" s="19" t="s">
        <v>712</v>
      </c>
      <c r="E34" s="19" t="s">
        <v>713</v>
      </c>
      <c r="F34" s="19" t="s">
        <v>715</v>
      </c>
      <c r="G34" s="20">
        <v>5.91</v>
      </c>
      <c r="H34" s="20">
        <v>6.2000535187263601</v>
      </c>
      <c r="I34" s="20">
        <v>6.2999546818648602</v>
      </c>
    </row>
    <row r="35" spans="1:9">
      <c r="A35" s="19" t="str">
        <f t="shared" si="0"/>
        <v>KORReal GDP growth</v>
      </c>
      <c r="B35" s="19" t="s">
        <v>41</v>
      </c>
      <c r="C35" s="19" t="s">
        <v>381</v>
      </c>
      <c r="D35" s="19" t="s">
        <v>712</v>
      </c>
      <c r="E35" s="19" t="s">
        <v>713</v>
      </c>
      <c r="F35" s="19" t="s">
        <v>715</v>
      </c>
      <c r="G35" s="20">
        <v>2</v>
      </c>
      <c r="H35" s="20">
        <v>2.2549834902776098</v>
      </c>
      <c r="I35" s="20">
        <v>2.3549912155753998</v>
      </c>
    </row>
    <row r="36" spans="1:9">
      <c r="A36" s="19" t="str">
        <f t="shared" si="0"/>
        <v>RUSReal GDP growth</v>
      </c>
      <c r="B36" s="19" t="s">
        <v>42</v>
      </c>
      <c r="C36" s="19" t="s">
        <v>388</v>
      </c>
      <c r="D36" s="19" t="s">
        <v>712</v>
      </c>
      <c r="E36" s="19" t="s">
        <v>713</v>
      </c>
      <c r="F36" s="19" t="s">
        <v>715</v>
      </c>
      <c r="G36" s="20">
        <v>1.34</v>
      </c>
      <c r="H36" s="20">
        <v>1.75999369285213</v>
      </c>
      <c r="I36" s="20">
        <v>1.9600068536266499</v>
      </c>
    </row>
    <row r="37" spans="1:9">
      <c r="A37" s="19" t="str">
        <f t="shared" si="0"/>
        <v>WSMReal GDP growth</v>
      </c>
      <c r="B37" s="19" t="s">
        <v>43</v>
      </c>
      <c r="C37" s="19" t="s">
        <v>405</v>
      </c>
      <c r="D37" s="19" t="s">
        <v>712</v>
      </c>
      <c r="E37" s="19" t="s">
        <v>713</v>
      </c>
      <c r="F37" s="19" t="s">
        <v>715</v>
      </c>
      <c r="G37" s="20">
        <v>2.5</v>
      </c>
      <c r="H37" s="20">
        <v>4.9989114641876897</v>
      </c>
      <c r="I37" s="20">
        <v>5.0730247662178201</v>
      </c>
    </row>
    <row r="38" spans="1:9">
      <c r="A38" s="19" t="str">
        <f t="shared" si="0"/>
        <v>SGPReal GDP growth</v>
      </c>
      <c r="B38" s="19" t="s">
        <v>44</v>
      </c>
      <c r="C38" s="19" t="s">
        <v>421</v>
      </c>
      <c r="D38" s="19" t="s">
        <v>712</v>
      </c>
      <c r="E38" s="19" t="s">
        <v>713</v>
      </c>
      <c r="F38" s="19" t="s">
        <v>715</v>
      </c>
      <c r="G38" s="20">
        <v>0.73</v>
      </c>
      <c r="H38" s="20">
        <v>1.19997247717804</v>
      </c>
      <c r="I38" s="20">
        <v>1.8001166327379301</v>
      </c>
    </row>
    <row r="39" spans="1:9">
      <c r="A39" s="19" t="str">
        <f t="shared" si="0"/>
        <v>SLBReal GDP growth</v>
      </c>
      <c r="B39" s="19" t="s">
        <v>45</v>
      </c>
      <c r="C39" s="19" t="s">
        <v>428</v>
      </c>
      <c r="D39" s="19" t="s">
        <v>712</v>
      </c>
      <c r="E39" s="19" t="s">
        <v>713</v>
      </c>
      <c r="F39" s="19" t="s">
        <v>715</v>
      </c>
      <c r="G39" s="20">
        <v>2.8</v>
      </c>
      <c r="H39" s="20">
        <v>2.3935357904230901</v>
      </c>
      <c r="I39" s="20">
        <v>2.5203240232494801</v>
      </c>
    </row>
    <row r="40" spans="1:9">
      <c r="A40" s="19" t="str">
        <f t="shared" si="0"/>
        <v>LKAReal GDP growth</v>
      </c>
      <c r="B40" s="19" t="s">
        <v>46</v>
      </c>
      <c r="C40" s="19" t="s">
        <v>439</v>
      </c>
      <c r="D40" s="19" t="s">
        <v>712</v>
      </c>
      <c r="E40" s="19" t="s">
        <v>713</v>
      </c>
      <c r="F40" s="19" t="s">
        <v>715</v>
      </c>
      <c r="G40" s="20">
        <v>2.6466666666666665</v>
      </c>
      <c r="H40" s="20">
        <v>3.3710485208755299</v>
      </c>
      <c r="I40" s="20">
        <v>4.0821233374774097</v>
      </c>
    </row>
    <row r="41" spans="1:9">
      <c r="A41" s="19" t="str">
        <f t="shared" si="0"/>
        <v>TJKReal GDP growth</v>
      </c>
      <c r="B41" s="19" t="s">
        <v>47</v>
      </c>
      <c r="C41" s="19" t="s">
        <v>454</v>
      </c>
      <c r="D41" s="19" t="s">
        <v>712</v>
      </c>
      <c r="E41" s="19" t="s">
        <v>713</v>
      </c>
      <c r="F41" s="19" t="s">
        <v>715</v>
      </c>
      <c r="G41" s="20">
        <v>7.2</v>
      </c>
      <c r="H41" s="20">
        <v>6.0000770773203298</v>
      </c>
      <c r="I41" s="20">
        <v>5.9000769161605202</v>
      </c>
    </row>
    <row r="42" spans="1:9">
      <c r="A42" s="19" t="str">
        <f t="shared" si="0"/>
        <v>THAReal GDP growth</v>
      </c>
      <c r="B42" s="19" t="s">
        <v>48</v>
      </c>
      <c r="C42" s="19" t="s">
        <v>455</v>
      </c>
      <c r="D42" s="19" t="s">
        <v>712</v>
      </c>
      <c r="E42" s="19" t="s">
        <v>713</v>
      </c>
      <c r="F42" s="19" t="s">
        <v>715</v>
      </c>
      <c r="G42" s="20">
        <v>2.3774999999999999</v>
      </c>
      <c r="H42" s="20">
        <v>3.1000194428242001</v>
      </c>
      <c r="I42" s="20">
        <v>3.2999857216365598</v>
      </c>
    </row>
    <row r="43" spans="1:9">
      <c r="A43" s="19" t="str">
        <f t="shared" si="0"/>
        <v>TLSReal GDP growth</v>
      </c>
      <c r="B43" s="19" t="s">
        <v>49</v>
      </c>
      <c r="C43" s="19" t="s">
        <v>456</v>
      </c>
      <c r="D43" s="19" t="s">
        <v>712</v>
      </c>
      <c r="E43" s="19" t="s">
        <v>713</v>
      </c>
      <c r="F43" s="19" t="s">
        <v>715</v>
      </c>
      <c r="G43" s="20">
        <v>4.5</v>
      </c>
      <c r="H43" s="20">
        <v>4.8000096472689799</v>
      </c>
      <c r="I43" s="20">
        <v>5.0000013075864196</v>
      </c>
    </row>
    <row r="44" spans="1:9" ht="30">
      <c r="A44" s="19" t="str">
        <f t="shared" si="0"/>
        <v>TONReal GDP growth</v>
      </c>
      <c r="B44" s="19" t="s">
        <v>50</v>
      </c>
      <c r="C44" s="19" t="s">
        <v>461</v>
      </c>
      <c r="D44" s="19" t="s">
        <v>712</v>
      </c>
      <c r="E44" s="19" t="s">
        <v>713</v>
      </c>
      <c r="F44" s="25" t="s">
        <v>723</v>
      </c>
      <c r="G44" s="20">
        <v>1.6</v>
      </c>
      <c r="H44" s="20">
        <v>1</v>
      </c>
      <c r="I44" s="17">
        <v>2</v>
      </c>
    </row>
    <row r="45" spans="1:9">
      <c r="A45" s="19" t="str">
        <f t="shared" si="0"/>
        <v>TURReal GDP growth</v>
      </c>
      <c r="B45" s="19" t="s">
        <v>51</v>
      </c>
      <c r="C45" s="19" t="s">
        <v>466</v>
      </c>
      <c r="D45" s="19" t="s">
        <v>712</v>
      </c>
      <c r="E45" s="19" t="s">
        <v>713</v>
      </c>
      <c r="F45" s="19" t="s">
        <v>715</v>
      </c>
      <c r="G45" s="20">
        <v>0.8</v>
      </c>
      <c r="H45" s="20">
        <v>2.3999782009593602</v>
      </c>
      <c r="I45" s="20">
        <v>2.7659437920316501</v>
      </c>
    </row>
    <row r="46" spans="1:9">
      <c r="A46" s="19" t="str">
        <f t="shared" si="0"/>
        <v>TKMReal GDP growth</v>
      </c>
      <c r="B46" s="19" t="s">
        <v>52</v>
      </c>
      <c r="C46" s="19" t="s">
        <v>467</v>
      </c>
      <c r="D46" s="19" t="s">
        <v>712</v>
      </c>
      <c r="E46" s="19" t="s">
        <v>713</v>
      </c>
      <c r="F46" s="19" t="s">
        <v>715</v>
      </c>
      <c r="G46" s="20">
        <v>6.2</v>
      </c>
      <c r="H46" s="20">
        <v>5.5999013024967601</v>
      </c>
      <c r="I46" s="20">
        <v>5.2000338595792703</v>
      </c>
    </row>
    <row r="47" spans="1:9" ht="30">
      <c r="A47" s="19" t="str">
        <f t="shared" si="0"/>
        <v>TUVReal GDP growth</v>
      </c>
      <c r="B47" s="19" t="s">
        <v>53</v>
      </c>
      <c r="C47" s="19" t="s">
        <v>470</v>
      </c>
      <c r="D47" s="19" t="s">
        <v>712</v>
      </c>
      <c r="E47" s="19" t="s">
        <v>713</v>
      </c>
      <c r="F47" s="25" t="s">
        <v>723</v>
      </c>
      <c r="G47" s="20">
        <v>4.0999999999999996</v>
      </c>
      <c r="H47" s="20">
        <v>3.8</v>
      </c>
      <c r="I47" s="17">
        <v>4.2</v>
      </c>
    </row>
    <row r="48" spans="1:9">
      <c r="A48" s="19" t="str">
        <f t="shared" si="0"/>
        <v>UZBReal GDP growth</v>
      </c>
      <c r="B48" s="19" t="s">
        <v>54</v>
      </c>
      <c r="C48" s="19" t="s">
        <v>489</v>
      </c>
      <c r="D48" s="19" t="s">
        <v>712</v>
      </c>
      <c r="E48" s="19" t="s">
        <v>713</v>
      </c>
      <c r="F48" s="19" t="s">
        <v>715</v>
      </c>
      <c r="G48" s="20">
        <v>5.6</v>
      </c>
      <c r="H48" s="20">
        <v>5.7000252318173104</v>
      </c>
      <c r="I48" s="20">
        <v>5.49998052180025</v>
      </c>
    </row>
    <row r="49" spans="1:9">
      <c r="A49" s="19" t="str">
        <f t="shared" si="0"/>
        <v>VUTReal GDP growth</v>
      </c>
      <c r="B49" s="19" t="s">
        <v>55</v>
      </c>
      <c r="C49" s="19" t="s">
        <v>490</v>
      </c>
      <c r="D49" s="19" t="s">
        <v>712</v>
      </c>
      <c r="E49" s="19" t="s">
        <v>713</v>
      </c>
      <c r="F49" s="19" t="s">
        <v>715</v>
      </c>
      <c r="G49" s="20">
        <v>3</v>
      </c>
      <c r="H49" s="20">
        <v>3.4000026771956899</v>
      </c>
      <c r="I49" s="20">
        <v>3.3057845508049</v>
      </c>
    </row>
    <row r="50" spans="1:9">
      <c r="A50" s="19" t="str">
        <f t="shared" si="0"/>
        <v>VNMReal GDP growth</v>
      </c>
      <c r="B50" s="19" t="s">
        <v>56</v>
      </c>
      <c r="C50" s="19" t="s">
        <v>493</v>
      </c>
      <c r="D50" s="19" t="s">
        <v>712</v>
      </c>
      <c r="E50" s="19" t="s">
        <v>713</v>
      </c>
      <c r="F50" s="19" t="s">
        <v>715</v>
      </c>
      <c r="G50" s="20">
        <v>7.02</v>
      </c>
      <c r="H50" s="20">
        <v>6.6000456826544402</v>
      </c>
      <c r="I50" s="20">
        <v>6.5001061308461496</v>
      </c>
    </row>
    <row r="51" spans="1:9">
      <c r="A51" s="19" t="str">
        <f t="shared" si="0"/>
        <v>ASMReal GDP growth</v>
      </c>
      <c r="B51" s="19" t="s">
        <v>1</v>
      </c>
      <c r="C51" s="19" t="s">
        <v>69</v>
      </c>
      <c r="D51" s="19" t="s">
        <v>712</v>
      </c>
      <c r="E51" s="19" t="s">
        <v>713</v>
      </c>
      <c r="F51" s="19" t="s">
        <v>725</v>
      </c>
      <c r="G51" s="18">
        <v>-3.5</v>
      </c>
      <c r="H51" s="18">
        <v>-1</v>
      </c>
      <c r="I51" s="18">
        <v>-2.2999999999999998</v>
      </c>
    </row>
    <row r="52" spans="1:9" ht="30">
      <c r="A52" s="19" t="str">
        <f t="shared" si="0"/>
        <v>COKReal GDP growth</v>
      </c>
      <c r="B52" s="19" t="s">
        <v>10</v>
      </c>
      <c r="C52" s="19" t="s">
        <v>160</v>
      </c>
      <c r="D52" s="19" t="s">
        <v>712</v>
      </c>
      <c r="E52" s="19" t="s">
        <v>713</v>
      </c>
      <c r="F52" s="25" t="s">
        <v>723</v>
      </c>
      <c r="G52" s="20">
        <v>4.2</v>
      </c>
      <c r="H52" s="20">
        <v>6</v>
      </c>
      <c r="I52" s="17">
        <v>4.5</v>
      </c>
    </row>
    <row r="53" spans="1:9">
      <c r="A53" s="19" t="str">
        <f t="shared" si="0"/>
        <v>PYFReal GDP growth</v>
      </c>
      <c r="B53" s="19" t="s">
        <v>12</v>
      </c>
      <c r="C53" s="19" t="s">
        <v>214</v>
      </c>
      <c r="D53" s="19" t="s">
        <v>712</v>
      </c>
      <c r="E53" s="19" t="s">
        <v>713</v>
      </c>
      <c r="F53" s="25" t="s">
        <v>717</v>
      </c>
      <c r="G53" s="18">
        <v>2.4752502848052416</v>
      </c>
      <c r="H53" s="18">
        <v>2.4752502848052416</v>
      </c>
      <c r="I53" s="18">
        <v>2.4752502848052416</v>
      </c>
    </row>
    <row r="54" spans="1:9">
      <c r="A54" s="19" t="str">
        <f t="shared" si="0"/>
        <v>GUMReal GDP growth</v>
      </c>
      <c r="B54" s="19" t="s">
        <v>14</v>
      </c>
      <c r="C54" s="19" t="s">
        <v>236</v>
      </c>
      <c r="D54" s="19" t="s">
        <v>712</v>
      </c>
      <c r="E54" s="19" t="s">
        <v>713</v>
      </c>
      <c r="F54" s="25" t="s">
        <v>718</v>
      </c>
      <c r="G54" s="18">
        <v>0.1</v>
      </c>
      <c r="H54" s="18">
        <v>0.1</v>
      </c>
      <c r="I54" s="18">
        <v>0.1</v>
      </c>
    </row>
    <row r="55" spans="1:9">
      <c r="A55" s="19" t="str">
        <f t="shared" si="0"/>
        <v>HKGReal GDP growth</v>
      </c>
      <c r="B55" s="19" t="s">
        <v>15</v>
      </c>
      <c r="C55" s="19" t="s">
        <v>147</v>
      </c>
      <c r="D55" s="19" t="s">
        <v>712</v>
      </c>
      <c r="E55" s="19" t="s">
        <v>713</v>
      </c>
      <c r="F55" s="19" t="s">
        <v>715</v>
      </c>
      <c r="G55" s="20">
        <v>-1.1324999999999998</v>
      </c>
      <c r="H55" s="20">
        <v>1.60008818639725</v>
      </c>
      <c r="I55" s="20">
        <v>1.9999309162279599</v>
      </c>
    </row>
    <row r="56" spans="1:9">
      <c r="A56" s="19" t="str">
        <f t="shared" si="0"/>
        <v>MACReal GDP growth</v>
      </c>
      <c r="B56" s="19" t="s">
        <v>24</v>
      </c>
      <c r="C56" s="19" t="s">
        <v>149</v>
      </c>
      <c r="D56" s="19" t="s">
        <v>712</v>
      </c>
      <c r="E56" s="19" t="s">
        <v>713</v>
      </c>
      <c r="F56" s="19" t="s">
        <v>715</v>
      </c>
      <c r="G56" s="20">
        <v>-4.6399999999999997</v>
      </c>
      <c r="H56" s="20">
        <v>3</v>
      </c>
      <c r="I56" s="20">
        <v>0</v>
      </c>
    </row>
    <row r="57" spans="1:9">
      <c r="A57" s="19" t="str">
        <f t="shared" si="0"/>
        <v>NCLReal GDP growth</v>
      </c>
      <c r="B57" s="19" t="s">
        <v>33</v>
      </c>
      <c r="C57" s="19" t="s">
        <v>343</v>
      </c>
      <c r="D57" s="19" t="s">
        <v>712</v>
      </c>
      <c r="E57" s="19" t="s">
        <v>713</v>
      </c>
      <c r="F57" s="25" t="s">
        <v>717</v>
      </c>
      <c r="G57" s="18">
        <v>1.6096030004857598</v>
      </c>
      <c r="H57" s="18">
        <v>1.6096030004857598</v>
      </c>
      <c r="I57" s="18">
        <v>1.6096030004857598</v>
      </c>
    </row>
    <row r="58" spans="1:9" ht="30">
      <c r="A58" s="19" t="str">
        <f t="shared" si="0"/>
        <v>NIUReal GDP growth</v>
      </c>
      <c r="B58" s="19" t="s">
        <v>35</v>
      </c>
      <c r="C58" s="19" t="s">
        <v>351</v>
      </c>
      <c r="D58" s="19" t="s">
        <v>712</v>
      </c>
      <c r="E58" s="19" t="s">
        <v>713</v>
      </c>
      <c r="F58" s="25" t="s">
        <v>719</v>
      </c>
      <c r="G58" s="18">
        <v>4.833333333333333</v>
      </c>
      <c r="H58" s="18">
        <v>4.833333333333333</v>
      </c>
      <c r="I58" s="18">
        <v>4.833333333333333</v>
      </c>
    </row>
    <row r="59" spans="1:9">
      <c r="A59" s="19" t="str">
        <f t="shared" si="0"/>
        <v>MNPReal GDP growth</v>
      </c>
      <c r="B59" s="19" t="s">
        <v>36</v>
      </c>
      <c r="C59" s="19" t="s">
        <v>356</v>
      </c>
      <c r="D59" s="19" t="s">
        <v>712</v>
      </c>
      <c r="E59" s="19" t="s">
        <v>713</v>
      </c>
      <c r="F59" s="25" t="s">
        <v>720</v>
      </c>
      <c r="G59" s="18">
        <v>3</v>
      </c>
      <c r="H59" s="18">
        <v>3</v>
      </c>
      <c r="I59" s="18">
        <v>3</v>
      </c>
    </row>
    <row r="60" spans="1:9">
      <c r="A60" s="19" t="str">
        <f t="shared" si="0"/>
        <v>AGOReal GDP growth</v>
      </c>
      <c r="B60" s="26" t="s">
        <v>72</v>
      </c>
      <c r="C60" s="26" t="s">
        <v>73</v>
      </c>
      <c r="D60" s="26" t="s">
        <v>712</v>
      </c>
      <c r="E60" s="26" t="s">
        <v>713</v>
      </c>
      <c r="F60" s="26" t="s">
        <v>716</v>
      </c>
      <c r="G60" s="27">
        <v>-1.49999821610624</v>
      </c>
      <c r="H60" s="27">
        <v>-0.99999920766140604</v>
      </c>
      <c r="I60" s="27">
        <v>1.5000009718438401</v>
      </c>
    </row>
    <row r="61" spans="1:9">
      <c r="A61" s="19" t="str">
        <f t="shared" si="0"/>
        <v>ALBReal GDP growth</v>
      </c>
      <c r="B61" s="26" t="s">
        <v>65</v>
      </c>
      <c r="C61" s="26" t="s">
        <v>66</v>
      </c>
      <c r="D61" s="26" t="s">
        <v>712</v>
      </c>
      <c r="E61" s="26" t="s">
        <v>713</v>
      </c>
      <c r="F61" s="26" t="s">
        <v>716</v>
      </c>
      <c r="G61" s="27">
        <v>2.6000320028352899</v>
      </c>
      <c r="H61" s="27">
        <v>2.9999587545950002</v>
      </c>
      <c r="I61" s="27">
        <v>2.9999912403534301</v>
      </c>
    </row>
    <row r="62" spans="1:9">
      <c r="A62" s="19" t="str">
        <f t="shared" si="0"/>
        <v>AREReal GDP growth</v>
      </c>
      <c r="B62" s="26" t="s">
        <v>475</v>
      </c>
      <c r="C62" s="26" t="s">
        <v>476</v>
      </c>
      <c r="D62" s="26" t="s">
        <v>712</v>
      </c>
      <c r="E62" s="26" t="s">
        <v>713</v>
      </c>
      <c r="F62" s="26" t="s">
        <v>716</v>
      </c>
      <c r="G62" s="27">
        <v>1.1001322044309001</v>
      </c>
      <c r="H62" s="27">
        <v>2.4184479254380999</v>
      </c>
      <c r="I62" s="27">
        <v>2.92400714782594</v>
      </c>
    </row>
    <row r="63" spans="1:9">
      <c r="A63" s="19" t="str">
        <f t="shared" si="0"/>
        <v>ARGReal GDP growth</v>
      </c>
      <c r="B63" s="26" t="s">
        <v>80</v>
      </c>
      <c r="C63" s="26" t="s">
        <v>81</v>
      </c>
      <c r="D63" s="26" t="s">
        <v>712</v>
      </c>
      <c r="E63" s="26" t="s">
        <v>713</v>
      </c>
      <c r="F63" s="26" t="s">
        <v>716</v>
      </c>
      <c r="G63" s="27">
        <v>-2.9810322847200301</v>
      </c>
      <c r="H63" s="27">
        <v>-1.29280022210354</v>
      </c>
      <c r="I63" s="27">
        <v>0.79999809311441805</v>
      </c>
    </row>
    <row r="64" spans="1:9">
      <c r="A64" s="19" t="str">
        <f t="shared" si="0"/>
        <v>AUTReal GDP growth</v>
      </c>
      <c r="B64" s="26" t="s">
        <v>86</v>
      </c>
      <c r="C64" s="26" t="s">
        <v>87</v>
      </c>
      <c r="D64" s="26" t="s">
        <v>712</v>
      </c>
      <c r="E64" s="26" t="s">
        <v>713</v>
      </c>
      <c r="F64" s="26" t="s">
        <v>716</v>
      </c>
      <c r="G64" s="27">
        <v>1.3000694643344901</v>
      </c>
      <c r="H64" s="27">
        <v>1.4999459335212699</v>
      </c>
      <c r="I64" s="27">
        <v>1.59988775985733</v>
      </c>
    </row>
    <row r="65" spans="1:9">
      <c r="A65" s="19" t="str">
        <f t="shared" si="0"/>
        <v>BDIReal GDP growth</v>
      </c>
      <c r="B65" s="26" t="s">
        <v>128</v>
      </c>
      <c r="C65" s="26" t="s">
        <v>129</v>
      </c>
      <c r="D65" s="26" t="s">
        <v>712</v>
      </c>
      <c r="E65" s="26" t="s">
        <v>713</v>
      </c>
      <c r="F65" s="26" t="s">
        <v>716</v>
      </c>
      <c r="G65" s="27">
        <v>1.8000040690665</v>
      </c>
      <c r="H65" s="27">
        <v>1.89998501080672</v>
      </c>
      <c r="I65" s="27">
        <v>2.5001130907886502</v>
      </c>
    </row>
    <row r="66" spans="1:9">
      <c r="A66" s="19" t="str">
        <f t="shared" si="0"/>
        <v>BELReal GDP growth</v>
      </c>
      <c r="B66" s="26" t="s">
        <v>98</v>
      </c>
      <c r="C66" s="26" t="s">
        <v>99</v>
      </c>
      <c r="D66" s="26" t="s">
        <v>712</v>
      </c>
      <c r="E66" s="26" t="s">
        <v>713</v>
      </c>
      <c r="F66" s="26" t="s">
        <v>716</v>
      </c>
      <c r="G66" s="27">
        <v>1.3933311558394299</v>
      </c>
      <c r="H66" s="27">
        <v>1.60433361888681</v>
      </c>
      <c r="I66" s="27">
        <v>1.96958642807854</v>
      </c>
    </row>
    <row r="67" spans="1:9">
      <c r="A67" s="19" t="str">
        <f t="shared" ref="A67:A130" si="1">C67&amp;D67</f>
        <v>BENReal GDP growth</v>
      </c>
      <c r="B67" s="26" t="s">
        <v>102</v>
      </c>
      <c r="C67" s="26" t="s">
        <v>103</v>
      </c>
      <c r="D67" s="26" t="s">
        <v>712</v>
      </c>
      <c r="E67" s="26" t="s">
        <v>713</v>
      </c>
      <c r="F67" s="26" t="s">
        <v>716</v>
      </c>
      <c r="G67" s="27">
        <v>6.8000001497974596</v>
      </c>
      <c r="H67" s="27">
        <v>6.5000076266269904</v>
      </c>
      <c r="I67" s="27">
        <v>6.4999879824352496</v>
      </c>
    </row>
    <row r="68" spans="1:9">
      <c r="A68" s="19" t="str">
        <f t="shared" si="1"/>
        <v>BFAReal GDP growth</v>
      </c>
      <c r="B68" s="26" t="s">
        <v>126</v>
      </c>
      <c r="C68" s="26" t="s">
        <v>127</v>
      </c>
      <c r="D68" s="26" t="s">
        <v>712</v>
      </c>
      <c r="E68" s="26" t="s">
        <v>713</v>
      </c>
      <c r="F68" s="26" t="s">
        <v>716</v>
      </c>
      <c r="G68" s="27">
        <v>5.9999531253661997</v>
      </c>
      <c r="H68" s="27">
        <v>5.9000182071945897</v>
      </c>
      <c r="I68" s="27">
        <v>6.0015298254748801</v>
      </c>
    </row>
    <row r="69" spans="1:9">
      <c r="A69" s="19" t="str">
        <f t="shared" si="1"/>
        <v>BGRReal GDP growth</v>
      </c>
      <c r="B69" s="26" t="s">
        <v>124</v>
      </c>
      <c r="C69" s="26" t="s">
        <v>125</v>
      </c>
      <c r="D69" s="26" t="s">
        <v>712</v>
      </c>
      <c r="E69" s="26" t="s">
        <v>713</v>
      </c>
      <c r="F69" s="26" t="s">
        <v>716</v>
      </c>
      <c r="G69" s="27">
        <v>3.5999952671217801</v>
      </c>
      <c r="H69" s="27">
        <v>3.0101054845002002</v>
      </c>
      <c r="I69" s="27">
        <v>2.8962823560034301</v>
      </c>
    </row>
    <row r="70" spans="1:9">
      <c r="A70" s="19" t="str">
        <f t="shared" si="1"/>
        <v>BHRReal GDP growth</v>
      </c>
      <c r="B70" s="26" t="s">
        <v>91</v>
      </c>
      <c r="C70" s="26" t="s">
        <v>92</v>
      </c>
      <c r="D70" s="26" t="s">
        <v>712</v>
      </c>
      <c r="E70" s="26" t="s">
        <v>713</v>
      </c>
      <c r="F70" s="26" t="s">
        <v>716</v>
      </c>
      <c r="G70" s="27">
        <v>1.8421706181855599</v>
      </c>
      <c r="H70" s="27">
        <v>2.31794778694143</v>
      </c>
      <c r="I70" s="27">
        <v>2.54233783809183</v>
      </c>
    </row>
    <row r="71" spans="1:9">
      <c r="A71" s="19" t="str">
        <f t="shared" si="1"/>
        <v>BHSReal GDP growth</v>
      </c>
      <c r="B71" s="26" t="s">
        <v>89</v>
      </c>
      <c r="C71" s="26" t="s">
        <v>90</v>
      </c>
      <c r="D71" s="26" t="s">
        <v>712</v>
      </c>
      <c r="E71" s="26" t="s">
        <v>713</v>
      </c>
      <c r="F71" s="26" t="s">
        <v>716</v>
      </c>
      <c r="G71" s="27">
        <v>0.90005750476427304</v>
      </c>
      <c r="H71" s="27">
        <v>-0.600067300903117</v>
      </c>
      <c r="I71" s="27">
        <v>2.0778867528726601</v>
      </c>
    </row>
    <row r="72" spans="1:9">
      <c r="A72" s="19" t="str">
        <f t="shared" si="1"/>
        <v>BIHReal GDP growth</v>
      </c>
      <c r="B72" s="26" t="s">
        <v>111</v>
      </c>
      <c r="C72" s="26" t="s">
        <v>112</v>
      </c>
      <c r="D72" s="26" t="s">
        <v>712</v>
      </c>
      <c r="E72" s="26" t="s">
        <v>713</v>
      </c>
      <c r="F72" s="26" t="s">
        <v>716</v>
      </c>
      <c r="G72" s="27">
        <v>2.5000235470463199</v>
      </c>
      <c r="H72" s="27">
        <v>2.98789796960512</v>
      </c>
      <c r="I72" s="27">
        <v>2.9999974507159699</v>
      </c>
    </row>
    <row r="73" spans="1:9">
      <c r="A73" s="19" t="str">
        <f t="shared" si="1"/>
        <v>BLRReal GDP growth</v>
      </c>
      <c r="B73" s="26" t="s">
        <v>96</v>
      </c>
      <c r="C73" s="26" t="s">
        <v>97</v>
      </c>
      <c r="D73" s="26" t="s">
        <v>712</v>
      </c>
      <c r="E73" s="26" t="s">
        <v>713</v>
      </c>
      <c r="F73" s="26" t="s">
        <v>716</v>
      </c>
      <c r="G73" s="27">
        <v>1.1000467899517401</v>
      </c>
      <c r="H73" s="27">
        <v>2.0002133589222399</v>
      </c>
      <c r="I73" s="27">
        <v>2.5000052033576199</v>
      </c>
    </row>
    <row r="74" spans="1:9">
      <c r="A74" s="19" t="str">
        <f t="shared" si="1"/>
        <v>BLZReal GDP growth</v>
      </c>
      <c r="B74" s="26" t="s">
        <v>100</v>
      </c>
      <c r="C74" s="26" t="s">
        <v>101</v>
      </c>
      <c r="D74" s="26" t="s">
        <v>712</v>
      </c>
      <c r="E74" s="26" t="s">
        <v>713</v>
      </c>
      <c r="F74" s="26" t="s">
        <v>716</v>
      </c>
      <c r="G74" s="27">
        <v>2.1002175480696299</v>
      </c>
      <c r="H74" s="27">
        <v>1.8998520952383</v>
      </c>
      <c r="I74" s="27">
        <v>1.7516096076715999</v>
      </c>
    </row>
    <row r="75" spans="1:9">
      <c r="A75" s="19" t="str">
        <f t="shared" si="1"/>
        <v>BOLReal GDP growth</v>
      </c>
      <c r="B75" s="26" t="s">
        <v>107</v>
      </c>
      <c r="C75" s="26" t="s">
        <v>108</v>
      </c>
      <c r="D75" s="26" t="s">
        <v>712</v>
      </c>
      <c r="E75" s="26" t="s">
        <v>713</v>
      </c>
      <c r="F75" s="26" t="s">
        <v>716</v>
      </c>
      <c r="G75" s="27">
        <v>2.9999798915812899</v>
      </c>
      <c r="H75" s="27">
        <v>2.9999785726019601</v>
      </c>
      <c r="I75" s="27">
        <v>3.19991789629599</v>
      </c>
    </row>
    <row r="76" spans="1:9">
      <c r="A76" s="19" t="str">
        <f t="shared" si="1"/>
        <v>BRAReal GDP growth</v>
      </c>
      <c r="B76" s="26" t="s">
        <v>117</v>
      </c>
      <c r="C76" s="26" t="s">
        <v>118</v>
      </c>
      <c r="D76" s="26" t="s">
        <v>712</v>
      </c>
      <c r="E76" s="26" t="s">
        <v>713</v>
      </c>
      <c r="F76" s="26" t="s">
        <v>716</v>
      </c>
      <c r="G76" s="27">
        <v>0.99996439660221503</v>
      </c>
      <c r="H76" s="27">
        <v>1.6602445197003901</v>
      </c>
      <c r="I76" s="27">
        <v>2.3001859069432</v>
      </c>
    </row>
    <row r="77" spans="1:9">
      <c r="A77" s="19" t="str">
        <f t="shared" si="1"/>
        <v>BRBReal GDP growth</v>
      </c>
      <c r="B77" s="26" t="s">
        <v>94</v>
      </c>
      <c r="C77" s="26" t="s">
        <v>95</v>
      </c>
      <c r="D77" s="26" t="s">
        <v>712</v>
      </c>
      <c r="E77" s="26" t="s">
        <v>713</v>
      </c>
      <c r="F77" s="26" t="s">
        <v>716</v>
      </c>
      <c r="G77" s="27">
        <v>-4.3603098442979099E-5</v>
      </c>
      <c r="H77" s="27">
        <v>1.2998961373742399</v>
      </c>
      <c r="I77" s="27">
        <v>1.5040831154609899</v>
      </c>
    </row>
    <row r="78" spans="1:9">
      <c r="A78" s="19" t="str">
        <f t="shared" si="1"/>
        <v>BWAReal GDP growth</v>
      </c>
      <c r="B78" s="26" t="s">
        <v>113</v>
      </c>
      <c r="C78" s="26" t="s">
        <v>114</v>
      </c>
      <c r="D78" s="26" t="s">
        <v>712</v>
      </c>
      <c r="E78" s="26" t="s">
        <v>713</v>
      </c>
      <c r="F78" s="26" t="s">
        <v>716</v>
      </c>
      <c r="G78" s="27">
        <v>4.00004878703239</v>
      </c>
      <c r="H78" s="27">
        <v>3.2000056292703198</v>
      </c>
      <c r="I78" s="27">
        <v>4.9000043940792004</v>
      </c>
    </row>
    <row r="79" spans="1:9">
      <c r="A79" s="19" t="str">
        <f t="shared" si="1"/>
        <v>CAFReal GDP growth</v>
      </c>
      <c r="B79" s="26" t="s">
        <v>139</v>
      </c>
      <c r="C79" s="26" t="s">
        <v>140</v>
      </c>
      <c r="D79" s="26" t="s">
        <v>712</v>
      </c>
      <c r="E79" s="26" t="s">
        <v>713</v>
      </c>
      <c r="F79" s="26" t="s">
        <v>716</v>
      </c>
      <c r="G79" s="27">
        <v>4.6000023310132496</v>
      </c>
      <c r="H79" s="27">
        <v>4.80460459078326</v>
      </c>
      <c r="I79" s="27">
        <v>4.8999639289456001</v>
      </c>
    </row>
    <row r="80" spans="1:9">
      <c r="A80" s="19" t="str">
        <f t="shared" si="1"/>
        <v>CANReal GDP growth</v>
      </c>
      <c r="B80" s="26" t="s">
        <v>135</v>
      </c>
      <c r="C80" s="26" t="s">
        <v>136</v>
      </c>
      <c r="D80" s="26" t="s">
        <v>712</v>
      </c>
      <c r="E80" s="26" t="s">
        <v>713</v>
      </c>
      <c r="F80" s="26" t="s">
        <v>716</v>
      </c>
      <c r="G80" s="27">
        <v>1.50001554922143</v>
      </c>
      <c r="H80" s="27">
        <v>1.4600167961200201</v>
      </c>
      <c r="I80" s="27">
        <v>1.55999691089721</v>
      </c>
    </row>
    <row r="81" spans="1:9">
      <c r="A81" s="19" t="str">
        <f t="shared" si="1"/>
        <v>CHEReal GDP growth</v>
      </c>
      <c r="B81" s="26" t="s">
        <v>450</v>
      </c>
      <c r="C81" s="26" t="s">
        <v>451</v>
      </c>
      <c r="D81" s="26" t="s">
        <v>712</v>
      </c>
      <c r="E81" s="26" t="s">
        <v>713</v>
      </c>
      <c r="F81" s="26" t="s">
        <v>716</v>
      </c>
      <c r="G81" s="27">
        <v>1.70002448910788</v>
      </c>
      <c r="H81" s="27">
        <v>1.79998549345521</v>
      </c>
      <c r="I81" s="27">
        <v>1.9000061365805201</v>
      </c>
    </row>
    <row r="82" spans="1:9">
      <c r="A82" s="19" t="str">
        <f t="shared" si="1"/>
        <v>CHLReal GDP growth</v>
      </c>
      <c r="B82" s="26" t="s">
        <v>143</v>
      </c>
      <c r="C82" s="26" t="s">
        <v>144</v>
      </c>
      <c r="D82" s="26" t="s">
        <v>712</v>
      </c>
      <c r="E82" s="26" t="s">
        <v>713</v>
      </c>
      <c r="F82" s="26" t="s">
        <v>716</v>
      </c>
      <c r="G82" s="27">
        <v>0.79974275460032995</v>
      </c>
      <c r="H82" s="27">
        <v>0.99989366482466902</v>
      </c>
      <c r="I82" s="27">
        <v>1.79999049061627</v>
      </c>
    </row>
    <row r="83" spans="1:9">
      <c r="A83" s="19" t="str">
        <f t="shared" si="1"/>
        <v>CIVReal GDP growth</v>
      </c>
      <c r="B83" s="26" t="s">
        <v>163</v>
      </c>
      <c r="C83" s="26" t="s">
        <v>164</v>
      </c>
      <c r="D83" s="26" t="s">
        <v>712</v>
      </c>
      <c r="E83" s="26" t="s">
        <v>713</v>
      </c>
      <c r="F83" s="26" t="s">
        <v>716</v>
      </c>
      <c r="G83" s="27">
        <v>7.4000208480789098</v>
      </c>
      <c r="H83" s="27">
        <v>7.0999977397434098</v>
      </c>
      <c r="I83" s="27">
        <v>6.8999877513051304</v>
      </c>
    </row>
    <row r="84" spans="1:9">
      <c r="A84" s="19" t="str">
        <f t="shared" si="1"/>
        <v>CMRReal GDP growth</v>
      </c>
      <c r="B84" s="26" t="s">
        <v>133</v>
      </c>
      <c r="C84" s="26" t="s">
        <v>134</v>
      </c>
      <c r="D84" s="26" t="s">
        <v>712</v>
      </c>
      <c r="E84" s="26" t="s">
        <v>713</v>
      </c>
      <c r="F84" s="26" t="s">
        <v>716</v>
      </c>
      <c r="G84" s="27">
        <v>3.9999978657856601</v>
      </c>
      <c r="H84" s="27">
        <v>4.1999902523862396</v>
      </c>
      <c r="I84" s="27">
        <v>4.7000065483015998</v>
      </c>
    </row>
    <row r="85" spans="1:9">
      <c r="A85" s="19" t="str">
        <f t="shared" si="1"/>
        <v>CODReal GDP growth</v>
      </c>
      <c r="B85" s="26" t="s">
        <v>177</v>
      </c>
      <c r="C85" s="26" t="s">
        <v>178</v>
      </c>
      <c r="D85" s="26" t="s">
        <v>712</v>
      </c>
      <c r="E85" s="26" t="s">
        <v>713</v>
      </c>
      <c r="F85" s="26" t="s">
        <v>716</v>
      </c>
      <c r="G85" s="27">
        <v>4.7999142066134297</v>
      </c>
      <c r="H85" s="27">
        <v>5.0000164565760397</v>
      </c>
      <c r="I85" s="27">
        <v>5.5999653485829803</v>
      </c>
    </row>
    <row r="86" spans="1:9">
      <c r="A86" s="19" t="str">
        <f t="shared" si="1"/>
        <v>COGReal GDP growth</v>
      </c>
      <c r="B86" s="26" t="s">
        <v>158</v>
      </c>
      <c r="C86" s="26" t="s">
        <v>159</v>
      </c>
      <c r="D86" s="26" t="s">
        <v>712</v>
      </c>
      <c r="E86" s="26" t="s">
        <v>713</v>
      </c>
      <c r="F86" s="26" t="s">
        <v>716</v>
      </c>
      <c r="G86" s="27">
        <v>3.50000370135754</v>
      </c>
      <c r="H86" s="27">
        <v>2.30000153265319</v>
      </c>
      <c r="I86" s="27">
        <v>1.39999871583311</v>
      </c>
    </row>
    <row r="87" spans="1:9">
      <c r="A87" s="19" t="str">
        <f t="shared" si="1"/>
        <v>COLReal GDP growth</v>
      </c>
      <c r="B87" s="26" t="s">
        <v>154</v>
      </c>
      <c r="C87" s="26" t="s">
        <v>155</v>
      </c>
      <c r="D87" s="26" t="s">
        <v>712</v>
      </c>
      <c r="E87" s="26" t="s">
        <v>713</v>
      </c>
      <c r="F87" s="26" t="s">
        <v>716</v>
      </c>
      <c r="G87" s="27">
        <v>3.2000101512312802</v>
      </c>
      <c r="H87" s="27">
        <v>3.5004445119216401</v>
      </c>
      <c r="I87" s="27">
        <v>3.2999969009384902</v>
      </c>
    </row>
    <row r="88" spans="1:9">
      <c r="A88" s="19" t="str">
        <f t="shared" si="1"/>
        <v>COMReal GDP growth</v>
      </c>
      <c r="B88" s="26" t="s">
        <v>156</v>
      </c>
      <c r="C88" s="26" t="s">
        <v>157</v>
      </c>
      <c r="D88" s="26" t="s">
        <v>712</v>
      </c>
      <c r="E88" s="26" t="s">
        <v>713</v>
      </c>
      <c r="F88" s="26" t="s">
        <v>716</v>
      </c>
      <c r="G88" s="27">
        <v>2.4684510778587101</v>
      </c>
      <c r="H88" s="27">
        <v>3.1630322743225698</v>
      </c>
      <c r="I88" s="27">
        <v>3.4676486031208098</v>
      </c>
    </row>
    <row r="89" spans="1:9">
      <c r="A89" s="19" t="str">
        <f t="shared" si="1"/>
        <v>CPVReal GDP growth</v>
      </c>
      <c r="B89" s="26" t="s">
        <v>130</v>
      </c>
      <c r="C89" s="26" t="s">
        <v>131</v>
      </c>
      <c r="D89" s="26" t="s">
        <v>712</v>
      </c>
      <c r="E89" s="26" t="s">
        <v>713</v>
      </c>
      <c r="F89" s="26" t="s">
        <v>716</v>
      </c>
      <c r="G89" s="27">
        <v>4.8001448106764899</v>
      </c>
      <c r="H89" s="27">
        <v>4.6041740503631701</v>
      </c>
      <c r="I89" s="27">
        <v>4.6008438275675303</v>
      </c>
    </row>
    <row r="90" spans="1:9">
      <c r="A90" s="19" t="str">
        <f t="shared" si="1"/>
        <v>CRIReal GDP growth</v>
      </c>
      <c r="B90" s="26" t="s">
        <v>161</v>
      </c>
      <c r="C90" s="26" t="s">
        <v>162</v>
      </c>
      <c r="D90" s="26" t="s">
        <v>712</v>
      </c>
      <c r="E90" s="26" t="s">
        <v>713</v>
      </c>
      <c r="F90" s="26" t="s">
        <v>716</v>
      </c>
      <c r="G90" s="27">
        <v>1.81663603948425</v>
      </c>
      <c r="H90" s="27">
        <v>1.90001416229994</v>
      </c>
      <c r="I90" s="27">
        <v>2.1999974056634302</v>
      </c>
    </row>
    <row r="91" spans="1:9">
      <c r="A91" s="19" t="str">
        <f t="shared" si="1"/>
        <v>CUBReal GDP growth</v>
      </c>
      <c r="B91" s="26" t="s">
        <v>167</v>
      </c>
      <c r="C91" s="26" t="s">
        <v>168</v>
      </c>
      <c r="D91" s="26" t="s">
        <v>712</v>
      </c>
      <c r="E91" s="26" t="s">
        <v>713</v>
      </c>
      <c r="F91" s="26" t="s">
        <v>716</v>
      </c>
      <c r="G91" s="27">
        <v>0.49999423954856198</v>
      </c>
      <c r="H91" s="27">
        <v>0.49992825598676999</v>
      </c>
      <c r="I91" s="27">
        <v>1.518777185904</v>
      </c>
    </row>
    <row r="92" spans="1:9">
      <c r="A92" s="19" t="str">
        <f t="shared" si="1"/>
        <v>CYPReal GDP growth</v>
      </c>
      <c r="B92" s="26" t="s">
        <v>171</v>
      </c>
      <c r="C92" s="26" t="s">
        <v>172</v>
      </c>
      <c r="D92" s="26" t="s">
        <v>712</v>
      </c>
      <c r="E92" s="26" t="s">
        <v>713</v>
      </c>
      <c r="F92" s="26" t="s">
        <v>716</v>
      </c>
      <c r="G92" s="27">
        <v>3.3640216464264601</v>
      </c>
      <c r="H92" s="27">
        <v>2.6744600363090201</v>
      </c>
      <c r="I92" s="27">
        <v>2.91341048088784</v>
      </c>
    </row>
    <row r="93" spans="1:9">
      <c r="A93" s="19" t="str">
        <f t="shared" si="1"/>
        <v>CZEReal GDP growth</v>
      </c>
      <c r="B93" s="26" t="s">
        <v>173</v>
      </c>
      <c r="C93" s="26" t="s">
        <v>174</v>
      </c>
      <c r="D93" s="26" t="s">
        <v>712</v>
      </c>
      <c r="E93" s="26" t="s">
        <v>713</v>
      </c>
      <c r="F93" s="26" t="s">
        <v>716</v>
      </c>
      <c r="G93" s="27">
        <v>2.69978463238462</v>
      </c>
      <c r="H93" s="27">
        <v>2.50981668133314</v>
      </c>
      <c r="I93" s="27">
        <v>2.4000346262885701</v>
      </c>
    </row>
    <row r="94" spans="1:9">
      <c r="A94" s="19" t="str">
        <f t="shared" si="1"/>
        <v>DEUReal GDP growth</v>
      </c>
      <c r="B94" s="26" t="s">
        <v>222</v>
      </c>
      <c r="C94" s="26" t="s">
        <v>223</v>
      </c>
      <c r="D94" s="26" t="s">
        <v>712</v>
      </c>
      <c r="E94" s="26" t="s">
        <v>713</v>
      </c>
      <c r="F94" s="26" t="s">
        <v>716</v>
      </c>
      <c r="G94" s="27">
        <v>0.70005035708051699</v>
      </c>
      <c r="H94" s="27">
        <v>1.25000913142545</v>
      </c>
      <c r="I94" s="27">
        <v>1.4499759446914899</v>
      </c>
    </row>
    <row r="95" spans="1:9">
      <c r="A95" s="19" t="str">
        <f t="shared" si="1"/>
        <v>DJIReal GDP growth</v>
      </c>
      <c r="B95" s="26" t="s">
        <v>181</v>
      </c>
      <c r="C95" s="26" t="s">
        <v>182</v>
      </c>
      <c r="D95" s="26" t="s">
        <v>712</v>
      </c>
      <c r="E95" s="26" t="s">
        <v>713</v>
      </c>
      <c r="F95" s="26" t="s">
        <v>716</v>
      </c>
      <c r="G95" s="27">
        <v>6.8419696418240603</v>
      </c>
      <c r="H95" s="27">
        <v>5.9603152408319104</v>
      </c>
      <c r="I95" s="27">
        <v>6.2949524006054203</v>
      </c>
    </row>
    <row r="96" spans="1:9">
      <c r="A96" s="19" t="str">
        <f t="shared" si="1"/>
        <v>DNKReal GDP growth</v>
      </c>
      <c r="B96" s="26" t="s">
        <v>179</v>
      </c>
      <c r="C96" s="26" t="s">
        <v>180</v>
      </c>
      <c r="D96" s="26" t="s">
        <v>712</v>
      </c>
      <c r="E96" s="26" t="s">
        <v>713</v>
      </c>
      <c r="F96" s="26" t="s">
        <v>716</v>
      </c>
      <c r="G96" s="27">
        <v>1.9007335668739</v>
      </c>
      <c r="H96" s="27">
        <v>2.0022067126342602</v>
      </c>
      <c r="I96" s="27">
        <v>2.02240574055083</v>
      </c>
    </row>
    <row r="97" spans="1:9">
      <c r="A97" s="19" t="str">
        <f t="shared" si="1"/>
        <v>DOMReal GDP growth</v>
      </c>
      <c r="B97" s="26" t="s">
        <v>185</v>
      </c>
      <c r="C97" s="26" t="s">
        <v>186</v>
      </c>
      <c r="D97" s="26" t="s">
        <v>712</v>
      </c>
      <c r="E97" s="26" t="s">
        <v>713</v>
      </c>
      <c r="F97" s="26" t="s">
        <v>716</v>
      </c>
      <c r="G97" s="27">
        <v>4.8000249394561898</v>
      </c>
      <c r="H97" s="27">
        <v>4.6847577462186596</v>
      </c>
      <c r="I97" s="27">
        <v>4.4999955133746301</v>
      </c>
    </row>
    <row r="98" spans="1:9">
      <c r="A98" s="19" t="str">
        <f t="shared" si="1"/>
        <v>DZAReal GDP growth</v>
      </c>
      <c r="B98" s="26" t="s">
        <v>67</v>
      </c>
      <c r="C98" s="26" t="s">
        <v>68</v>
      </c>
      <c r="D98" s="26" t="s">
        <v>712</v>
      </c>
      <c r="E98" s="26" t="s">
        <v>713</v>
      </c>
      <c r="F98" s="26" t="s">
        <v>716</v>
      </c>
      <c r="G98" s="27">
        <v>2.00002918104718</v>
      </c>
      <c r="H98" s="27">
        <v>2.2779806044922402</v>
      </c>
      <c r="I98" s="27">
        <v>2.5096311553572002</v>
      </c>
    </row>
    <row r="99" spans="1:9">
      <c r="A99" s="19" t="str">
        <f t="shared" si="1"/>
        <v>ECUReal GDP growth</v>
      </c>
      <c r="B99" s="26" t="s">
        <v>187</v>
      </c>
      <c r="C99" s="26" t="s">
        <v>188</v>
      </c>
      <c r="D99" s="26" t="s">
        <v>712</v>
      </c>
      <c r="E99" s="26" t="s">
        <v>713</v>
      </c>
      <c r="F99" s="26" t="s">
        <v>716</v>
      </c>
      <c r="G99" s="27">
        <v>-0.199979793179239</v>
      </c>
      <c r="H99" s="27">
        <v>0.100003619631072</v>
      </c>
      <c r="I99" s="27">
        <v>0.599998576194127</v>
      </c>
    </row>
    <row r="100" spans="1:9">
      <c r="A100" s="19" t="str">
        <f t="shared" si="1"/>
        <v>EGYReal GDP growth</v>
      </c>
      <c r="B100" s="26" t="s">
        <v>189</v>
      </c>
      <c r="C100" s="26" t="s">
        <v>190</v>
      </c>
      <c r="D100" s="26" t="s">
        <v>712</v>
      </c>
      <c r="E100" s="26" t="s">
        <v>713</v>
      </c>
      <c r="F100" s="26" t="s">
        <v>716</v>
      </c>
      <c r="G100" s="27">
        <v>5.7938111657321798</v>
      </c>
      <c r="H100" s="27">
        <v>5.6972463994170601</v>
      </c>
      <c r="I100" s="27">
        <v>4.9738688487909402</v>
      </c>
    </row>
    <row r="101" spans="1:9">
      <c r="A101" s="19" t="str">
        <f t="shared" si="1"/>
        <v>ERIReal GDP growth</v>
      </c>
      <c r="B101" s="26" t="s">
        <v>195</v>
      </c>
      <c r="C101" s="26" t="s">
        <v>196</v>
      </c>
      <c r="D101" s="26" t="s">
        <v>712</v>
      </c>
      <c r="E101" s="26" t="s">
        <v>713</v>
      </c>
      <c r="F101" s="26" t="s">
        <v>716</v>
      </c>
      <c r="G101" s="27">
        <v>4.8000508232595296</v>
      </c>
      <c r="H101" s="27">
        <v>4.99990579430556</v>
      </c>
      <c r="I101" s="27">
        <v>4.8999487817027596</v>
      </c>
    </row>
    <row r="102" spans="1:9">
      <c r="A102" s="19" t="str">
        <f t="shared" si="1"/>
        <v>ESPReal GDP growth</v>
      </c>
      <c r="B102" s="26" t="s">
        <v>437</v>
      </c>
      <c r="C102" s="26" t="s">
        <v>438</v>
      </c>
      <c r="D102" s="26" t="s">
        <v>712</v>
      </c>
      <c r="E102" s="26" t="s">
        <v>713</v>
      </c>
      <c r="F102" s="26" t="s">
        <v>716</v>
      </c>
      <c r="G102" s="27">
        <v>2.2203041680966602</v>
      </c>
      <c r="H102" s="27">
        <v>1.8599671102358299</v>
      </c>
      <c r="I102" s="27">
        <v>1.8600315020543601</v>
      </c>
    </row>
    <row r="103" spans="1:9">
      <c r="A103" s="19" t="str">
        <f t="shared" si="1"/>
        <v>ESTReal GDP growth</v>
      </c>
      <c r="B103" s="26" t="s">
        <v>197</v>
      </c>
      <c r="C103" s="26" t="s">
        <v>198</v>
      </c>
      <c r="D103" s="26" t="s">
        <v>712</v>
      </c>
      <c r="E103" s="26" t="s">
        <v>713</v>
      </c>
      <c r="F103" s="26" t="s">
        <v>716</v>
      </c>
      <c r="G103" s="27">
        <v>3.9000617116038199</v>
      </c>
      <c r="H103" s="27">
        <v>3.51271549671397</v>
      </c>
      <c r="I103" s="27">
        <v>3.0316800371457102</v>
      </c>
    </row>
    <row r="104" spans="1:9">
      <c r="A104" s="19" t="str">
        <f t="shared" si="1"/>
        <v>ETHReal GDP growth</v>
      </c>
      <c r="B104" s="26" t="s">
        <v>201</v>
      </c>
      <c r="C104" s="26" t="s">
        <v>202</v>
      </c>
      <c r="D104" s="26" t="s">
        <v>712</v>
      </c>
      <c r="E104" s="26" t="s">
        <v>713</v>
      </c>
      <c r="F104" s="26" t="s">
        <v>716</v>
      </c>
      <c r="G104" s="27">
        <v>7.30000219205251</v>
      </c>
      <c r="H104" s="27">
        <v>7.4999717413439999</v>
      </c>
      <c r="I104" s="27">
        <v>7.3999473292759497</v>
      </c>
    </row>
    <row r="105" spans="1:9">
      <c r="A105" s="19" t="str">
        <f t="shared" si="1"/>
        <v>FINReal GDP growth</v>
      </c>
      <c r="B105" s="26" t="s">
        <v>208</v>
      </c>
      <c r="C105" s="26" t="s">
        <v>209</v>
      </c>
      <c r="D105" s="26" t="s">
        <v>712</v>
      </c>
      <c r="E105" s="26" t="s">
        <v>713</v>
      </c>
      <c r="F105" s="26" t="s">
        <v>716</v>
      </c>
      <c r="G105" s="27">
        <v>1.39999067433487</v>
      </c>
      <c r="H105" s="27">
        <v>1.59982193218257</v>
      </c>
      <c r="I105" s="27">
        <v>1.7000117484596999</v>
      </c>
    </row>
    <row r="106" spans="1:9">
      <c r="A106" s="19" t="str">
        <f t="shared" si="1"/>
        <v>FRAReal GDP growth</v>
      </c>
      <c r="B106" s="26" t="s">
        <v>210</v>
      </c>
      <c r="C106" s="26" t="s">
        <v>211</v>
      </c>
      <c r="D106" s="26" t="s">
        <v>712</v>
      </c>
      <c r="E106" s="26" t="s">
        <v>713</v>
      </c>
      <c r="F106" s="26" t="s">
        <v>716</v>
      </c>
      <c r="G106" s="27">
        <v>1.2999256486722901</v>
      </c>
      <c r="H106" s="27">
        <v>1.45001971265124</v>
      </c>
      <c r="I106" s="27">
        <v>1.5500217881626499</v>
      </c>
    </row>
    <row r="107" spans="1:9">
      <c r="A107" s="19" t="str">
        <f t="shared" si="1"/>
        <v>GABReal GDP growth</v>
      </c>
      <c r="B107" s="26" t="s">
        <v>217</v>
      </c>
      <c r="C107" s="26" t="s">
        <v>218</v>
      </c>
      <c r="D107" s="26" t="s">
        <v>712</v>
      </c>
      <c r="E107" s="26" t="s">
        <v>713</v>
      </c>
      <c r="F107" s="26" t="s">
        <v>716</v>
      </c>
      <c r="G107" s="27">
        <v>2.50000813183093</v>
      </c>
      <c r="H107" s="27">
        <v>2.79994975795681</v>
      </c>
      <c r="I107" s="27">
        <v>3.3000638304440302</v>
      </c>
    </row>
    <row r="108" spans="1:9">
      <c r="A108" s="19" t="str">
        <f t="shared" si="1"/>
        <v>GBRReal GDP growth</v>
      </c>
      <c r="B108" s="26" t="s">
        <v>477</v>
      </c>
      <c r="C108" s="26" t="s">
        <v>478</v>
      </c>
      <c r="D108" s="26" t="s">
        <v>712</v>
      </c>
      <c r="E108" s="26" t="s">
        <v>713</v>
      </c>
      <c r="F108" s="26" t="s">
        <v>716</v>
      </c>
      <c r="G108" s="27">
        <v>1.0999527454974101</v>
      </c>
      <c r="H108" s="27">
        <v>1.15501744331725</v>
      </c>
      <c r="I108" s="27">
        <v>1.7550071797672799</v>
      </c>
    </row>
    <row r="109" spans="1:9">
      <c r="A109" s="19" t="str">
        <f t="shared" si="1"/>
        <v>GHAReal GDP growth</v>
      </c>
      <c r="B109" s="26" t="s">
        <v>224</v>
      </c>
      <c r="C109" s="26" t="s">
        <v>225</v>
      </c>
      <c r="D109" s="26" t="s">
        <v>712</v>
      </c>
      <c r="E109" s="26" t="s">
        <v>713</v>
      </c>
      <c r="F109" s="26" t="s">
        <v>716</v>
      </c>
      <c r="G109" s="27">
        <v>7.0000441667934501</v>
      </c>
      <c r="H109" s="27">
        <v>5.99998532360532</v>
      </c>
      <c r="I109" s="27">
        <v>5.2999445308355497</v>
      </c>
    </row>
    <row r="110" spans="1:9">
      <c r="A110" s="19" t="str">
        <f t="shared" si="1"/>
        <v>GINReal GDP growth</v>
      </c>
      <c r="B110" s="26" t="s">
        <v>241</v>
      </c>
      <c r="C110" s="26" t="s">
        <v>242</v>
      </c>
      <c r="D110" s="26" t="s">
        <v>712</v>
      </c>
      <c r="E110" s="26" t="s">
        <v>713</v>
      </c>
      <c r="F110" s="26" t="s">
        <v>716</v>
      </c>
      <c r="G110" s="27">
        <v>6.0999291327265404</v>
      </c>
      <c r="H110" s="27">
        <v>6.0066780814904197</v>
      </c>
      <c r="I110" s="27">
        <v>6.0000080137676299</v>
      </c>
    </row>
    <row r="111" spans="1:9">
      <c r="A111" s="19" t="str">
        <f t="shared" si="1"/>
        <v>GMBReal GDP growth</v>
      </c>
      <c r="B111" s="26" t="s">
        <v>219</v>
      </c>
      <c r="C111" s="26" t="s">
        <v>220</v>
      </c>
      <c r="D111" s="26" t="s">
        <v>712</v>
      </c>
      <c r="E111" s="26" t="s">
        <v>713</v>
      </c>
      <c r="F111" s="26" t="s">
        <v>716</v>
      </c>
      <c r="G111" s="27">
        <v>5.7000072519718801</v>
      </c>
      <c r="H111" s="27">
        <v>5.5000002017911704</v>
      </c>
      <c r="I111" s="27">
        <v>4.7000512798246898</v>
      </c>
    </row>
    <row r="112" spans="1:9">
      <c r="A112" s="19" t="str">
        <f t="shared" si="1"/>
        <v>GNBReal GDP growth</v>
      </c>
      <c r="B112" s="26" t="s">
        <v>243</v>
      </c>
      <c r="C112" s="26" t="s">
        <v>244</v>
      </c>
      <c r="D112" s="26" t="s">
        <v>712</v>
      </c>
      <c r="E112" s="26" t="s">
        <v>713</v>
      </c>
      <c r="F112" s="26" t="s">
        <v>716</v>
      </c>
      <c r="G112" s="27">
        <v>4.9000248840346901</v>
      </c>
      <c r="H112" s="27">
        <v>4.5999894680420299</v>
      </c>
      <c r="I112" s="27">
        <v>5.1999957704750503</v>
      </c>
    </row>
    <row r="113" spans="1:9">
      <c r="A113" s="19" t="str">
        <f t="shared" si="1"/>
        <v>GNQReal GDP growth</v>
      </c>
      <c r="B113" s="26" t="s">
        <v>193</v>
      </c>
      <c r="C113" s="26" t="s">
        <v>194</v>
      </c>
      <c r="D113" s="26" t="s">
        <v>712</v>
      </c>
      <c r="E113" s="26" t="s">
        <v>713</v>
      </c>
      <c r="F113" s="26" t="s">
        <v>716</v>
      </c>
      <c r="G113" s="27">
        <v>-2.5000174583240602</v>
      </c>
      <c r="H113" s="27">
        <v>-2.8999922855084099</v>
      </c>
      <c r="I113" s="27">
        <v>-2.6000391866089299</v>
      </c>
    </row>
    <row r="114" spans="1:9">
      <c r="A114" s="19" t="str">
        <f t="shared" si="1"/>
        <v>GRCReal GDP growth</v>
      </c>
      <c r="B114" s="26" t="s">
        <v>228</v>
      </c>
      <c r="C114" s="26" t="s">
        <v>229</v>
      </c>
      <c r="D114" s="26" t="s">
        <v>712</v>
      </c>
      <c r="E114" s="26" t="s">
        <v>713</v>
      </c>
      <c r="F114" s="26" t="s">
        <v>716</v>
      </c>
      <c r="G114" s="27">
        <v>1.70021093453169</v>
      </c>
      <c r="H114" s="27">
        <v>1.9000132947339401</v>
      </c>
      <c r="I114" s="27">
        <v>1.99995954467533</v>
      </c>
    </row>
    <row r="115" spans="1:9">
      <c r="A115" s="19" t="str">
        <f t="shared" si="1"/>
        <v>GTMReal GDP growth</v>
      </c>
      <c r="B115" s="26" t="s">
        <v>237</v>
      </c>
      <c r="C115" s="26" t="s">
        <v>238</v>
      </c>
      <c r="D115" s="26" t="s">
        <v>712</v>
      </c>
      <c r="E115" s="26" t="s">
        <v>713</v>
      </c>
      <c r="F115" s="26" t="s">
        <v>716</v>
      </c>
      <c r="G115" s="27">
        <v>3.2973996647769499</v>
      </c>
      <c r="H115" s="27">
        <v>3.2012018035871099</v>
      </c>
      <c r="I115" s="27">
        <v>3.2615451783077001</v>
      </c>
    </row>
    <row r="116" spans="1:9">
      <c r="A116" s="19" t="str">
        <f t="shared" si="1"/>
        <v>GUYReal GDP growth</v>
      </c>
      <c r="B116" s="26" t="s">
        <v>245</v>
      </c>
      <c r="C116" s="26" t="s">
        <v>246</v>
      </c>
      <c r="D116" s="26" t="s">
        <v>712</v>
      </c>
      <c r="E116" s="26" t="s">
        <v>713</v>
      </c>
      <c r="F116" s="26" t="s">
        <v>716</v>
      </c>
      <c r="G116" s="27">
        <v>4.4998694031764597</v>
      </c>
      <c r="H116" s="27">
        <v>85.600218684209693</v>
      </c>
      <c r="I116" s="27">
        <v>16.9999764023705</v>
      </c>
    </row>
    <row r="117" spans="1:9">
      <c r="A117" s="19" t="str">
        <f t="shared" si="1"/>
        <v>HNDReal GDP growth</v>
      </c>
      <c r="B117" s="26" t="s">
        <v>253</v>
      </c>
      <c r="C117" s="26" t="s">
        <v>254</v>
      </c>
      <c r="D117" s="26" t="s">
        <v>712</v>
      </c>
      <c r="E117" s="26" t="s">
        <v>713</v>
      </c>
      <c r="F117" s="26" t="s">
        <v>716</v>
      </c>
      <c r="G117" s="27">
        <v>2.9091220226954202</v>
      </c>
      <c r="H117" s="27">
        <v>2.8935444505593799</v>
      </c>
      <c r="I117" s="27">
        <v>3.1999924832075899</v>
      </c>
    </row>
    <row r="118" spans="1:9">
      <c r="A118" s="19" t="str">
        <f t="shared" si="1"/>
        <v>HRVReal GDP growth</v>
      </c>
      <c r="B118" s="26" t="s">
        <v>165</v>
      </c>
      <c r="C118" s="26" t="s">
        <v>166</v>
      </c>
      <c r="D118" s="26" t="s">
        <v>712</v>
      </c>
      <c r="E118" s="26" t="s">
        <v>713</v>
      </c>
      <c r="F118" s="26" t="s">
        <v>716</v>
      </c>
      <c r="G118" s="27">
        <v>2.8202033630494201</v>
      </c>
      <c r="H118" s="27">
        <v>2.6999958098681498</v>
      </c>
      <c r="I118" s="27">
        <v>2.4919095994605902</v>
      </c>
    </row>
    <row r="119" spans="1:9">
      <c r="A119" s="19" t="str">
        <f t="shared" si="1"/>
        <v>HTIReal GDP growth</v>
      </c>
      <c r="B119" s="26" t="s">
        <v>247</v>
      </c>
      <c r="C119" s="26" t="s">
        <v>248</v>
      </c>
      <c r="D119" s="26" t="s">
        <v>712</v>
      </c>
      <c r="E119" s="26" t="s">
        <v>713</v>
      </c>
      <c r="F119" s="26" t="s">
        <v>716</v>
      </c>
      <c r="G119" s="27">
        <v>9.9988128551897704E-2</v>
      </c>
      <c r="H119" s="27">
        <v>0.70002708095337995</v>
      </c>
      <c r="I119" s="27">
        <v>0.69998290613613101</v>
      </c>
    </row>
    <row r="120" spans="1:9">
      <c r="A120" s="19" t="str">
        <f t="shared" si="1"/>
        <v>HUNReal GDP growth</v>
      </c>
      <c r="B120" s="26" t="s">
        <v>255</v>
      </c>
      <c r="C120" s="26" t="s">
        <v>256</v>
      </c>
      <c r="D120" s="26" t="s">
        <v>712</v>
      </c>
      <c r="E120" s="26" t="s">
        <v>713</v>
      </c>
      <c r="F120" s="26" t="s">
        <v>716</v>
      </c>
      <c r="G120" s="27">
        <v>5.0000162901711898</v>
      </c>
      <c r="H120" s="27">
        <v>3.7999674478707401</v>
      </c>
      <c r="I120" s="27">
        <v>3.4998417031383502</v>
      </c>
    </row>
    <row r="121" spans="1:9">
      <c r="A121" s="19" t="str">
        <f t="shared" si="1"/>
        <v>IRLReal GDP growth</v>
      </c>
      <c r="B121" s="26" t="s">
        <v>264</v>
      </c>
      <c r="C121" s="26" t="s">
        <v>265</v>
      </c>
      <c r="D121" s="26" t="s">
        <v>712</v>
      </c>
      <c r="E121" s="26" t="s">
        <v>713</v>
      </c>
      <c r="F121" s="26" t="s">
        <v>716</v>
      </c>
      <c r="G121" s="27">
        <v>4.30019320608874</v>
      </c>
      <c r="H121" s="27">
        <v>3.0999774022374398</v>
      </c>
      <c r="I121" s="27">
        <v>3.1999728001816701</v>
      </c>
    </row>
    <row r="122" spans="1:9">
      <c r="A122" s="19" t="str">
        <f t="shared" si="1"/>
        <v>IRQReal GDP growth</v>
      </c>
      <c r="B122" s="26" t="s">
        <v>262</v>
      </c>
      <c r="C122" s="26" t="s">
        <v>263</v>
      </c>
      <c r="D122" s="26" t="s">
        <v>712</v>
      </c>
      <c r="E122" s="26" t="s">
        <v>713</v>
      </c>
      <c r="F122" s="26" t="s">
        <v>716</v>
      </c>
      <c r="G122" s="27">
        <v>3.1999863865538098</v>
      </c>
      <c r="H122" s="27">
        <v>4.7591947072632896</v>
      </c>
      <c r="I122" s="27">
        <v>5.7594217732658199</v>
      </c>
    </row>
    <row r="123" spans="1:9">
      <c r="A123" s="19" t="str">
        <f t="shared" si="1"/>
        <v>ISLReal GDP growth</v>
      </c>
      <c r="B123" s="26" t="s">
        <v>257</v>
      </c>
      <c r="C123" s="26" t="s">
        <v>258</v>
      </c>
      <c r="D123" s="26" t="s">
        <v>712</v>
      </c>
      <c r="E123" s="26" t="s">
        <v>713</v>
      </c>
      <c r="F123" s="26" t="s">
        <v>716</v>
      </c>
      <c r="G123" s="27">
        <v>3.77094361863288</v>
      </c>
      <c r="H123" s="27">
        <v>2.81161524812791</v>
      </c>
      <c r="I123" s="27">
        <v>2.6384474529412798</v>
      </c>
    </row>
    <row r="124" spans="1:9">
      <c r="A124" s="19" t="str">
        <f t="shared" si="1"/>
        <v>ISRReal GDP growth</v>
      </c>
      <c r="B124" s="26" t="s">
        <v>268</v>
      </c>
      <c r="C124" s="26" t="s">
        <v>269</v>
      </c>
      <c r="D124" s="26" t="s">
        <v>712</v>
      </c>
      <c r="E124" s="26" t="s">
        <v>713</v>
      </c>
      <c r="F124" s="26" t="s">
        <v>716</v>
      </c>
      <c r="G124" s="27">
        <v>3.06798190282968</v>
      </c>
      <c r="H124" s="27">
        <v>3.1006510654636599</v>
      </c>
      <c r="I124" s="27">
        <v>3.1693797116439502</v>
      </c>
    </row>
    <row r="125" spans="1:9">
      <c r="A125" s="19" t="str">
        <f t="shared" si="1"/>
        <v>ITAReal GDP growth</v>
      </c>
      <c r="B125" s="26" t="s">
        <v>270</v>
      </c>
      <c r="C125" s="26" t="s">
        <v>271</v>
      </c>
      <c r="D125" s="26" t="s">
        <v>712</v>
      </c>
      <c r="E125" s="26" t="s">
        <v>713</v>
      </c>
      <c r="F125" s="26" t="s">
        <v>716</v>
      </c>
      <c r="G125" s="27">
        <v>9.9944220068603998E-2</v>
      </c>
      <c r="H125" s="27">
        <v>0.55060263467674397</v>
      </c>
      <c r="I125" s="27">
        <v>0.72322541626037495</v>
      </c>
    </row>
    <row r="126" spans="1:9">
      <c r="A126" s="19" t="str">
        <f t="shared" si="1"/>
        <v>JAMReal GDP growth</v>
      </c>
      <c r="B126" s="26" t="s">
        <v>272</v>
      </c>
      <c r="C126" s="26" t="s">
        <v>273</v>
      </c>
      <c r="D126" s="26" t="s">
        <v>712</v>
      </c>
      <c r="E126" s="26" t="s">
        <v>713</v>
      </c>
      <c r="F126" s="26" t="s">
        <v>716</v>
      </c>
      <c r="G126" s="27">
        <v>1.6998163669047199</v>
      </c>
      <c r="H126" s="27">
        <v>1.5998464096673</v>
      </c>
      <c r="I126" s="27">
        <v>1.9215843056169299</v>
      </c>
    </row>
    <row r="127" spans="1:9">
      <c r="A127" s="19" t="str">
        <f t="shared" si="1"/>
        <v>JORReal GDP growth</v>
      </c>
      <c r="B127" s="26" t="s">
        <v>277</v>
      </c>
      <c r="C127" s="26" t="s">
        <v>278</v>
      </c>
      <c r="D127" s="26" t="s">
        <v>712</v>
      </c>
      <c r="E127" s="26" t="s">
        <v>713</v>
      </c>
      <c r="F127" s="26" t="s">
        <v>716</v>
      </c>
      <c r="G127" s="27">
        <v>1.9399873045174101</v>
      </c>
      <c r="H127" s="27">
        <v>2.2208700157588499</v>
      </c>
      <c r="I127" s="27">
        <v>1.9847755013719901</v>
      </c>
    </row>
    <row r="128" spans="1:9">
      <c r="A128" s="19" t="str">
        <f t="shared" si="1"/>
        <v>KENReal GDP growth</v>
      </c>
      <c r="B128" s="26" t="s">
        <v>280</v>
      </c>
      <c r="C128" s="26" t="s">
        <v>281</v>
      </c>
      <c r="D128" s="26" t="s">
        <v>712</v>
      </c>
      <c r="E128" s="26" t="s">
        <v>713</v>
      </c>
      <c r="F128" s="26" t="s">
        <v>716</v>
      </c>
      <c r="G128" s="27">
        <v>5.6001080235911402</v>
      </c>
      <c r="H128" s="27">
        <v>5.4999792044090503</v>
      </c>
      <c r="I128" s="27">
        <v>5.6999871096190002</v>
      </c>
    </row>
    <row r="129" spans="1:9">
      <c r="A129" s="19" t="str">
        <f t="shared" si="1"/>
        <v>KWTReal GDP growth</v>
      </c>
      <c r="B129" s="26" t="s">
        <v>283</v>
      </c>
      <c r="C129" s="26" t="s">
        <v>284</v>
      </c>
      <c r="D129" s="26" t="s">
        <v>712</v>
      </c>
      <c r="E129" s="26" t="s">
        <v>713</v>
      </c>
      <c r="F129" s="26" t="s">
        <v>716</v>
      </c>
      <c r="G129" s="27">
        <v>0.72248237611731703</v>
      </c>
      <c r="H129" s="27">
        <v>2.27815341996391</v>
      </c>
      <c r="I129" s="27">
        <v>2.6012482769613499</v>
      </c>
    </row>
    <row r="130" spans="1:9">
      <c r="A130" s="19" t="str">
        <f t="shared" si="1"/>
        <v>LBNReal GDP growth</v>
      </c>
      <c r="B130" s="26" t="s">
        <v>289</v>
      </c>
      <c r="C130" s="26" t="s">
        <v>290</v>
      </c>
      <c r="D130" s="26" t="s">
        <v>712</v>
      </c>
      <c r="E130" s="26" t="s">
        <v>713</v>
      </c>
      <c r="F130" s="26" t="s">
        <v>716</v>
      </c>
      <c r="G130" s="27">
        <v>-0.49998838280965702</v>
      </c>
      <c r="H130" s="27">
        <v>0.29999979762351803</v>
      </c>
      <c r="I130" s="27">
        <v>1.3742945381162801</v>
      </c>
    </row>
    <row r="131" spans="1:9">
      <c r="A131" s="19" t="str">
        <f t="shared" ref="A131:A194" si="2">C131&amp;D131</f>
        <v>LBRReal GDP growth</v>
      </c>
      <c r="B131" s="26" t="s">
        <v>293</v>
      </c>
      <c r="C131" s="26" t="s">
        <v>294</v>
      </c>
      <c r="D131" s="26" t="s">
        <v>712</v>
      </c>
      <c r="E131" s="26" t="s">
        <v>713</v>
      </c>
      <c r="F131" s="26" t="s">
        <v>716</v>
      </c>
      <c r="G131" s="27">
        <v>0.40049913531536802</v>
      </c>
      <c r="H131" s="27">
        <v>1.59993811482279</v>
      </c>
      <c r="I131" s="27">
        <v>1.2999346733336601</v>
      </c>
    </row>
    <row r="132" spans="1:9">
      <c r="A132" s="19" t="str">
        <f t="shared" si="2"/>
        <v>LBYReal GDP growth</v>
      </c>
      <c r="B132" s="26" t="s">
        <v>295</v>
      </c>
      <c r="C132" s="26" t="s">
        <v>296</v>
      </c>
      <c r="D132" s="26" t="s">
        <v>712</v>
      </c>
      <c r="E132" s="26" t="s">
        <v>713</v>
      </c>
      <c r="F132" s="26" t="s">
        <v>716</v>
      </c>
      <c r="G132" s="27">
        <v>5.1747319672853198</v>
      </c>
      <c r="H132" s="27">
        <v>4.4544805124044897</v>
      </c>
      <c r="I132" s="27">
        <v>4.2536513272284804</v>
      </c>
    </row>
    <row r="133" spans="1:9">
      <c r="A133" s="19" t="str">
        <f t="shared" si="2"/>
        <v>LSOReal GDP growth</v>
      </c>
      <c r="B133" s="26" t="s">
        <v>291</v>
      </c>
      <c r="C133" s="26" t="s">
        <v>292</v>
      </c>
      <c r="D133" s="26" t="s">
        <v>712</v>
      </c>
      <c r="E133" s="26" t="s">
        <v>713</v>
      </c>
      <c r="F133" s="26" t="s">
        <v>716</v>
      </c>
      <c r="G133" s="27">
        <v>2.0000269806009499</v>
      </c>
      <c r="H133" s="27">
        <v>0.49997861832025098</v>
      </c>
      <c r="I133" s="27">
        <v>1.8999946482731001</v>
      </c>
    </row>
    <row r="134" spans="1:9">
      <c r="A134" s="19" t="str">
        <f t="shared" si="2"/>
        <v>LTUReal GDP growth</v>
      </c>
      <c r="B134" s="26" t="s">
        <v>299</v>
      </c>
      <c r="C134" s="26" t="s">
        <v>300</v>
      </c>
      <c r="D134" s="26" t="s">
        <v>712</v>
      </c>
      <c r="E134" s="26" t="s">
        <v>713</v>
      </c>
      <c r="F134" s="26" t="s">
        <v>716</v>
      </c>
      <c r="G134" s="27">
        <v>3.8000396313800402</v>
      </c>
      <c r="H134" s="27">
        <v>3.0232674371811901</v>
      </c>
      <c r="I134" s="27">
        <v>2.7430461085415199</v>
      </c>
    </row>
    <row r="135" spans="1:9">
      <c r="A135" s="19" t="str">
        <f t="shared" si="2"/>
        <v>LUXReal GDP growth</v>
      </c>
      <c r="B135" s="26" t="s">
        <v>301</v>
      </c>
      <c r="C135" s="26" t="s">
        <v>302</v>
      </c>
      <c r="D135" s="26" t="s">
        <v>712</v>
      </c>
      <c r="E135" s="26" t="s">
        <v>713</v>
      </c>
      <c r="F135" s="26" t="s">
        <v>716</v>
      </c>
      <c r="G135" s="27">
        <v>2.1145331103020699</v>
      </c>
      <c r="H135" s="27">
        <v>2.33933647462396</v>
      </c>
      <c r="I135" s="27">
        <v>1.96910290250882</v>
      </c>
    </row>
    <row r="136" spans="1:9">
      <c r="A136" s="19" t="str">
        <f t="shared" si="2"/>
        <v>LVAReal GDP growth</v>
      </c>
      <c r="B136" s="26" t="s">
        <v>287</v>
      </c>
      <c r="C136" s="26" t="s">
        <v>288</v>
      </c>
      <c r="D136" s="26" t="s">
        <v>712</v>
      </c>
      <c r="E136" s="26" t="s">
        <v>713</v>
      </c>
      <c r="F136" s="26" t="s">
        <v>716</v>
      </c>
      <c r="G136" s="27">
        <v>2.60000008380745</v>
      </c>
      <c r="H136" s="27">
        <v>2.9999959158168101</v>
      </c>
      <c r="I136" s="27">
        <v>3.0000507548998101</v>
      </c>
    </row>
    <row r="137" spans="1:9">
      <c r="A137" s="19" t="str">
        <f t="shared" si="2"/>
        <v>MARReal GDP growth</v>
      </c>
      <c r="B137" s="26" t="s">
        <v>332</v>
      </c>
      <c r="C137" s="26" t="s">
        <v>333</v>
      </c>
      <c r="D137" s="26" t="s">
        <v>712</v>
      </c>
      <c r="E137" s="26" t="s">
        <v>713</v>
      </c>
      <c r="F137" s="26" t="s">
        <v>716</v>
      </c>
      <c r="G137" s="27">
        <v>2.8001782370959201</v>
      </c>
      <c r="H137" s="27">
        <v>3.0199887734157298</v>
      </c>
      <c r="I137" s="27">
        <v>3.75999620322251</v>
      </c>
    </row>
    <row r="138" spans="1:9">
      <c r="A138" s="19" t="str">
        <f t="shared" si="2"/>
        <v>MDAReal GDP growth</v>
      </c>
      <c r="B138" s="26" t="s">
        <v>382</v>
      </c>
      <c r="C138" s="26" t="s">
        <v>383</v>
      </c>
      <c r="D138" s="26" t="s">
        <v>712</v>
      </c>
      <c r="E138" s="26" t="s">
        <v>713</v>
      </c>
      <c r="F138" s="26" t="s">
        <v>716</v>
      </c>
      <c r="G138" s="27">
        <v>5.2001175587435204</v>
      </c>
      <c r="H138" s="27">
        <v>3.89989380239401</v>
      </c>
      <c r="I138" s="27">
        <v>3.8000392612838501</v>
      </c>
    </row>
    <row r="139" spans="1:9">
      <c r="A139" s="19" t="str">
        <f t="shared" si="2"/>
        <v>MDGReal GDP growth</v>
      </c>
      <c r="B139" s="26" t="s">
        <v>303</v>
      </c>
      <c r="C139" s="26" t="s">
        <v>304</v>
      </c>
      <c r="D139" s="26" t="s">
        <v>712</v>
      </c>
      <c r="E139" s="26" t="s">
        <v>713</v>
      </c>
      <c r="F139" s="26" t="s">
        <v>716</v>
      </c>
      <c r="G139" s="27">
        <v>5.1999910752007903</v>
      </c>
      <c r="H139" s="27">
        <v>5.2999893954372901</v>
      </c>
      <c r="I139" s="27">
        <v>5.0999885322702898</v>
      </c>
    </row>
    <row r="140" spans="1:9">
      <c r="A140" s="19" t="str">
        <f t="shared" si="2"/>
        <v>MEXReal GDP growth</v>
      </c>
      <c r="B140" s="26" t="s">
        <v>322</v>
      </c>
      <c r="C140" s="26" t="s">
        <v>323</v>
      </c>
      <c r="D140" s="26" t="s">
        <v>712</v>
      </c>
      <c r="E140" s="26" t="s">
        <v>713</v>
      </c>
      <c r="F140" s="26" t="s">
        <v>716</v>
      </c>
      <c r="G140" s="27">
        <v>0</v>
      </c>
      <c r="H140" s="27">
        <v>1.2600363288534</v>
      </c>
      <c r="I140" s="27">
        <v>1.5600083489876799</v>
      </c>
    </row>
    <row r="141" spans="1:9">
      <c r="A141" s="19" t="str">
        <f t="shared" si="2"/>
        <v>MKDReal GDP growth</v>
      </c>
      <c r="B141" s="26" t="s">
        <v>354</v>
      </c>
      <c r="C141" s="26" t="s">
        <v>355</v>
      </c>
      <c r="D141" s="26" t="s">
        <v>712</v>
      </c>
      <c r="E141" s="26" t="s">
        <v>713</v>
      </c>
      <c r="F141" s="26" t="s">
        <v>716</v>
      </c>
      <c r="G141" s="27">
        <v>3.3999903089435999</v>
      </c>
      <c r="H141" s="27">
        <v>3.2018771464129498</v>
      </c>
      <c r="I141" s="27">
        <v>3.39996952454519</v>
      </c>
    </row>
    <row r="142" spans="1:9">
      <c r="A142" s="19" t="str">
        <f t="shared" si="2"/>
        <v>MLIReal GDP growth</v>
      </c>
      <c r="B142" s="26" t="s">
        <v>309</v>
      </c>
      <c r="C142" s="26" t="s">
        <v>310</v>
      </c>
      <c r="D142" s="26" t="s">
        <v>712</v>
      </c>
      <c r="E142" s="26" t="s">
        <v>713</v>
      </c>
      <c r="F142" s="26" t="s">
        <v>716</v>
      </c>
      <c r="G142" s="27">
        <v>5.1999838538453202</v>
      </c>
      <c r="H142" s="27">
        <v>5.2999493591990996</v>
      </c>
      <c r="I142" s="27">
        <v>5.4079399812441302</v>
      </c>
    </row>
    <row r="143" spans="1:9">
      <c r="A143" s="19" t="str">
        <f t="shared" si="2"/>
        <v>MLTReal GDP growth</v>
      </c>
      <c r="B143" s="26" t="s">
        <v>311</v>
      </c>
      <c r="C143" s="26" t="s">
        <v>312</v>
      </c>
      <c r="D143" s="26" t="s">
        <v>712</v>
      </c>
      <c r="E143" s="26" t="s">
        <v>713</v>
      </c>
      <c r="F143" s="26" t="s">
        <v>716</v>
      </c>
      <c r="G143" s="27">
        <v>4.7943793210264198</v>
      </c>
      <c r="H143" s="27">
        <v>5.0154981225628301</v>
      </c>
      <c r="I143" s="27">
        <v>4.4597993234093201</v>
      </c>
    </row>
    <row r="144" spans="1:9">
      <c r="A144" s="19" t="str">
        <f t="shared" si="2"/>
        <v>MNEReal GDP growth</v>
      </c>
      <c r="B144" s="26" t="s">
        <v>328</v>
      </c>
      <c r="C144" s="26" t="s">
        <v>329</v>
      </c>
      <c r="D144" s="26" t="s">
        <v>712</v>
      </c>
      <c r="E144" s="26" t="s">
        <v>713</v>
      </c>
      <c r="F144" s="26" t="s">
        <v>716</v>
      </c>
      <c r="G144" s="27">
        <v>2.9997089904304199</v>
      </c>
      <c r="H144" s="27">
        <v>2.9999553893114301</v>
      </c>
      <c r="I144" s="27">
        <v>3.00000954318251</v>
      </c>
    </row>
    <row r="145" spans="1:9">
      <c r="A145" s="19" t="str">
        <f t="shared" si="2"/>
        <v>MOZReal GDP growth</v>
      </c>
      <c r="B145" s="26" t="s">
        <v>334</v>
      </c>
      <c r="C145" s="26" t="s">
        <v>335</v>
      </c>
      <c r="D145" s="26" t="s">
        <v>712</v>
      </c>
      <c r="E145" s="26" t="s">
        <v>713</v>
      </c>
      <c r="F145" s="26" t="s">
        <v>716</v>
      </c>
      <c r="G145" s="27">
        <v>1.49999315164588</v>
      </c>
      <c r="H145" s="27">
        <v>5.5000010029543303</v>
      </c>
      <c r="I145" s="27">
        <v>6.0000089881301299</v>
      </c>
    </row>
    <row r="146" spans="1:9">
      <c r="A146" s="19" t="str">
        <f t="shared" si="2"/>
        <v>MRTReal GDP growth</v>
      </c>
      <c r="B146" s="26" t="s">
        <v>316</v>
      </c>
      <c r="C146" s="26" t="s">
        <v>317</v>
      </c>
      <c r="D146" s="26" t="s">
        <v>712</v>
      </c>
      <c r="E146" s="26" t="s">
        <v>713</v>
      </c>
      <c r="F146" s="26" t="s">
        <v>716</v>
      </c>
      <c r="G146" s="27">
        <v>4.2000086189382699</v>
      </c>
      <c r="H146" s="27">
        <v>4.5611006338357596</v>
      </c>
      <c r="I146" s="27">
        <v>4.6886256880205304</v>
      </c>
    </row>
    <row r="147" spans="1:9">
      <c r="A147" s="19" t="str">
        <f t="shared" si="2"/>
        <v>MUSReal GDP growth</v>
      </c>
      <c r="B147" s="26" t="s">
        <v>318</v>
      </c>
      <c r="C147" s="26" t="s">
        <v>319</v>
      </c>
      <c r="D147" s="26" t="s">
        <v>712</v>
      </c>
      <c r="E147" s="26" t="s">
        <v>713</v>
      </c>
      <c r="F147" s="26" t="s">
        <v>716</v>
      </c>
      <c r="G147" s="27">
        <v>3.4999947852859701</v>
      </c>
      <c r="H147" s="27">
        <v>3.9999981252571901</v>
      </c>
      <c r="I147" s="27">
        <v>3.9000059036372998</v>
      </c>
    </row>
    <row r="148" spans="1:9">
      <c r="A148" s="19" t="str">
        <f t="shared" si="2"/>
        <v>MWIReal GDP growth</v>
      </c>
      <c r="B148" s="26" t="s">
        <v>305</v>
      </c>
      <c r="C148" s="26" t="s">
        <v>306</v>
      </c>
      <c r="D148" s="26" t="s">
        <v>712</v>
      </c>
      <c r="E148" s="26" t="s">
        <v>713</v>
      </c>
      <c r="F148" s="26" t="s">
        <v>716</v>
      </c>
      <c r="G148" s="27">
        <v>4.2000779616570396</v>
      </c>
      <c r="H148" s="27">
        <v>4.9999625904036904</v>
      </c>
      <c r="I148" s="27">
        <v>4.5000359520923796</v>
      </c>
    </row>
    <row r="149" spans="1:9">
      <c r="A149" s="19" t="str">
        <f t="shared" si="2"/>
        <v>NAMReal GDP growth</v>
      </c>
      <c r="B149" s="26" t="s">
        <v>337</v>
      </c>
      <c r="C149" s="26" t="s">
        <v>338</v>
      </c>
      <c r="D149" s="26" t="s">
        <v>712</v>
      </c>
      <c r="E149" s="26" t="s">
        <v>713</v>
      </c>
      <c r="F149" s="26" t="s">
        <v>716</v>
      </c>
      <c r="G149" s="27">
        <v>-1.00007443354692</v>
      </c>
      <c r="H149" s="27">
        <v>1.19999702971032</v>
      </c>
      <c r="I149" s="27">
        <v>1.9999743181467999</v>
      </c>
    </row>
    <row r="150" spans="1:9">
      <c r="A150" s="19" t="str">
        <f t="shared" si="2"/>
        <v>NERReal GDP growth</v>
      </c>
      <c r="B150" s="26" t="s">
        <v>347</v>
      </c>
      <c r="C150" s="26" t="s">
        <v>348</v>
      </c>
      <c r="D150" s="26" t="s">
        <v>712</v>
      </c>
      <c r="E150" s="26" t="s">
        <v>713</v>
      </c>
      <c r="F150" s="26" t="s">
        <v>716</v>
      </c>
      <c r="G150" s="27">
        <v>6.0999842872933003</v>
      </c>
      <c r="H150" s="27">
        <v>5.90005355618836</v>
      </c>
      <c r="I150" s="27">
        <v>5.7000126983514496</v>
      </c>
    </row>
    <row r="151" spans="1:9">
      <c r="A151" s="19" t="str">
        <f t="shared" si="2"/>
        <v>NGAReal GDP growth</v>
      </c>
      <c r="B151" s="26" t="s">
        <v>349</v>
      </c>
      <c r="C151" s="26" t="s">
        <v>350</v>
      </c>
      <c r="D151" s="26" t="s">
        <v>712</v>
      </c>
      <c r="E151" s="26" t="s">
        <v>713</v>
      </c>
      <c r="F151" s="26" t="s">
        <v>716</v>
      </c>
      <c r="G151" s="27">
        <v>2.1099763367537099</v>
      </c>
      <c r="H151" s="27">
        <v>2.3000484862180901</v>
      </c>
      <c r="I151" s="27">
        <v>2.7100709692940299</v>
      </c>
    </row>
    <row r="152" spans="1:9">
      <c r="A152" s="19" t="str">
        <f t="shared" si="2"/>
        <v>NICReal GDP growth</v>
      </c>
      <c r="B152" s="26" t="s">
        <v>345</v>
      </c>
      <c r="C152" s="26" t="s">
        <v>346</v>
      </c>
      <c r="D152" s="26" t="s">
        <v>712</v>
      </c>
      <c r="E152" s="26" t="s">
        <v>713</v>
      </c>
      <c r="F152" s="26" t="s">
        <v>716</v>
      </c>
      <c r="G152" s="27">
        <v>-5.30007948970876</v>
      </c>
      <c r="H152" s="27">
        <v>-1.3999892302196699</v>
      </c>
      <c r="I152" s="27">
        <v>0</v>
      </c>
    </row>
    <row r="153" spans="1:9">
      <c r="A153" s="19" t="str">
        <f t="shared" si="2"/>
        <v>NLDReal GDP growth</v>
      </c>
      <c r="B153" s="26" t="s">
        <v>341</v>
      </c>
      <c r="C153" s="26" t="s">
        <v>342</v>
      </c>
      <c r="D153" s="26" t="s">
        <v>712</v>
      </c>
      <c r="E153" s="26" t="s">
        <v>713</v>
      </c>
      <c r="F153" s="26" t="s">
        <v>716</v>
      </c>
      <c r="G153" s="27">
        <v>1.5992429843837599</v>
      </c>
      <c r="H153" s="27">
        <v>1.8435689437863001</v>
      </c>
      <c r="I153" s="27">
        <v>1.1948634883382301</v>
      </c>
    </row>
    <row r="154" spans="1:9">
      <c r="A154" s="19" t="str">
        <f t="shared" si="2"/>
        <v>NORReal GDP growth</v>
      </c>
      <c r="B154" s="26" t="s">
        <v>357</v>
      </c>
      <c r="C154" s="26" t="s">
        <v>358</v>
      </c>
      <c r="D154" s="26" t="s">
        <v>712</v>
      </c>
      <c r="E154" s="26" t="s">
        <v>713</v>
      </c>
      <c r="F154" s="26" t="s">
        <v>716</v>
      </c>
      <c r="G154" s="27">
        <v>1.92873601815026</v>
      </c>
      <c r="H154" s="27">
        <v>2.1052467610632002</v>
      </c>
      <c r="I154" s="27">
        <v>2.2471494343013099</v>
      </c>
    </row>
    <row r="155" spans="1:9">
      <c r="A155" s="19" t="str">
        <f t="shared" si="2"/>
        <v>OMNReal GDP growth</v>
      </c>
      <c r="B155" s="26" t="s">
        <v>359</v>
      </c>
      <c r="C155" s="26" t="s">
        <v>360</v>
      </c>
      <c r="D155" s="26" t="s">
        <v>712</v>
      </c>
      <c r="E155" s="26" t="s">
        <v>713</v>
      </c>
      <c r="F155" s="26" t="s">
        <v>716</v>
      </c>
      <c r="G155" s="27">
        <v>0.89999734724737201</v>
      </c>
      <c r="H155" s="27">
        <v>1.72303201592285</v>
      </c>
      <c r="I155" s="27">
        <v>2.5632520898472002</v>
      </c>
    </row>
    <row r="156" spans="1:9">
      <c r="A156" s="19" t="str">
        <f t="shared" si="2"/>
        <v>PANReal GDP growth</v>
      </c>
      <c r="B156" s="26" t="s">
        <v>363</v>
      </c>
      <c r="C156" s="26" t="s">
        <v>364</v>
      </c>
      <c r="D156" s="26" t="s">
        <v>712</v>
      </c>
      <c r="E156" s="26" t="s">
        <v>713</v>
      </c>
      <c r="F156" s="26" t="s">
        <v>716</v>
      </c>
      <c r="G156" s="27">
        <v>3.49999802491394</v>
      </c>
      <c r="H156" s="27">
        <v>3.78212163918989</v>
      </c>
      <c r="I156" s="27">
        <v>4.0639320490199502</v>
      </c>
    </row>
    <row r="157" spans="1:9">
      <c r="A157" s="19" t="str">
        <f t="shared" si="2"/>
        <v>PERReal GDP growth</v>
      </c>
      <c r="B157" s="26" t="s">
        <v>368</v>
      </c>
      <c r="C157" s="26" t="s">
        <v>369</v>
      </c>
      <c r="D157" s="26" t="s">
        <v>712</v>
      </c>
      <c r="E157" s="26" t="s">
        <v>713</v>
      </c>
      <c r="F157" s="26" t="s">
        <v>716</v>
      </c>
      <c r="G157" s="27">
        <v>2.2999029248392802</v>
      </c>
      <c r="H157" s="27">
        <v>3.19993939737257</v>
      </c>
      <c r="I157" s="27">
        <v>3.5000089319499001</v>
      </c>
    </row>
    <row r="158" spans="1:9">
      <c r="A158" s="19" t="str">
        <f t="shared" si="2"/>
        <v>POLReal GDP growth</v>
      </c>
      <c r="B158" s="26" t="s">
        <v>373</v>
      </c>
      <c r="C158" s="26" t="s">
        <v>374</v>
      </c>
      <c r="D158" s="26" t="s">
        <v>712</v>
      </c>
      <c r="E158" s="26" t="s">
        <v>713</v>
      </c>
      <c r="F158" s="26" t="s">
        <v>716</v>
      </c>
      <c r="G158" s="27">
        <v>4.29994632471033</v>
      </c>
      <c r="H158" s="27">
        <v>3.5944297947382702</v>
      </c>
      <c r="I158" s="27">
        <v>3.5774112062981001</v>
      </c>
    </row>
    <row r="159" spans="1:9">
      <c r="A159" s="19" t="str">
        <f t="shared" si="2"/>
        <v>PRTReal GDP growth</v>
      </c>
      <c r="B159" s="26" t="s">
        <v>375</v>
      </c>
      <c r="C159" s="26" t="s">
        <v>376</v>
      </c>
      <c r="D159" s="26" t="s">
        <v>712</v>
      </c>
      <c r="E159" s="26" t="s">
        <v>713</v>
      </c>
      <c r="F159" s="26" t="s">
        <v>716</v>
      </c>
      <c r="G159" s="27">
        <v>2.0000417992766599</v>
      </c>
      <c r="H159" s="27">
        <v>2.0993672844614002</v>
      </c>
      <c r="I159" s="27">
        <v>1.94957964166881</v>
      </c>
    </row>
    <row r="160" spans="1:9">
      <c r="A160" s="19" t="str">
        <f t="shared" si="2"/>
        <v>PRYReal GDP growth</v>
      </c>
      <c r="B160" s="26" t="s">
        <v>366</v>
      </c>
      <c r="C160" s="26" t="s">
        <v>367</v>
      </c>
      <c r="D160" s="26" t="s">
        <v>712</v>
      </c>
      <c r="E160" s="26" t="s">
        <v>713</v>
      </c>
      <c r="F160" s="26" t="s">
        <v>716</v>
      </c>
      <c r="G160" s="27">
        <v>0.21838330061609801</v>
      </c>
      <c r="H160" s="27">
        <v>2.9913358392407101</v>
      </c>
      <c r="I160" s="27">
        <v>2.99617231964397</v>
      </c>
    </row>
    <row r="161" spans="1:9">
      <c r="A161" s="19" t="str">
        <f t="shared" si="2"/>
        <v>PSEReal GDP growth</v>
      </c>
      <c r="B161" s="26" t="s">
        <v>440</v>
      </c>
      <c r="C161" s="26" t="s">
        <v>441</v>
      </c>
      <c r="D161" s="26" t="s">
        <v>712</v>
      </c>
      <c r="E161" s="26" t="s">
        <v>713</v>
      </c>
      <c r="F161" s="26" t="s">
        <v>716</v>
      </c>
      <c r="G161" s="27">
        <v>1.3992535028289601</v>
      </c>
      <c r="H161" s="27">
        <v>2.6196882079000599</v>
      </c>
      <c r="I161" s="27">
        <v>2.5641910979973699</v>
      </c>
    </row>
    <row r="162" spans="1:9">
      <c r="A162" s="19" t="str">
        <f t="shared" si="2"/>
        <v>QATReal GDP growth</v>
      </c>
      <c r="B162" s="26" t="s">
        <v>379</v>
      </c>
      <c r="C162" s="26" t="s">
        <v>380</v>
      </c>
      <c r="D162" s="26" t="s">
        <v>712</v>
      </c>
      <c r="E162" s="26" t="s">
        <v>713</v>
      </c>
      <c r="F162" s="26" t="s">
        <v>716</v>
      </c>
      <c r="G162" s="27">
        <v>9.9459906841570203E-2</v>
      </c>
      <c r="H162" s="27">
        <v>3.1459488239531299</v>
      </c>
      <c r="I162" s="27">
        <v>4.0296846946282701</v>
      </c>
    </row>
    <row r="163" spans="1:9">
      <c r="A163" s="19" t="str">
        <f t="shared" si="2"/>
        <v>ROUReal GDP growth</v>
      </c>
      <c r="B163" s="26" t="s">
        <v>386</v>
      </c>
      <c r="C163" s="26" t="s">
        <v>387</v>
      </c>
      <c r="D163" s="26" t="s">
        <v>712</v>
      </c>
      <c r="E163" s="26" t="s">
        <v>713</v>
      </c>
      <c r="F163" s="26" t="s">
        <v>716</v>
      </c>
      <c r="G163" s="27">
        <v>4.0999840600181399</v>
      </c>
      <c r="H163" s="27">
        <v>3.7999850233145098</v>
      </c>
      <c r="I163" s="27">
        <v>3.50002669772653</v>
      </c>
    </row>
    <row r="164" spans="1:9">
      <c r="A164" s="19" t="str">
        <f t="shared" si="2"/>
        <v>RWAReal GDP growth</v>
      </c>
      <c r="B164" s="26" t="s">
        <v>389</v>
      </c>
      <c r="C164" s="26" t="s">
        <v>390</v>
      </c>
      <c r="D164" s="26" t="s">
        <v>712</v>
      </c>
      <c r="E164" s="26" t="s">
        <v>713</v>
      </c>
      <c r="F164" s="26" t="s">
        <v>716</v>
      </c>
      <c r="G164" s="27">
        <v>7.3998337040066504</v>
      </c>
      <c r="H164" s="27">
        <v>7.29996129044439</v>
      </c>
      <c r="I164" s="27">
        <v>7.1000393903211299</v>
      </c>
    </row>
    <row r="165" spans="1:9">
      <c r="A165" s="19" t="str">
        <f t="shared" si="2"/>
        <v>SAUReal GDP growth</v>
      </c>
      <c r="B165" s="26" t="s">
        <v>411</v>
      </c>
      <c r="C165" s="26" t="s">
        <v>412</v>
      </c>
      <c r="D165" s="26" t="s">
        <v>712</v>
      </c>
      <c r="E165" s="26" t="s">
        <v>713</v>
      </c>
      <c r="F165" s="26" t="s">
        <v>716</v>
      </c>
      <c r="G165" s="27">
        <v>0.299794740965664</v>
      </c>
      <c r="H165" s="27">
        <v>1.2500123417690401</v>
      </c>
      <c r="I165" s="27">
        <v>1.8935201524537599</v>
      </c>
    </row>
    <row r="166" spans="1:9">
      <c r="A166" s="19" t="str">
        <f t="shared" si="2"/>
        <v>SDNReal GDP growth</v>
      </c>
      <c r="B166" s="26" t="s">
        <v>442</v>
      </c>
      <c r="C166" s="26" t="s">
        <v>443</v>
      </c>
      <c r="D166" s="26" t="s">
        <v>712</v>
      </c>
      <c r="E166" s="26" t="s">
        <v>713</v>
      </c>
      <c r="F166" s="26" t="s">
        <v>716</v>
      </c>
      <c r="G166" s="27">
        <v>-1.4997253550979399</v>
      </c>
      <c r="H166" s="27">
        <v>-0.49999355971319598</v>
      </c>
      <c r="I166" s="27">
        <v>0.50014544424459295</v>
      </c>
    </row>
    <row r="167" spans="1:9">
      <c r="A167" s="19" t="str">
        <f t="shared" si="2"/>
        <v>SENReal GDP growth</v>
      </c>
      <c r="B167" s="26" t="s">
        <v>413</v>
      </c>
      <c r="C167" s="26" t="s">
        <v>414</v>
      </c>
      <c r="D167" s="26" t="s">
        <v>712</v>
      </c>
      <c r="E167" s="26" t="s">
        <v>713</v>
      </c>
      <c r="F167" s="26" t="s">
        <v>716</v>
      </c>
      <c r="G167" s="27">
        <v>6.7001020215441098</v>
      </c>
      <c r="H167" s="27">
        <v>6.8999874007421997</v>
      </c>
      <c r="I167" s="27">
        <v>7.3999597973671598</v>
      </c>
    </row>
    <row r="168" spans="1:9">
      <c r="A168" s="19" t="str">
        <f t="shared" si="2"/>
        <v>SLEReal GDP growth</v>
      </c>
      <c r="B168" s="26" t="s">
        <v>419</v>
      </c>
      <c r="C168" s="26" t="s">
        <v>420</v>
      </c>
      <c r="D168" s="26" t="s">
        <v>712</v>
      </c>
      <c r="E168" s="26" t="s">
        <v>713</v>
      </c>
      <c r="F168" s="26" t="s">
        <v>716</v>
      </c>
      <c r="G168" s="27">
        <v>5.0000274896707397</v>
      </c>
      <c r="H168" s="27">
        <v>5.0999871060387596</v>
      </c>
      <c r="I168" s="27">
        <v>5.2001940505689701</v>
      </c>
    </row>
    <row r="169" spans="1:9">
      <c r="A169" s="19" t="str">
        <f t="shared" si="2"/>
        <v>SLVReal GDP growth</v>
      </c>
      <c r="B169" s="26" t="s">
        <v>191</v>
      </c>
      <c r="C169" s="26" t="s">
        <v>192</v>
      </c>
      <c r="D169" s="26" t="s">
        <v>712</v>
      </c>
      <c r="E169" s="26" t="s">
        <v>713</v>
      </c>
      <c r="F169" s="26" t="s">
        <v>716</v>
      </c>
      <c r="G169" s="27">
        <v>2.2000039033114298</v>
      </c>
      <c r="H169" s="27">
        <v>2.2999919708171799</v>
      </c>
      <c r="I169" s="27">
        <v>2.18129226346566</v>
      </c>
    </row>
    <row r="170" spans="1:9">
      <c r="A170" s="19" t="str">
        <f t="shared" si="2"/>
        <v>SOMReal GDP growth</v>
      </c>
      <c r="B170" s="26" t="s">
        <v>429</v>
      </c>
      <c r="C170" s="26" t="s">
        <v>430</v>
      </c>
      <c r="D170" s="26" t="s">
        <v>712</v>
      </c>
      <c r="E170" s="26" t="s">
        <v>713</v>
      </c>
      <c r="F170" s="26" t="s">
        <v>716</v>
      </c>
      <c r="G170" s="27">
        <v>3.5000179446806801</v>
      </c>
      <c r="H170" s="27">
        <v>3.3999973770940799</v>
      </c>
      <c r="I170" s="27">
        <v>3.49998828407232</v>
      </c>
    </row>
    <row r="171" spans="1:9">
      <c r="A171" s="19" t="str">
        <f t="shared" si="2"/>
        <v>SRBReal GDP growth</v>
      </c>
      <c r="B171" s="26" t="s">
        <v>415</v>
      </c>
      <c r="C171" s="26" t="s">
        <v>416</v>
      </c>
      <c r="D171" s="26" t="s">
        <v>712</v>
      </c>
      <c r="E171" s="26" t="s">
        <v>713</v>
      </c>
      <c r="F171" s="26" t="s">
        <v>716</v>
      </c>
      <c r="G171" s="27">
        <v>3.40003135550766</v>
      </c>
      <c r="H171" s="27">
        <v>3.7999901294684699</v>
      </c>
      <c r="I171" s="27">
        <v>3.8000017961791199</v>
      </c>
    </row>
    <row r="172" spans="1:9">
      <c r="A172" s="19" t="str">
        <f t="shared" si="2"/>
        <v>SSDReal GDP growth</v>
      </c>
      <c r="B172" s="26" t="s">
        <v>435</v>
      </c>
      <c r="C172" s="26" t="s">
        <v>436</v>
      </c>
      <c r="D172" s="26" t="s">
        <v>712</v>
      </c>
      <c r="E172" s="26" t="s">
        <v>713</v>
      </c>
      <c r="F172" s="26" t="s">
        <v>716</v>
      </c>
      <c r="G172" s="27">
        <v>7.7786437486114099</v>
      </c>
      <c r="H172" s="27">
        <v>8.0673860391822192</v>
      </c>
      <c r="I172" s="27">
        <v>6.96988799589188</v>
      </c>
    </row>
    <row r="173" spans="1:9">
      <c r="A173" s="19" t="str">
        <f t="shared" si="2"/>
        <v>STPReal GDP growth</v>
      </c>
      <c r="B173" s="26" t="s">
        <v>408</v>
      </c>
      <c r="C173" s="26" t="s">
        <v>409</v>
      </c>
      <c r="D173" s="26" t="s">
        <v>712</v>
      </c>
      <c r="E173" s="26" t="s">
        <v>713</v>
      </c>
      <c r="F173" s="26" t="s">
        <v>716</v>
      </c>
      <c r="G173" s="27">
        <v>3.0000243960405899</v>
      </c>
      <c r="H173" s="27">
        <v>3.4999867246756802</v>
      </c>
      <c r="I173" s="27">
        <v>4.5999537511320003</v>
      </c>
    </row>
    <row r="174" spans="1:9">
      <c r="A174" s="19" t="str">
        <f t="shared" si="2"/>
        <v>SURReal GDP growth</v>
      </c>
      <c r="B174" s="26" t="s">
        <v>444</v>
      </c>
      <c r="C174" s="26" t="s">
        <v>445</v>
      </c>
      <c r="D174" s="26" t="s">
        <v>712</v>
      </c>
      <c r="E174" s="26" t="s">
        <v>713</v>
      </c>
      <c r="F174" s="26" t="s">
        <v>716</v>
      </c>
      <c r="G174" s="27">
        <v>2.0999782935515698</v>
      </c>
      <c r="H174" s="27">
        <v>1.70001204732948</v>
      </c>
      <c r="I174" s="27">
        <v>2.2999718949101999</v>
      </c>
    </row>
    <row r="175" spans="1:9">
      <c r="A175" s="19" t="str">
        <f t="shared" si="2"/>
        <v>SVKReal GDP growth</v>
      </c>
      <c r="B175" s="26" t="s">
        <v>424</v>
      </c>
      <c r="C175" s="26" t="s">
        <v>425</v>
      </c>
      <c r="D175" s="26" t="s">
        <v>712</v>
      </c>
      <c r="E175" s="26" t="s">
        <v>713</v>
      </c>
      <c r="F175" s="26" t="s">
        <v>716</v>
      </c>
      <c r="G175" s="27">
        <v>2.5000029408339399</v>
      </c>
      <c r="H175" s="27">
        <v>2.7000010902603599</v>
      </c>
      <c r="I175" s="27">
        <v>2.9000042463888902</v>
      </c>
    </row>
    <row r="176" spans="1:9">
      <c r="A176" s="19" t="str">
        <f t="shared" si="2"/>
        <v>SVNReal GDP growth</v>
      </c>
      <c r="B176" s="26" t="s">
        <v>426</v>
      </c>
      <c r="C176" s="26" t="s">
        <v>427</v>
      </c>
      <c r="D176" s="26" t="s">
        <v>712</v>
      </c>
      <c r="E176" s="26" t="s">
        <v>713</v>
      </c>
      <c r="F176" s="26" t="s">
        <v>716</v>
      </c>
      <c r="G176" s="27">
        <v>2.59999337434517</v>
      </c>
      <c r="H176" s="27">
        <v>2.6999961627840401</v>
      </c>
      <c r="I176" s="27">
        <v>2.7000032806844199</v>
      </c>
    </row>
    <row r="177" spans="1:9">
      <c r="A177" s="19" t="str">
        <f t="shared" si="2"/>
        <v>SWEReal GDP growth</v>
      </c>
      <c r="B177" s="26" t="s">
        <v>448</v>
      </c>
      <c r="C177" s="26" t="s">
        <v>449</v>
      </c>
      <c r="D177" s="26" t="s">
        <v>712</v>
      </c>
      <c r="E177" s="26" t="s">
        <v>713</v>
      </c>
      <c r="F177" s="26" t="s">
        <v>716</v>
      </c>
      <c r="G177" s="27">
        <v>1.80080311876356</v>
      </c>
      <c r="H177" s="27">
        <v>1.9363098320252601</v>
      </c>
      <c r="I177" s="27">
        <v>2.2010969693159601</v>
      </c>
    </row>
    <row r="178" spans="1:9">
      <c r="A178" s="19" t="str">
        <f t="shared" si="2"/>
        <v>SWZReal GDP growth</v>
      </c>
      <c r="B178" s="26" t="s">
        <v>199</v>
      </c>
      <c r="C178" s="26" t="s">
        <v>200</v>
      </c>
      <c r="D178" s="26" t="s">
        <v>712</v>
      </c>
      <c r="E178" s="26" t="s">
        <v>713</v>
      </c>
      <c r="F178" s="26" t="s">
        <v>716</v>
      </c>
      <c r="G178" s="27">
        <v>0.59805337193341501</v>
      </c>
      <c r="H178" s="27">
        <v>1.20000982390149</v>
      </c>
      <c r="I178" s="27">
        <v>1.60079720866883</v>
      </c>
    </row>
    <row r="179" spans="1:9">
      <c r="A179" s="19" t="str">
        <f t="shared" si="2"/>
        <v>SYRReal GDP growth</v>
      </c>
      <c r="B179" s="26" t="s">
        <v>452</v>
      </c>
      <c r="C179" s="26" t="s">
        <v>453</v>
      </c>
      <c r="D179" s="26" t="s">
        <v>712</v>
      </c>
      <c r="E179" s="26" t="s">
        <v>713</v>
      </c>
      <c r="F179" s="26" t="s">
        <v>716</v>
      </c>
      <c r="G179" s="27">
        <v>10.1449285827761</v>
      </c>
      <c r="H179" s="27">
        <v>3.7387834202774699</v>
      </c>
      <c r="I179" s="27">
        <v>3.3192676402055801</v>
      </c>
    </row>
    <row r="180" spans="1:9">
      <c r="A180" s="19" t="str">
        <f t="shared" si="2"/>
        <v>TCDReal GDP growth</v>
      </c>
      <c r="B180" s="26" t="s">
        <v>141</v>
      </c>
      <c r="C180" s="26" t="s">
        <v>142</v>
      </c>
      <c r="D180" s="26" t="s">
        <v>712</v>
      </c>
      <c r="E180" s="26" t="s">
        <v>713</v>
      </c>
      <c r="F180" s="26" t="s">
        <v>716</v>
      </c>
      <c r="G180" s="27">
        <v>3.7998824531311799</v>
      </c>
      <c r="H180" s="27">
        <v>5.5000191109921799</v>
      </c>
      <c r="I180" s="27">
        <v>4.8999960063446899</v>
      </c>
    </row>
    <row r="181" spans="1:9">
      <c r="A181" s="19" t="str">
        <f t="shared" si="2"/>
        <v>TGOReal GDP growth</v>
      </c>
      <c r="B181" s="26" t="s">
        <v>457</v>
      </c>
      <c r="C181" s="26" t="s">
        <v>458</v>
      </c>
      <c r="D181" s="26" t="s">
        <v>712</v>
      </c>
      <c r="E181" s="26" t="s">
        <v>713</v>
      </c>
      <c r="F181" s="26" t="s">
        <v>716</v>
      </c>
      <c r="G181" s="27">
        <v>5.1001214098088798</v>
      </c>
      <c r="H181" s="27">
        <v>5.2999940870814104</v>
      </c>
      <c r="I181" s="27">
        <v>5.3000286243728798</v>
      </c>
    </row>
    <row r="182" spans="1:9">
      <c r="A182" s="19" t="str">
        <f t="shared" si="2"/>
        <v>TTOReal GDP growth</v>
      </c>
      <c r="B182" s="26" t="s">
        <v>462</v>
      </c>
      <c r="C182" s="26" t="s">
        <v>463</v>
      </c>
      <c r="D182" s="26" t="s">
        <v>712</v>
      </c>
      <c r="E182" s="26" t="s">
        <v>713</v>
      </c>
      <c r="F182" s="26" t="s">
        <v>716</v>
      </c>
      <c r="G182" s="27">
        <v>0.399971778677921</v>
      </c>
      <c r="H182" s="27">
        <v>1.5000586809394001</v>
      </c>
      <c r="I182" s="27">
        <v>1.9999971450024701</v>
      </c>
    </row>
    <row r="183" spans="1:9">
      <c r="A183" s="19" t="str">
        <f t="shared" si="2"/>
        <v>TUNReal GDP growth</v>
      </c>
      <c r="B183" s="26" t="s">
        <v>464</v>
      </c>
      <c r="C183" s="26" t="s">
        <v>465</v>
      </c>
      <c r="D183" s="26" t="s">
        <v>712</v>
      </c>
      <c r="E183" s="26" t="s">
        <v>713</v>
      </c>
      <c r="F183" s="26" t="s">
        <v>716</v>
      </c>
      <c r="G183" s="27">
        <v>1.3999072429171799</v>
      </c>
      <c r="H183" s="27">
        <v>2.0000703873605801</v>
      </c>
      <c r="I183" s="27">
        <v>3.0124548649987402</v>
      </c>
    </row>
    <row r="184" spans="1:9">
      <c r="A184" s="19" t="str">
        <f t="shared" si="2"/>
        <v>TWNReal GDP growth</v>
      </c>
      <c r="B184" s="26" t="s">
        <v>721</v>
      </c>
      <c r="C184" s="26" t="s">
        <v>667</v>
      </c>
      <c r="D184" s="26" t="s">
        <v>712</v>
      </c>
      <c r="E184" s="26" t="s">
        <v>713</v>
      </c>
      <c r="F184" s="26" t="s">
        <v>716</v>
      </c>
      <c r="G184" s="27">
        <v>2.4999724103321301</v>
      </c>
      <c r="H184" s="27">
        <v>2.5000283334277702</v>
      </c>
      <c r="I184" s="27">
        <v>2.4000203447776398</v>
      </c>
    </row>
    <row r="185" spans="1:9">
      <c r="A185" s="19" t="str">
        <f t="shared" si="2"/>
        <v>TZAReal GDP growth</v>
      </c>
      <c r="B185" s="26" t="s">
        <v>479</v>
      </c>
      <c r="C185" s="26" t="s">
        <v>480</v>
      </c>
      <c r="D185" s="26" t="s">
        <v>712</v>
      </c>
      <c r="E185" s="26" t="s">
        <v>713</v>
      </c>
      <c r="F185" s="26" t="s">
        <v>716</v>
      </c>
      <c r="G185" s="27">
        <v>5.8000186566274898</v>
      </c>
      <c r="H185" s="27">
        <v>5.4999881582835801</v>
      </c>
      <c r="I185" s="27">
        <v>6.2000652477915299</v>
      </c>
    </row>
    <row r="186" spans="1:9">
      <c r="A186" s="19" t="str">
        <f t="shared" si="2"/>
        <v>UGAReal GDP growth</v>
      </c>
      <c r="B186" s="26" t="s">
        <v>471</v>
      </c>
      <c r="C186" s="26" t="s">
        <v>472</v>
      </c>
      <c r="D186" s="26" t="s">
        <v>712</v>
      </c>
      <c r="E186" s="26" t="s">
        <v>713</v>
      </c>
      <c r="F186" s="26" t="s">
        <v>716</v>
      </c>
      <c r="G186" s="27">
        <v>6.1999031715030304</v>
      </c>
      <c r="H186" s="27">
        <v>5.9999946663553398</v>
      </c>
      <c r="I186" s="27">
        <v>6.1000209376312897</v>
      </c>
    </row>
    <row r="187" spans="1:9">
      <c r="A187" s="19" t="str">
        <f t="shared" si="2"/>
        <v>UKRReal GDP growth</v>
      </c>
      <c r="B187" s="26" t="s">
        <v>473</v>
      </c>
      <c r="C187" s="26" t="s">
        <v>474</v>
      </c>
      <c r="D187" s="26" t="s">
        <v>712</v>
      </c>
      <c r="E187" s="26" t="s">
        <v>713</v>
      </c>
      <c r="F187" s="26" t="s">
        <v>716</v>
      </c>
      <c r="G187" s="27">
        <v>3.6000781688562098</v>
      </c>
      <c r="H187" s="27">
        <v>3.00006934973071</v>
      </c>
      <c r="I187" s="27">
        <v>2.9999461361677602</v>
      </c>
    </row>
    <row r="188" spans="1:9">
      <c r="A188" s="19" t="str">
        <f t="shared" si="2"/>
        <v>URYReal GDP growth</v>
      </c>
      <c r="B188" s="26" t="s">
        <v>487</v>
      </c>
      <c r="C188" s="26" t="s">
        <v>488</v>
      </c>
      <c r="D188" s="26" t="s">
        <v>712</v>
      </c>
      <c r="E188" s="26" t="s">
        <v>713</v>
      </c>
      <c r="F188" s="26" t="s">
        <v>716</v>
      </c>
      <c r="G188" s="27">
        <v>0.29998319144939301</v>
      </c>
      <c r="H188" s="27">
        <v>1.50006308999</v>
      </c>
      <c r="I188" s="27">
        <v>1.70010712471626</v>
      </c>
    </row>
    <row r="189" spans="1:9">
      <c r="A189" s="19" t="str">
        <f t="shared" si="2"/>
        <v>USAReal GDP growth</v>
      </c>
      <c r="B189" s="26" t="s">
        <v>483</v>
      </c>
      <c r="C189" s="26" t="s">
        <v>484</v>
      </c>
      <c r="D189" s="26" t="s">
        <v>712</v>
      </c>
      <c r="E189" s="26" t="s">
        <v>713</v>
      </c>
      <c r="F189" s="26" t="s">
        <v>716</v>
      </c>
      <c r="G189" s="27">
        <v>2.1992100819226001</v>
      </c>
      <c r="H189" s="27">
        <v>1.6799947561614901</v>
      </c>
      <c r="I189" s="27">
        <v>1.7613979444269099</v>
      </c>
    </row>
    <row r="190" spans="1:9">
      <c r="A190" s="19" t="str">
        <f t="shared" si="2"/>
        <v>VENReal GDP growth</v>
      </c>
      <c r="B190" s="26" t="s">
        <v>491</v>
      </c>
      <c r="C190" s="26" t="s">
        <v>492</v>
      </c>
      <c r="D190" s="26" t="s">
        <v>712</v>
      </c>
      <c r="E190" s="26" t="s">
        <v>713</v>
      </c>
      <c r="F190" s="26" t="s">
        <v>716</v>
      </c>
      <c r="G190" s="27">
        <v>-25.5000015724893</v>
      </c>
      <c r="H190" s="27">
        <v>-14.0000099779678</v>
      </c>
      <c r="I190" s="27">
        <v>-7.2018535103842698</v>
      </c>
    </row>
    <row r="191" spans="1:9">
      <c r="A191" s="19" t="str">
        <f t="shared" si="2"/>
        <v>YEMReal GDP growth</v>
      </c>
      <c r="B191" s="26" t="s">
        <v>498</v>
      </c>
      <c r="C191" s="26" t="s">
        <v>499</v>
      </c>
      <c r="D191" s="26" t="s">
        <v>712</v>
      </c>
      <c r="E191" s="26" t="s">
        <v>713</v>
      </c>
      <c r="F191" s="26" t="s">
        <v>716</v>
      </c>
      <c r="G191" s="27">
        <v>1.2000353696056201</v>
      </c>
      <c r="H191" s="27">
        <v>3.5599504160840301</v>
      </c>
      <c r="I191" s="27">
        <v>4.2999388142852499</v>
      </c>
    </row>
    <row r="192" spans="1:9">
      <c r="A192" s="19" t="str">
        <f t="shared" si="2"/>
        <v>ZAFReal GDP growth</v>
      </c>
      <c r="B192" s="26" t="s">
        <v>431</v>
      </c>
      <c r="C192" s="26" t="s">
        <v>432</v>
      </c>
      <c r="D192" s="26" t="s">
        <v>712</v>
      </c>
      <c r="E192" s="26" t="s">
        <v>713</v>
      </c>
      <c r="F192" s="26" t="s">
        <v>716</v>
      </c>
      <c r="G192" s="27">
        <v>0.50000969935497497</v>
      </c>
      <c r="H192" s="27">
        <v>0.89989374298713398</v>
      </c>
      <c r="I192" s="27">
        <v>1.4000058330962899</v>
      </c>
    </row>
    <row r="193" spans="1:9">
      <c r="A193" s="19" t="str">
        <f t="shared" si="2"/>
        <v>ZMBReal GDP growth</v>
      </c>
      <c r="B193" s="26" t="s">
        <v>500</v>
      </c>
      <c r="C193" s="26" t="s">
        <v>501</v>
      </c>
      <c r="D193" s="26" t="s">
        <v>712</v>
      </c>
      <c r="E193" s="26" t="s">
        <v>713</v>
      </c>
      <c r="F193" s="26" t="s">
        <v>716</v>
      </c>
      <c r="G193" s="27">
        <v>1.5000097164872901</v>
      </c>
      <c r="H193" s="27">
        <v>2.29997617413304</v>
      </c>
      <c r="I193" s="27">
        <v>3.0999530730237899</v>
      </c>
    </row>
    <row r="194" spans="1:9">
      <c r="A194" s="19" t="str">
        <f t="shared" si="2"/>
        <v>ZWEReal GDP growth</v>
      </c>
      <c r="B194" s="26" t="s">
        <v>502</v>
      </c>
      <c r="C194" s="26" t="s">
        <v>503</v>
      </c>
      <c r="D194" s="26" t="s">
        <v>712</v>
      </c>
      <c r="E194" s="26" t="s">
        <v>713</v>
      </c>
      <c r="F194" s="26" t="s">
        <v>716</v>
      </c>
      <c r="G194" s="27">
        <v>-5.5000264490955599</v>
      </c>
      <c r="H194" s="27">
        <v>-2.4999700123549098</v>
      </c>
      <c r="I194" s="27">
        <v>3.0001305444661002</v>
      </c>
    </row>
    <row r="195" spans="1:9">
      <c r="A195" s="19" t="str">
        <f t="shared" ref="A195:A258" si="3">C195&amp;D195</f>
        <v>AFGInflation</v>
      </c>
      <c r="B195" s="19" t="s">
        <v>0</v>
      </c>
      <c r="C195" s="19" t="s">
        <v>62</v>
      </c>
      <c r="D195" s="19" t="s">
        <v>722</v>
      </c>
      <c r="E195" s="19" t="s">
        <v>713</v>
      </c>
      <c r="F195" s="19" t="s">
        <v>715</v>
      </c>
      <c r="G195" s="20">
        <v>1.7</v>
      </c>
      <c r="H195" s="20">
        <v>3.2953470939218299</v>
      </c>
      <c r="I195" s="20">
        <v>3.83704574764245</v>
      </c>
    </row>
    <row r="196" spans="1:9">
      <c r="A196" s="19" t="str">
        <f t="shared" si="3"/>
        <v>ARMInflation</v>
      </c>
      <c r="B196" s="19" t="s">
        <v>2</v>
      </c>
      <c r="C196" s="19" t="s">
        <v>82</v>
      </c>
      <c r="D196" s="19" t="s">
        <v>722</v>
      </c>
      <c r="E196" s="19" t="s">
        <v>713</v>
      </c>
      <c r="F196" s="19" t="s">
        <v>715</v>
      </c>
      <c r="G196" s="20">
        <v>1.4</v>
      </c>
      <c r="H196" s="20">
        <v>2.8016597231964799</v>
      </c>
      <c r="I196" s="20">
        <v>3.0004694839162802</v>
      </c>
    </row>
    <row r="197" spans="1:9">
      <c r="A197" s="19" t="str">
        <f t="shared" si="3"/>
        <v>AUSInflation</v>
      </c>
      <c r="B197" s="19" t="s">
        <v>3</v>
      </c>
      <c r="C197" s="19" t="s">
        <v>85</v>
      </c>
      <c r="D197" s="19" t="s">
        <v>722</v>
      </c>
      <c r="E197" s="19" t="s">
        <v>713</v>
      </c>
      <c r="F197" s="19" t="s">
        <v>715</v>
      </c>
      <c r="G197" s="20">
        <v>1.61</v>
      </c>
      <c r="H197" s="20">
        <v>1.6113391772080601</v>
      </c>
      <c r="I197" s="20">
        <v>1.9082541960631501</v>
      </c>
    </row>
    <row r="198" spans="1:9">
      <c r="A198" s="19" t="str">
        <f t="shared" si="3"/>
        <v>AZEInflation</v>
      </c>
      <c r="B198" s="19" t="s">
        <v>4</v>
      </c>
      <c r="C198" s="19" t="s">
        <v>88</v>
      </c>
      <c r="D198" s="19" t="s">
        <v>722</v>
      </c>
      <c r="E198" s="19" t="s">
        <v>713</v>
      </c>
      <c r="F198" s="19" t="s">
        <v>715</v>
      </c>
      <c r="G198" s="20">
        <v>2.73</v>
      </c>
      <c r="H198" s="20">
        <v>2.8028121801661099</v>
      </c>
      <c r="I198" s="20">
        <v>3.0012615030793701</v>
      </c>
    </row>
    <row r="199" spans="1:9">
      <c r="A199" s="19" t="str">
        <f t="shared" si="3"/>
        <v>BGDInflation</v>
      </c>
      <c r="B199" s="19" t="s">
        <v>5</v>
      </c>
      <c r="C199" s="19" t="s">
        <v>93</v>
      </c>
      <c r="D199" s="19" t="s">
        <v>722</v>
      </c>
      <c r="E199" s="19" t="s">
        <v>713</v>
      </c>
      <c r="F199" s="19" t="s">
        <v>715</v>
      </c>
      <c r="G199" s="20">
        <v>5.47</v>
      </c>
      <c r="H199" s="20">
        <v>5.8872317189992298</v>
      </c>
      <c r="I199" s="20">
        <v>2.0198458777578301</v>
      </c>
    </row>
    <row r="200" spans="1:9">
      <c r="A200" s="19" t="str">
        <f t="shared" si="3"/>
        <v>BTNInflation</v>
      </c>
      <c r="B200" s="19" t="s">
        <v>6</v>
      </c>
      <c r="C200" s="19" t="s">
        <v>106</v>
      </c>
      <c r="D200" s="19" t="s">
        <v>722</v>
      </c>
      <c r="E200" s="19" t="s">
        <v>713</v>
      </c>
      <c r="F200" s="19" t="s">
        <v>715</v>
      </c>
      <c r="G200" s="20">
        <v>3</v>
      </c>
      <c r="H200" s="20">
        <v>3.6046291026370798</v>
      </c>
      <c r="I200" s="20">
        <v>4.2045424444805102</v>
      </c>
    </row>
    <row r="201" spans="1:9">
      <c r="A201" s="19" t="str">
        <f t="shared" si="3"/>
        <v>BRNInflation</v>
      </c>
      <c r="B201" s="19" t="s">
        <v>7</v>
      </c>
      <c r="C201" s="19" t="s">
        <v>123</v>
      </c>
      <c r="D201" s="19" t="s">
        <v>722</v>
      </c>
      <c r="E201" s="19" t="s">
        <v>713</v>
      </c>
      <c r="F201" s="19" t="s">
        <v>715</v>
      </c>
      <c r="G201" s="20">
        <v>-0.6</v>
      </c>
      <c r="H201" s="20">
        <v>0.82383083866634998</v>
      </c>
      <c r="I201" s="20">
        <v>1.5228416219251899</v>
      </c>
    </row>
    <row r="202" spans="1:9">
      <c r="A202" s="19" t="str">
        <f t="shared" si="3"/>
        <v>KHMInflation</v>
      </c>
      <c r="B202" s="19" t="s">
        <v>8</v>
      </c>
      <c r="C202" s="19" t="s">
        <v>132</v>
      </c>
      <c r="D202" s="19" t="s">
        <v>722</v>
      </c>
      <c r="E202" s="19" t="s">
        <v>713</v>
      </c>
      <c r="F202" s="19" t="s">
        <v>715</v>
      </c>
      <c r="G202" s="20">
        <v>1.9133333333333333</v>
      </c>
      <c r="H202" s="20">
        <v>2.5229961788837998</v>
      </c>
      <c r="I202" s="20">
        <v>2.7037632520344701</v>
      </c>
    </row>
    <row r="203" spans="1:9">
      <c r="A203" s="19" t="str">
        <f t="shared" si="3"/>
        <v>CHNInflation</v>
      </c>
      <c r="B203" s="19" t="s">
        <v>9</v>
      </c>
      <c r="C203" s="19" t="s">
        <v>145</v>
      </c>
      <c r="D203" s="19" t="s">
        <v>722</v>
      </c>
      <c r="E203" s="19" t="s">
        <v>713</v>
      </c>
      <c r="F203" s="19" t="s">
        <v>715</v>
      </c>
      <c r="G203" s="20">
        <v>2.9</v>
      </c>
      <c r="H203" s="20">
        <v>2.22153270362648</v>
      </c>
      <c r="I203" s="20">
        <v>2.0294833935315202</v>
      </c>
    </row>
    <row r="204" spans="1:9">
      <c r="A204" s="19" t="str">
        <f t="shared" si="3"/>
        <v>PRKInflation</v>
      </c>
      <c r="B204" s="19" t="s">
        <v>175</v>
      </c>
      <c r="C204" s="19" t="s">
        <v>176</v>
      </c>
      <c r="D204" s="19" t="s">
        <v>722</v>
      </c>
      <c r="E204" s="19" t="s">
        <v>713</v>
      </c>
      <c r="F204" s="19" t="s">
        <v>716</v>
      </c>
      <c r="G204" s="17">
        <v>4.8432534780418397</v>
      </c>
      <c r="H204" s="17">
        <v>4.9805001942549998</v>
      </c>
      <c r="I204" s="17">
        <v>4.9035706822517504</v>
      </c>
    </row>
    <row r="205" spans="1:9">
      <c r="A205" s="19" t="str">
        <f t="shared" si="3"/>
        <v>FJIInflation</v>
      </c>
      <c r="B205" s="19" t="s">
        <v>11</v>
      </c>
      <c r="C205" s="19" t="s">
        <v>207</v>
      </c>
      <c r="D205" s="19" t="s">
        <v>722</v>
      </c>
      <c r="E205" s="19" t="s">
        <v>713</v>
      </c>
      <c r="F205" s="19" t="s">
        <v>715</v>
      </c>
      <c r="G205" s="20">
        <v>4.0999999999999996</v>
      </c>
      <c r="H205" s="20">
        <v>3.8213519444150799</v>
      </c>
      <c r="I205" s="20">
        <v>3.5294963526876599</v>
      </c>
    </row>
    <row r="206" spans="1:9">
      <c r="A206" s="19" t="str">
        <f t="shared" si="3"/>
        <v>GEOInflation</v>
      </c>
      <c r="B206" s="19" t="s">
        <v>13</v>
      </c>
      <c r="C206" s="19" t="s">
        <v>221</v>
      </c>
      <c r="D206" s="19" t="s">
        <v>722</v>
      </c>
      <c r="E206" s="19" t="s">
        <v>713</v>
      </c>
      <c r="F206" s="19" t="s">
        <v>715</v>
      </c>
      <c r="G206" s="20">
        <v>4.8499999999999996</v>
      </c>
      <c r="H206" s="20">
        <v>3.5209811632827401</v>
      </c>
      <c r="I206" s="20">
        <v>3.4374505720701798</v>
      </c>
    </row>
    <row r="207" spans="1:9">
      <c r="A207" s="19" t="str">
        <f t="shared" si="3"/>
        <v>INDInflation</v>
      </c>
      <c r="B207" s="19" t="s">
        <v>16</v>
      </c>
      <c r="C207" s="19" t="s">
        <v>259</v>
      </c>
      <c r="D207" s="19" t="s">
        <v>722</v>
      </c>
      <c r="E207" s="19" t="s">
        <v>713</v>
      </c>
      <c r="F207" s="19" t="s">
        <v>715</v>
      </c>
      <c r="G207" s="20">
        <v>4.8</v>
      </c>
      <c r="H207" s="20">
        <v>3.9139641771410698</v>
      </c>
      <c r="I207" s="20">
        <v>3.74459868587551</v>
      </c>
    </row>
    <row r="208" spans="1:9">
      <c r="A208" s="19" t="str">
        <f t="shared" si="3"/>
        <v>IDNInflation</v>
      </c>
      <c r="B208" s="19" t="s">
        <v>17</v>
      </c>
      <c r="C208" s="19" t="s">
        <v>260</v>
      </c>
      <c r="D208" s="19" t="s">
        <v>722</v>
      </c>
      <c r="E208" s="19" t="s">
        <v>713</v>
      </c>
      <c r="F208" s="19" t="s">
        <v>715</v>
      </c>
      <c r="G208" s="20">
        <v>2.82</v>
      </c>
      <c r="H208" s="20">
        <v>3.3487678968119301</v>
      </c>
      <c r="I208" s="20">
        <v>3.2361721760842501</v>
      </c>
    </row>
    <row r="209" spans="1:9">
      <c r="A209" s="19" t="str">
        <f t="shared" si="3"/>
        <v>IRNInflation</v>
      </c>
      <c r="B209" s="19" t="s">
        <v>18</v>
      </c>
      <c r="C209" s="19" t="s">
        <v>261</v>
      </c>
      <c r="D209" s="19" t="s">
        <v>722</v>
      </c>
      <c r="E209" s="19" t="s">
        <v>713</v>
      </c>
      <c r="F209" s="19" t="s">
        <v>715</v>
      </c>
      <c r="G209" s="20">
        <v>36.5</v>
      </c>
      <c r="H209" s="20">
        <v>32.408105241398403</v>
      </c>
      <c r="I209" s="20">
        <v>27.825818560552602</v>
      </c>
    </row>
    <row r="210" spans="1:9">
      <c r="A210" s="19" t="str">
        <f t="shared" si="3"/>
        <v>JPNInflation</v>
      </c>
      <c r="B210" s="19" t="s">
        <v>19</v>
      </c>
      <c r="C210" s="19" t="s">
        <v>274</v>
      </c>
      <c r="D210" s="19" t="s">
        <v>722</v>
      </c>
      <c r="E210" s="19" t="s">
        <v>713</v>
      </c>
      <c r="F210" s="19" t="s">
        <v>715</v>
      </c>
      <c r="G210" s="20">
        <v>0.48</v>
      </c>
      <c r="H210" s="20">
        <v>0.70417540265952305</v>
      </c>
      <c r="I210" s="20">
        <v>1.2690953587020899</v>
      </c>
    </row>
    <row r="211" spans="1:9">
      <c r="A211" s="19" t="str">
        <f t="shared" si="3"/>
        <v>KAZInflation</v>
      </c>
      <c r="B211" s="19" t="s">
        <v>20</v>
      </c>
      <c r="C211" s="19" t="s">
        <v>279</v>
      </c>
      <c r="D211" s="19" t="s">
        <v>722</v>
      </c>
      <c r="E211" s="19" t="s">
        <v>713</v>
      </c>
      <c r="F211" s="19" t="s">
        <v>715</v>
      </c>
      <c r="G211" s="20">
        <v>5.4</v>
      </c>
      <c r="H211" s="20">
        <v>5.2049042607319</v>
      </c>
      <c r="I211" s="20">
        <v>5.0028186445073501</v>
      </c>
    </row>
    <row r="212" spans="1:9">
      <c r="A212" s="19" t="str">
        <f t="shared" si="3"/>
        <v>KIRInflation</v>
      </c>
      <c r="B212" s="19" t="s">
        <v>21</v>
      </c>
      <c r="C212" s="19" t="s">
        <v>282</v>
      </c>
      <c r="D212" s="19" t="s">
        <v>722</v>
      </c>
      <c r="E212" s="19" t="s">
        <v>713</v>
      </c>
      <c r="F212" s="19" t="s">
        <v>715</v>
      </c>
      <c r="G212" s="20">
        <v>2.1</v>
      </c>
      <c r="H212" s="20">
        <v>2.4497466674851198</v>
      </c>
      <c r="I212" s="20">
        <v>2.7724287327449</v>
      </c>
    </row>
    <row r="213" spans="1:9">
      <c r="A213" s="19" t="str">
        <f t="shared" si="3"/>
        <v>KGZInflation</v>
      </c>
      <c r="B213" s="19" t="s">
        <v>22</v>
      </c>
      <c r="C213" s="19" t="s">
        <v>285</v>
      </c>
      <c r="D213" s="19" t="s">
        <v>722</v>
      </c>
      <c r="E213" s="19" t="s">
        <v>713</v>
      </c>
      <c r="F213" s="19" t="s">
        <v>715</v>
      </c>
      <c r="G213" s="20">
        <v>1.1399999999999999</v>
      </c>
      <c r="H213" s="20">
        <v>1.49243360545889</v>
      </c>
      <c r="I213" s="20">
        <v>2.0012627543258099</v>
      </c>
    </row>
    <row r="214" spans="1:9">
      <c r="A214" s="19" t="str">
        <f t="shared" si="3"/>
        <v>LAOInflation</v>
      </c>
      <c r="B214" s="19" t="s">
        <v>23</v>
      </c>
      <c r="C214" s="19" t="s">
        <v>286</v>
      </c>
      <c r="D214" s="19" t="s">
        <v>722</v>
      </c>
      <c r="E214" s="19" t="s">
        <v>713</v>
      </c>
      <c r="F214" s="19" t="s">
        <v>715</v>
      </c>
      <c r="G214" s="20">
        <v>3.32</v>
      </c>
      <c r="H214" s="20">
        <v>3.02656189327221</v>
      </c>
      <c r="I214" s="20">
        <v>2.81386526878488</v>
      </c>
    </row>
    <row r="215" spans="1:9">
      <c r="A215" s="19" t="str">
        <f t="shared" si="3"/>
        <v>MYSInflation</v>
      </c>
      <c r="B215" s="19" t="s">
        <v>25</v>
      </c>
      <c r="C215" s="19" t="s">
        <v>307</v>
      </c>
      <c r="D215" s="19" t="s">
        <v>722</v>
      </c>
      <c r="E215" s="19" t="s">
        <v>713</v>
      </c>
      <c r="F215" s="19" t="s">
        <v>715</v>
      </c>
      <c r="G215" s="20">
        <v>0.66</v>
      </c>
      <c r="H215" s="20">
        <v>1.8186800519505599</v>
      </c>
      <c r="I215" s="20">
        <v>2.0197934276537399</v>
      </c>
    </row>
    <row r="216" spans="1:9">
      <c r="A216" s="19" t="str">
        <f t="shared" si="3"/>
        <v>MDVInflation</v>
      </c>
      <c r="B216" s="19" t="s">
        <v>26</v>
      </c>
      <c r="C216" s="19" t="s">
        <v>308</v>
      </c>
      <c r="D216" s="19" t="s">
        <v>722</v>
      </c>
      <c r="E216" s="19" t="s">
        <v>713</v>
      </c>
      <c r="F216" s="19" t="s">
        <v>715</v>
      </c>
      <c r="G216" s="20">
        <v>0.9</v>
      </c>
      <c r="H216" s="20">
        <v>1.6772677433521499</v>
      </c>
      <c r="I216" s="20">
        <v>2.2236842105263199</v>
      </c>
    </row>
    <row r="217" spans="1:9" ht="30">
      <c r="A217" s="19" t="str">
        <f t="shared" si="3"/>
        <v>MHLInflation</v>
      </c>
      <c r="B217" s="19" t="s">
        <v>27</v>
      </c>
      <c r="C217" s="19" t="s">
        <v>313</v>
      </c>
      <c r="D217" s="19" t="s">
        <v>722</v>
      </c>
      <c r="E217" s="19" t="s">
        <v>713</v>
      </c>
      <c r="F217" s="25" t="s">
        <v>724</v>
      </c>
      <c r="G217" s="20">
        <v>0.5</v>
      </c>
      <c r="H217" s="20">
        <v>1.2</v>
      </c>
      <c r="I217" s="17">
        <v>2</v>
      </c>
    </row>
    <row r="218" spans="1:9" ht="30">
      <c r="A218" s="19" t="str">
        <f t="shared" si="3"/>
        <v>FSMInflation</v>
      </c>
      <c r="B218" s="19" t="s">
        <v>28</v>
      </c>
      <c r="C218" s="19" t="s">
        <v>324</v>
      </c>
      <c r="D218" s="19" t="s">
        <v>722</v>
      </c>
      <c r="E218" s="19" t="s">
        <v>713</v>
      </c>
      <c r="F218" s="25" t="s">
        <v>724</v>
      </c>
      <c r="G218" s="20">
        <v>0.7</v>
      </c>
      <c r="H218" s="20">
        <v>1</v>
      </c>
      <c r="I218" s="17">
        <v>1.5</v>
      </c>
    </row>
    <row r="219" spans="1:9">
      <c r="A219" s="19" t="str">
        <f t="shared" si="3"/>
        <v>MNGInflation</v>
      </c>
      <c r="B219" s="19" t="s">
        <v>29</v>
      </c>
      <c r="C219" s="19" t="s">
        <v>327</v>
      </c>
      <c r="D219" s="19" t="s">
        <v>722</v>
      </c>
      <c r="E219" s="19" t="s">
        <v>713</v>
      </c>
      <c r="F219" s="19" t="s">
        <v>715</v>
      </c>
      <c r="G219" s="20">
        <v>7.2799999999999994</v>
      </c>
      <c r="H219" s="20">
        <v>7.55085001438324</v>
      </c>
      <c r="I219" s="20">
        <v>7.0883848715265199</v>
      </c>
    </row>
    <row r="220" spans="1:9">
      <c r="A220" s="19" t="str">
        <f t="shared" si="3"/>
        <v>MMRInflation</v>
      </c>
      <c r="B220" s="19" t="s">
        <v>30</v>
      </c>
      <c r="C220" s="19" t="s">
        <v>336</v>
      </c>
      <c r="D220" s="19" t="s">
        <v>722</v>
      </c>
      <c r="E220" s="19" t="s">
        <v>713</v>
      </c>
      <c r="F220" s="19" t="s">
        <v>715</v>
      </c>
      <c r="G220" s="20">
        <v>8.83</v>
      </c>
      <c r="H220" s="20">
        <v>7.0480785903842902</v>
      </c>
      <c r="I220" s="20">
        <v>6.2530582046762104</v>
      </c>
    </row>
    <row r="221" spans="1:9" ht="30">
      <c r="A221" s="19" t="str">
        <f t="shared" si="3"/>
        <v>NRUInflation</v>
      </c>
      <c r="B221" s="19" t="s">
        <v>31</v>
      </c>
      <c r="C221" s="19" t="s">
        <v>339</v>
      </c>
      <c r="D221" s="19" t="s">
        <v>722</v>
      </c>
      <c r="E221" s="19" t="s">
        <v>713</v>
      </c>
      <c r="F221" s="25" t="s">
        <v>724</v>
      </c>
      <c r="G221" s="20">
        <v>2.5</v>
      </c>
      <c r="H221" s="20">
        <v>1.5</v>
      </c>
      <c r="I221" s="17">
        <v>1.7</v>
      </c>
    </row>
    <row r="222" spans="1:9">
      <c r="A222" s="19" t="str">
        <f t="shared" si="3"/>
        <v>NPLInflation</v>
      </c>
      <c r="B222" s="19" t="s">
        <v>32</v>
      </c>
      <c r="C222" s="19" t="s">
        <v>340</v>
      </c>
      <c r="D222" s="19" t="s">
        <v>722</v>
      </c>
      <c r="E222" s="19" t="s">
        <v>713</v>
      </c>
      <c r="F222" s="19" t="s">
        <v>715</v>
      </c>
      <c r="G222" s="20">
        <v>4.5</v>
      </c>
      <c r="H222" s="20">
        <v>4.1649827366988301</v>
      </c>
      <c r="I222" s="20">
        <v>4.0612571188317403</v>
      </c>
    </row>
    <row r="223" spans="1:9">
      <c r="A223" s="19" t="str">
        <f t="shared" si="3"/>
        <v>NZLInflation</v>
      </c>
      <c r="B223" s="19" t="s">
        <v>34</v>
      </c>
      <c r="C223" s="19" t="s">
        <v>344</v>
      </c>
      <c r="D223" s="19" t="s">
        <v>722</v>
      </c>
      <c r="E223" s="19" t="s">
        <v>713</v>
      </c>
      <c r="F223" s="19" t="s">
        <v>715</v>
      </c>
      <c r="G223" s="20">
        <v>1.62</v>
      </c>
      <c r="H223" s="20">
        <v>1.4129613856635499</v>
      </c>
      <c r="I223" s="20">
        <v>2.1214834036112</v>
      </c>
    </row>
    <row r="224" spans="1:9">
      <c r="A224" s="19" t="str">
        <f t="shared" si="3"/>
        <v>PAKInflation</v>
      </c>
      <c r="B224" s="19" t="s">
        <v>37</v>
      </c>
      <c r="C224" s="19" t="s">
        <v>361</v>
      </c>
      <c r="D224" s="19" t="s">
        <v>722</v>
      </c>
      <c r="E224" s="19" t="s">
        <v>713</v>
      </c>
      <c r="F224" s="19" t="s">
        <v>715</v>
      </c>
      <c r="G224" s="20">
        <v>6.8000000000000007</v>
      </c>
      <c r="H224" s="20">
        <v>6.8172738971471896</v>
      </c>
      <c r="I224" s="20">
        <v>5.8128708210696001</v>
      </c>
    </row>
    <row r="225" spans="1:9" ht="30">
      <c r="A225" s="19" t="str">
        <f t="shared" si="3"/>
        <v>PLWInflation</v>
      </c>
      <c r="B225" s="19" t="s">
        <v>38</v>
      </c>
      <c r="C225" s="19" t="s">
        <v>362</v>
      </c>
      <c r="D225" s="19" t="s">
        <v>722</v>
      </c>
      <c r="E225" s="19" t="s">
        <v>713</v>
      </c>
      <c r="F225" s="25" t="s">
        <v>724</v>
      </c>
      <c r="G225" s="20">
        <v>1</v>
      </c>
      <c r="H225" s="20">
        <v>1.5</v>
      </c>
      <c r="I225" s="17">
        <v>2</v>
      </c>
    </row>
    <row r="226" spans="1:9">
      <c r="A226" s="19" t="str">
        <f t="shared" si="3"/>
        <v>PNGInflation</v>
      </c>
      <c r="B226" s="19" t="s">
        <v>39</v>
      </c>
      <c r="C226" s="19" t="s">
        <v>365</v>
      </c>
      <c r="D226" s="19" t="s">
        <v>722</v>
      </c>
      <c r="E226" s="19" t="s">
        <v>713</v>
      </c>
      <c r="F226" s="19" t="s">
        <v>715</v>
      </c>
      <c r="G226" s="20">
        <v>4.3</v>
      </c>
      <c r="H226" s="20">
        <v>4.1401166429098497</v>
      </c>
      <c r="I226" s="20">
        <v>4.1708414613197604</v>
      </c>
    </row>
    <row r="227" spans="1:9">
      <c r="A227" s="19" t="str">
        <f t="shared" si="3"/>
        <v>PHLInflation</v>
      </c>
      <c r="B227" s="19" t="s">
        <v>40</v>
      </c>
      <c r="C227" s="19" t="s">
        <v>370</v>
      </c>
      <c r="D227" s="19" t="s">
        <v>722</v>
      </c>
      <c r="E227" s="19" t="s">
        <v>713</v>
      </c>
      <c r="F227" s="19" t="s">
        <v>715</v>
      </c>
      <c r="G227" s="20">
        <v>2.48</v>
      </c>
      <c r="H227" s="20">
        <v>3.0310300334799001</v>
      </c>
      <c r="I227" s="20">
        <v>3.2191208299126699</v>
      </c>
    </row>
    <row r="228" spans="1:9">
      <c r="A228" s="19" t="str">
        <f t="shared" si="3"/>
        <v>KORInflation</v>
      </c>
      <c r="B228" s="19" t="s">
        <v>41</v>
      </c>
      <c r="C228" s="19" t="s">
        <v>381</v>
      </c>
      <c r="D228" s="19" t="s">
        <v>722</v>
      </c>
      <c r="E228" s="19" t="s">
        <v>713</v>
      </c>
      <c r="F228" s="19" t="s">
        <v>715</v>
      </c>
      <c r="G228" s="20">
        <v>0.38250000000000001</v>
      </c>
      <c r="H228" s="20">
        <v>1.3520477658764001</v>
      </c>
      <c r="I228" s="20">
        <v>1.63156155678021</v>
      </c>
    </row>
    <row r="229" spans="1:9">
      <c r="A229" s="19" t="str">
        <f t="shared" si="3"/>
        <v>RUSInflation</v>
      </c>
      <c r="B229" s="19" t="s">
        <v>42</v>
      </c>
      <c r="C229" s="19" t="s">
        <v>388</v>
      </c>
      <c r="D229" s="19" t="s">
        <v>722</v>
      </c>
      <c r="E229" s="19" t="s">
        <v>713</v>
      </c>
      <c r="F229" s="19" t="s">
        <v>715</v>
      </c>
      <c r="G229" s="20">
        <v>4.47</v>
      </c>
      <c r="H229" s="20">
        <v>4.0140170618422504</v>
      </c>
      <c r="I229" s="20">
        <v>3.7401576898553301</v>
      </c>
    </row>
    <row r="230" spans="1:9">
      <c r="A230" s="19" t="str">
        <f t="shared" si="3"/>
        <v>WSMInflation</v>
      </c>
      <c r="B230" s="19" t="s">
        <v>43</v>
      </c>
      <c r="C230" s="19" t="s">
        <v>405</v>
      </c>
      <c r="D230" s="19" t="s">
        <v>722</v>
      </c>
      <c r="E230" s="19" t="s">
        <v>713</v>
      </c>
      <c r="F230" s="19" t="s">
        <v>715</v>
      </c>
      <c r="G230" s="20">
        <v>2.2000000000000002</v>
      </c>
      <c r="H230" s="20">
        <v>3.7586206326672502</v>
      </c>
      <c r="I230" s="20">
        <v>3.4266332394653398</v>
      </c>
    </row>
    <row r="231" spans="1:9">
      <c r="A231" s="19" t="str">
        <f t="shared" si="3"/>
        <v>SGPInflation</v>
      </c>
      <c r="B231" s="19" t="s">
        <v>44</v>
      </c>
      <c r="C231" s="19" t="s">
        <v>421</v>
      </c>
      <c r="D231" s="19" t="s">
        <v>722</v>
      </c>
      <c r="E231" s="19" t="s">
        <v>713</v>
      </c>
      <c r="F231" s="19" t="s">
        <v>715</v>
      </c>
      <c r="G231" s="20">
        <v>0.56999999999999995</v>
      </c>
      <c r="H231" s="20">
        <v>0.77365907103248399</v>
      </c>
      <c r="I231" s="20">
        <v>1.00666195024172</v>
      </c>
    </row>
    <row r="232" spans="1:9">
      <c r="A232" s="19" t="str">
        <f t="shared" si="3"/>
        <v>SLBInflation</v>
      </c>
      <c r="B232" s="19" t="s">
        <v>45</v>
      </c>
      <c r="C232" s="19" t="s">
        <v>428</v>
      </c>
      <c r="D232" s="19" t="s">
        <v>722</v>
      </c>
      <c r="E232" s="19" t="s">
        <v>713</v>
      </c>
      <c r="F232" s="19" t="s">
        <v>715</v>
      </c>
      <c r="G232" s="20">
        <v>2</v>
      </c>
      <c r="H232" s="20">
        <v>1.9850376141610599</v>
      </c>
      <c r="I232" s="20">
        <v>2.4268956105232502</v>
      </c>
    </row>
    <row r="233" spans="1:9">
      <c r="A233" s="19" t="str">
        <f t="shared" si="3"/>
        <v>LKAInflation</v>
      </c>
      <c r="B233" s="19" t="s">
        <v>46</v>
      </c>
      <c r="C233" s="19" t="s">
        <v>439</v>
      </c>
      <c r="D233" s="19" t="s">
        <v>722</v>
      </c>
      <c r="E233" s="19" t="s">
        <v>713</v>
      </c>
      <c r="F233" s="19" t="s">
        <v>715</v>
      </c>
      <c r="G233" s="20">
        <v>3.5</v>
      </c>
      <c r="H233" s="20">
        <v>3.1886273389921902</v>
      </c>
      <c r="I233" s="20">
        <v>3.53814799625578</v>
      </c>
    </row>
    <row r="234" spans="1:9">
      <c r="A234" s="19" t="str">
        <f t="shared" si="3"/>
        <v>TJKInflation</v>
      </c>
      <c r="B234" s="19" t="s">
        <v>47</v>
      </c>
      <c r="C234" s="19" t="s">
        <v>454</v>
      </c>
      <c r="D234" s="19" t="s">
        <v>722</v>
      </c>
      <c r="E234" s="19" t="s">
        <v>713</v>
      </c>
      <c r="F234" s="19" t="s">
        <v>715</v>
      </c>
      <c r="G234" s="20">
        <v>7.81</v>
      </c>
      <c r="H234" s="20">
        <v>6.1611885010097502</v>
      </c>
      <c r="I234" s="20">
        <v>6.6755195681511497</v>
      </c>
    </row>
    <row r="235" spans="1:9">
      <c r="A235" s="19" t="str">
        <f t="shared" si="3"/>
        <v>THAInflation</v>
      </c>
      <c r="B235" s="19" t="s">
        <v>48</v>
      </c>
      <c r="C235" s="19" t="s">
        <v>455</v>
      </c>
      <c r="D235" s="19" t="s">
        <v>722</v>
      </c>
      <c r="E235" s="19" t="s">
        <v>713</v>
      </c>
      <c r="F235" s="19" t="s">
        <v>715</v>
      </c>
      <c r="G235" s="20">
        <v>0.71</v>
      </c>
      <c r="H235" s="20">
        <v>1.2270544607936</v>
      </c>
      <c r="I235" s="20">
        <v>1.1553784513468299</v>
      </c>
    </row>
    <row r="236" spans="1:9">
      <c r="A236" s="19" t="str">
        <f t="shared" si="3"/>
        <v>TLSInflation</v>
      </c>
      <c r="B236" s="19" t="s">
        <v>49</v>
      </c>
      <c r="C236" s="19" t="s">
        <v>456</v>
      </c>
      <c r="D236" s="19" t="s">
        <v>722</v>
      </c>
      <c r="E236" s="19" t="s">
        <v>713</v>
      </c>
      <c r="F236" s="19" t="s">
        <v>715</v>
      </c>
      <c r="G236" s="20">
        <v>1.2</v>
      </c>
      <c r="H236" s="20">
        <v>2.0629604457227102</v>
      </c>
      <c r="I236" s="20">
        <v>2.5691582124563301</v>
      </c>
    </row>
    <row r="237" spans="1:9" ht="30">
      <c r="A237" s="19" t="str">
        <f t="shared" si="3"/>
        <v>TONInflation</v>
      </c>
      <c r="B237" s="19" t="s">
        <v>50</v>
      </c>
      <c r="C237" s="19" t="s">
        <v>461</v>
      </c>
      <c r="D237" s="19" t="s">
        <v>722</v>
      </c>
      <c r="E237" s="19" t="s">
        <v>713</v>
      </c>
      <c r="F237" s="25" t="s">
        <v>724</v>
      </c>
      <c r="G237" s="20">
        <v>3.5</v>
      </c>
      <c r="H237" s="20">
        <v>3</v>
      </c>
      <c r="I237" s="17">
        <v>3.5</v>
      </c>
    </row>
    <row r="238" spans="1:9">
      <c r="A238" s="19" t="str">
        <f t="shared" si="3"/>
        <v>TURInflation</v>
      </c>
      <c r="B238" s="19" t="s">
        <v>51</v>
      </c>
      <c r="C238" s="19" t="s">
        <v>466</v>
      </c>
      <c r="D238" s="19" t="s">
        <v>722</v>
      </c>
      <c r="E238" s="19" t="s">
        <v>713</v>
      </c>
      <c r="F238" s="19" t="s">
        <v>715</v>
      </c>
      <c r="G238" s="20">
        <v>15.4</v>
      </c>
      <c r="H238" s="20">
        <v>12.7985902429027</v>
      </c>
      <c r="I238" s="20">
        <v>11.903735765145701</v>
      </c>
    </row>
    <row r="239" spans="1:9">
      <c r="A239" s="19" t="str">
        <f t="shared" si="3"/>
        <v>TKMInflation</v>
      </c>
      <c r="B239" s="19" t="s">
        <v>52</v>
      </c>
      <c r="C239" s="19" t="s">
        <v>467</v>
      </c>
      <c r="D239" s="19" t="s">
        <v>722</v>
      </c>
      <c r="E239" s="19" t="s">
        <v>713</v>
      </c>
      <c r="F239" s="19" t="s">
        <v>715</v>
      </c>
      <c r="G239" s="20">
        <v>11</v>
      </c>
      <c r="H239" s="20">
        <v>8.0173000638719998</v>
      </c>
      <c r="I239" s="20">
        <v>6.0057127796456298</v>
      </c>
    </row>
    <row r="240" spans="1:9" ht="30">
      <c r="A240" s="19" t="str">
        <f t="shared" si="3"/>
        <v>TUVInflation</v>
      </c>
      <c r="B240" s="19" t="s">
        <v>53</v>
      </c>
      <c r="C240" s="19" t="s">
        <v>470</v>
      </c>
      <c r="D240" s="19" t="s">
        <v>722</v>
      </c>
      <c r="E240" s="19" t="s">
        <v>713</v>
      </c>
      <c r="F240" s="25" t="s">
        <v>724</v>
      </c>
      <c r="G240" s="20">
        <v>3.4</v>
      </c>
      <c r="H240" s="20">
        <v>3.2</v>
      </c>
      <c r="I240" s="17">
        <v>3.7</v>
      </c>
    </row>
    <row r="241" spans="1:9">
      <c r="A241" s="19" t="str">
        <f t="shared" si="3"/>
        <v>UZBInflation</v>
      </c>
      <c r="B241" s="19" t="s">
        <v>54</v>
      </c>
      <c r="C241" s="19" t="s">
        <v>489</v>
      </c>
      <c r="D241" s="19" t="s">
        <v>722</v>
      </c>
      <c r="E241" s="19" t="s">
        <v>713</v>
      </c>
      <c r="F241" s="19" t="s">
        <v>715</v>
      </c>
      <c r="G241" s="20">
        <v>14.61</v>
      </c>
      <c r="H241" s="20">
        <v>10.0604524202405</v>
      </c>
      <c r="I241" s="20">
        <v>8.9235266600409897</v>
      </c>
    </row>
    <row r="242" spans="1:9">
      <c r="A242" s="19" t="str">
        <f t="shared" si="3"/>
        <v>VUTInflation</v>
      </c>
      <c r="B242" s="19" t="s">
        <v>55</v>
      </c>
      <c r="C242" s="19" t="s">
        <v>490</v>
      </c>
      <c r="D242" s="19" t="s">
        <v>722</v>
      </c>
      <c r="E242" s="19" t="s">
        <v>713</v>
      </c>
      <c r="F242" s="19" t="s">
        <v>715</v>
      </c>
      <c r="G242" s="20">
        <v>2</v>
      </c>
      <c r="H242" s="20">
        <v>1.7214676743495001</v>
      </c>
      <c r="I242" s="20">
        <v>1.4945053469315399</v>
      </c>
    </row>
    <row r="243" spans="1:9">
      <c r="A243" s="19" t="str">
        <f t="shared" si="3"/>
        <v>VNMInflation</v>
      </c>
      <c r="B243" s="19" t="s">
        <v>56</v>
      </c>
      <c r="C243" s="19" t="s">
        <v>493</v>
      </c>
      <c r="D243" s="19" t="s">
        <v>722</v>
      </c>
      <c r="E243" s="19" t="s">
        <v>713</v>
      </c>
      <c r="F243" s="19" t="s">
        <v>715</v>
      </c>
      <c r="G243" s="20">
        <v>2.8</v>
      </c>
      <c r="H243" s="20">
        <v>3.02966600822747</v>
      </c>
      <c r="I243" s="20">
        <v>3.2260504319928001</v>
      </c>
    </row>
    <row r="244" spans="1:9">
      <c r="A244" s="19" t="str">
        <f t="shared" si="3"/>
        <v>ASMInflation</v>
      </c>
      <c r="B244" s="19" t="s">
        <v>1</v>
      </c>
      <c r="C244" s="19" t="s">
        <v>69</v>
      </c>
      <c r="D244" s="19" t="s">
        <v>722</v>
      </c>
      <c r="E244" s="19" t="s">
        <v>713</v>
      </c>
      <c r="F244" s="19" t="s">
        <v>725</v>
      </c>
      <c r="G244" s="18">
        <v>1.8</v>
      </c>
      <c r="H244" s="18">
        <v>1.6</v>
      </c>
      <c r="I244" s="18">
        <v>1.1000000000000001</v>
      </c>
    </row>
    <row r="245" spans="1:9" ht="30">
      <c r="A245" s="19" t="str">
        <f t="shared" si="3"/>
        <v>COKInflation</v>
      </c>
      <c r="B245" s="19" t="s">
        <v>10</v>
      </c>
      <c r="C245" s="19" t="s">
        <v>160</v>
      </c>
      <c r="D245" s="19" t="s">
        <v>722</v>
      </c>
      <c r="E245" s="19" t="s">
        <v>713</v>
      </c>
      <c r="F245" s="25" t="s">
        <v>724</v>
      </c>
      <c r="G245" s="20">
        <v>-0.2</v>
      </c>
      <c r="H245" s="20">
        <v>1</v>
      </c>
      <c r="I245" s="17">
        <v>1.5</v>
      </c>
    </row>
    <row r="246" spans="1:9" ht="45">
      <c r="A246" s="19" t="str">
        <f t="shared" si="3"/>
        <v>PYFInflation</v>
      </c>
      <c r="B246" s="19" t="s">
        <v>12</v>
      </c>
      <c r="C246" s="19" t="s">
        <v>214</v>
      </c>
      <c r="D246" s="19" t="s">
        <v>722</v>
      </c>
      <c r="E246" s="19" t="s">
        <v>713</v>
      </c>
      <c r="F246" s="25" t="s">
        <v>726</v>
      </c>
      <c r="G246" s="18">
        <v>2.4167636658046332</v>
      </c>
      <c r="H246" s="18">
        <v>2.4167636658046332</v>
      </c>
      <c r="I246" s="18">
        <v>2.4167636658046332</v>
      </c>
    </row>
    <row r="247" spans="1:9">
      <c r="A247" s="19" t="str">
        <f t="shared" si="3"/>
        <v>GUMInflation</v>
      </c>
      <c r="B247" s="19" t="s">
        <v>14</v>
      </c>
      <c r="C247" s="19" t="s">
        <v>236</v>
      </c>
      <c r="D247" s="19" t="s">
        <v>722</v>
      </c>
      <c r="E247" s="19" t="s">
        <v>713</v>
      </c>
      <c r="F247" s="25" t="s">
        <v>718</v>
      </c>
      <c r="G247" s="18">
        <v>1.5333333333333332</v>
      </c>
      <c r="H247" s="18">
        <v>1.5333333333333332</v>
      </c>
      <c r="I247" s="18">
        <v>1.5333333333333332</v>
      </c>
    </row>
    <row r="248" spans="1:9">
      <c r="A248" s="19" t="str">
        <f t="shared" si="3"/>
        <v>HKGInflation</v>
      </c>
      <c r="B248" s="19" t="s">
        <v>15</v>
      </c>
      <c r="C248" s="19" t="s">
        <v>147</v>
      </c>
      <c r="D248" s="19" t="s">
        <v>722</v>
      </c>
      <c r="E248" s="19" t="s">
        <v>713</v>
      </c>
      <c r="F248" s="19" t="s">
        <v>715</v>
      </c>
      <c r="G248" s="20">
        <v>2.8624999999999998</v>
      </c>
      <c r="H248" s="20">
        <v>2.5187699484226602</v>
      </c>
      <c r="I248" s="20">
        <v>2.2793556293088901</v>
      </c>
    </row>
    <row r="249" spans="1:9" ht="30">
      <c r="A249" s="19" t="str">
        <f t="shared" si="3"/>
        <v>MACInflation</v>
      </c>
      <c r="B249" s="19" t="s">
        <v>24</v>
      </c>
      <c r="C249" s="19" t="s">
        <v>149</v>
      </c>
      <c r="D249" s="19" t="s">
        <v>722</v>
      </c>
      <c r="E249" s="19" t="s">
        <v>713</v>
      </c>
      <c r="F249" s="25" t="s">
        <v>724</v>
      </c>
      <c r="G249" s="20">
        <v>2.7525000000000004</v>
      </c>
      <c r="H249" s="20">
        <v>2.6</v>
      </c>
      <c r="I249" s="20">
        <v>3</v>
      </c>
    </row>
    <row r="250" spans="1:9" ht="45">
      <c r="A250" s="19" t="str">
        <f t="shared" si="3"/>
        <v>NCLInflation</v>
      </c>
      <c r="B250" s="19" t="s">
        <v>33</v>
      </c>
      <c r="C250" s="19" t="s">
        <v>343</v>
      </c>
      <c r="D250" s="19" t="s">
        <v>722</v>
      </c>
      <c r="E250" s="19" t="s">
        <v>713</v>
      </c>
      <c r="F250" s="25" t="s">
        <v>726</v>
      </c>
      <c r="G250" s="18">
        <v>3.5547976510117429</v>
      </c>
      <c r="H250" s="18">
        <v>3.5547976510117429</v>
      </c>
      <c r="I250" s="18">
        <v>3.5547976510117429</v>
      </c>
    </row>
    <row r="251" spans="1:9">
      <c r="A251" s="19" t="str">
        <f t="shared" si="3"/>
        <v>NIUInflation</v>
      </c>
      <c r="B251" s="19" t="s">
        <v>35</v>
      </c>
      <c r="C251" s="19" t="s">
        <v>351</v>
      </c>
      <c r="D251" s="19" t="s">
        <v>722</v>
      </c>
      <c r="E251" s="19" t="s">
        <v>713</v>
      </c>
      <c r="F251" s="19" t="s">
        <v>727</v>
      </c>
      <c r="G251" s="18">
        <v>2.4</v>
      </c>
      <c r="H251" s="18">
        <v>2.2999999999999998</v>
      </c>
      <c r="I251" s="18">
        <v>2.2999999999999998</v>
      </c>
    </row>
    <row r="252" spans="1:9">
      <c r="A252" s="19" t="str">
        <f t="shared" si="3"/>
        <v>MNPInflation</v>
      </c>
      <c r="B252" s="19" t="s">
        <v>36</v>
      </c>
      <c r="C252" s="19" t="s">
        <v>356</v>
      </c>
      <c r="D252" s="19" t="s">
        <v>722</v>
      </c>
      <c r="E252" s="19" t="s">
        <v>713</v>
      </c>
      <c r="F252" s="25" t="s">
        <v>720</v>
      </c>
      <c r="G252" s="17">
        <v>2.8</v>
      </c>
      <c r="H252" s="17">
        <v>2.8</v>
      </c>
      <c r="I252" s="17">
        <v>2.8</v>
      </c>
    </row>
    <row r="253" spans="1:9">
      <c r="A253" s="19" t="str">
        <f t="shared" si="3"/>
        <v>AGOInflation</v>
      </c>
      <c r="B253" s="26" t="s">
        <v>72</v>
      </c>
      <c r="C253" s="26" t="s">
        <v>73</v>
      </c>
      <c r="D253" s="26" t="s">
        <v>722</v>
      </c>
      <c r="E253" s="26" t="s">
        <v>713</v>
      </c>
      <c r="F253" s="28" t="s">
        <v>716</v>
      </c>
      <c r="G253" s="27">
        <v>18.902955812172699</v>
      </c>
      <c r="H253" s="27">
        <v>17.204380935528299</v>
      </c>
      <c r="I253" s="27">
        <v>15.9025119872855</v>
      </c>
    </row>
    <row r="254" spans="1:9">
      <c r="A254" s="19" t="str">
        <f t="shared" si="3"/>
        <v>ALBInflation</v>
      </c>
      <c r="B254" s="26" t="s">
        <v>65</v>
      </c>
      <c r="C254" s="26" t="s">
        <v>66</v>
      </c>
      <c r="D254" s="26" t="s">
        <v>722</v>
      </c>
      <c r="E254" s="26" t="s">
        <v>713</v>
      </c>
      <c r="F254" s="28" t="s">
        <v>716</v>
      </c>
      <c r="G254" s="27">
        <v>1.5055289325608101</v>
      </c>
      <c r="H254" s="27">
        <v>1.80476150916226</v>
      </c>
      <c r="I254" s="27">
        <v>2.0012561944232998</v>
      </c>
    </row>
    <row r="255" spans="1:9">
      <c r="A255" s="19" t="str">
        <f t="shared" si="3"/>
        <v>AREInflation</v>
      </c>
      <c r="B255" s="26" t="s">
        <v>475</v>
      </c>
      <c r="C255" s="26" t="s">
        <v>476</v>
      </c>
      <c r="D255" s="26" t="s">
        <v>722</v>
      </c>
      <c r="E255" s="26" t="s">
        <v>713</v>
      </c>
      <c r="F255" s="28" t="s">
        <v>716</v>
      </c>
      <c r="G255" s="27">
        <v>-1.4954641128003201</v>
      </c>
      <c r="H255" s="27">
        <v>2.7773672689844702</v>
      </c>
      <c r="I255" s="27">
        <v>2.87587658792352</v>
      </c>
    </row>
    <row r="256" spans="1:9">
      <c r="A256" s="19" t="str">
        <f t="shared" si="3"/>
        <v>ARGInflation</v>
      </c>
      <c r="B256" s="26" t="s">
        <v>80</v>
      </c>
      <c r="C256" s="26" t="s">
        <v>81</v>
      </c>
      <c r="D256" s="26" t="s">
        <v>722</v>
      </c>
      <c r="E256" s="26" t="s">
        <v>713</v>
      </c>
      <c r="F256" s="28" t="s">
        <v>716</v>
      </c>
      <c r="G256" s="27">
        <v>53.063125754516598</v>
      </c>
      <c r="H256" s="27">
        <v>44.213520305437001</v>
      </c>
      <c r="I256" s="27">
        <v>30.234849904415299</v>
      </c>
    </row>
    <row r="257" spans="1:9">
      <c r="A257" s="19" t="str">
        <f t="shared" si="3"/>
        <v>AUTInflation</v>
      </c>
      <c r="B257" s="26" t="s">
        <v>86</v>
      </c>
      <c r="C257" s="26" t="s">
        <v>87</v>
      </c>
      <c r="D257" s="26" t="s">
        <v>722</v>
      </c>
      <c r="E257" s="26" t="s">
        <v>713</v>
      </c>
      <c r="F257" s="28" t="s">
        <v>716</v>
      </c>
      <c r="G257" s="27">
        <v>1.7026636668453901</v>
      </c>
      <c r="H257" s="27">
        <v>2.1033974206979802</v>
      </c>
      <c r="I257" s="27">
        <v>2.0002799897886199</v>
      </c>
    </row>
    <row r="258" spans="1:9">
      <c r="A258" s="19" t="str">
        <f t="shared" si="3"/>
        <v>BDIInflation</v>
      </c>
      <c r="B258" s="26" t="s">
        <v>128</v>
      </c>
      <c r="C258" s="26" t="s">
        <v>129</v>
      </c>
      <c r="D258" s="26" t="s">
        <v>722</v>
      </c>
      <c r="E258" s="26" t="s">
        <v>713</v>
      </c>
      <c r="F258" s="28" t="s">
        <v>716</v>
      </c>
      <c r="G258" s="27">
        <v>-1.89816640190388</v>
      </c>
      <c r="H258" s="27">
        <v>5.2020390125131204</v>
      </c>
      <c r="I258" s="27">
        <v>5.7023815185285098</v>
      </c>
    </row>
    <row r="259" spans="1:9">
      <c r="A259" s="19" t="str">
        <f t="shared" ref="A259:A322" si="4">C259&amp;D259</f>
        <v>BELInflation</v>
      </c>
      <c r="B259" s="26" t="s">
        <v>98</v>
      </c>
      <c r="C259" s="26" t="s">
        <v>99</v>
      </c>
      <c r="D259" s="26" t="s">
        <v>722</v>
      </c>
      <c r="E259" s="26" t="s">
        <v>713</v>
      </c>
      <c r="F259" s="28" t="s">
        <v>716</v>
      </c>
      <c r="G259" s="27">
        <v>2.3373760410303901</v>
      </c>
      <c r="H259" s="27">
        <v>2.31983646167452</v>
      </c>
      <c r="I259" s="27">
        <v>2.3932438886143701</v>
      </c>
    </row>
    <row r="260" spans="1:9">
      <c r="A260" s="19" t="str">
        <f t="shared" si="4"/>
        <v>BENInflation</v>
      </c>
      <c r="B260" s="26" t="s">
        <v>102</v>
      </c>
      <c r="C260" s="26" t="s">
        <v>103</v>
      </c>
      <c r="D260" s="26" t="s">
        <v>722</v>
      </c>
      <c r="E260" s="26" t="s">
        <v>713</v>
      </c>
      <c r="F260" s="28" t="s">
        <v>716</v>
      </c>
      <c r="G260" s="27">
        <v>2.34198355951342</v>
      </c>
      <c r="H260" s="27">
        <v>2.5837031777028199</v>
      </c>
      <c r="I260" s="27">
        <v>2.7132286009960902</v>
      </c>
    </row>
    <row r="261" spans="1:9">
      <c r="A261" s="19" t="str">
        <f t="shared" si="4"/>
        <v>BFAInflation</v>
      </c>
      <c r="B261" s="26" t="s">
        <v>126</v>
      </c>
      <c r="C261" s="26" t="s">
        <v>127</v>
      </c>
      <c r="D261" s="26" t="s">
        <v>722</v>
      </c>
      <c r="E261" s="26" t="s">
        <v>713</v>
      </c>
      <c r="F261" s="28" t="s">
        <v>716</v>
      </c>
      <c r="G261" s="27">
        <v>2.0580507035706099</v>
      </c>
      <c r="H261" s="27">
        <v>2.2493681325280201</v>
      </c>
      <c r="I261" s="27">
        <v>2.5939392673837798</v>
      </c>
    </row>
    <row r="262" spans="1:9">
      <c r="A262" s="19" t="str">
        <f t="shared" si="4"/>
        <v>BGRInflation</v>
      </c>
      <c r="B262" s="26" t="s">
        <v>124</v>
      </c>
      <c r="C262" s="26" t="s">
        <v>125</v>
      </c>
      <c r="D262" s="26" t="s">
        <v>722</v>
      </c>
      <c r="E262" s="26" t="s">
        <v>713</v>
      </c>
      <c r="F262" s="28" t="s">
        <v>716</v>
      </c>
      <c r="G262" s="27">
        <v>2.74369913158794</v>
      </c>
      <c r="H262" s="27">
        <v>2.3202974387221298</v>
      </c>
      <c r="I262" s="27">
        <v>2.0057869591548001</v>
      </c>
    </row>
    <row r="263" spans="1:9">
      <c r="A263" s="19" t="str">
        <f t="shared" si="4"/>
        <v>BHRInflation</v>
      </c>
      <c r="B263" s="26" t="s">
        <v>91</v>
      </c>
      <c r="C263" s="26" t="s">
        <v>92</v>
      </c>
      <c r="D263" s="26" t="s">
        <v>722</v>
      </c>
      <c r="E263" s="26" t="s">
        <v>713</v>
      </c>
      <c r="F263" s="28" t="s">
        <v>716</v>
      </c>
      <c r="G263" s="27">
        <v>1.3846285985929401</v>
      </c>
      <c r="H263" s="27">
        <v>1.9663762494830801</v>
      </c>
      <c r="I263" s="27">
        <v>2.2285453869414802</v>
      </c>
    </row>
    <row r="264" spans="1:9">
      <c r="A264" s="19" t="str">
        <f t="shared" si="4"/>
        <v>BHSInflation</v>
      </c>
      <c r="B264" s="26" t="s">
        <v>89</v>
      </c>
      <c r="C264" s="26" t="s">
        <v>90</v>
      </c>
      <c r="D264" s="26" t="s">
        <v>722</v>
      </c>
      <c r="E264" s="26" t="s">
        <v>713</v>
      </c>
      <c r="F264" s="28" t="s">
        <v>716</v>
      </c>
      <c r="G264" s="27">
        <v>2.80196908563958</v>
      </c>
      <c r="H264" s="27">
        <v>2.3910745195048202</v>
      </c>
      <c r="I264" s="27">
        <v>2.0539931350790099</v>
      </c>
    </row>
    <row r="265" spans="1:9">
      <c r="A265" s="19" t="str">
        <f t="shared" si="4"/>
        <v>BIHInflation</v>
      </c>
      <c r="B265" s="26" t="s">
        <v>111</v>
      </c>
      <c r="C265" s="26" t="s">
        <v>112</v>
      </c>
      <c r="D265" s="26" t="s">
        <v>722</v>
      </c>
      <c r="E265" s="26" t="s">
        <v>713</v>
      </c>
      <c r="F265" s="28" t="s">
        <v>716</v>
      </c>
      <c r="G265" s="27">
        <v>1.1408196253684499</v>
      </c>
      <c r="H265" s="27">
        <v>1.51095517712733</v>
      </c>
      <c r="I265" s="27">
        <v>1.7382405512285</v>
      </c>
    </row>
    <row r="266" spans="1:9">
      <c r="A266" s="19" t="str">
        <f t="shared" si="4"/>
        <v>BLRInflation</v>
      </c>
      <c r="B266" s="26" t="s">
        <v>96</v>
      </c>
      <c r="C266" s="26" t="s">
        <v>97</v>
      </c>
      <c r="D266" s="26" t="s">
        <v>722</v>
      </c>
      <c r="E266" s="26" t="s">
        <v>713</v>
      </c>
      <c r="F266" s="28" t="s">
        <v>716</v>
      </c>
      <c r="G266" s="27">
        <v>5.4431715803164398</v>
      </c>
      <c r="H266" s="27">
        <v>4.9794008272766304</v>
      </c>
      <c r="I266" s="27">
        <v>4.7948620700462001</v>
      </c>
    </row>
    <row r="267" spans="1:9">
      <c r="A267" s="19" t="str">
        <f t="shared" si="4"/>
        <v>BLZInflation</v>
      </c>
      <c r="B267" s="26" t="s">
        <v>100</v>
      </c>
      <c r="C267" s="26" t="s">
        <v>101</v>
      </c>
      <c r="D267" s="26" t="s">
        <v>722</v>
      </c>
      <c r="E267" s="26" t="s">
        <v>713</v>
      </c>
      <c r="F267" s="28" t="s">
        <v>716</v>
      </c>
      <c r="G267" s="27">
        <v>8.4962890098960698E-4</v>
      </c>
      <c r="H267" s="27">
        <v>0.99226372257019602</v>
      </c>
      <c r="I267" s="27">
        <v>1.5534592253174799</v>
      </c>
    </row>
    <row r="268" spans="1:9">
      <c r="A268" s="19" t="str">
        <f t="shared" si="4"/>
        <v>BOLInflation</v>
      </c>
      <c r="B268" s="26" t="s">
        <v>107</v>
      </c>
      <c r="C268" s="26" t="s">
        <v>108</v>
      </c>
      <c r="D268" s="26" t="s">
        <v>722</v>
      </c>
      <c r="E268" s="26" t="s">
        <v>713</v>
      </c>
      <c r="F268" s="28" t="s">
        <v>716</v>
      </c>
      <c r="G268" s="27">
        <v>1.8996063600353399</v>
      </c>
      <c r="H268" s="27">
        <v>2.5001465561330201</v>
      </c>
      <c r="I268" s="27">
        <v>2.6039047395536499</v>
      </c>
    </row>
    <row r="269" spans="1:9">
      <c r="A269" s="19" t="str">
        <f t="shared" si="4"/>
        <v>BRAInflation</v>
      </c>
      <c r="B269" s="26" t="s">
        <v>117</v>
      </c>
      <c r="C269" s="26" t="s">
        <v>118</v>
      </c>
      <c r="D269" s="26" t="s">
        <v>722</v>
      </c>
      <c r="E269" s="26" t="s">
        <v>713</v>
      </c>
      <c r="F269" s="28" t="s">
        <v>716</v>
      </c>
      <c r="G269" s="27">
        <v>3.6312023512746099</v>
      </c>
      <c r="H269" s="27">
        <v>3.8427684915108098</v>
      </c>
      <c r="I269" s="27">
        <v>3.9751771681541199</v>
      </c>
    </row>
    <row r="270" spans="1:9">
      <c r="A270" s="19" t="str">
        <f t="shared" si="4"/>
        <v>BRBInflation</v>
      </c>
      <c r="B270" s="26" t="s">
        <v>94</v>
      </c>
      <c r="C270" s="26" t="s">
        <v>95</v>
      </c>
      <c r="D270" s="26" t="s">
        <v>722</v>
      </c>
      <c r="E270" s="26" t="s">
        <v>713</v>
      </c>
      <c r="F270" s="28" t="s">
        <v>716</v>
      </c>
      <c r="G270" s="27">
        <v>2.30169179936901</v>
      </c>
      <c r="H270" s="27">
        <v>1.9607753858108901</v>
      </c>
      <c r="I270" s="27">
        <v>1.80279283288999</v>
      </c>
    </row>
    <row r="271" spans="1:9">
      <c r="A271" s="19" t="str">
        <f t="shared" si="4"/>
        <v>BWAInflation</v>
      </c>
      <c r="B271" s="26" t="s">
        <v>113</v>
      </c>
      <c r="C271" s="26" t="s">
        <v>114</v>
      </c>
      <c r="D271" s="26" t="s">
        <v>722</v>
      </c>
      <c r="E271" s="26" t="s">
        <v>713</v>
      </c>
      <c r="F271" s="28" t="s">
        <v>716</v>
      </c>
      <c r="G271" s="27">
        <v>3.7993786428555101</v>
      </c>
      <c r="H271" s="27">
        <v>3.70341720137918</v>
      </c>
      <c r="I271" s="27">
        <v>4.3025573968654403</v>
      </c>
    </row>
    <row r="272" spans="1:9">
      <c r="A272" s="19" t="str">
        <f t="shared" si="4"/>
        <v>CAFInflation</v>
      </c>
      <c r="B272" s="26" t="s">
        <v>139</v>
      </c>
      <c r="C272" s="26" t="s">
        <v>140</v>
      </c>
      <c r="D272" s="26" t="s">
        <v>722</v>
      </c>
      <c r="E272" s="26" t="s">
        <v>713</v>
      </c>
      <c r="F272" s="28" t="s">
        <v>716</v>
      </c>
      <c r="G272" s="27">
        <v>1.0649622689675</v>
      </c>
      <c r="H272" s="27">
        <v>0.13979681540872099</v>
      </c>
      <c r="I272" s="27">
        <v>-0.102544276732807</v>
      </c>
    </row>
    <row r="273" spans="1:9">
      <c r="A273" s="19" t="str">
        <f t="shared" si="4"/>
        <v>CANInflation</v>
      </c>
      <c r="B273" s="26" t="s">
        <v>135</v>
      </c>
      <c r="C273" s="26" t="s">
        <v>136</v>
      </c>
      <c r="D273" s="26" t="s">
        <v>722</v>
      </c>
      <c r="E273" s="26" t="s">
        <v>713</v>
      </c>
      <c r="F273" s="28" t="s">
        <v>716</v>
      </c>
      <c r="G273" s="27">
        <v>2.1027741565371199</v>
      </c>
      <c r="H273" s="27">
        <v>1.8844963487669499</v>
      </c>
      <c r="I273" s="27">
        <v>1.8447715943114</v>
      </c>
    </row>
    <row r="274" spans="1:9">
      <c r="A274" s="19" t="str">
        <f t="shared" si="4"/>
        <v>CHEInflation</v>
      </c>
      <c r="B274" s="26" t="s">
        <v>450</v>
      </c>
      <c r="C274" s="26" t="s">
        <v>451</v>
      </c>
      <c r="D274" s="26" t="s">
        <v>722</v>
      </c>
      <c r="E274" s="26" t="s">
        <v>713</v>
      </c>
      <c r="F274" s="28" t="s">
        <v>716</v>
      </c>
      <c r="G274" s="27">
        <v>0.702854646318962</v>
      </c>
      <c r="H274" s="27">
        <v>0.85423489615827897</v>
      </c>
      <c r="I274" s="27">
        <v>1.30276453294462</v>
      </c>
    </row>
    <row r="275" spans="1:9">
      <c r="A275" s="19" t="str">
        <f t="shared" si="4"/>
        <v>CHLInflation</v>
      </c>
      <c r="B275" s="26" t="s">
        <v>143</v>
      </c>
      <c r="C275" s="26" t="s">
        <v>144</v>
      </c>
      <c r="D275" s="26" t="s">
        <v>722</v>
      </c>
      <c r="E275" s="26" t="s">
        <v>713</v>
      </c>
      <c r="F275" s="28" t="s">
        <v>716</v>
      </c>
      <c r="G275" s="27">
        <v>2.1145846684455099</v>
      </c>
      <c r="H275" s="27">
        <v>2.6448252542472002</v>
      </c>
      <c r="I275" s="27">
        <v>2.70614784319684</v>
      </c>
    </row>
    <row r="276" spans="1:9">
      <c r="A276" s="19" t="str">
        <f t="shared" si="4"/>
        <v>CIVInflation</v>
      </c>
      <c r="B276" s="26" t="s">
        <v>163</v>
      </c>
      <c r="C276" s="26" t="s">
        <v>164</v>
      </c>
      <c r="D276" s="26" t="s">
        <v>722</v>
      </c>
      <c r="E276" s="26" t="s">
        <v>713</v>
      </c>
      <c r="F276" s="28" t="s">
        <v>716</v>
      </c>
      <c r="G276" s="27">
        <v>1.41342255614866</v>
      </c>
      <c r="H276" s="27">
        <v>2.0773148039017801</v>
      </c>
      <c r="I276" s="27">
        <v>2.5737781331919498</v>
      </c>
    </row>
    <row r="277" spans="1:9">
      <c r="A277" s="19" t="str">
        <f t="shared" si="4"/>
        <v>CMRInflation</v>
      </c>
      <c r="B277" s="26" t="s">
        <v>133</v>
      </c>
      <c r="C277" s="26" t="s">
        <v>134</v>
      </c>
      <c r="D277" s="26" t="s">
        <v>722</v>
      </c>
      <c r="E277" s="26" t="s">
        <v>713</v>
      </c>
      <c r="F277" s="28" t="s">
        <v>716</v>
      </c>
      <c r="G277" s="27">
        <v>1.3313415308095999</v>
      </c>
      <c r="H277" s="27">
        <v>1.6883710070234501</v>
      </c>
      <c r="I277" s="27">
        <v>2.1783089236586202</v>
      </c>
    </row>
    <row r="278" spans="1:9">
      <c r="A278" s="19" t="str">
        <f t="shared" si="4"/>
        <v>CODInflation</v>
      </c>
      <c r="B278" s="26" t="s">
        <v>177</v>
      </c>
      <c r="C278" s="26" t="s">
        <v>178</v>
      </c>
      <c r="D278" s="26" t="s">
        <v>722</v>
      </c>
      <c r="E278" s="26" t="s">
        <v>713</v>
      </c>
      <c r="F278" s="28" t="s">
        <v>716</v>
      </c>
      <c r="G278" s="27">
        <v>14.9114919577121</v>
      </c>
      <c r="H278" s="27">
        <v>7.6889181699881499</v>
      </c>
      <c r="I278" s="27">
        <v>4.0153758023491797</v>
      </c>
    </row>
    <row r="279" spans="1:9">
      <c r="A279" s="19" t="str">
        <f t="shared" si="4"/>
        <v>COGInflation</v>
      </c>
      <c r="B279" s="26" t="s">
        <v>158</v>
      </c>
      <c r="C279" s="26" t="s">
        <v>159</v>
      </c>
      <c r="D279" s="26" t="s">
        <v>722</v>
      </c>
      <c r="E279" s="26" t="s">
        <v>713</v>
      </c>
      <c r="F279" s="28" t="s">
        <v>716</v>
      </c>
      <c r="G279" s="27">
        <v>2.1098256423702102</v>
      </c>
      <c r="H279" s="27">
        <v>2.8609486210410702</v>
      </c>
      <c r="I279" s="27">
        <v>3.2721369484290199</v>
      </c>
    </row>
    <row r="280" spans="1:9">
      <c r="A280" s="19" t="str">
        <f t="shared" si="4"/>
        <v>COLInflation</v>
      </c>
      <c r="B280" s="26" t="s">
        <v>154</v>
      </c>
      <c r="C280" s="26" t="s">
        <v>155</v>
      </c>
      <c r="D280" s="26" t="s">
        <v>722</v>
      </c>
      <c r="E280" s="26" t="s">
        <v>713</v>
      </c>
      <c r="F280" s="28" t="s">
        <v>716</v>
      </c>
      <c r="G280" s="27">
        <v>3.5501289727423799</v>
      </c>
      <c r="H280" s="27">
        <v>3.7320620996067699</v>
      </c>
      <c r="I280" s="27">
        <v>4.01871887566403</v>
      </c>
    </row>
    <row r="281" spans="1:9">
      <c r="A281" s="19" t="str">
        <f t="shared" si="4"/>
        <v>COMInflation</v>
      </c>
      <c r="B281" s="26" t="s">
        <v>156</v>
      </c>
      <c r="C281" s="26" t="s">
        <v>157</v>
      </c>
      <c r="D281" s="26" t="s">
        <v>722</v>
      </c>
      <c r="E281" s="26" t="s">
        <v>713</v>
      </c>
      <c r="F281" s="28" t="s">
        <v>716</v>
      </c>
      <c r="G281" s="27">
        <v>2.8802280184223301</v>
      </c>
      <c r="H281" s="27">
        <v>2.4967662391036201</v>
      </c>
      <c r="I281" s="27">
        <v>2.9851464421018599</v>
      </c>
    </row>
    <row r="282" spans="1:9">
      <c r="A282" s="19" t="str">
        <f t="shared" si="4"/>
        <v>CPVInflation</v>
      </c>
      <c r="B282" s="26" t="s">
        <v>130</v>
      </c>
      <c r="C282" s="26" t="s">
        <v>131</v>
      </c>
      <c r="D282" s="26" t="s">
        <v>722</v>
      </c>
      <c r="E282" s="26" t="s">
        <v>713</v>
      </c>
      <c r="F282" s="28" t="s">
        <v>716</v>
      </c>
      <c r="G282" s="27">
        <v>1.54655203950977</v>
      </c>
      <c r="H282" s="27">
        <v>2.0504183516315302</v>
      </c>
      <c r="I282" s="27">
        <v>2.5315159795106399</v>
      </c>
    </row>
    <row r="283" spans="1:9">
      <c r="A283" s="19" t="str">
        <f t="shared" si="4"/>
        <v>CRIInflation</v>
      </c>
      <c r="B283" s="26" t="s">
        <v>161</v>
      </c>
      <c r="C283" s="26" t="s">
        <v>162</v>
      </c>
      <c r="D283" s="26" t="s">
        <v>722</v>
      </c>
      <c r="E283" s="26" t="s">
        <v>713</v>
      </c>
      <c r="F283" s="28" t="s">
        <v>716</v>
      </c>
      <c r="G283" s="27">
        <v>2.1487474950296601</v>
      </c>
      <c r="H283" s="27">
        <v>2.4841983759312698</v>
      </c>
      <c r="I283" s="27">
        <v>2.4935434157979701</v>
      </c>
    </row>
    <row r="284" spans="1:9">
      <c r="A284" s="19" t="str">
        <f t="shared" si="4"/>
        <v>CUBInflation</v>
      </c>
      <c r="B284" s="26" t="s">
        <v>167</v>
      </c>
      <c r="C284" s="26" t="s">
        <v>168</v>
      </c>
      <c r="D284" s="26" t="s">
        <v>722</v>
      </c>
      <c r="E284" s="26" t="s">
        <v>713</v>
      </c>
      <c r="F284" s="28" t="s">
        <v>716</v>
      </c>
      <c r="G284" s="27">
        <v>1.9000899161807301</v>
      </c>
      <c r="H284" s="27">
        <v>2.1710125088883099</v>
      </c>
      <c r="I284" s="27">
        <v>2.44957360754516</v>
      </c>
    </row>
    <row r="285" spans="1:9">
      <c r="A285" s="19" t="str">
        <f t="shared" si="4"/>
        <v>CYPInflation</v>
      </c>
      <c r="B285" s="26" t="s">
        <v>171</v>
      </c>
      <c r="C285" s="26" t="s">
        <v>172</v>
      </c>
      <c r="D285" s="26" t="s">
        <v>722</v>
      </c>
      <c r="E285" s="26" t="s">
        <v>713</v>
      </c>
      <c r="F285" s="28" t="s">
        <v>716</v>
      </c>
      <c r="G285" s="27">
        <v>1.44214622780236</v>
      </c>
      <c r="H285" s="27">
        <v>1.8559651346030399</v>
      </c>
      <c r="I285" s="27">
        <v>2.2695803874758802</v>
      </c>
    </row>
    <row r="286" spans="1:9">
      <c r="A286" s="19" t="str">
        <f t="shared" si="4"/>
        <v>CZEInflation</v>
      </c>
      <c r="B286" s="26" t="s">
        <v>173</v>
      </c>
      <c r="C286" s="26" t="s">
        <v>174</v>
      </c>
      <c r="D286" s="26" t="s">
        <v>722</v>
      </c>
      <c r="E286" s="26" t="s">
        <v>713</v>
      </c>
      <c r="F286" s="28" t="s">
        <v>716</v>
      </c>
      <c r="G286" s="27">
        <v>2.70451960327369</v>
      </c>
      <c r="H286" s="27">
        <v>2.0032856217588599</v>
      </c>
      <c r="I286" s="27">
        <v>2.00002186643477</v>
      </c>
    </row>
    <row r="287" spans="1:9">
      <c r="A287" s="19" t="str">
        <f t="shared" si="4"/>
        <v>DEUInflation</v>
      </c>
      <c r="B287" s="26" t="s">
        <v>222</v>
      </c>
      <c r="C287" s="26" t="s">
        <v>223</v>
      </c>
      <c r="D287" s="26" t="s">
        <v>722</v>
      </c>
      <c r="E287" s="26" t="s">
        <v>713</v>
      </c>
      <c r="F287" s="28" t="s">
        <v>716</v>
      </c>
      <c r="G287" s="27">
        <v>1.58775433439195</v>
      </c>
      <c r="H287" s="27">
        <v>1.68217935759209</v>
      </c>
      <c r="I287" s="27">
        <v>1.87490723834309</v>
      </c>
    </row>
    <row r="288" spans="1:9">
      <c r="A288" s="19" t="str">
        <f t="shared" si="4"/>
        <v>DJIInflation</v>
      </c>
      <c r="B288" s="26" t="s">
        <v>181</v>
      </c>
      <c r="C288" s="26" t="s">
        <v>182</v>
      </c>
      <c r="D288" s="26" t="s">
        <v>722</v>
      </c>
      <c r="E288" s="26" t="s">
        <v>713</v>
      </c>
      <c r="F288" s="28" t="s">
        <v>716</v>
      </c>
      <c r="G288" s="27">
        <v>1.38854878994945</v>
      </c>
      <c r="H288" s="27">
        <v>2.4884791845686398</v>
      </c>
      <c r="I288" s="27">
        <v>3.2193569885306998</v>
      </c>
    </row>
    <row r="289" spans="1:9">
      <c r="A289" s="19" t="str">
        <f t="shared" si="4"/>
        <v>DNKInflation</v>
      </c>
      <c r="B289" s="26" t="s">
        <v>179</v>
      </c>
      <c r="C289" s="26" t="s">
        <v>180</v>
      </c>
      <c r="D289" s="26" t="s">
        <v>722</v>
      </c>
      <c r="E289" s="26" t="s">
        <v>713</v>
      </c>
      <c r="F289" s="28" t="s">
        <v>716</v>
      </c>
      <c r="G289" s="27">
        <v>1.2428962829581001</v>
      </c>
      <c r="H289" s="27">
        <v>1.6243424019925401</v>
      </c>
      <c r="I289" s="27">
        <v>2.0738231819345598</v>
      </c>
    </row>
    <row r="290" spans="1:9">
      <c r="A290" s="19" t="str">
        <f t="shared" si="4"/>
        <v>DOMInflation</v>
      </c>
      <c r="B290" s="26" t="s">
        <v>185</v>
      </c>
      <c r="C290" s="26" t="s">
        <v>186</v>
      </c>
      <c r="D290" s="26" t="s">
        <v>722</v>
      </c>
      <c r="E290" s="26" t="s">
        <v>713</v>
      </c>
      <c r="F290" s="28" t="s">
        <v>716</v>
      </c>
      <c r="G290" s="27">
        <v>1.4313633115661</v>
      </c>
      <c r="H290" s="27">
        <v>2.19089758205679</v>
      </c>
      <c r="I290" s="27">
        <v>2.9057102988347498</v>
      </c>
    </row>
    <row r="291" spans="1:9">
      <c r="A291" s="19" t="str">
        <f t="shared" si="4"/>
        <v>DZAInflation</v>
      </c>
      <c r="B291" s="26" t="s">
        <v>67</v>
      </c>
      <c r="C291" s="26" t="s">
        <v>68</v>
      </c>
      <c r="D291" s="26" t="s">
        <v>722</v>
      </c>
      <c r="E291" s="26" t="s">
        <v>713</v>
      </c>
      <c r="F291" s="28" t="s">
        <v>716</v>
      </c>
      <c r="G291" s="27">
        <v>3.8012582174803402</v>
      </c>
      <c r="H291" s="27">
        <v>3.5533637233749098</v>
      </c>
      <c r="I291" s="27">
        <v>2.9251144385227899</v>
      </c>
    </row>
    <row r="292" spans="1:9">
      <c r="A292" s="19" t="str">
        <f t="shared" si="4"/>
        <v>ECUInflation</v>
      </c>
      <c r="B292" s="26" t="s">
        <v>187</v>
      </c>
      <c r="C292" s="26" t="s">
        <v>188</v>
      </c>
      <c r="D292" s="26" t="s">
        <v>722</v>
      </c>
      <c r="E292" s="26" t="s">
        <v>713</v>
      </c>
      <c r="F292" s="28" t="s">
        <v>716</v>
      </c>
      <c r="G292" s="27">
        <v>0.200301744886655</v>
      </c>
      <c r="H292" s="27">
        <v>0.66725132434637402</v>
      </c>
      <c r="I292" s="27">
        <v>1.3624898910232299</v>
      </c>
    </row>
    <row r="293" spans="1:9">
      <c r="A293" s="19" t="str">
        <f t="shared" si="4"/>
        <v>EGYInflation</v>
      </c>
      <c r="B293" s="26" t="s">
        <v>189</v>
      </c>
      <c r="C293" s="26" t="s">
        <v>190</v>
      </c>
      <c r="D293" s="26" t="s">
        <v>722</v>
      </c>
      <c r="E293" s="26" t="s">
        <v>713</v>
      </c>
      <c r="F293" s="28" t="s">
        <v>716</v>
      </c>
      <c r="G293" s="27">
        <v>9.8082527530925798</v>
      </c>
      <c r="H293" s="27">
        <v>10.2085658386034</v>
      </c>
      <c r="I293" s="27">
        <v>9.2555127610890402</v>
      </c>
    </row>
    <row r="294" spans="1:9">
      <c r="A294" s="19" t="str">
        <f t="shared" si="4"/>
        <v>ERIInflation</v>
      </c>
      <c r="B294" s="26" t="s">
        <v>195</v>
      </c>
      <c r="C294" s="26" t="s">
        <v>196</v>
      </c>
      <c r="D294" s="26" t="s">
        <v>722</v>
      </c>
      <c r="E294" s="26" t="s">
        <v>713</v>
      </c>
      <c r="F294" s="28" t="s">
        <v>716</v>
      </c>
      <c r="G294" s="27">
        <v>9.4093598909817207</v>
      </c>
      <c r="H294" s="27">
        <v>8.9089652701353792</v>
      </c>
      <c r="I294" s="27">
        <v>7.7732376026032002</v>
      </c>
    </row>
    <row r="295" spans="1:9">
      <c r="A295" s="19" t="str">
        <f t="shared" si="4"/>
        <v>ESPInflation</v>
      </c>
      <c r="B295" s="26" t="s">
        <v>437</v>
      </c>
      <c r="C295" s="26" t="s">
        <v>438</v>
      </c>
      <c r="D295" s="26" t="s">
        <v>722</v>
      </c>
      <c r="E295" s="26" t="s">
        <v>713</v>
      </c>
      <c r="F295" s="28" t="s">
        <v>716</v>
      </c>
      <c r="G295" s="27">
        <v>1.3064448368739801</v>
      </c>
      <c r="H295" s="27">
        <v>1.5905657549038601</v>
      </c>
      <c r="I295" s="27">
        <v>1.88542210606395</v>
      </c>
    </row>
    <row r="296" spans="1:9">
      <c r="A296" s="19" t="str">
        <f t="shared" si="4"/>
        <v>ESTInflation</v>
      </c>
      <c r="B296" s="26" t="s">
        <v>197</v>
      </c>
      <c r="C296" s="26" t="s">
        <v>198</v>
      </c>
      <c r="D296" s="26" t="s">
        <v>722</v>
      </c>
      <c r="E296" s="26" t="s">
        <v>713</v>
      </c>
      <c r="F296" s="28" t="s">
        <v>716</v>
      </c>
      <c r="G296" s="27">
        <v>2.45001827582078</v>
      </c>
      <c r="H296" s="27">
        <v>2.10163727309207</v>
      </c>
      <c r="I296" s="27">
        <v>2.0526964599235402</v>
      </c>
    </row>
    <row r="297" spans="1:9">
      <c r="A297" s="19" t="str">
        <f t="shared" si="4"/>
        <v>ETHInflation</v>
      </c>
      <c r="B297" s="26" t="s">
        <v>201</v>
      </c>
      <c r="C297" s="26" t="s">
        <v>202</v>
      </c>
      <c r="D297" s="26" t="s">
        <v>722</v>
      </c>
      <c r="E297" s="26" t="s">
        <v>713</v>
      </c>
      <c r="F297" s="28" t="s">
        <v>716</v>
      </c>
      <c r="G297" s="27">
        <v>11.506154096864099</v>
      </c>
      <c r="H297" s="27">
        <v>8.7990601108937696</v>
      </c>
      <c r="I297" s="27">
        <v>8.4030212404437794</v>
      </c>
    </row>
    <row r="298" spans="1:9">
      <c r="A298" s="19" t="str">
        <f t="shared" si="4"/>
        <v>FINInflation</v>
      </c>
      <c r="B298" s="26" t="s">
        <v>208</v>
      </c>
      <c r="C298" s="26" t="s">
        <v>209</v>
      </c>
      <c r="D298" s="26" t="s">
        <v>722</v>
      </c>
      <c r="E298" s="26" t="s">
        <v>713</v>
      </c>
      <c r="F298" s="28" t="s">
        <v>716</v>
      </c>
      <c r="G298" s="27">
        <v>1.4029785358473399</v>
      </c>
      <c r="H298" s="27">
        <v>1.40543159518673</v>
      </c>
      <c r="I298" s="27">
        <v>1.6025135167069</v>
      </c>
    </row>
    <row r="299" spans="1:9">
      <c r="A299" s="19" t="str">
        <f t="shared" si="4"/>
        <v>FRAInflation</v>
      </c>
      <c r="B299" s="26" t="s">
        <v>210</v>
      </c>
      <c r="C299" s="26" t="s">
        <v>211</v>
      </c>
      <c r="D299" s="26" t="s">
        <v>722</v>
      </c>
      <c r="E299" s="26" t="s">
        <v>713</v>
      </c>
      <c r="F299" s="28" t="s">
        <v>716</v>
      </c>
      <c r="G299" s="27">
        <v>1.20322239188337</v>
      </c>
      <c r="H299" s="27">
        <v>1.3946946347134399</v>
      </c>
      <c r="I299" s="27">
        <v>1.6930244244229999</v>
      </c>
    </row>
    <row r="300" spans="1:9">
      <c r="A300" s="19" t="str">
        <f t="shared" si="4"/>
        <v>GABInflation</v>
      </c>
      <c r="B300" s="26" t="s">
        <v>217</v>
      </c>
      <c r="C300" s="26" t="s">
        <v>218</v>
      </c>
      <c r="D300" s="26" t="s">
        <v>722</v>
      </c>
      <c r="E300" s="26" t="s">
        <v>713</v>
      </c>
      <c r="F300" s="28" t="s">
        <v>716</v>
      </c>
      <c r="G300" s="27">
        <v>4.3000240644928303</v>
      </c>
      <c r="H300" s="27">
        <v>3.6701098982091702</v>
      </c>
      <c r="I300" s="27">
        <v>3.0326306857961498</v>
      </c>
    </row>
    <row r="301" spans="1:9">
      <c r="A301" s="19" t="str">
        <f t="shared" si="4"/>
        <v>GBRInflation</v>
      </c>
      <c r="B301" s="26" t="s">
        <v>477</v>
      </c>
      <c r="C301" s="26" t="s">
        <v>478</v>
      </c>
      <c r="D301" s="26" t="s">
        <v>722</v>
      </c>
      <c r="E301" s="26" t="s">
        <v>713</v>
      </c>
      <c r="F301" s="28" t="s">
        <v>716</v>
      </c>
      <c r="G301" s="27">
        <v>1.90407609888534</v>
      </c>
      <c r="H301" s="27">
        <v>1.99839452448349</v>
      </c>
      <c r="I301" s="27">
        <v>2.09138414706451</v>
      </c>
    </row>
    <row r="302" spans="1:9">
      <c r="A302" s="19" t="str">
        <f t="shared" si="4"/>
        <v>GHAInflation</v>
      </c>
      <c r="B302" s="26" t="s">
        <v>224</v>
      </c>
      <c r="C302" s="26" t="s">
        <v>225</v>
      </c>
      <c r="D302" s="26" t="s">
        <v>722</v>
      </c>
      <c r="E302" s="26" t="s">
        <v>713</v>
      </c>
      <c r="F302" s="28" t="s">
        <v>716</v>
      </c>
      <c r="G302" s="27">
        <v>9.4479691576164004</v>
      </c>
      <c r="H302" s="27">
        <v>8.3664152867994002</v>
      </c>
      <c r="I302" s="27">
        <v>7.6866433042013202</v>
      </c>
    </row>
    <row r="303" spans="1:9">
      <c r="A303" s="19" t="str">
        <f t="shared" si="4"/>
        <v>GINInflation</v>
      </c>
      <c r="B303" s="26" t="s">
        <v>241</v>
      </c>
      <c r="C303" s="26" t="s">
        <v>242</v>
      </c>
      <c r="D303" s="26" t="s">
        <v>722</v>
      </c>
      <c r="E303" s="26" t="s">
        <v>713</v>
      </c>
      <c r="F303" s="28" t="s">
        <v>716</v>
      </c>
      <c r="G303" s="27">
        <v>9.1000037468619901</v>
      </c>
      <c r="H303" s="27">
        <v>8.8396404935829391</v>
      </c>
      <c r="I303" s="27">
        <v>8.8301000896136408</v>
      </c>
    </row>
    <row r="304" spans="1:9">
      <c r="A304" s="19" t="str">
        <f t="shared" si="4"/>
        <v>GMBInflation</v>
      </c>
      <c r="B304" s="26" t="s">
        <v>219</v>
      </c>
      <c r="C304" s="26" t="s">
        <v>220</v>
      </c>
      <c r="D304" s="26" t="s">
        <v>722</v>
      </c>
      <c r="E304" s="26" t="s">
        <v>713</v>
      </c>
      <c r="F304" s="28" t="s">
        <v>716</v>
      </c>
      <c r="G304" s="27">
        <v>6.5644902236801901</v>
      </c>
      <c r="H304" s="27">
        <v>6.26043468823522</v>
      </c>
      <c r="I304" s="27">
        <v>5.5053975667138202</v>
      </c>
    </row>
    <row r="305" spans="1:9">
      <c r="A305" s="19" t="str">
        <f t="shared" si="4"/>
        <v>GNBInflation</v>
      </c>
      <c r="B305" s="26" t="s">
        <v>243</v>
      </c>
      <c r="C305" s="26" t="s">
        <v>244</v>
      </c>
      <c r="D305" s="26" t="s">
        <v>722</v>
      </c>
      <c r="E305" s="26" t="s">
        <v>713</v>
      </c>
      <c r="F305" s="28" t="s">
        <v>716</v>
      </c>
      <c r="G305" s="27">
        <v>1.3071964698629399</v>
      </c>
      <c r="H305" s="27">
        <v>1.36957996292919</v>
      </c>
      <c r="I305" s="27">
        <v>1.664311522375</v>
      </c>
    </row>
    <row r="306" spans="1:9">
      <c r="A306" s="19" t="str">
        <f t="shared" si="4"/>
        <v>GNQInflation</v>
      </c>
      <c r="B306" s="26" t="s">
        <v>193</v>
      </c>
      <c r="C306" s="26" t="s">
        <v>194</v>
      </c>
      <c r="D306" s="26" t="s">
        <v>722</v>
      </c>
      <c r="E306" s="26" t="s">
        <v>713</v>
      </c>
      <c r="F306" s="28" t="s">
        <v>716</v>
      </c>
      <c r="G306" s="27">
        <v>2.1617080065255498</v>
      </c>
      <c r="H306" s="27">
        <v>2.6336296086719901</v>
      </c>
      <c r="I306" s="27">
        <v>2.8034821395892702</v>
      </c>
    </row>
    <row r="307" spans="1:9">
      <c r="A307" s="19" t="str">
        <f t="shared" si="4"/>
        <v>GRCInflation</v>
      </c>
      <c r="B307" s="26" t="s">
        <v>228</v>
      </c>
      <c r="C307" s="26" t="s">
        <v>229</v>
      </c>
      <c r="D307" s="26" t="s">
        <v>722</v>
      </c>
      <c r="E307" s="26" t="s">
        <v>713</v>
      </c>
      <c r="F307" s="28" t="s">
        <v>716</v>
      </c>
      <c r="G307" s="27">
        <v>1.0049703183184899</v>
      </c>
      <c r="H307" s="27">
        <v>1.1047843457872</v>
      </c>
      <c r="I307" s="27">
        <v>1.5020859656232901</v>
      </c>
    </row>
    <row r="308" spans="1:9">
      <c r="A308" s="19" t="str">
        <f t="shared" si="4"/>
        <v>GTMInflation</v>
      </c>
      <c r="B308" s="26" t="s">
        <v>237</v>
      </c>
      <c r="C308" s="26" t="s">
        <v>238</v>
      </c>
      <c r="D308" s="26" t="s">
        <v>722</v>
      </c>
      <c r="E308" s="26" t="s">
        <v>713</v>
      </c>
      <c r="F308" s="28" t="s">
        <v>716</v>
      </c>
      <c r="G308" s="27">
        <v>3.8923554678430499</v>
      </c>
      <c r="H308" s="27">
        <v>3.4885458758588199</v>
      </c>
      <c r="I308" s="27">
        <v>3.6875150994913</v>
      </c>
    </row>
    <row r="309" spans="1:9">
      <c r="A309" s="19" t="str">
        <f t="shared" si="4"/>
        <v>GUYInflation</v>
      </c>
      <c r="B309" s="26" t="s">
        <v>245</v>
      </c>
      <c r="C309" s="26" t="s">
        <v>246</v>
      </c>
      <c r="D309" s="26" t="s">
        <v>722</v>
      </c>
      <c r="E309" s="26" t="s">
        <v>713</v>
      </c>
      <c r="F309" s="28" t="s">
        <v>716</v>
      </c>
      <c r="G309" s="27">
        <v>0.293011319693459</v>
      </c>
      <c r="H309" s="27">
        <v>2.39078352643857</v>
      </c>
      <c r="I309" s="27">
        <v>3.4067150096237899</v>
      </c>
    </row>
    <row r="310" spans="1:9">
      <c r="A310" s="19" t="str">
        <f t="shared" si="4"/>
        <v>HNDInflation</v>
      </c>
      <c r="B310" s="26" t="s">
        <v>253</v>
      </c>
      <c r="C310" s="26" t="s">
        <v>254</v>
      </c>
      <c r="D310" s="26" t="s">
        <v>722</v>
      </c>
      <c r="E310" s="26" t="s">
        <v>713</v>
      </c>
      <c r="F310" s="28" t="s">
        <v>716</v>
      </c>
      <c r="G310" s="27">
        <v>4.3189029753198698</v>
      </c>
      <c r="H310" s="27">
        <v>3.9417953681442301</v>
      </c>
      <c r="I310" s="27">
        <v>3.6677906508502098</v>
      </c>
    </row>
    <row r="311" spans="1:9">
      <c r="A311" s="19" t="str">
        <f t="shared" si="4"/>
        <v>HRVInflation</v>
      </c>
      <c r="B311" s="26" t="s">
        <v>165</v>
      </c>
      <c r="C311" s="26" t="s">
        <v>166</v>
      </c>
      <c r="D311" s="26" t="s">
        <v>722</v>
      </c>
      <c r="E311" s="26" t="s">
        <v>713</v>
      </c>
      <c r="F311" s="28" t="s">
        <v>716</v>
      </c>
      <c r="G311" s="27">
        <v>1.00281370859105</v>
      </c>
      <c r="H311" s="27">
        <v>1.4866416472986099</v>
      </c>
      <c r="I311" s="27">
        <v>1.59566528741317</v>
      </c>
    </row>
    <row r="312" spans="1:9">
      <c r="A312" s="19" t="str">
        <f t="shared" si="4"/>
        <v>HTIInflation</v>
      </c>
      <c r="B312" s="26" t="s">
        <v>247</v>
      </c>
      <c r="C312" s="26" t="s">
        <v>248</v>
      </c>
      <c r="D312" s="26" t="s">
        <v>722</v>
      </c>
      <c r="E312" s="26" t="s">
        <v>713</v>
      </c>
      <c r="F312" s="28" t="s">
        <v>716</v>
      </c>
      <c r="G312" s="27">
        <v>18.499980661754702</v>
      </c>
      <c r="H312" s="27">
        <v>19.000033046373801</v>
      </c>
      <c r="I312" s="27">
        <v>15.9999739441465</v>
      </c>
    </row>
    <row r="313" spans="1:9">
      <c r="A313" s="19" t="str">
        <f t="shared" si="4"/>
        <v>HUNInflation</v>
      </c>
      <c r="B313" s="26" t="s">
        <v>255</v>
      </c>
      <c r="C313" s="26" t="s">
        <v>256</v>
      </c>
      <c r="D313" s="26" t="s">
        <v>722</v>
      </c>
      <c r="E313" s="26" t="s">
        <v>713</v>
      </c>
      <c r="F313" s="28" t="s">
        <v>716</v>
      </c>
      <c r="G313" s="27">
        <v>3.0056654206460802</v>
      </c>
      <c r="H313" s="27">
        <v>3.00396710112742</v>
      </c>
      <c r="I313" s="27">
        <v>2.86791923679377</v>
      </c>
    </row>
    <row r="314" spans="1:9">
      <c r="A314" s="19" t="str">
        <f t="shared" si="4"/>
        <v>IRLInflation</v>
      </c>
      <c r="B314" s="26" t="s">
        <v>264</v>
      </c>
      <c r="C314" s="26" t="s">
        <v>265</v>
      </c>
      <c r="D314" s="26" t="s">
        <v>722</v>
      </c>
      <c r="E314" s="26" t="s">
        <v>713</v>
      </c>
      <c r="F314" s="28" t="s">
        <v>716</v>
      </c>
      <c r="G314" s="27">
        <v>1.1015282248713201</v>
      </c>
      <c r="H314" s="27">
        <v>1.2091274062900399</v>
      </c>
      <c r="I314" s="27">
        <v>1.4069623417225701</v>
      </c>
    </row>
    <row r="315" spans="1:9">
      <c r="A315" s="19" t="str">
        <f t="shared" si="4"/>
        <v>IRQInflation</v>
      </c>
      <c r="B315" s="26" t="s">
        <v>262</v>
      </c>
      <c r="C315" s="26" t="s">
        <v>263</v>
      </c>
      <c r="D315" s="26" t="s">
        <v>722</v>
      </c>
      <c r="E315" s="26" t="s">
        <v>713</v>
      </c>
      <c r="F315" s="28" t="s">
        <v>716</v>
      </c>
      <c r="G315" s="27">
        <v>0.42191874997914403</v>
      </c>
      <c r="H315" s="27">
        <v>2.1887973785942298</v>
      </c>
      <c r="I315" s="27">
        <v>2.7942054059679502</v>
      </c>
    </row>
    <row r="316" spans="1:9">
      <c r="A316" s="19" t="str">
        <f t="shared" si="4"/>
        <v>ISLInflation</v>
      </c>
      <c r="B316" s="26" t="s">
        <v>257</v>
      </c>
      <c r="C316" s="26" t="s">
        <v>258</v>
      </c>
      <c r="D316" s="26" t="s">
        <v>722</v>
      </c>
      <c r="E316" s="26" t="s">
        <v>713</v>
      </c>
      <c r="F316" s="28" t="s">
        <v>716</v>
      </c>
      <c r="G316" s="27">
        <v>1.7926533194863901</v>
      </c>
      <c r="H316" s="27">
        <v>1.9408907101425099</v>
      </c>
      <c r="I316" s="27">
        <v>2.12505954723389</v>
      </c>
    </row>
    <row r="317" spans="1:9">
      <c r="A317" s="19" t="str">
        <f t="shared" si="4"/>
        <v>ISRInflation</v>
      </c>
      <c r="B317" s="26" t="s">
        <v>268</v>
      </c>
      <c r="C317" s="26" t="s">
        <v>269</v>
      </c>
      <c r="D317" s="26" t="s">
        <v>722</v>
      </c>
      <c r="E317" s="26" t="s">
        <v>713</v>
      </c>
      <c r="F317" s="28" t="s">
        <v>716</v>
      </c>
      <c r="G317" s="27">
        <v>1.0108394135061201</v>
      </c>
      <c r="H317" s="27">
        <v>1.45986951175836</v>
      </c>
      <c r="I317" s="27">
        <v>2.0182307659414498</v>
      </c>
    </row>
    <row r="318" spans="1:9">
      <c r="A318" s="19" t="str">
        <f t="shared" si="4"/>
        <v>ITAInflation</v>
      </c>
      <c r="B318" s="26" t="s">
        <v>270</v>
      </c>
      <c r="C318" s="26" t="s">
        <v>271</v>
      </c>
      <c r="D318" s="26" t="s">
        <v>722</v>
      </c>
      <c r="E318" s="26" t="s">
        <v>713</v>
      </c>
      <c r="F318" s="28" t="s">
        <v>716</v>
      </c>
      <c r="G318" s="27">
        <v>0.90522182903593995</v>
      </c>
      <c r="H318" s="27">
        <v>1.1045445063303001</v>
      </c>
      <c r="I318" s="27">
        <v>1.30004569331638</v>
      </c>
    </row>
    <row r="319" spans="1:9">
      <c r="A319" s="19" t="str">
        <f t="shared" si="4"/>
        <v>JAMInflation</v>
      </c>
      <c r="B319" s="26" t="s">
        <v>272</v>
      </c>
      <c r="C319" s="26" t="s">
        <v>273</v>
      </c>
      <c r="D319" s="26" t="s">
        <v>722</v>
      </c>
      <c r="E319" s="26" t="s">
        <v>713</v>
      </c>
      <c r="F319" s="28" t="s">
        <v>716</v>
      </c>
      <c r="G319" s="27">
        <v>3.5085845897486299</v>
      </c>
      <c r="H319" s="27">
        <v>4.4294523399749597</v>
      </c>
      <c r="I319" s="27">
        <v>5.0135434825945904</v>
      </c>
    </row>
    <row r="320" spans="1:9">
      <c r="A320" s="19" t="str">
        <f t="shared" si="4"/>
        <v>JORInflation</v>
      </c>
      <c r="B320" s="26" t="s">
        <v>277</v>
      </c>
      <c r="C320" s="26" t="s">
        <v>278</v>
      </c>
      <c r="D320" s="26" t="s">
        <v>722</v>
      </c>
      <c r="E320" s="26" t="s">
        <v>713</v>
      </c>
      <c r="F320" s="28" t="s">
        <v>716</v>
      </c>
      <c r="G320" s="27">
        <v>0.74128502774304295</v>
      </c>
      <c r="H320" s="27">
        <v>2.4415938082270299</v>
      </c>
      <c r="I320" s="27">
        <v>1.79359405156378</v>
      </c>
    </row>
    <row r="321" spans="1:9">
      <c r="A321" s="19" t="str">
        <f t="shared" si="4"/>
        <v>KENInflation</v>
      </c>
      <c r="B321" s="26" t="s">
        <v>280</v>
      </c>
      <c r="C321" s="26" t="s">
        <v>281</v>
      </c>
      <c r="D321" s="26" t="s">
        <v>722</v>
      </c>
      <c r="E321" s="26" t="s">
        <v>713</v>
      </c>
      <c r="F321" s="28" t="s">
        <v>716</v>
      </c>
      <c r="G321" s="27">
        <v>6.20353566577365</v>
      </c>
      <c r="H321" s="27">
        <v>6.4056655491982504</v>
      </c>
      <c r="I321" s="27">
        <v>6.3039722814833299</v>
      </c>
    </row>
    <row r="322" spans="1:9">
      <c r="A322" s="19" t="str">
        <f t="shared" si="4"/>
        <v>KWTInflation</v>
      </c>
      <c r="B322" s="26" t="s">
        <v>283</v>
      </c>
      <c r="C322" s="26" t="s">
        <v>284</v>
      </c>
      <c r="D322" s="26" t="s">
        <v>722</v>
      </c>
      <c r="E322" s="26" t="s">
        <v>713</v>
      </c>
      <c r="F322" s="28" t="s">
        <v>716</v>
      </c>
      <c r="G322" s="27">
        <v>1.14873612750039</v>
      </c>
      <c r="H322" s="27">
        <v>1.95327352205609</v>
      </c>
      <c r="I322" s="27">
        <v>2.1498028787577002</v>
      </c>
    </row>
    <row r="323" spans="1:9">
      <c r="A323" s="19" t="str">
        <f t="shared" ref="A323:A386" si="5">C323&amp;D323</f>
        <v>LBNInflation</v>
      </c>
      <c r="B323" s="26" t="s">
        <v>289</v>
      </c>
      <c r="C323" s="26" t="s">
        <v>290</v>
      </c>
      <c r="D323" s="26" t="s">
        <v>722</v>
      </c>
      <c r="E323" s="26" t="s">
        <v>713</v>
      </c>
      <c r="F323" s="28" t="s">
        <v>716</v>
      </c>
      <c r="G323" s="27">
        <v>2.8741774003037301</v>
      </c>
      <c r="H323" s="27">
        <v>4.0015709346291102</v>
      </c>
      <c r="I323" s="27">
        <v>2.4358892721060901</v>
      </c>
    </row>
    <row r="324" spans="1:9">
      <c r="A324" s="19" t="str">
        <f t="shared" si="5"/>
        <v>LBRInflation</v>
      </c>
      <c r="B324" s="26" t="s">
        <v>293</v>
      </c>
      <c r="C324" s="26" t="s">
        <v>294</v>
      </c>
      <c r="D324" s="26" t="s">
        <v>722</v>
      </c>
      <c r="E324" s="26" t="s">
        <v>713</v>
      </c>
      <c r="F324" s="28" t="s">
        <v>716</v>
      </c>
      <c r="G324" s="27">
        <v>14.9745125931184</v>
      </c>
      <c r="H324" s="27">
        <v>7.7387987326851198</v>
      </c>
      <c r="I324" s="27">
        <v>2.34873407943756</v>
      </c>
    </row>
    <row r="325" spans="1:9">
      <c r="A325" s="19" t="str">
        <f t="shared" si="5"/>
        <v>LBYInflation</v>
      </c>
      <c r="B325" s="26" t="s">
        <v>295</v>
      </c>
      <c r="C325" s="26" t="s">
        <v>296</v>
      </c>
      <c r="D325" s="26" t="s">
        <v>722</v>
      </c>
      <c r="E325" s="26" t="s">
        <v>713</v>
      </c>
      <c r="F325" s="28" t="s">
        <v>716</v>
      </c>
      <c r="G325" s="27">
        <v>-0.99863872008249999</v>
      </c>
      <c r="H325" s="27">
        <v>6.8650535952735403</v>
      </c>
      <c r="I325" s="27">
        <v>5.3329990342470603</v>
      </c>
    </row>
    <row r="326" spans="1:9">
      <c r="A326" s="19" t="str">
        <f t="shared" si="5"/>
        <v>LSOInflation</v>
      </c>
      <c r="B326" s="26" t="s">
        <v>291</v>
      </c>
      <c r="C326" s="26" t="s">
        <v>292</v>
      </c>
      <c r="D326" s="26" t="s">
        <v>722</v>
      </c>
      <c r="E326" s="26" t="s">
        <v>713</v>
      </c>
      <c r="F326" s="28" t="s">
        <v>716</v>
      </c>
      <c r="G326" s="27">
        <v>5.10170661160367</v>
      </c>
      <c r="H326" s="27">
        <v>5.3243214995841903</v>
      </c>
      <c r="I326" s="27">
        <v>5.3395924549620704</v>
      </c>
    </row>
    <row r="327" spans="1:9">
      <c r="A327" s="19" t="str">
        <f t="shared" si="5"/>
        <v>LTUInflation</v>
      </c>
      <c r="B327" s="26" t="s">
        <v>299</v>
      </c>
      <c r="C327" s="26" t="s">
        <v>300</v>
      </c>
      <c r="D327" s="26" t="s">
        <v>722</v>
      </c>
      <c r="E327" s="26" t="s">
        <v>713</v>
      </c>
      <c r="F327" s="28" t="s">
        <v>716</v>
      </c>
      <c r="G327" s="27">
        <v>2.3031966781481099</v>
      </c>
      <c r="H327" s="27">
        <v>2.15413435493261</v>
      </c>
      <c r="I327" s="27">
        <v>2.26053570219015</v>
      </c>
    </row>
    <row r="328" spans="1:9">
      <c r="A328" s="19" t="str">
        <f t="shared" si="5"/>
        <v>LUXInflation</v>
      </c>
      <c r="B328" s="26" t="s">
        <v>301</v>
      </c>
      <c r="C328" s="26" t="s">
        <v>302</v>
      </c>
      <c r="D328" s="26" t="s">
        <v>722</v>
      </c>
      <c r="E328" s="26" t="s">
        <v>713</v>
      </c>
      <c r="F328" s="28" t="s">
        <v>716</v>
      </c>
      <c r="G328" s="27">
        <v>2.46074685825696</v>
      </c>
      <c r="H328" s="27">
        <v>2.5768649085636999</v>
      </c>
      <c r="I328" s="27">
        <v>2.46796595056888</v>
      </c>
    </row>
    <row r="329" spans="1:9">
      <c r="A329" s="19" t="str">
        <f t="shared" si="5"/>
        <v>LVAInflation</v>
      </c>
      <c r="B329" s="26" t="s">
        <v>287</v>
      </c>
      <c r="C329" s="26" t="s">
        <v>288</v>
      </c>
      <c r="D329" s="26" t="s">
        <v>722</v>
      </c>
      <c r="E329" s="26" t="s">
        <v>713</v>
      </c>
      <c r="F329" s="28" t="s">
        <v>716</v>
      </c>
      <c r="G329" s="27">
        <v>2.92758482612349</v>
      </c>
      <c r="H329" s="27">
        <v>2.6520207154650199</v>
      </c>
      <c r="I329" s="27">
        <v>1.97396587310445</v>
      </c>
    </row>
    <row r="330" spans="1:9">
      <c r="A330" s="19" t="str">
        <f t="shared" si="5"/>
        <v>MARInflation</v>
      </c>
      <c r="B330" s="26" t="s">
        <v>332</v>
      </c>
      <c r="C330" s="26" t="s">
        <v>333</v>
      </c>
      <c r="D330" s="26" t="s">
        <v>722</v>
      </c>
      <c r="E330" s="26" t="s">
        <v>713</v>
      </c>
      <c r="F330" s="28" t="s">
        <v>716</v>
      </c>
      <c r="G330" s="27">
        <v>0.40279584520370698</v>
      </c>
      <c r="H330" s="27">
        <v>2.1238724957703199</v>
      </c>
      <c r="I330" s="27">
        <v>2.3019430672925001</v>
      </c>
    </row>
    <row r="331" spans="1:9">
      <c r="A331" s="19" t="str">
        <f t="shared" si="5"/>
        <v>MDAInflation</v>
      </c>
      <c r="B331" s="26" t="s">
        <v>382</v>
      </c>
      <c r="C331" s="26" t="s">
        <v>383</v>
      </c>
      <c r="D331" s="26" t="s">
        <v>722</v>
      </c>
      <c r="E331" s="26" t="s">
        <v>713</v>
      </c>
      <c r="F331" s="28" t="s">
        <v>716</v>
      </c>
      <c r="G331" s="27">
        <v>4.3021035520109701</v>
      </c>
      <c r="H331" s="27">
        <v>3.8028486740922598</v>
      </c>
      <c r="I331" s="27">
        <v>3.5003350132548601</v>
      </c>
    </row>
    <row r="332" spans="1:9">
      <c r="A332" s="19" t="str">
        <f t="shared" si="5"/>
        <v>MDGInflation</v>
      </c>
      <c r="B332" s="26" t="s">
        <v>303</v>
      </c>
      <c r="C332" s="26" t="s">
        <v>304</v>
      </c>
      <c r="D332" s="26" t="s">
        <v>722</v>
      </c>
      <c r="E332" s="26" t="s">
        <v>713</v>
      </c>
      <c r="F332" s="28" t="s">
        <v>716</v>
      </c>
      <c r="G332" s="27">
        <v>6.4056091586030801</v>
      </c>
      <c r="H332" s="27">
        <v>6.1069515461407304</v>
      </c>
      <c r="I332" s="27">
        <v>5.9040106541002801</v>
      </c>
    </row>
    <row r="333" spans="1:9">
      <c r="A333" s="19" t="str">
        <f t="shared" si="5"/>
        <v>MEXInflation</v>
      </c>
      <c r="B333" s="26" t="s">
        <v>322</v>
      </c>
      <c r="C333" s="26" t="s">
        <v>323</v>
      </c>
      <c r="D333" s="26" t="s">
        <v>722</v>
      </c>
      <c r="E333" s="26" t="s">
        <v>713</v>
      </c>
      <c r="F333" s="28" t="s">
        <v>716</v>
      </c>
      <c r="G333" s="27">
        <v>3.5467774706668198</v>
      </c>
      <c r="H333" s="27">
        <v>3.38024743037839</v>
      </c>
      <c r="I333" s="27">
        <v>3.2453044417996901</v>
      </c>
    </row>
    <row r="334" spans="1:9">
      <c r="A334" s="19" t="str">
        <f t="shared" si="5"/>
        <v>MKDInflation</v>
      </c>
      <c r="B334" s="26" t="s">
        <v>354</v>
      </c>
      <c r="C334" s="26" t="s">
        <v>355</v>
      </c>
      <c r="D334" s="26" t="s">
        <v>722</v>
      </c>
      <c r="E334" s="26" t="s">
        <v>713</v>
      </c>
      <c r="F334" s="28" t="s">
        <v>716</v>
      </c>
      <c r="G334" s="27">
        <v>1.47901286272482</v>
      </c>
      <c r="H334" s="27">
        <v>1.4971466404644</v>
      </c>
      <c r="I334" s="27">
        <v>1.50118999933384</v>
      </c>
    </row>
    <row r="335" spans="1:9">
      <c r="A335" s="19" t="str">
        <f t="shared" si="5"/>
        <v>MLIInflation</v>
      </c>
      <c r="B335" s="26" t="s">
        <v>309</v>
      </c>
      <c r="C335" s="26" t="s">
        <v>310</v>
      </c>
      <c r="D335" s="26" t="s">
        <v>722</v>
      </c>
      <c r="E335" s="26" t="s">
        <v>713</v>
      </c>
      <c r="F335" s="28" t="s">
        <v>716</v>
      </c>
      <c r="G335" s="27">
        <v>1.8424258205353701</v>
      </c>
      <c r="H335" s="27">
        <v>1.81303483257928</v>
      </c>
      <c r="I335" s="27">
        <v>1.93090803074387</v>
      </c>
    </row>
    <row r="336" spans="1:9">
      <c r="A336" s="19" t="str">
        <f t="shared" si="5"/>
        <v>MLTInflation</v>
      </c>
      <c r="B336" s="26" t="s">
        <v>311</v>
      </c>
      <c r="C336" s="26" t="s">
        <v>312</v>
      </c>
      <c r="D336" s="26" t="s">
        <v>722</v>
      </c>
      <c r="E336" s="26" t="s">
        <v>713</v>
      </c>
      <c r="F336" s="28" t="s">
        <v>716</v>
      </c>
      <c r="G336" s="27">
        <v>1.67403106114389</v>
      </c>
      <c r="H336" s="27">
        <v>1.9254251654893</v>
      </c>
      <c r="I336" s="27">
        <v>2.1928180203884602</v>
      </c>
    </row>
    <row r="337" spans="1:9">
      <c r="A337" s="19" t="str">
        <f t="shared" si="5"/>
        <v>MNEInflation</v>
      </c>
      <c r="B337" s="26" t="s">
        <v>328</v>
      </c>
      <c r="C337" s="26" t="s">
        <v>329</v>
      </c>
      <c r="D337" s="26" t="s">
        <v>722</v>
      </c>
      <c r="E337" s="26" t="s">
        <v>713</v>
      </c>
      <c r="F337" s="28" t="s">
        <v>716</v>
      </c>
      <c r="G337" s="27">
        <v>0.50386820506516095</v>
      </c>
      <c r="H337" s="27">
        <v>0.90773628772466897</v>
      </c>
      <c r="I337" s="27">
        <v>0.87185103681186504</v>
      </c>
    </row>
    <row r="338" spans="1:9">
      <c r="A338" s="19" t="str">
        <f t="shared" si="5"/>
        <v>MOZInflation</v>
      </c>
      <c r="B338" s="26" t="s">
        <v>334</v>
      </c>
      <c r="C338" s="26" t="s">
        <v>335</v>
      </c>
      <c r="D338" s="26" t="s">
        <v>722</v>
      </c>
      <c r="E338" s="26" t="s">
        <v>713</v>
      </c>
      <c r="F338" s="28" t="s">
        <v>716</v>
      </c>
      <c r="G338" s="27">
        <v>4.87068557279897</v>
      </c>
      <c r="H338" s="27">
        <v>4.9130395282690698</v>
      </c>
      <c r="I338" s="27">
        <v>4.7315390504026</v>
      </c>
    </row>
    <row r="339" spans="1:9">
      <c r="A339" s="19" t="str">
        <f t="shared" si="5"/>
        <v>MRTInflation</v>
      </c>
      <c r="B339" s="26" t="s">
        <v>316</v>
      </c>
      <c r="C339" s="26" t="s">
        <v>317</v>
      </c>
      <c r="D339" s="26" t="s">
        <v>722</v>
      </c>
      <c r="E339" s="26" t="s">
        <v>713</v>
      </c>
      <c r="F339" s="28" t="s">
        <v>716</v>
      </c>
      <c r="G339" s="27">
        <v>2.20058310451634</v>
      </c>
      <c r="H339" s="27">
        <v>3.0938351634990999</v>
      </c>
      <c r="I339" s="27">
        <v>3.7218252735494</v>
      </c>
    </row>
    <row r="340" spans="1:9">
      <c r="A340" s="19" t="str">
        <f t="shared" si="5"/>
        <v>MUSInflation</v>
      </c>
      <c r="B340" s="26" t="s">
        <v>318</v>
      </c>
      <c r="C340" s="26" t="s">
        <v>319</v>
      </c>
      <c r="D340" s="26" t="s">
        <v>722</v>
      </c>
      <c r="E340" s="26" t="s">
        <v>713</v>
      </c>
      <c r="F340" s="28" t="s">
        <v>716</v>
      </c>
      <c r="G340" s="27">
        <v>1.80192782705201</v>
      </c>
      <c r="H340" s="27">
        <v>3.00545016842455</v>
      </c>
      <c r="I340" s="27">
        <v>4.1039361141513604</v>
      </c>
    </row>
    <row r="341" spans="1:9">
      <c r="A341" s="19" t="str">
        <f t="shared" si="5"/>
        <v>MWIInflation</v>
      </c>
      <c r="B341" s="26" t="s">
        <v>305</v>
      </c>
      <c r="C341" s="26" t="s">
        <v>306</v>
      </c>
      <c r="D341" s="26" t="s">
        <v>722</v>
      </c>
      <c r="E341" s="26" t="s">
        <v>713</v>
      </c>
      <c r="F341" s="28" t="s">
        <v>716</v>
      </c>
      <c r="G341" s="27">
        <v>9.4473789335865597</v>
      </c>
      <c r="H341" s="27">
        <v>9.1423813130751999</v>
      </c>
      <c r="I341" s="27">
        <v>8.8853287460016706</v>
      </c>
    </row>
    <row r="342" spans="1:9">
      <c r="A342" s="19" t="str">
        <f t="shared" si="5"/>
        <v>NAMInflation</v>
      </c>
      <c r="B342" s="26" t="s">
        <v>337</v>
      </c>
      <c r="C342" s="26" t="s">
        <v>338</v>
      </c>
      <c r="D342" s="26" t="s">
        <v>722</v>
      </c>
      <c r="E342" s="26" t="s">
        <v>713</v>
      </c>
      <c r="F342" s="28" t="s">
        <v>716</v>
      </c>
      <c r="G342" s="27">
        <v>3.5366153947174102</v>
      </c>
      <c r="H342" s="27">
        <v>4.07201996467494</v>
      </c>
      <c r="I342" s="27">
        <v>5.0704086308769298</v>
      </c>
    </row>
    <row r="343" spans="1:9">
      <c r="A343" s="19" t="str">
        <f t="shared" si="5"/>
        <v>NERInflation</v>
      </c>
      <c r="B343" s="26" t="s">
        <v>347</v>
      </c>
      <c r="C343" s="26" t="s">
        <v>348</v>
      </c>
      <c r="D343" s="26" t="s">
        <v>722</v>
      </c>
      <c r="E343" s="26" t="s">
        <v>713</v>
      </c>
      <c r="F343" s="28" t="s">
        <v>716</v>
      </c>
      <c r="G343" s="27">
        <v>3.1373115664170101</v>
      </c>
      <c r="H343" s="27">
        <v>2.7434328584091801</v>
      </c>
      <c r="I343" s="27">
        <v>2.3844154444938099</v>
      </c>
    </row>
    <row r="344" spans="1:9">
      <c r="A344" s="19" t="str">
        <f t="shared" si="5"/>
        <v>NGAInflation</v>
      </c>
      <c r="B344" s="26" t="s">
        <v>349</v>
      </c>
      <c r="C344" s="26" t="s">
        <v>350</v>
      </c>
      <c r="D344" s="26" t="s">
        <v>722</v>
      </c>
      <c r="E344" s="26" t="s">
        <v>713</v>
      </c>
      <c r="F344" s="28" t="s">
        <v>716</v>
      </c>
      <c r="G344" s="27">
        <v>10.4356614332549</v>
      </c>
      <c r="H344" s="27">
        <v>8.5708931333459493</v>
      </c>
      <c r="I344" s="27">
        <v>7.0036261819995396</v>
      </c>
    </row>
    <row r="345" spans="1:9">
      <c r="A345" s="19" t="str">
        <f t="shared" si="5"/>
        <v>NICInflation</v>
      </c>
      <c r="B345" s="26" t="s">
        <v>345</v>
      </c>
      <c r="C345" s="26" t="s">
        <v>346</v>
      </c>
      <c r="D345" s="26" t="s">
        <v>722</v>
      </c>
      <c r="E345" s="26" t="s">
        <v>713</v>
      </c>
      <c r="F345" s="28" t="s">
        <v>716</v>
      </c>
      <c r="G345" s="27">
        <v>5.5372751836854697</v>
      </c>
      <c r="H345" s="27">
        <v>6.0013229356945699</v>
      </c>
      <c r="I345" s="27">
        <v>5.6195690350724803</v>
      </c>
    </row>
    <row r="346" spans="1:9">
      <c r="A346" s="19" t="str">
        <f t="shared" si="5"/>
        <v>NLDInflation</v>
      </c>
      <c r="B346" s="26" t="s">
        <v>341</v>
      </c>
      <c r="C346" s="26" t="s">
        <v>342</v>
      </c>
      <c r="D346" s="26" t="s">
        <v>722</v>
      </c>
      <c r="E346" s="26" t="s">
        <v>713</v>
      </c>
      <c r="F346" s="28" t="s">
        <v>716</v>
      </c>
      <c r="G346" s="27">
        <v>1.93830449956844</v>
      </c>
      <c r="H346" s="27">
        <v>2.1027867402598099</v>
      </c>
      <c r="I346" s="27">
        <v>2.1689357577797002</v>
      </c>
    </row>
    <row r="347" spans="1:9">
      <c r="A347" s="19" t="str">
        <f t="shared" si="5"/>
        <v>NORInflation</v>
      </c>
      <c r="B347" s="26" t="s">
        <v>357</v>
      </c>
      <c r="C347" s="26" t="s">
        <v>358</v>
      </c>
      <c r="D347" s="26" t="s">
        <v>722</v>
      </c>
      <c r="E347" s="26" t="s">
        <v>713</v>
      </c>
      <c r="F347" s="28" t="s">
        <v>716</v>
      </c>
      <c r="G347" s="27">
        <v>2.3008439691495299</v>
      </c>
      <c r="H347" s="27">
        <v>2.1023740131858002</v>
      </c>
      <c r="I347" s="27">
        <v>2.0031690760774001</v>
      </c>
    </row>
    <row r="348" spans="1:9">
      <c r="A348" s="19" t="str">
        <f t="shared" si="5"/>
        <v>OMNInflation</v>
      </c>
      <c r="B348" s="26" t="s">
        <v>359</v>
      </c>
      <c r="C348" s="26" t="s">
        <v>360</v>
      </c>
      <c r="D348" s="26" t="s">
        <v>722</v>
      </c>
      <c r="E348" s="26" t="s">
        <v>713</v>
      </c>
      <c r="F348" s="28" t="s">
        <v>716</v>
      </c>
      <c r="G348" s="27">
        <v>0.70049110229888301</v>
      </c>
      <c r="H348" s="27">
        <v>2.3044219325612798</v>
      </c>
      <c r="I348" s="27">
        <v>2.4584170927409001</v>
      </c>
    </row>
    <row r="349" spans="1:9">
      <c r="A349" s="19" t="str">
        <f t="shared" si="5"/>
        <v>PANInflation</v>
      </c>
      <c r="B349" s="26" t="s">
        <v>363</v>
      </c>
      <c r="C349" s="26" t="s">
        <v>364</v>
      </c>
      <c r="D349" s="26" t="s">
        <v>722</v>
      </c>
      <c r="E349" s="26" t="s">
        <v>713</v>
      </c>
      <c r="F349" s="28" t="s">
        <v>716</v>
      </c>
      <c r="G349" s="27">
        <v>-0.64036686613679905</v>
      </c>
      <c r="H349" s="27">
        <v>0.438781696863555</v>
      </c>
      <c r="I349" s="27">
        <v>0.79365274114062601</v>
      </c>
    </row>
    <row r="350" spans="1:9">
      <c r="A350" s="19" t="str">
        <f t="shared" si="5"/>
        <v>PERInflation</v>
      </c>
      <c r="B350" s="26" t="s">
        <v>368</v>
      </c>
      <c r="C350" s="26" t="s">
        <v>369</v>
      </c>
      <c r="D350" s="26" t="s">
        <v>722</v>
      </c>
      <c r="E350" s="26" t="s">
        <v>713</v>
      </c>
      <c r="F350" s="28" t="s">
        <v>716</v>
      </c>
      <c r="G350" s="27">
        <v>1.39719475024966</v>
      </c>
      <c r="H350" s="27">
        <v>1.5929303818640099</v>
      </c>
      <c r="I350" s="27">
        <v>1.7564231947787701</v>
      </c>
    </row>
    <row r="351" spans="1:9">
      <c r="A351" s="19" t="str">
        <f t="shared" si="5"/>
        <v>POLInflation</v>
      </c>
      <c r="B351" s="26" t="s">
        <v>373</v>
      </c>
      <c r="C351" s="26" t="s">
        <v>374</v>
      </c>
      <c r="D351" s="26" t="s">
        <v>722</v>
      </c>
      <c r="E351" s="26" t="s">
        <v>713</v>
      </c>
      <c r="F351" s="28" t="s">
        <v>716</v>
      </c>
      <c r="G351" s="27">
        <v>2.66751957903714</v>
      </c>
      <c r="H351" s="27">
        <v>2.2872958321599599</v>
      </c>
      <c r="I351" s="27">
        <v>2.0935016531719901</v>
      </c>
    </row>
    <row r="352" spans="1:9">
      <c r="A352" s="19" t="str">
        <f t="shared" si="5"/>
        <v>PRTInflation</v>
      </c>
      <c r="B352" s="26" t="s">
        <v>375</v>
      </c>
      <c r="C352" s="26" t="s">
        <v>376</v>
      </c>
      <c r="D352" s="26" t="s">
        <v>722</v>
      </c>
      <c r="E352" s="26" t="s">
        <v>713</v>
      </c>
      <c r="F352" s="28" t="s">
        <v>716</v>
      </c>
      <c r="G352" s="27">
        <v>1.6294567996509099</v>
      </c>
      <c r="H352" s="27">
        <v>2.05317588030635</v>
      </c>
      <c r="I352" s="27">
        <v>2.3595668723591201</v>
      </c>
    </row>
    <row r="353" spans="1:9">
      <c r="A353" s="19" t="str">
        <f t="shared" si="5"/>
        <v>PRYInflation</v>
      </c>
      <c r="B353" s="26" t="s">
        <v>366</v>
      </c>
      <c r="C353" s="26" t="s">
        <v>367</v>
      </c>
      <c r="D353" s="26" t="s">
        <v>722</v>
      </c>
      <c r="E353" s="26" t="s">
        <v>713</v>
      </c>
      <c r="F353" s="28" t="s">
        <v>716</v>
      </c>
      <c r="G353" s="27">
        <v>2.5043190232791401</v>
      </c>
      <c r="H353" s="27">
        <v>3.2205945187509402</v>
      </c>
      <c r="I353" s="27">
        <v>3.4678751389378402</v>
      </c>
    </row>
    <row r="354" spans="1:9">
      <c r="A354" s="19" t="str">
        <f t="shared" si="5"/>
        <v>PSEInflation</v>
      </c>
      <c r="B354" s="26" t="s">
        <v>440</v>
      </c>
      <c r="C354" s="26" t="s">
        <v>441</v>
      </c>
      <c r="D354" s="26" t="s">
        <v>722</v>
      </c>
      <c r="E354" s="26" t="s">
        <v>713</v>
      </c>
      <c r="F354" s="28" t="s">
        <v>716</v>
      </c>
      <c r="G354" s="27">
        <v>2.0109997851322299</v>
      </c>
      <c r="H354" s="27">
        <v>1.63894673400988</v>
      </c>
      <c r="I354" s="27">
        <v>1.66258581116145</v>
      </c>
    </row>
    <row r="355" spans="1:9">
      <c r="A355" s="19" t="str">
        <f t="shared" si="5"/>
        <v>QATInflation</v>
      </c>
      <c r="B355" s="26" t="s">
        <v>379</v>
      </c>
      <c r="C355" s="26" t="s">
        <v>380</v>
      </c>
      <c r="D355" s="26" t="s">
        <v>722</v>
      </c>
      <c r="E355" s="26" t="s">
        <v>713</v>
      </c>
      <c r="F355" s="28" t="s">
        <v>716</v>
      </c>
      <c r="G355" s="27">
        <v>0.28579397353478703</v>
      </c>
      <c r="H355" s="27">
        <v>1.2922791151214199</v>
      </c>
      <c r="I355" s="27">
        <v>2.73335643967931</v>
      </c>
    </row>
    <row r="356" spans="1:9">
      <c r="A356" s="19" t="str">
        <f t="shared" si="5"/>
        <v>ROUInflation</v>
      </c>
      <c r="B356" s="26" t="s">
        <v>386</v>
      </c>
      <c r="C356" s="26" t="s">
        <v>387</v>
      </c>
      <c r="D356" s="26" t="s">
        <v>722</v>
      </c>
      <c r="E356" s="26" t="s">
        <v>713</v>
      </c>
      <c r="F356" s="28" t="s">
        <v>716</v>
      </c>
      <c r="G356" s="27">
        <v>3.9236593735328</v>
      </c>
      <c r="H356" s="27">
        <v>2.97708846344764</v>
      </c>
      <c r="I356" s="27">
        <v>2.99971408790495</v>
      </c>
    </row>
    <row r="357" spans="1:9">
      <c r="A357" s="19" t="str">
        <f t="shared" si="5"/>
        <v>RWAInflation</v>
      </c>
      <c r="B357" s="26" t="s">
        <v>389</v>
      </c>
      <c r="C357" s="26" t="s">
        <v>390</v>
      </c>
      <c r="D357" s="26" t="s">
        <v>722</v>
      </c>
      <c r="E357" s="26" t="s">
        <v>713</v>
      </c>
      <c r="F357" s="28" t="s">
        <v>716</v>
      </c>
      <c r="G357" s="27">
        <v>2.30538678408189</v>
      </c>
      <c r="H357" s="27">
        <v>5.3118051631497698</v>
      </c>
      <c r="I357" s="27">
        <v>5.2630175294220596</v>
      </c>
    </row>
    <row r="358" spans="1:9">
      <c r="A358" s="19" t="str">
        <f t="shared" si="5"/>
        <v>SAUInflation</v>
      </c>
      <c r="B358" s="26" t="s">
        <v>411</v>
      </c>
      <c r="C358" s="26" t="s">
        <v>412</v>
      </c>
      <c r="D358" s="26" t="s">
        <v>722</v>
      </c>
      <c r="E358" s="26" t="s">
        <v>713</v>
      </c>
      <c r="F358" s="28" t="s">
        <v>716</v>
      </c>
      <c r="G358" s="27">
        <v>-0.89698224641664404</v>
      </c>
      <c r="H358" s="27">
        <v>1.51723504918934</v>
      </c>
      <c r="I358" s="27">
        <v>2.61184123464075</v>
      </c>
    </row>
    <row r="359" spans="1:9">
      <c r="A359" s="19" t="str">
        <f t="shared" si="5"/>
        <v>SDNInflation</v>
      </c>
      <c r="B359" s="26" t="s">
        <v>442</v>
      </c>
      <c r="C359" s="26" t="s">
        <v>443</v>
      </c>
      <c r="D359" s="26" t="s">
        <v>722</v>
      </c>
      <c r="E359" s="26" t="s">
        <v>713</v>
      </c>
      <c r="F359" s="28" t="s">
        <v>716</v>
      </c>
      <c r="G359" s="27">
        <v>53.095257271703701</v>
      </c>
      <c r="H359" s="27">
        <v>35.050777865091703</v>
      </c>
      <c r="I359" s="27">
        <v>34.544277065722397</v>
      </c>
    </row>
    <row r="360" spans="1:9">
      <c r="A360" s="19" t="str">
        <f t="shared" si="5"/>
        <v>SENInflation</v>
      </c>
      <c r="B360" s="26" t="s">
        <v>413</v>
      </c>
      <c r="C360" s="26" t="s">
        <v>414</v>
      </c>
      <c r="D360" s="26" t="s">
        <v>722</v>
      </c>
      <c r="E360" s="26" t="s">
        <v>713</v>
      </c>
      <c r="F360" s="28" t="s">
        <v>716</v>
      </c>
      <c r="G360" s="27">
        <v>1.2591492778380999</v>
      </c>
      <c r="H360" s="27">
        <v>1.8760923558090301</v>
      </c>
      <c r="I360" s="27">
        <v>2.4738712138655301</v>
      </c>
    </row>
    <row r="361" spans="1:9">
      <c r="A361" s="19" t="str">
        <f t="shared" si="5"/>
        <v>SLEInflation</v>
      </c>
      <c r="B361" s="26" t="s">
        <v>419</v>
      </c>
      <c r="C361" s="26" t="s">
        <v>420</v>
      </c>
      <c r="D361" s="26" t="s">
        <v>722</v>
      </c>
      <c r="E361" s="26" t="s">
        <v>713</v>
      </c>
      <c r="F361" s="28" t="s">
        <v>716</v>
      </c>
      <c r="G361" s="27">
        <v>18.784310384694901</v>
      </c>
      <c r="H361" s="27">
        <v>17.248002845788498</v>
      </c>
      <c r="I361" s="27">
        <v>14.2147492192319</v>
      </c>
    </row>
    <row r="362" spans="1:9">
      <c r="A362" s="19" t="str">
        <f t="shared" si="5"/>
        <v>SLVInflation</v>
      </c>
      <c r="B362" s="26" t="s">
        <v>191</v>
      </c>
      <c r="C362" s="26" t="s">
        <v>192</v>
      </c>
      <c r="D362" s="26" t="s">
        <v>722</v>
      </c>
      <c r="E362" s="26" t="s">
        <v>713</v>
      </c>
      <c r="F362" s="28" t="s">
        <v>716</v>
      </c>
      <c r="G362" s="27">
        <v>9.9780464982357403E-2</v>
      </c>
      <c r="H362" s="27">
        <v>0.30389672724528899</v>
      </c>
      <c r="I362" s="27">
        <v>0.60953644045773603</v>
      </c>
    </row>
    <row r="363" spans="1:9">
      <c r="A363" s="19" t="str">
        <f t="shared" si="5"/>
        <v>SOMInflation</v>
      </c>
      <c r="B363" s="26" t="s">
        <v>429</v>
      </c>
      <c r="C363" s="26" t="s">
        <v>430</v>
      </c>
      <c r="D363" s="26" t="s">
        <v>722</v>
      </c>
      <c r="E363" s="26" t="s">
        <v>713</v>
      </c>
      <c r="F363" s="28" t="s">
        <v>716</v>
      </c>
      <c r="G363" s="27">
        <v>2.5042990189452401</v>
      </c>
      <c r="H363" s="27">
        <v>2.6061346371514</v>
      </c>
      <c r="I363" s="27">
        <v>1.99779506870243</v>
      </c>
    </row>
    <row r="364" spans="1:9">
      <c r="A364" s="19" t="str">
        <f t="shared" si="5"/>
        <v>SRBInflation</v>
      </c>
      <c r="B364" s="26" t="s">
        <v>415</v>
      </c>
      <c r="C364" s="26" t="s">
        <v>416</v>
      </c>
      <c r="D364" s="26" t="s">
        <v>722</v>
      </c>
      <c r="E364" s="26" t="s">
        <v>713</v>
      </c>
      <c r="F364" s="28" t="s">
        <v>716</v>
      </c>
      <c r="G364" s="27">
        <v>2.0806493578445902</v>
      </c>
      <c r="H364" s="27">
        <v>2.18320120859953</v>
      </c>
      <c r="I364" s="27">
        <v>2.23263300359632</v>
      </c>
    </row>
    <row r="365" spans="1:9">
      <c r="A365" s="19" t="str">
        <f t="shared" si="5"/>
        <v>SSDInflation</v>
      </c>
      <c r="B365" s="26" t="s">
        <v>435</v>
      </c>
      <c r="C365" s="26" t="s">
        <v>436</v>
      </c>
      <c r="D365" s="26" t="s">
        <v>722</v>
      </c>
      <c r="E365" s="26" t="s">
        <v>713</v>
      </c>
      <c r="F365" s="28" t="s">
        <v>716</v>
      </c>
      <c r="G365" s="27">
        <v>72.017153010383396</v>
      </c>
      <c r="H365" s="27">
        <v>40.8394567301225</v>
      </c>
      <c r="I365" s="27">
        <v>34.0400312000003</v>
      </c>
    </row>
    <row r="366" spans="1:9">
      <c r="A366" s="19" t="str">
        <f t="shared" si="5"/>
        <v>STPInflation</v>
      </c>
      <c r="B366" s="26" t="s">
        <v>408</v>
      </c>
      <c r="C366" s="26" t="s">
        <v>409</v>
      </c>
      <c r="D366" s="26" t="s">
        <v>722</v>
      </c>
      <c r="E366" s="26" t="s">
        <v>713</v>
      </c>
      <c r="F366" s="28" t="s">
        <v>716</v>
      </c>
      <c r="G366" s="27">
        <v>4.9200495327668303</v>
      </c>
      <c r="H366" s="27">
        <v>3.0560860902973701</v>
      </c>
      <c r="I366" s="27">
        <v>2.1025738654051098</v>
      </c>
    </row>
    <row r="367" spans="1:9">
      <c r="A367" s="19" t="str">
        <f t="shared" si="5"/>
        <v>SURInflation</v>
      </c>
      <c r="B367" s="26" t="s">
        <v>444</v>
      </c>
      <c r="C367" s="26" t="s">
        <v>445</v>
      </c>
      <c r="D367" s="26" t="s">
        <v>722</v>
      </c>
      <c r="E367" s="26" t="s">
        <v>713</v>
      </c>
      <c r="F367" s="28" t="s">
        <v>716</v>
      </c>
      <c r="G367" s="27">
        <v>5.0013678071323397</v>
      </c>
      <c r="H367" s="27">
        <v>4.3653963500150201</v>
      </c>
      <c r="I367" s="27">
        <v>6.2745140714975003</v>
      </c>
    </row>
    <row r="368" spans="1:9">
      <c r="A368" s="19" t="str">
        <f t="shared" si="5"/>
        <v>SVKInflation</v>
      </c>
      <c r="B368" s="26" t="s">
        <v>424</v>
      </c>
      <c r="C368" s="26" t="s">
        <v>425</v>
      </c>
      <c r="D368" s="26" t="s">
        <v>722</v>
      </c>
      <c r="E368" s="26" t="s">
        <v>713</v>
      </c>
      <c r="F368" s="28" t="s">
        <v>716</v>
      </c>
      <c r="G368" s="27">
        <v>2.5029976948989199</v>
      </c>
      <c r="H368" s="27">
        <v>2.1040800269753901</v>
      </c>
      <c r="I368" s="27">
        <v>2.1070396106172402</v>
      </c>
    </row>
    <row r="369" spans="1:9">
      <c r="A369" s="19" t="str">
        <f t="shared" si="5"/>
        <v>SVNInflation</v>
      </c>
      <c r="B369" s="26" t="s">
        <v>426</v>
      </c>
      <c r="C369" s="26" t="s">
        <v>427</v>
      </c>
      <c r="D369" s="26" t="s">
        <v>722</v>
      </c>
      <c r="E369" s="26" t="s">
        <v>713</v>
      </c>
      <c r="F369" s="28" t="s">
        <v>716</v>
      </c>
      <c r="G369" s="27">
        <v>1.3842891715060099</v>
      </c>
      <c r="H369" s="27">
        <v>1.56073801187501</v>
      </c>
      <c r="I369" s="27">
        <v>1.61162870275972</v>
      </c>
    </row>
    <row r="370" spans="1:9">
      <c r="A370" s="19" t="str">
        <f t="shared" si="5"/>
        <v>SWEInflation</v>
      </c>
      <c r="B370" s="26" t="s">
        <v>448</v>
      </c>
      <c r="C370" s="26" t="s">
        <v>449</v>
      </c>
      <c r="D370" s="26" t="s">
        <v>722</v>
      </c>
      <c r="E370" s="26" t="s">
        <v>713</v>
      </c>
      <c r="F370" s="28" t="s">
        <v>716</v>
      </c>
      <c r="G370" s="27">
        <v>2.2343473223516299</v>
      </c>
      <c r="H370" s="27">
        <v>2.1643394103406601</v>
      </c>
      <c r="I370" s="27">
        <v>2.0721151946038598</v>
      </c>
    </row>
    <row r="371" spans="1:9">
      <c r="A371" s="19" t="str">
        <f t="shared" si="5"/>
        <v>SWZInflation</v>
      </c>
      <c r="B371" s="26" t="s">
        <v>199</v>
      </c>
      <c r="C371" s="26" t="s">
        <v>200</v>
      </c>
      <c r="D371" s="26" t="s">
        <v>722</v>
      </c>
      <c r="E371" s="26" t="s">
        <v>713</v>
      </c>
      <c r="F371" s="28" t="s">
        <v>716</v>
      </c>
      <c r="G371" s="27">
        <v>3.0071914040181502</v>
      </c>
      <c r="H371" s="27">
        <v>4.5033480310353298</v>
      </c>
      <c r="I371" s="27">
        <v>5.3976198230007704</v>
      </c>
    </row>
    <row r="372" spans="1:9">
      <c r="A372" s="19" t="str">
        <f t="shared" si="5"/>
        <v>SYRInflation</v>
      </c>
      <c r="B372" s="26" t="s">
        <v>452</v>
      </c>
      <c r="C372" s="26" t="s">
        <v>453</v>
      </c>
      <c r="D372" s="26" t="s">
        <v>722</v>
      </c>
      <c r="E372" s="26" t="s">
        <v>713</v>
      </c>
      <c r="F372" s="28" t="s">
        <v>716</v>
      </c>
      <c r="G372" s="27">
        <v>24.113063576360201</v>
      </c>
      <c r="H372" s="27">
        <v>26.0755118982797</v>
      </c>
      <c r="I372" s="27">
        <v>11.983138296344</v>
      </c>
    </row>
    <row r="373" spans="1:9">
      <c r="A373" s="19" t="str">
        <f t="shared" si="5"/>
        <v>TCDInflation</v>
      </c>
      <c r="B373" s="26" t="s">
        <v>141</v>
      </c>
      <c r="C373" s="26" t="s">
        <v>142</v>
      </c>
      <c r="D373" s="26" t="s">
        <v>722</v>
      </c>
      <c r="E373" s="26" t="s">
        <v>713</v>
      </c>
      <c r="F373" s="28" t="s">
        <v>716</v>
      </c>
      <c r="G373" s="27">
        <v>2.8241619690407802</v>
      </c>
      <c r="H373" s="27">
        <v>2.8829203830520198</v>
      </c>
      <c r="I373" s="27">
        <v>2.67426122081562</v>
      </c>
    </row>
    <row r="374" spans="1:9">
      <c r="A374" s="19" t="str">
        <f t="shared" si="5"/>
        <v>TGOInflation</v>
      </c>
      <c r="B374" s="26" t="s">
        <v>457</v>
      </c>
      <c r="C374" s="26" t="s">
        <v>458</v>
      </c>
      <c r="D374" s="26" t="s">
        <v>722</v>
      </c>
      <c r="E374" s="26" t="s">
        <v>713</v>
      </c>
      <c r="F374" s="28" t="s">
        <v>716</v>
      </c>
      <c r="G374" s="27">
        <v>1.1203356741785</v>
      </c>
      <c r="H374" s="27">
        <v>1.57453744996638</v>
      </c>
      <c r="I374" s="27">
        <v>2.2326267861576699</v>
      </c>
    </row>
    <row r="375" spans="1:9">
      <c r="A375" s="19" t="str">
        <f t="shared" si="5"/>
        <v>TTOInflation</v>
      </c>
      <c r="B375" s="26" t="s">
        <v>462</v>
      </c>
      <c r="C375" s="26" t="s">
        <v>463</v>
      </c>
      <c r="D375" s="26" t="s">
        <v>722</v>
      </c>
      <c r="E375" s="26" t="s">
        <v>713</v>
      </c>
      <c r="F375" s="28" t="s">
        <v>716</v>
      </c>
      <c r="G375" s="27">
        <v>1.3003828681666201</v>
      </c>
      <c r="H375" s="27">
        <v>1.0890015303417899</v>
      </c>
      <c r="I375" s="27">
        <v>1.0824379625718801</v>
      </c>
    </row>
    <row r="376" spans="1:9">
      <c r="A376" s="19" t="str">
        <f t="shared" si="5"/>
        <v>TUNInflation</v>
      </c>
      <c r="B376" s="26" t="s">
        <v>464</v>
      </c>
      <c r="C376" s="26" t="s">
        <v>465</v>
      </c>
      <c r="D376" s="26" t="s">
        <v>722</v>
      </c>
      <c r="E376" s="26" t="s">
        <v>713</v>
      </c>
      <c r="F376" s="28" t="s">
        <v>716</v>
      </c>
      <c r="G376" s="27">
        <v>6.9014536427640598</v>
      </c>
      <c r="H376" s="27">
        <v>5.9648665011883697</v>
      </c>
      <c r="I376" s="27">
        <v>5.0198914175462797</v>
      </c>
    </row>
    <row r="377" spans="1:9">
      <c r="A377" s="19" t="str">
        <f t="shared" si="5"/>
        <v>TWNInflation</v>
      </c>
      <c r="B377" s="26" t="s">
        <v>721</v>
      </c>
      <c r="C377" s="26" t="s">
        <v>667</v>
      </c>
      <c r="D377" s="26" t="s">
        <v>722</v>
      </c>
      <c r="E377" s="26" t="s">
        <v>713</v>
      </c>
      <c r="F377" s="28" t="s">
        <v>716</v>
      </c>
      <c r="G377" s="27">
        <v>0.54019543446544005</v>
      </c>
      <c r="H377" s="27">
        <v>0.89076079298298005</v>
      </c>
      <c r="I377" s="27">
        <v>1.57016780924723</v>
      </c>
    </row>
    <row r="378" spans="1:9">
      <c r="A378" s="19" t="str">
        <f t="shared" si="5"/>
        <v>TZAInflation</v>
      </c>
      <c r="B378" s="26" t="s">
        <v>479</v>
      </c>
      <c r="C378" s="26" t="s">
        <v>480</v>
      </c>
      <c r="D378" s="26" t="s">
        <v>722</v>
      </c>
      <c r="E378" s="26" t="s">
        <v>713</v>
      </c>
      <c r="F378" s="28" t="s">
        <v>716</v>
      </c>
      <c r="G378" s="27">
        <v>3.7725808632962599</v>
      </c>
      <c r="H378" s="27">
        <v>3.55005380642559</v>
      </c>
      <c r="I378" s="27">
        <v>4.3462938913729499</v>
      </c>
    </row>
    <row r="379" spans="1:9">
      <c r="A379" s="19" t="str">
        <f t="shared" si="5"/>
        <v>UGAInflation</v>
      </c>
      <c r="B379" s="26" t="s">
        <v>471</v>
      </c>
      <c r="C379" s="26" t="s">
        <v>472</v>
      </c>
      <c r="D379" s="26" t="s">
        <v>722</v>
      </c>
      <c r="E379" s="26" t="s">
        <v>713</v>
      </c>
      <c r="F379" s="28" t="s">
        <v>716</v>
      </c>
      <c r="G379" s="27">
        <v>2.9031498460047902</v>
      </c>
      <c r="H379" s="27">
        <v>4.1031127101099196</v>
      </c>
      <c r="I379" s="27">
        <v>4.6022007655880302</v>
      </c>
    </row>
    <row r="380" spans="1:9">
      <c r="A380" s="19" t="str">
        <f t="shared" si="5"/>
        <v>UKRInflation</v>
      </c>
      <c r="B380" s="26" t="s">
        <v>473</v>
      </c>
      <c r="C380" s="26" t="s">
        <v>474</v>
      </c>
      <c r="D380" s="26" t="s">
        <v>722</v>
      </c>
      <c r="E380" s="26" t="s">
        <v>713</v>
      </c>
      <c r="F380" s="28" t="s">
        <v>716</v>
      </c>
      <c r="G380" s="27">
        <v>8.0428224284173098</v>
      </c>
      <c r="H380" s="27">
        <v>7.0198439301993396</v>
      </c>
      <c r="I380" s="27">
        <v>6.5033672147341601</v>
      </c>
    </row>
    <row r="381" spans="1:9">
      <c r="A381" s="19" t="str">
        <f t="shared" si="5"/>
        <v>URYInflation</v>
      </c>
      <c r="B381" s="26" t="s">
        <v>487</v>
      </c>
      <c r="C381" s="26" t="s">
        <v>488</v>
      </c>
      <c r="D381" s="26" t="s">
        <v>722</v>
      </c>
      <c r="E381" s="26" t="s">
        <v>713</v>
      </c>
      <c r="F381" s="28" t="s">
        <v>716</v>
      </c>
      <c r="G381" s="27">
        <v>7.69881003456178</v>
      </c>
      <c r="H381" s="27">
        <v>7.0015085457934401</v>
      </c>
      <c r="I381" s="27">
        <v>6.2996510471353897</v>
      </c>
    </row>
    <row r="382" spans="1:9">
      <c r="A382" s="19" t="str">
        <f t="shared" si="5"/>
        <v>USAInflation</v>
      </c>
      <c r="B382" s="26" t="s">
        <v>483</v>
      </c>
      <c r="C382" s="26" t="s">
        <v>484</v>
      </c>
      <c r="D382" s="26" t="s">
        <v>722</v>
      </c>
      <c r="E382" s="26" t="s">
        <v>713</v>
      </c>
      <c r="F382" s="28" t="s">
        <v>716</v>
      </c>
      <c r="G382" s="27">
        <v>1.8083959940012599</v>
      </c>
      <c r="H382" s="27">
        <v>1.9629852660956399</v>
      </c>
      <c r="I382" s="27">
        <v>2.0771081434685299</v>
      </c>
    </row>
    <row r="383" spans="1:9">
      <c r="A383" s="19" t="str">
        <f t="shared" si="5"/>
        <v>VENInflation</v>
      </c>
      <c r="B383" s="26" t="s">
        <v>491</v>
      </c>
      <c r="C383" s="26" t="s">
        <v>492</v>
      </c>
      <c r="D383" s="26" t="s">
        <v>722</v>
      </c>
      <c r="E383" s="26" t="s">
        <v>713</v>
      </c>
      <c r="F383" s="28" t="s">
        <v>716</v>
      </c>
      <c r="G383" s="27">
        <v>6516.4377616657002</v>
      </c>
      <c r="H383" s="27">
        <v>1956.85384175376</v>
      </c>
      <c r="I383" s="27">
        <v>588.49516369755395</v>
      </c>
    </row>
    <row r="384" spans="1:9">
      <c r="A384" s="19" t="str">
        <f t="shared" si="5"/>
        <v>YEMInflation</v>
      </c>
      <c r="B384" s="26" t="s">
        <v>498</v>
      </c>
      <c r="C384" s="26" t="s">
        <v>499</v>
      </c>
      <c r="D384" s="26" t="s">
        <v>722</v>
      </c>
      <c r="E384" s="26" t="s">
        <v>713</v>
      </c>
      <c r="F384" s="28" t="s">
        <v>716</v>
      </c>
      <c r="G384" s="27">
        <v>14.701575590660999</v>
      </c>
      <c r="H384" s="27">
        <v>12.302763535653099</v>
      </c>
      <c r="I384" s="27">
        <v>11.7071169115061</v>
      </c>
    </row>
    <row r="385" spans="1:9">
      <c r="A385" s="19" t="str">
        <f t="shared" si="5"/>
        <v>ZAFInflation</v>
      </c>
      <c r="B385" s="26" t="s">
        <v>431</v>
      </c>
      <c r="C385" s="26" t="s">
        <v>432</v>
      </c>
      <c r="D385" s="26" t="s">
        <v>722</v>
      </c>
      <c r="E385" s="26" t="s">
        <v>713</v>
      </c>
      <c r="F385" s="28" t="s">
        <v>716</v>
      </c>
      <c r="G385" s="27">
        <v>4.5974390825563196</v>
      </c>
      <c r="H385" s="27">
        <v>4.9975571562793597</v>
      </c>
      <c r="I385" s="27">
        <v>5.2436159462048799</v>
      </c>
    </row>
    <row r="386" spans="1:9">
      <c r="A386" s="19" t="str">
        <f t="shared" si="5"/>
        <v>ZMBInflation</v>
      </c>
      <c r="B386" s="26" t="s">
        <v>500</v>
      </c>
      <c r="C386" s="26" t="s">
        <v>501</v>
      </c>
      <c r="D386" s="26" t="s">
        <v>722</v>
      </c>
      <c r="E386" s="26" t="s">
        <v>713</v>
      </c>
      <c r="F386" s="28" t="s">
        <v>716</v>
      </c>
      <c r="G386" s="27">
        <v>8.50211608222493</v>
      </c>
      <c r="H386" s="27">
        <v>8.7039956332187902</v>
      </c>
      <c r="I386" s="27">
        <v>8.6012618915296297</v>
      </c>
    </row>
    <row r="387" spans="1:9">
      <c r="A387" s="19" t="str">
        <f t="shared" ref="A387:A450" si="6">C387&amp;D387</f>
        <v>ZWEInflation</v>
      </c>
      <c r="B387" s="26" t="s">
        <v>502</v>
      </c>
      <c r="C387" s="26" t="s">
        <v>503</v>
      </c>
      <c r="D387" s="26" t="s">
        <v>722</v>
      </c>
      <c r="E387" s="26" t="s">
        <v>713</v>
      </c>
      <c r="F387" s="28" t="s">
        <v>716</v>
      </c>
      <c r="G387" s="27">
        <v>148.665767524279</v>
      </c>
      <c r="H387" s="27">
        <v>99.870538630969193</v>
      </c>
      <c r="I387" s="27">
        <v>50.435917784124896</v>
      </c>
    </row>
    <row r="388" spans="1:9">
      <c r="A388" s="19" t="str">
        <f t="shared" si="6"/>
        <v>AFGEmployment</v>
      </c>
      <c r="B388" t="s">
        <v>0</v>
      </c>
      <c r="C388" t="s">
        <v>62</v>
      </c>
      <c r="D388" t="s">
        <v>695</v>
      </c>
      <c r="E388" s="29" t="s">
        <v>728</v>
      </c>
      <c r="F388" s="19" t="s">
        <v>729</v>
      </c>
      <c r="G388" s="20">
        <v>3.4696710326325819</v>
      </c>
      <c r="H388" s="20">
        <v>3.5265787549978223</v>
      </c>
      <c r="I388" s="20">
        <v>3.513806004447706</v>
      </c>
    </row>
    <row r="389" spans="1:9">
      <c r="A389" s="19" t="str">
        <f t="shared" si="6"/>
        <v>ARMEmployment</v>
      </c>
      <c r="B389" t="s">
        <v>2</v>
      </c>
      <c r="C389" t="s">
        <v>82</v>
      </c>
      <c r="D389" t="s">
        <v>695</v>
      </c>
      <c r="E389" s="29" t="s">
        <v>728</v>
      </c>
      <c r="F389" s="19" t="s">
        <v>729</v>
      </c>
      <c r="G389" s="20">
        <v>0.65082983827386975</v>
      </c>
      <c r="H389" s="20">
        <v>0.37631020085278077</v>
      </c>
      <c r="I389" s="20">
        <v>-2.5318600056334351E-2</v>
      </c>
    </row>
    <row r="390" spans="1:9">
      <c r="A390" s="19" t="str">
        <f t="shared" si="6"/>
        <v>AUSEmployment</v>
      </c>
      <c r="B390" t="s">
        <v>3</v>
      </c>
      <c r="C390" t="s">
        <v>85</v>
      </c>
      <c r="D390" t="s">
        <v>695</v>
      </c>
      <c r="E390" s="29" t="s">
        <v>728</v>
      </c>
      <c r="F390" s="19" t="s">
        <v>729</v>
      </c>
      <c r="G390" s="20">
        <v>0.94238689838399559</v>
      </c>
      <c r="H390" s="20">
        <v>0.86200766035453569</v>
      </c>
      <c r="I390" s="20">
        <v>0.81038184456989626</v>
      </c>
    </row>
    <row r="391" spans="1:9">
      <c r="A391" s="19" t="str">
        <f t="shared" si="6"/>
        <v>AZEEmployment</v>
      </c>
      <c r="B391" t="s">
        <v>4</v>
      </c>
      <c r="C391" t="s">
        <v>88</v>
      </c>
      <c r="D391" t="s">
        <v>695</v>
      </c>
      <c r="E391" s="29" t="s">
        <v>728</v>
      </c>
      <c r="F391" s="19" t="s">
        <v>729</v>
      </c>
      <c r="G391" s="20">
        <v>-0.26001021800332591</v>
      </c>
      <c r="H391" s="20">
        <v>-0.23671077530537099</v>
      </c>
      <c r="I391" s="20">
        <v>2.372309507587822E-2</v>
      </c>
    </row>
    <row r="392" spans="1:9">
      <c r="A392" s="19" t="str">
        <f t="shared" si="6"/>
        <v>BGDEmployment</v>
      </c>
      <c r="B392" t="s">
        <v>5</v>
      </c>
      <c r="C392" t="s">
        <v>93</v>
      </c>
      <c r="D392" t="s">
        <v>695</v>
      </c>
      <c r="E392" s="29" t="s">
        <v>728</v>
      </c>
      <c r="F392" s="19" t="s">
        <v>729</v>
      </c>
      <c r="G392" s="20">
        <v>1.8536459413118322</v>
      </c>
      <c r="H392" s="20">
        <v>1.7158365214403393</v>
      </c>
      <c r="I392" s="20">
        <v>1.5989882914866582</v>
      </c>
    </row>
    <row r="393" spans="1:9">
      <c r="A393" s="19" t="str">
        <f t="shared" si="6"/>
        <v>BTNEmployment</v>
      </c>
      <c r="B393" t="s">
        <v>6</v>
      </c>
      <c r="C393" t="s">
        <v>106</v>
      </c>
      <c r="D393" t="s">
        <v>695</v>
      </c>
      <c r="E393" s="29" t="s">
        <v>728</v>
      </c>
      <c r="F393" s="19" t="s">
        <v>729</v>
      </c>
      <c r="G393" s="20">
        <v>2.1436610648959631</v>
      </c>
      <c r="H393" s="20">
        <v>2.0765813457906512</v>
      </c>
      <c r="I393" s="20">
        <v>1.8034019979149996</v>
      </c>
    </row>
    <row r="394" spans="1:9">
      <c r="A394" s="19" t="str">
        <f t="shared" si="6"/>
        <v>BRNEmployment</v>
      </c>
      <c r="B394" t="s">
        <v>7</v>
      </c>
      <c r="C394" t="s">
        <v>123</v>
      </c>
      <c r="D394" t="s">
        <v>695</v>
      </c>
      <c r="E394" s="29" t="s">
        <v>728</v>
      </c>
      <c r="F394" s="19" t="s">
        <v>729</v>
      </c>
      <c r="G394" s="20">
        <v>0.85609165758380179</v>
      </c>
      <c r="H394" s="20">
        <v>1.0056013313309187</v>
      </c>
      <c r="I394" s="20">
        <v>1.2432312962758374</v>
      </c>
    </row>
    <row r="395" spans="1:9">
      <c r="A395" s="19" t="str">
        <f t="shared" si="6"/>
        <v>KHMEmployment</v>
      </c>
      <c r="B395" t="s">
        <v>8</v>
      </c>
      <c r="C395" t="s">
        <v>132</v>
      </c>
      <c r="D395" t="s">
        <v>695</v>
      </c>
      <c r="E395" s="29" t="s">
        <v>728</v>
      </c>
      <c r="F395" s="19" t="s">
        <v>729</v>
      </c>
      <c r="G395" s="20">
        <v>1.7048275777478805</v>
      </c>
      <c r="H395" s="20">
        <v>1.7245010669847627</v>
      </c>
      <c r="I395" s="20">
        <v>1.7309174452060372</v>
      </c>
    </row>
    <row r="396" spans="1:9">
      <c r="A396" s="19" t="str">
        <f t="shared" si="6"/>
        <v>CHNEmployment</v>
      </c>
      <c r="B396" t="s">
        <v>9</v>
      </c>
      <c r="C396" t="s">
        <v>145</v>
      </c>
      <c r="D396" t="s">
        <v>695</v>
      </c>
      <c r="E396" s="29" t="s">
        <v>728</v>
      </c>
      <c r="F396" s="19" t="s">
        <v>729</v>
      </c>
      <c r="G396" s="20">
        <v>-0.27550409934911091</v>
      </c>
      <c r="H396" s="20">
        <v>-0.32494666241781323</v>
      </c>
      <c r="I396" s="20">
        <v>-0.33715326087905284</v>
      </c>
    </row>
    <row r="397" spans="1:9">
      <c r="A397" s="19" t="str">
        <f t="shared" si="6"/>
        <v>PRKEmployment</v>
      </c>
      <c r="B397" t="s">
        <v>175</v>
      </c>
      <c r="C397" t="s">
        <v>176</v>
      </c>
      <c r="D397" t="s">
        <v>695</v>
      </c>
      <c r="E397" s="29" t="s">
        <v>728</v>
      </c>
      <c r="F397" s="19" t="s">
        <v>729</v>
      </c>
      <c r="G397" s="20">
        <v>0.62903699938481328</v>
      </c>
      <c r="H397" s="20">
        <v>0.48060644229686034</v>
      </c>
      <c r="I397" s="20">
        <v>0.3184232959591915</v>
      </c>
    </row>
    <row r="398" spans="1:9">
      <c r="A398" s="19" t="str">
        <f t="shared" si="6"/>
        <v>FJIEmployment</v>
      </c>
      <c r="B398" t="s">
        <v>11</v>
      </c>
      <c r="C398" t="s">
        <v>207</v>
      </c>
      <c r="D398" t="s">
        <v>695</v>
      </c>
      <c r="E398" s="29" t="s">
        <v>728</v>
      </c>
      <c r="F398" s="19" t="s">
        <v>729</v>
      </c>
      <c r="G398" s="20">
        <v>1.0087928170699145</v>
      </c>
      <c r="H398" s="20">
        <v>1.0406904204734335</v>
      </c>
      <c r="I398" s="20">
        <v>0.75028594515542668</v>
      </c>
    </row>
    <row r="399" spans="1:9">
      <c r="A399" s="19" t="str">
        <f t="shared" si="6"/>
        <v>GEOEmployment</v>
      </c>
      <c r="B399" t="s">
        <v>13</v>
      </c>
      <c r="C399" t="s">
        <v>221</v>
      </c>
      <c r="D399" t="s">
        <v>695</v>
      </c>
      <c r="E399" s="29" t="s">
        <v>728</v>
      </c>
      <c r="F399" s="19" t="s">
        <v>729</v>
      </c>
      <c r="G399" s="20">
        <v>-1.088485115271598</v>
      </c>
      <c r="H399" s="20">
        <v>-0.84814801937431739</v>
      </c>
      <c r="I399" s="20">
        <v>-0.62110594946452879</v>
      </c>
    </row>
    <row r="400" spans="1:9">
      <c r="A400" s="19" t="str">
        <f t="shared" si="6"/>
        <v>INDEmployment</v>
      </c>
      <c r="B400" t="s">
        <v>16</v>
      </c>
      <c r="C400" t="s">
        <v>259</v>
      </c>
      <c r="D400" t="s">
        <v>695</v>
      </c>
      <c r="E400" s="29" t="s">
        <v>728</v>
      </c>
      <c r="F400" s="19" t="s">
        <v>729</v>
      </c>
      <c r="G400" s="20">
        <v>1.3314697467126324</v>
      </c>
      <c r="H400" s="20">
        <v>1.3166990702655035</v>
      </c>
      <c r="I400" s="20">
        <v>1.1826004902368625</v>
      </c>
    </row>
    <row r="401" spans="1:9">
      <c r="A401" s="19" t="str">
        <f t="shared" si="6"/>
        <v>IDNEmployment</v>
      </c>
      <c r="B401" t="s">
        <v>17</v>
      </c>
      <c r="C401" t="s">
        <v>260</v>
      </c>
      <c r="D401" t="s">
        <v>695</v>
      </c>
      <c r="E401" s="29" t="s">
        <v>728</v>
      </c>
      <c r="F401" s="19" t="s">
        <v>729</v>
      </c>
      <c r="G401" s="20">
        <v>1.3459790099919156</v>
      </c>
      <c r="H401" s="20">
        <v>1.2654515711414849</v>
      </c>
      <c r="I401" s="20">
        <v>1.3120492618732271</v>
      </c>
    </row>
    <row r="402" spans="1:9">
      <c r="A402" s="19" t="str">
        <f t="shared" si="6"/>
        <v>IRNEmployment</v>
      </c>
      <c r="B402" t="s">
        <v>18</v>
      </c>
      <c r="C402" t="s">
        <v>261</v>
      </c>
      <c r="D402" t="s">
        <v>695</v>
      </c>
      <c r="E402" s="29" t="s">
        <v>728</v>
      </c>
      <c r="F402" s="19" t="s">
        <v>729</v>
      </c>
      <c r="G402" s="20">
        <v>1.2268410629576731</v>
      </c>
      <c r="H402" s="20">
        <v>0.66736881959728045</v>
      </c>
      <c r="I402" s="20">
        <v>0.3799239155857892</v>
      </c>
    </row>
    <row r="403" spans="1:9">
      <c r="A403" s="19" t="str">
        <f t="shared" si="6"/>
        <v>JPNEmployment</v>
      </c>
      <c r="B403" t="s">
        <v>19</v>
      </c>
      <c r="C403" t="s">
        <v>274</v>
      </c>
      <c r="D403" t="s">
        <v>695</v>
      </c>
      <c r="E403" s="29" t="s">
        <v>728</v>
      </c>
      <c r="F403" s="19" t="s">
        <v>729</v>
      </c>
      <c r="G403" s="20">
        <v>-0.26850570854737299</v>
      </c>
      <c r="H403" s="20">
        <v>-0.45310049789943907</v>
      </c>
      <c r="I403" s="20">
        <v>-0.45833753509486597</v>
      </c>
    </row>
    <row r="404" spans="1:9">
      <c r="A404" s="19" t="str">
        <f t="shared" si="6"/>
        <v>KAZEmployment</v>
      </c>
      <c r="B404" t="s">
        <v>20</v>
      </c>
      <c r="C404" t="s">
        <v>279</v>
      </c>
      <c r="D404" t="s">
        <v>695</v>
      </c>
      <c r="E404" s="29" t="s">
        <v>728</v>
      </c>
      <c r="F404" s="19" t="s">
        <v>729</v>
      </c>
      <c r="G404" s="20">
        <v>0.46099996262507492</v>
      </c>
      <c r="H404" s="20">
        <v>0.18427245194432285</v>
      </c>
      <c r="I404" s="20">
        <v>-0.42142444275606872</v>
      </c>
    </row>
    <row r="405" spans="1:9">
      <c r="A405" s="19" t="str">
        <f t="shared" si="6"/>
        <v>KIREmployment</v>
      </c>
      <c r="B405" t="s">
        <v>21</v>
      </c>
      <c r="C405" t="s">
        <v>282</v>
      </c>
      <c r="D405" t="s">
        <v>695</v>
      </c>
      <c r="E405" s="29" t="s">
        <v>728</v>
      </c>
      <c r="F405" s="19" t="s">
        <v>730</v>
      </c>
      <c r="G405" s="17">
        <v>1.33016027225127</v>
      </c>
      <c r="H405" s="17">
        <v>1.1592828882731601</v>
      </c>
      <c r="I405" s="17">
        <v>1.1930187112566499</v>
      </c>
    </row>
    <row r="406" spans="1:9">
      <c r="A406" s="19" t="str">
        <f t="shared" si="6"/>
        <v>KGZEmployment</v>
      </c>
      <c r="B406" t="s">
        <v>22</v>
      </c>
      <c r="C406" t="s">
        <v>285</v>
      </c>
      <c r="D406" t="s">
        <v>695</v>
      </c>
      <c r="E406" s="29" t="s">
        <v>728</v>
      </c>
      <c r="F406" s="19" t="s">
        <v>729</v>
      </c>
      <c r="G406" s="20">
        <v>0.92138419700107388</v>
      </c>
      <c r="H406" s="20">
        <v>0.77893942278135508</v>
      </c>
      <c r="I406" s="20">
        <v>0.96254052151274472</v>
      </c>
    </row>
    <row r="407" spans="1:9">
      <c r="A407" s="19" t="str">
        <f t="shared" si="6"/>
        <v>LAOEmployment</v>
      </c>
      <c r="B407" t="s">
        <v>23</v>
      </c>
      <c r="C407" t="s">
        <v>286</v>
      </c>
      <c r="D407" t="s">
        <v>695</v>
      </c>
      <c r="E407" s="29" t="s">
        <v>728</v>
      </c>
      <c r="F407" s="19" t="s">
        <v>729</v>
      </c>
      <c r="G407" s="20">
        <v>2.0624650453648474</v>
      </c>
      <c r="H407" s="20">
        <v>2.0534962701414194</v>
      </c>
      <c r="I407" s="20">
        <v>1.9271555000486718</v>
      </c>
    </row>
    <row r="408" spans="1:9">
      <c r="A408" s="19" t="str">
        <f t="shared" si="6"/>
        <v>MYSEmployment</v>
      </c>
      <c r="B408" t="s">
        <v>25</v>
      </c>
      <c r="C408" t="s">
        <v>307</v>
      </c>
      <c r="D408" t="s">
        <v>695</v>
      </c>
      <c r="E408" s="29" t="s">
        <v>728</v>
      </c>
      <c r="F408" s="19" t="s">
        <v>729</v>
      </c>
      <c r="G408" s="20">
        <v>1.9260696999533256</v>
      </c>
      <c r="H408" s="20">
        <v>1.7331882547600763</v>
      </c>
      <c r="I408" s="20">
        <v>1.6362711164664034</v>
      </c>
    </row>
    <row r="409" spans="1:9">
      <c r="A409" s="19" t="str">
        <f t="shared" si="6"/>
        <v>MDVEmployment</v>
      </c>
      <c r="B409" t="s">
        <v>26</v>
      </c>
      <c r="C409" t="s">
        <v>308</v>
      </c>
      <c r="D409" t="s">
        <v>695</v>
      </c>
      <c r="E409" s="29" t="s">
        <v>728</v>
      </c>
      <c r="F409" s="19" t="s">
        <v>729</v>
      </c>
      <c r="G409" s="20">
        <v>4.3504954720555267</v>
      </c>
      <c r="H409" s="20">
        <v>2.8815383511516135</v>
      </c>
      <c r="I409" s="20">
        <v>-0.27722371779672628</v>
      </c>
    </row>
    <row r="410" spans="1:9">
      <c r="A410" s="19" t="str">
        <f t="shared" si="6"/>
        <v>MHLEmployment</v>
      </c>
      <c r="B410" t="s">
        <v>27</v>
      </c>
      <c r="C410" t="s">
        <v>313</v>
      </c>
      <c r="D410" t="s">
        <v>695</v>
      </c>
      <c r="E410" s="29" t="s">
        <v>728</v>
      </c>
      <c r="F410" s="19" t="s">
        <v>729</v>
      </c>
      <c r="G410" s="20" t="e">
        <v>#N/A</v>
      </c>
      <c r="H410" s="20" t="e">
        <v>#N/A</v>
      </c>
      <c r="I410" s="20" t="e">
        <v>#N/A</v>
      </c>
    </row>
    <row r="411" spans="1:9">
      <c r="A411" s="19" t="str">
        <f t="shared" si="6"/>
        <v>FSMEmployment</v>
      </c>
      <c r="B411" t="s">
        <v>28</v>
      </c>
      <c r="C411" t="s">
        <v>324</v>
      </c>
      <c r="D411" t="s">
        <v>695</v>
      </c>
      <c r="E411" s="29" t="s">
        <v>728</v>
      </c>
      <c r="F411" s="19" t="s">
        <v>729</v>
      </c>
      <c r="G411" s="20" t="e">
        <v>#N/A</v>
      </c>
      <c r="H411" s="20" t="e">
        <v>#N/A</v>
      </c>
      <c r="I411" s="20" t="e">
        <v>#N/A</v>
      </c>
    </row>
    <row r="412" spans="1:9">
      <c r="A412" s="19" t="str">
        <f t="shared" si="6"/>
        <v>MNGEmployment</v>
      </c>
      <c r="B412" t="s">
        <v>29</v>
      </c>
      <c r="C412" t="s">
        <v>327</v>
      </c>
      <c r="D412" t="s">
        <v>695</v>
      </c>
      <c r="E412" s="29" t="s">
        <v>728</v>
      </c>
      <c r="F412" s="19" t="s">
        <v>729</v>
      </c>
      <c r="G412" s="20">
        <v>1.2120442807292076</v>
      </c>
      <c r="H412" s="20">
        <v>0.86385738604455309</v>
      </c>
      <c r="I412" s="20">
        <v>0.72910668986669869</v>
      </c>
    </row>
    <row r="413" spans="1:9">
      <c r="A413" s="19" t="str">
        <f t="shared" si="6"/>
        <v>MMREmployment</v>
      </c>
      <c r="B413" t="s">
        <v>30</v>
      </c>
      <c r="C413" t="s">
        <v>336</v>
      </c>
      <c r="D413" t="s">
        <v>695</v>
      </c>
      <c r="E413" s="29" t="s">
        <v>728</v>
      </c>
      <c r="F413" s="19" t="s">
        <v>729</v>
      </c>
      <c r="G413" s="20">
        <v>0.81718867911220183</v>
      </c>
      <c r="H413" s="20">
        <v>0.79791126858319572</v>
      </c>
      <c r="I413" s="20">
        <v>0.85828524291935437</v>
      </c>
    </row>
    <row r="414" spans="1:9">
      <c r="A414" s="19" t="str">
        <f t="shared" si="6"/>
        <v>NRUEmployment</v>
      </c>
      <c r="B414" t="s">
        <v>31</v>
      </c>
      <c r="C414" t="s">
        <v>339</v>
      </c>
      <c r="D414" t="s">
        <v>695</v>
      </c>
      <c r="E414" s="29" t="s">
        <v>728</v>
      </c>
      <c r="F414" s="19" t="s">
        <v>729</v>
      </c>
      <c r="G414" s="20" t="e">
        <v>#N/A</v>
      </c>
      <c r="H414" s="20" t="e">
        <v>#N/A</v>
      </c>
      <c r="I414" s="20" t="e">
        <v>#N/A</v>
      </c>
    </row>
    <row r="415" spans="1:9">
      <c r="A415" s="19" t="str">
        <f t="shared" si="6"/>
        <v>NPLEmployment</v>
      </c>
      <c r="B415" t="s">
        <v>32</v>
      </c>
      <c r="C415" t="s">
        <v>340</v>
      </c>
      <c r="D415" t="s">
        <v>695</v>
      </c>
      <c r="E415" s="29" t="s">
        <v>728</v>
      </c>
      <c r="F415" s="19" t="s">
        <v>729</v>
      </c>
      <c r="G415" s="20">
        <v>3.1137882811973272</v>
      </c>
      <c r="H415" s="20">
        <v>3.0114357399408043</v>
      </c>
      <c r="I415" s="20">
        <v>3.0733221480129247</v>
      </c>
    </row>
    <row r="416" spans="1:9">
      <c r="A416" s="19" t="str">
        <f t="shared" si="6"/>
        <v>NZLEmployment</v>
      </c>
      <c r="B416" t="s">
        <v>34</v>
      </c>
      <c r="C416" t="s">
        <v>344</v>
      </c>
      <c r="D416" t="s">
        <v>695</v>
      </c>
      <c r="E416" s="29" t="s">
        <v>728</v>
      </c>
      <c r="F416" s="19" t="s">
        <v>729</v>
      </c>
      <c r="G416" s="20">
        <v>1.0861856988488183</v>
      </c>
      <c r="H416" s="20">
        <v>0.89068075838869554</v>
      </c>
      <c r="I416" s="20">
        <v>0.32239364217609978</v>
      </c>
    </row>
    <row r="417" spans="1:9">
      <c r="A417" s="19" t="str">
        <f t="shared" si="6"/>
        <v>PAKEmployment</v>
      </c>
      <c r="B417" t="s">
        <v>37</v>
      </c>
      <c r="C417" t="s">
        <v>361</v>
      </c>
      <c r="D417" t="s">
        <v>695</v>
      </c>
      <c r="E417" s="29" t="s">
        <v>728</v>
      </c>
      <c r="F417" s="19" t="s">
        <v>729</v>
      </c>
      <c r="G417" s="20">
        <v>2.2384758174630148</v>
      </c>
      <c r="H417" s="20">
        <v>2.6033019412990077</v>
      </c>
      <c r="I417" s="20">
        <v>2.4900392195899679</v>
      </c>
    </row>
    <row r="418" spans="1:9">
      <c r="A418" s="19" t="str">
        <f t="shared" si="6"/>
        <v>PLWEmployment</v>
      </c>
      <c r="B418" t="s">
        <v>38</v>
      </c>
      <c r="C418" t="s">
        <v>362</v>
      </c>
      <c r="D418" t="s">
        <v>695</v>
      </c>
      <c r="E418" s="29" t="s">
        <v>728</v>
      </c>
      <c r="F418" s="19" t="s">
        <v>729</v>
      </c>
      <c r="G418" s="20" t="e">
        <v>#N/A</v>
      </c>
      <c r="H418" s="20" t="e">
        <v>#N/A</v>
      </c>
      <c r="I418" s="20" t="e">
        <v>#N/A</v>
      </c>
    </row>
    <row r="419" spans="1:9">
      <c r="A419" s="19" t="str">
        <f t="shared" si="6"/>
        <v>PNGEmployment</v>
      </c>
      <c r="B419" t="s">
        <v>39</v>
      </c>
      <c r="C419" t="s">
        <v>365</v>
      </c>
      <c r="D419" t="s">
        <v>695</v>
      </c>
      <c r="E419" s="29" t="s">
        <v>728</v>
      </c>
      <c r="F419" s="19" t="s">
        <v>729</v>
      </c>
      <c r="G419" s="20">
        <v>2.0226049165869675</v>
      </c>
      <c r="H419" s="20">
        <v>2.0218736067124876</v>
      </c>
      <c r="I419" s="20">
        <v>1.9349808814862923</v>
      </c>
    </row>
    <row r="420" spans="1:9">
      <c r="A420" s="19" t="str">
        <f t="shared" si="6"/>
        <v>PHLEmployment</v>
      </c>
      <c r="B420" t="s">
        <v>40</v>
      </c>
      <c r="C420" t="s">
        <v>370</v>
      </c>
      <c r="D420" t="s">
        <v>695</v>
      </c>
      <c r="E420" s="29" t="s">
        <v>728</v>
      </c>
      <c r="F420" s="19" t="s">
        <v>729</v>
      </c>
      <c r="G420" s="20">
        <v>2.3638341190433065</v>
      </c>
      <c r="H420" s="20">
        <v>2.0308972050372409</v>
      </c>
      <c r="I420" s="20">
        <v>2.2138190166617999</v>
      </c>
    </row>
    <row r="421" spans="1:9">
      <c r="A421" s="19" t="str">
        <f t="shared" si="6"/>
        <v>KOREmployment</v>
      </c>
      <c r="B421" t="s">
        <v>41</v>
      </c>
      <c r="C421" t="s">
        <v>381</v>
      </c>
      <c r="D421" t="s">
        <v>695</v>
      </c>
      <c r="E421" s="29" t="s">
        <v>728</v>
      </c>
      <c r="F421" s="19" t="s">
        <v>729</v>
      </c>
      <c r="G421" s="20">
        <v>8.1956731431098717E-2</v>
      </c>
      <c r="H421" s="20">
        <v>-0.22269068183855545</v>
      </c>
      <c r="I421" s="20">
        <v>-3.793414460119271E-2</v>
      </c>
    </row>
    <row r="422" spans="1:9">
      <c r="A422" s="19" t="str">
        <f t="shared" si="6"/>
        <v>RUSEmployment</v>
      </c>
      <c r="B422" t="s">
        <v>42</v>
      </c>
      <c r="C422" t="s">
        <v>388</v>
      </c>
      <c r="D422" t="s">
        <v>695</v>
      </c>
      <c r="E422" s="29" t="s">
        <v>728</v>
      </c>
      <c r="F422" s="19" t="s">
        <v>729</v>
      </c>
      <c r="G422" s="20">
        <v>-0.64595052361301475</v>
      </c>
      <c r="H422" s="20">
        <v>-0.7704912195082847</v>
      </c>
      <c r="I422" s="20">
        <v>-1.1055446242734357</v>
      </c>
    </row>
    <row r="423" spans="1:9">
      <c r="A423" s="19" t="str">
        <f t="shared" si="6"/>
        <v>WSMEmployment</v>
      </c>
      <c r="B423" t="s">
        <v>43</v>
      </c>
      <c r="C423" t="s">
        <v>405</v>
      </c>
      <c r="D423" t="s">
        <v>695</v>
      </c>
      <c r="E423" s="29" t="s">
        <v>728</v>
      </c>
      <c r="F423" s="19" t="s">
        <v>729</v>
      </c>
      <c r="G423" s="20">
        <v>0.78529726173834913</v>
      </c>
      <c r="H423" s="20">
        <v>1.2931913678456253</v>
      </c>
      <c r="I423" s="20">
        <v>0.56786145791383191</v>
      </c>
    </row>
    <row r="424" spans="1:9">
      <c r="A424" s="19" t="str">
        <f t="shared" si="6"/>
        <v>SGPEmployment</v>
      </c>
      <c r="B424" t="s">
        <v>44</v>
      </c>
      <c r="C424" t="s">
        <v>421</v>
      </c>
      <c r="D424" t="s">
        <v>695</v>
      </c>
      <c r="E424" s="29" t="s">
        <v>728</v>
      </c>
      <c r="F424" s="19" t="s">
        <v>729</v>
      </c>
      <c r="G424" s="20">
        <v>0.52119642119190512</v>
      </c>
      <c r="H424" s="20">
        <v>0.32310726864970274</v>
      </c>
      <c r="I424" s="20">
        <v>-1.4856594764234288E-2</v>
      </c>
    </row>
    <row r="425" spans="1:9">
      <c r="A425" s="19" t="str">
        <f t="shared" si="6"/>
        <v>SLBEmployment</v>
      </c>
      <c r="B425" t="s">
        <v>45</v>
      </c>
      <c r="C425" t="s">
        <v>428</v>
      </c>
      <c r="D425" t="s">
        <v>695</v>
      </c>
      <c r="E425" s="29" t="s">
        <v>728</v>
      </c>
      <c r="F425" s="19" t="s">
        <v>729</v>
      </c>
      <c r="G425" s="20">
        <v>2.7974006562943021</v>
      </c>
      <c r="H425" s="20">
        <v>2.7185831176796071</v>
      </c>
      <c r="I425" s="20">
        <v>2.7273097960634152</v>
      </c>
    </row>
    <row r="426" spans="1:9">
      <c r="A426" s="19" t="str">
        <f t="shared" si="6"/>
        <v>LKAEmployment</v>
      </c>
      <c r="B426" t="s">
        <v>46</v>
      </c>
      <c r="C426" t="s">
        <v>439</v>
      </c>
      <c r="D426" t="s">
        <v>695</v>
      </c>
      <c r="E426" s="29" t="s">
        <v>728</v>
      </c>
      <c r="F426" s="19" t="s">
        <v>729</v>
      </c>
      <c r="G426" s="20">
        <v>0.25937803378808244</v>
      </c>
      <c r="H426" s="20">
        <v>0.36016962812241982</v>
      </c>
      <c r="I426" s="20">
        <v>0.48090192517806774</v>
      </c>
    </row>
    <row r="427" spans="1:9">
      <c r="A427" s="19" t="str">
        <f t="shared" si="6"/>
        <v>TJKEmployment</v>
      </c>
      <c r="B427" t="s">
        <v>47</v>
      </c>
      <c r="C427" t="s">
        <v>454</v>
      </c>
      <c r="D427" t="s">
        <v>695</v>
      </c>
      <c r="E427" s="29" t="s">
        <v>728</v>
      </c>
      <c r="F427" s="19" t="s">
        <v>729</v>
      </c>
      <c r="G427" s="20">
        <v>2.2814893991095486</v>
      </c>
      <c r="H427" s="20">
        <v>2.1024309885497194</v>
      </c>
      <c r="I427" s="20">
        <v>1.8752003944029871</v>
      </c>
    </row>
    <row r="428" spans="1:9">
      <c r="A428" s="19" t="str">
        <f t="shared" si="6"/>
        <v>THAEmployment</v>
      </c>
      <c r="B428" t="s">
        <v>48</v>
      </c>
      <c r="C428" t="s">
        <v>455</v>
      </c>
      <c r="D428" t="s">
        <v>695</v>
      </c>
      <c r="E428" s="29" t="s">
        <v>728</v>
      </c>
      <c r="F428" s="19" t="s">
        <v>729</v>
      </c>
      <c r="G428" s="20">
        <v>0.22189982050346835</v>
      </c>
      <c r="H428" s="20">
        <v>9.5118623961432114E-2</v>
      </c>
      <c r="I428" s="20">
        <v>4.0294119446704357E-2</v>
      </c>
    </row>
    <row r="429" spans="1:9">
      <c r="A429" s="19" t="str">
        <f t="shared" si="6"/>
        <v>TLSEmployment</v>
      </c>
      <c r="B429" t="s">
        <v>49</v>
      </c>
      <c r="C429" t="s">
        <v>456</v>
      </c>
      <c r="D429" t="s">
        <v>695</v>
      </c>
      <c r="E429" s="29" t="s">
        <v>728</v>
      </c>
      <c r="F429" s="19" t="s">
        <v>729</v>
      </c>
      <c r="G429" s="20">
        <v>2.631143667296798</v>
      </c>
      <c r="H429" s="20">
        <v>2.641969908020303</v>
      </c>
      <c r="I429" s="20">
        <v>2.2100222067696906</v>
      </c>
    </row>
    <row r="430" spans="1:9">
      <c r="A430" s="19" t="str">
        <f t="shared" si="6"/>
        <v>TONEmployment</v>
      </c>
      <c r="B430" t="s">
        <v>50</v>
      </c>
      <c r="C430" t="s">
        <v>461</v>
      </c>
      <c r="D430" t="s">
        <v>695</v>
      </c>
      <c r="E430" s="29" t="s">
        <v>728</v>
      </c>
      <c r="F430" s="19" t="s">
        <v>729</v>
      </c>
      <c r="G430" s="20">
        <v>1.7023975643790434</v>
      </c>
      <c r="H430" s="20">
        <v>1.5915781070698021</v>
      </c>
      <c r="I430" s="20">
        <v>1.7164325704744243</v>
      </c>
    </row>
    <row r="431" spans="1:9">
      <c r="A431" s="19" t="str">
        <f t="shared" si="6"/>
        <v>TUREmployment</v>
      </c>
      <c r="B431" t="s">
        <v>51</v>
      </c>
      <c r="C431" t="s">
        <v>466</v>
      </c>
      <c r="D431" t="s">
        <v>695</v>
      </c>
      <c r="E431" s="29" t="s">
        <v>728</v>
      </c>
      <c r="F431" s="19" t="s">
        <v>729</v>
      </c>
      <c r="G431" s="20">
        <v>-1.3364348964817419</v>
      </c>
      <c r="H431" s="20">
        <v>1.9850352713408403</v>
      </c>
      <c r="I431" s="20">
        <v>1.1593840879665418</v>
      </c>
    </row>
    <row r="432" spans="1:9">
      <c r="A432" s="19" t="str">
        <f t="shared" si="6"/>
        <v>TKMEmployment</v>
      </c>
      <c r="B432" t="s">
        <v>52</v>
      </c>
      <c r="C432" t="s">
        <v>467</v>
      </c>
      <c r="D432" t="s">
        <v>695</v>
      </c>
      <c r="E432" s="29" t="s">
        <v>728</v>
      </c>
      <c r="F432" s="19" t="s">
        <v>729</v>
      </c>
      <c r="G432" s="20">
        <v>1.3528078934070376</v>
      </c>
      <c r="H432" s="20">
        <v>1.0944442635625773</v>
      </c>
      <c r="I432" s="20">
        <v>1.2331504043825214</v>
      </c>
    </row>
    <row r="433" spans="1:9">
      <c r="A433" s="19" t="str">
        <f t="shared" si="6"/>
        <v>TUVEmployment</v>
      </c>
      <c r="B433" t="s">
        <v>53</v>
      </c>
      <c r="C433" t="s">
        <v>470</v>
      </c>
      <c r="D433" t="s">
        <v>695</v>
      </c>
      <c r="E433" s="29" t="s">
        <v>728</v>
      </c>
      <c r="F433" s="19" t="s">
        <v>729</v>
      </c>
      <c r="G433" s="20" t="e">
        <v>#N/A</v>
      </c>
      <c r="H433" s="20" t="e">
        <v>#N/A</v>
      </c>
      <c r="I433" s="20" t="e">
        <v>#N/A</v>
      </c>
    </row>
    <row r="434" spans="1:9">
      <c r="A434" s="19" t="str">
        <f t="shared" si="6"/>
        <v>UZBEmployment</v>
      </c>
      <c r="B434" t="s">
        <v>54</v>
      </c>
      <c r="C434" t="s">
        <v>489</v>
      </c>
      <c r="D434" t="s">
        <v>695</v>
      </c>
      <c r="E434" s="29" t="s">
        <v>728</v>
      </c>
      <c r="F434" s="19" t="s">
        <v>729</v>
      </c>
      <c r="G434" s="20">
        <v>1.2094251657177146</v>
      </c>
      <c r="H434" s="20">
        <v>1.1830001770510412</v>
      </c>
      <c r="I434" s="20">
        <v>1.0081657354284124</v>
      </c>
    </row>
    <row r="435" spans="1:9">
      <c r="A435" s="19" t="str">
        <f t="shared" si="6"/>
        <v>VUTEmployment</v>
      </c>
      <c r="B435" t="s">
        <v>55</v>
      </c>
      <c r="C435" t="s">
        <v>490</v>
      </c>
      <c r="D435" t="s">
        <v>695</v>
      </c>
      <c r="E435" s="29" t="s">
        <v>728</v>
      </c>
      <c r="F435" s="19" t="s">
        <v>729</v>
      </c>
      <c r="G435" s="20">
        <v>2.6250470101542023</v>
      </c>
      <c r="H435" s="20">
        <v>2.8070946936382235</v>
      </c>
      <c r="I435" s="20">
        <v>2.6401463843539918</v>
      </c>
    </row>
    <row r="436" spans="1:9">
      <c r="A436" s="19" t="str">
        <f t="shared" si="6"/>
        <v>VNMEmployment</v>
      </c>
      <c r="B436" t="s">
        <v>56</v>
      </c>
      <c r="C436" t="s">
        <v>493</v>
      </c>
      <c r="D436" t="s">
        <v>695</v>
      </c>
      <c r="E436" s="29" t="s">
        <v>728</v>
      </c>
      <c r="F436" s="19" t="s">
        <v>729</v>
      </c>
      <c r="G436" s="20">
        <v>0.76269797158532437</v>
      </c>
      <c r="H436" s="20">
        <v>0.73373673960370756</v>
      </c>
      <c r="I436" s="20">
        <v>0.62550487132224664</v>
      </c>
    </row>
    <row r="437" spans="1:9">
      <c r="A437" s="19" t="str">
        <f t="shared" si="6"/>
        <v>ASMEmployment</v>
      </c>
      <c r="B437" t="s">
        <v>1</v>
      </c>
      <c r="C437" t="s">
        <v>69</v>
      </c>
      <c r="D437" t="s">
        <v>695</v>
      </c>
      <c r="E437" s="29" t="s">
        <v>728</v>
      </c>
      <c r="F437" s="19" t="s">
        <v>729</v>
      </c>
      <c r="G437" s="20" t="e">
        <v>#N/A</v>
      </c>
      <c r="H437" s="20" t="e">
        <v>#N/A</v>
      </c>
      <c r="I437" s="20" t="e">
        <v>#N/A</v>
      </c>
    </row>
    <row r="438" spans="1:9">
      <c r="A438" s="19" t="str">
        <f t="shared" si="6"/>
        <v>COKEmployment</v>
      </c>
      <c r="B438" t="s">
        <v>10</v>
      </c>
      <c r="C438" t="s">
        <v>160</v>
      </c>
      <c r="D438" t="s">
        <v>695</v>
      </c>
      <c r="E438" s="29" t="s">
        <v>728</v>
      </c>
      <c r="F438" s="19" t="s">
        <v>729</v>
      </c>
      <c r="G438" s="20" t="e">
        <v>#N/A</v>
      </c>
      <c r="H438" s="20" t="e">
        <v>#N/A</v>
      </c>
      <c r="I438" s="20" t="e">
        <v>#N/A</v>
      </c>
    </row>
    <row r="439" spans="1:9">
      <c r="A439" s="19" t="str">
        <f t="shared" si="6"/>
        <v>PYFEmployment</v>
      </c>
      <c r="B439" t="s">
        <v>12</v>
      </c>
      <c r="C439" t="s">
        <v>214</v>
      </c>
      <c r="D439" t="s">
        <v>695</v>
      </c>
      <c r="E439" s="29" t="s">
        <v>728</v>
      </c>
      <c r="F439" s="19" t="s">
        <v>729</v>
      </c>
      <c r="G439" s="20">
        <v>0.45158836208998299</v>
      </c>
      <c r="H439" s="20">
        <v>0.45150014564521168</v>
      </c>
      <c r="I439" s="20">
        <v>0.23585133632979538</v>
      </c>
    </row>
    <row r="440" spans="1:9">
      <c r="A440" s="19" t="str">
        <f t="shared" si="6"/>
        <v>GUMEmployment</v>
      </c>
      <c r="B440" t="s">
        <v>14</v>
      </c>
      <c r="C440" t="s">
        <v>236</v>
      </c>
      <c r="D440" t="s">
        <v>695</v>
      </c>
      <c r="E440" s="29" t="s">
        <v>728</v>
      </c>
      <c r="F440" s="19" t="s">
        <v>729</v>
      </c>
      <c r="G440" s="20">
        <v>0.61743640405038658</v>
      </c>
      <c r="H440" s="20">
        <v>0.53484226028988058</v>
      </c>
      <c r="I440" s="20">
        <v>0.4895913646877359</v>
      </c>
    </row>
    <row r="441" spans="1:9">
      <c r="A441" s="19" t="str">
        <f t="shared" si="6"/>
        <v>HKGEmployment</v>
      </c>
      <c r="B441" t="s">
        <v>15</v>
      </c>
      <c r="C441" t="s">
        <v>147</v>
      </c>
      <c r="D441" t="s">
        <v>695</v>
      </c>
      <c r="E441" s="29" t="s">
        <v>728</v>
      </c>
      <c r="F441" s="19" t="s">
        <v>729</v>
      </c>
      <c r="G441" s="20">
        <v>-0.90344601247127621</v>
      </c>
      <c r="H441" s="20">
        <v>-0.91684903850739463</v>
      </c>
      <c r="I441" s="20">
        <v>-0.88078433364932041</v>
      </c>
    </row>
    <row r="442" spans="1:9">
      <c r="A442" s="19" t="str">
        <f t="shared" si="6"/>
        <v>MACEmployment</v>
      </c>
      <c r="B442" t="s">
        <v>24</v>
      </c>
      <c r="C442" t="s">
        <v>149</v>
      </c>
      <c r="D442" t="s">
        <v>695</v>
      </c>
      <c r="E442" s="29" t="s">
        <v>728</v>
      </c>
      <c r="F442" s="19" t="s">
        <v>729</v>
      </c>
      <c r="G442" s="20">
        <v>0.33791555284095054</v>
      </c>
      <c r="H442" s="20">
        <v>0.23110633262974911</v>
      </c>
      <c r="I442" s="20">
        <v>0.15800986444278742</v>
      </c>
    </row>
    <row r="443" spans="1:9">
      <c r="A443" s="19" t="str">
        <f t="shared" si="6"/>
        <v>NCLEmployment</v>
      </c>
      <c r="B443" t="s">
        <v>33</v>
      </c>
      <c r="C443" t="s">
        <v>343</v>
      </c>
      <c r="D443" t="s">
        <v>695</v>
      </c>
      <c r="E443" s="29" t="s">
        <v>728</v>
      </c>
      <c r="F443" s="19" t="s">
        <v>729</v>
      </c>
      <c r="G443" s="20">
        <v>1.1872498594598158</v>
      </c>
      <c r="H443" s="20">
        <v>1.0472810494369877</v>
      </c>
      <c r="I443" s="20">
        <v>0.93303025578321819</v>
      </c>
    </row>
    <row r="444" spans="1:9">
      <c r="A444" s="19" t="str">
        <f t="shared" si="6"/>
        <v>NIUEmployment</v>
      </c>
      <c r="B444" t="s">
        <v>35</v>
      </c>
      <c r="C444" t="s">
        <v>351</v>
      </c>
      <c r="D444" t="s">
        <v>695</v>
      </c>
      <c r="E444" s="29" t="s">
        <v>728</v>
      </c>
      <c r="F444" s="19" t="s">
        <v>729</v>
      </c>
      <c r="G444" s="20" t="e">
        <v>#N/A</v>
      </c>
      <c r="H444" s="20" t="e">
        <v>#N/A</v>
      </c>
      <c r="I444" s="20" t="e">
        <v>#N/A</v>
      </c>
    </row>
    <row r="445" spans="1:9">
      <c r="A445" s="19" t="str">
        <f t="shared" si="6"/>
        <v>MNPEmployment</v>
      </c>
      <c r="B445" t="s">
        <v>36</v>
      </c>
      <c r="C445" t="s">
        <v>356</v>
      </c>
      <c r="D445" t="s">
        <v>695</v>
      </c>
      <c r="E445" s="29" t="s">
        <v>728</v>
      </c>
      <c r="F445" s="19" t="s">
        <v>729</v>
      </c>
      <c r="G445" s="20" t="e">
        <v>#N/A</v>
      </c>
      <c r="H445" s="20" t="e">
        <v>#N/A</v>
      </c>
      <c r="I445" s="20" t="e">
        <v>#N/A</v>
      </c>
    </row>
    <row r="446" spans="1:9">
      <c r="A446" s="19" t="str">
        <f t="shared" si="6"/>
        <v>ALBEmployment</v>
      </c>
      <c r="B446" s="26" t="s">
        <v>65</v>
      </c>
      <c r="C446" s="26" t="s">
        <v>66</v>
      </c>
      <c r="D446" s="26" t="s">
        <v>695</v>
      </c>
      <c r="E446" s="26" t="s">
        <v>728</v>
      </c>
      <c r="F446" s="26" t="s">
        <v>730</v>
      </c>
      <c r="G446" s="27">
        <v>0.52999956495694001</v>
      </c>
      <c r="H446" s="27">
        <v>0.70563131907868104</v>
      </c>
      <c r="I446" s="27">
        <v>0.668292981229612</v>
      </c>
    </row>
    <row r="447" spans="1:9">
      <c r="A447" s="19" t="str">
        <f t="shared" si="6"/>
        <v>DZAEmployment</v>
      </c>
      <c r="B447" s="26" t="s">
        <v>67</v>
      </c>
      <c r="C447" s="26" t="s">
        <v>68</v>
      </c>
      <c r="D447" s="26" t="s">
        <v>695</v>
      </c>
      <c r="E447" s="26" t="s">
        <v>728</v>
      </c>
      <c r="F447" s="26" t="s">
        <v>730</v>
      </c>
      <c r="G447" s="27">
        <v>1.7760745671959699</v>
      </c>
      <c r="H447" s="27">
        <v>1.11412084832949</v>
      </c>
      <c r="I447" s="27">
        <v>0.89833774889176399</v>
      </c>
    </row>
    <row r="448" spans="1:9">
      <c r="A448" s="19" t="str">
        <f t="shared" si="6"/>
        <v>AGOEmployment</v>
      </c>
      <c r="B448" s="26" t="s">
        <v>72</v>
      </c>
      <c r="C448" s="26" t="s">
        <v>73</v>
      </c>
      <c r="D448" s="26" t="s">
        <v>695</v>
      </c>
      <c r="E448" s="26" t="s">
        <v>728</v>
      </c>
      <c r="F448" s="26" t="s">
        <v>730</v>
      </c>
      <c r="G448" s="27">
        <v>3.21160411992564</v>
      </c>
      <c r="H448" s="27">
        <v>1.85206902379075</v>
      </c>
      <c r="I448" s="27">
        <v>1.4936756446630499</v>
      </c>
    </row>
    <row r="449" spans="1:9">
      <c r="A449" s="19" t="str">
        <f t="shared" si="6"/>
        <v>ARGEmployment</v>
      </c>
      <c r="B449" s="26" t="s">
        <v>80</v>
      </c>
      <c r="C449" s="26" t="s">
        <v>81</v>
      </c>
      <c r="D449" s="26" t="s">
        <v>695</v>
      </c>
      <c r="E449" s="26" t="s">
        <v>728</v>
      </c>
      <c r="F449" s="26" t="s">
        <v>730</v>
      </c>
      <c r="G449" s="27">
        <v>-0.48108935853489099</v>
      </c>
      <c r="H449" s="27">
        <v>0.38568843701065603</v>
      </c>
      <c r="I449" s="27">
        <v>1.3305914756597901</v>
      </c>
    </row>
    <row r="450" spans="1:9">
      <c r="A450" s="19" t="str">
        <f t="shared" si="6"/>
        <v>AUTEmployment</v>
      </c>
      <c r="B450" s="26" t="s">
        <v>86</v>
      </c>
      <c r="C450" s="26" t="s">
        <v>87</v>
      </c>
      <c r="D450" s="26" t="s">
        <v>695</v>
      </c>
      <c r="E450" s="26" t="s">
        <v>728</v>
      </c>
      <c r="F450" s="26" t="s">
        <v>730</v>
      </c>
      <c r="G450" s="27">
        <v>5.9292847443192999E-2</v>
      </c>
      <c r="H450" s="27">
        <v>0.25330176635795998</v>
      </c>
      <c r="I450" s="27">
        <v>0.30452306936472601</v>
      </c>
    </row>
    <row r="451" spans="1:9">
      <c r="A451" s="19" t="str">
        <f t="shared" ref="A451:A514" si="7">C451&amp;D451</f>
        <v>BHSEmployment</v>
      </c>
      <c r="B451" s="26" t="s">
        <v>89</v>
      </c>
      <c r="C451" s="26" t="s">
        <v>90</v>
      </c>
      <c r="D451" s="26" t="s">
        <v>695</v>
      </c>
      <c r="E451" s="26" t="s">
        <v>728</v>
      </c>
      <c r="F451" s="26" t="s">
        <v>730</v>
      </c>
      <c r="G451" s="27">
        <v>0.64129403621535597</v>
      </c>
      <c r="H451" s="27">
        <v>0.60684882282198105</v>
      </c>
      <c r="I451" s="27">
        <v>1.3554857871438399</v>
      </c>
    </row>
    <row r="452" spans="1:9">
      <c r="A452" s="19" t="str">
        <f t="shared" si="7"/>
        <v>BHREmployment</v>
      </c>
      <c r="B452" s="26" t="s">
        <v>91</v>
      </c>
      <c r="C452" s="26" t="s">
        <v>92</v>
      </c>
      <c r="D452" s="26" t="s">
        <v>695</v>
      </c>
      <c r="E452" s="26" t="s">
        <v>728</v>
      </c>
      <c r="F452" s="26" t="s">
        <v>730</v>
      </c>
      <c r="G452" s="27">
        <v>5.7160939520363998</v>
      </c>
      <c r="H452" s="27">
        <v>4.2756579525875296</v>
      </c>
      <c r="I452" s="27">
        <v>2.98299151819772</v>
      </c>
    </row>
    <row r="453" spans="1:9">
      <c r="A453" s="19" t="str">
        <f t="shared" si="7"/>
        <v>BRBEmployment</v>
      </c>
      <c r="B453" s="26" t="s">
        <v>94</v>
      </c>
      <c r="C453" s="26" t="s">
        <v>95</v>
      </c>
      <c r="D453" s="26" t="s">
        <v>695</v>
      </c>
      <c r="E453" s="26" t="s">
        <v>728</v>
      </c>
      <c r="F453" s="26" t="s">
        <v>730</v>
      </c>
      <c r="G453" s="27">
        <v>-2.2816667702215301</v>
      </c>
      <c r="H453" s="27">
        <v>-0.83900537169897504</v>
      </c>
      <c r="I453" s="27">
        <v>-0.11715405418656299</v>
      </c>
    </row>
    <row r="454" spans="1:9">
      <c r="A454" s="19" t="str">
        <f t="shared" si="7"/>
        <v>BLREmployment</v>
      </c>
      <c r="B454" s="26" t="s">
        <v>96</v>
      </c>
      <c r="C454" s="26" t="s">
        <v>97</v>
      </c>
      <c r="D454" s="26" t="s">
        <v>695</v>
      </c>
      <c r="E454" s="26" t="s">
        <v>728</v>
      </c>
      <c r="F454" s="26" t="s">
        <v>730</v>
      </c>
      <c r="G454" s="27">
        <v>-0.77485526367775304</v>
      </c>
      <c r="H454" s="27">
        <v>9.8508124007978801E-2</v>
      </c>
      <c r="I454" s="27">
        <v>0.195743245630808</v>
      </c>
    </row>
    <row r="455" spans="1:9">
      <c r="A455" s="19" t="str">
        <f t="shared" si="7"/>
        <v>BELEmployment</v>
      </c>
      <c r="B455" s="26" t="s">
        <v>98</v>
      </c>
      <c r="C455" s="26" t="s">
        <v>99</v>
      </c>
      <c r="D455" s="26" t="s">
        <v>695</v>
      </c>
      <c r="E455" s="26" t="s">
        <v>728</v>
      </c>
      <c r="F455" s="26" t="s">
        <v>730</v>
      </c>
      <c r="G455" s="27">
        <v>0.85338938165544498</v>
      </c>
      <c r="H455" s="27">
        <v>0.59383548742410996</v>
      </c>
      <c r="I455" s="27">
        <v>0.46969286435145602</v>
      </c>
    </row>
    <row r="456" spans="1:9">
      <c r="A456" s="19" t="str">
        <f t="shared" si="7"/>
        <v>BLZEmployment</v>
      </c>
      <c r="B456" s="26" t="s">
        <v>100</v>
      </c>
      <c r="C456" s="26" t="s">
        <v>101</v>
      </c>
      <c r="D456" s="26" t="s">
        <v>695</v>
      </c>
      <c r="E456" s="26" t="s">
        <v>728</v>
      </c>
      <c r="F456" s="26" t="s">
        <v>730</v>
      </c>
      <c r="G456" s="27">
        <v>3.02431641183684</v>
      </c>
      <c r="H456" s="27">
        <v>2.7977380041973299</v>
      </c>
      <c r="I456" s="27">
        <v>2.64532308077123</v>
      </c>
    </row>
    <row r="457" spans="1:9">
      <c r="A457" s="19" t="str">
        <f t="shared" si="7"/>
        <v>BENEmployment</v>
      </c>
      <c r="B457" s="26" t="s">
        <v>102</v>
      </c>
      <c r="C457" s="26" t="s">
        <v>103</v>
      </c>
      <c r="D457" s="26" t="s">
        <v>695</v>
      </c>
      <c r="E457" s="26" t="s">
        <v>728</v>
      </c>
      <c r="F457" s="26" t="s">
        <v>730</v>
      </c>
      <c r="G457" s="27">
        <v>3.30058609677836</v>
      </c>
      <c r="H457" s="27">
        <v>3.2652193929950202</v>
      </c>
      <c r="I457" s="27">
        <v>3.1311291621144401</v>
      </c>
    </row>
    <row r="458" spans="1:9">
      <c r="A458" s="19" t="str">
        <f t="shared" si="7"/>
        <v>BOLEmployment</v>
      </c>
      <c r="B458" s="26" t="s">
        <v>107</v>
      </c>
      <c r="C458" s="26" t="s">
        <v>108</v>
      </c>
      <c r="D458" s="26" t="s">
        <v>695</v>
      </c>
      <c r="E458" s="26" t="s">
        <v>728</v>
      </c>
      <c r="F458" s="26" t="s">
        <v>730</v>
      </c>
      <c r="G458" s="27">
        <v>2.2466070853117901</v>
      </c>
      <c r="H458" s="27">
        <v>2.3178816820564401</v>
      </c>
      <c r="I458" s="27">
        <v>1.2321111506325699</v>
      </c>
    </row>
    <row r="459" spans="1:9">
      <c r="A459" s="19" t="str">
        <f t="shared" si="7"/>
        <v>BIHEmployment</v>
      </c>
      <c r="B459" s="26" t="s">
        <v>111</v>
      </c>
      <c r="C459" s="26" t="s">
        <v>112</v>
      </c>
      <c r="D459" s="26" t="s">
        <v>695</v>
      </c>
      <c r="E459" s="26" t="s">
        <v>728</v>
      </c>
      <c r="F459" s="26" t="s">
        <v>730</v>
      </c>
      <c r="G459" s="27">
        <v>3.2814452982199399E-2</v>
      </c>
      <c r="H459" s="27">
        <v>2.3928420089092101E-2</v>
      </c>
      <c r="I459" s="27">
        <v>1.0416376694596601</v>
      </c>
    </row>
    <row r="460" spans="1:9">
      <c r="A460" s="19" t="str">
        <f t="shared" si="7"/>
        <v>BWAEmployment</v>
      </c>
      <c r="B460" s="26" t="s">
        <v>113</v>
      </c>
      <c r="C460" s="26" t="s">
        <v>114</v>
      </c>
      <c r="D460" s="26" t="s">
        <v>695</v>
      </c>
      <c r="E460" s="26" t="s">
        <v>728</v>
      </c>
      <c r="F460" s="26" t="s">
        <v>730</v>
      </c>
      <c r="G460" s="27">
        <v>2.5282626364938801</v>
      </c>
      <c r="H460" s="27">
        <v>2.3982105514315601</v>
      </c>
      <c r="I460" s="27">
        <v>2.34728244328132</v>
      </c>
    </row>
    <row r="461" spans="1:9">
      <c r="A461" s="19" t="str">
        <f t="shared" si="7"/>
        <v>BRAEmployment</v>
      </c>
      <c r="B461" s="26" t="s">
        <v>117</v>
      </c>
      <c r="C461" s="26" t="s">
        <v>118</v>
      </c>
      <c r="D461" s="26" t="s">
        <v>695</v>
      </c>
      <c r="E461" s="26" t="s">
        <v>728</v>
      </c>
      <c r="F461" s="26" t="s">
        <v>730</v>
      </c>
      <c r="G461" s="27">
        <v>0.80226443316673202</v>
      </c>
      <c r="H461" s="27">
        <v>1.61389579398145</v>
      </c>
      <c r="I461" s="27">
        <v>1.5087298759121499</v>
      </c>
    </row>
    <row r="462" spans="1:9">
      <c r="A462" s="19" t="str">
        <f t="shared" si="7"/>
        <v>BGREmployment</v>
      </c>
      <c r="B462" s="26" t="s">
        <v>124</v>
      </c>
      <c r="C462" s="26" t="s">
        <v>125</v>
      </c>
      <c r="D462" s="26" t="s">
        <v>695</v>
      </c>
      <c r="E462" s="26" t="s">
        <v>728</v>
      </c>
      <c r="F462" s="26" t="s">
        <v>730</v>
      </c>
      <c r="G462" s="27">
        <v>-0.33403700759279098</v>
      </c>
      <c r="H462" s="27">
        <v>-0.54096724677093999</v>
      </c>
      <c r="I462" s="27">
        <v>-0.10068854368623301</v>
      </c>
    </row>
    <row r="463" spans="1:9">
      <c r="A463" s="19" t="str">
        <f t="shared" si="7"/>
        <v>BFAEmployment</v>
      </c>
      <c r="B463" s="26" t="s">
        <v>126</v>
      </c>
      <c r="C463" s="26" t="s">
        <v>127</v>
      </c>
      <c r="D463" s="26" t="s">
        <v>695</v>
      </c>
      <c r="E463" s="26" t="s">
        <v>728</v>
      </c>
      <c r="F463" s="26" t="s">
        <v>730</v>
      </c>
      <c r="G463" s="27">
        <v>3.1972595129861201</v>
      </c>
      <c r="H463" s="27">
        <v>3.13267438042128</v>
      </c>
      <c r="I463" s="27">
        <v>3.07656135791327</v>
      </c>
    </row>
    <row r="464" spans="1:9">
      <c r="A464" s="19" t="str">
        <f t="shared" si="7"/>
        <v>BDIEmployment</v>
      </c>
      <c r="B464" s="26" t="s">
        <v>128</v>
      </c>
      <c r="C464" s="26" t="s">
        <v>129</v>
      </c>
      <c r="D464" s="26" t="s">
        <v>695</v>
      </c>
      <c r="E464" s="26" t="s">
        <v>728</v>
      </c>
      <c r="F464" s="26" t="s">
        <v>730</v>
      </c>
      <c r="G464" s="27">
        <v>3.1901585654900502</v>
      </c>
      <c r="H464" s="27">
        <v>2.5210180924905199</v>
      </c>
      <c r="I464" s="27">
        <v>2.3191147515689399</v>
      </c>
    </row>
    <row r="465" spans="1:9">
      <c r="A465" s="19" t="str">
        <f t="shared" si="7"/>
        <v>CPVEmployment</v>
      </c>
      <c r="B465" s="26" t="s">
        <v>130</v>
      </c>
      <c r="C465" s="26" t="s">
        <v>131</v>
      </c>
      <c r="D465" s="26" t="s">
        <v>695</v>
      </c>
      <c r="E465" s="26" t="s">
        <v>728</v>
      </c>
      <c r="F465" s="26" t="s">
        <v>730</v>
      </c>
      <c r="G465" s="27">
        <v>2.2445598509706199</v>
      </c>
      <c r="H465" s="27">
        <v>2.3658670649119</v>
      </c>
      <c r="I465" s="27">
        <v>2.28906073335855</v>
      </c>
    </row>
    <row r="466" spans="1:9">
      <c r="A466" s="19" t="str">
        <f t="shared" si="7"/>
        <v>CMREmployment</v>
      </c>
      <c r="B466" s="26" t="s">
        <v>133</v>
      </c>
      <c r="C466" s="26" t="s">
        <v>134</v>
      </c>
      <c r="D466" s="26" t="s">
        <v>695</v>
      </c>
      <c r="E466" s="26" t="s">
        <v>728</v>
      </c>
      <c r="F466" s="26" t="s">
        <v>730</v>
      </c>
      <c r="G466" s="27">
        <v>2.8024575529695501</v>
      </c>
      <c r="H466" s="27">
        <v>2.6690096204041902</v>
      </c>
      <c r="I466" s="27">
        <v>2.6283174028987899</v>
      </c>
    </row>
    <row r="467" spans="1:9">
      <c r="A467" s="19" t="str">
        <f t="shared" si="7"/>
        <v>CANEmployment</v>
      </c>
      <c r="B467" s="26" t="s">
        <v>135</v>
      </c>
      <c r="C467" s="26" t="s">
        <v>136</v>
      </c>
      <c r="D467" s="26" t="s">
        <v>695</v>
      </c>
      <c r="E467" s="26" t="s">
        <v>728</v>
      </c>
      <c r="F467" s="26" t="s">
        <v>730</v>
      </c>
      <c r="G467" s="27">
        <v>0.74507588327459295</v>
      </c>
      <c r="H467" s="27">
        <v>0.55199005156631997</v>
      </c>
      <c r="I467" s="27">
        <v>0.44379135275505099</v>
      </c>
    </row>
    <row r="468" spans="1:9">
      <c r="A468" s="19" t="str">
        <f t="shared" si="7"/>
        <v>CAFEmployment</v>
      </c>
      <c r="B468" s="26" t="s">
        <v>139</v>
      </c>
      <c r="C468" s="26" t="s">
        <v>140</v>
      </c>
      <c r="D468" s="26" t="s">
        <v>695</v>
      </c>
      <c r="E468" s="26" t="s">
        <v>728</v>
      </c>
      <c r="F468" s="26" t="s">
        <v>730</v>
      </c>
      <c r="G468" s="27">
        <v>2.6276591200575501</v>
      </c>
      <c r="H468" s="27">
        <v>3.1722621030203499</v>
      </c>
      <c r="I468" s="27">
        <v>3.38105835665452</v>
      </c>
    </row>
    <row r="469" spans="1:9">
      <c r="A469" s="19" t="str">
        <f t="shared" si="7"/>
        <v>TCDEmployment</v>
      </c>
      <c r="B469" s="26" t="s">
        <v>141</v>
      </c>
      <c r="C469" s="26" t="s">
        <v>142</v>
      </c>
      <c r="D469" s="26" t="s">
        <v>695</v>
      </c>
      <c r="E469" s="26" t="s">
        <v>728</v>
      </c>
      <c r="F469" s="26" t="s">
        <v>730</v>
      </c>
      <c r="G469" s="27">
        <v>3.5741945592974602</v>
      </c>
      <c r="H469" s="27">
        <v>3.08095661754981</v>
      </c>
      <c r="I469" s="27">
        <v>3.0936161722098201</v>
      </c>
    </row>
    <row r="470" spans="1:9">
      <c r="A470" s="19" t="str">
        <f t="shared" si="7"/>
        <v>CHLEmployment</v>
      </c>
      <c r="B470" s="26" t="s">
        <v>143</v>
      </c>
      <c r="C470" s="26" t="s">
        <v>144</v>
      </c>
      <c r="D470" s="26" t="s">
        <v>695</v>
      </c>
      <c r="E470" s="26" t="s">
        <v>728</v>
      </c>
      <c r="F470" s="26" t="s">
        <v>730</v>
      </c>
      <c r="G470" s="27">
        <v>1.34007190193501</v>
      </c>
      <c r="H470" s="27">
        <v>1.1200691799923199</v>
      </c>
      <c r="I470" s="27">
        <v>1.1156971670753499</v>
      </c>
    </row>
    <row r="471" spans="1:9">
      <c r="A471" s="19" t="str">
        <f t="shared" si="7"/>
        <v>COLEmployment</v>
      </c>
      <c r="B471" s="26" t="s">
        <v>154</v>
      </c>
      <c r="C471" s="26" t="s">
        <v>155</v>
      </c>
      <c r="D471" s="26" t="s">
        <v>695</v>
      </c>
      <c r="E471" s="26" t="s">
        <v>728</v>
      </c>
      <c r="F471" s="26" t="s">
        <v>730</v>
      </c>
      <c r="G471" s="27">
        <v>1.1402841988346699</v>
      </c>
      <c r="H471" s="27">
        <v>1.5193327584123799</v>
      </c>
      <c r="I471" s="27">
        <v>0.76686669684287101</v>
      </c>
    </row>
    <row r="472" spans="1:9">
      <c r="A472" s="19" t="str">
        <f t="shared" si="7"/>
        <v>COMEmployment</v>
      </c>
      <c r="B472" s="26" t="s">
        <v>156</v>
      </c>
      <c r="C472" s="26" t="s">
        <v>157</v>
      </c>
      <c r="D472" s="26" t="s">
        <v>695</v>
      </c>
      <c r="E472" s="26" t="s">
        <v>728</v>
      </c>
      <c r="F472" s="26" t="s">
        <v>730</v>
      </c>
      <c r="G472" s="27">
        <v>3.0171553726115299</v>
      </c>
      <c r="H472" s="27">
        <v>2.17875730946957</v>
      </c>
      <c r="I472" s="27">
        <v>1.77849607438642</v>
      </c>
    </row>
    <row r="473" spans="1:9">
      <c r="A473" s="19" t="str">
        <f t="shared" si="7"/>
        <v>COGEmployment</v>
      </c>
      <c r="B473" s="26" t="s">
        <v>158</v>
      </c>
      <c r="C473" s="26" t="s">
        <v>159</v>
      </c>
      <c r="D473" s="26" t="s">
        <v>695</v>
      </c>
      <c r="E473" s="26" t="s">
        <v>728</v>
      </c>
      <c r="F473" s="26" t="s">
        <v>730</v>
      </c>
      <c r="G473" s="27">
        <v>2.7753034498595901</v>
      </c>
      <c r="H473" s="27">
        <v>2.2421592060787501</v>
      </c>
      <c r="I473" s="27">
        <v>2.24517375841695</v>
      </c>
    </row>
    <row r="474" spans="1:9">
      <c r="A474" s="19" t="str">
        <f t="shared" si="7"/>
        <v>CRIEmployment</v>
      </c>
      <c r="B474" s="26" t="s">
        <v>161</v>
      </c>
      <c r="C474" s="26" t="s">
        <v>162</v>
      </c>
      <c r="D474" s="26" t="s">
        <v>695</v>
      </c>
      <c r="E474" s="26" t="s">
        <v>728</v>
      </c>
      <c r="F474" s="26" t="s">
        <v>730</v>
      </c>
      <c r="G474" s="27">
        <v>-0.199650051936028</v>
      </c>
      <c r="H474" s="27">
        <v>0.36109912110218101</v>
      </c>
      <c r="I474" s="27">
        <v>0.89100185998416404</v>
      </c>
    </row>
    <row r="475" spans="1:9">
      <c r="A475" s="19" t="str">
        <f t="shared" si="7"/>
        <v>CIVEmployment</v>
      </c>
      <c r="B475" s="26" t="s">
        <v>163</v>
      </c>
      <c r="C475" s="26" t="s">
        <v>164</v>
      </c>
      <c r="D475" s="26" t="s">
        <v>695</v>
      </c>
      <c r="E475" s="26" t="s">
        <v>728</v>
      </c>
      <c r="F475" s="26" t="s">
        <v>730</v>
      </c>
      <c r="G475" s="27">
        <v>2.26006338454276</v>
      </c>
      <c r="H475" s="27">
        <v>2.7872538468932802</v>
      </c>
      <c r="I475" s="27">
        <v>2.95588549728385</v>
      </c>
    </row>
    <row r="476" spans="1:9">
      <c r="A476" s="19" t="str">
        <f t="shared" si="7"/>
        <v>HRVEmployment</v>
      </c>
      <c r="B476" s="26" t="s">
        <v>165</v>
      </c>
      <c r="C476" s="26" t="s">
        <v>166</v>
      </c>
      <c r="D476" s="26" t="s">
        <v>695</v>
      </c>
      <c r="E476" s="26" t="s">
        <v>728</v>
      </c>
      <c r="F476" s="26" t="s">
        <v>730</v>
      </c>
      <c r="G476" s="27">
        <v>0.69319038883852702</v>
      </c>
      <c r="H476" s="27">
        <v>8.4472131875767895E-2</v>
      </c>
      <c r="I476" s="27">
        <v>-0.127486578496327</v>
      </c>
    </row>
    <row r="477" spans="1:9">
      <c r="A477" s="19" t="str">
        <f t="shared" si="7"/>
        <v>CUBEmployment</v>
      </c>
      <c r="B477" s="26" t="s">
        <v>167</v>
      </c>
      <c r="C477" s="26" t="s">
        <v>168</v>
      </c>
      <c r="D477" s="26" t="s">
        <v>695</v>
      </c>
      <c r="E477" s="26" t="s">
        <v>728</v>
      </c>
      <c r="F477" s="26" t="s">
        <v>730</v>
      </c>
      <c r="G477" s="27">
        <v>4.3974070218277799E-3</v>
      </c>
      <c r="H477" s="27">
        <v>2.01604394072907E-2</v>
      </c>
      <c r="I477" s="27">
        <v>-0.104059498010089</v>
      </c>
    </row>
    <row r="478" spans="1:9">
      <c r="A478" s="19" t="str">
        <f t="shared" si="7"/>
        <v>CYPEmployment</v>
      </c>
      <c r="B478" s="26" t="s">
        <v>171</v>
      </c>
      <c r="C478" s="26" t="s">
        <v>172</v>
      </c>
      <c r="D478" s="26" t="s">
        <v>695</v>
      </c>
      <c r="E478" s="26" t="s">
        <v>728</v>
      </c>
      <c r="F478" s="26" t="s">
        <v>730</v>
      </c>
      <c r="G478" s="27">
        <v>2.3517771587427498</v>
      </c>
      <c r="H478" s="27">
        <v>1.7983281066802099</v>
      </c>
      <c r="I478" s="27">
        <v>1.4818316728321701</v>
      </c>
    </row>
    <row r="479" spans="1:9">
      <c r="A479" s="19" t="str">
        <f t="shared" si="7"/>
        <v>CZEEmployment</v>
      </c>
      <c r="B479" s="26" t="s">
        <v>173</v>
      </c>
      <c r="C479" s="26" t="s">
        <v>174</v>
      </c>
      <c r="D479" s="26" t="s">
        <v>695</v>
      </c>
      <c r="E479" s="26" t="s">
        <v>728</v>
      </c>
      <c r="F479" s="26" t="s">
        <v>730</v>
      </c>
      <c r="G479" s="27">
        <v>-6.5227883416640806E-2</v>
      </c>
      <c r="H479" s="27">
        <v>0.29633809832276797</v>
      </c>
      <c r="I479" s="27">
        <v>0.40074900572206701</v>
      </c>
    </row>
    <row r="480" spans="1:9">
      <c r="A480" s="19" t="str">
        <f t="shared" si="7"/>
        <v>CODEmployment</v>
      </c>
      <c r="B480" s="26" t="s">
        <v>177</v>
      </c>
      <c r="C480" s="26" t="s">
        <v>178</v>
      </c>
      <c r="D480" s="26" t="s">
        <v>695</v>
      </c>
      <c r="E480" s="26" t="s">
        <v>728</v>
      </c>
      <c r="F480" s="26" t="s">
        <v>730</v>
      </c>
      <c r="G480" s="27">
        <v>3.1772434382186998</v>
      </c>
      <c r="H480" s="27">
        <v>2.90048730326366</v>
      </c>
      <c r="I480" s="27">
        <v>2.7746123771193698</v>
      </c>
    </row>
    <row r="481" spans="1:9">
      <c r="A481" s="19" t="str">
        <f t="shared" si="7"/>
        <v>DNKEmployment</v>
      </c>
      <c r="B481" s="26" t="s">
        <v>179</v>
      </c>
      <c r="C481" s="26" t="s">
        <v>180</v>
      </c>
      <c r="D481" s="26" t="s">
        <v>695</v>
      </c>
      <c r="E481" s="26" t="s">
        <v>728</v>
      </c>
      <c r="F481" s="26" t="s">
        <v>730</v>
      </c>
      <c r="G481" s="27">
        <v>0.80620363268781803</v>
      </c>
      <c r="H481" s="27">
        <v>0.79502264981838799</v>
      </c>
      <c r="I481" s="27">
        <v>0.71368567150005202</v>
      </c>
    </row>
    <row r="482" spans="1:9">
      <c r="A482" s="19" t="str">
        <f t="shared" si="7"/>
        <v>DJIEmployment</v>
      </c>
      <c r="B482" s="26" t="s">
        <v>181</v>
      </c>
      <c r="C482" s="26" t="s">
        <v>182</v>
      </c>
      <c r="D482" s="26" t="s">
        <v>695</v>
      </c>
      <c r="E482" s="26" t="s">
        <v>728</v>
      </c>
      <c r="F482" s="26" t="s">
        <v>730</v>
      </c>
      <c r="G482" s="27">
        <v>3.72589553926161</v>
      </c>
      <c r="H482" s="27">
        <v>3.43873307246316</v>
      </c>
      <c r="I482" s="27">
        <v>3.3902904129731599</v>
      </c>
    </row>
    <row r="483" spans="1:9">
      <c r="A483" s="19" t="str">
        <f t="shared" si="7"/>
        <v>DOMEmployment</v>
      </c>
      <c r="B483" s="26" t="s">
        <v>185</v>
      </c>
      <c r="C483" s="26" t="s">
        <v>186</v>
      </c>
      <c r="D483" s="26" t="s">
        <v>695</v>
      </c>
      <c r="E483" s="26" t="s">
        <v>728</v>
      </c>
      <c r="F483" s="26" t="s">
        <v>730</v>
      </c>
      <c r="G483" s="27">
        <v>1.8537704725065001</v>
      </c>
      <c r="H483" s="27">
        <v>1.42403982533994</v>
      </c>
      <c r="I483" s="27">
        <v>1.71611279389918</v>
      </c>
    </row>
    <row r="484" spans="1:9">
      <c r="A484" s="19" t="str">
        <f t="shared" si="7"/>
        <v>ECUEmployment</v>
      </c>
      <c r="B484" s="26" t="s">
        <v>187</v>
      </c>
      <c r="C484" s="26" t="s">
        <v>188</v>
      </c>
      <c r="D484" s="26" t="s">
        <v>695</v>
      </c>
      <c r="E484" s="26" t="s">
        <v>728</v>
      </c>
      <c r="F484" s="26" t="s">
        <v>730</v>
      </c>
      <c r="G484" s="27">
        <v>0.43025721109037901</v>
      </c>
      <c r="H484" s="27">
        <v>1.3152340473991899</v>
      </c>
      <c r="I484" s="27">
        <v>1.2515324447730001</v>
      </c>
    </row>
    <row r="485" spans="1:9">
      <c r="A485" s="19" t="str">
        <f t="shared" si="7"/>
        <v>EGYEmployment</v>
      </c>
      <c r="B485" s="26" t="s">
        <v>189</v>
      </c>
      <c r="C485" s="26" t="s">
        <v>190</v>
      </c>
      <c r="D485" s="26" t="s">
        <v>695</v>
      </c>
      <c r="E485" s="26" t="s">
        <v>728</v>
      </c>
      <c r="F485" s="26" t="s">
        <v>730</v>
      </c>
      <c r="G485" s="27">
        <v>3.2025852989525201</v>
      </c>
      <c r="H485" s="27">
        <v>2.87947196290119</v>
      </c>
      <c r="I485" s="27">
        <v>2.6977547621951499</v>
      </c>
    </row>
    <row r="486" spans="1:9">
      <c r="A486" s="19" t="str">
        <f t="shared" si="7"/>
        <v>SLVEmployment</v>
      </c>
      <c r="B486" s="26" t="s">
        <v>191</v>
      </c>
      <c r="C486" s="26" t="s">
        <v>192</v>
      </c>
      <c r="D486" s="26" t="s">
        <v>695</v>
      </c>
      <c r="E486" s="26" t="s">
        <v>728</v>
      </c>
      <c r="F486" s="26" t="s">
        <v>730</v>
      </c>
      <c r="G486" s="27">
        <v>1.2811963318428701</v>
      </c>
      <c r="H486" s="27">
        <v>0.52444968563622996</v>
      </c>
      <c r="I486" s="27">
        <v>1.0155344720833099</v>
      </c>
    </row>
    <row r="487" spans="1:9">
      <c r="A487" s="19" t="str">
        <f t="shared" si="7"/>
        <v>GNQEmployment</v>
      </c>
      <c r="B487" s="26" t="s">
        <v>193</v>
      </c>
      <c r="C487" s="26" t="s">
        <v>194</v>
      </c>
      <c r="D487" s="26" t="s">
        <v>695</v>
      </c>
      <c r="E487" s="26" t="s">
        <v>728</v>
      </c>
      <c r="F487" s="26" t="s">
        <v>730</v>
      </c>
      <c r="G487" s="27">
        <v>4.0119735209876097</v>
      </c>
      <c r="H487" s="27">
        <v>3.5419162071277799</v>
      </c>
      <c r="I487" s="27">
        <v>2.8020080464271802</v>
      </c>
    </row>
    <row r="488" spans="1:9">
      <c r="A488" s="19" t="str">
        <f t="shared" si="7"/>
        <v>ERIEmployment</v>
      </c>
      <c r="B488" s="26" t="s">
        <v>195</v>
      </c>
      <c r="C488" s="26" t="s">
        <v>196</v>
      </c>
      <c r="D488" s="26" t="s">
        <v>695</v>
      </c>
      <c r="E488" s="26" t="s">
        <v>728</v>
      </c>
      <c r="F488" s="26" t="s">
        <v>730</v>
      </c>
      <c r="G488" s="27">
        <v>3.0655182127229099</v>
      </c>
      <c r="H488" s="27">
        <v>2.6995426705054699</v>
      </c>
      <c r="I488" s="27">
        <v>2.5185369459939699</v>
      </c>
    </row>
    <row r="489" spans="1:9">
      <c r="A489" s="19" t="str">
        <f t="shared" si="7"/>
        <v>ESTEmployment</v>
      </c>
      <c r="B489" s="26" t="s">
        <v>197</v>
      </c>
      <c r="C489" s="26" t="s">
        <v>198</v>
      </c>
      <c r="D489" s="26" t="s">
        <v>695</v>
      </c>
      <c r="E489" s="26" t="s">
        <v>728</v>
      </c>
      <c r="F489" s="26" t="s">
        <v>730</v>
      </c>
      <c r="G489" s="27">
        <v>-0.63520887805166204</v>
      </c>
      <c r="H489" s="27">
        <v>0.95017319133092704</v>
      </c>
      <c r="I489" s="27">
        <v>1.16332742395217</v>
      </c>
    </row>
    <row r="490" spans="1:9">
      <c r="A490" s="19" t="str">
        <f t="shared" si="7"/>
        <v>SWZEmployment</v>
      </c>
      <c r="B490" s="26" t="s">
        <v>199</v>
      </c>
      <c r="C490" s="26" t="s">
        <v>200</v>
      </c>
      <c r="D490" s="26" t="s">
        <v>695</v>
      </c>
      <c r="E490" s="26" t="s">
        <v>728</v>
      </c>
      <c r="F490" s="26" t="s">
        <v>730</v>
      </c>
      <c r="G490" s="27">
        <v>2.8416377527075301</v>
      </c>
      <c r="H490" s="27">
        <v>1.7471512703354899</v>
      </c>
      <c r="I490" s="27">
        <v>1.3222970920038799</v>
      </c>
    </row>
    <row r="491" spans="1:9">
      <c r="A491" s="19" t="str">
        <f t="shared" si="7"/>
        <v>ETHEmployment</v>
      </c>
      <c r="B491" s="26" t="s">
        <v>201</v>
      </c>
      <c r="C491" s="26" t="s">
        <v>202</v>
      </c>
      <c r="D491" s="26" t="s">
        <v>695</v>
      </c>
      <c r="E491" s="26" t="s">
        <v>728</v>
      </c>
      <c r="F491" s="26" t="s">
        <v>730</v>
      </c>
      <c r="G491" s="27">
        <v>3.4109769673677799</v>
      </c>
      <c r="H491" s="27">
        <v>3.2485501959863101</v>
      </c>
      <c r="I491" s="27">
        <v>3.22151232065222</v>
      </c>
    </row>
    <row r="492" spans="1:9">
      <c r="A492" s="19" t="str">
        <f t="shared" si="7"/>
        <v>FINEmployment</v>
      </c>
      <c r="B492" s="26" t="s">
        <v>208</v>
      </c>
      <c r="C492" s="26" t="s">
        <v>209</v>
      </c>
      <c r="D492" s="26" t="s">
        <v>695</v>
      </c>
      <c r="E492" s="26" t="s">
        <v>728</v>
      </c>
      <c r="F492" s="26" t="s">
        <v>730</v>
      </c>
      <c r="G492" s="27">
        <v>0.69889720166165203</v>
      </c>
      <c r="H492" s="27">
        <v>0.71189332759282697</v>
      </c>
      <c r="I492" s="27">
        <v>0.67063410049452699</v>
      </c>
    </row>
    <row r="493" spans="1:9">
      <c r="A493" s="19" t="str">
        <f t="shared" si="7"/>
        <v>FRAEmployment</v>
      </c>
      <c r="B493" s="26" t="s">
        <v>210</v>
      </c>
      <c r="C493" s="26" t="s">
        <v>211</v>
      </c>
      <c r="D493" s="26" t="s">
        <v>695</v>
      </c>
      <c r="E493" s="26" t="s">
        <v>728</v>
      </c>
      <c r="F493" s="26" t="s">
        <v>730</v>
      </c>
      <c r="G493" s="27">
        <v>0.49741277130697098</v>
      </c>
      <c r="H493" s="27">
        <v>0.57826116474142197</v>
      </c>
      <c r="I493" s="27">
        <v>0.57525966931366501</v>
      </c>
    </row>
    <row r="494" spans="1:9">
      <c r="A494" s="19" t="str">
        <f t="shared" si="7"/>
        <v>GABEmployment</v>
      </c>
      <c r="B494" s="26" t="s">
        <v>217</v>
      </c>
      <c r="C494" s="26" t="s">
        <v>218</v>
      </c>
      <c r="D494" s="26" t="s">
        <v>695</v>
      </c>
      <c r="E494" s="26" t="s">
        <v>728</v>
      </c>
      <c r="F494" s="26" t="s">
        <v>730</v>
      </c>
      <c r="G494" s="27">
        <v>2.4902897224796399</v>
      </c>
      <c r="H494" s="27">
        <v>1.8810321797398499</v>
      </c>
      <c r="I494" s="27">
        <v>1.7550747752136799</v>
      </c>
    </row>
    <row r="495" spans="1:9">
      <c r="A495" s="19" t="str">
        <f t="shared" si="7"/>
        <v>GMBEmployment</v>
      </c>
      <c r="B495" s="26" t="s">
        <v>219</v>
      </c>
      <c r="C495" s="26" t="s">
        <v>220</v>
      </c>
      <c r="D495" s="26" t="s">
        <v>695</v>
      </c>
      <c r="E495" s="26" t="s">
        <v>728</v>
      </c>
      <c r="F495" s="26" t="s">
        <v>730</v>
      </c>
      <c r="G495" s="27">
        <v>3.5806349712727199</v>
      </c>
      <c r="H495" s="27">
        <v>3.3733680295332298</v>
      </c>
      <c r="I495" s="27">
        <v>3.13116964942152</v>
      </c>
    </row>
    <row r="496" spans="1:9">
      <c r="A496" s="19" t="str">
        <f t="shared" si="7"/>
        <v>DEUEmployment</v>
      </c>
      <c r="B496" s="26" t="s">
        <v>222</v>
      </c>
      <c r="C496" s="26" t="s">
        <v>223</v>
      </c>
      <c r="D496" s="26" t="s">
        <v>695</v>
      </c>
      <c r="E496" s="26" t="s">
        <v>728</v>
      </c>
      <c r="F496" s="26" t="s">
        <v>730</v>
      </c>
      <c r="G496" s="27">
        <v>0.16611486038045001</v>
      </c>
      <c r="H496" s="27">
        <v>3.3201243390146302E-2</v>
      </c>
      <c r="I496" s="27">
        <v>-7.5577451519759295E-2</v>
      </c>
    </row>
    <row r="497" spans="1:9">
      <c r="A497" s="19" t="str">
        <f t="shared" si="7"/>
        <v>GHAEmployment</v>
      </c>
      <c r="B497" s="26" t="s">
        <v>224</v>
      </c>
      <c r="C497" s="26" t="s">
        <v>225</v>
      </c>
      <c r="D497" s="26" t="s">
        <v>695</v>
      </c>
      <c r="E497" s="26" t="s">
        <v>728</v>
      </c>
      <c r="F497" s="26" t="s">
        <v>730</v>
      </c>
      <c r="G497" s="27">
        <v>3.3264260098788601</v>
      </c>
      <c r="H497" s="27">
        <v>3.2601835715496001</v>
      </c>
      <c r="I497" s="27">
        <v>3.0312086546167598</v>
      </c>
    </row>
    <row r="498" spans="1:9">
      <c r="A498" s="19" t="str">
        <f t="shared" si="7"/>
        <v>GRCEmployment</v>
      </c>
      <c r="B498" s="26" t="s">
        <v>228</v>
      </c>
      <c r="C498" s="26" t="s">
        <v>229</v>
      </c>
      <c r="D498" s="26" t="s">
        <v>695</v>
      </c>
      <c r="E498" s="26" t="s">
        <v>728</v>
      </c>
      <c r="F498" s="26" t="s">
        <v>730</v>
      </c>
      <c r="G498" s="27">
        <v>1.65118317179593</v>
      </c>
      <c r="H498" s="27">
        <v>1.78084706507843</v>
      </c>
      <c r="I498" s="27">
        <v>1.6760968196608499</v>
      </c>
    </row>
    <row r="499" spans="1:9">
      <c r="A499" s="19" t="str">
        <f t="shared" si="7"/>
        <v>GTMEmployment</v>
      </c>
      <c r="B499" s="26" t="s">
        <v>237</v>
      </c>
      <c r="C499" s="26" t="s">
        <v>238</v>
      </c>
      <c r="D499" s="26" t="s">
        <v>695</v>
      </c>
      <c r="E499" s="26" t="s">
        <v>728</v>
      </c>
      <c r="F499" s="26" t="s">
        <v>730</v>
      </c>
      <c r="G499" s="27">
        <v>2.4120369139118498</v>
      </c>
      <c r="H499" s="27">
        <v>2.5526186439712002</v>
      </c>
      <c r="I499" s="27">
        <v>2.29708270426221</v>
      </c>
    </row>
    <row r="500" spans="1:9">
      <c r="A500" s="19" t="str">
        <f t="shared" si="7"/>
        <v>GINEmployment</v>
      </c>
      <c r="B500" s="26" t="s">
        <v>241</v>
      </c>
      <c r="C500" s="26" t="s">
        <v>242</v>
      </c>
      <c r="D500" s="26" t="s">
        <v>695</v>
      </c>
      <c r="E500" s="26" t="s">
        <v>728</v>
      </c>
      <c r="F500" s="26" t="s">
        <v>730</v>
      </c>
      <c r="G500" s="27">
        <v>3.0154269308450399</v>
      </c>
      <c r="H500" s="27">
        <v>3.3287174034523299</v>
      </c>
      <c r="I500" s="27">
        <v>3.2800805707078502</v>
      </c>
    </row>
    <row r="501" spans="1:9">
      <c r="A501" s="19" t="str">
        <f t="shared" si="7"/>
        <v>GNBEmployment</v>
      </c>
      <c r="B501" s="26" t="s">
        <v>243</v>
      </c>
      <c r="C501" s="26" t="s">
        <v>244</v>
      </c>
      <c r="D501" s="26" t="s">
        <v>695</v>
      </c>
      <c r="E501" s="26" t="s">
        <v>728</v>
      </c>
      <c r="F501" s="26" t="s">
        <v>730</v>
      </c>
      <c r="G501" s="27">
        <v>2.87878567307538</v>
      </c>
      <c r="H501" s="27">
        <v>2.8827106499091899</v>
      </c>
      <c r="I501" s="27">
        <v>2.7667699975701501</v>
      </c>
    </row>
    <row r="502" spans="1:9">
      <c r="A502" s="19" t="str">
        <f t="shared" si="7"/>
        <v>GUYEmployment</v>
      </c>
      <c r="B502" s="26" t="s">
        <v>245</v>
      </c>
      <c r="C502" s="26" t="s">
        <v>246</v>
      </c>
      <c r="D502" s="26" t="s">
        <v>695</v>
      </c>
      <c r="E502" s="26" t="s">
        <v>728</v>
      </c>
      <c r="F502" s="26" t="s">
        <v>730</v>
      </c>
      <c r="G502" s="27">
        <v>1.37206891773031</v>
      </c>
      <c r="H502" s="27">
        <v>1.1771746344062699</v>
      </c>
      <c r="I502" s="27">
        <v>6.9343040534066196</v>
      </c>
    </row>
    <row r="503" spans="1:9">
      <c r="A503" s="19" t="str">
        <f t="shared" si="7"/>
        <v>HTIEmployment</v>
      </c>
      <c r="B503" s="26" t="s">
        <v>247</v>
      </c>
      <c r="C503" s="26" t="s">
        <v>248</v>
      </c>
      <c r="D503" s="26" t="s">
        <v>695</v>
      </c>
      <c r="E503" s="26" t="s">
        <v>728</v>
      </c>
      <c r="F503" s="26" t="s">
        <v>730</v>
      </c>
      <c r="G503" s="27">
        <v>2.1253099118738201</v>
      </c>
      <c r="H503" s="27">
        <v>1.4060105096523201</v>
      </c>
      <c r="I503" s="27">
        <v>1.05797445073463</v>
      </c>
    </row>
    <row r="504" spans="1:9">
      <c r="A504" s="19" t="str">
        <f t="shared" si="7"/>
        <v>HNDEmployment</v>
      </c>
      <c r="B504" s="26" t="s">
        <v>253</v>
      </c>
      <c r="C504" s="26" t="s">
        <v>254</v>
      </c>
      <c r="D504" s="26" t="s">
        <v>695</v>
      </c>
      <c r="E504" s="26" t="s">
        <v>728</v>
      </c>
      <c r="F504" s="26" t="s">
        <v>730</v>
      </c>
      <c r="G504" s="27">
        <v>0.62573868007269595</v>
      </c>
      <c r="H504" s="27">
        <v>2.1348500844056102</v>
      </c>
      <c r="I504" s="27">
        <v>2.1804582425256398</v>
      </c>
    </row>
    <row r="505" spans="1:9">
      <c r="A505" s="19" t="str">
        <f t="shared" si="7"/>
        <v>HUNEmployment</v>
      </c>
      <c r="B505" s="26" t="s">
        <v>255</v>
      </c>
      <c r="C505" s="26" t="s">
        <v>256</v>
      </c>
      <c r="D505" s="26" t="s">
        <v>695</v>
      </c>
      <c r="E505" s="26" t="s">
        <v>728</v>
      </c>
      <c r="F505" s="26" t="s">
        <v>730</v>
      </c>
      <c r="G505" s="27">
        <v>-0.24211974938568301</v>
      </c>
      <c r="H505" s="27">
        <v>0.89621563115087599</v>
      </c>
      <c r="I505" s="27">
        <v>0.80571818273948903</v>
      </c>
    </row>
    <row r="506" spans="1:9">
      <c r="A506" s="19" t="str">
        <f t="shared" si="7"/>
        <v>ISLEmployment</v>
      </c>
      <c r="B506" s="26" t="s">
        <v>257</v>
      </c>
      <c r="C506" s="26" t="s">
        <v>258</v>
      </c>
      <c r="D506" s="26" t="s">
        <v>695</v>
      </c>
      <c r="E506" s="26" t="s">
        <v>728</v>
      </c>
      <c r="F506" s="26" t="s">
        <v>730</v>
      </c>
      <c r="G506" s="27">
        <v>1.2384941746381399</v>
      </c>
      <c r="H506" s="27">
        <v>1.14505509231979</v>
      </c>
      <c r="I506" s="27">
        <v>0.98810234178063905</v>
      </c>
    </row>
    <row r="507" spans="1:9">
      <c r="A507" s="19" t="str">
        <f t="shared" si="7"/>
        <v>IRQEmployment</v>
      </c>
      <c r="B507" s="26" t="s">
        <v>262</v>
      </c>
      <c r="C507" s="26" t="s">
        <v>263</v>
      </c>
      <c r="D507" s="26" t="s">
        <v>695</v>
      </c>
      <c r="E507" s="26" t="s">
        <v>728</v>
      </c>
      <c r="F507" s="26" t="s">
        <v>730</v>
      </c>
      <c r="G507" s="27">
        <v>2.1015436463601702</v>
      </c>
      <c r="H507" s="27">
        <v>0.85472241640436297</v>
      </c>
      <c r="I507" s="27">
        <v>1.27736972235694</v>
      </c>
    </row>
    <row r="508" spans="1:9">
      <c r="A508" s="19" t="str">
        <f t="shared" si="7"/>
        <v>IRLEmployment</v>
      </c>
      <c r="B508" s="26" t="s">
        <v>264</v>
      </c>
      <c r="C508" s="26" t="s">
        <v>265</v>
      </c>
      <c r="D508" s="26" t="s">
        <v>695</v>
      </c>
      <c r="E508" s="26" t="s">
        <v>728</v>
      </c>
      <c r="F508" s="26" t="s">
        <v>730</v>
      </c>
      <c r="G508" s="27">
        <v>1.0122003553074601</v>
      </c>
      <c r="H508" s="27">
        <v>0.608779077622845</v>
      </c>
      <c r="I508" s="27">
        <v>0.43812745353850602</v>
      </c>
    </row>
    <row r="509" spans="1:9">
      <c r="A509" s="19" t="str">
        <f t="shared" si="7"/>
        <v>ISREmployment</v>
      </c>
      <c r="B509" s="26" t="s">
        <v>268</v>
      </c>
      <c r="C509" s="26" t="s">
        <v>269</v>
      </c>
      <c r="D509" s="26" t="s">
        <v>695</v>
      </c>
      <c r="E509" s="26" t="s">
        <v>728</v>
      </c>
      <c r="F509" s="26" t="s">
        <v>730</v>
      </c>
      <c r="G509" s="27">
        <v>1.8045476432963601</v>
      </c>
      <c r="H509" s="27">
        <v>1.75218156113865</v>
      </c>
      <c r="I509" s="27">
        <v>1.70010353598395</v>
      </c>
    </row>
    <row r="510" spans="1:9">
      <c r="A510" s="19" t="str">
        <f t="shared" si="7"/>
        <v>ITAEmployment</v>
      </c>
      <c r="B510" s="26" t="s">
        <v>270</v>
      </c>
      <c r="C510" s="26" t="s">
        <v>271</v>
      </c>
      <c r="D510" s="26" t="s">
        <v>695</v>
      </c>
      <c r="E510" s="26" t="s">
        <v>728</v>
      </c>
      <c r="F510" s="26" t="s">
        <v>730</v>
      </c>
      <c r="G510" s="27">
        <v>-0.237772707828309</v>
      </c>
      <c r="H510" s="27">
        <v>-0.19385177218039701</v>
      </c>
      <c r="I510" s="27">
        <v>-0.19601840961940201</v>
      </c>
    </row>
    <row r="511" spans="1:9">
      <c r="A511" s="19" t="str">
        <f t="shared" si="7"/>
        <v>JAMEmployment</v>
      </c>
      <c r="B511" s="26" t="s">
        <v>272</v>
      </c>
      <c r="C511" s="26" t="s">
        <v>273</v>
      </c>
      <c r="D511" s="26" t="s">
        <v>695</v>
      </c>
      <c r="E511" s="26" t="s">
        <v>728</v>
      </c>
      <c r="F511" s="26" t="s">
        <v>730</v>
      </c>
      <c r="G511" s="27">
        <v>1.7938459513030001</v>
      </c>
      <c r="H511" s="27">
        <v>1.4428534886862201</v>
      </c>
      <c r="I511" s="27">
        <v>1.14644962555874</v>
      </c>
    </row>
    <row r="512" spans="1:9">
      <c r="A512" s="19" t="str">
        <f t="shared" si="7"/>
        <v>JOREmployment</v>
      </c>
      <c r="B512" s="26" t="s">
        <v>277</v>
      </c>
      <c r="C512" s="26" t="s">
        <v>278</v>
      </c>
      <c r="D512" s="26" t="s">
        <v>695</v>
      </c>
      <c r="E512" s="26" t="s">
        <v>728</v>
      </c>
      <c r="F512" s="26" t="s">
        <v>730</v>
      </c>
      <c r="G512" s="27">
        <v>1.3379981897953399</v>
      </c>
      <c r="H512" s="27">
        <v>1.2013083162476901</v>
      </c>
      <c r="I512" s="27">
        <v>0.94341210215140803</v>
      </c>
    </row>
    <row r="513" spans="1:9">
      <c r="A513" s="19" t="str">
        <f t="shared" si="7"/>
        <v>KENEmployment</v>
      </c>
      <c r="B513" s="26" t="s">
        <v>280</v>
      </c>
      <c r="C513" s="26" t="s">
        <v>281</v>
      </c>
      <c r="D513" s="26" t="s">
        <v>695</v>
      </c>
      <c r="E513" s="26" t="s">
        <v>728</v>
      </c>
      <c r="F513" s="26" t="s">
        <v>730</v>
      </c>
      <c r="G513" s="27">
        <v>3.19478691981283</v>
      </c>
      <c r="H513" s="27">
        <v>3.25197760386706</v>
      </c>
      <c r="I513" s="27">
        <v>3.2855564312269201</v>
      </c>
    </row>
    <row r="514" spans="1:9">
      <c r="A514" s="19" t="str">
        <f t="shared" si="7"/>
        <v>KWTEmployment</v>
      </c>
      <c r="B514" s="26" t="s">
        <v>283</v>
      </c>
      <c r="C514" s="26" t="s">
        <v>284</v>
      </c>
      <c r="D514" s="26" t="s">
        <v>695</v>
      </c>
      <c r="E514" s="26" t="s">
        <v>728</v>
      </c>
      <c r="F514" s="26" t="s">
        <v>730</v>
      </c>
      <c r="G514" s="27">
        <v>0.57338277327803</v>
      </c>
      <c r="H514" s="27">
        <v>0.95046856322613604</v>
      </c>
      <c r="I514" s="27">
        <v>1.43860897868002</v>
      </c>
    </row>
    <row r="515" spans="1:9">
      <c r="A515" s="19" t="str">
        <f t="shared" ref="A515:A578" si="8">C515&amp;D515</f>
        <v>LVAEmployment</v>
      </c>
      <c r="B515" s="26" t="s">
        <v>287</v>
      </c>
      <c r="C515" s="26" t="s">
        <v>288</v>
      </c>
      <c r="D515" s="26" t="s">
        <v>695</v>
      </c>
      <c r="E515" s="26" t="s">
        <v>728</v>
      </c>
      <c r="F515" s="26" t="s">
        <v>730</v>
      </c>
      <c r="G515" s="27">
        <v>-1.3315767318635101</v>
      </c>
      <c r="H515" s="27">
        <v>6.8731260112708803E-2</v>
      </c>
      <c r="I515" s="27">
        <v>-0.500746991306388</v>
      </c>
    </row>
    <row r="516" spans="1:9">
      <c r="A516" s="19" t="str">
        <f t="shared" si="8"/>
        <v>LBNEmployment</v>
      </c>
      <c r="B516" s="26" t="s">
        <v>289</v>
      </c>
      <c r="C516" s="26" t="s">
        <v>290</v>
      </c>
      <c r="D516" s="26" t="s">
        <v>695</v>
      </c>
      <c r="E516" s="26" t="s">
        <v>728</v>
      </c>
      <c r="F516" s="26" t="s">
        <v>730</v>
      </c>
      <c r="G516" s="27">
        <v>1.11416715435785</v>
      </c>
      <c r="H516" s="27">
        <v>-7.8059562480303699E-2</v>
      </c>
      <c r="I516" s="27">
        <v>-0.56832925094453202</v>
      </c>
    </row>
    <row r="517" spans="1:9">
      <c r="A517" s="19" t="str">
        <f t="shared" si="8"/>
        <v>LSOEmployment</v>
      </c>
      <c r="B517" s="26" t="s">
        <v>291</v>
      </c>
      <c r="C517" s="26" t="s">
        <v>292</v>
      </c>
      <c r="D517" s="26" t="s">
        <v>695</v>
      </c>
      <c r="E517" s="26" t="s">
        <v>728</v>
      </c>
      <c r="F517" s="26" t="s">
        <v>730</v>
      </c>
      <c r="G517" s="27">
        <v>1.7540632079220799</v>
      </c>
      <c r="H517" s="27">
        <v>0.89489459008458205</v>
      </c>
      <c r="I517" s="27">
        <v>0.27408683459701999</v>
      </c>
    </row>
    <row r="518" spans="1:9">
      <c r="A518" s="19" t="str">
        <f t="shared" si="8"/>
        <v>LBREmployment</v>
      </c>
      <c r="B518" s="26" t="s">
        <v>293</v>
      </c>
      <c r="C518" s="26" t="s">
        <v>294</v>
      </c>
      <c r="D518" s="26" t="s">
        <v>695</v>
      </c>
      <c r="E518" s="26" t="s">
        <v>728</v>
      </c>
      <c r="F518" s="26" t="s">
        <v>730</v>
      </c>
      <c r="G518" s="27">
        <v>1.02387489168023</v>
      </c>
      <c r="H518" s="27">
        <v>0.75315903921118199</v>
      </c>
      <c r="I518" s="27">
        <v>0.71437617402292297</v>
      </c>
    </row>
    <row r="519" spans="1:9">
      <c r="A519" s="19" t="str">
        <f t="shared" si="8"/>
        <v>LBYEmployment</v>
      </c>
      <c r="B519" s="26" t="s">
        <v>295</v>
      </c>
      <c r="C519" s="26" t="s">
        <v>296</v>
      </c>
      <c r="D519" s="26" t="s">
        <v>695</v>
      </c>
      <c r="E519" s="26" t="s">
        <v>728</v>
      </c>
      <c r="F519" s="26" t="s">
        <v>730</v>
      </c>
      <c r="G519" s="27">
        <v>2.2636588964494599</v>
      </c>
      <c r="H519" s="27">
        <v>7.8654467295427599</v>
      </c>
      <c r="I519" s="27">
        <v>6.4144449579105398</v>
      </c>
    </row>
    <row r="520" spans="1:9">
      <c r="A520" s="19" t="str">
        <f t="shared" si="8"/>
        <v>LTUEmployment</v>
      </c>
      <c r="B520" s="26" t="s">
        <v>299</v>
      </c>
      <c r="C520" s="26" t="s">
        <v>300</v>
      </c>
      <c r="D520" s="26" t="s">
        <v>695</v>
      </c>
      <c r="E520" s="26" t="s">
        <v>728</v>
      </c>
      <c r="F520" s="26" t="s">
        <v>730</v>
      </c>
      <c r="G520" s="27">
        <v>5.6098836860307699E-2</v>
      </c>
      <c r="H520" s="27">
        <v>-1.0137840055824601</v>
      </c>
      <c r="I520" s="27">
        <v>-0.66649493797201698</v>
      </c>
    </row>
    <row r="521" spans="1:9">
      <c r="A521" s="19" t="str">
        <f t="shared" si="8"/>
        <v>LUXEmployment</v>
      </c>
      <c r="B521" s="26" t="s">
        <v>301</v>
      </c>
      <c r="C521" s="26" t="s">
        <v>302</v>
      </c>
      <c r="D521" s="26" t="s">
        <v>695</v>
      </c>
      <c r="E521" s="26" t="s">
        <v>728</v>
      </c>
      <c r="F521" s="26" t="s">
        <v>730</v>
      </c>
      <c r="G521" s="27">
        <v>0.99903807274830303</v>
      </c>
      <c r="H521" s="27">
        <v>1.4159683528568601</v>
      </c>
      <c r="I521" s="27">
        <v>1.40629275360335</v>
      </c>
    </row>
    <row r="522" spans="1:9">
      <c r="A522" s="19" t="str">
        <f t="shared" si="8"/>
        <v>MDGEmployment</v>
      </c>
      <c r="B522" s="26" t="s">
        <v>303</v>
      </c>
      <c r="C522" s="26" t="s">
        <v>304</v>
      </c>
      <c r="D522" s="26" t="s">
        <v>695</v>
      </c>
      <c r="E522" s="26" t="s">
        <v>728</v>
      </c>
      <c r="F522" s="26" t="s">
        <v>730</v>
      </c>
      <c r="G522" s="27">
        <v>3.2524972313389098</v>
      </c>
      <c r="H522" s="27">
        <v>3.2033702743725798</v>
      </c>
      <c r="I522" s="27">
        <v>2.9032975121984799</v>
      </c>
    </row>
    <row r="523" spans="1:9">
      <c r="A523" s="19" t="str">
        <f t="shared" si="8"/>
        <v>MWIEmployment</v>
      </c>
      <c r="B523" s="26" t="s">
        <v>305</v>
      </c>
      <c r="C523" s="26" t="s">
        <v>306</v>
      </c>
      <c r="D523" s="26" t="s">
        <v>695</v>
      </c>
      <c r="E523" s="26" t="s">
        <v>728</v>
      </c>
      <c r="F523" s="26" t="s">
        <v>730</v>
      </c>
      <c r="G523" s="27">
        <v>3.5840900767277502</v>
      </c>
      <c r="H523" s="27">
        <v>3.4798374029724402</v>
      </c>
      <c r="I523" s="27">
        <v>3.3275369575155498</v>
      </c>
    </row>
    <row r="524" spans="1:9">
      <c r="A524" s="19" t="str">
        <f t="shared" si="8"/>
        <v>MLIEmployment</v>
      </c>
      <c r="B524" s="26" t="s">
        <v>309</v>
      </c>
      <c r="C524" s="26" t="s">
        <v>310</v>
      </c>
      <c r="D524" s="26" t="s">
        <v>695</v>
      </c>
      <c r="E524" s="26" t="s">
        <v>728</v>
      </c>
      <c r="F524" s="26" t="s">
        <v>730</v>
      </c>
      <c r="G524" s="27">
        <v>3.31561007170873</v>
      </c>
      <c r="H524" s="27">
        <v>3.6160559077358299</v>
      </c>
      <c r="I524" s="27">
        <v>3.31826516537852</v>
      </c>
    </row>
    <row r="525" spans="1:9">
      <c r="A525" s="19" t="str">
        <f t="shared" si="8"/>
        <v>MLTEmployment</v>
      </c>
      <c r="B525" s="26" t="s">
        <v>311</v>
      </c>
      <c r="C525" s="26" t="s">
        <v>312</v>
      </c>
      <c r="D525" s="26" t="s">
        <v>695</v>
      </c>
      <c r="E525" s="26" t="s">
        <v>728</v>
      </c>
      <c r="F525" s="26" t="s">
        <v>730</v>
      </c>
      <c r="G525" s="27">
        <v>4.72378683400442E-3</v>
      </c>
      <c r="H525" s="27">
        <v>0.68306838590694796</v>
      </c>
      <c r="I525" s="27">
        <v>0.95763049812695999</v>
      </c>
    </row>
    <row r="526" spans="1:9">
      <c r="A526" s="19" t="str">
        <f t="shared" si="8"/>
        <v>MRTEmployment</v>
      </c>
      <c r="B526" s="26" t="s">
        <v>316</v>
      </c>
      <c r="C526" s="26" t="s">
        <v>317</v>
      </c>
      <c r="D526" s="26" t="s">
        <v>695</v>
      </c>
      <c r="E526" s="26" t="s">
        <v>728</v>
      </c>
      <c r="F526" s="26" t="s">
        <v>730</v>
      </c>
      <c r="G526" s="27">
        <v>3.00974646389469</v>
      </c>
      <c r="H526" s="27">
        <v>2.46490818422027</v>
      </c>
      <c r="I526" s="27">
        <v>2.2379647789077599</v>
      </c>
    </row>
    <row r="527" spans="1:9">
      <c r="A527" s="19" t="str">
        <f t="shared" si="8"/>
        <v>MUSEmployment</v>
      </c>
      <c r="B527" s="26" t="s">
        <v>318</v>
      </c>
      <c r="C527" s="26" t="s">
        <v>319</v>
      </c>
      <c r="D527" s="26" t="s">
        <v>695</v>
      </c>
      <c r="E527" s="26" t="s">
        <v>728</v>
      </c>
      <c r="F527" s="26" t="s">
        <v>730</v>
      </c>
      <c r="G527" s="27">
        <v>0.31384040617763398</v>
      </c>
      <c r="H527" s="27">
        <v>0.64585649986763605</v>
      </c>
      <c r="I527" s="27">
        <v>0.73513383072980598</v>
      </c>
    </row>
    <row r="528" spans="1:9">
      <c r="A528" s="19" t="str">
        <f t="shared" si="8"/>
        <v>MEXEmployment</v>
      </c>
      <c r="B528" s="26" t="s">
        <v>322</v>
      </c>
      <c r="C528" s="26" t="s">
        <v>323</v>
      </c>
      <c r="D528" s="26" t="s">
        <v>695</v>
      </c>
      <c r="E528" s="26" t="s">
        <v>728</v>
      </c>
      <c r="F528" s="26" t="s">
        <v>730</v>
      </c>
      <c r="G528" s="27">
        <v>1.6601677123438301</v>
      </c>
      <c r="H528" s="27">
        <v>1.15817091671535</v>
      </c>
      <c r="I528" s="27">
        <v>0.97264130798040405</v>
      </c>
    </row>
    <row r="529" spans="1:9">
      <c r="A529" s="19" t="str">
        <f t="shared" si="8"/>
        <v>MNEEmployment</v>
      </c>
      <c r="B529" s="26" t="s">
        <v>328</v>
      </c>
      <c r="C529" s="26" t="s">
        <v>329</v>
      </c>
      <c r="D529" s="26" t="s">
        <v>695</v>
      </c>
      <c r="E529" s="26" t="s">
        <v>728</v>
      </c>
      <c r="F529" s="26" t="s">
        <v>730</v>
      </c>
      <c r="G529" s="27">
        <v>0.59462310866009704</v>
      </c>
      <c r="H529" s="27">
        <v>1.31937765251501</v>
      </c>
      <c r="I529" s="27">
        <v>0.92927281646848403</v>
      </c>
    </row>
    <row r="530" spans="1:9">
      <c r="A530" s="19" t="str">
        <f t="shared" si="8"/>
        <v>MAREmployment</v>
      </c>
      <c r="B530" s="26" t="s">
        <v>332</v>
      </c>
      <c r="C530" s="26" t="s">
        <v>333</v>
      </c>
      <c r="D530" s="26" t="s">
        <v>695</v>
      </c>
      <c r="E530" s="26" t="s">
        <v>728</v>
      </c>
      <c r="F530" s="26" t="s">
        <v>730</v>
      </c>
      <c r="G530" s="27">
        <v>0.92567062613435602</v>
      </c>
      <c r="H530" s="27">
        <v>1.19497468577989</v>
      </c>
      <c r="I530" s="27">
        <v>1.1901353207402301</v>
      </c>
    </row>
    <row r="531" spans="1:9">
      <c r="A531" s="19" t="str">
        <f t="shared" si="8"/>
        <v>MOZEmployment</v>
      </c>
      <c r="B531" s="26" t="s">
        <v>334</v>
      </c>
      <c r="C531" s="26" t="s">
        <v>335</v>
      </c>
      <c r="D531" s="26" t="s">
        <v>695</v>
      </c>
      <c r="E531" s="26" t="s">
        <v>728</v>
      </c>
      <c r="F531" s="26" t="s">
        <v>730</v>
      </c>
      <c r="G531" s="27">
        <v>2.4560538335615099</v>
      </c>
      <c r="H531" s="27">
        <v>2.3053720250566898</v>
      </c>
      <c r="I531" s="27">
        <v>2.32399436625645</v>
      </c>
    </row>
    <row r="532" spans="1:9">
      <c r="A532" s="19" t="str">
        <f t="shared" si="8"/>
        <v>NAMEmployment</v>
      </c>
      <c r="B532" s="26" t="s">
        <v>337</v>
      </c>
      <c r="C532" s="26" t="s">
        <v>338</v>
      </c>
      <c r="D532" s="26" t="s">
        <v>695</v>
      </c>
      <c r="E532" s="26" t="s">
        <v>728</v>
      </c>
      <c r="F532" s="26" t="s">
        <v>730</v>
      </c>
      <c r="G532" s="27">
        <v>3.8592070804544401</v>
      </c>
      <c r="H532" s="27">
        <v>2.4419976004186301</v>
      </c>
      <c r="I532" s="27">
        <v>2.02080460828466</v>
      </c>
    </row>
    <row r="533" spans="1:9">
      <c r="A533" s="19" t="str">
        <f t="shared" si="8"/>
        <v>NLDEmployment</v>
      </c>
      <c r="B533" s="26" t="s">
        <v>341</v>
      </c>
      <c r="C533" s="26" t="s">
        <v>342</v>
      </c>
      <c r="D533" s="26" t="s">
        <v>695</v>
      </c>
      <c r="E533" s="26" t="s">
        <v>728</v>
      </c>
      <c r="F533" s="26" t="s">
        <v>730</v>
      </c>
      <c r="G533" s="27">
        <v>0.61002285021243197</v>
      </c>
      <c r="H533" s="27">
        <v>0.414237003304052</v>
      </c>
      <c r="I533" s="27">
        <v>-6.2395975981566201E-3</v>
      </c>
    </row>
    <row r="534" spans="1:9">
      <c r="A534" s="19" t="str">
        <f t="shared" si="8"/>
        <v>NICEmployment</v>
      </c>
      <c r="B534" s="26" t="s">
        <v>345</v>
      </c>
      <c r="C534" s="26" t="s">
        <v>346</v>
      </c>
      <c r="D534" s="26" t="s">
        <v>695</v>
      </c>
      <c r="E534" s="26" t="s">
        <v>728</v>
      </c>
      <c r="F534" s="26" t="s">
        <v>730</v>
      </c>
      <c r="G534" s="27">
        <v>-1.3208027681977901</v>
      </c>
      <c r="H534" s="27">
        <v>-0.40082827294267698</v>
      </c>
      <c r="I534" s="27">
        <v>1.5170723751353401</v>
      </c>
    </row>
    <row r="535" spans="1:9">
      <c r="A535" s="19" t="str">
        <f t="shared" si="8"/>
        <v>NEREmployment</v>
      </c>
      <c r="B535" s="26" t="s">
        <v>347</v>
      </c>
      <c r="C535" s="26" t="s">
        <v>348</v>
      </c>
      <c r="D535" s="26" t="s">
        <v>695</v>
      </c>
      <c r="E535" s="26" t="s">
        <v>728</v>
      </c>
      <c r="F535" s="26" t="s">
        <v>730</v>
      </c>
      <c r="G535" s="27">
        <v>3.9810849587789501</v>
      </c>
      <c r="H535" s="27">
        <v>3.8300860473679199</v>
      </c>
      <c r="I535" s="27">
        <v>3.7270592966225302</v>
      </c>
    </row>
    <row r="536" spans="1:9">
      <c r="A536" s="19" t="str">
        <f t="shared" si="8"/>
        <v>NGAEmployment</v>
      </c>
      <c r="B536" s="26" t="s">
        <v>349</v>
      </c>
      <c r="C536" s="26" t="s">
        <v>350</v>
      </c>
      <c r="D536" s="26" t="s">
        <v>695</v>
      </c>
      <c r="E536" s="26" t="s">
        <v>728</v>
      </c>
      <c r="F536" s="26" t="s">
        <v>730</v>
      </c>
      <c r="G536" s="27">
        <v>1.3848911115310101</v>
      </c>
      <c r="H536" s="27">
        <v>1.4163079587112299</v>
      </c>
      <c r="I536" s="27">
        <v>1.50031440196045</v>
      </c>
    </row>
    <row r="537" spans="1:9">
      <c r="A537" s="19" t="str">
        <f t="shared" si="8"/>
        <v>MKDEmployment</v>
      </c>
      <c r="B537" s="26" t="s">
        <v>354</v>
      </c>
      <c r="C537" s="26" t="s">
        <v>355</v>
      </c>
      <c r="D537" s="26" t="s">
        <v>695</v>
      </c>
      <c r="E537" s="26" t="s">
        <v>728</v>
      </c>
      <c r="F537" s="26" t="s">
        <v>730</v>
      </c>
      <c r="G537" s="27">
        <v>3.54762699151871</v>
      </c>
      <c r="H537" s="27">
        <v>0.98873031202346695</v>
      </c>
      <c r="I537" s="27">
        <v>0.65600996994021799</v>
      </c>
    </row>
    <row r="538" spans="1:9">
      <c r="A538" s="19" t="str">
        <f t="shared" si="8"/>
        <v>NOREmployment</v>
      </c>
      <c r="B538" s="26" t="s">
        <v>357</v>
      </c>
      <c r="C538" s="26" t="s">
        <v>358</v>
      </c>
      <c r="D538" s="26" t="s">
        <v>695</v>
      </c>
      <c r="E538" s="26" t="s">
        <v>728</v>
      </c>
      <c r="F538" s="26" t="s">
        <v>730</v>
      </c>
      <c r="G538" s="27">
        <v>1.2172323682035899</v>
      </c>
      <c r="H538" s="27">
        <v>1.23595137840979</v>
      </c>
      <c r="I538" s="27">
        <v>1.1510383649181199</v>
      </c>
    </row>
    <row r="539" spans="1:9">
      <c r="A539" s="19" t="str">
        <f t="shared" si="8"/>
        <v>OMNEmployment</v>
      </c>
      <c r="B539" s="26" t="s">
        <v>359</v>
      </c>
      <c r="C539" s="26" t="s">
        <v>360</v>
      </c>
      <c r="D539" s="26" t="s">
        <v>695</v>
      </c>
      <c r="E539" s="26" t="s">
        <v>728</v>
      </c>
      <c r="F539" s="26" t="s">
        <v>730</v>
      </c>
      <c r="G539" s="27">
        <v>4.77133720294007</v>
      </c>
      <c r="H539" s="27">
        <v>3.2112998158160702</v>
      </c>
      <c r="I539" s="27">
        <v>2.1887937287137</v>
      </c>
    </row>
    <row r="540" spans="1:9">
      <c r="A540" s="19" t="str">
        <f t="shared" si="8"/>
        <v>PANEmployment</v>
      </c>
      <c r="B540" s="26" t="s">
        <v>363</v>
      </c>
      <c r="C540" s="26" t="s">
        <v>364</v>
      </c>
      <c r="D540" s="26" t="s">
        <v>695</v>
      </c>
      <c r="E540" s="26" t="s">
        <v>728</v>
      </c>
      <c r="F540" s="26" t="s">
        <v>730</v>
      </c>
      <c r="G540" s="27">
        <v>1.02818459812295</v>
      </c>
      <c r="H540" s="27">
        <v>1.7657327795790501</v>
      </c>
      <c r="I540" s="27">
        <v>1.95836491056204</v>
      </c>
    </row>
    <row r="541" spans="1:9">
      <c r="A541" s="19" t="str">
        <f t="shared" si="8"/>
        <v>PRYEmployment</v>
      </c>
      <c r="B541" s="26" t="s">
        <v>366</v>
      </c>
      <c r="C541" s="26" t="s">
        <v>367</v>
      </c>
      <c r="D541" s="26" t="s">
        <v>695</v>
      </c>
      <c r="E541" s="26" t="s">
        <v>728</v>
      </c>
      <c r="F541" s="26" t="s">
        <v>730</v>
      </c>
      <c r="G541" s="27">
        <v>1.4577324010230901</v>
      </c>
      <c r="H541" s="27">
        <v>1.29442121174221</v>
      </c>
      <c r="I541" s="27">
        <v>1.32396067585305</v>
      </c>
    </row>
    <row r="542" spans="1:9">
      <c r="A542" s="19" t="str">
        <f t="shared" si="8"/>
        <v>PEREmployment</v>
      </c>
      <c r="B542" s="26" t="s">
        <v>368</v>
      </c>
      <c r="C542" s="26" t="s">
        <v>369</v>
      </c>
      <c r="D542" s="26" t="s">
        <v>695</v>
      </c>
      <c r="E542" s="26" t="s">
        <v>728</v>
      </c>
      <c r="F542" s="26" t="s">
        <v>730</v>
      </c>
      <c r="G542" s="27">
        <v>0.343047906764892</v>
      </c>
      <c r="H542" s="27">
        <v>0.820281036656478</v>
      </c>
      <c r="I542" s="27">
        <v>0.781806116592065</v>
      </c>
    </row>
    <row r="543" spans="1:9">
      <c r="A543" s="19" t="str">
        <f t="shared" si="8"/>
        <v>POLEmployment</v>
      </c>
      <c r="B543" s="26" t="s">
        <v>373</v>
      </c>
      <c r="C543" s="26" t="s">
        <v>374</v>
      </c>
      <c r="D543" s="26" t="s">
        <v>695</v>
      </c>
      <c r="E543" s="26" t="s">
        <v>728</v>
      </c>
      <c r="F543" s="26" t="s">
        <v>730</v>
      </c>
      <c r="G543" s="27">
        <v>2.7098115211336902</v>
      </c>
      <c r="H543" s="27">
        <v>2.2033958869565198</v>
      </c>
      <c r="I543" s="27">
        <v>1.9034125515456599</v>
      </c>
    </row>
    <row r="544" spans="1:9">
      <c r="A544" s="19" t="str">
        <f t="shared" si="8"/>
        <v>POLEmployment</v>
      </c>
      <c r="B544" s="26" t="s">
        <v>373</v>
      </c>
      <c r="C544" s="26" t="s">
        <v>374</v>
      </c>
      <c r="D544" s="26" t="s">
        <v>695</v>
      </c>
      <c r="E544" s="26" t="s">
        <v>728</v>
      </c>
      <c r="F544" s="26" t="s">
        <v>730</v>
      </c>
      <c r="G544" s="27">
        <v>-0.30901061874905</v>
      </c>
      <c r="H544" s="27">
        <v>0.32949358047802402</v>
      </c>
      <c r="I544" s="27">
        <v>0.69320658673177604</v>
      </c>
    </row>
    <row r="545" spans="1:9">
      <c r="A545" s="19" t="str">
        <f t="shared" si="8"/>
        <v>PRTEmployment</v>
      </c>
      <c r="B545" s="26" t="s">
        <v>375</v>
      </c>
      <c r="C545" s="26" t="s">
        <v>376</v>
      </c>
      <c r="D545" s="26" t="s">
        <v>695</v>
      </c>
      <c r="E545" s="26" t="s">
        <v>728</v>
      </c>
      <c r="F545" s="26" t="s">
        <v>730</v>
      </c>
      <c r="G545" s="27">
        <v>0.78843578196310304</v>
      </c>
      <c r="H545" s="27">
        <v>0.80514644485412101</v>
      </c>
      <c r="I545" s="27">
        <v>0.40498114059404</v>
      </c>
    </row>
    <row r="546" spans="1:9">
      <c r="A546" s="19" t="str">
        <f t="shared" si="8"/>
        <v>QATEmployment</v>
      </c>
      <c r="B546" s="26" t="s">
        <v>379</v>
      </c>
      <c r="C546" s="26" t="s">
        <v>380</v>
      </c>
      <c r="D546" s="26" t="s">
        <v>695</v>
      </c>
      <c r="E546" s="26" t="s">
        <v>728</v>
      </c>
      <c r="F546" s="26" t="s">
        <v>730</v>
      </c>
      <c r="G546" s="27">
        <v>1.59242342532921</v>
      </c>
      <c r="H546" s="27">
        <v>1.3282961540755001</v>
      </c>
      <c r="I546" s="27">
        <v>1.31604526516513</v>
      </c>
    </row>
    <row r="547" spans="1:9">
      <c r="A547" s="19" t="str">
        <f t="shared" si="8"/>
        <v>MDAEmployment</v>
      </c>
      <c r="B547" s="26" t="s">
        <v>382</v>
      </c>
      <c r="C547" s="26" t="s">
        <v>383</v>
      </c>
      <c r="D547" s="26" t="s">
        <v>695</v>
      </c>
      <c r="E547" s="26" t="s">
        <v>728</v>
      </c>
      <c r="F547" s="26" t="s">
        <v>730</v>
      </c>
      <c r="G547" s="27">
        <v>-3.2083720957024902</v>
      </c>
      <c r="H547" s="27">
        <v>0.77195691859972504</v>
      </c>
      <c r="I547" s="27">
        <v>0.50397785952254204</v>
      </c>
    </row>
    <row r="548" spans="1:9">
      <c r="A548" s="19" t="str">
        <f t="shared" si="8"/>
        <v>ROUEmployment</v>
      </c>
      <c r="B548" s="26" t="s">
        <v>386</v>
      </c>
      <c r="C548" s="26" t="s">
        <v>387</v>
      </c>
      <c r="D548" s="26" t="s">
        <v>695</v>
      </c>
      <c r="E548" s="26" t="s">
        <v>728</v>
      </c>
      <c r="F548" s="26" t="s">
        <v>730</v>
      </c>
      <c r="G548" s="27">
        <v>-0.73522654804404297</v>
      </c>
      <c r="H548" s="27">
        <v>1.1246270529663401E-2</v>
      </c>
      <c r="I548" s="27">
        <v>4.1119276951939697E-2</v>
      </c>
    </row>
    <row r="549" spans="1:9">
      <c r="A549" s="19" t="str">
        <f t="shared" si="8"/>
        <v>RWAEmployment</v>
      </c>
      <c r="B549" s="26" t="s">
        <v>389</v>
      </c>
      <c r="C549" s="26" t="s">
        <v>390</v>
      </c>
      <c r="D549" s="26" t="s">
        <v>695</v>
      </c>
      <c r="E549" s="26" t="s">
        <v>728</v>
      </c>
      <c r="F549" s="26" t="s">
        <v>730</v>
      </c>
      <c r="G549" s="27">
        <v>3.3860813728094201</v>
      </c>
      <c r="H549" s="27">
        <v>3.1158455588578402</v>
      </c>
      <c r="I549" s="27">
        <v>3.02481316696168</v>
      </c>
    </row>
    <row r="550" spans="1:9">
      <c r="A550" s="19" t="str">
        <f t="shared" si="8"/>
        <v>STPEmployment</v>
      </c>
      <c r="B550" s="26" t="s">
        <v>408</v>
      </c>
      <c r="C550" s="26" t="s">
        <v>409</v>
      </c>
      <c r="D550" s="26" t="s">
        <v>695</v>
      </c>
      <c r="E550" s="26" t="s">
        <v>728</v>
      </c>
      <c r="F550" s="26" t="s">
        <v>730</v>
      </c>
      <c r="G550" s="27">
        <v>2.3993354444385502</v>
      </c>
      <c r="H550" s="27">
        <v>1.7754924851955201</v>
      </c>
      <c r="I550" s="27">
        <v>1.73817192809868</v>
      </c>
    </row>
    <row r="551" spans="1:9">
      <c r="A551" s="19" t="str">
        <f t="shared" si="8"/>
        <v>SAUEmployment</v>
      </c>
      <c r="B551" s="26" t="s">
        <v>411</v>
      </c>
      <c r="C551" s="26" t="s">
        <v>412</v>
      </c>
      <c r="D551" s="26" t="s">
        <v>695</v>
      </c>
      <c r="E551" s="26" t="s">
        <v>728</v>
      </c>
      <c r="F551" s="26" t="s">
        <v>730</v>
      </c>
      <c r="G551" s="27">
        <v>2.2529493487655801</v>
      </c>
      <c r="H551" s="27">
        <v>1.59946032450617</v>
      </c>
      <c r="I551" s="27">
        <v>1.39290898377431</v>
      </c>
    </row>
    <row r="552" spans="1:9">
      <c r="A552" s="19" t="str">
        <f t="shared" si="8"/>
        <v>SENEmployment</v>
      </c>
      <c r="B552" s="26" t="s">
        <v>413</v>
      </c>
      <c r="C552" s="26" t="s">
        <v>414</v>
      </c>
      <c r="D552" s="26" t="s">
        <v>695</v>
      </c>
      <c r="E552" s="26" t="s">
        <v>728</v>
      </c>
      <c r="F552" s="26" t="s">
        <v>730</v>
      </c>
      <c r="G552" s="27">
        <v>3.16882296925731</v>
      </c>
      <c r="H552" s="27">
        <v>3.1887158007367802</v>
      </c>
      <c r="I552" s="27">
        <v>3.23149764895944</v>
      </c>
    </row>
    <row r="553" spans="1:9">
      <c r="A553" s="19" t="str">
        <f t="shared" si="8"/>
        <v>SRBEmployment</v>
      </c>
      <c r="B553" s="26" t="s">
        <v>415</v>
      </c>
      <c r="C553" s="26" t="s">
        <v>416</v>
      </c>
      <c r="D553" s="26" t="s">
        <v>695</v>
      </c>
      <c r="E553" s="26" t="s">
        <v>728</v>
      </c>
      <c r="F553" s="26" t="s">
        <v>730</v>
      </c>
      <c r="G553" s="27">
        <v>1.3185845352755801</v>
      </c>
      <c r="H553" s="27">
        <v>0.74653353466322903</v>
      </c>
      <c r="I553" s="27">
        <v>0.79665876826124904</v>
      </c>
    </row>
    <row r="554" spans="1:9">
      <c r="A554" s="19" t="str">
        <f t="shared" si="8"/>
        <v>SLEEmployment</v>
      </c>
      <c r="B554" s="26" t="s">
        <v>419</v>
      </c>
      <c r="C554" s="26" t="s">
        <v>420</v>
      </c>
      <c r="D554" s="26" t="s">
        <v>695</v>
      </c>
      <c r="E554" s="26" t="s">
        <v>728</v>
      </c>
      <c r="F554" s="26" t="s">
        <v>730</v>
      </c>
      <c r="G554" s="27">
        <v>2.6365568127966399</v>
      </c>
      <c r="H554" s="27">
        <v>2.2864610950066302</v>
      </c>
      <c r="I554" s="27">
        <v>2.0980652537724902</v>
      </c>
    </row>
    <row r="555" spans="1:9">
      <c r="A555" s="19" t="str">
        <f t="shared" si="8"/>
        <v>SVKEmployment</v>
      </c>
      <c r="B555" s="26" t="s">
        <v>424</v>
      </c>
      <c r="C555" s="26" t="s">
        <v>425</v>
      </c>
      <c r="D555" s="26" t="s">
        <v>695</v>
      </c>
      <c r="E555" s="26" t="s">
        <v>728</v>
      </c>
      <c r="F555" s="26" t="s">
        <v>730</v>
      </c>
      <c r="G555" s="27">
        <v>0.10749361878084</v>
      </c>
      <c r="H555" s="27">
        <v>0.68487566878445705</v>
      </c>
      <c r="I555" s="27">
        <v>0.45458331019931902</v>
      </c>
    </row>
    <row r="556" spans="1:9">
      <c r="A556" s="19" t="str">
        <f t="shared" si="8"/>
        <v>SVNEmployment</v>
      </c>
      <c r="B556" s="26" t="s">
        <v>426</v>
      </c>
      <c r="C556" s="26" t="s">
        <v>427</v>
      </c>
      <c r="D556" s="26" t="s">
        <v>695</v>
      </c>
      <c r="E556" s="26" t="s">
        <v>728</v>
      </c>
      <c r="F556" s="26" t="s">
        <v>730</v>
      </c>
      <c r="G556" s="27">
        <v>3.02741425481922E-2</v>
      </c>
      <c r="H556" s="27">
        <v>0.58132010864120298</v>
      </c>
      <c r="I556" s="27">
        <v>0.83048362459428005</v>
      </c>
    </row>
    <row r="557" spans="1:9">
      <c r="A557" s="19" t="str">
        <f t="shared" si="8"/>
        <v>SOMEmployment</v>
      </c>
      <c r="B557" s="26" t="s">
        <v>429</v>
      </c>
      <c r="C557" s="26" t="s">
        <v>430</v>
      </c>
      <c r="D557" s="26" t="s">
        <v>695</v>
      </c>
      <c r="E557" s="26" t="s">
        <v>728</v>
      </c>
      <c r="F557" s="26" t="s">
        <v>730</v>
      </c>
      <c r="G557" s="27">
        <v>3.3360421130695701</v>
      </c>
      <c r="H557" s="27">
        <v>3.09290282806211</v>
      </c>
      <c r="I557" s="27">
        <v>2.8938157841191301</v>
      </c>
    </row>
    <row r="558" spans="1:9">
      <c r="A558" s="19" t="str">
        <f t="shared" si="8"/>
        <v>ZAFEmployment</v>
      </c>
      <c r="B558" s="26" t="s">
        <v>431</v>
      </c>
      <c r="C558" s="26" t="s">
        <v>432</v>
      </c>
      <c r="D558" s="26" t="s">
        <v>695</v>
      </c>
      <c r="E558" s="26" t="s">
        <v>728</v>
      </c>
      <c r="F558" s="26" t="s">
        <v>730</v>
      </c>
      <c r="G558" s="27">
        <v>0.86106406446830797</v>
      </c>
      <c r="H558" s="27">
        <v>0.295327585341431</v>
      </c>
      <c r="I558" s="27">
        <v>0.131141641314203</v>
      </c>
    </row>
    <row r="559" spans="1:9">
      <c r="A559" s="19" t="str">
        <f t="shared" si="8"/>
        <v>SSDEmployment</v>
      </c>
      <c r="B559" s="26" t="s">
        <v>435</v>
      </c>
      <c r="C559" s="26" t="s">
        <v>436</v>
      </c>
      <c r="D559" s="26" t="s">
        <v>695</v>
      </c>
      <c r="E559" s="26" t="s">
        <v>728</v>
      </c>
      <c r="F559" s="26" t="s">
        <v>730</v>
      </c>
      <c r="G559" s="27">
        <v>3.2191712730392998</v>
      </c>
      <c r="H559" s="27">
        <v>2.1663606004298002</v>
      </c>
      <c r="I559" s="27">
        <v>2.5829830387335</v>
      </c>
    </row>
    <row r="560" spans="1:9">
      <c r="A560" s="19" t="str">
        <f t="shared" si="8"/>
        <v>ESPEmployment</v>
      </c>
      <c r="B560" s="26" t="s">
        <v>437</v>
      </c>
      <c r="C560" s="26" t="s">
        <v>438</v>
      </c>
      <c r="D560" s="26" t="s">
        <v>695</v>
      </c>
      <c r="E560" s="26" t="s">
        <v>728</v>
      </c>
      <c r="F560" s="26" t="s">
        <v>730</v>
      </c>
      <c r="G560" s="27">
        <v>1.3757871234680401</v>
      </c>
      <c r="H560" s="27">
        <v>1.244304986702</v>
      </c>
      <c r="I560" s="27">
        <v>1.10513403863465</v>
      </c>
    </row>
    <row r="561" spans="1:9">
      <c r="A561" s="19" t="str">
        <f t="shared" si="8"/>
        <v>PSEEmployment</v>
      </c>
      <c r="B561" s="26" t="s">
        <v>440</v>
      </c>
      <c r="C561" s="26" t="s">
        <v>441</v>
      </c>
      <c r="D561" s="26" t="s">
        <v>695</v>
      </c>
      <c r="E561" s="26" t="s">
        <v>728</v>
      </c>
      <c r="F561" s="26" t="s">
        <v>730</v>
      </c>
      <c r="G561" s="27">
        <v>7.9070656562651997E-2</v>
      </c>
      <c r="H561" s="27">
        <v>0.35580140029685098</v>
      </c>
      <c r="I561" s="27">
        <v>0.50369422286917698</v>
      </c>
    </row>
    <row r="562" spans="1:9">
      <c r="A562" s="19" t="str">
        <f t="shared" si="8"/>
        <v>SDNEmployment</v>
      </c>
      <c r="B562" s="26" t="s">
        <v>442</v>
      </c>
      <c r="C562" s="26" t="s">
        <v>443</v>
      </c>
      <c r="D562" s="26" t="s">
        <v>695</v>
      </c>
      <c r="E562" s="26" t="s">
        <v>728</v>
      </c>
      <c r="F562" s="26" t="s">
        <v>730</v>
      </c>
      <c r="G562" s="27">
        <v>2.9160417451068898</v>
      </c>
      <c r="H562" s="27">
        <v>1.59047525877966</v>
      </c>
      <c r="I562" s="27">
        <v>0.71297257935514202</v>
      </c>
    </row>
    <row r="563" spans="1:9">
      <c r="A563" s="19" t="str">
        <f t="shared" si="8"/>
        <v>SUREmployment</v>
      </c>
      <c r="B563" s="26" t="s">
        <v>444</v>
      </c>
      <c r="C563" s="26" t="s">
        <v>445</v>
      </c>
      <c r="D563" s="26" t="s">
        <v>695</v>
      </c>
      <c r="E563" s="26" t="s">
        <v>728</v>
      </c>
      <c r="F563" s="26" t="s">
        <v>730</v>
      </c>
      <c r="G563" s="27">
        <v>1.05183843434306</v>
      </c>
      <c r="H563" s="27">
        <v>0.66041378819945395</v>
      </c>
      <c r="I563" s="27">
        <v>0.52510022232383702</v>
      </c>
    </row>
    <row r="564" spans="1:9">
      <c r="A564" s="19" t="str">
        <f t="shared" si="8"/>
        <v>SWEEmployment</v>
      </c>
      <c r="B564" s="26" t="s">
        <v>448</v>
      </c>
      <c r="C564" s="26" t="s">
        <v>449</v>
      </c>
      <c r="D564" s="26" t="s">
        <v>695</v>
      </c>
      <c r="E564" s="26" t="s">
        <v>728</v>
      </c>
      <c r="F564" s="26" t="s">
        <v>730</v>
      </c>
      <c r="G564" s="27">
        <v>0.82796715986614899</v>
      </c>
      <c r="H564" s="27">
        <v>0.75712669019725098</v>
      </c>
      <c r="I564" s="27">
        <v>0.69836783911692002</v>
      </c>
    </row>
    <row r="565" spans="1:9">
      <c r="A565" s="19" t="str">
        <f t="shared" si="8"/>
        <v>CHEEmployment</v>
      </c>
      <c r="B565" s="26" t="s">
        <v>450</v>
      </c>
      <c r="C565" s="26" t="s">
        <v>451</v>
      </c>
      <c r="D565" s="26" t="s">
        <v>695</v>
      </c>
      <c r="E565" s="26" t="s">
        <v>728</v>
      </c>
      <c r="F565" s="26" t="s">
        <v>730</v>
      </c>
      <c r="G565" s="27">
        <v>0.58615256083502898</v>
      </c>
      <c r="H565" s="27">
        <v>0.61379454347376605</v>
      </c>
      <c r="I565" s="27">
        <v>0.56425975886824598</v>
      </c>
    </row>
    <row r="566" spans="1:9">
      <c r="A566" s="19" t="str">
        <f t="shared" si="8"/>
        <v>SYREmployment</v>
      </c>
      <c r="B566" s="26" t="s">
        <v>452</v>
      </c>
      <c r="C566" s="26" t="s">
        <v>453</v>
      </c>
      <c r="D566" s="26" t="s">
        <v>695</v>
      </c>
      <c r="E566" s="26" t="s">
        <v>728</v>
      </c>
      <c r="F566" s="26" t="s">
        <v>730</v>
      </c>
      <c r="G566" s="27">
        <v>0.86314809258050096</v>
      </c>
      <c r="H566" s="27">
        <v>3.9082653889611101</v>
      </c>
      <c r="I566" s="27">
        <v>5.8074201091262001</v>
      </c>
    </row>
    <row r="567" spans="1:9">
      <c r="A567" s="19" t="str">
        <f t="shared" si="8"/>
        <v>TWNEmployment</v>
      </c>
      <c r="B567" s="26" t="s">
        <v>721</v>
      </c>
      <c r="C567" s="26" t="s">
        <v>667</v>
      </c>
      <c r="D567" s="26" t="s">
        <v>695</v>
      </c>
      <c r="E567" s="26" t="s">
        <v>728</v>
      </c>
      <c r="F567" s="26" t="s">
        <v>730</v>
      </c>
      <c r="G567" s="27">
        <v>-0.166391636802598</v>
      </c>
      <c r="H567" s="27">
        <v>0.13381677078458901</v>
      </c>
      <c r="I567" s="27">
        <v>0.26203686208496801</v>
      </c>
    </row>
    <row r="568" spans="1:9">
      <c r="A568" s="19" t="str">
        <f t="shared" si="8"/>
        <v>TGOEmployment</v>
      </c>
      <c r="B568" s="26" t="s">
        <v>457</v>
      </c>
      <c r="C568" s="26" t="s">
        <v>458</v>
      </c>
      <c r="D568" s="26" t="s">
        <v>695</v>
      </c>
      <c r="E568" s="26" t="s">
        <v>728</v>
      </c>
      <c r="F568" s="26" t="s">
        <v>730</v>
      </c>
      <c r="G568" s="27">
        <v>3.0537262003079402</v>
      </c>
      <c r="H568" s="27">
        <v>2.6375343543581602</v>
      </c>
      <c r="I568" s="27">
        <v>2.4714657677666398</v>
      </c>
    </row>
    <row r="569" spans="1:9">
      <c r="A569" s="19" t="str">
        <f t="shared" si="8"/>
        <v>TTOEmployment</v>
      </c>
      <c r="B569" s="26" t="s">
        <v>462</v>
      </c>
      <c r="C569" s="26" t="s">
        <v>463</v>
      </c>
      <c r="D569" s="26" t="s">
        <v>695</v>
      </c>
      <c r="E569" s="26" t="s">
        <v>728</v>
      </c>
      <c r="F569" s="26" t="s">
        <v>730</v>
      </c>
      <c r="G569" s="27">
        <v>-0.569147467997421</v>
      </c>
      <c r="H569" s="27">
        <v>-0.18799171674929099</v>
      </c>
      <c r="I569" s="27">
        <v>8.4730328973847593E-2</v>
      </c>
    </row>
    <row r="570" spans="1:9">
      <c r="A570" s="19" t="str">
        <f t="shared" si="8"/>
        <v>TUNEmployment</v>
      </c>
      <c r="B570" s="26" t="s">
        <v>464</v>
      </c>
      <c r="C570" s="26" t="s">
        <v>465</v>
      </c>
      <c r="D570" s="26" t="s">
        <v>695</v>
      </c>
      <c r="E570" s="26" t="s">
        <v>728</v>
      </c>
      <c r="F570" s="26" t="s">
        <v>730</v>
      </c>
      <c r="G570" s="27">
        <v>0.25329839879535399</v>
      </c>
      <c r="H570" s="27">
        <v>0.47451952317496499</v>
      </c>
      <c r="I570" s="27">
        <v>0.86952550968715203</v>
      </c>
    </row>
    <row r="571" spans="1:9">
      <c r="A571" s="19" t="str">
        <f t="shared" si="8"/>
        <v>UGAEmployment</v>
      </c>
      <c r="B571" s="26" t="s">
        <v>471</v>
      </c>
      <c r="C571" s="26" t="s">
        <v>472</v>
      </c>
      <c r="D571" s="26" t="s">
        <v>695</v>
      </c>
      <c r="E571" s="26" t="s">
        <v>728</v>
      </c>
      <c r="F571" s="26" t="s">
        <v>730</v>
      </c>
      <c r="G571" s="27">
        <v>4.8316509919099202</v>
      </c>
      <c r="H571" s="27">
        <v>4.7175643743860096</v>
      </c>
      <c r="I571" s="27">
        <v>4.3646841077760801</v>
      </c>
    </row>
    <row r="572" spans="1:9">
      <c r="A572" s="19" t="str">
        <f t="shared" si="8"/>
        <v>UKREmployment</v>
      </c>
      <c r="B572" s="26" t="s">
        <v>473</v>
      </c>
      <c r="C572" s="26" t="s">
        <v>474</v>
      </c>
      <c r="D572" s="26" t="s">
        <v>695</v>
      </c>
      <c r="E572" s="26" t="s">
        <v>728</v>
      </c>
      <c r="F572" s="26" t="s">
        <v>730</v>
      </c>
      <c r="G572" s="27">
        <v>-1.0450259036398799</v>
      </c>
      <c r="H572" s="27">
        <v>0.90499818025400103</v>
      </c>
      <c r="I572" s="27">
        <v>0.80574943975793001</v>
      </c>
    </row>
    <row r="573" spans="1:9">
      <c r="A573" s="19" t="str">
        <f t="shared" si="8"/>
        <v>AREEmployment</v>
      </c>
      <c r="B573" s="26" t="s">
        <v>475</v>
      </c>
      <c r="C573" s="26" t="s">
        <v>476</v>
      </c>
      <c r="D573" s="26" t="s">
        <v>695</v>
      </c>
      <c r="E573" s="26" t="s">
        <v>728</v>
      </c>
      <c r="F573" s="26" t="s">
        <v>730</v>
      </c>
      <c r="G573" s="27">
        <v>0.57441686551025195</v>
      </c>
      <c r="H573" s="27">
        <v>0.81159236140573299</v>
      </c>
      <c r="I573" s="27">
        <v>0.89667655921949996</v>
      </c>
    </row>
    <row r="574" spans="1:9">
      <c r="A574" s="19" t="str">
        <f t="shared" si="8"/>
        <v>GBREmployment</v>
      </c>
      <c r="B574" s="26" t="s">
        <v>477</v>
      </c>
      <c r="C574" s="26" t="s">
        <v>478</v>
      </c>
      <c r="D574" s="26" t="s">
        <v>695</v>
      </c>
      <c r="E574" s="26" t="s">
        <v>728</v>
      </c>
      <c r="F574" s="26" t="s">
        <v>730</v>
      </c>
      <c r="G574" s="27">
        <v>0.45616699335868599</v>
      </c>
      <c r="H574" s="27">
        <v>0.26006544524117498</v>
      </c>
      <c r="I574" s="27">
        <v>0.32073452210192799</v>
      </c>
    </row>
    <row r="575" spans="1:9">
      <c r="A575" s="19" t="str">
        <f t="shared" si="8"/>
        <v>TZAEmployment</v>
      </c>
      <c r="B575" s="26" t="s">
        <v>479</v>
      </c>
      <c r="C575" s="26" t="s">
        <v>480</v>
      </c>
      <c r="D575" s="26" t="s">
        <v>695</v>
      </c>
      <c r="E575" s="26" t="s">
        <v>728</v>
      </c>
      <c r="F575" s="26" t="s">
        <v>730</v>
      </c>
      <c r="G575" s="27">
        <v>3.3731003664991599</v>
      </c>
      <c r="H575" s="27">
        <v>3.35055191699302</v>
      </c>
      <c r="I575" s="27">
        <v>3.2614194536168202</v>
      </c>
    </row>
    <row r="576" spans="1:9">
      <c r="A576" s="19" t="str">
        <f t="shared" si="8"/>
        <v>USAEmployment</v>
      </c>
      <c r="B576" s="26" t="s">
        <v>483</v>
      </c>
      <c r="C576" s="26" t="s">
        <v>484</v>
      </c>
      <c r="D576" s="26" t="s">
        <v>695</v>
      </c>
      <c r="E576" s="26" t="s">
        <v>728</v>
      </c>
      <c r="F576" s="26" t="s">
        <v>730</v>
      </c>
      <c r="G576" s="27">
        <v>0.59153667957576594</v>
      </c>
      <c r="H576" s="27">
        <v>0.95242647072695197</v>
      </c>
      <c r="I576" s="27">
        <v>0.76166733321123503</v>
      </c>
    </row>
    <row r="577" spans="1:9">
      <c r="A577" s="19" t="str">
        <f t="shared" si="8"/>
        <v>URYEmployment</v>
      </c>
      <c r="B577" s="26" t="s">
        <v>487</v>
      </c>
      <c r="C577" s="26" t="s">
        <v>488</v>
      </c>
      <c r="D577" s="26" t="s">
        <v>695</v>
      </c>
      <c r="E577" s="26" t="s">
        <v>728</v>
      </c>
      <c r="F577" s="26" t="s">
        <v>730</v>
      </c>
      <c r="G577" s="27">
        <v>0.419289290399671</v>
      </c>
      <c r="H577" s="27">
        <v>-6.8499533154131598E-3</v>
      </c>
      <c r="I577" s="27">
        <v>0.17965387468541399</v>
      </c>
    </row>
    <row r="578" spans="1:9">
      <c r="A578" s="19" t="str">
        <f t="shared" si="8"/>
        <v>VENEmployment</v>
      </c>
      <c r="B578" s="26" t="s">
        <v>491</v>
      </c>
      <c r="C578" s="26" t="s">
        <v>492</v>
      </c>
      <c r="D578" s="26" t="s">
        <v>695</v>
      </c>
      <c r="E578" s="26" t="s">
        <v>728</v>
      </c>
      <c r="F578" s="26" t="s">
        <v>730</v>
      </c>
      <c r="G578" s="27">
        <v>1.16698033500672</v>
      </c>
      <c r="H578" s="27">
        <v>-5.2086210134440902</v>
      </c>
      <c r="I578" s="27">
        <v>-6.1458139101249403</v>
      </c>
    </row>
    <row r="579" spans="1:9">
      <c r="A579" s="19" t="str">
        <f t="shared" ref="A579:A642" si="9">C579&amp;D579</f>
        <v>YEMEmployment</v>
      </c>
      <c r="B579" s="26" t="s">
        <v>498</v>
      </c>
      <c r="C579" s="26" t="s">
        <v>499</v>
      </c>
      <c r="D579" s="26" t="s">
        <v>695</v>
      </c>
      <c r="E579" s="26" t="s">
        <v>728</v>
      </c>
      <c r="F579" s="26" t="s">
        <v>730</v>
      </c>
      <c r="G579" s="27">
        <v>3.2006139058902301</v>
      </c>
      <c r="H579" s="27">
        <v>1.6422155244560901</v>
      </c>
      <c r="I579" s="27">
        <v>1.28244309352445</v>
      </c>
    </row>
    <row r="580" spans="1:9">
      <c r="A580" s="19" t="str">
        <f t="shared" si="9"/>
        <v>ZMBEmployment</v>
      </c>
      <c r="B580" s="26" t="s">
        <v>500</v>
      </c>
      <c r="C580" s="26" t="s">
        <v>501</v>
      </c>
      <c r="D580" s="26" t="s">
        <v>695</v>
      </c>
      <c r="E580" s="26" t="s">
        <v>728</v>
      </c>
      <c r="F580" s="26" t="s">
        <v>730</v>
      </c>
      <c r="G580" s="27">
        <v>3.7177053967245999</v>
      </c>
      <c r="H580" s="27">
        <v>3.2281229802303399</v>
      </c>
      <c r="I580" s="27">
        <v>2.9441724095156099</v>
      </c>
    </row>
    <row r="581" spans="1:9">
      <c r="A581" s="19" t="str">
        <f t="shared" si="9"/>
        <v>ZWEEmployment</v>
      </c>
      <c r="B581" s="26" t="s">
        <v>502</v>
      </c>
      <c r="C581" s="26" t="s">
        <v>503</v>
      </c>
      <c r="D581" s="26" t="s">
        <v>695</v>
      </c>
      <c r="E581" s="26" t="s">
        <v>728</v>
      </c>
      <c r="F581" s="26" t="s">
        <v>730</v>
      </c>
      <c r="G581" s="27">
        <v>2.75567643617882</v>
      </c>
      <c r="H581" s="27">
        <v>1.7940834565070001</v>
      </c>
      <c r="I581" s="27">
        <v>1.3166478703298099</v>
      </c>
    </row>
    <row r="582" spans="1:9">
      <c r="A582" s="19" t="str">
        <f t="shared" si="9"/>
        <v>AFGGeneral government net lending/borrowing</v>
      </c>
      <c r="B582" t="s">
        <v>0</v>
      </c>
      <c r="C582" t="s">
        <v>62</v>
      </c>
      <c r="D582" t="s">
        <v>732</v>
      </c>
      <c r="E582" t="s">
        <v>733</v>
      </c>
      <c r="F582" s="30" t="s">
        <v>734</v>
      </c>
      <c r="G582" s="20">
        <v>-0.98299999999999998</v>
      </c>
      <c r="H582" s="20">
        <v>-0.24999999999999989</v>
      </c>
      <c r="I582" s="20">
        <v>-0.24299999999999988</v>
      </c>
    </row>
    <row r="583" spans="1:9">
      <c r="A583" s="19" t="str">
        <f t="shared" si="9"/>
        <v>ARMGeneral government net lending/borrowing</v>
      </c>
      <c r="B583" t="s">
        <v>2</v>
      </c>
      <c r="C583" t="s">
        <v>82</v>
      </c>
      <c r="D583" t="s">
        <v>732</v>
      </c>
      <c r="E583" t="s">
        <v>733</v>
      </c>
      <c r="F583" s="30" t="s">
        <v>734</v>
      </c>
      <c r="G583" s="20">
        <v>-0.97599999999999998</v>
      </c>
      <c r="H583" s="20">
        <v>-1.7010000000000001</v>
      </c>
      <c r="I583" s="20">
        <v>-1.4059999999999997</v>
      </c>
    </row>
    <row r="584" spans="1:9">
      <c r="A584" s="19" t="str">
        <f t="shared" si="9"/>
        <v>AUSGeneral government net lending/borrowing</v>
      </c>
      <c r="B584" t="s">
        <v>3</v>
      </c>
      <c r="C584" t="s">
        <v>85</v>
      </c>
      <c r="D584" t="s">
        <v>732</v>
      </c>
      <c r="E584" t="s">
        <v>733</v>
      </c>
      <c r="F584" s="30" t="s">
        <v>734</v>
      </c>
      <c r="G584" s="20">
        <v>-3.7320000000000002</v>
      </c>
      <c r="H584" s="20">
        <v>-3.7229999999999999</v>
      </c>
      <c r="I584" s="20">
        <v>-3.2930000000000001</v>
      </c>
    </row>
    <row r="585" spans="1:9">
      <c r="A585" s="19" t="str">
        <f t="shared" si="9"/>
        <v>AZEGeneral government net lending/borrowing</v>
      </c>
      <c r="B585" t="s">
        <v>4</v>
      </c>
      <c r="C585" t="s">
        <v>88</v>
      </c>
      <c r="D585" t="s">
        <v>732</v>
      </c>
      <c r="E585" t="s">
        <v>733</v>
      </c>
      <c r="F585" s="30" t="s">
        <v>734</v>
      </c>
      <c r="G585" s="20">
        <v>8.4190000000000005</v>
      </c>
      <c r="H585" s="20">
        <v>6.3520000000000003</v>
      </c>
      <c r="I585" s="20">
        <v>5.777000000000001</v>
      </c>
    </row>
    <row r="586" spans="1:9">
      <c r="A586" s="19" t="str">
        <f t="shared" si="9"/>
        <v>BGDGeneral government net lending/borrowing</v>
      </c>
      <c r="B586" t="s">
        <v>5</v>
      </c>
      <c r="C586" t="s">
        <v>93</v>
      </c>
      <c r="D586" t="s">
        <v>732</v>
      </c>
      <c r="E586" t="s">
        <v>733</v>
      </c>
      <c r="F586" s="30" t="s">
        <v>734</v>
      </c>
      <c r="G586" s="20">
        <v>-5.2469999999999999</v>
      </c>
      <c r="H586" s="20">
        <v>-5.2379999999999995</v>
      </c>
      <c r="I586" s="20">
        <v>-5.1910000000000007</v>
      </c>
    </row>
    <row r="587" spans="1:9">
      <c r="A587" s="19" t="str">
        <f t="shared" si="9"/>
        <v>BTNGeneral government net lending/borrowing</v>
      </c>
      <c r="B587" t="s">
        <v>6</v>
      </c>
      <c r="C587" t="s">
        <v>106</v>
      </c>
      <c r="D587" t="s">
        <v>732</v>
      </c>
      <c r="E587" t="s">
        <v>733</v>
      </c>
      <c r="F587" s="30" t="s">
        <v>734</v>
      </c>
      <c r="G587" s="20">
        <v>0.64200000000000002</v>
      </c>
      <c r="H587" s="20">
        <v>0.17700000000000027</v>
      </c>
      <c r="I587" s="20">
        <v>-0.34599999999999942</v>
      </c>
    </row>
    <row r="588" spans="1:9">
      <c r="A588" s="19" t="str">
        <f t="shared" si="9"/>
        <v>BRNGeneral government net lending/borrowing</v>
      </c>
      <c r="B588" t="s">
        <v>7</v>
      </c>
      <c r="C588" t="s">
        <v>123</v>
      </c>
      <c r="D588" t="s">
        <v>732</v>
      </c>
      <c r="E588" t="s">
        <v>733</v>
      </c>
      <c r="F588" s="30" t="s">
        <v>734</v>
      </c>
      <c r="G588" s="20">
        <v>-10.455</v>
      </c>
      <c r="H588" s="20">
        <v>-10.313999999999998</v>
      </c>
      <c r="I588" s="20">
        <v>-10.125999999999998</v>
      </c>
    </row>
    <row r="589" spans="1:9">
      <c r="A589" s="19" t="str">
        <f t="shared" si="9"/>
        <v>KHMGeneral government net lending/borrowing</v>
      </c>
      <c r="B589" t="s">
        <v>8</v>
      </c>
      <c r="C589" t="s">
        <v>132</v>
      </c>
      <c r="D589" t="s">
        <v>732</v>
      </c>
      <c r="E589" t="s">
        <v>733</v>
      </c>
      <c r="F589" s="30" t="s">
        <v>734</v>
      </c>
      <c r="G589" s="20">
        <v>0.44800000000000001</v>
      </c>
      <c r="H589" s="20">
        <v>8.2000000000000073E-2</v>
      </c>
      <c r="I589" s="20">
        <v>-0.28999999999999981</v>
      </c>
    </row>
    <row r="590" spans="1:9">
      <c r="A590" s="19" t="str">
        <f t="shared" si="9"/>
        <v>CHNGeneral government net lending/borrowing</v>
      </c>
      <c r="B590" t="s">
        <v>9</v>
      </c>
      <c r="C590" t="s">
        <v>145</v>
      </c>
      <c r="D590" t="s">
        <v>732</v>
      </c>
      <c r="E590" t="s">
        <v>733</v>
      </c>
      <c r="F590" s="30" t="s">
        <v>734</v>
      </c>
      <c r="G590" s="20">
        <v>-6.37</v>
      </c>
      <c r="H590" s="20">
        <v>-6.5910000000000011</v>
      </c>
      <c r="I590" s="20">
        <v>-6.4730000000000008</v>
      </c>
    </row>
    <row r="591" spans="1:9">
      <c r="A591" s="19" t="str">
        <f t="shared" si="9"/>
        <v>PRKGeneral government net lending/borrowing</v>
      </c>
      <c r="B591" t="s">
        <v>175</v>
      </c>
      <c r="C591" t="s">
        <v>176</v>
      </c>
      <c r="D591" t="s">
        <v>732</v>
      </c>
      <c r="E591" t="s">
        <v>733</v>
      </c>
      <c r="F591" s="30" t="s">
        <v>734</v>
      </c>
      <c r="G591" s="20" t="e">
        <v>#N/A</v>
      </c>
      <c r="H591" s="20" t="e">
        <v>#N/A</v>
      </c>
      <c r="I591" s="20" t="e">
        <v>#N/A</v>
      </c>
    </row>
    <row r="592" spans="1:9">
      <c r="A592" s="19" t="str">
        <f t="shared" si="9"/>
        <v>FJIGeneral government net lending/borrowing</v>
      </c>
      <c r="B592" t="s">
        <v>11</v>
      </c>
      <c r="C592" t="s">
        <v>207</v>
      </c>
      <c r="D592" t="s">
        <v>732</v>
      </c>
      <c r="E592" t="s">
        <v>733</v>
      </c>
      <c r="F592" s="30" t="s">
        <v>734</v>
      </c>
      <c r="G592" s="20">
        <v>-4.9329999999999998</v>
      </c>
      <c r="H592" s="20">
        <v>-4.5489999999999995</v>
      </c>
      <c r="I592" s="20">
        <v>-4.5479999999999992</v>
      </c>
    </row>
    <row r="593" spans="1:9">
      <c r="A593" s="19" t="str">
        <f t="shared" si="9"/>
        <v>GEOGeneral government net lending/borrowing</v>
      </c>
      <c r="B593" t="s">
        <v>13</v>
      </c>
      <c r="C593" t="s">
        <v>221</v>
      </c>
      <c r="D593" t="s">
        <v>732</v>
      </c>
      <c r="E593" t="s">
        <v>733</v>
      </c>
      <c r="F593" s="30" t="s">
        <v>734</v>
      </c>
      <c r="G593" s="20">
        <v>-1.8160000000000001</v>
      </c>
      <c r="H593" s="20">
        <v>-1.9520000000000002</v>
      </c>
      <c r="I593" s="20">
        <v>-2.137</v>
      </c>
    </row>
    <row r="594" spans="1:9">
      <c r="A594" s="19" t="str">
        <f t="shared" si="9"/>
        <v>INDGeneral government net lending/borrowing</v>
      </c>
      <c r="B594" t="s">
        <v>16</v>
      </c>
      <c r="C594" t="s">
        <v>259</v>
      </c>
      <c r="D594" t="s">
        <v>732</v>
      </c>
      <c r="E594" t="s">
        <v>733</v>
      </c>
      <c r="F594" s="30" t="s">
        <v>734</v>
      </c>
      <c r="G594" s="20">
        <v>-7.4420000000000002</v>
      </c>
      <c r="H594" s="20">
        <v>-7.1380000000000017</v>
      </c>
      <c r="I594" s="20">
        <v>-6.9670000000000014</v>
      </c>
    </row>
    <row r="595" spans="1:9">
      <c r="A595" s="19" t="str">
        <f t="shared" si="9"/>
        <v>IDNGeneral government net lending/borrowing</v>
      </c>
      <c r="B595" t="s">
        <v>17</v>
      </c>
      <c r="C595" t="s">
        <v>260</v>
      </c>
      <c r="D595" t="s">
        <v>732</v>
      </c>
      <c r="E595" t="s">
        <v>733</v>
      </c>
      <c r="F595" s="30" t="s">
        <v>734</v>
      </c>
      <c r="G595" s="20">
        <v>-2.2290000000000001</v>
      </c>
      <c r="H595" s="20">
        <v>-2.0890000000000004</v>
      </c>
      <c r="I595" s="20">
        <v>-2.0830000000000002</v>
      </c>
    </row>
    <row r="596" spans="1:9">
      <c r="A596" s="19" t="str">
        <f t="shared" si="9"/>
        <v>IRNGeneral government net lending/borrowing</v>
      </c>
      <c r="B596" t="s">
        <v>18</v>
      </c>
      <c r="C596" t="s">
        <v>261</v>
      </c>
      <c r="D596" t="s">
        <v>732</v>
      </c>
      <c r="E596" t="s">
        <v>733</v>
      </c>
      <c r="F596" s="30" t="s">
        <v>734</v>
      </c>
      <c r="G596" s="20">
        <v>-5.593</v>
      </c>
      <c r="H596" s="20">
        <v>-6.2480000000000002</v>
      </c>
      <c r="I596" s="20">
        <v>-6.8149999999999995</v>
      </c>
    </row>
    <row r="597" spans="1:9">
      <c r="A597" s="19" t="str">
        <f t="shared" si="9"/>
        <v>JPNGeneral government net lending/borrowing</v>
      </c>
      <c r="B597" t="s">
        <v>19</v>
      </c>
      <c r="C597" t="s">
        <v>274</v>
      </c>
      <c r="D597" t="s">
        <v>732</v>
      </c>
      <c r="E597" t="s">
        <v>733</v>
      </c>
      <c r="F597" s="30" t="s">
        <v>734</v>
      </c>
      <c r="G597" s="20">
        <v>-2.8250000000000002</v>
      </c>
      <c r="H597" s="20">
        <v>-2.0350000000000006</v>
      </c>
      <c r="I597" s="20">
        <v>-1.8200000000000007</v>
      </c>
    </row>
    <row r="598" spans="1:9">
      <c r="A598" s="19" t="str">
        <f t="shared" si="9"/>
        <v>KAZGeneral government net lending/borrowing</v>
      </c>
      <c r="B598" t="s">
        <v>20</v>
      </c>
      <c r="C598" t="s">
        <v>279</v>
      </c>
      <c r="D598" t="s">
        <v>732</v>
      </c>
      <c r="E598" t="s">
        <v>733</v>
      </c>
      <c r="F598" s="30" t="s">
        <v>734</v>
      </c>
      <c r="G598" s="20">
        <v>-0.57699999999999996</v>
      </c>
      <c r="H598" s="20">
        <v>-0.91399999999999992</v>
      </c>
      <c r="I598" s="20">
        <v>-0.96299999999999997</v>
      </c>
    </row>
    <row r="599" spans="1:9">
      <c r="A599" s="19" t="str">
        <f t="shared" si="9"/>
        <v>KIRGeneral government net lending/borrowing</v>
      </c>
      <c r="B599" t="s">
        <v>21</v>
      </c>
      <c r="C599" t="s">
        <v>282</v>
      </c>
      <c r="D599" t="s">
        <v>732</v>
      </c>
      <c r="E599" t="s">
        <v>733</v>
      </c>
      <c r="F599" s="30" t="s">
        <v>734</v>
      </c>
      <c r="G599" s="20">
        <v>8.7949999999999999</v>
      </c>
      <c r="H599" s="20">
        <v>10.943999999999999</v>
      </c>
      <c r="I599" s="20">
        <v>26.057000000000002</v>
      </c>
    </row>
    <row r="600" spans="1:9">
      <c r="A600" s="19" t="str">
        <f t="shared" si="9"/>
        <v>KGZGeneral government net lending/borrowing</v>
      </c>
      <c r="B600" t="s">
        <v>22</v>
      </c>
      <c r="C600" t="s">
        <v>285</v>
      </c>
      <c r="D600" t="s">
        <v>732</v>
      </c>
      <c r="E600" t="s">
        <v>733</v>
      </c>
      <c r="F600" s="30" t="s">
        <v>734</v>
      </c>
      <c r="G600" s="20">
        <v>-0.13900000000000001</v>
      </c>
      <c r="H600" s="20">
        <v>-0.41400000000000015</v>
      </c>
      <c r="I600" s="20">
        <v>-0.41700000000000026</v>
      </c>
    </row>
    <row r="601" spans="1:9">
      <c r="A601" s="19" t="str">
        <f t="shared" si="9"/>
        <v>LAOGeneral government net lending/borrowing</v>
      </c>
      <c r="B601" t="s">
        <v>23</v>
      </c>
      <c r="C601" t="s">
        <v>286</v>
      </c>
      <c r="D601" t="s">
        <v>732</v>
      </c>
      <c r="E601" t="s">
        <v>733</v>
      </c>
      <c r="F601" s="30" t="s">
        <v>734</v>
      </c>
      <c r="G601" s="20">
        <v>-5.1470000000000002</v>
      </c>
      <c r="H601" s="20">
        <v>-4.9540000000000006</v>
      </c>
      <c r="I601" s="20">
        <v>-4.7650000000000006</v>
      </c>
    </row>
    <row r="602" spans="1:9">
      <c r="A602" s="19" t="str">
        <f t="shared" si="9"/>
        <v>MYSGeneral government net lending/borrowing</v>
      </c>
      <c r="B602" t="s">
        <v>25</v>
      </c>
      <c r="C602" t="s">
        <v>307</v>
      </c>
      <c r="D602" t="s">
        <v>732</v>
      </c>
      <c r="E602" t="s">
        <v>733</v>
      </c>
      <c r="F602" s="30" t="s">
        <v>734</v>
      </c>
      <c r="G602" s="20">
        <v>-3.1749999999999998</v>
      </c>
      <c r="H602" s="20">
        <v>-2.7580000000000005</v>
      </c>
      <c r="I602" s="20">
        <v>-2.7280000000000002</v>
      </c>
    </row>
    <row r="603" spans="1:9">
      <c r="A603" s="19" t="str">
        <f t="shared" si="9"/>
        <v>MDVGeneral government net lending/borrowing</v>
      </c>
      <c r="B603" t="s">
        <v>26</v>
      </c>
      <c r="C603" t="s">
        <v>308</v>
      </c>
      <c r="D603" t="s">
        <v>732</v>
      </c>
      <c r="E603" t="s">
        <v>733</v>
      </c>
      <c r="F603" s="30" t="s">
        <v>734</v>
      </c>
      <c r="G603" s="20">
        <v>-5.58</v>
      </c>
      <c r="H603" s="20">
        <v>-6.1939999999999991</v>
      </c>
      <c r="I603" s="20">
        <v>-5.8329999999999993</v>
      </c>
    </row>
    <row r="604" spans="1:9">
      <c r="A604" s="19" t="str">
        <f t="shared" si="9"/>
        <v>MHLGeneral government net lending/borrowing</v>
      </c>
      <c r="B604" t="s">
        <v>27</v>
      </c>
      <c r="C604" t="s">
        <v>313</v>
      </c>
      <c r="D604" t="s">
        <v>732</v>
      </c>
      <c r="E604" t="s">
        <v>733</v>
      </c>
      <c r="F604" s="30" t="s">
        <v>734</v>
      </c>
      <c r="G604" s="20">
        <v>1.986</v>
      </c>
      <c r="H604" s="20">
        <v>1.5009999999999999</v>
      </c>
      <c r="I604" s="20">
        <v>0.95299999999999985</v>
      </c>
    </row>
    <row r="605" spans="1:9">
      <c r="A605" s="19" t="str">
        <f t="shared" si="9"/>
        <v>FSMGeneral government net lending/borrowing</v>
      </c>
      <c r="B605" t="s">
        <v>28</v>
      </c>
      <c r="C605" t="s">
        <v>324</v>
      </c>
      <c r="D605" t="s">
        <v>732</v>
      </c>
      <c r="E605" t="s">
        <v>733</v>
      </c>
      <c r="F605" s="30" t="s">
        <v>734</v>
      </c>
      <c r="G605" s="20">
        <v>16.443999999999999</v>
      </c>
      <c r="H605" s="20">
        <v>4.1400000000000006</v>
      </c>
      <c r="I605" s="20">
        <v>3.8730000000000002</v>
      </c>
    </row>
    <row r="606" spans="1:9">
      <c r="A606" s="19" t="str">
        <f t="shared" si="9"/>
        <v>MNGGeneral government net lending/borrowing</v>
      </c>
      <c r="B606" t="s">
        <v>29</v>
      </c>
      <c r="C606" t="s">
        <v>327</v>
      </c>
      <c r="D606" t="s">
        <v>732</v>
      </c>
      <c r="E606" t="s">
        <v>733</v>
      </c>
      <c r="F606" s="30" t="s">
        <v>734</v>
      </c>
      <c r="G606" s="20">
        <v>1.331</v>
      </c>
      <c r="H606" s="20">
        <v>-7.900000000000007E-2</v>
      </c>
      <c r="I606" s="20">
        <v>-1.423</v>
      </c>
    </row>
    <row r="607" spans="1:9">
      <c r="A607" s="19" t="str">
        <f t="shared" si="9"/>
        <v>MMRGeneral government net lending/borrowing</v>
      </c>
      <c r="B607" t="s">
        <v>30</v>
      </c>
      <c r="C607" t="s">
        <v>336</v>
      </c>
      <c r="D607" t="s">
        <v>732</v>
      </c>
      <c r="E607" t="s">
        <v>733</v>
      </c>
      <c r="F607" s="30" t="s">
        <v>734</v>
      </c>
      <c r="G607" s="20">
        <v>-3.4990000000000001</v>
      </c>
      <c r="H607" s="20">
        <v>-4.0390000000000006</v>
      </c>
      <c r="I607" s="20">
        <v>-4.2289999999999992</v>
      </c>
    </row>
    <row r="608" spans="1:9">
      <c r="A608" s="19" t="str">
        <f t="shared" si="9"/>
        <v>NRUGeneral government net lending/borrowing</v>
      </c>
      <c r="B608" t="s">
        <v>31</v>
      </c>
      <c r="C608" t="s">
        <v>339</v>
      </c>
      <c r="D608" t="s">
        <v>732</v>
      </c>
      <c r="E608" t="s">
        <v>733</v>
      </c>
      <c r="F608" s="30" t="s">
        <v>734</v>
      </c>
      <c r="G608" s="20">
        <v>16.117999999999999</v>
      </c>
      <c r="H608" s="20">
        <v>2.6919999999999966</v>
      </c>
      <c r="I608" s="20">
        <v>-0.6730000000000036</v>
      </c>
    </row>
    <row r="609" spans="1:9">
      <c r="A609" s="19" t="str">
        <f t="shared" si="9"/>
        <v>NPLGeneral government net lending/borrowing</v>
      </c>
      <c r="B609" t="s">
        <v>32</v>
      </c>
      <c r="C609" t="s">
        <v>340</v>
      </c>
      <c r="D609" t="s">
        <v>732</v>
      </c>
      <c r="E609" t="s">
        <v>733</v>
      </c>
      <c r="F609" s="30" t="s">
        <v>734</v>
      </c>
      <c r="G609" s="20">
        <v>-4.5609999999999999</v>
      </c>
      <c r="H609" s="20">
        <v>-4.5309999999999988</v>
      </c>
      <c r="I609" s="20">
        <v>-4.0419999999999989</v>
      </c>
    </row>
    <row r="610" spans="1:9">
      <c r="A610" s="19" t="str">
        <f t="shared" si="9"/>
        <v>NZLGeneral government net lending/borrowing</v>
      </c>
      <c r="B610" t="s">
        <v>34</v>
      </c>
      <c r="C610" t="s">
        <v>344</v>
      </c>
      <c r="D610" t="s">
        <v>732</v>
      </c>
      <c r="E610" t="s">
        <v>733</v>
      </c>
      <c r="F610" s="30" t="s">
        <v>734</v>
      </c>
      <c r="G610" s="20">
        <v>-1.619</v>
      </c>
      <c r="H610" s="20">
        <v>-1.782</v>
      </c>
      <c r="I610" s="20">
        <v>-1.2510000000000001</v>
      </c>
    </row>
    <row r="611" spans="1:9">
      <c r="A611" s="19" t="str">
        <f t="shared" si="9"/>
        <v>PAKGeneral government net lending/borrowing</v>
      </c>
      <c r="B611" t="s">
        <v>37</v>
      </c>
      <c r="C611" t="s">
        <v>361</v>
      </c>
      <c r="D611" t="s">
        <v>732</v>
      </c>
      <c r="E611" t="s">
        <v>733</v>
      </c>
      <c r="F611" s="30" t="s">
        <v>734</v>
      </c>
      <c r="G611" s="20">
        <v>-8.8480000000000008</v>
      </c>
      <c r="H611" s="20">
        <v>-7.4239999999999995</v>
      </c>
      <c r="I611" s="20">
        <v>-5.4770000000000003</v>
      </c>
    </row>
    <row r="612" spans="1:9">
      <c r="A612" s="19" t="str">
        <f t="shared" si="9"/>
        <v>PLWGeneral government net lending/borrowing</v>
      </c>
      <c r="B612" t="s">
        <v>38</v>
      </c>
      <c r="C612" t="s">
        <v>362</v>
      </c>
      <c r="D612" t="s">
        <v>732</v>
      </c>
      <c r="E612" t="s">
        <v>733</v>
      </c>
      <c r="F612" s="30" t="s">
        <v>734</v>
      </c>
      <c r="G612" s="20">
        <v>1.907</v>
      </c>
      <c r="H612" s="20">
        <v>-2.476</v>
      </c>
      <c r="I612" s="20">
        <v>-1.901</v>
      </c>
    </row>
    <row r="613" spans="1:9">
      <c r="A613" s="19" t="str">
        <f t="shared" si="9"/>
        <v>PNGGeneral government net lending/borrowing</v>
      </c>
      <c r="B613" t="s">
        <v>39</v>
      </c>
      <c r="C613" t="s">
        <v>365</v>
      </c>
      <c r="D613" t="s">
        <v>732</v>
      </c>
      <c r="E613" t="s">
        <v>733</v>
      </c>
      <c r="F613" s="30" t="s">
        <v>734</v>
      </c>
      <c r="G613" s="20">
        <v>-4.1390000000000002</v>
      </c>
      <c r="H613" s="20">
        <v>-3.3969999999999994</v>
      </c>
      <c r="I613" s="20">
        <v>-2.9710000000000001</v>
      </c>
    </row>
    <row r="614" spans="1:9">
      <c r="A614" s="19" t="str">
        <f t="shared" si="9"/>
        <v>PHLGeneral government net lending/borrowing</v>
      </c>
      <c r="B614" t="s">
        <v>40</v>
      </c>
      <c r="C614" t="s">
        <v>370</v>
      </c>
      <c r="D614" t="s">
        <v>732</v>
      </c>
      <c r="E614" t="s">
        <v>733</v>
      </c>
      <c r="F614" s="30" t="s">
        <v>734</v>
      </c>
      <c r="G614" s="20">
        <v>-1.9259999999999999</v>
      </c>
      <c r="H614" s="20">
        <v>-2.532</v>
      </c>
      <c r="I614" s="20">
        <v>-2.6630000000000003</v>
      </c>
    </row>
    <row r="615" spans="1:9">
      <c r="A615" s="19" t="str">
        <f t="shared" si="9"/>
        <v>KORGeneral government net lending/borrowing</v>
      </c>
      <c r="B615" t="s">
        <v>41</v>
      </c>
      <c r="C615" t="s">
        <v>381</v>
      </c>
      <c r="D615" t="s">
        <v>732</v>
      </c>
      <c r="E615" t="s">
        <v>733</v>
      </c>
      <c r="F615" s="30" t="s">
        <v>734</v>
      </c>
      <c r="G615" s="20">
        <v>0.86199999999999999</v>
      </c>
      <c r="H615" s="20">
        <v>-0.64600000000000002</v>
      </c>
      <c r="I615" s="20">
        <v>-1.1389999999999998</v>
      </c>
    </row>
    <row r="616" spans="1:9">
      <c r="A616" s="19" t="str">
        <f t="shared" si="9"/>
        <v>RUSGeneral government net lending/borrowing</v>
      </c>
      <c r="B616" t="s">
        <v>42</v>
      </c>
      <c r="C616" t="s">
        <v>388</v>
      </c>
      <c r="D616" t="s">
        <v>732</v>
      </c>
      <c r="E616" t="s">
        <v>733</v>
      </c>
      <c r="F616" s="30" t="s">
        <v>734</v>
      </c>
      <c r="G616" s="20">
        <v>1.9339999999999999</v>
      </c>
      <c r="H616" s="20">
        <v>1.0879999999999999</v>
      </c>
      <c r="I616" s="20">
        <v>0.66099999999999992</v>
      </c>
    </row>
    <row r="617" spans="1:9">
      <c r="A617" s="19" t="str">
        <f t="shared" si="9"/>
        <v>WSMGeneral government net lending/borrowing</v>
      </c>
      <c r="B617" t="s">
        <v>43</v>
      </c>
      <c r="C617" t="s">
        <v>405</v>
      </c>
      <c r="D617" t="s">
        <v>732</v>
      </c>
      <c r="E617" t="s">
        <v>733</v>
      </c>
      <c r="F617" s="30" t="s">
        <v>734</v>
      </c>
      <c r="G617" s="20">
        <v>2.7170000000000001</v>
      </c>
      <c r="H617" s="20">
        <v>2.0670000000000002</v>
      </c>
      <c r="I617" s="20">
        <v>1.5669999999999999</v>
      </c>
    </row>
    <row r="618" spans="1:9">
      <c r="A618" s="19" t="str">
        <f t="shared" si="9"/>
        <v>SGPGeneral government net lending/borrowing</v>
      </c>
      <c r="B618" t="s">
        <v>44</v>
      </c>
      <c r="C618" t="s">
        <v>421</v>
      </c>
      <c r="D618" t="s">
        <v>732</v>
      </c>
      <c r="E618" t="s">
        <v>733</v>
      </c>
      <c r="F618" s="30" t="s">
        <v>734</v>
      </c>
      <c r="G618" s="20">
        <v>3.8420000000000001</v>
      </c>
      <c r="H618" s="20">
        <v>3.3599999999999994</v>
      </c>
      <c r="I618" s="20">
        <v>3.1889999999999992</v>
      </c>
    </row>
    <row r="619" spans="1:9">
      <c r="A619" s="19" t="str">
        <f t="shared" si="9"/>
        <v>SLBGeneral government net lending/borrowing</v>
      </c>
      <c r="B619" t="s">
        <v>45</v>
      </c>
      <c r="C619" t="s">
        <v>428</v>
      </c>
      <c r="D619" t="s">
        <v>732</v>
      </c>
      <c r="E619" t="s">
        <v>733</v>
      </c>
      <c r="F619" s="30" t="s">
        <v>734</v>
      </c>
      <c r="G619" s="20">
        <v>-2.6890000000000001</v>
      </c>
      <c r="H619" s="20">
        <v>-2.9640000000000004</v>
      </c>
      <c r="I619" s="20">
        <v>-3.0759999999999996</v>
      </c>
    </row>
    <row r="620" spans="1:9">
      <c r="A620" s="19" t="str">
        <f t="shared" si="9"/>
        <v>LKAGeneral government net lending/borrowing</v>
      </c>
      <c r="B620" t="s">
        <v>46</v>
      </c>
      <c r="C620" t="s">
        <v>439</v>
      </c>
      <c r="D620" t="s">
        <v>732</v>
      </c>
      <c r="E620" t="s">
        <v>733</v>
      </c>
      <c r="F620" s="30" t="s">
        <v>734</v>
      </c>
      <c r="G620" s="20">
        <v>-6.766</v>
      </c>
      <c r="H620" s="20">
        <v>-6.3960000000000017</v>
      </c>
      <c r="I620" s="20">
        <v>-5.426000000000001</v>
      </c>
    </row>
    <row r="621" spans="1:9">
      <c r="A621" s="19" t="str">
        <f t="shared" si="9"/>
        <v>TJKGeneral government net lending/borrowing</v>
      </c>
      <c r="B621" t="s">
        <v>47</v>
      </c>
      <c r="C621" t="s">
        <v>454</v>
      </c>
      <c r="D621" t="s">
        <v>732</v>
      </c>
      <c r="E621" t="s">
        <v>733</v>
      </c>
      <c r="F621" s="30" t="s">
        <v>734</v>
      </c>
      <c r="G621" s="20">
        <v>-2.101</v>
      </c>
      <c r="H621" s="20">
        <v>-1.0229999999999997</v>
      </c>
      <c r="I621" s="20">
        <v>-1.0239999999999996</v>
      </c>
    </row>
    <row r="622" spans="1:9">
      <c r="A622" s="19" t="str">
        <f t="shared" si="9"/>
        <v>THAGeneral government net lending/borrowing</v>
      </c>
      <c r="B622" t="s">
        <v>48</v>
      </c>
      <c r="C622" t="s">
        <v>455</v>
      </c>
      <c r="D622" t="s">
        <v>732</v>
      </c>
      <c r="E622" t="s">
        <v>733</v>
      </c>
      <c r="F622" s="30" t="s">
        <v>734</v>
      </c>
      <c r="G622" s="20">
        <v>-0.81599999999999995</v>
      </c>
      <c r="H622" s="20">
        <v>-0.80399999999999994</v>
      </c>
      <c r="I622" s="20">
        <v>-1.2569999999999999</v>
      </c>
    </row>
    <row r="623" spans="1:9">
      <c r="A623" s="19" t="str">
        <f t="shared" si="9"/>
        <v>TLSGeneral government net lending/borrowing</v>
      </c>
      <c r="B623" t="s">
        <v>49</v>
      </c>
      <c r="C623" t="s">
        <v>456</v>
      </c>
      <c r="D623" t="s">
        <v>732</v>
      </c>
      <c r="E623" t="s">
        <v>733</v>
      </c>
      <c r="F623" s="30" t="s">
        <v>734</v>
      </c>
      <c r="G623" s="20">
        <v>-32.075000000000003</v>
      </c>
      <c r="H623" s="20">
        <v>-39.165999999999997</v>
      </c>
      <c r="I623" s="20">
        <v>-32.707000000000008</v>
      </c>
    </row>
    <row r="624" spans="1:9">
      <c r="A624" s="19" t="str">
        <f t="shared" si="9"/>
        <v>TONGeneral government net lending/borrowing</v>
      </c>
      <c r="B624" t="s">
        <v>50</v>
      </c>
      <c r="C624" t="s">
        <v>461</v>
      </c>
      <c r="D624" t="s">
        <v>732</v>
      </c>
      <c r="E624" t="s">
        <v>733</v>
      </c>
      <c r="F624" s="30" t="s">
        <v>734</v>
      </c>
      <c r="G624" s="20">
        <v>1.0009999999999999</v>
      </c>
      <c r="H624" s="20">
        <v>1.3769999999999998</v>
      </c>
      <c r="I624" s="20">
        <v>0.45199999999999996</v>
      </c>
    </row>
    <row r="625" spans="1:9">
      <c r="A625" s="19" t="str">
        <f t="shared" si="9"/>
        <v>TURGeneral government net lending/borrowing</v>
      </c>
      <c r="B625" t="s">
        <v>51</v>
      </c>
      <c r="C625" t="s">
        <v>466</v>
      </c>
      <c r="D625" t="s">
        <v>732</v>
      </c>
      <c r="E625" t="s">
        <v>733</v>
      </c>
      <c r="F625" s="30" t="s">
        <v>734</v>
      </c>
      <c r="G625" s="20">
        <v>-5.2610000000000001</v>
      </c>
      <c r="H625" s="20">
        <v>-5.3739999999999997</v>
      </c>
      <c r="I625" s="20">
        <v>-5.806</v>
      </c>
    </row>
    <row r="626" spans="1:9">
      <c r="A626" s="19" t="str">
        <f t="shared" si="9"/>
        <v>TKMGeneral government net lending/borrowing</v>
      </c>
      <c r="B626" t="s">
        <v>52</v>
      </c>
      <c r="C626" t="s">
        <v>467</v>
      </c>
      <c r="D626" t="s">
        <v>732</v>
      </c>
      <c r="E626" t="s">
        <v>733</v>
      </c>
      <c r="F626" s="30" t="s">
        <v>734</v>
      </c>
      <c r="G626" s="20">
        <v>-0.25900000000000001</v>
      </c>
      <c r="H626" s="20">
        <v>-0.45800000000000007</v>
      </c>
      <c r="I626" s="20">
        <v>-0.72599999999999998</v>
      </c>
    </row>
    <row r="627" spans="1:9">
      <c r="A627" s="19" t="str">
        <f t="shared" si="9"/>
        <v>TUVGeneral government net lending/borrowing</v>
      </c>
      <c r="B627" t="s">
        <v>53</v>
      </c>
      <c r="C627" t="s">
        <v>470</v>
      </c>
      <c r="D627" t="s">
        <v>732</v>
      </c>
      <c r="E627" t="s">
        <v>733</v>
      </c>
      <c r="F627" s="30" t="s">
        <v>734</v>
      </c>
      <c r="G627" s="20">
        <v>-8.6010000000000009</v>
      </c>
      <c r="H627" s="20">
        <v>-18.265999999999998</v>
      </c>
      <c r="I627" s="20">
        <v>-13.764999999999997</v>
      </c>
    </row>
    <row r="628" spans="1:9">
      <c r="A628" s="19" t="str">
        <f t="shared" si="9"/>
        <v>UZBGeneral government net lending/borrowing</v>
      </c>
      <c r="B628" t="s">
        <v>54</v>
      </c>
      <c r="C628" t="s">
        <v>489</v>
      </c>
      <c r="D628" t="s">
        <v>732</v>
      </c>
      <c r="E628" t="s">
        <v>733</v>
      </c>
      <c r="F628" s="30" t="s">
        <v>734</v>
      </c>
      <c r="G628" s="20">
        <v>1.4999999999999999E-2</v>
      </c>
      <c r="H628" s="20">
        <v>-0.20199999999999996</v>
      </c>
      <c r="I628" s="20">
        <v>-0.29999999999999993</v>
      </c>
    </row>
    <row r="629" spans="1:9">
      <c r="A629" s="19" t="str">
        <f t="shared" si="9"/>
        <v>VUTGeneral government net lending/borrowing</v>
      </c>
      <c r="B629" t="s">
        <v>55</v>
      </c>
      <c r="C629" t="s">
        <v>490</v>
      </c>
      <c r="D629" t="s">
        <v>732</v>
      </c>
      <c r="E629" t="s">
        <v>733</v>
      </c>
      <c r="F629" s="30" t="s">
        <v>734</v>
      </c>
      <c r="G629" s="20">
        <v>5.2729999999999997</v>
      </c>
      <c r="H629" s="20">
        <v>1.8979999999999997</v>
      </c>
      <c r="I629" s="20">
        <v>1.6429999999999998</v>
      </c>
    </row>
    <row r="630" spans="1:9">
      <c r="A630" s="19" t="str">
        <f t="shared" si="9"/>
        <v>VNMGeneral government net lending/borrowing</v>
      </c>
      <c r="B630" t="s">
        <v>56</v>
      </c>
      <c r="C630" t="s">
        <v>493</v>
      </c>
      <c r="D630" t="s">
        <v>732</v>
      </c>
      <c r="E630" t="s">
        <v>733</v>
      </c>
      <c r="F630" s="30" t="s">
        <v>734</v>
      </c>
      <c r="G630" s="20">
        <v>-3.302</v>
      </c>
      <c r="H630" s="20">
        <v>-3.1829999999999989</v>
      </c>
      <c r="I630" s="20">
        <v>-2.8839999999999995</v>
      </c>
    </row>
    <row r="631" spans="1:9">
      <c r="A631" s="19" t="str">
        <f t="shared" si="9"/>
        <v>ASMGeneral government net lending/borrowing</v>
      </c>
      <c r="B631" t="s">
        <v>1</v>
      </c>
      <c r="C631" t="s">
        <v>69</v>
      </c>
      <c r="D631" t="s">
        <v>732</v>
      </c>
      <c r="E631" t="s">
        <v>733</v>
      </c>
      <c r="F631" s="30" t="s">
        <v>734</v>
      </c>
      <c r="G631" s="20" t="e">
        <v>#N/A</v>
      </c>
      <c r="H631" s="20" t="e">
        <v>#N/A</v>
      </c>
      <c r="I631" s="20" t="e">
        <v>#N/A</v>
      </c>
    </row>
    <row r="632" spans="1:9">
      <c r="A632" s="19" t="str">
        <f t="shared" si="9"/>
        <v>COKGeneral government net lending/borrowing</v>
      </c>
      <c r="B632" t="s">
        <v>10</v>
      </c>
      <c r="C632" t="s">
        <v>160</v>
      </c>
      <c r="D632" t="s">
        <v>732</v>
      </c>
      <c r="E632" t="s">
        <v>733</v>
      </c>
      <c r="F632" s="30" t="s">
        <v>734</v>
      </c>
      <c r="G632" s="20" t="e">
        <v>#N/A</v>
      </c>
      <c r="H632" s="20" t="e">
        <v>#N/A</v>
      </c>
      <c r="I632" s="20" t="e">
        <v>#N/A</v>
      </c>
    </row>
    <row r="633" spans="1:9">
      <c r="A633" s="19" t="str">
        <f t="shared" si="9"/>
        <v>PYFGeneral government net lending/borrowing</v>
      </c>
      <c r="B633" t="s">
        <v>12</v>
      </c>
      <c r="C633" t="s">
        <v>214</v>
      </c>
      <c r="D633" t="s">
        <v>732</v>
      </c>
      <c r="E633" t="s">
        <v>733</v>
      </c>
      <c r="F633" s="30" t="s">
        <v>734</v>
      </c>
      <c r="G633" s="20" t="e">
        <v>#N/A</v>
      </c>
      <c r="H633" s="20" t="e">
        <v>#N/A</v>
      </c>
      <c r="I633" s="20" t="e">
        <v>#N/A</v>
      </c>
    </row>
    <row r="634" spans="1:9">
      <c r="A634" s="19" t="str">
        <f t="shared" si="9"/>
        <v>GUMGeneral government net lending/borrowing</v>
      </c>
      <c r="B634" t="s">
        <v>14</v>
      </c>
      <c r="C634" t="s">
        <v>236</v>
      </c>
      <c r="D634" t="s">
        <v>732</v>
      </c>
      <c r="E634" t="s">
        <v>733</v>
      </c>
      <c r="F634" s="30" t="s">
        <v>734</v>
      </c>
      <c r="G634" s="20" t="e">
        <v>#N/A</v>
      </c>
      <c r="H634" s="20" t="e">
        <v>#N/A</v>
      </c>
      <c r="I634" s="20" t="e">
        <v>#N/A</v>
      </c>
    </row>
    <row r="635" spans="1:9">
      <c r="A635" s="19" t="str">
        <f t="shared" si="9"/>
        <v>HKGGeneral government net lending/borrowing</v>
      </c>
      <c r="B635" t="s">
        <v>15</v>
      </c>
      <c r="C635" t="s">
        <v>147</v>
      </c>
      <c r="D635" t="s">
        <v>732</v>
      </c>
      <c r="E635" t="s">
        <v>733</v>
      </c>
      <c r="F635" s="30" t="s">
        <v>734</v>
      </c>
      <c r="G635" s="20">
        <v>-1.5089999999999999</v>
      </c>
      <c r="H635" s="20">
        <v>-0.55499999999999994</v>
      </c>
      <c r="I635" s="20">
        <v>-0.65699999999999981</v>
      </c>
    </row>
    <row r="636" spans="1:9">
      <c r="A636" s="19" t="str">
        <f t="shared" si="9"/>
        <v>MACGeneral government net lending/borrowing</v>
      </c>
      <c r="B636" t="s">
        <v>24</v>
      </c>
      <c r="C636" t="s">
        <v>149</v>
      </c>
      <c r="D636" t="s">
        <v>732</v>
      </c>
      <c r="E636" t="s">
        <v>733</v>
      </c>
      <c r="F636" s="30" t="s">
        <v>734</v>
      </c>
      <c r="G636" s="20">
        <v>15.324999999999999</v>
      </c>
      <c r="H636" s="20">
        <v>14.418000000000001</v>
      </c>
      <c r="I636" s="20">
        <v>14.104000000000001</v>
      </c>
    </row>
    <row r="637" spans="1:9">
      <c r="A637" s="19" t="str">
        <f t="shared" si="9"/>
        <v>NCLGeneral government net lending/borrowing</v>
      </c>
      <c r="B637" t="s">
        <v>33</v>
      </c>
      <c r="C637" t="s">
        <v>343</v>
      </c>
      <c r="D637" t="s">
        <v>732</v>
      </c>
      <c r="E637" t="s">
        <v>733</v>
      </c>
      <c r="F637" s="30" t="s">
        <v>734</v>
      </c>
      <c r="G637" s="20" t="e">
        <v>#N/A</v>
      </c>
      <c r="H637" s="20" t="e">
        <v>#N/A</v>
      </c>
      <c r="I637" s="20" t="e">
        <v>#N/A</v>
      </c>
    </row>
    <row r="638" spans="1:9">
      <c r="A638" s="19" t="str">
        <f t="shared" si="9"/>
        <v>NIUGeneral government net lending/borrowing</v>
      </c>
      <c r="B638" t="s">
        <v>35</v>
      </c>
      <c r="C638" t="s">
        <v>351</v>
      </c>
      <c r="D638" t="s">
        <v>732</v>
      </c>
      <c r="E638" t="s">
        <v>733</v>
      </c>
      <c r="F638" s="30" t="s">
        <v>734</v>
      </c>
      <c r="G638" s="20" t="e">
        <v>#N/A</v>
      </c>
      <c r="H638" s="20" t="e">
        <v>#N/A</v>
      </c>
      <c r="I638" s="20" t="e">
        <v>#N/A</v>
      </c>
    </row>
    <row r="639" spans="1:9">
      <c r="A639" s="19" t="str">
        <f t="shared" si="9"/>
        <v>MNPGeneral government net lending/borrowing</v>
      </c>
      <c r="B639" t="s">
        <v>36</v>
      </c>
      <c r="C639" t="s">
        <v>356</v>
      </c>
      <c r="D639" t="s">
        <v>732</v>
      </c>
      <c r="E639" t="s">
        <v>733</v>
      </c>
      <c r="F639" s="30" t="s">
        <v>734</v>
      </c>
      <c r="G639" s="20" t="e">
        <v>#N/A</v>
      </c>
      <c r="H639" s="20" t="e">
        <v>#N/A</v>
      </c>
      <c r="I639" s="20" t="e">
        <v>#N/A</v>
      </c>
    </row>
    <row r="640" spans="1:9">
      <c r="A640" s="19" t="str">
        <f t="shared" si="9"/>
        <v>ALBGeneral government net lending/borrowing</v>
      </c>
      <c r="B640" s="26" t="s">
        <v>65</v>
      </c>
      <c r="C640" s="26" t="s">
        <v>66</v>
      </c>
      <c r="D640" s="26" t="s">
        <v>732</v>
      </c>
      <c r="E640" s="26" t="s">
        <v>733</v>
      </c>
      <c r="F640" s="26" t="s">
        <v>730</v>
      </c>
      <c r="G640" s="27">
        <v>-1.8715042467276</v>
      </c>
      <c r="H640" s="27">
        <v>-1.0335231060274801</v>
      </c>
      <c r="I640" s="27">
        <v>-0.67287672389233</v>
      </c>
    </row>
    <row r="641" spans="1:9">
      <c r="A641" s="19" t="str">
        <f t="shared" si="9"/>
        <v>DZAGeneral government net lending/borrowing</v>
      </c>
      <c r="B641" s="26" t="s">
        <v>67</v>
      </c>
      <c r="C641" s="26" t="s">
        <v>68</v>
      </c>
      <c r="D641" s="26" t="s">
        <v>732</v>
      </c>
      <c r="E641" s="26" t="s">
        <v>733</v>
      </c>
      <c r="F641" s="26" t="s">
        <v>730</v>
      </c>
      <c r="G641" s="27">
        <v>-6.5050358241628601</v>
      </c>
      <c r="H641" s="27">
        <v>-6.7803496549491404</v>
      </c>
      <c r="I641" s="27">
        <v>-6.5558862092304597</v>
      </c>
    </row>
    <row r="642" spans="1:9">
      <c r="A642" s="19" t="str">
        <f t="shared" si="9"/>
        <v>AGOGeneral government net lending/borrowing</v>
      </c>
      <c r="B642" s="26" t="s">
        <v>72</v>
      </c>
      <c r="C642" s="26" t="s">
        <v>73</v>
      </c>
      <c r="D642" s="26" t="s">
        <v>732</v>
      </c>
      <c r="E642" s="26" t="s">
        <v>733</v>
      </c>
      <c r="F642" s="26" t="s">
        <v>730</v>
      </c>
      <c r="G642" s="27">
        <v>5.6322642633433704</v>
      </c>
      <c r="H642" s="27">
        <v>7.0571547186844299</v>
      </c>
      <c r="I642" s="27">
        <v>7.36159368567803</v>
      </c>
    </row>
    <row r="643" spans="1:9">
      <c r="A643" s="19" t="str">
        <f t="shared" ref="A643:A706" si="10">C643&amp;D643</f>
        <v>ARGGeneral government net lending/borrowing</v>
      </c>
      <c r="B643" s="26" t="s">
        <v>80</v>
      </c>
      <c r="C643" s="26" t="s">
        <v>81</v>
      </c>
      <c r="D643" s="26" t="s">
        <v>732</v>
      </c>
      <c r="E643" s="26" t="s">
        <v>733</v>
      </c>
      <c r="F643" s="26" t="s">
        <v>730</v>
      </c>
      <c r="G643" s="27">
        <v>-4.9828767766594204</v>
      </c>
      <c r="H643" s="27">
        <v>-4.32587940019837</v>
      </c>
      <c r="I643" s="27">
        <v>-3.74789444032595</v>
      </c>
    </row>
    <row r="644" spans="1:9">
      <c r="A644" s="19" t="str">
        <f t="shared" si="10"/>
        <v>AUTGeneral government net lending/borrowing</v>
      </c>
      <c r="B644" s="26" t="s">
        <v>86</v>
      </c>
      <c r="C644" s="26" t="s">
        <v>87</v>
      </c>
      <c r="D644" s="26" t="s">
        <v>732</v>
      </c>
      <c r="E644" s="26" t="s">
        <v>733</v>
      </c>
      <c r="F644" s="26" t="s">
        <v>730</v>
      </c>
      <c r="G644" s="27">
        <v>-0.44299748405388001</v>
      </c>
      <c r="H644" s="27">
        <v>2.7033012446518799E-3</v>
      </c>
      <c r="I644" s="27">
        <v>5.6124861719825302E-2</v>
      </c>
    </row>
    <row r="645" spans="1:9">
      <c r="A645" s="19" t="str">
        <f t="shared" si="10"/>
        <v>BHSGeneral government net lending/borrowing</v>
      </c>
      <c r="B645" s="26" t="s">
        <v>89</v>
      </c>
      <c r="C645" s="26" t="s">
        <v>90</v>
      </c>
      <c r="D645" s="26" t="s">
        <v>732</v>
      </c>
      <c r="E645" s="26" t="s">
        <v>733</v>
      </c>
      <c r="F645" s="26" t="s">
        <v>730</v>
      </c>
      <c r="G645" s="27">
        <v>-3.6078669304862601</v>
      </c>
      <c r="H645" s="27">
        <v>-3.4941076708992802</v>
      </c>
      <c r="I645" s="27">
        <v>-3.2263358659380699</v>
      </c>
    </row>
    <row r="646" spans="1:9">
      <c r="A646" s="19" t="str">
        <f t="shared" si="10"/>
        <v>BHRGeneral government net lending/borrowing</v>
      </c>
      <c r="B646" s="26" t="s">
        <v>91</v>
      </c>
      <c r="C646" s="26" t="s">
        <v>92</v>
      </c>
      <c r="D646" s="26" t="s">
        <v>732</v>
      </c>
      <c r="E646" s="26" t="s">
        <v>733</v>
      </c>
      <c r="F646" s="26" t="s">
        <v>730</v>
      </c>
      <c r="G646" s="27">
        <v>-11.894717050573201</v>
      </c>
      <c r="H646" s="27">
        <v>-10.878338826053501</v>
      </c>
      <c r="I646" s="27">
        <v>-9.9427062066937602</v>
      </c>
    </row>
    <row r="647" spans="1:9">
      <c r="A647" s="19" t="str">
        <f t="shared" si="10"/>
        <v>BRBGeneral government net lending/borrowing</v>
      </c>
      <c r="B647" s="26" t="s">
        <v>94</v>
      </c>
      <c r="C647" s="26" t="s">
        <v>95</v>
      </c>
      <c r="D647" s="26" t="s">
        <v>732</v>
      </c>
      <c r="E647" s="26" t="s">
        <v>733</v>
      </c>
      <c r="F647" s="26" t="s">
        <v>730</v>
      </c>
      <c r="G647" s="27">
        <v>-0.52351983973202298</v>
      </c>
      <c r="H647" s="27">
        <v>0.51874113831511304</v>
      </c>
      <c r="I647" s="27">
        <v>0.80282403099946098</v>
      </c>
    </row>
    <row r="648" spans="1:9">
      <c r="A648" s="19" t="str">
        <f t="shared" si="10"/>
        <v>BLRGeneral government net lending/borrowing</v>
      </c>
      <c r="B648" s="26" t="s">
        <v>96</v>
      </c>
      <c r="C648" s="26" t="s">
        <v>97</v>
      </c>
      <c r="D648" s="26" t="s">
        <v>732</v>
      </c>
      <c r="E648" s="26" t="s">
        <v>733</v>
      </c>
      <c r="F648" s="26" t="s">
        <v>730</v>
      </c>
      <c r="G648" s="27">
        <v>2.27144478131566</v>
      </c>
      <c r="H648" s="27">
        <v>2.4770279997542</v>
      </c>
      <c r="I648" s="27">
        <v>2.47560490381903</v>
      </c>
    </row>
    <row r="649" spans="1:9">
      <c r="A649" s="19" t="str">
        <f t="shared" si="10"/>
        <v>BELGeneral government net lending/borrowing</v>
      </c>
      <c r="B649" s="26" t="s">
        <v>98</v>
      </c>
      <c r="C649" s="26" t="s">
        <v>99</v>
      </c>
      <c r="D649" s="26" t="s">
        <v>732</v>
      </c>
      <c r="E649" s="26" t="s">
        <v>733</v>
      </c>
      <c r="F649" s="26" t="s">
        <v>730</v>
      </c>
      <c r="G649" s="27">
        <v>-0.81053821334216702</v>
      </c>
      <c r="H649" s="27">
        <v>6.33444101590315E-2</v>
      </c>
      <c r="I649" s="27">
        <v>0.30086782376502003</v>
      </c>
    </row>
    <row r="650" spans="1:9">
      <c r="A650" s="19" t="str">
        <f t="shared" si="10"/>
        <v>BLZGeneral government net lending/borrowing</v>
      </c>
      <c r="B650" s="26" t="s">
        <v>100</v>
      </c>
      <c r="C650" s="26" t="s">
        <v>101</v>
      </c>
      <c r="D650" s="26" t="s">
        <v>732</v>
      </c>
      <c r="E650" s="26" t="s">
        <v>733</v>
      </c>
      <c r="F650" s="26" t="s">
        <v>730</v>
      </c>
      <c r="G650" s="27">
        <v>-1.6652400922227799</v>
      </c>
      <c r="H650" s="27">
        <v>-1.0700990128619501</v>
      </c>
      <c r="I650" s="27">
        <v>-0.94139948851921496</v>
      </c>
    </row>
    <row r="651" spans="1:9">
      <c r="A651" s="19" t="str">
        <f t="shared" si="10"/>
        <v>BENGeneral government net lending/borrowing</v>
      </c>
      <c r="B651" s="26" t="s">
        <v>102</v>
      </c>
      <c r="C651" s="26" t="s">
        <v>103</v>
      </c>
      <c r="D651" s="26" t="s">
        <v>732</v>
      </c>
      <c r="E651" s="26" t="s">
        <v>733</v>
      </c>
      <c r="F651" s="26" t="s">
        <v>730</v>
      </c>
      <c r="G651" s="27">
        <v>-4.0509724174734698</v>
      </c>
      <c r="H651" s="27">
        <v>-3.09650334521737</v>
      </c>
      <c r="I651" s="27">
        <v>-2.5770400729990999</v>
      </c>
    </row>
    <row r="652" spans="1:9">
      <c r="A652" s="19" t="str">
        <f t="shared" si="10"/>
        <v>BOLGeneral government net lending/borrowing</v>
      </c>
      <c r="B652" s="26" t="s">
        <v>107</v>
      </c>
      <c r="C652" s="26" t="s">
        <v>108</v>
      </c>
      <c r="D652" s="26" t="s">
        <v>732</v>
      </c>
      <c r="E652" s="26" t="s">
        <v>733</v>
      </c>
      <c r="F652" s="26" t="s">
        <v>730</v>
      </c>
      <c r="G652" s="27">
        <v>-7.5374139851665696</v>
      </c>
      <c r="H652" s="27">
        <v>-6.8000216885523797</v>
      </c>
      <c r="I652" s="27">
        <v>-6.3651867801680604</v>
      </c>
    </row>
    <row r="653" spans="1:9">
      <c r="A653" s="19" t="str">
        <f t="shared" si="10"/>
        <v>BIHGeneral government net lending/borrowing</v>
      </c>
      <c r="B653" s="26" t="s">
        <v>111</v>
      </c>
      <c r="C653" s="26" t="s">
        <v>112</v>
      </c>
      <c r="D653" s="26" t="s">
        <v>732</v>
      </c>
      <c r="E653" s="26" t="s">
        <v>733</v>
      </c>
      <c r="F653" s="26" t="s">
        <v>730</v>
      </c>
      <c r="G653" s="27">
        <v>2.5007392977741301</v>
      </c>
      <c r="H653" s="27">
        <v>3.0004805027004098</v>
      </c>
      <c r="I653" s="27">
        <v>3.0883780061334001</v>
      </c>
    </row>
    <row r="654" spans="1:9">
      <c r="A654" s="19" t="str">
        <f t="shared" si="10"/>
        <v>BWAGeneral government net lending/borrowing</v>
      </c>
      <c r="B654" s="26" t="s">
        <v>113</v>
      </c>
      <c r="C654" s="26" t="s">
        <v>114</v>
      </c>
      <c r="D654" s="26" t="s">
        <v>732</v>
      </c>
      <c r="E654" s="26" t="s">
        <v>733</v>
      </c>
      <c r="F654" s="26" t="s">
        <v>730</v>
      </c>
      <c r="G654" s="27">
        <v>-2.7721351613428502</v>
      </c>
      <c r="H654" s="27">
        <v>-2.7319393910051102</v>
      </c>
      <c r="I654" s="27">
        <v>-2.4330592274204998</v>
      </c>
    </row>
    <row r="655" spans="1:9">
      <c r="A655" s="19" t="str">
        <f t="shared" si="10"/>
        <v>BRAGeneral government net lending/borrowing</v>
      </c>
      <c r="B655" s="26" t="s">
        <v>117</v>
      </c>
      <c r="C655" s="26" t="s">
        <v>118</v>
      </c>
      <c r="D655" s="26" t="s">
        <v>732</v>
      </c>
      <c r="E655" s="26" t="s">
        <v>733</v>
      </c>
      <c r="F655" s="26" t="s">
        <v>730</v>
      </c>
      <c r="G655" s="27">
        <v>-6.0482000128223303</v>
      </c>
      <c r="H655" s="27">
        <v>-4.6140750388086396</v>
      </c>
      <c r="I655" s="27">
        <v>-3.5890742785937202</v>
      </c>
    </row>
    <row r="656" spans="1:9">
      <c r="A656" s="19" t="str">
        <f t="shared" si="10"/>
        <v>BGRGeneral government net lending/borrowing</v>
      </c>
      <c r="B656" s="26" t="s">
        <v>124</v>
      </c>
      <c r="C656" s="26" t="s">
        <v>125</v>
      </c>
      <c r="D656" s="26" t="s">
        <v>732</v>
      </c>
      <c r="E656" s="26" t="s">
        <v>733</v>
      </c>
      <c r="F656" s="26" t="s">
        <v>730</v>
      </c>
      <c r="G656" s="27">
        <v>0.114036941435957</v>
      </c>
      <c r="H656" s="27">
        <v>0.394645140898149</v>
      </c>
      <c r="I656" s="27">
        <v>0.46842325834724502</v>
      </c>
    </row>
    <row r="657" spans="1:9">
      <c r="A657" s="19" t="str">
        <f t="shared" si="10"/>
        <v>BFAGeneral government net lending/borrowing</v>
      </c>
      <c r="B657" s="26" t="s">
        <v>126</v>
      </c>
      <c r="C657" s="26" t="s">
        <v>127</v>
      </c>
      <c r="D657" s="26" t="s">
        <v>732</v>
      </c>
      <c r="E657" s="26" t="s">
        <v>733</v>
      </c>
      <c r="F657" s="26" t="s">
        <v>730</v>
      </c>
      <c r="G657" s="27">
        <v>-3.8486626507766299</v>
      </c>
      <c r="H657" s="27">
        <v>-3.2482240553966499</v>
      </c>
      <c r="I657" s="27">
        <v>-2.9359849742863</v>
      </c>
    </row>
    <row r="658" spans="1:9">
      <c r="A658" s="19" t="str">
        <f t="shared" si="10"/>
        <v>BDIGeneral government net lending/borrowing</v>
      </c>
      <c r="B658" s="26" t="s">
        <v>128</v>
      </c>
      <c r="C658" s="26" t="s">
        <v>129</v>
      </c>
      <c r="D658" s="26" t="s">
        <v>732</v>
      </c>
      <c r="E658" s="26" t="s">
        <v>733</v>
      </c>
      <c r="F658" s="26" t="s">
        <v>730</v>
      </c>
      <c r="G658" s="27">
        <v>-9.7795931396732296</v>
      </c>
      <c r="H658" s="27">
        <v>-10.516487792060801</v>
      </c>
      <c r="I658" s="27">
        <v>-12.0551912915701</v>
      </c>
    </row>
    <row r="659" spans="1:9">
      <c r="A659" s="19" t="str">
        <f t="shared" si="10"/>
        <v>CPVGeneral government net lending/borrowing</v>
      </c>
      <c r="B659" s="26" t="s">
        <v>130</v>
      </c>
      <c r="C659" s="26" t="s">
        <v>131</v>
      </c>
      <c r="D659" s="26" t="s">
        <v>732</v>
      </c>
      <c r="E659" s="26" t="s">
        <v>733</v>
      </c>
      <c r="F659" s="26" t="s">
        <v>730</v>
      </c>
      <c r="G659" s="27">
        <v>-2.4797916280680798</v>
      </c>
      <c r="H659" s="27">
        <v>-1.20274911655772</v>
      </c>
      <c r="I659" s="27">
        <v>-0.78475451408812402</v>
      </c>
    </row>
    <row r="660" spans="1:9">
      <c r="A660" s="19" t="str">
        <f t="shared" si="10"/>
        <v>CMRGeneral government net lending/borrowing</v>
      </c>
      <c r="B660" s="26" t="s">
        <v>133</v>
      </c>
      <c r="C660" s="26" t="s">
        <v>134</v>
      </c>
      <c r="D660" s="26" t="s">
        <v>732</v>
      </c>
      <c r="E660" s="26" t="s">
        <v>733</v>
      </c>
      <c r="F660" s="26" t="s">
        <v>730</v>
      </c>
      <c r="G660" s="27">
        <v>-2.4018890636797501</v>
      </c>
      <c r="H660" s="27">
        <v>-1.98098099811354</v>
      </c>
      <c r="I660" s="27">
        <v>-1.7987018945704001</v>
      </c>
    </row>
    <row r="661" spans="1:9">
      <c r="A661" s="19" t="str">
        <f t="shared" si="10"/>
        <v>CANGeneral government net lending/borrowing</v>
      </c>
      <c r="B661" s="26" t="s">
        <v>135</v>
      </c>
      <c r="C661" s="26" t="s">
        <v>136</v>
      </c>
      <c r="D661" s="26" t="s">
        <v>732</v>
      </c>
      <c r="E661" s="26" t="s">
        <v>733</v>
      </c>
      <c r="F661" s="26" t="s">
        <v>730</v>
      </c>
      <c r="G661" s="27">
        <v>-0.78835525182460198</v>
      </c>
      <c r="H661" s="27">
        <v>-0.71008027412163599</v>
      </c>
      <c r="I661" s="27">
        <v>-0.60883153316285199</v>
      </c>
    </row>
    <row r="662" spans="1:9">
      <c r="A662" s="19" t="str">
        <f t="shared" si="10"/>
        <v>CAFGeneral government net lending/borrowing</v>
      </c>
      <c r="B662" s="26" t="s">
        <v>139</v>
      </c>
      <c r="C662" s="26" t="s">
        <v>140</v>
      </c>
      <c r="D662" s="26" t="s">
        <v>732</v>
      </c>
      <c r="E662" s="26" t="s">
        <v>733</v>
      </c>
      <c r="F662" s="26" t="s">
        <v>730</v>
      </c>
      <c r="G662" s="27">
        <v>1.2487102864402899</v>
      </c>
      <c r="H662" s="27">
        <v>1.62288403231612</v>
      </c>
      <c r="I662" s="27">
        <v>1.61954259193245</v>
      </c>
    </row>
    <row r="663" spans="1:9">
      <c r="A663" s="19" t="str">
        <f t="shared" si="10"/>
        <v>TCDGeneral government net lending/borrowing</v>
      </c>
      <c r="B663" s="26" t="s">
        <v>141</v>
      </c>
      <c r="C663" s="26" t="s">
        <v>142</v>
      </c>
      <c r="D663" s="26" t="s">
        <v>732</v>
      </c>
      <c r="E663" s="26" t="s">
        <v>733</v>
      </c>
      <c r="F663" s="26" t="s">
        <v>730</v>
      </c>
      <c r="G663" s="27">
        <v>0.86761363870828501</v>
      </c>
      <c r="H663" s="27">
        <v>1.03903900919959</v>
      </c>
      <c r="I663" s="27">
        <v>0.65676795212681705</v>
      </c>
    </row>
    <row r="664" spans="1:9">
      <c r="A664" s="19" t="str">
        <f t="shared" si="10"/>
        <v>CHLGeneral government net lending/borrowing</v>
      </c>
      <c r="B664" s="26" t="s">
        <v>143</v>
      </c>
      <c r="C664" s="26" t="s">
        <v>144</v>
      </c>
      <c r="D664" s="26" t="s">
        <v>732</v>
      </c>
      <c r="E664" s="26" t="s">
        <v>733</v>
      </c>
      <c r="F664" s="26" t="s">
        <v>730</v>
      </c>
      <c r="G664" s="27">
        <v>-1.87255522830662</v>
      </c>
      <c r="H664" s="27">
        <v>-1.8003877766851499</v>
      </c>
      <c r="I664" s="27">
        <v>-1.7760000485755201</v>
      </c>
    </row>
    <row r="665" spans="1:9">
      <c r="A665" s="19" t="str">
        <f t="shared" si="10"/>
        <v>COLGeneral government net lending/borrowing</v>
      </c>
      <c r="B665" s="26" t="s">
        <v>154</v>
      </c>
      <c r="C665" s="26" t="s">
        <v>155</v>
      </c>
      <c r="D665" s="26" t="s">
        <v>732</v>
      </c>
      <c r="E665" s="26" t="s">
        <v>733</v>
      </c>
      <c r="F665" s="26" t="s">
        <v>730</v>
      </c>
      <c r="G665" s="27">
        <v>-1.81883267577272</v>
      </c>
      <c r="H665" s="27">
        <v>-1.14788318044449</v>
      </c>
      <c r="I665" s="27">
        <v>-0.72779569932900701</v>
      </c>
    </row>
    <row r="666" spans="1:9">
      <c r="A666" s="19" t="str">
        <f t="shared" si="10"/>
        <v>COMGeneral government net lending/borrowing</v>
      </c>
      <c r="B666" s="26" t="s">
        <v>156</v>
      </c>
      <c r="C666" s="26" t="s">
        <v>157</v>
      </c>
      <c r="D666" s="26" t="s">
        <v>732</v>
      </c>
      <c r="E666" s="26" t="s">
        <v>733</v>
      </c>
      <c r="F666" s="26" t="s">
        <v>730</v>
      </c>
      <c r="G666" s="27">
        <v>-1.3664068806576199</v>
      </c>
      <c r="H666" s="27">
        <v>-1.1668051062940401</v>
      </c>
      <c r="I666" s="27">
        <v>-1.1604290925436</v>
      </c>
    </row>
    <row r="667" spans="1:9">
      <c r="A667" s="19" t="str">
        <f t="shared" si="10"/>
        <v>COGGeneral government net lending/borrowing</v>
      </c>
      <c r="B667" s="26" t="s">
        <v>158</v>
      </c>
      <c r="C667" s="26" t="s">
        <v>159</v>
      </c>
      <c r="D667" s="26" t="s">
        <v>732</v>
      </c>
      <c r="E667" s="26" t="s">
        <v>733</v>
      </c>
      <c r="F667" s="26" t="s">
        <v>730</v>
      </c>
      <c r="G667" s="27">
        <v>6.4432420534719101</v>
      </c>
      <c r="H667" s="27">
        <v>7.0084513541754498</v>
      </c>
      <c r="I667" s="27">
        <v>7.2097300251154799</v>
      </c>
    </row>
    <row r="668" spans="1:9">
      <c r="A668" s="19" t="str">
        <f t="shared" si="10"/>
        <v>CRIGeneral government net lending/borrowing</v>
      </c>
      <c r="B668" s="26" t="s">
        <v>161</v>
      </c>
      <c r="C668" s="26" t="s">
        <v>162</v>
      </c>
      <c r="D668" s="26" t="s">
        <v>732</v>
      </c>
      <c r="E668" s="26" t="s">
        <v>733</v>
      </c>
      <c r="F668" s="26" t="s">
        <v>730</v>
      </c>
      <c r="G668" s="27">
        <v>-5.91652038650669</v>
      </c>
      <c r="H668" s="27">
        <v>-5.3113077043367296</v>
      </c>
      <c r="I668" s="27">
        <v>-5.0006904480854599</v>
      </c>
    </row>
    <row r="669" spans="1:9">
      <c r="A669" s="19" t="str">
        <f t="shared" si="10"/>
        <v>CIVGeneral government net lending/borrowing</v>
      </c>
      <c r="B669" s="26" t="s">
        <v>163</v>
      </c>
      <c r="C669" s="26" t="s">
        <v>164</v>
      </c>
      <c r="D669" s="26" t="s">
        <v>732</v>
      </c>
      <c r="E669" s="26" t="s">
        <v>733</v>
      </c>
      <c r="F669" s="26" t="s">
        <v>730</v>
      </c>
      <c r="G669" s="27">
        <v>-3.7830131600014698</v>
      </c>
      <c r="H669" s="27">
        <v>-3.1354279209003799</v>
      </c>
      <c r="I669" s="27">
        <v>-2.8012420144284298</v>
      </c>
    </row>
    <row r="670" spans="1:9">
      <c r="A670" s="19" t="str">
        <f t="shared" si="10"/>
        <v>HRVGeneral government net lending/borrowing</v>
      </c>
      <c r="B670" s="26" t="s">
        <v>165</v>
      </c>
      <c r="C670" s="26" t="s">
        <v>166</v>
      </c>
      <c r="D670" s="26" t="s">
        <v>732</v>
      </c>
      <c r="E670" s="26" t="s">
        <v>733</v>
      </c>
      <c r="F670" s="26" t="s">
        <v>730</v>
      </c>
      <c r="G670" s="27">
        <v>0.229295604517396</v>
      </c>
      <c r="H670" s="27">
        <v>1.07823636554361</v>
      </c>
      <c r="I670" s="27">
        <v>1.3347163724572799</v>
      </c>
    </row>
    <row r="671" spans="1:9">
      <c r="A671" s="19" t="str">
        <f t="shared" si="10"/>
        <v>CYPGeneral government net lending/borrowing</v>
      </c>
      <c r="B671" s="26" t="s">
        <v>171</v>
      </c>
      <c r="C671" s="26" t="s">
        <v>172</v>
      </c>
      <c r="D671" s="26" t="s">
        <v>732</v>
      </c>
      <c r="E671" s="26" t="s">
        <v>733</v>
      </c>
      <c r="F671" s="26" t="s">
        <v>730</v>
      </c>
      <c r="G671" s="27">
        <v>2.6629652307217802</v>
      </c>
      <c r="H671" s="27">
        <v>3.1747891735812801</v>
      </c>
      <c r="I671" s="27">
        <v>3.1580551689671599</v>
      </c>
    </row>
    <row r="672" spans="1:9">
      <c r="A672" s="19" t="str">
        <f t="shared" si="10"/>
        <v>CZEGeneral government net lending/borrowing</v>
      </c>
      <c r="B672" s="26" t="s">
        <v>173</v>
      </c>
      <c r="C672" s="26" t="s">
        <v>174</v>
      </c>
      <c r="D672" s="26" t="s">
        <v>732</v>
      </c>
      <c r="E672" s="26" t="s">
        <v>733</v>
      </c>
      <c r="F672" s="26" t="s">
        <v>730</v>
      </c>
      <c r="G672" s="27">
        <v>1.1785197344626299</v>
      </c>
      <c r="H672" s="27">
        <v>1.39686348641978</v>
      </c>
      <c r="I672" s="27">
        <v>1.41026505856514</v>
      </c>
    </row>
    <row r="673" spans="1:9">
      <c r="A673" s="19" t="str">
        <f t="shared" si="10"/>
        <v>CODGeneral government net lending/borrowing</v>
      </c>
      <c r="B673" s="26" t="s">
        <v>177</v>
      </c>
      <c r="C673" s="26" t="s">
        <v>178</v>
      </c>
      <c r="D673" s="26" t="s">
        <v>732</v>
      </c>
      <c r="E673" s="26" t="s">
        <v>733</v>
      </c>
      <c r="F673" s="26" t="s">
        <v>730</v>
      </c>
      <c r="G673" s="27">
        <v>0.58491841814497103</v>
      </c>
      <c r="H673" s="27">
        <v>0.87986854539426695</v>
      </c>
      <c r="I673" s="27">
        <v>1.0688969743769201</v>
      </c>
    </row>
    <row r="674" spans="1:9">
      <c r="A674" s="19" t="str">
        <f t="shared" si="10"/>
        <v>DNKGeneral government net lending/borrowing</v>
      </c>
      <c r="B674" s="26" t="s">
        <v>179</v>
      </c>
      <c r="C674" s="26" t="s">
        <v>180</v>
      </c>
      <c r="D674" s="26" t="s">
        <v>732</v>
      </c>
      <c r="E674" s="26" t="s">
        <v>733</v>
      </c>
      <c r="F674" s="26" t="s">
        <v>730</v>
      </c>
      <c r="G674" s="27">
        <v>0.119398343547672</v>
      </c>
      <c r="H674" s="27">
        <v>0.52498155119800405</v>
      </c>
      <c r="I674" s="27">
        <v>0.74845321460593395</v>
      </c>
    </row>
    <row r="675" spans="1:9">
      <c r="A675" s="19" t="str">
        <f t="shared" si="10"/>
        <v>DJIGeneral government net lending/borrowing</v>
      </c>
      <c r="B675" s="26" t="s">
        <v>181</v>
      </c>
      <c r="C675" s="26" t="s">
        <v>182</v>
      </c>
      <c r="D675" s="26" t="s">
        <v>732</v>
      </c>
      <c r="E675" s="26" t="s">
        <v>733</v>
      </c>
      <c r="F675" s="26" t="s">
        <v>730</v>
      </c>
      <c r="G675" s="27">
        <v>-4.3292107112962697</v>
      </c>
      <c r="H675" s="27">
        <v>-3.4942192893341502</v>
      </c>
      <c r="I675" s="27">
        <v>-3.1019823390996</v>
      </c>
    </row>
    <row r="676" spans="1:9">
      <c r="A676" s="19" t="str">
        <f t="shared" si="10"/>
        <v>DOMGeneral government net lending/borrowing</v>
      </c>
      <c r="B676" s="26" t="s">
        <v>185</v>
      </c>
      <c r="C676" s="26" t="s">
        <v>186</v>
      </c>
      <c r="D676" s="26" t="s">
        <v>732</v>
      </c>
      <c r="E676" s="26" t="s">
        <v>733</v>
      </c>
      <c r="F676" s="26" t="s">
        <v>730</v>
      </c>
      <c r="G676" s="27">
        <v>-2.6499524493682198</v>
      </c>
      <c r="H676" s="27">
        <v>-2.0125069471891099</v>
      </c>
      <c r="I676" s="27">
        <v>-1.6633487336052599</v>
      </c>
    </row>
    <row r="677" spans="1:9">
      <c r="A677" s="19" t="str">
        <f t="shared" si="10"/>
        <v>ECUGeneral government net lending/borrowing</v>
      </c>
      <c r="B677" s="26" t="s">
        <v>187</v>
      </c>
      <c r="C677" s="26" t="s">
        <v>188</v>
      </c>
      <c r="D677" s="26" t="s">
        <v>732</v>
      </c>
      <c r="E677" s="26" t="s">
        <v>733</v>
      </c>
      <c r="F677" s="26" t="s">
        <v>730</v>
      </c>
      <c r="G677" s="27">
        <v>-0.982840300146819</v>
      </c>
      <c r="H677" s="27">
        <v>-0.35837860015824202</v>
      </c>
      <c r="I677" s="27">
        <v>0.114077274069472</v>
      </c>
    </row>
    <row r="678" spans="1:9">
      <c r="A678" s="19" t="str">
        <f t="shared" si="10"/>
        <v>EGYGeneral government net lending/borrowing</v>
      </c>
      <c r="B678" s="26" t="s">
        <v>189</v>
      </c>
      <c r="C678" s="26" t="s">
        <v>190</v>
      </c>
      <c r="D678" s="26" t="s">
        <v>732</v>
      </c>
      <c r="E678" s="26" t="s">
        <v>733</v>
      </c>
      <c r="F678" s="26" t="s">
        <v>730</v>
      </c>
      <c r="G678" s="27">
        <v>-7.2161629364841797</v>
      </c>
      <c r="H678" s="27">
        <v>-6.1234866828087098</v>
      </c>
      <c r="I678" s="27">
        <v>-5.4231678442120099</v>
      </c>
    </row>
    <row r="679" spans="1:9">
      <c r="A679" s="19" t="str">
        <f t="shared" si="10"/>
        <v>SLVGeneral government net lending/borrowing</v>
      </c>
      <c r="B679" s="26" t="s">
        <v>191</v>
      </c>
      <c r="C679" s="26" t="s">
        <v>192</v>
      </c>
      <c r="D679" s="26" t="s">
        <v>732</v>
      </c>
      <c r="E679" s="26" t="s">
        <v>733</v>
      </c>
      <c r="F679" s="26" t="s">
        <v>730</v>
      </c>
      <c r="G679" s="27">
        <v>-2.1855512709120899</v>
      </c>
      <c r="H679" s="27">
        <v>-1.2323085716464399</v>
      </c>
      <c r="I679" s="27">
        <v>-0.76490238970030899</v>
      </c>
    </row>
    <row r="680" spans="1:9">
      <c r="A680" s="19" t="str">
        <f t="shared" si="10"/>
        <v>GNQGeneral government net lending/borrowing</v>
      </c>
      <c r="B680" s="26" t="s">
        <v>193</v>
      </c>
      <c r="C680" s="26" t="s">
        <v>194</v>
      </c>
      <c r="D680" s="26" t="s">
        <v>732</v>
      </c>
      <c r="E680" s="26" t="s">
        <v>733</v>
      </c>
      <c r="F680" s="26" t="s">
        <v>730</v>
      </c>
      <c r="G680" s="27">
        <v>0.44925146889223699</v>
      </c>
      <c r="H680" s="27">
        <v>0.16528352880157701</v>
      </c>
      <c r="I680" s="27">
        <v>-0.34227774449293202</v>
      </c>
    </row>
    <row r="681" spans="1:9">
      <c r="A681" s="19" t="str">
        <f t="shared" si="10"/>
        <v>ERIGeneral government net lending/borrowing</v>
      </c>
      <c r="B681" s="26" t="s">
        <v>195</v>
      </c>
      <c r="C681" s="26" t="s">
        <v>196</v>
      </c>
      <c r="D681" s="26" t="s">
        <v>732</v>
      </c>
      <c r="E681" s="26" t="s">
        <v>733</v>
      </c>
      <c r="F681" s="26" t="s">
        <v>730</v>
      </c>
      <c r="G681" s="27">
        <v>-12.997376647449601</v>
      </c>
      <c r="H681" s="27">
        <v>-11.3455571448165</v>
      </c>
      <c r="I681" s="27">
        <v>-10.7807084158856</v>
      </c>
    </row>
    <row r="682" spans="1:9">
      <c r="A682" s="19" t="str">
        <f t="shared" si="10"/>
        <v>ESTGeneral government net lending/borrowing</v>
      </c>
      <c r="B682" s="26" t="s">
        <v>197</v>
      </c>
      <c r="C682" s="26" t="s">
        <v>198</v>
      </c>
      <c r="D682" s="26" t="s">
        <v>732</v>
      </c>
      <c r="E682" s="26" t="s">
        <v>733</v>
      </c>
      <c r="F682" s="26" t="s">
        <v>730</v>
      </c>
      <c r="G682" s="27">
        <v>0.53251797579122095</v>
      </c>
      <c r="H682" s="27">
        <v>0.88175374205812895</v>
      </c>
      <c r="I682" s="27">
        <v>1.06746710299948</v>
      </c>
    </row>
    <row r="683" spans="1:9">
      <c r="A683" s="19" t="str">
        <f t="shared" si="10"/>
        <v>SWZGeneral government net lending/borrowing</v>
      </c>
      <c r="B683" s="26" t="s">
        <v>199</v>
      </c>
      <c r="C683" s="26" t="s">
        <v>200</v>
      </c>
      <c r="D683" s="26" t="s">
        <v>732</v>
      </c>
      <c r="E683" s="26" t="s">
        <v>733</v>
      </c>
      <c r="F683" s="26" t="s">
        <v>730</v>
      </c>
      <c r="G683" s="27">
        <v>-10.687028233708199</v>
      </c>
      <c r="H683" s="27">
        <v>-10.5221805906305</v>
      </c>
      <c r="I683" s="27">
        <v>-10.521138576490101</v>
      </c>
    </row>
    <row r="684" spans="1:9">
      <c r="A684" s="19" t="str">
        <f t="shared" si="10"/>
        <v>ETHGeneral government net lending/borrowing</v>
      </c>
      <c r="B684" s="26" t="s">
        <v>201</v>
      </c>
      <c r="C684" s="26" t="s">
        <v>202</v>
      </c>
      <c r="D684" s="26" t="s">
        <v>732</v>
      </c>
      <c r="E684" s="26" t="s">
        <v>733</v>
      </c>
      <c r="F684" s="26" t="s">
        <v>730</v>
      </c>
      <c r="G684" s="27">
        <v>-3.2133527432207099</v>
      </c>
      <c r="H684" s="27">
        <v>-2.8276870827360101</v>
      </c>
      <c r="I684" s="27">
        <v>-2.6192898738998398</v>
      </c>
    </row>
    <row r="685" spans="1:9">
      <c r="A685" s="19" t="str">
        <f t="shared" si="10"/>
        <v>FINGeneral government net lending/borrowing</v>
      </c>
      <c r="B685" s="26" t="s">
        <v>208</v>
      </c>
      <c r="C685" s="26" t="s">
        <v>209</v>
      </c>
      <c r="D685" s="26" t="s">
        <v>732</v>
      </c>
      <c r="E685" s="26" t="s">
        <v>733</v>
      </c>
      <c r="F685" s="26" t="s">
        <v>730</v>
      </c>
      <c r="G685" s="27">
        <v>-1.0293273108968899</v>
      </c>
      <c r="H685" s="27">
        <v>-0.50663583447454397</v>
      </c>
      <c r="I685" s="27">
        <v>-0.395659380277118</v>
      </c>
    </row>
    <row r="686" spans="1:9">
      <c r="A686" s="19" t="str">
        <f t="shared" si="10"/>
        <v>FRAGeneral government net lending/borrowing</v>
      </c>
      <c r="B686" s="26" t="s">
        <v>210</v>
      </c>
      <c r="C686" s="26" t="s">
        <v>211</v>
      </c>
      <c r="D686" s="26" t="s">
        <v>732</v>
      </c>
      <c r="E686" s="26" t="s">
        <v>733</v>
      </c>
      <c r="F686" s="26" t="s">
        <v>730</v>
      </c>
      <c r="G686" s="27">
        <v>-2.6603455572675898</v>
      </c>
      <c r="H686" s="27">
        <v>-1.8605452440825401</v>
      </c>
      <c r="I686" s="27">
        <v>-1.64612391632679</v>
      </c>
    </row>
    <row r="687" spans="1:9">
      <c r="A687" s="19" t="str">
        <f t="shared" si="10"/>
        <v>GABGeneral government net lending/borrowing</v>
      </c>
      <c r="B687" s="26" t="s">
        <v>217</v>
      </c>
      <c r="C687" s="26" t="s">
        <v>218</v>
      </c>
      <c r="D687" s="26" t="s">
        <v>732</v>
      </c>
      <c r="E687" s="26" t="s">
        <v>733</v>
      </c>
      <c r="F687" s="26" t="s">
        <v>730</v>
      </c>
      <c r="G687" s="27">
        <v>1.8557157874864501</v>
      </c>
      <c r="H687" s="27">
        <v>2.51330057271212</v>
      </c>
      <c r="I687" s="27">
        <v>2.7682338463072802</v>
      </c>
    </row>
    <row r="688" spans="1:9">
      <c r="A688" s="19" t="str">
        <f t="shared" si="10"/>
        <v>GMBGeneral government net lending/borrowing</v>
      </c>
      <c r="B688" s="26" t="s">
        <v>219</v>
      </c>
      <c r="C688" s="26" t="s">
        <v>220</v>
      </c>
      <c r="D688" s="26" t="s">
        <v>732</v>
      </c>
      <c r="E688" s="26" t="s">
        <v>733</v>
      </c>
      <c r="F688" s="26" t="s">
        <v>730</v>
      </c>
      <c r="G688" s="27">
        <v>-4.9144753997330204</v>
      </c>
      <c r="H688" s="27">
        <v>-3.86373404003308</v>
      </c>
      <c r="I688" s="27">
        <v>-3.4894195702498001</v>
      </c>
    </row>
    <row r="689" spans="1:9">
      <c r="A689" s="19" t="str">
        <f t="shared" si="10"/>
        <v>DEUGeneral government net lending/borrowing</v>
      </c>
      <c r="B689" s="26" t="s">
        <v>222</v>
      </c>
      <c r="C689" s="26" t="s">
        <v>223</v>
      </c>
      <c r="D689" s="26" t="s">
        <v>732</v>
      </c>
      <c r="E689" s="26" t="s">
        <v>733</v>
      </c>
      <c r="F689" s="26" t="s">
        <v>730</v>
      </c>
      <c r="G689" s="27">
        <v>1.2854466931353901</v>
      </c>
      <c r="H689" s="27">
        <v>1.4602862403396599</v>
      </c>
      <c r="I689" s="27">
        <v>1.33559604708208</v>
      </c>
    </row>
    <row r="690" spans="1:9">
      <c r="A690" s="19" t="str">
        <f t="shared" si="10"/>
        <v>GHAGeneral government net lending/borrowing</v>
      </c>
      <c r="B690" s="26" t="s">
        <v>224</v>
      </c>
      <c r="C690" s="26" t="s">
        <v>225</v>
      </c>
      <c r="D690" s="26" t="s">
        <v>732</v>
      </c>
      <c r="E690" s="26" t="s">
        <v>733</v>
      </c>
      <c r="F690" s="26" t="s">
        <v>730</v>
      </c>
      <c r="G690" s="27">
        <v>-5.1529107985374996</v>
      </c>
      <c r="H690" s="27">
        <v>-3.8866085229435399</v>
      </c>
      <c r="I690" s="27">
        <v>-3.03726575678711</v>
      </c>
    </row>
    <row r="691" spans="1:9">
      <c r="A691" s="19" t="str">
        <f t="shared" si="10"/>
        <v>GRCGeneral government net lending/borrowing</v>
      </c>
      <c r="B691" s="26" t="s">
        <v>228</v>
      </c>
      <c r="C691" s="26" t="s">
        <v>229</v>
      </c>
      <c r="D691" s="26" t="s">
        <v>732</v>
      </c>
      <c r="E691" s="26" t="s">
        <v>733</v>
      </c>
      <c r="F691" s="26" t="s">
        <v>730</v>
      </c>
      <c r="G691" s="27">
        <v>0.26313198019807099</v>
      </c>
      <c r="H691" s="27">
        <v>1.7392067759294301</v>
      </c>
      <c r="I691" s="27">
        <v>2.1047932074737199</v>
      </c>
    </row>
    <row r="692" spans="1:9">
      <c r="A692" s="19" t="str">
        <f t="shared" si="10"/>
        <v>GTMGeneral government net lending/borrowing</v>
      </c>
      <c r="B692" s="26" t="s">
        <v>237</v>
      </c>
      <c r="C692" s="26" t="s">
        <v>238</v>
      </c>
      <c r="D692" s="26" t="s">
        <v>732</v>
      </c>
      <c r="E692" s="26" t="s">
        <v>733</v>
      </c>
      <c r="F692" s="26" t="s">
        <v>730</v>
      </c>
      <c r="G692" s="27">
        <v>-1.7274155166242</v>
      </c>
      <c r="H692" s="27">
        <v>-1.4099860280279</v>
      </c>
      <c r="I692" s="27">
        <v>-1.1977913117969201</v>
      </c>
    </row>
    <row r="693" spans="1:9">
      <c r="A693" s="19" t="str">
        <f t="shared" si="10"/>
        <v>GINGeneral government net lending/borrowing</v>
      </c>
      <c r="B693" s="26" t="s">
        <v>241</v>
      </c>
      <c r="C693" s="26" t="s">
        <v>242</v>
      </c>
      <c r="D693" s="26" t="s">
        <v>732</v>
      </c>
      <c r="E693" s="26" t="s">
        <v>733</v>
      </c>
      <c r="F693" s="26" t="s">
        <v>730</v>
      </c>
      <c r="G693" s="27">
        <v>-4.2370968425831004</v>
      </c>
      <c r="H693" s="27">
        <v>-5.5900497966882901</v>
      </c>
      <c r="I693" s="27">
        <v>-6.5089806314732703</v>
      </c>
    </row>
    <row r="694" spans="1:9">
      <c r="A694" s="19" t="str">
        <f t="shared" si="10"/>
        <v>GNBGeneral government net lending/borrowing</v>
      </c>
      <c r="B694" s="26" t="s">
        <v>243</v>
      </c>
      <c r="C694" s="26" t="s">
        <v>244</v>
      </c>
      <c r="D694" s="26" t="s">
        <v>732</v>
      </c>
      <c r="E694" s="26" t="s">
        <v>733</v>
      </c>
      <c r="F694" s="26" t="s">
        <v>730</v>
      </c>
      <c r="G694" s="27">
        <v>-3.5211329947412899</v>
      </c>
      <c r="H694" s="27">
        <v>-1.3160085373756201</v>
      </c>
      <c r="I694" s="27">
        <v>0.51424002139934599</v>
      </c>
    </row>
    <row r="695" spans="1:9">
      <c r="A695" s="19" t="str">
        <f t="shared" si="10"/>
        <v>GUYGeneral government net lending/borrowing</v>
      </c>
      <c r="B695" s="26" t="s">
        <v>245</v>
      </c>
      <c r="C695" s="26" t="s">
        <v>246</v>
      </c>
      <c r="D695" s="26" t="s">
        <v>732</v>
      </c>
      <c r="E695" s="26" t="s">
        <v>733</v>
      </c>
      <c r="F695" s="26" t="s">
        <v>730</v>
      </c>
      <c r="G695" s="27">
        <v>-5.8389398526418796</v>
      </c>
      <c r="H695" s="27">
        <v>3.8355710831544698</v>
      </c>
      <c r="I695" s="27">
        <v>3.7321411922473602</v>
      </c>
    </row>
    <row r="696" spans="1:9">
      <c r="A696" s="19" t="str">
        <f t="shared" si="10"/>
        <v>HTIGeneral government net lending/borrowing</v>
      </c>
      <c r="B696" s="26" t="s">
        <v>247</v>
      </c>
      <c r="C696" s="26" t="s">
        <v>248</v>
      </c>
      <c r="D696" s="26" t="s">
        <v>732</v>
      </c>
      <c r="E696" s="26" t="s">
        <v>733</v>
      </c>
      <c r="F696" s="26" t="s">
        <v>730</v>
      </c>
      <c r="G696" s="27">
        <v>-1.96625157741721</v>
      </c>
      <c r="H696" s="27">
        <v>-1.63326749729823</v>
      </c>
      <c r="I696" s="27">
        <v>-1.5019093873213301</v>
      </c>
    </row>
    <row r="697" spans="1:9">
      <c r="A697" s="19" t="str">
        <f t="shared" si="10"/>
        <v>HNDGeneral government net lending/borrowing</v>
      </c>
      <c r="B697" s="26" t="s">
        <v>253</v>
      </c>
      <c r="C697" s="26" t="s">
        <v>254</v>
      </c>
      <c r="D697" s="26" t="s">
        <v>732</v>
      </c>
      <c r="E697" s="26" t="s">
        <v>733</v>
      </c>
      <c r="F697" s="26" t="s">
        <v>730</v>
      </c>
      <c r="G697" s="27">
        <v>0.44472750106180298</v>
      </c>
      <c r="H697" s="27">
        <v>0.80437627336611905</v>
      </c>
      <c r="I697" s="27">
        <v>0.90886947919175498</v>
      </c>
    </row>
    <row r="698" spans="1:9">
      <c r="A698" s="19" t="str">
        <f t="shared" si="10"/>
        <v>HUNGeneral government net lending/borrowing</v>
      </c>
      <c r="B698" s="26" t="s">
        <v>255</v>
      </c>
      <c r="C698" s="26" t="s">
        <v>256</v>
      </c>
      <c r="D698" s="26" t="s">
        <v>732</v>
      </c>
      <c r="E698" s="26" t="s">
        <v>733</v>
      </c>
      <c r="F698" s="26" t="s">
        <v>730</v>
      </c>
      <c r="G698" s="27">
        <v>-1.2265568761982499</v>
      </c>
      <c r="H698" s="27">
        <v>2.0525051504627001E-3</v>
      </c>
      <c r="I698" s="27">
        <v>0.62385203556086299</v>
      </c>
    </row>
    <row r="699" spans="1:9">
      <c r="A699" s="19" t="str">
        <f t="shared" si="10"/>
        <v>ISLGeneral government net lending/borrowing</v>
      </c>
      <c r="B699" s="26" t="s">
        <v>257</v>
      </c>
      <c r="C699" s="26" t="s">
        <v>258</v>
      </c>
      <c r="D699" s="26" t="s">
        <v>732</v>
      </c>
      <c r="E699" s="26" t="s">
        <v>733</v>
      </c>
      <c r="F699" s="26" t="s">
        <v>730</v>
      </c>
      <c r="G699" s="27">
        <v>0.77790378215190803</v>
      </c>
      <c r="H699" s="27">
        <v>0.43300553704906702</v>
      </c>
      <c r="I699" s="27">
        <v>-0.10495058192141</v>
      </c>
    </row>
    <row r="700" spans="1:9">
      <c r="A700" s="19" t="str">
        <f t="shared" si="10"/>
        <v>IRQGeneral government net lending/borrowing</v>
      </c>
      <c r="B700" s="26" t="s">
        <v>262</v>
      </c>
      <c r="C700" s="26" t="s">
        <v>263</v>
      </c>
      <c r="D700" s="26" t="s">
        <v>732</v>
      </c>
      <c r="E700" s="26" t="s">
        <v>733</v>
      </c>
      <c r="F700" s="26" t="s">
        <v>730</v>
      </c>
      <c r="G700" s="27">
        <v>4.1372839435161399</v>
      </c>
      <c r="H700" s="27">
        <v>3.8599442598639402</v>
      </c>
      <c r="I700" s="27">
        <v>3.2891557135617302</v>
      </c>
    </row>
    <row r="701" spans="1:9">
      <c r="A701" s="19" t="str">
        <f t="shared" si="10"/>
        <v>IRLGeneral government net lending/borrowing</v>
      </c>
      <c r="B701" s="26" t="s">
        <v>264</v>
      </c>
      <c r="C701" s="26" t="s">
        <v>265</v>
      </c>
      <c r="D701" s="26" t="s">
        <v>732</v>
      </c>
      <c r="E701" s="26" t="s">
        <v>733</v>
      </c>
      <c r="F701" s="26" t="s">
        <v>730</v>
      </c>
      <c r="G701" s="27">
        <v>0.49314327136666197</v>
      </c>
      <c r="H701" s="27">
        <v>1.3195048869430099</v>
      </c>
      <c r="I701" s="27">
        <v>1.61017940586755</v>
      </c>
    </row>
    <row r="702" spans="1:9">
      <c r="A702" s="19" t="str">
        <f t="shared" si="10"/>
        <v>ISRGeneral government net lending/borrowing</v>
      </c>
      <c r="B702" s="26" t="s">
        <v>268</v>
      </c>
      <c r="C702" s="26" t="s">
        <v>269</v>
      </c>
      <c r="D702" s="26" t="s">
        <v>732</v>
      </c>
      <c r="E702" s="26" t="s">
        <v>733</v>
      </c>
      <c r="F702" s="26" t="s">
        <v>730</v>
      </c>
      <c r="G702" s="27">
        <v>-2.3135286258383001</v>
      </c>
      <c r="H702" s="27">
        <v>-1.88677544328655</v>
      </c>
      <c r="I702" s="27">
        <v>-1.7462294328194901</v>
      </c>
    </row>
    <row r="703" spans="1:9">
      <c r="A703" s="19" t="str">
        <f t="shared" si="10"/>
        <v>ITAGeneral government net lending/borrowing</v>
      </c>
      <c r="B703" s="26" t="s">
        <v>270</v>
      </c>
      <c r="C703" s="26" t="s">
        <v>271</v>
      </c>
      <c r="D703" s="26" t="s">
        <v>732</v>
      </c>
      <c r="E703" s="26" t="s">
        <v>733</v>
      </c>
      <c r="F703" s="26" t="s">
        <v>730</v>
      </c>
      <c r="G703" s="27">
        <v>-2.3804299396664002</v>
      </c>
      <c r="H703" s="27">
        <v>-1.3841759135626199</v>
      </c>
      <c r="I703" s="27">
        <v>-1.2008072854103</v>
      </c>
    </row>
    <row r="704" spans="1:9">
      <c r="A704" s="19" t="str">
        <f t="shared" si="10"/>
        <v>JAMGeneral government net lending/borrowing</v>
      </c>
      <c r="B704" s="26" t="s">
        <v>272</v>
      </c>
      <c r="C704" s="26" t="s">
        <v>273</v>
      </c>
      <c r="D704" s="26" t="s">
        <v>732</v>
      </c>
      <c r="E704" s="26" t="s">
        <v>733</v>
      </c>
      <c r="F704" s="26" t="s">
        <v>730</v>
      </c>
      <c r="G704" s="27">
        <v>0.22562579622583601</v>
      </c>
      <c r="H704" s="27">
        <v>1.0142138942322001</v>
      </c>
      <c r="I704" s="27">
        <v>1.36352658165138</v>
      </c>
    </row>
    <row r="705" spans="1:9">
      <c r="A705" s="19" t="str">
        <f t="shared" si="10"/>
        <v>JORGeneral government net lending/borrowing</v>
      </c>
      <c r="B705" s="26" t="s">
        <v>277</v>
      </c>
      <c r="C705" s="26" t="s">
        <v>278</v>
      </c>
      <c r="D705" s="26" t="s">
        <v>732</v>
      </c>
      <c r="E705" s="26" t="s">
        <v>733</v>
      </c>
      <c r="F705" s="26" t="s">
        <v>730</v>
      </c>
      <c r="G705" s="27">
        <v>-5.3331243956242904</v>
      </c>
      <c r="H705" s="27">
        <v>-4.55612133176726</v>
      </c>
      <c r="I705" s="27">
        <v>-4.2550993455402804</v>
      </c>
    </row>
    <row r="706" spans="1:9">
      <c r="A706" s="19" t="str">
        <f t="shared" si="10"/>
        <v>KENGeneral government net lending/borrowing</v>
      </c>
      <c r="B706" s="26" t="s">
        <v>280</v>
      </c>
      <c r="C706" s="26" t="s">
        <v>281</v>
      </c>
      <c r="D706" s="26" t="s">
        <v>732</v>
      </c>
      <c r="E706" s="26" t="s">
        <v>733</v>
      </c>
      <c r="F706" s="26" t="s">
        <v>730</v>
      </c>
      <c r="G706" s="27">
        <v>-7.1651207888316897</v>
      </c>
      <c r="H706" s="27">
        <v>-6.4182702149906801</v>
      </c>
      <c r="I706" s="27">
        <v>-5.9777827142210702</v>
      </c>
    </row>
    <row r="707" spans="1:9">
      <c r="A707" s="19" t="str">
        <f t="shared" ref="A707:A770" si="11">C707&amp;D707</f>
        <v>KWTGeneral government net lending/borrowing</v>
      </c>
      <c r="B707" s="26" t="s">
        <v>283</v>
      </c>
      <c r="C707" s="26" t="s">
        <v>284</v>
      </c>
      <c r="D707" s="26" t="s">
        <v>732</v>
      </c>
      <c r="E707" s="26" t="s">
        <v>733</v>
      </c>
      <c r="F707" s="26" t="s">
        <v>730</v>
      </c>
      <c r="G707" s="27">
        <v>10.633756053355</v>
      </c>
      <c r="H707" s="27">
        <v>10.1754762003994</v>
      </c>
      <c r="I707" s="27">
        <v>9.6202496236799906</v>
      </c>
    </row>
    <row r="708" spans="1:9">
      <c r="A708" s="19" t="str">
        <f t="shared" si="11"/>
        <v>LVAGeneral government net lending/borrowing</v>
      </c>
      <c r="B708" s="26" t="s">
        <v>287</v>
      </c>
      <c r="C708" s="26" t="s">
        <v>288</v>
      </c>
      <c r="D708" s="26" t="s">
        <v>732</v>
      </c>
      <c r="E708" s="26" t="s">
        <v>733</v>
      </c>
      <c r="F708" s="26" t="s">
        <v>730</v>
      </c>
      <c r="G708" s="27">
        <v>-1.11312278958498</v>
      </c>
      <c r="H708" s="27">
        <v>-0.89156602150234598</v>
      </c>
      <c r="I708" s="27">
        <v>-0.66508980982352806</v>
      </c>
    </row>
    <row r="709" spans="1:9">
      <c r="A709" s="19" t="str">
        <f t="shared" si="11"/>
        <v>LBNGeneral government net lending/borrowing</v>
      </c>
      <c r="B709" s="26" t="s">
        <v>289</v>
      </c>
      <c r="C709" s="26" t="s">
        <v>290</v>
      </c>
      <c r="D709" s="26" t="s">
        <v>732</v>
      </c>
      <c r="E709" s="26" t="s">
        <v>733</v>
      </c>
      <c r="F709" s="26" t="s">
        <v>730</v>
      </c>
      <c r="G709" s="27">
        <v>-11.582355734925301</v>
      </c>
      <c r="H709" s="27">
        <v>-10.0909586519454</v>
      </c>
      <c r="I709" s="27">
        <v>-9.3372393681585493</v>
      </c>
    </row>
    <row r="710" spans="1:9">
      <c r="A710" s="19" t="str">
        <f t="shared" si="11"/>
        <v>LSOGeneral government net lending/borrowing</v>
      </c>
      <c r="B710" s="26" t="s">
        <v>291</v>
      </c>
      <c r="C710" s="26" t="s">
        <v>292</v>
      </c>
      <c r="D710" s="26" t="s">
        <v>732</v>
      </c>
      <c r="E710" s="26" t="s">
        <v>733</v>
      </c>
      <c r="F710" s="26" t="s">
        <v>730</v>
      </c>
      <c r="G710" s="27">
        <v>-4.5216986196289799</v>
      </c>
      <c r="H710" s="27">
        <v>-4.9246060929142104</v>
      </c>
      <c r="I710" s="27">
        <v>-5.1663798108000902</v>
      </c>
    </row>
    <row r="711" spans="1:9">
      <c r="A711" s="19" t="str">
        <f t="shared" si="11"/>
        <v>LBRGeneral government net lending/borrowing</v>
      </c>
      <c r="B711" s="26" t="s">
        <v>293</v>
      </c>
      <c r="C711" s="26" t="s">
        <v>294</v>
      </c>
      <c r="D711" s="26" t="s">
        <v>732</v>
      </c>
      <c r="E711" s="26" t="s">
        <v>733</v>
      </c>
      <c r="F711" s="26" t="s">
        <v>730</v>
      </c>
      <c r="G711" s="27">
        <v>-4.4969566168200901</v>
      </c>
      <c r="H711" s="27">
        <v>-4.5785490469597399</v>
      </c>
      <c r="I711" s="27">
        <v>-5.05863128780386</v>
      </c>
    </row>
    <row r="712" spans="1:9">
      <c r="A712" s="19" t="str">
        <f t="shared" si="11"/>
        <v>LBYGeneral government net lending/borrowing</v>
      </c>
      <c r="B712" s="26" t="s">
        <v>295</v>
      </c>
      <c r="C712" s="26" t="s">
        <v>296</v>
      </c>
      <c r="D712" s="26" t="s">
        <v>732</v>
      </c>
      <c r="E712" s="26" t="s">
        <v>733</v>
      </c>
      <c r="F712" s="26" t="s">
        <v>730</v>
      </c>
      <c r="G712" s="27">
        <v>-20.687527336699599</v>
      </c>
      <c r="H712" s="27">
        <v>-27.170432755847099</v>
      </c>
      <c r="I712" s="27">
        <v>-28.354701380848201</v>
      </c>
    </row>
    <row r="713" spans="1:9">
      <c r="A713" s="19" t="str">
        <f t="shared" si="11"/>
        <v>LTUGeneral government net lending/borrowing</v>
      </c>
      <c r="B713" s="26" t="s">
        <v>299</v>
      </c>
      <c r="C713" s="26" t="s">
        <v>300</v>
      </c>
      <c r="D713" s="26" t="s">
        <v>732</v>
      </c>
      <c r="E713" s="26" t="s">
        <v>733</v>
      </c>
      <c r="F713" s="26" t="s">
        <v>730</v>
      </c>
      <c r="G713" s="27">
        <v>1.30191778026711</v>
      </c>
      <c r="H713" s="27">
        <v>2.0316680942987402</v>
      </c>
      <c r="I713" s="27">
        <v>2.3692091096999199</v>
      </c>
    </row>
    <row r="714" spans="1:9">
      <c r="A714" s="19" t="str">
        <f t="shared" si="11"/>
        <v>LUXGeneral government net lending/borrowing</v>
      </c>
      <c r="B714" s="26" t="s">
        <v>301</v>
      </c>
      <c r="C714" s="26" t="s">
        <v>302</v>
      </c>
      <c r="D714" s="26" t="s">
        <v>732</v>
      </c>
      <c r="E714" s="26" t="s">
        <v>733</v>
      </c>
      <c r="F714" s="26" t="s">
        <v>730</v>
      </c>
      <c r="G714" s="27">
        <v>2.12666462848747</v>
      </c>
      <c r="H714" s="27">
        <v>1.976789411145</v>
      </c>
      <c r="I714" s="27">
        <v>1.6217886798504799</v>
      </c>
    </row>
    <row r="715" spans="1:9">
      <c r="A715" s="19" t="str">
        <f t="shared" si="11"/>
        <v>MDGGeneral government net lending/borrowing</v>
      </c>
      <c r="B715" s="26" t="s">
        <v>303</v>
      </c>
      <c r="C715" s="26" t="s">
        <v>304</v>
      </c>
      <c r="D715" s="26" t="s">
        <v>732</v>
      </c>
      <c r="E715" s="26" t="s">
        <v>733</v>
      </c>
      <c r="F715" s="26" t="s">
        <v>730</v>
      </c>
      <c r="G715" s="27">
        <v>-2.6974901388114199</v>
      </c>
      <c r="H715" s="27">
        <v>-2.5022895383344901</v>
      </c>
      <c r="I715" s="27">
        <v>-2.4994538688710901</v>
      </c>
    </row>
    <row r="716" spans="1:9">
      <c r="A716" s="19" t="str">
        <f t="shared" si="11"/>
        <v>MWIGeneral government net lending/borrowing</v>
      </c>
      <c r="B716" s="26" t="s">
        <v>305</v>
      </c>
      <c r="C716" s="26" t="s">
        <v>306</v>
      </c>
      <c r="D716" s="26" t="s">
        <v>732</v>
      </c>
      <c r="E716" s="26" t="s">
        <v>733</v>
      </c>
      <c r="F716" s="26" t="s">
        <v>730</v>
      </c>
      <c r="G716" s="27">
        <v>-4.6938398043703202</v>
      </c>
      <c r="H716" s="27">
        <v>-3.83083105334374</v>
      </c>
      <c r="I716" s="27">
        <v>-3.42912777951409</v>
      </c>
    </row>
    <row r="717" spans="1:9">
      <c r="A717" s="19" t="str">
        <f t="shared" si="11"/>
        <v>MLIGeneral government net lending/borrowing</v>
      </c>
      <c r="B717" s="26" t="s">
        <v>309</v>
      </c>
      <c r="C717" s="26" t="s">
        <v>310</v>
      </c>
      <c r="D717" s="26" t="s">
        <v>732</v>
      </c>
      <c r="E717" s="26" t="s">
        <v>733</v>
      </c>
      <c r="F717" s="26" t="s">
        <v>730</v>
      </c>
      <c r="G717" s="27">
        <v>-4.9125762095107897</v>
      </c>
      <c r="H717" s="27">
        <v>-4.9576129079655402</v>
      </c>
      <c r="I717" s="27">
        <v>-4.9163476465454403</v>
      </c>
    </row>
    <row r="718" spans="1:9">
      <c r="A718" s="19" t="str">
        <f t="shared" si="11"/>
        <v>MLTGeneral government net lending/borrowing</v>
      </c>
      <c r="B718" s="26" t="s">
        <v>311</v>
      </c>
      <c r="C718" s="26" t="s">
        <v>312</v>
      </c>
      <c r="D718" s="26" t="s">
        <v>732</v>
      </c>
      <c r="E718" s="26" t="s">
        <v>733</v>
      </c>
      <c r="F718" s="26" t="s">
        <v>730</v>
      </c>
      <c r="G718" s="27">
        <v>1.0173806507090299</v>
      </c>
      <c r="H718" s="27">
        <v>1.6377572433612799</v>
      </c>
      <c r="I718" s="27">
        <v>1.80884663702034</v>
      </c>
    </row>
    <row r="719" spans="1:9">
      <c r="A719" s="19" t="str">
        <f t="shared" si="11"/>
        <v>MRTGeneral government net lending/borrowing</v>
      </c>
      <c r="B719" s="26" t="s">
        <v>316</v>
      </c>
      <c r="C719" s="26" t="s">
        <v>317</v>
      </c>
      <c r="D719" s="26" t="s">
        <v>732</v>
      </c>
      <c r="E719" s="26" t="s">
        <v>733</v>
      </c>
      <c r="F719" s="26" t="s">
        <v>730</v>
      </c>
      <c r="G719" s="27">
        <v>1.55276215238961</v>
      </c>
      <c r="H719" s="27">
        <v>1.8630466871140201</v>
      </c>
      <c r="I719" s="27">
        <v>1.68766220054628</v>
      </c>
    </row>
    <row r="720" spans="1:9">
      <c r="A720" s="19" t="str">
        <f t="shared" si="11"/>
        <v>MUSGeneral government net lending/borrowing</v>
      </c>
      <c r="B720" s="26" t="s">
        <v>318</v>
      </c>
      <c r="C720" s="26" t="s">
        <v>319</v>
      </c>
      <c r="D720" s="26" t="s">
        <v>732</v>
      </c>
      <c r="E720" s="26" t="s">
        <v>733</v>
      </c>
      <c r="F720" s="26" t="s">
        <v>730</v>
      </c>
      <c r="G720" s="27">
        <v>-2.1211732884919599</v>
      </c>
      <c r="H720" s="27">
        <v>-1.39631925160613</v>
      </c>
      <c r="I720" s="27">
        <v>-1.07362975040121</v>
      </c>
    </row>
    <row r="721" spans="1:9">
      <c r="A721" s="19" t="str">
        <f t="shared" si="11"/>
        <v>MEXGeneral government net lending/borrowing</v>
      </c>
      <c r="B721" s="26" t="s">
        <v>322</v>
      </c>
      <c r="C721" s="26" t="s">
        <v>323</v>
      </c>
      <c r="D721" s="26" t="s">
        <v>732</v>
      </c>
      <c r="E721" s="26" t="s">
        <v>733</v>
      </c>
      <c r="F721" s="26" t="s">
        <v>730</v>
      </c>
      <c r="G721" s="27">
        <v>-2.33224180218058</v>
      </c>
      <c r="H721" s="27">
        <v>-1.51427729140469</v>
      </c>
      <c r="I721" s="27">
        <v>-1.0462027634061599</v>
      </c>
    </row>
    <row r="722" spans="1:9">
      <c r="A722" s="19" t="str">
        <f t="shared" si="11"/>
        <v>MNEGeneral government net lending/borrowing</v>
      </c>
      <c r="B722" s="26" t="s">
        <v>328</v>
      </c>
      <c r="C722" s="26" t="s">
        <v>329</v>
      </c>
      <c r="D722" s="26" t="s">
        <v>732</v>
      </c>
      <c r="E722" s="26" t="s">
        <v>733</v>
      </c>
      <c r="F722" s="26" t="s">
        <v>730</v>
      </c>
      <c r="G722" s="27">
        <v>-5.4698257024495298</v>
      </c>
      <c r="H722" s="27">
        <v>-4.4069904245920899</v>
      </c>
      <c r="I722" s="27">
        <v>-3.9035620147924002</v>
      </c>
    </row>
    <row r="723" spans="1:9">
      <c r="A723" s="19" t="str">
        <f t="shared" si="11"/>
        <v>MARGeneral government net lending/borrowing</v>
      </c>
      <c r="B723" s="26" t="s">
        <v>332</v>
      </c>
      <c r="C723" s="26" t="s">
        <v>333</v>
      </c>
      <c r="D723" s="26" t="s">
        <v>732</v>
      </c>
      <c r="E723" s="26" t="s">
        <v>733</v>
      </c>
      <c r="F723" s="26" t="s">
        <v>730</v>
      </c>
      <c r="G723" s="27">
        <v>-3.7138950481764899</v>
      </c>
      <c r="H723" s="27">
        <v>-3.1851101963780799</v>
      </c>
      <c r="I723" s="27">
        <v>-2.9027244995265198</v>
      </c>
    </row>
    <row r="724" spans="1:9">
      <c r="A724" s="19" t="str">
        <f t="shared" si="11"/>
        <v>MOZGeneral government net lending/borrowing</v>
      </c>
      <c r="B724" s="26" t="s">
        <v>334</v>
      </c>
      <c r="C724" s="26" t="s">
        <v>335</v>
      </c>
      <c r="D724" s="26" t="s">
        <v>732</v>
      </c>
      <c r="E724" s="26" t="s">
        <v>733</v>
      </c>
      <c r="F724" s="26" t="s">
        <v>730</v>
      </c>
      <c r="G724" s="27">
        <v>-6.2456496159760002</v>
      </c>
      <c r="H724" s="27">
        <v>-5.4617127779591002</v>
      </c>
      <c r="I724" s="27">
        <v>-5.10263752561396</v>
      </c>
    </row>
    <row r="725" spans="1:9">
      <c r="A725" s="19" t="str">
        <f t="shared" si="11"/>
        <v>NAMGeneral government net lending/borrowing</v>
      </c>
      <c r="B725" s="26" t="s">
        <v>337</v>
      </c>
      <c r="C725" s="26" t="s">
        <v>338</v>
      </c>
      <c r="D725" s="26" t="s">
        <v>732</v>
      </c>
      <c r="E725" s="26" t="s">
        <v>733</v>
      </c>
      <c r="F725" s="26" t="s">
        <v>730</v>
      </c>
      <c r="G725" s="27">
        <v>-5.0693225146623799</v>
      </c>
      <c r="H725" s="27">
        <v>-4.6244899256554399</v>
      </c>
      <c r="I725" s="27">
        <v>-4.6838444078084898</v>
      </c>
    </row>
    <row r="726" spans="1:9">
      <c r="A726" s="19" t="str">
        <f t="shared" si="11"/>
        <v>NLDGeneral government net lending/borrowing</v>
      </c>
      <c r="B726" s="26" t="s">
        <v>341</v>
      </c>
      <c r="C726" s="26" t="s">
        <v>342</v>
      </c>
      <c r="D726" s="26" t="s">
        <v>732</v>
      </c>
      <c r="E726" s="26" t="s">
        <v>733</v>
      </c>
      <c r="F726" s="26" t="s">
        <v>730</v>
      </c>
      <c r="G726" s="27">
        <v>0.90032126806578905</v>
      </c>
      <c r="H726" s="27">
        <v>1.3280874353244401</v>
      </c>
      <c r="I726" s="27">
        <v>1.15043170793796</v>
      </c>
    </row>
    <row r="727" spans="1:9">
      <c r="A727" s="19" t="str">
        <f t="shared" si="11"/>
        <v>NICGeneral government net lending/borrowing</v>
      </c>
      <c r="B727" s="26" t="s">
        <v>345</v>
      </c>
      <c r="C727" s="26" t="s">
        <v>346</v>
      </c>
      <c r="D727" s="26" t="s">
        <v>732</v>
      </c>
      <c r="E727" s="26" t="s">
        <v>733</v>
      </c>
      <c r="F727" s="26" t="s">
        <v>730</v>
      </c>
      <c r="G727" s="27">
        <v>-4.8441372187536098</v>
      </c>
      <c r="H727" s="27">
        <v>-4.3259321708636804</v>
      </c>
      <c r="I727" s="27">
        <v>-3.8345284864288498</v>
      </c>
    </row>
    <row r="728" spans="1:9">
      <c r="A728" s="19" t="str">
        <f t="shared" si="11"/>
        <v>NERGeneral government net lending/borrowing</v>
      </c>
      <c r="B728" s="26" t="s">
        <v>347</v>
      </c>
      <c r="C728" s="26" t="s">
        <v>348</v>
      </c>
      <c r="D728" s="26" t="s">
        <v>732</v>
      </c>
      <c r="E728" s="26" t="s">
        <v>733</v>
      </c>
      <c r="F728" s="26" t="s">
        <v>730</v>
      </c>
      <c r="G728" s="27">
        <v>-4.43302552496373</v>
      </c>
      <c r="H728" s="27">
        <v>-3.8018230507537201</v>
      </c>
      <c r="I728" s="27">
        <v>-3.5880749516485602</v>
      </c>
    </row>
    <row r="729" spans="1:9">
      <c r="A729" s="19" t="str">
        <f t="shared" si="11"/>
        <v>NGAGeneral government net lending/borrowing</v>
      </c>
      <c r="B729" s="26" t="s">
        <v>349</v>
      </c>
      <c r="C729" s="26" t="s">
        <v>350</v>
      </c>
      <c r="D729" s="26" t="s">
        <v>732</v>
      </c>
      <c r="E729" s="26" t="s">
        <v>733</v>
      </c>
      <c r="F729" s="26" t="s">
        <v>730</v>
      </c>
      <c r="G729" s="27">
        <v>-5.2335486792763497</v>
      </c>
      <c r="H729" s="27">
        <v>-5.1438805944198096</v>
      </c>
      <c r="I729" s="27">
        <v>-4.9328273255470103</v>
      </c>
    </row>
    <row r="730" spans="1:9">
      <c r="A730" s="19" t="str">
        <f t="shared" si="11"/>
        <v>MKDGeneral government net lending/borrowing</v>
      </c>
      <c r="B730" s="26" t="s">
        <v>354</v>
      </c>
      <c r="C730" s="26" t="s">
        <v>355</v>
      </c>
      <c r="D730" s="26" t="s">
        <v>732</v>
      </c>
      <c r="E730" s="26" t="s">
        <v>733</v>
      </c>
      <c r="F730" s="26" t="s">
        <v>730</v>
      </c>
      <c r="G730" s="27">
        <v>-1.34710009863238</v>
      </c>
      <c r="H730" s="27">
        <v>-0.58982690363391699</v>
      </c>
      <c r="I730" s="27">
        <v>-7.87218316920682E-2</v>
      </c>
    </row>
    <row r="731" spans="1:9">
      <c r="A731" s="19" t="str">
        <f t="shared" si="11"/>
        <v>NORGeneral government net lending/borrowing</v>
      </c>
      <c r="B731" s="26" t="s">
        <v>357</v>
      </c>
      <c r="C731" s="26" t="s">
        <v>358</v>
      </c>
      <c r="D731" s="26" t="s">
        <v>732</v>
      </c>
      <c r="E731" s="26" t="s">
        <v>733</v>
      </c>
      <c r="F731" s="26" t="s">
        <v>730</v>
      </c>
      <c r="G731" s="27">
        <v>6.7902435572686697</v>
      </c>
      <c r="H731" s="27">
        <v>6.2872016422395003</v>
      </c>
      <c r="I731" s="27">
        <v>5.7129951914971704</v>
      </c>
    </row>
    <row r="732" spans="1:9">
      <c r="A732" s="19" t="str">
        <f t="shared" si="11"/>
        <v>OMNGeneral government net lending/borrowing</v>
      </c>
      <c r="B732" s="26" t="s">
        <v>359</v>
      </c>
      <c r="C732" s="26" t="s">
        <v>360</v>
      </c>
      <c r="D732" s="26" t="s">
        <v>732</v>
      </c>
      <c r="E732" s="26" t="s">
        <v>733</v>
      </c>
      <c r="F732" s="26" t="s">
        <v>730</v>
      </c>
      <c r="G732" s="27">
        <v>-8.3906869840918006</v>
      </c>
      <c r="H732" s="27">
        <v>-7.3277612055880299</v>
      </c>
      <c r="I732" s="27">
        <v>-6.1858837839739103</v>
      </c>
    </row>
    <row r="733" spans="1:9">
      <c r="A733" s="19" t="str">
        <f t="shared" si="11"/>
        <v>PANGeneral government net lending/borrowing</v>
      </c>
      <c r="B733" s="26" t="s">
        <v>363</v>
      </c>
      <c r="C733" s="26" t="s">
        <v>364</v>
      </c>
      <c r="D733" s="26" t="s">
        <v>732</v>
      </c>
      <c r="E733" s="26" t="s">
        <v>733</v>
      </c>
      <c r="F733" s="26" t="s">
        <v>730</v>
      </c>
      <c r="G733" s="27">
        <v>-2.3692653346313701</v>
      </c>
      <c r="H733" s="27">
        <v>-2.1497296750399402</v>
      </c>
      <c r="I733" s="27">
        <v>-2.1900747240631602</v>
      </c>
    </row>
    <row r="734" spans="1:9">
      <c r="A734" s="19" t="str">
        <f t="shared" si="11"/>
        <v>PRYGeneral government net lending/borrowing</v>
      </c>
      <c r="B734" s="26" t="s">
        <v>366</v>
      </c>
      <c r="C734" s="26" t="s">
        <v>367</v>
      </c>
      <c r="D734" s="26" t="s">
        <v>732</v>
      </c>
      <c r="E734" s="26" t="s">
        <v>733</v>
      </c>
      <c r="F734" s="26" t="s">
        <v>730</v>
      </c>
      <c r="G734" s="27">
        <v>-1.3554082375187899</v>
      </c>
      <c r="H734" s="27">
        <v>-1.31538409441153</v>
      </c>
      <c r="I734" s="27">
        <v>-1.30564050484598</v>
      </c>
    </row>
    <row r="735" spans="1:9">
      <c r="A735" s="19" t="str">
        <f t="shared" si="11"/>
        <v>PERGeneral government net lending/borrowing</v>
      </c>
      <c r="B735" s="26" t="s">
        <v>368</v>
      </c>
      <c r="C735" s="26" t="s">
        <v>369</v>
      </c>
      <c r="D735" s="26" t="s">
        <v>732</v>
      </c>
      <c r="E735" s="26" t="s">
        <v>733</v>
      </c>
      <c r="F735" s="26" t="s">
        <v>730</v>
      </c>
      <c r="G735" s="27">
        <v>-2.2812695845306799</v>
      </c>
      <c r="H735" s="27">
        <v>-2.1125174221591401</v>
      </c>
      <c r="I735" s="27">
        <v>-1.95662479387817</v>
      </c>
    </row>
    <row r="736" spans="1:9">
      <c r="A736" s="19" t="str">
        <f t="shared" si="11"/>
        <v>POLGeneral government net lending/borrowing</v>
      </c>
      <c r="B736" s="26" t="s">
        <v>373</v>
      </c>
      <c r="C736" s="26" t="s">
        <v>374</v>
      </c>
      <c r="D736" s="26" t="s">
        <v>732</v>
      </c>
      <c r="E736" s="26" t="s">
        <v>733</v>
      </c>
      <c r="F736" s="26" t="s">
        <v>730</v>
      </c>
      <c r="G736" s="27">
        <v>0.13584412539662599</v>
      </c>
      <c r="H736" s="27">
        <v>0.42603190367336202</v>
      </c>
      <c r="I736" s="27">
        <v>0.60160370706456801</v>
      </c>
    </row>
    <row r="737" spans="1:9">
      <c r="A737" s="19" t="str">
        <f t="shared" si="11"/>
        <v>POLGeneral government net lending/borrowing</v>
      </c>
      <c r="B737" s="26" t="s">
        <v>373</v>
      </c>
      <c r="C737" s="26" t="s">
        <v>374</v>
      </c>
      <c r="D737" s="26" t="s">
        <v>732</v>
      </c>
      <c r="E737" s="26" t="s">
        <v>733</v>
      </c>
      <c r="F737" s="26" t="s">
        <v>730</v>
      </c>
      <c r="G737" s="27">
        <v>-0.234840462963086</v>
      </c>
      <c r="H737" s="27">
        <v>0.34125316516929199</v>
      </c>
      <c r="I737" s="27">
        <v>0.61232071949704303</v>
      </c>
    </row>
    <row r="738" spans="1:9">
      <c r="A738" s="19" t="str">
        <f t="shared" si="11"/>
        <v>PRTGeneral government net lending/borrowing</v>
      </c>
      <c r="B738" s="26" t="s">
        <v>375</v>
      </c>
      <c r="C738" s="26" t="s">
        <v>376</v>
      </c>
      <c r="D738" s="26" t="s">
        <v>732</v>
      </c>
      <c r="E738" s="26" t="s">
        <v>733</v>
      </c>
      <c r="F738" s="26" t="s">
        <v>730</v>
      </c>
      <c r="G738" s="27">
        <v>-0.736333857738944</v>
      </c>
      <c r="H738" s="27">
        <v>0.37616530986651298</v>
      </c>
      <c r="I738" s="27">
        <v>0.64612388679647603</v>
      </c>
    </row>
    <row r="739" spans="1:9">
      <c r="A739" s="19" t="str">
        <f t="shared" si="11"/>
        <v>QATGeneral government net lending/borrowing</v>
      </c>
      <c r="B739" s="26" t="s">
        <v>379</v>
      </c>
      <c r="C739" s="26" t="s">
        <v>380</v>
      </c>
      <c r="D739" s="26" t="s">
        <v>732</v>
      </c>
      <c r="E739" s="26" t="s">
        <v>733</v>
      </c>
      <c r="F739" s="26" t="s">
        <v>730</v>
      </c>
      <c r="G739" s="27">
        <v>5.9300151430563703</v>
      </c>
      <c r="H739" s="27">
        <v>6.5020658602441603</v>
      </c>
      <c r="I739" s="27">
        <v>6.7069693566658302</v>
      </c>
    </row>
    <row r="740" spans="1:9">
      <c r="A740" s="19" t="str">
        <f t="shared" si="11"/>
        <v>MDAGeneral government net lending/borrowing</v>
      </c>
      <c r="B740" s="26" t="s">
        <v>382</v>
      </c>
      <c r="C740" s="26" t="s">
        <v>383</v>
      </c>
      <c r="D740" s="26" t="s">
        <v>732</v>
      </c>
      <c r="E740" s="26" t="s">
        <v>733</v>
      </c>
      <c r="F740" s="26" t="s">
        <v>730</v>
      </c>
      <c r="G740" s="27">
        <v>-0.26495806468174499</v>
      </c>
      <c r="H740" s="27">
        <v>-7.1669382297982198E-2</v>
      </c>
      <c r="I740" s="27">
        <v>0.18139380570034</v>
      </c>
    </row>
    <row r="741" spans="1:9">
      <c r="A741" s="19" t="str">
        <f t="shared" si="11"/>
        <v>ROUGeneral government net lending/borrowing</v>
      </c>
      <c r="B741" s="26" t="s">
        <v>386</v>
      </c>
      <c r="C741" s="26" t="s">
        <v>387</v>
      </c>
      <c r="D741" s="26" t="s">
        <v>732</v>
      </c>
      <c r="E741" s="26" t="s">
        <v>733</v>
      </c>
      <c r="F741" s="26" t="s">
        <v>730</v>
      </c>
      <c r="G741" s="27">
        <v>-2.42269855657509</v>
      </c>
      <c r="H741" s="27">
        <v>-1.6842434573860099</v>
      </c>
      <c r="I741" s="27">
        <v>-1.31848736687599</v>
      </c>
    </row>
    <row r="742" spans="1:9">
      <c r="A742" s="19" t="str">
        <f t="shared" si="11"/>
        <v>RWAGeneral government net lending/borrowing</v>
      </c>
      <c r="B742" s="26" t="s">
        <v>389</v>
      </c>
      <c r="C742" s="26" t="s">
        <v>390</v>
      </c>
      <c r="D742" s="26" t="s">
        <v>732</v>
      </c>
      <c r="E742" s="26" t="s">
        <v>733</v>
      </c>
      <c r="F742" s="26" t="s">
        <v>730</v>
      </c>
      <c r="G742" s="27">
        <v>-3.0360613722565701</v>
      </c>
      <c r="H742" s="27">
        <v>-2.6105127100821202</v>
      </c>
      <c r="I742" s="27">
        <v>-2.4384513431408701</v>
      </c>
    </row>
    <row r="743" spans="1:9">
      <c r="A743" s="19" t="str">
        <f t="shared" si="11"/>
        <v>STPGeneral government net lending/borrowing</v>
      </c>
      <c r="B743" s="26" t="s">
        <v>408</v>
      </c>
      <c r="C743" s="26" t="s">
        <v>409</v>
      </c>
      <c r="D743" s="26" t="s">
        <v>732</v>
      </c>
      <c r="E743" s="26" t="s">
        <v>733</v>
      </c>
      <c r="F743" s="26" t="s">
        <v>730</v>
      </c>
      <c r="G743" s="27">
        <v>-0.53291360887337702</v>
      </c>
      <c r="H743" s="27">
        <v>-0.45121837433147099</v>
      </c>
      <c r="I743" s="27">
        <v>-0.44985558009749899</v>
      </c>
    </row>
    <row r="744" spans="1:9">
      <c r="A744" s="19" t="str">
        <f t="shared" si="11"/>
        <v>SAUGeneral government net lending/borrowing</v>
      </c>
      <c r="B744" s="26" t="s">
        <v>411</v>
      </c>
      <c r="C744" s="26" t="s">
        <v>412</v>
      </c>
      <c r="D744" s="26" t="s">
        <v>732</v>
      </c>
      <c r="E744" s="26" t="s">
        <v>733</v>
      </c>
      <c r="F744" s="26" t="s">
        <v>730</v>
      </c>
      <c r="G744" s="27">
        <v>-5.6048550388712099</v>
      </c>
      <c r="H744" s="27">
        <v>-4.3238148818983504</v>
      </c>
      <c r="I744" s="27">
        <v>-2.8746672814669298</v>
      </c>
    </row>
    <row r="745" spans="1:9">
      <c r="A745" s="19" t="str">
        <f t="shared" si="11"/>
        <v>SENGeneral government net lending/borrowing</v>
      </c>
      <c r="B745" s="26" t="s">
        <v>413</v>
      </c>
      <c r="C745" s="26" t="s">
        <v>414</v>
      </c>
      <c r="D745" s="26" t="s">
        <v>732</v>
      </c>
      <c r="E745" s="26" t="s">
        <v>733</v>
      </c>
      <c r="F745" s="26" t="s">
        <v>730</v>
      </c>
      <c r="G745" s="27">
        <v>-3.3362742994343799</v>
      </c>
      <c r="H745" s="27">
        <v>-2.61852725483697</v>
      </c>
      <c r="I745" s="27">
        <v>-2.2477284253482201</v>
      </c>
    </row>
    <row r="746" spans="1:9">
      <c r="A746" s="19" t="str">
        <f t="shared" si="11"/>
        <v>SRBGeneral government net lending/borrowing</v>
      </c>
      <c r="B746" s="26" t="s">
        <v>415</v>
      </c>
      <c r="C746" s="26" t="s">
        <v>416</v>
      </c>
      <c r="D746" s="26" t="s">
        <v>732</v>
      </c>
      <c r="E746" s="26" t="s">
        <v>733</v>
      </c>
      <c r="F746" s="26" t="s">
        <v>730</v>
      </c>
      <c r="G746" s="27">
        <v>0.59292254202037098</v>
      </c>
      <c r="H746" s="27">
        <v>1.2529734472162199</v>
      </c>
      <c r="I746" s="27">
        <v>1.5469727235676201</v>
      </c>
    </row>
    <row r="747" spans="1:9">
      <c r="A747" s="19" t="str">
        <f t="shared" si="11"/>
        <v>SLEGeneral government net lending/borrowing</v>
      </c>
      <c r="B747" s="26" t="s">
        <v>419</v>
      </c>
      <c r="C747" s="26" t="s">
        <v>420</v>
      </c>
      <c r="D747" s="26" t="s">
        <v>732</v>
      </c>
      <c r="E747" s="26" t="s">
        <v>733</v>
      </c>
      <c r="F747" s="26" t="s">
        <v>730</v>
      </c>
      <c r="G747" s="27">
        <v>-6.3711927073739298</v>
      </c>
      <c r="H747" s="27">
        <v>-5.4037364961620797</v>
      </c>
      <c r="I747" s="27">
        <v>-4.8977715102715003</v>
      </c>
    </row>
    <row r="748" spans="1:9">
      <c r="A748" s="19" t="str">
        <f t="shared" si="11"/>
        <v>SVKGeneral government net lending/borrowing</v>
      </c>
      <c r="B748" s="26" t="s">
        <v>424</v>
      </c>
      <c r="C748" s="26" t="s">
        <v>425</v>
      </c>
      <c r="D748" s="26" t="s">
        <v>732</v>
      </c>
      <c r="E748" s="26" t="s">
        <v>733</v>
      </c>
      <c r="F748" s="26" t="s">
        <v>730</v>
      </c>
      <c r="G748" s="27">
        <v>-0.93032107518850105</v>
      </c>
      <c r="H748" s="27">
        <v>-0.49759878424668402</v>
      </c>
      <c r="I748" s="27">
        <v>-0.313946885831421</v>
      </c>
    </row>
    <row r="749" spans="1:9">
      <c r="A749" s="19" t="str">
        <f t="shared" si="11"/>
        <v>SVNGeneral government net lending/borrowing</v>
      </c>
      <c r="B749" s="26" t="s">
        <v>426</v>
      </c>
      <c r="C749" s="26" t="s">
        <v>427</v>
      </c>
      <c r="D749" s="26" t="s">
        <v>732</v>
      </c>
      <c r="E749" s="26" t="s">
        <v>733</v>
      </c>
      <c r="F749" s="26" t="s">
        <v>730</v>
      </c>
      <c r="G749" s="27">
        <v>0.96701074989472102</v>
      </c>
      <c r="H749" s="27">
        <v>1.49707340020127</v>
      </c>
      <c r="I749" s="27">
        <v>1.59273978466615</v>
      </c>
    </row>
    <row r="750" spans="1:9">
      <c r="A750" s="19" t="str">
        <f t="shared" si="11"/>
        <v>ZAFGeneral government net lending/borrowing</v>
      </c>
      <c r="B750" s="26" t="s">
        <v>431</v>
      </c>
      <c r="C750" s="26" t="s">
        <v>432</v>
      </c>
      <c r="D750" s="26" t="s">
        <v>732</v>
      </c>
      <c r="E750" s="26" t="s">
        <v>733</v>
      </c>
      <c r="F750" s="26" t="s">
        <v>730</v>
      </c>
      <c r="G750" s="27">
        <v>-4.1515901021356001</v>
      </c>
      <c r="H750" s="27">
        <v>-3.45198107853113</v>
      </c>
      <c r="I750" s="27">
        <v>-3.1455682036447201</v>
      </c>
    </row>
    <row r="751" spans="1:9">
      <c r="A751" s="19" t="str">
        <f t="shared" si="11"/>
        <v>SSDGeneral government net lending/borrowing</v>
      </c>
      <c r="B751" s="26" t="s">
        <v>435</v>
      </c>
      <c r="C751" s="26" t="s">
        <v>436</v>
      </c>
      <c r="D751" s="26" t="s">
        <v>732</v>
      </c>
      <c r="E751" s="26" t="s">
        <v>733</v>
      </c>
      <c r="F751" s="26" t="s">
        <v>730</v>
      </c>
      <c r="G751" s="27">
        <v>-17.173903443801802</v>
      </c>
      <c r="H751" s="27">
        <v>-18.053127441754999</v>
      </c>
      <c r="I751" s="27">
        <v>-18.468103110978198</v>
      </c>
    </row>
    <row r="752" spans="1:9">
      <c r="A752" s="19" t="str">
        <f t="shared" si="11"/>
        <v>ESPGeneral government net lending/borrowing</v>
      </c>
      <c r="B752" s="26" t="s">
        <v>437</v>
      </c>
      <c r="C752" s="26" t="s">
        <v>438</v>
      </c>
      <c r="D752" s="26" t="s">
        <v>732</v>
      </c>
      <c r="E752" s="26" t="s">
        <v>733</v>
      </c>
      <c r="F752" s="26" t="s">
        <v>730</v>
      </c>
      <c r="G752" s="27">
        <v>-2.48737286327319</v>
      </c>
      <c r="H752" s="27">
        <v>-1.6167455485361999</v>
      </c>
      <c r="I752" s="27">
        <v>-1.30989129667121</v>
      </c>
    </row>
    <row r="753" spans="1:9">
      <c r="A753" s="19" t="str">
        <f t="shared" si="11"/>
        <v>SDNGeneral government net lending/borrowing</v>
      </c>
      <c r="B753" s="26" t="s">
        <v>442</v>
      </c>
      <c r="C753" s="26" t="s">
        <v>443</v>
      </c>
      <c r="D753" s="26" t="s">
        <v>732</v>
      </c>
      <c r="E753" s="26" t="s">
        <v>733</v>
      </c>
      <c r="F753" s="26" t="s">
        <v>730</v>
      </c>
      <c r="G753" s="27">
        <v>-9.3879281189284693</v>
      </c>
      <c r="H753" s="27">
        <v>-7.9497041702821596</v>
      </c>
      <c r="I753" s="27">
        <v>-7.2061866245367296</v>
      </c>
    </row>
    <row r="754" spans="1:9">
      <c r="A754" s="19" t="str">
        <f t="shared" si="11"/>
        <v>SURGeneral government net lending/borrowing</v>
      </c>
      <c r="B754" s="26" t="s">
        <v>444</v>
      </c>
      <c r="C754" s="26" t="s">
        <v>445</v>
      </c>
      <c r="D754" s="26" t="s">
        <v>732</v>
      </c>
      <c r="E754" s="26" t="s">
        <v>733</v>
      </c>
      <c r="F754" s="26" t="s">
        <v>730</v>
      </c>
      <c r="G754" s="27">
        <v>-8.7181226866566792</v>
      </c>
      <c r="H754" s="27">
        <v>-7.8803044013689201</v>
      </c>
      <c r="I754" s="27">
        <v>-7.2830914999471297</v>
      </c>
    </row>
    <row r="755" spans="1:9">
      <c r="A755" s="19" t="str">
        <f t="shared" si="11"/>
        <v>SWEGeneral government net lending/borrowing</v>
      </c>
      <c r="B755" s="26" t="s">
        <v>448</v>
      </c>
      <c r="C755" s="26" t="s">
        <v>449</v>
      </c>
      <c r="D755" s="26" t="s">
        <v>732</v>
      </c>
      <c r="E755" s="26" t="s">
        <v>733</v>
      </c>
      <c r="F755" s="26" t="s">
        <v>730</v>
      </c>
      <c r="G755" s="27">
        <v>0.69374052924608998</v>
      </c>
      <c r="H755" s="27">
        <v>0.94986419045618398</v>
      </c>
      <c r="I755" s="27">
        <v>0.99334507311334397</v>
      </c>
    </row>
    <row r="756" spans="1:9">
      <c r="A756" s="19" t="str">
        <f t="shared" si="11"/>
        <v>CHEGeneral government net lending/borrowing</v>
      </c>
      <c r="B756" s="26" t="s">
        <v>450</v>
      </c>
      <c r="C756" s="26" t="s">
        <v>451</v>
      </c>
      <c r="D756" s="26" t="s">
        <v>732</v>
      </c>
      <c r="E756" s="26" t="s">
        <v>733</v>
      </c>
      <c r="F756" s="26" t="s">
        <v>730</v>
      </c>
      <c r="G756" s="27">
        <v>0.36531222212321801</v>
      </c>
      <c r="H756" s="27">
        <v>0.54075810376460098</v>
      </c>
      <c r="I756" s="27">
        <v>0.52545590574261802</v>
      </c>
    </row>
    <row r="757" spans="1:9">
      <c r="A757" s="19" t="str">
        <f t="shared" si="11"/>
        <v>SYRGeneral government net lending/borrowing</v>
      </c>
      <c r="B757" s="26" t="s">
        <v>452</v>
      </c>
      <c r="C757" s="26" t="s">
        <v>453</v>
      </c>
      <c r="D757" s="26" t="s">
        <v>732</v>
      </c>
      <c r="E757" s="26" t="s">
        <v>733</v>
      </c>
      <c r="F757" s="26" t="s">
        <v>730</v>
      </c>
      <c r="G757" s="27">
        <v>-2.8451406878858698</v>
      </c>
      <c r="H757" s="27">
        <v>-4.7636818730041597</v>
      </c>
      <c r="I757" s="27">
        <v>-6.7248015484205803</v>
      </c>
    </row>
    <row r="758" spans="1:9">
      <c r="A758" s="19" t="str">
        <f t="shared" si="11"/>
        <v>TWNGeneral government net lending/borrowing</v>
      </c>
      <c r="B758" s="26" t="s">
        <v>721</v>
      </c>
      <c r="C758" s="26" t="s">
        <v>667</v>
      </c>
      <c r="D758" s="26" t="s">
        <v>732</v>
      </c>
      <c r="E758" s="26" t="s">
        <v>733</v>
      </c>
      <c r="F758" s="26" t="s">
        <v>730</v>
      </c>
      <c r="G758" s="27">
        <v>-1.2293300934356901</v>
      </c>
      <c r="H758" s="27">
        <v>-1.0469603652780799</v>
      </c>
      <c r="I758" s="27">
        <v>-0.763756784995542</v>
      </c>
    </row>
    <row r="759" spans="1:9">
      <c r="A759" s="19" t="str">
        <f t="shared" si="11"/>
        <v>TGOGeneral government net lending/borrowing</v>
      </c>
      <c r="B759" s="26" t="s">
        <v>457</v>
      </c>
      <c r="C759" s="26" t="s">
        <v>458</v>
      </c>
      <c r="D759" s="26" t="s">
        <v>732</v>
      </c>
      <c r="E759" s="26" t="s">
        <v>733</v>
      </c>
      <c r="F759" s="26" t="s">
        <v>730</v>
      </c>
      <c r="G759" s="27">
        <v>-2.0297813429685099</v>
      </c>
      <c r="H759" s="27">
        <v>-1.1731477013207701</v>
      </c>
      <c r="I759" s="27">
        <v>-0.76165151243706897</v>
      </c>
    </row>
    <row r="760" spans="1:9">
      <c r="A760" s="19" t="str">
        <f t="shared" si="11"/>
        <v>TTOGeneral government net lending/borrowing</v>
      </c>
      <c r="B760" s="26" t="s">
        <v>462</v>
      </c>
      <c r="C760" s="26" t="s">
        <v>463</v>
      </c>
      <c r="D760" s="26" t="s">
        <v>732</v>
      </c>
      <c r="E760" s="26" t="s">
        <v>733</v>
      </c>
      <c r="F760" s="26" t="s">
        <v>730</v>
      </c>
      <c r="G760" s="27">
        <v>-5.1030592694460397</v>
      </c>
      <c r="H760" s="27">
        <v>-4.1070086598500204</v>
      </c>
      <c r="I760" s="27">
        <v>-3.4693226902451002</v>
      </c>
    </row>
    <row r="761" spans="1:9">
      <c r="A761" s="19" t="str">
        <f t="shared" si="11"/>
        <v>TUNGeneral government net lending/borrowing</v>
      </c>
      <c r="B761" s="26" t="s">
        <v>464</v>
      </c>
      <c r="C761" s="26" t="s">
        <v>465</v>
      </c>
      <c r="D761" s="26" t="s">
        <v>732</v>
      </c>
      <c r="E761" s="26" t="s">
        <v>733</v>
      </c>
      <c r="F761" s="26" t="s">
        <v>730</v>
      </c>
      <c r="G761" s="27">
        <v>-3.83693127778638</v>
      </c>
      <c r="H761" s="27">
        <v>-3.2644905131780702</v>
      </c>
      <c r="I761" s="27">
        <v>-2.9237738440930801</v>
      </c>
    </row>
    <row r="762" spans="1:9">
      <c r="A762" s="19" t="str">
        <f t="shared" si="11"/>
        <v>UGAGeneral government net lending/borrowing</v>
      </c>
      <c r="B762" s="26" t="s">
        <v>471</v>
      </c>
      <c r="C762" s="26" t="s">
        <v>472</v>
      </c>
      <c r="D762" s="26" t="s">
        <v>732</v>
      </c>
      <c r="E762" s="26" t="s">
        <v>733</v>
      </c>
      <c r="F762" s="26" t="s">
        <v>730</v>
      </c>
      <c r="G762" s="27">
        <v>-3.5149786019971399</v>
      </c>
      <c r="H762" s="27">
        <v>-2.66616706345406</v>
      </c>
      <c r="I762" s="27">
        <v>-2.1395651998710501</v>
      </c>
    </row>
    <row r="763" spans="1:9">
      <c r="A763" s="19" t="str">
        <f t="shared" si="11"/>
        <v>UKRGeneral government net lending/borrowing</v>
      </c>
      <c r="B763" s="26" t="s">
        <v>473</v>
      </c>
      <c r="C763" s="26" t="s">
        <v>474</v>
      </c>
      <c r="D763" s="26" t="s">
        <v>732</v>
      </c>
      <c r="E763" s="26" t="s">
        <v>733</v>
      </c>
      <c r="F763" s="26" t="s">
        <v>730</v>
      </c>
      <c r="G763" s="27">
        <v>-1.06065280166841</v>
      </c>
      <c r="H763" s="27">
        <v>3.6072370791978003E-2</v>
      </c>
      <c r="I763" s="27">
        <v>0.70366837983746</v>
      </c>
    </row>
    <row r="764" spans="1:9">
      <c r="A764" s="19" t="str">
        <f t="shared" si="11"/>
        <v>AREGeneral government net lending/borrowing</v>
      </c>
      <c r="B764" s="26" t="s">
        <v>475</v>
      </c>
      <c r="C764" s="26" t="s">
        <v>476</v>
      </c>
      <c r="D764" s="26" t="s">
        <v>732</v>
      </c>
      <c r="E764" s="26" t="s">
        <v>733</v>
      </c>
      <c r="F764" s="26" t="s">
        <v>730</v>
      </c>
      <c r="G764" s="27">
        <v>-2.5657982776799302</v>
      </c>
      <c r="H764" s="27">
        <v>-1.9612233446959999</v>
      </c>
      <c r="I764" s="27">
        <v>-1.4029450453341601</v>
      </c>
    </row>
    <row r="765" spans="1:9">
      <c r="A765" s="19" t="str">
        <f t="shared" si="11"/>
        <v>GBRGeneral government net lending/borrowing</v>
      </c>
      <c r="B765" s="26" t="s">
        <v>477</v>
      </c>
      <c r="C765" s="26" t="s">
        <v>478</v>
      </c>
      <c r="D765" s="26" t="s">
        <v>732</v>
      </c>
      <c r="E765" s="26" t="s">
        <v>733</v>
      </c>
      <c r="F765" s="26" t="s">
        <v>730</v>
      </c>
      <c r="G765" s="27">
        <v>-1.1059562975066699</v>
      </c>
      <c r="H765" s="27">
        <v>-0.46240928690176802</v>
      </c>
      <c r="I765" s="27">
        <v>-0.19334257255033399</v>
      </c>
    </row>
    <row r="766" spans="1:9">
      <c r="A766" s="19" t="str">
        <f t="shared" si="11"/>
        <v>TZAGeneral government net lending/borrowing</v>
      </c>
      <c r="B766" s="26" t="s">
        <v>479</v>
      </c>
      <c r="C766" s="26" t="s">
        <v>480</v>
      </c>
      <c r="D766" s="26" t="s">
        <v>732</v>
      </c>
      <c r="E766" s="26" t="s">
        <v>733</v>
      </c>
      <c r="F766" s="26" t="s">
        <v>730</v>
      </c>
      <c r="G766" s="27">
        <v>-2.0898266054104502</v>
      </c>
      <c r="H766" s="27">
        <v>-2.1266248066823201</v>
      </c>
      <c r="I766" s="27">
        <v>-2.1975875126529498</v>
      </c>
    </row>
    <row r="767" spans="1:9">
      <c r="A767" s="19" t="str">
        <f t="shared" si="11"/>
        <v>USAGeneral government net lending/borrowing</v>
      </c>
      <c r="B767" s="26" t="s">
        <v>483</v>
      </c>
      <c r="C767" s="26" t="s">
        <v>484</v>
      </c>
      <c r="D767" s="26" t="s">
        <v>732</v>
      </c>
      <c r="E767" s="26" t="s">
        <v>733</v>
      </c>
      <c r="F767" s="26" t="s">
        <v>730</v>
      </c>
      <c r="G767" s="27">
        <v>-4.8163234457787798</v>
      </c>
      <c r="H767" s="27">
        <v>-3.9692117793389801</v>
      </c>
      <c r="I767" s="27">
        <v>-3.6801821293213801</v>
      </c>
    </row>
    <row r="768" spans="1:9">
      <c r="A768" s="19" t="str">
        <f t="shared" si="11"/>
        <v>URYGeneral government net lending/borrowing</v>
      </c>
      <c r="B768" s="26" t="s">
        <v>487</v>
      </c>
      <c r="C768" s="26" t="s">
        <v>488</v>
      </c>
      <c r="D768" s="26" t="s">
        <v>732</v>
      </c>
      <c r="E768" s="26" t="s">
        <v>733</v>
      </c>
      <c r="F768" s="26" t="s">
        <v>730</v>
      </c>
      <c r="G768" s="27">
        <v>-2.69273216434825</v>
      </c>
      <c r="H768" s="27">
        <v>-1.8264506219660199</v>
      </c>
      <c r="I768" s="27">
        <v>-1.4704302176031201</v>
      </c>
    </row>
    <row r="769" spans="1:10">
      <c r="A769" s="19" t="str">
        <f t="shared" si="11"/>
        <v>VENGeneral government net lending/borrowing</v>
      </c>
      <c r="B769" s="26" t="s">
        <v>491</v>
      </c>
      <c r="C769" s="26" t="s">
        <v>492</v>
      </c>
      <c r="D769" s="26" t="s">
        <v>732</v>
      </c>
      <c r="E769" s="26" t="s">
        <v>733</v>
      </c>
      <c r="F769" s="26" t="s">
        <v>730</v>
      </c>
      <c r="G769" s="27">
        <v>-2.2735847129838702</v>
      </c>
      <c r="H769" s="27">
        <v>-31.391925167054801</v>
      </c>
      <c r="I769" s="27">
        <v>-44.740634694732798</v>
      </c>
    </row>
    <row r="770" spans="1:10">
      <c r="A770" s="19" t="str">
        <f t="shared" si="11"/>
        <v>YEMGeneral government net lending/borrowing</v>
      </c>
      <c r="B770" s="26" t="s">
        <v>498</v>
      </c>
      <c r="C770" s="26" t="s">
        <v>499</v>
      </c>
      <c r="D770" s="26" t="s">
        <v>732</v>
      </c>
      <c r="E770" s="26" t="s">
        <v>733</v>
      </c>
      <c r="F770" s="26" t="s">
        <v>730</v>
      </c>
      <c r="G770" s="27">
        <v>-2.6492869133990302</v>
      </c>
      <c r="H770" s="27">
        <v>-1.3761125756363699</v>
      </c>
      <c r="I770" s="27">
        <v>-0.80910902736741297</v>
      </c>
    </row>
    <row r="771" spans="1:10">
      <c r="A771" s="19" t="str">
        <f t="shared" ref="A771:A834" si="12">C771&amp;D771</f>
        <v>ZMBGeneral government net lending/borrowing</v>
      </c>
      <c r="B771" s="26" t="s">
        <v>500</v>
      </c>
      <c r="C771" s="26" t="s">
        <v>501</v>
      </c>
      <c r="D771" s="26" t="s">
        <v>732</v>
      </c>
      <c r="E771" s="26" t="s">
        <v>733</v>
      </c>
      <c r="F771" s="26" t="s">
        <v>730</v>
      </c>
      <c r="G771" s="27">
        <v>-6.7695265666109403</v>
      </c>
      <c r="H771" s="27">
        <v>-6.2135926273773796</v>
      </c>
      <c r="I771" s="27">
        <v>-6.0787682216860199</v>
      </c>
    </row>
    <row r="772" spans="1:10">
      <c r="A772" s="19" t="str">
        <f t="shared" si="12"/>
        <v>ZWEGeneral government net lending/borrowing</v>
      </c>
      <c r="B772" s="26" t="s">
        <v>502</v>
      </c>
      <c r="C772" s="26" t="s">
        <v>503</v>
      </c>
      <c r="D772" s="26" t="s">
        <v>732</v>
      </c>
      <c r="E772" s="26" t="s">
        <v>733</v>
      </c>
      <c r="F772" s="26" t="s">
        <v>730</v>
      </c>
      <c r="G772" s="27">
        <v>-10.4420938000357</v>
      </c>
      <c r="H772" s="27">
        <v>-20.3249218128283</v>
      </c>
      <c r="I772" s="27">
        <v>-22.766628707392201</v>
      </c>
    </row>
    <row r="773" spans="1:10">
      <c r="A773" s="19" t="str">
        <f t="shared" si="12"/>
        <v>AFGGeneral government gross debt</v>
      </c>
      <c r="B773" s="19" t="s">
        <v>0</v>
      </c>
      <c r="C773" s="19" t="s">
        <v>62</v>
      </c>
      <c r="D773" s="19" t="s">
        <v>735</v>
      </c>
      <c r="E773" s="19" t="s">
        <v>733</v>
      </c>
      <c r="F773" s="19" t="s">
        <v>736</v>
      </c>
      <c r="G773" s="20">
        <v>7.5469999999999997</v>
      </c>
      <c r="H773" s="20">
        <v>7.7080000000000002</v>
      </c>
      <c r="I773" s="20">
        <v>7.6970000000000001</v>
      </c>
      <c r="J773" s="19"/>
    </row>
    <row r="774" spans="1:10">
      <c r="A774" s="19" t="str">
        <f t="shared" si="12"/>
        <v>ARMGeneral government gross debt</v>
      </c>
      <c r="B774" s="19" t="s">
        <v>2</v>
      </c>
      <c r="C774" s="19" t="s">
        <v>82</v>
      </c>
      <c r="D774" s="19" t="s">
        <v>735</v>
      </c>
      <c r="E774" s="19" t="s">
        <v>733</v>
      </c>
      <c r="F774" s="19" t="s">
        <v>736</v>
      </c>
      <c r="G774" s="20">
        <v>50.048999999999999</v>
      </c>
      <c r="H774" s="20">
        <v>50.134</v>
      </c>
      <c r="I774" s="20">
        <v>49.65</v>
      </c>
      <c r="J774" s="19"/>
    </row>
    <row r="775" spans="1:10">
      <c r="A775" s="19" t="str">
        <f t="shared" si="12"/>
        <v>AUSGeneral government gross debt</v>
      </c>
      <c r="B775" s="19" t="s">
        <v>3</v>
      </c>
      <c r="C775" s="19" t="s">
        <v>85</v>
      </c>
      <c r="D775" s="19" t="s">
        <v>735</v>
      </c>
      <c r="E775" s="19" t="s">
        <v>733</v>
      </c>
      <c r="F775" s="19" t="s">
        <v>736</v>
      </c>
      <c r="G775" s="20">
        <v>41.759</v>
      </c>
      <c r="H775" s="20">
        <v>42.283999999999999</v>
      </c>
      <c r="I775" s="20">
        <v>41.267000000000003</v>
      </c>
      <c r="J775" s="19"/>
    </row>
    <row r="776" spans="1:10">
      <c r="A776" s="19" t="str">
        <f t="shared" si="12"/>
        <v>AZEGeneral government gross debt</v>
      </c>
      <c r="B776" s="19" t="s">
        <v>4</v>
      </c>
      <c r="C776" s="19" t="s">
        <v>88</v>
      </c>
      <c r="D776" s="19" t="s">
        <v>735</v>
      </c>
      <c r="E776" s="19" t="s">
        <v>733</v>
      </c>
      <c r="F776" s="19" t="s">
        <v>736</v>
      </c>
      <c r="G776" s="20">
        <v>19.713000000000001</v>
      </c>
      <c r="H776" s="20">
        <v>18.646000000000001</v>
      </c>
      <c r="I776" s="20">
        <v>16.890999999999998</v>
      </c>
      <c r="J776" s="19"/>
    </row>
    <row r="777" spans="1:10">
      <c r="A777" s="19" t="str">
        <f t="shared" si="12"/>
        <v>BGDGeneral government gross debt</v>
      </c>
      <c r="B777" s="19" t="s">
        <v>5</v>
      </c>
      <c r="C777" s="19" t="s">
        <v>93</v>
      </c>
      <c r="D777" s="19" t="s">
        <v>735</v>
      </c>
      <c r="E777" s="19" t="s">
        <v>733</v>
      </c>
      <c r="F777" s="19" t="s">
        <v>736</v>
      </c>
      <c r="G777" s="20">
        <v>34.613</v>
      </c>
      <c r="H777" s="20">
        <v>35.26</v>
      </c>
      <c r="I777" s="20">
        <v>35.935000000000002</v>
      </c>
      <c r="J777" s="19"/>
    </row>
    <row r="778" spans="1:10">
      <c r="A778" s="19" t="str">
        <f t="shared" si="12"/>
        <v>BTNGeneral government gross debt</v>
      </c>
      <c r="B778" s="19" t="s">
        <v>6</v>
      </c>
      <c r="C778" s="19" t="s">
        <v>106</v>
      </c>
      <c r="D778" s="19" t="s">
        <v>735</v>
      </c>
      <c r="E778" s="19" t="s">
        <v>733</v>
      </c>
      <c r="F778" s="19" t="s">
        <v>736</v>
      </c>
      <c r="G778" s="20">
        <v>108.64100000000001</v>
      </c>
      <c r="H778" s="20">
        <v>105.723</v>
      </c>
      <c r="I778" s="20">
        <v>101.009</v>
      </c>
      <c r="J778" s="19"/>
    </row>
    <row r="779" spans="1:10">
      <c r="A779" s="19" t="str">
        <f t="shared" si="12"/>
        <v>BRNGeneral government gross debt</v>
      </c>
      <c r="B779" s="19" t="s">
        <v>7</v>
      </c>
      <c r="C779" s="19" t="s">
        <v>123</v>
      </c>
      <c r="D779" s="19" t="s">
        <v>735</v>
      </c>
      <c r="E779" s="19" t="s">
        <v>733</v>
      </c>
      <c r="F779" s="19" t="s">
        <v>736</v>
      </c>
      <c r="G779" s="20">
        <v>2.7989999999999999</v>
      </c>
      <c r="H779" s="20">
        <v>2.738</v>
      </c>
      <c r="I779" s="20">
        <v>2.7040000000000002</v>
      </c>
      <c r="J779" s="19"/>
    </row>
    <row r="780" spans="1:10">
      <c r="A780" s="19" t="str">
        <f t="shared" si="12"/>
        <v>KHMGeneral government gross debt</v>
      </c>
      <c r="B780" s="19" t="s">
        <v>8</v>
      </c>
      <c r="C780" s="19" t="s">
        <v>132</v>
      </c>
      <c r="D780" s="19" t="s">
        <v>735</v>
      </c>
      <c r="E780" s="19" t="s">
        <v>733</v>
      </c>
      <c r="F780" s="19" t="s">
        <v>736</v>
      </c>
      <c r="G780" s="20">
        <v>29.568000000000001</v>
      </c>
      <c r="H780" s="20">
        <v>30.091999999999999</v>
      </c>
      <c r="I780" s="20">
        <v>30.594000000000001</v>
      </c>
      <c r="J780" s="19"/>
    </row>
    <row r="781" spans="1:10">
      <c r="A781" s="19" t="str">
        <f t="shared" si="12"/>
        <v>CHNGeneral government gross debt</v>
      </c>
      <c r="B781" s="19" t="s">
        <v>9</v>
      </c>
      <c r="C781" s="19" t="s">
        <v>145</v>
      </c>
      <c r="D781" s="19" t="s">
        <v>735</v>
      </c>
      <c r="E781" s="19" t="s">
        <v>733</v>
      </c>
      <c r="F781" s="19" t="s">
        <v>736</v>
      </c>
      <c r="G781" s="20">
        <v>55.567</v>
      </c>
      <c r="H781" s="20">
        <v>60.923000000000002</v>
      </c>
      <c r="I781" s="20">
        <v>65.367999999999995</v>
      </c>
      <c r="J781" s="19"/>
    </row>
    <row r="782" spans="1:10">
      <c r="A782" s="19" t="str">
        <f t="shared" si="12"/>
        <v>PRKGeneral government gross debt</v>
      </c>
      <c r="B782" s="19" t="s">
        <v>175</v>
      </c>
      <c r="C782" s="19" t="s">
        <v>176</v>
      </c>
      <c r="D782" s="19" t="s">
        <v>735</v>
      </c>
      <c r="E782" s="19" t="s">
        <v>733</v>
      </c>
      <c r="F782" s="19" t="s">
        <v>736</v>
      </c>
      <c r="G782" s="21" t="e">
        <v>#N/A</v>
      </c>
      <c r="H782" s="21" t="e">
        <v>#N/A</v>
      </c>
      <c r="I782" s="21" t="e">
        <v>#N/A</v>
      </c>
      <c r="J782" s="19"/>
    </row>
    <row r="783" spans="1:10">
      <c r="A783" s="19" t="str">
        <f t="shared" si="12"/>
        <v>FJIGeneral government gross debt</v>
      </c>
      <c r="B783" s="19" t="s">
        <v>11</v>
      </c>
      <c r="C783" s="19" t="s">
        <v>207</v>
      </c>
      <c r="D783" s="19" t="s">
        <v>735</v>
      </c>
      <c r="E783" s="19" t="s">
        <v>733</v>
      </c>
      <c r="F783" s="19" t="s">
        <v>736</v>
      </c>
      <c r="G783" s="20">
        <v>46.774000000000001</v>
      </c>
      <c r="H783" s="20">
        <v>46.805</v>
      </c>
      <c r="I783" s="20">
        <v>46.747</v>
      </c>
      <c r="J783" s="19"/>
    </row>
    <row r="784" spans="1:10">
      <c r="A784" s="19" t="str">
        <f t="shared" si="12"/>
        <v>GEOGeneral government gross debt</v>
      </c>
      <c r="B784" s="19" t="s">
        <v>13</v>
      </c>
      <c r="C784" s="19" t="s">
        <v>221</v>
      </c>
      <c r="D784" s="19" t="s">
        <v>735</v>
      </c>
      <c r="E784" s="19" t="s">
        <v>733</v>
      </c>
      <c r="F784" s="19" t="s">
        <v>736</v>
      </c>
      <c r="G784" s="20">
        <v>49.960999999999999</v>
      </c>
      <c r="H784" s="20">
        <v>52.021999999999998</v>
      </c>
      <c r="I784" s="20">
        <v>49.554000000000002</v>
      </c>
      <c r="J784" s="19"/>
    </row>
    <row r="785" spans="1:10">
      <c r="A785" s="19" t="str">
        <f t="shared" si="12"/>
        <v>INDGeneral government gross debt</v>
      </c>
      <c r="B785" s="19" t="s">
        <v>16</v>
      </c>
      <c r="C785" s="19" t="s">
        <v>259</v>
      </c>
      <c r="D785" s="19" t="s">
        <v>735</v>
      </c>
      <c r="E785" s="19" t="s">
        <v>733</v>
      </c>
      <c r="F785" s="19" t="s">
        <v>736</v>
      </c>
      <c r="G785" s="20">
        <v>69.043000000000006</v>
      </c>
      <c r="H785" s="20">
        <v>68.524000000000001</v>
      </c>
      <c r="I785" s="20">
        <v>67.747</v>
      </c>
      <c r="J785" s="19"/>
    </row>
    <row r="786" spans="1:10">
      <c r="A786" s="19" t="str">
        <f t="shared" si="12"/>
        <v>IDNGeneral government gross debt</v>
      </c>
      <c r="B786" s="19" t="s">
        <v>17</v>
      </c>
      <c r="C786" s="19" t="s">
        <v>260</v>
      </c>
      <c r="D786" s="19" t="s">
        <v>735</v>
      </c>
      <c r="E786" s="19" t="s">
        <v>733</v>
      </c>
      <c r="F786" s="19" t="s">
        <v>736</v>
      </c>
      <c r="G786" s="20">
        <v>30.286999999999999</v>
      </c>
      <c r="H786" s="20">
        <v>29.98</v>
      </c>
      <c r="I786" s="20">
        <v>29.946000000000002</v>
      </c>
      <c r="J786" s="19"/>
    </row>
    <row r="787" spans="1:10">
      <c r="A787" s="19" t="str">
        <f t="shared" si="12"/>
        <v>IRNGeneral government gross debt</v>
      </c>
      <c r="B787" s="19" t="s">
        <v>18</v>
      </c>
      <c r="C787" s="19" t="s">
        <v>261</v>
      </c>
      <c r="D787" s="19" t="s">
        <v>735</v>
      </c>
      <c r="E787" s="19" t="s">
        <v>733</v>
      </c>
      <c r="F787" s="19" t="s">
        <v>736</v>
      </c>
      <c r="G787" s="20">
        <v>30.672999999999998</v>
      </c>
      <c r="H787" s="20">
        <v>28.792999999999999</v>
      </c>
      <c r="I787" s="20">
        <v>28.055</v>
      </c>
      <c r="J787" s="19"/>
    </row>
    <row r="788" spans="1:10">
      <c r="A788" s="19" t="str">
        <f t="shared" si="12"/>
        <v>JPNGeneral government gross debt</v>
      </c>
      <c r="B788" s="19" t="s">
        <v>19</v>
      </c>
      <c r="C788" s="19" t="s">
        <v>274</v>
      </c>
      <c r="D788" s="19" t="s">
        <v>735</v>
      </c>
      <c r="E788" s="19" t="s">
        <v>733</v>
      </c>
      <c r="F788" s="19" t="s">
        <v>736</v>
      </c>
      <c r="G788" s="20">
        <v>237.68899999999999</v>
      </c>
      <c r="H788" s="20">
        <v>237.63900000000001</v>
      </c>
      <c r="I788" s="20">
        <v>238.369</v>
      </c>
      <c r="J788" s="19"/>
    </row>
    <row r="789" spans="1:10">
      <c r="A789" s="19" t="str">
        <f t="shared" si="12"/>
        <v>KAZGeneral government gross debt</v>
      </c>
      <c r="B789" s="19" t="s">
        <v>20</v>
      </c>
      <c r="C789" s="19" t="s">
        <v>279</v>
      </c>
      <c r="D789" s="19" t="s">
        <v>735</v>
      </c>
      <c r="E789" s="19" t="s">
        <v>733</v>
      </c>
      <c r="F789" s="19" t="s">
        <v>736</v>
      </c>
      <c r="G789" s="20">
        <v>20.762</v>
      </c>
      <c r="H789" s="20">
        <v>21.11</v>
      </c>
      <c r="I789" s="20">
        <v>21.271000000000001</v>
      </c>
      <c r="J789" s="19"/>
    </row>
    <row r="790" spans="1:10">
      <c r="A790" s="19" t="str">
        <f t="shared" si="12"/>
        <v>KIRGeneral government gross debt</v>
      </c>
      <c r="B790" s="19" t="s">
        <v>21</v>
      </c>
      <c r="C790" s="19" t="s">
        <v>282</v>
      </c>
      <c r="D790" s="19" t="s">
        <v>735</v>
      </c>
      <c r="E790" s="19" t="s">
        <v>733</v>
      </c>
      <c r="F790" s="19" t="s">
        <v>736</v>
      </c>
      <c r="G790" s="20">
        <v>22.616</v>
      </c>
      <c r="H790" s="20">
        <v>27.259</v>
      </c>
      <c r="I790" s="20">
        <v>34.341999999999999</v>
      </c>
      <c r="J790" s="19"/>
    </row>
    <row r="791" spans="1:10">
      <c r="A791" s="19" t="str">
        <f t="shared" si="12"/>
        <v>KGZGeneral government gross debt</v>
      </c>
      <c r="B791" s="19" t="s">
        <v>22</v>
      </c>
      <c r="C791" s="19" t="s">
        <v>285</v>
      </c>
      <c r="D791" s="19" t="s">
        <v>735</v>
      </c>
      <c r="E791" s="19" t="s">
        <v>733</v>
      </c>
      <c r="F791" s="19" t="s">
        <v>736</v>
      </c>
      <c r="G791" s="20">
        <v>56.348999999999997</v>
      </c>
      <c r="H791" s="20">
        <v>55.697000000000003</v>
      </c>
      <c r="I791" s="20">
        <v>55.470999999999997</v>
      </c>
      <c r="J791" s="19"/>
    </row>
    <row r="792" spans="1:10">
      <c r="A792" s="19" t="str">
        <f t="shared" si="12"/>
        <v>LAOGeneral government gross debt</v>
      </c>
      <c r="B792" s="19" t="s">
        <v>23</v>
      </c>
      <c r="C792" s="19" t="s">
        <v>286</v>
      </c>
      <c r="D792" s="19" t="s">
        <v>735</v>
      </c>
      <c r="E792" s="19" t="s">
        <v>733</v>
      </c>
      <c r="F792" s="19" t="s">
        <v>736</v>
      </c>
      <c r="G792" s="20">
        <v>57.972999999999999</v>
      </c>
      <c r="H792" s="20">
        <v>56.234000000000002</v>
      </c>
      <c r="I792" s="20">
        <v>55.506</v>
      </c>
      <c r="J792" s="19"/>
    </row>
    <row r="793" spans="1:10">
      <c r="A793" s="19" t="str">
        <f t="shared" si="12"/>
        <v>MYSGeneral government gross debt</v>
      </c>
      <c r="B793" s="19" t="s">
        <v>25</v>
      </c>
      <c r="C793" s="19" t="s">
        <v>307</v>
      </c>
      <c r="D793" s="19" t="s">
        <v>735</v>
      </c>
      <c r="E793" s="19" t="s">
        <v>733</v>
      </c>
      <c r="F793" s="19" t="s">
        <v>736</v>
      </c>
      <c r="G793" s="20">
        <v>56.308</v>
      </c>
      <c r="H793" s="20">
        <v>56.533999999999999</v>
      </c>
      <c r="I793" s="20">
        <v>55.988999999999997</v>
      </c>
      <c r="J793" s="19"/>
    </row>
    <row r="794" spans="1:10">
      <c r="A794" s="19" t="str">
        <f t="shared" si="12"/>
        <v>MDVGeneral government gross debt</v>
      </c>
      <c r="B794" s="19" t="s">
        <v>26</v>
      </c>
      <c r="C794" s="19" t="s">
        <v>308</v>
      </c>
      <c r="D794" s="19" t="s">
        <v>735</v>
      </c>
      <c r="E794" s="19" t="s">
        <v>733</v>
      </c>
      <c r="F794" s="19" t="s">
        <v>736</v>
      </c>
      <c r="G794" s="20">
        <v>70.141999999999996</v>
      </c>
      <c r="H794" s="20">
        <v>71.39</v>
      </c>
      <c r="I794" s="20">
        <v>72.352999999999994</v>
      </c>
      <c r="J794" s="19"/>
    </row>
    <row r="795" spans="1:10">
      <c r="A795" s="19" t="str">
        <f t="shared" si="12"/>
        <v>MHLGeneral government gross debt</v>
      </c>
      <c r="B795" s="19" t="s">
        <v>27</v>
      </c>
      <c r="C795" s="19" t="s">
        <v>313</v>
      </c>
      <c r="D795" s="19" t="s">
        <v>735</v>
      </c>
      <c r="E795" s="19" t="s">
        <v>733</v>
      </c>
      <c r="F795" s="19" t="s">
        <v>736</v>
      </c>
      <c r="G795" s="20">
        <v>23.303999999999998</v>
      </c>
      <c r="H795" s="20">
        <v>23.114999999999998</v>
      </c>
      <c r="I795" s="20">
        <v>22.646000000000001</v>
      </c>
      <c r="J795" s="19"/>
    </row>
    <row r="796" spans="1:10">
      <c r="A796" s="19" t="str">
        <f t="shared" si="12"/>
        <v>FSMGeneral government gross debt</v>
      </c>
      <c r="B796" s="19" t="s">
        <v>28</v>
      </c>
      <c r="C796" s="19" t="s">
        <v>324</v>
      </c>
      <c r="D796" s="19" t="s">
        <v>735</v>
      </c>
      <c r="E796" s="19" t="s">
        <v>733</v>
      </c>
      <c r="F796" s="19" t="s">
        <v>736</v>
      </c>
      <c r="G796" s="20">
        <v>18.492000000000001</v>
      </c>
      <c r="H796" s="20">
        <v>16.663</v>
      </c>
      <c r="I796" s="20">
        <v>15.278</v>
      </c>
      <c r="J796" s="19"/>
    </row>
    <row r="797" spans="1:10">
      <c r="A797" s="19" t="str">
        <f t="shared" si="12"/>
        <v>MNGGeneral government gross debt</v>
      </c>
      <c r="B797" s="19" t="s">
        <v>29</v>
      </c>
      <c r="C797" s="19" t="s">
        <v>327</v>
      </c>
      <c r="D797" s="19" t="s">
        <v>735</v>
      </c>
      <c r="E797" s="19" t="s">
        <v>733</v>
      </c>
      <c r="F797" s="19" t="s">
        <v>736</v>
      </c>
      <c r="G797" s="20">
        <v>0</v>
      </c>
      <c r="H797" s="20">
        <v>0</v>
      </c>
      <c r="I797" s="20">
        <v>0</v>
      </c>
      <c r="J797" s="19"/>
    </row>
    <row r="798" spans="1:10">
      <c r="A798" s="19" t="str">
        <f t="shared" si="12"/>
        <v>MMRGeneral government gross debt</v>
      </c>
      <c r="B798" s="19" t="s">
        <v>30</v>
      </c>
      <c r="C798" s="19" t="s">
        <v>336</v>
      </c>
      <c r="D798" s="19" t="s">
        <v>735</v>
      </c>
      <c r="E798" s="19" t="s">
        <v>733</v>
      </c>
      <c r="F798" s="19" t="s">
        <v>736</v>
      </c>
      <c r="G798" s="20">
        <v>38.735999999999997</v>
      </c>
      <c r="H798" s="20">
        <v>38.738</v>
      </c>
      <c r="I798" s="20">
        <v>38.863</v>
      </c>
      <c r="J798" s="19"/>
    </row>
    <row r="799" spans="1:10">
      <c r="A799" s="19" t="str">
        <f t="shared" si="12"/>
        <v>NRUGeneral government gross debt</v>
      </c>
      <c r="B799" s="19" t="s">
        <v>31</v>
      </c>
      <c r="C799" s="19" t="s">
        <v>339</v>
      </c>
      <c r="D799" s="19" t="s">
        <v>735</v>
      </c>
      <c r="E799" s="19" t="s">
        <v>733</v>
      </c>
      <c r="F799" s="19" t="s">
        <v>736</v>
      </c>
      <c r="G799" s="20">
        <v>54.750999999999998</v>
      </c>
      <c r="H799" s="20">
        <v>53.213999999999999</v>
      </c>
      <c r="I799" s="20">
        <v>52.003999999999998</v>
      </c>
      <c r="J799" s="19"/>
    </row>
    <row r="800" spans="1:10">
      <c r="A800" s="19" t="str">
        <f t="shared" si="12"/>
        <v>NPLGeneral government gross debt</v>
      </c>
      <c r="B800" s="19" t="s">
        <v>32</v>
      </c>
      <c r="C800" s="19" t="s">
        <v>340</v>
      </c>
      <c r="D800" s="19" t="s">
        <v>735</v>
      </c>
      <c r="E800" s="19" t="s">
        <v>733</v>
      </c>
      <c r="F800" s="19" t="s">
        <v>736</v>
      </c>
      <c r="G800" s="20">
        <v>32.634999999999998</v>
      </c>
      <c r="H800" s="20">
        <v>34.890999999999998</v>
      </c>
      <c r="I800" s="20">
        <v>36.192999999999998</v>
      </c>
      <c r="J800" s="19"/>
    </row>
    <row r="801" spans="1:10">
      <c r="A801" s="19" t="str">
        <f t="shared" si="12"/>
        <v>NZLGeneral government gross debt</v>
      </c>
      <c r="B801" s="19" t="s">
        <v>34</v>
      </c>
      <c r="C801" s="19" t="s">
        <v>344</v>
      </c>
      <c r="D801" s="19" t="s">
        <v>735</v>
      </c>
      <c r="E801" s="19" t="s">
        <v>733</v>
      </c>
      <c r="F801" s="19" t="s">
        <v>736</v>
      </c>
      <c r="G801" s="20">
        <v>29.597000000000001</v>
      </c>
      <c r="H801" s="20">
        <v>30.167999999999999</v>
      </c>
      <c r="I801" s="20">
        <v>30.597000000000001</v>
      </c>
      <c r="J801" s="19"/>
    </row>
    <row r="802" spans="1:10">
      <c r="A802" s="19" t="str">
        <f t="shared" si="12"/>
        <v>PAKGeneral government gross debt</v>
      </c>
      <c r="B802" s="19" t="s">
        <v>37</v>
      </c>
      <c r="C802" s="19" t="s">
        <v>361</v>
      </c>
      <c r="D802" s="19" t="s">
        <v>735</v>
      </c>
      <c r="E802" s="19" t="s">
        <v>733</v>
      </c>
      <c r="F802" s="19" t="s">
        <v>736</v>
      </c>
      <c r="G802" s="20">
        <v>76.73</v>
      </c>
      <c r="H802" s="20">
        <v>78.649000000000001</v>
      </c>
      <c r="I802" s="20">
        <v>76.108999999999995</v>
      </c>
      <c r="J802" s="19"/>
    </row>
    <row r="803" spans="1:10">
      <c r="A803" s="19" t="str">
        <f t="shared" si="12"/>
        <v>PLWGeneral government gross debt</v>
      </c>
      <c r="B803" s="19" t="s">
        <v>38</v>
      </c>
      <c r="C803" s="19" t="s">
        <v>362</v>
      </c>
      <c r="D803" s="19" t="s">
        <v>735</v>
      </c>
      <c r="E803" s="19" t="s">
        <v>733</v>
      </c>
      <c r="F803" s="19" t="s">
        <v>736</v>
      </c>
      <c r="G803" s="20">
        <v>0</v>
      </c>
      <c r="H803" s="20">
        <v>0</v>
      </c>
      <c r="I803" s="20">
        <v>0</v>
      </c>
      <c r="J803" s="19"/>
    </row>
    <row r="804" spans="1:10">
      <c r="A804" s="19" t="str">
        <f t="shared" si="12"/>
        <v>PNGGeneral government gross debt</v>
      </c>
      <c r="B804" s="19" t="s">
        <v>39</v>
      </c>
      <c r="C804" s="19" t="s">
        <v>365</v>
      </c>
      <c r="D804" s="19" t="s">
        <v>735</v>
      </c>
      <c r="E804" s="19" t="s">
        <v>733</v>
      </c>
      <c r="F804" s="19" t="s">
        <v>736</v>
      </c>
      <c r="G804" s="20">
        <v>41.387</v>
      </c>
      <c r="H804" s="20">
        <v>43.988</v>
      </c>
      <c r="I804" s="20">
        <v>45.606999999999999</v>
      </c>
      <c r="J804" s="19"/>
    </row>
    <row r="805" spans="1:10">
      <c r="A805" s="19" t="str">
        <f t="shared" si="12"/>
        <v>PHLGeneral government gross debt</v>
      </c>
      <c r="B805" s="19" t="s">
        <v>40</v>
      </c>
      <c r="C805" s="19" t="s">
        <v>370</v>
      </c>
      <c r="D805" s="19" t="s">
        <v>735</v>
      </c>
      <c r="E805" s="19" t="s">
        <v>733</v>
      </c>
      <c r="F805" s="19" t="s">
        <v>736</v>
      </c>
      <c r="G805" s="20">
        <v>39.277999999999999</v>
      </c>
      <c r="H805" s="20">
        <v>39.301000000000002</v>
      </c>
      <c r="I805" s="20">
        <v>38.76</v>
      </c>
      <c r="J805" s="19"/>
    </row>
    <row r="806" spans="1:10">
      <c r="A806" s="19" t="str">
        <f t="shared" si="12"/>
        <v>KORGeneral government gross debt</v>
      </c>
      <c r="B806" s="19" t="s">
        <v>41</v>
      </c>
      <c r="C806" s="19" t="s">
        <v>381</v>
      </c>
      <c r="D806" s="19" t="s">
        <v>735</v>
      </c>
      <c r="E806" s="19" t="s">
        <v>733</v>
      </c>
      <c r="F806" s="19" t="s">
        <v>736</v>
      </c>
      <c r="G806" s="20">
        <v>40.143999999999998</v>
      </c>
      <c r="H806" s="20">
        <v>43.414000000000001</v>
      </c>
      <c r="I806" s="20">
        <v>46.414999999999999</v>
      </c>
      <c r="J806" s="19"/>
    </row>
    <row r="807" spans="1:10">
      <c r="A807" s="19" t="str">
        <f t="shared" si="12"/>
        <v>RUSGeneral government gross debt</v>
      </c>
      <c r="B807" s="19" t="s">
        <v>42</v>
      </c>
      <c r="C807" s="19" t="s">
        <v>388</v>
      </c>
      <c r="D807" s="19" t="s">
        <v>735</v>
      </c>
      <c r="E807" s="19" t="s">
        <v>733</v>
      </c>
      <c r="F807" s="19" t="s">
        <v>736</v>
      </c>
      <c r="G807" s="20">
        <v>16.486000000000001</v>
      </c>
      <c r="H807" s="20">
        <v>17.652999999999999</v>
      </c>
      <c r="I807" s="20">
        <v>18.260999999999999</v>
      </c>
      <c r="J807" s="19"/>
    </row>
    <row r="808" spans="1:10">
      <c r="A808" s="19" t="str">
        <f t="shared" si="12"/>
        <v>WSMGeneral government gross debt</v>
      </c>
      <c r="B808" s="19" t="s">
        <v>43</v>
      </c>
      <c r="C808" s="19" t="s">
        <v>405</v>
      </c>
      <c r="D808" s="19" t="s">
        <v>735</v>
      </c>
      <c r="E808" s="19" t="s">
        <v>733</v>
      </c>
      <c r="F808" s="19" t="s">
        <v>736</v>
      </c>
      <c r="G808" s="20">
        <v>49.293999999999997</v>
      </c>
      <c r="H808" s="20">
        <v>48.930999999999997</v>
      </c>
      <c r="I808" s="20">
        <v>49.802</v>
      </c>
      <c r="J808" s="19"/>
    </row>
    <row r="809" spans="1:10">
      <c r="A809" s="19" t="str">
        <f t="shared" si="12"/>
        <v>SGPGeneral government gross debt</v>
      </c>
      <c r="B809" s="19" t="s">
        <v>44</v>
      </c>
      <c r="C809" s="19" t="s">
        <v>421</v>
      </c>
      <c r="D809" s="19" t="s">
        <v>735</v>
      </c>
      <c r="E809" s="19" t="s">
        <v>733</v>
      </c>
      <c r="F809" s="19" t="s">
        <v>736</v>
      </c>
      <c r="G809" s="20">
        <v>114.104</v>
      </c>
      <c r="H809" s="20">
        <v>114.58</v>
      </c>
      <c r="I809" s="20">
        <v>115.05800000000001</v>
      </c>
      <c r="J809" s="19"/>
    </row>
    <row r="810" spans="1:10">
      <c r="A810" s="19" t="str">
        <f t="shared" si="12"/>
        <v>SLBGeneral government gross debt</v>
      </c>
      <c r="B810" s="19" t="s">
        <v>45</v>
      </c>
      <c r="C810" s="19" t="s">
        <v>428</v>
      </c>
      <c r="D810" s="19" t="s">
        <v>735</v>
      </c>
      <c r="E810" s="19" t="s">
        <v>733</v>
      </c>
      <c r="F810" s="19" t="s">
        <v>736</v>
      </c>
      <c r="G810" s="20">
        <v>10.904999999999999</v>
      </c>
      <c r="H810" s="20">
        <v>12.17</v>
      </c>
      <c r="I810" s="20">
        <v>13.298999999999999</v>
      </c>
      <c r="J810" s="19"/>
    </row>
    <row r="811" spans="1:10">
      <c r="A811" s="19" t="str">
        <f t="shared" si="12"/>
        <v>LKAGeneral government gross debt</v>
      </c>
      <c r="B811" s="19" t="s">
        <v>46</v>
      </c>
      <c r="C811" s="19" t="s">
        <v>439</v>
      </c>
      <c r="D811" s="19" t="s">
        <v>735</v>
      </c>
      <c r="E811" s="19" t="s">
        <v>733</v>
      </c>
      <c r="F811" s="19" t="s">
        <v>736</v>
      </c>
      <c r="G811" s="20">
        <v>82.972999999999999</v>
      </c>
      <c r="H811" s="20">
        <v>82.698999999999998</v>
      </c>
      <c r="I811" s="20">
        <v>80.739999999999995</v>
      </c>
      <c r="J811" s="19"/>
    </row>
    <row r="812" spans="1:10">
      <c r="A812" s="19" t="str">
        <f t="shared" si="12"/>
        <v>TJKGeneral government gross debt</v>
      </c>
      <c r="B812" s="19" t="s">
        <v>47</v>
      </c>
      <c r="C812" s="19" t="s">
        <v>454</v>
      </c>
      <c r="D812" s="19" t="s">
        <v>735</v>
      </c>
      <c r="E812" s="19" t="s">
        <v>733</v>
      </c>
      <c r="F812" s="19" t="s">
        <v>736</v>
      </c>
      <c r="G812" s="20">
        <v>45.436</v>
      </c>
      <c r="H812" s="20">
        <v>45.048999999999999</v>
      </c>
      <c r="I812" s="20">
        <v>44.939</v>
      </c>
      <c r="J812" s="19"/>
    </row>
    <row r="813" spans="1:10">
      <c r="A813" s="19" t="str">
        <f t="shared" si="12"/>
        <v>THAGeneral government gross debt</v>
      </c>
      <c r="B813" s="19" t="s">
        <v>48</v>
      </c>
      <c r="C813" s="19" t="s">
        <v>455</v>
      </c>
      <c r="D813" s="19" t="s">
        <v>735</v>
      </c>
      <c r="E813" s="19" t="s">
        <v>733</v>
      </c>
      <c r="F813" s="19" t="s">
        <v>736</v>
      </c>
      <c r="G813" s="20">
        <v>42.436</v>
      </c>
      <c r="H813" s="20">
        <v>43.021000000000001</v>
      </c>
      <c r="I813" s="20">
        <v>43.834000000000003</v>
      </c>
      <c r="J813" s="19"/>
    </row>
    <row r="814" spans="1:10">
      <c r="A814" s="19" t="str">
        <f t="shared" si="12"/>
        <v>TLSGeneral government gross debt</v>
      </c>
      <c r="B814" s="19" t="s">
        <v>49</v>
      </c>
      <c r="C814" s="19" t="s">
        <v>456</v>
      </c>
      <c r="D814" s="19" t="s">
        <v>735</v>
      </c>
      <c r="E814" s="19" t="s">
        <v>733</v>
      </c>
      <c r="F814" s="19" t="s">
        <v>730</v>
      </c>
      <c r="G814" s="17">
        <v>20.731541430645599</v>
      </c>
      <c r="H814" s="17">
        <v>32.702823804425201</v>
      </c>
      <c r="I814" s="17">
        <v>42.405024745925097</v>
      </c>
      <c r="J814" s="19"/>
    </row>
    <row r="815" spans="1:10">
      <c r="A815" s="19" t="str">
        <f t="shared" si="12"/>
        <v>TONGeneral government gross debt</v>
      </c>
      <c r="B815" s="19" t="s">
        <v>50</v>
      </c>
      <c r="C815" s="19" t="s">
        <v>461</v>
      </c>
      <c r="D815" s="19" t="s">
        <v>735</v>
      </c>
      <c r="E815" s="19" t="s">
        <v>733</v>
      </c>
      <c r="F815" s="19" t="s">
        <v>736</v>
      </c>
      <c r="G815" s="20">
        <v>0</v>
      </c>
      <c r="H815" s="20">
        <v>0</v>
      </c>
      <c r="I815" s="20">
        <v>0</v>
      </c>
      <c r="J815" s="19"/>
    </row>
    <row r="816" spans="1:10">
      <c r="A816" s="19" t="str">
        <f t="shared" si="12"/>
        <v>TURGeneral government gross debt</v>
      </c>
      <c r="B816" s="19" t="s">
        <v>51</v>
      </c>
      <c r="C816" s="19" t="s">
        <v>466</v>
      </c>
      <c r="D816" s="19" t="s">
        <v>735</v>
      </c>
      <c r="E816" s="19" t="s">
        <v>733</v>
      </c>
      <c r="F816" s="19" t="s">
        <v>736</v>
      </c>
      <c r="G816" s="20">
        <v>30.102</v>
      </c>
      <c r="H816" s="20">
        <v>30.774999999999999</v>
      </c>
      <c r="I816" s="20">
        <v>31.712</v>
      </c>
      <c r="J816" s="19"/>
    </row>
    <row r="817" spans="1:10">
      <c r="A817" s="19" t="str">
        <f t="shared" si="12"/>
        <v>TKMGeneral government gross debt</v>
      </c>
      <c r="B817" s="19" t="s">
        <v>52</v>
      </c>
      <c r="C817" s="19" t="s">
        <v>467</v>
      </c>
      <c r="D817" s="19" t="s">
        <v>735</v>
      </c>
      <c r="E817" s="19" t="s">
        <v>733</v>
      </c>
      <c r="F817" s="19" t="s">
        <v>736</v>
      </c>
      <c r="G817" s="20">
        <v>30.298999999999999</v>
      </c>
      <c r="H817" s="20">
        <v>29.54</v>
      </c>
      <c r="I817" s="20">
        <v>29.96</v>
      </c>
      <c r="J817" s="19"/>
    </row>
    <row r="818" spans="1:10">
      <c r="A818" s="19" t="str">
        <f t="shared" si="12"/>
        <v>TUVGeneral government gross debt</v>
      </c>
      <c r="B818" s="19" t="s">
        <v>53</v>
      </c>
      <c r="C818" s="19" t="s">
        <v>470</v>
      </c>
      <c r="D818" s="19" t="s">
        <v>735</v>
      </c>
      <c r="E818" s="19" t="s">
        <v>733</v>
      </c>
      <c r="F818" s="19" t="s">
        <v>736</v>
      </c>
      <c r="G818" s="20">
        <v>22.597000000000001</v>
      </c>
      <c r="H818" s="20">
        <v>17.358000000000001</v>
      </c>
      <c r="I818" s="20">
        <v>8.3529999999999998</v>
      </c>
      <c r="J818" s="19"/>
    </row>
    <row r="819" spans="1:10">
      <c r="A819" s="19" t="str">
        <f t="shared" si="12"/>
        <v>UZBGeneral government gross debt</v>
      </c>
      <c r="B819" s="19" t="s">
        <v>54</v>
      </c>
      <c r="C819" s="19" t="s">
        <v>489</v>
      </c>
      <c r="D819" s="19" t="s">
        <v>735</v>
      </c>
      <c r="E819" s="19" t="s">
        <v>733</v>
      </c>
      <c r="F819" s="19" t="s">
        <v>736</v>
      </c>
      <c r="G819" s="20">
        <v>23.327000000000002</v>
      </c>
      <c r="H819" s="20">
        <v>24.831</v>
      </c>
      <c r="I819" s="20">
        <v>24.788</v>
      </c>
      <c r="J819" s="19"/>
    </row>
    <row r="820" spans="1:10">
      <c r="A820" s="19" t="str">
        <f t="shared" si="12"/>
        <v>VUTGeneral government gross debt</v>
      </c>
      <c r="B820" s="19" t="s">
        <v>55</v>
      </c>
      <c r="C820" s="19" t="s">
        <v>490</v>
      </c>
      <c r="D820" s="19" t="s">
        <v>735</v>
      </c>
      <c r="E820" s="19" t="s">
        <v>733</v>
      </c>
      <c r="F820" s="19" t="s">
        <v>736</v>
      </c>
      <c r="G820" s="20">
        <v>49.213000000000001</v>
      </c>
      <c r="H820" s="20">
        <v>50.731999999999999</v>
      </c>
      <c r="I820" s="20">
        <v>52.494</v>
      </c>
      <c r="J820" s="19"/>
    </row>
    <row r="821" spans="1:10">
      <c r="A821" s="19" t="str">
        <f t="shared" si="12"/>
        <v>VNMGeneral government gross debt</v>
      </c>
      <c r="B821" s="19" t="s">
        <v>56</v>
      </c>
      <c r="C821" s="19" t="s">
        <v>493</v>
      </c>
      <c r="D821" s="19" t="s">
        <v>735</v>
      </c>
      <c r="E821" s="19" t="s">
        <v>733</v>
      </c>
      <c r="F821" s="19" t="s">
        <v>736</v>
      </c>
      <c r="G821" s="20">
        <v>54.345999999999997</v>
      </c>
      <c r="H821" s="20">
        <v>53.341000000000001</v>
      </c>
      <c r="I821" s="20">
        <v>52.505000000000003</v>
      </c>
      <c r="J821" s="19"/>
    </row>
    <row r="822" spans="1:10">
      <c r="A822" s="19" t="str">
        <f t="shared" si="12"/>
        <v>ASMGeneral government gross debt</v>
      </c>
      <c r="B822" s="19" t="s">
        <v>1</v>
      </c>
      <c r="C822" s="19" t="s">
        <v>69</v>
      </c>
      <c r="D822" s="19" t="s">
        <v>735</v>
      </c>
      <c r="E822" s="19" t="s">
        <v>733</v>
      </c>
      <c r="F822" s="19" t="s">
        <v>736</v>
      </c>
      <c r="G822" s="21" t="e">
        <v>#N/A</v>
      </c>
      <c r="H822" s="21" t="e">
        <v>#N/A</v>
      </c>
      <c r="I822" s="21" t="e">
        <v>#N/A</v>
      </c>
      <c r="J822" s="19"/>
    </row>
    <row r="823" spans="1:10">
      <c r="A823" s="19" t="str">
        <f t="shared" si="12"/>
        <v>COKGeneral government gross debt</v>
      </c>
      <c r="B823" s="19" t="s">
        <v>10</v>
      </c>
      <c r="C823" s="19" t="s">
        <v>160</v>
      </c>
      <c r="D823" s="19" t="s">
        <v>735</v>
      </c>
      <c r="E823" s="19" t="s">
        <v>733</v>
      </c>
      <c r="F823" s="19" t="s">
        <v>736</v>
      </c>
      <c r="G823" s="21" t="e">
        <v>#N/A</v>
      </c>
      <c r="H823" s="21" t="e">
        <v>#N/A</v>
      </c>
      <c r="I823" s="21" t="e">
        <v>#N/A</v>
      </c>
      <c r="J823" s="19"/>
    </row>
    <row r="824" spans="1:10">
      <c r="A824" s="19" t="str">
        <f t="shared" si="12"/>
        <v>PYFGeneral government gross debt</v>
      </c>
      <c r="B824" s="19" t="s">
        <v>12</v>
      </c>
      <c r="C824" s="19" t="s">
        <v>214</v>
      </c>
      <c r="D824" s="19" t="s">
        <v>735</v>
      </c>
      <c r="E824" s="19" t="s">
        <v>733</v>
      </c>
      <c r="F824" s="19" t="s">
        <v>736</v>
      </c>
      <c r="G824" s="21" t="e">
        <v>#N/A</v>
      </c>
      <c r="H824" s="21" t="e">
        <v>#N/A</v>
      </c>
      <c r="I824" s="21" t="e">
        <v>#N/A</v>
      </c>
      <c r="J824" s="19"/>
    </row>
    <row r="825" spans="1:10">
      <c r="A825" s="19" t="str">
        <f t="shared" si="12"/>
        <v>GUMGeneral government gross debt</v>
      </c>
      <c r="B825" s="19" t="s">
        <v>14</v>
      </c>
      <c r="C825" s="19" t="s">
        <v>236</v>
      </c>
      <c r="D825" s="19" t="s">
        <v>735</v>
      </c>
      <c r="E825" s="19" t="s">
        <v>733</v>
      </c>
      <c r="F825" s="19" t="s">
        <v>736</v>
      </c>
      <c r="G825" s="21" t="e">
        <v>#N/A</v>
      </c>
      <c r="H825" s="21" t="e">
        <v>#N/A</v>
      </c>
      <c r="I825" s="21" t="e">
        <v>#N/A</v>
      </c>
      <c r="J825" s="19"/>
    </row>
    <row r="826" spans="1:10">
      <c r="A826" s="19" t="str">
        <f t="shared" si="12"/>
        <v>HKGGeneral government gross debt</v>
      </c>
      <c r="B826" s="19" t="s">
        <v>15</v>
      </c>
      <c r="C826" s="19" t="s">
        <v>147</v>
      </c>
      <c r="D826" s="19" t="s">
        <v>735</v>
      </c>
      <c r="E826" s="19" t="s">
        <v>733</v>
      </c>
      <c r="F826" s="19" t="s">
        <v>736</v>
      </c>
      <c r="G826" s="20">
        <v>0</v>
      </c>
      <c r="H826" s="20">
        <v>0</v>
      </c>
      <c r="I826" s="20">
        <v>0</v>
      </c>
      <c r="J826" s="19"/>
    </row>
    <row r="827" spans="1:10">
      <c r="A827" s="19" t="str">
        <f t="shared" si="12"/>
        <v>MACGeneral government gross debt</v>
      </c>
      <c r="B827" s="19" t="s">
        <v>24</v>
      </c>
      <c r="C827" s="19" t="s">
        <v>149</v>
      </c>
      <c r="D827" s="19" t="s">
        <v>735</v>
      </c>
      <c r="E827" s="19" t="s">
        <v>733</v>
      </c>
      <c r="F827" s="19" t="s">
        <v>736</v>
      </c>
      <c r="G827" s="20">
        <v>0</v>
      </c>
      <c r="H827" s="20">
        <v>0</v>
      </c>
      <c r="I827" s="20">
        <v>0</v>
      </c>
      <c r="J827" s="19"/>
    </row>
    <row r="828" spans="1:10">
      <c r="A828" s="19" t="str">
        <f t="shared" si="12"/>
        <v>NCLGeneral government gross debt</v>
      </c>
      <c r="B828" s="19" t="s">
        <v>33</v>
      </c>
      <c r="C828" s="19" t="s">
        <v>343</v>
      </c>
      <c r="D828" s="19" t="s">
        <v>735</v>
      </c>
      <c r="E828" s="19" t="s">
        <v>733</v>
      </c>
      <c r="F828" s="19" t="s">
        <v>736</v>
      </c>
      <c r="G828" s="21" t="e">
        <v>#N/A</v>
      </c>
      <c r="H828" s="21" t="e">
        <v>#N/A</v>
      </c>
      <c r="I828" s="21" t="e">
        <v>#N/A</v>
      </c>
      <c r="J828" s="19"/>
    </row>
    <row r="829" spans="1:10">
      <c r="A829" s="19" t="str">
        <f t="shared" si="12"/>
        <v>NIUGeneral government gross debt</v>
      </c>
      <c r="B829" s="19" t="s">
        <v>35</v>
      </c>
      <c r="C829" s="19" t="s">
        <v>351</v>
      </c>
      <c r="D829" s="19" t="s">
        <v>735</v>
      </c>
      <c r="E829" s="19" t="s">
        <v>733</v>
      </c>
      <c r="F829" s="19" t="s">
        <v>736</v>
      </c>
      <c r="G829" s="21" t="e">
        <v>#N/A</v>
      </c>
      <c r="H829" s="21" t="e">
        <v>#N/A</v>
      </c>
      <c r="I829" s="21" t="e">
        <v>#N/A</v>
      </c>
      <c r="J829" s="19"/>
    </row>
    <row r="830" spans="1:10">
      <c r="A830" s="19" t="str">
        <f t="shared" si="12"/>
        <v>MNPGeneral government gross debt</v>
      </c>
      <c r="B830" s="19" t="s">
        <v>36</v>
      </c>
      <c r="C830" s="19" t="s">
        <v>356</v>
      </c>
      <c r="D830" s="19" t="s">
        <v>735</v>
      </c>
      <c r="E830" s="19" t="s">
        <v>733</v>
      </c>
      <c r="F830" s="19" t="s">
        <v>736</v>
      </c>
      <c r="G830" s="21" t="e">
        <v>#N/A</v>
      </c>
      <c r="H830" s="21" t="e">
        <v>#N/A</v>
      </c>
      <c r="I830" s="21" t="e">
        <v>#N/A</v>
      </c>
      <c r="J830" s="19"/>
    </row>
    <row r="831" spans="1:10">
      <c r="A831" s="19" t="str">
        <f t="shared" si="12"/>
        <v>AGOGeneral government gross debt</v>
      </c>
      <c r="B831" s="26" t="s">
        <v>72</v>
      </c>
      <c r="C831" s="26" t="s">
        <v>73</v>
      </c>
      <c r="D831" s="26" t="s">
        <v>735</v>
      </c>
      <c r="E831" s="26" t="s">
        <v>733</v>
      </c>
      <c r="F831" s="26" t="s">
        <v>730</v>
      </c>
      <c r="G831" s="27">
        <v>72.160464812310494</v>
      </c>
      <c r="H831" s="27">
        <v>56.933711894300103</v>
      </c>
      <c r="I831" s="27">
        <v>42.809776042023401</v>
      </c>
    </row>
    <row r="832" spans="1:10">
      <c r="A832" s="19" t="str">
        <f t="shared" si="12"/>
        <v>ALBGeneral government gross debt</v>
      </c>
      <c r="B832" s="26" t="s">
        <v>65</v>
      </c>
      <c r="C832" s="26" t="s">
        <v>66</v>
      </c>
      <c r="D832" s="26" t="s">
        <v>735</v>
      </c>
      <c r="E832" s="26" t="s">
        <v>733</v>
      </c>
      <c r="F832" s="26" t="s">
        <v>730</v>
      </c>
      <c r="G832" s="27">
        <v>67.261388311767405</v>
      </c>
      <c r="H832" s="27">
        <v>64.928491354417901</v>
      </c>
      <c r="I832" s="27">
        <v>62.184054193793401</v>
      </c>
    </row>
    <row r="833" spans="1:9">
      <c r="A833" s="19" t="str">
        <f t="shared" si="12"/>
        <v>AREGeneral government gross debt</v>
      </c>
      <c r="B833" s="26" t="s">
        <v>475</v>
      </c>
      <c r="C833" s="26" t="s">
        <v>476</v>
      </c>
      <c r="D833" s="26" t="s">
        <v>735</v>
      </c>
      <c r="E833" s="26" t="s">
        <v>733</v>
      </c>
      <c r="F833" s="26" t="s">
        <v>730</v>
      </c>
      <c r="G833" s="27">
        <v>21.1370169967641</v>
      </c>
      <c r="H833" s="27">
        <v>22.529439074832201</v>
      </c>
      <c r="I833" s="27">
        <v>22.7374239287725</v>
      </c>
    </row>
    <row r="834" spans="1:9">
      <c r="A834" s="19" t="str">
        <f t="shared" si="12"/>
        <v>ARGGeneral government gross debt</v>
      </c>
      <c r="B834" s="26" t="s">
        <v>80</v>
      </c>
      <c r="C834" s="26" t="s">
        <v>81</v>
      </c>
      <c r="D834" s="26" t="s">
        <v>735</v>
      </c>
      <c r="E834" s="26" t="s">
        <v>733</v>
      </c>
      <c r="F834" s="26" t="s">
        <v>730</v>
      </c>
      <c r="G834" s="27">
        <v>74.614170844387601</v>
      </c>
      <c r="H834" s="27">
        <v>63.885947546243997</v>
      </c>
      <c r="I834" s="27">
        <v>55.302771740426302</v>
      </c>
    </row>
    <row r="835" spans="1:9">
      <c r="A835" s="19" t="str">
        <f t="shared" ref="A835:A898" si="13">C835&amp;D835</f>
        <v>AUTGeneral government gross debt</v>
      </c>
      <c r="B835" s="26" t="s">
        <v>86</v>
      </c>
      <c r="C835" s="26" t="s">
        <v>87</v>
      </c>
      <c r="D835" s="26" t="s">
        <v>735</v>
      </c>
      <c r="E835" s="26" t="s">
        <v>733</v>
      </c>
      <c r="F835" s="26" t="s">
        <v>730</v>
      </c>
      <c r="G835" s="27">
        <v>72.375057152077403</v>
      </c>
      <c r="H835" s="27">
        <v>70.109660637884005</v>
      </c>
      <c r="I835" s="27">
        <v>67.595102512641006</v>
      </c>
    </row>
    <row r="836" spans="1:9">
      <c r="A836" s="19" t="str">
        <f t="shared" si="13"/>
        <v>BDIGeneral government gross debt</v>
      </c>
      <c r="B836" s="26" t="s">
        <v>128</v>
      </c>
      <c r="C836" s="26" t="s">
        <v>129</v>
      </c>
      <c r="D836" s="26" t="s">
        <v>735</v>
      </c>
      <c r="E836" s="26" t="s">
        <v>733</v>
      </c>
      <c r="F836" s="26" t="s">
        <v>730</v>
      </c>
      <c r="G836" s="27">
        <v>65.137752638840894</v>
      </c>
      <c r="H836" s="27">
        <v>72.896060084687505</v>
      </c>
      <c r="I836" s="27">
        <v>78.9080749981065</v>
      </c>
    </row>
    <row r="837" spans="1:9">
      <c r="A837" s="19" t="str">
        <f t="shared" si="13"/>
        <v>BELGeneral government gross debt</v>
      </c>
      <c r="B837" s="26" t="s">
        <v>98</v>
      </c>
      <c r="C837" s="26" t="s">
        <v>99</v>
      </c>
      <c r="D837" s="26" t="s">
        <v>735</v>
      </c>
      <c r="E837" s="26" t="s">
        <v>733</v>
      </c>
      <c r="F837" s="26" t="s">
        <v>730</v>
      </c>
      <c r="G837" s="27">
        <v>98.622842496430707</v>
      </c>
      <c r="H837" s="27">
        <v>94.991878141157201</v>
      </c>
      <c r="I837" s="27">
        <v>90.865347664343702</v>
      </c>
    </row>
    <row r="838" spans="1:9">
      <c r="A838" s="19" t="str">
        <f t="shared" si="13"/>
        <v>BENGeneral government gross debt</v>
      </c>
      <c r="B838" s="26" t="s">
        <v>102</v>
      </c>
      <c r="C838" s="26" t="s">
        <v>103</v>
      </c>
      <c r="D838" s="26" t="s">
        <v>735</v>
      </c>
      <c r="E838" s="26" t="s">
        <v>733</v>
      </c>
      <c r="F838" s="26" t="s">
        <v>730</v>
      </c>
      <c r="G838" s="27">
        <v>54.2167755641591</v>
      </c>
      <c r="H838" s="27">
        <v>52.965235173824098</v>
      </c>
      <c r="I838" s="27">
        <v>51.213564540130001</v>
      </c>
    </row>
    <row r="839" spans="1:9">
      <c r="A839" s="19" t="str">
        <f t="shared" si="13"/>
        <v>BFAGeneral government gross debt</v>
      </c>
      <c r="B839" s="26" t="s">
        <v>126</v>
      </c>
      <c r="C839" s="26" t="s">
        <v>127</v>
      </c>
      <c r="D839" s="26" t="s">
        <v>735</v>
      </c>
      <c r="E839" s="26" t="s">
        <v>733</v>
      </c>
      <c r="F839" s="26" t="s">
        <v>730</v>
      </c>
      <c r="G839" s="27">
        <v>43.609043594066002</v>
      </c>
      <c r="H839" s="27">
        <v>43.754843696236101</v>
      </c>
      <c r="I839" s="27">
        <v>43.457924644087903</v>
      </c>
    </row>
    <row r="840" spans="1:9">
      <c r="A840" s="19" t="str">
        <f t="shared" si="13"/>
        <v>BGRGeneral government gross debt</v>
      </c>
      <c r="B840" s="26" t="s">
        <v>124</v>
      </c>
      <c r="C840" s="26" t="s">
        <v>125</v>
      </c>
      <c r="D840" s="26" t="s">
        <v>735</v>
      </c>
      <c r="E840" s="26" t="s">
        <v>733</v>
      </c>
      <c r="F840" s="26" t="s">
        <v>730</v>
      </c>
      <c r="G840" s="27">
        <v>18.8320301705219</v>
      </c>
      <c r="H840" s="27">
        <v>17.444617342183498</v>
      </c>
      <c r="I840" s="27">
        <v>16.113532239960598</v>
      </c>
    </row>
    <row r="841" spans="1:9">
      <c r="A841" s="19" t="str">
        <f t="shared" si="13"/>
        <v>BHRGeneral government gross debt</v>
      </c>
      <c r="B841" s="26" t="s">
        <v>91</v>
      </c>
      <c r="C841" s="26" t="s">
        <v>92</v>
      </c>
      <c r="D841" s="26" t="s">
        <v>735</v>
      </c>
      <c r="E841" s="26" t="s">
        <v>733</v>
      </c>
      <c r="F841" s="26" t="s">
        <v>730</v>
      </c>
      <c r="G841" s="27">
        <v>101.256063963985</v>
      </c>
      <c r="H841" s="27">
        <v>108.786031470965</v>
      </c>
      <c r="I841" s="27">
        <v>114.178901182259</v>
      </c>
    </row>
    <row r="842" spans="1:9">
      <c r="A842" s="19" t="str">
        <f t="shared" si="13"/>
        <v>BHSGeneral government gross debt</v>
      </c>
      <c r="B842" s="26" t="s">
        <v>89</v>
      </c>
      <c r="C842" s="26" t="s">
        <v>90</v>
      </c>
      <c r="D842" s="26" t="s">
        <v>735</v>
      </c>
      <c r="E842" s="26" t="s">
        <v>733</v>
      </c>
      <c r="F842" s="26" t="s">
        <v>730</v>
      </c>
      <c r="G842" s="27">
        <v>61.668079611442799</v>
      </c>
      <c r="H842" s="27">
        <v>64.386446090003204</v>
      </c>
      <c r="I842" s="27">
        <v>64.903915247252499</v>
      </c>
    </row>
    <row r="843" spans="1:9">
      <c r="A843" s="19" t="str">
        <f t="shared" si="13"/>
        <v>BIHGeneral government gross debt</v>
      </c>
      <c r="B843" s="26" t="s">
        <v>111</v>
      </c>
      <c r="C843" s="26" t="s">
        <v>112</v>
      </c>
      <c r="D843" s="26" t="s">
        <v>735</v>
      </c>
      <c r="E843" s="26" t="s">
        <v>733</v>
      </c>
      <c r="F843" s="26" t="s">
        <v>730</v>
      </c>
      <c r="G843" s="27">
        <v>33.056652521836597</v>
      </c>
      <c r="H843" s="27">
        <v>28.5515991896659</v>
      </c>
      <c r="I843" s="27">
        <v>24.1491735761137</v>
      </c>
    </row>
    <row r="844" spans="1:9">
      <c r="A844" s="19" t="str">
        <f t="shared" si="13"/>
        <v>BLRGeneral government gross debt</v>
      </c>
      <c r="B844" s="26" t="s">
        <v>96</v>
      </c>
      <c r="C844" s="26" t="s">
        <v>97</v>
      </c>
      <c r="D844" s="26" t="s">
        <v>735</v>
      </c>
      <c r="E844" s="26" t="s">
        <v>733</v>
      </c>
      <c r="F844" s="26" t="s">
        <v>730</v>
      </c>
      <c r="G844" s="27">
        <v>42.963845472297002</v>
      </c>
      <c r="H844" s="27">
        <v>37.713209540223403</v>
      </c>
      <c r="I844" s="27">
        <v>32.6490474561813</v>
      </c>
    </row>
    <row r="845" spans="1:9">
      <c r="A845" s="19" t="str">
        <f t="shared" si="13"/>
        <v>BLZGeneral government gross debt</v>
      </c>
      <c r="B845" s="26" t="s">
        <v>100</v>
      </c>
      <c r="C845" s="26" t="s">
        <v>101</v>
      </c>
      <c r="D845" s="26" t="s">
        <v>735</v>
      </c>
      <c r="E845" s="26" t="s">
        <v>733</v>
      </c>
      <c r="F845" s="26" t="s">
        <v>730</v>
      </c>
      <c r="G845" s="27">
        <v>97.071655015881802</v>
      </c>
      <c r="H845" s="27">
        <v>95.525356314219394</v>
      </c>
      <c r="I845" s="27">
        <v>93.515680491879394</v>
      </c>
    </row>
    <row r="846" spans="1:9">
      <c r="A846" s="19" t="str">
        <f t="shared" si="13"/>
        <v>BOLGeneral government gross debt</v>
      </c>
      <c r="B846" s="26" t="s">
        <v>107</v>
      </c>
      <c r="C846" s="26" t="s">
        <v>108</v>
      </c>
      <c r="D846" s="26" t="s">
        <v>735</v>
      </c>
      <c r="E846" s="26" t="s">
        <v>733</v>
      </c>
      <c r="F846" s="26" t="s">
        <v>730</v>
      </c>
      <c r="G846" s="27">
        <v>59.738140723614499</v>
      </c>
      <c r="H846" s="27">
        <v>63.984975748255003</v>
      </c>
      <c r="I846" s="27">
        <v>67.206613853082501</v>
      </c>
    </row>
    <row r="847" spans="1:9">
      <c r="A847" s="19" t="str">
        <f t="shared" si="13"/>
        <v>BRAGeneral government gross debt</v>
      </c>
      <c r="B847" s="26" t="s">
        <v>117</v>
      </c>
      <c r="C847" s="26" t="s">
        <v>118</v>
      </c>
      <c r="D847" s="26" t="s">
        <v>735</v>
      </c>
      <c r="E847" s="26" t="s">
        <v>733</v>
      </c>
      <c r="F847" s="26" t="s">
        <v>730</v>
      </c>
      <c r="G847" s="27">
        <v>89.488704595276602</v>
      </c>
      <c r="H847" s="27">
        <v>89.266358828636797</v>
      </c>
      <c r="I847" s="27">
        <v>87.338911974833096</v>
      </c>
    </row>
    <row r="848" spans="1:9">
      <c r="A848" s="19" t="str">
        <f t="shared" si="13"/>
        <v>BRBGeneral government gross debt</v>
      </c>
      <c r="B848" s="26" t="s">
        <v>94</v>
      </c>
      <c r="C848" s="26" t="s">
        <v>95</v>
      </c>
      <c r="D848" s="26" t="s">
        <v>735</v>
      </c>
      <c r="E848" s="26" t="s">
        <v>733</v>
      </c>
      <c r="F848" s="26" t="s">
        <v>730</v>
      </c>
      <c r="G848" s="27">
        <v>116.11763395258799</v>
      </c>
      <c r="H848" s="27">
        <v>111.90733881182901</v>
      </c>
      <c r="I848" s="27">
        <v>107.37823549752</v>
      </c>
    </row>
    <row r="849" spans="1:9">
      <c r="A849" s="19" t="str">
        <f t="shared" si="13"/>
        <v>BWAGeneral government gross debt</v>
      </c>
      <c r="B849" s="26" t="s">
        <v>113</v>
      </c>
      <c r="C849" s="26" t="s">
        <v>114</v>
      </c>
      <c r="D849" s="26" t="s">
        <v>735</v>
      </c>
      <c r="E849" s="26" t="s">
        <v>733</v>
      </c>
      <c r="F849" s="26" t="s">
        <v>730</v>
      </c>
      <c r="G849" s="27">
        <v>15.2669373440398</v>
      </c>
      <c r="H849" s="27">
        <v>16.992049796791601</v>
      </c>
      <c r="I849" s="27">
        <v>17.966669700844001</v>
      </c>
    </row>
    <row r="850" spans="1:9">
      <c r="A850" s="19" t="str">
        <f t="shared" si="13"/>
        <v>CAFGeneral government gross debt</v>
      </c>
      <c r="B850" s="26" t="s">
        <v>139</v>
      </c>
      <c r="C850" s="26" t="s">
        <v>140</v>
      </c>
      <c r="D850" s="26" t="s">
        <v>735</v>
      </c>
      <c r="E850" s="26" t="s">
        <v>733</v>
      </c>
      <c r="F850" s="26" t="s">
        <v>730</v>
      </c>
      <c r="G850" s="27">
        <v>46.629052494923798</v>
      </c>
      <c r="H850" s="27">
        <v>42.097304639226898</v>
      </c>
      <c r="I850" s="27">
        <v>38.024988292198699</v>
      </c>
    </row>
    <row r="851" spans="1:9">
      <c r="A851" s="19" t="str">
        <f t="shared" si="13"/>
        <v>CANGeneral government gross debt</v>
      </c>
      <c r="B851" s="26" t="s">
        <v>135</v>
      </c>
      <c r="C851" s="26" t="s">
        <v>136</v>
      </c>
      <c r="D851" s="26" t="s">
        <v>735</v>
      </c>
      <c r="E851" s="26" t="s">
        <v>733</v>
      </c>
      <c r="F851" s="26" t="s">
        <v>730</v>
      </c>
      <c r="G851" s="27">
        <v>88.291360749073704</v>
      </c>
      <c r="H851" s="27">
        <v>86.478758792956498</v>
      </c>
      <c r="I851" s="27">
        <v>84.328940056066003</v>
      </c>
    </row>
    <row r="852" spans="1:9">
      <c r="A852" s="19" t="str">
        <f t="shared" si="13"/>
        <v>CHEGeneral government gross debt</v>
      </c>
      <c r="B852" s="26" t="s">
        <v>450</v>
      </c>
      <c r="C852" s="26" t="s">
        <v>451</v>
      </c>
      <c r="D852" s="26" t="s">
        <v>735</v>
      </c>
      <c r="E852" s="26" t="s">
        <v>733</v>
      </c>
      <c r="F852" s="26" t="s">
        <v>730</v>
      </c>
      <c r="G852" s="27">
        <v>38.959709564612901</v>
      </c>
      <c r="H852" s="27">
        <v>37.292189345780002</v>
      </c>
      <c r="I852" s="27">
        <v>35.561878099910302</v>
      </c>
    </row>
    <row r="853" spans="1:9">
      <c r="A853" s="19" t="str">
        <f t="shared" si="13"/>
        <v>CHLGeneral government gross debt</v>
      </c>
      <c r="B853" s="26" t="s">
        <v>143</v>
      </c>
      <c r="C853" s="26" t="s">
        <v>144</v>
      </c>
      <c r="D853" s="26" t="s">
        <v>735</v>
      </c>
      <c r="E853" s="26" t="s">
        <v>733</v>
      </c>
      <c r="F853" s="26" t="s">
        <v>730</v>
      </c>
      <c r="G853" s="27">
        <v>26.559896653980701</v>
      </c>
      <c r="H853" s="27">
        <v>27.479163472627601</v>
      </c>
      <c r="I853" s="27">
        <v>28.062691382889</v>
      </c>
    </row>
    <row r="854" spans="1:9">
      <c r="A854" s="19" t="str">
        <f t="shared" si="13"/>
        <v>CIVGeneral government gross debt</v>
      </c>
      <c r="B854" s="26" t="s">
        <v>163</v>
      </c>
      <c r="C854" s="26" t="s">
        <v>164</v>
      </c>
      <c r="D854" s="26" t="s">
        <v>735</v>
      </c>
      <c r="E854" s="26" t="s">
        <v>733</v>
      </c>
      <c r="F854" s="26" t="s">
        <v>730</v>
      </c>
      <c r="G854" s="27">
        <v>51.786176148190101</v>
      </c>
      <c r="H854" s="27">
        <v>50.7346693015282</v>
      </c>
      <c r="I854" s="27">
        <v>49.314693062473303</v>
      </c>
    </row>
    <row r="855" spans="1:9">
      <c r="A855" s="19" t="str">
        <f t="shared" si="13"/>
        <v>CMRGeneral government gross debt</v>
      </c>
      <c r="B855" s="26" t="s">
        <v>133</v>
      </c>
      <c r="C855" s="26" t="s">
        <v>134</v>
      </c>
      <c r="D855" s="26" t="s">
        <v>735</v>
      </c>
      <c r="E855" s="26" t="s">
        <v>733</v>
      </c>
      <c r="F855" s="26" t="s">
        <v>730</v>
      </c>
      <c r="G855" s="27">
        <v>37.984152457991001</v>
      </c>
      <c r="H855" s="27">
        <v>37.9552318744445</v>
      </c>
      <c r="I855" s="27">
        <v>37.453937688429598</v>
      </c>
    </row>
    <row r="856" spans="1:9">
      <c r="A856" s="19" t="str">
        <f t="shared" si="13"/>
        <v>CODGeneral government gross debt</v>
      </c>
      <c r="B856" s="26" t="s">
        <v>177</v>
      </c>
      <c r="C856" s="26" t="s">
        <v>178</v>
      </c>
      <c r="D856" s="26" t="s">
        <v>735</v>
      </c>
      <c r="E856" s="26" t="s">
        <v>733</v>
      </c>
      <c r="F856" s="26" t="s">
        <v>730</v>
      </c>
      <c r="G856" s="27">
        <v>10.2483250258752</v>
      </c>
      <c r="H856" s="27">
        <v>7.9797546682731904</v>
      </c>
      <c r="I856" s="27">
        <v>6.0388027079113797</v>
      </c>
    </row>
    <row r="857" spans="1:9">
      <c r="A857" s="19" t="str">
        <f t="shared" si="13"/>
        <v>COGGeneral government gross debt</v>
      </c>
      <c r="B857" s="26" t="s">
        <v>158</v>
      </c>
      <c r="C857" s="26" t="s">
        <v>159</v>
      </c>
      <c r="D857" s="26" t="s">
        <v>735</v>
      </c>
      <c r="E857" s="26" t="s">
        <v>733</v>
      </c>
      <c r="F857" s="26" t="s">
        <v>730</v>
      </c>
      <c r="G857" s="27">
        <v>86.534386209999099</v>
      </c>
      <c r="H857" s="27">
        <v>76.212151946852998</v>
      </c>
      <c r="I857" s="27">
        <v>66.641321140611694</v>
      </c>
    </row>
    <row r="858" spans="1:9">
      <c r="A858" s="19" t="str">
        <f t="shared" si="13"/>
        <v>COLGeneral government gross debt</v>
      </c>
      <c r="B858" s="26" t="s">
        <v>154</v>
      </c>
      <c r="C858" s="26" t="s">
        <v>155</v>
      </c>
      <c r="D858" s="26" t="s">
        <v>735</v>
      </c>
      <c r="E858" s="26" t="s">
        <v>733</v>
      </c>
      <c r="F858" s="26" t="s">
        <v>730</v>
      </c>
      <c r="G858" s="27">
        <v>49.062179999351599</v>
      </c>
      <c r="H858" s="27">
        <v>47.021288545371803</v>
      </c>
      <c r="I858" s="27">
        <v>44.796609192377197</v>
      </c>
    </row>
    <row r="859" spans="1:9">
      <c r="A859" s="19" t="str">
        <f t="shared" si="13"/>
        <v>COMGeneral government gross debt</v>
      </c>
      <c r="B859" s="26" t="s">
        <v>156</v>
      </c>
      <c r="C859" s="26" t="s">
        <v>157</v>
      </c>
      <c r="D859" s="26" t="s">
        <v>735</v>
      </c>
      <c r="E859" s="26" t="s">
        <v>733</v>
      </c>
      <c r="F859" s="26" t="s">
        <v>730</v>
      </c>
      <c r="G859" s="27">
        <v>31.192942334592399</v>
      </c>
      <c r="H859" s="27">
        <v>30.757856943607401</v>
      </c>
      <c r="I859" s="27">
        <v>30.268865722732201</v>
      </c>
    </row>
    <row r="860" spans="1:9">
      <c r="A860" s="19" t="str">
        <f t="shared" si="13"/>
        <v>CPVGeneral government gross debt</v>
      </c>
      <c r="B860" s="26" t="s">
        <v>130</v>
      </c>
      <c r="C860" s="26" t="s">
        <v>131</v>
      </c>
      <c r="D860" s="26" t="s">
        <v>735</v>
      </c>
      <c r="E860" s="26" t="s">
        <v>733</v>
      </c>
      <c r="F860" s="26" t="s">
        <v>730</v>
      </c>
      <c r="G860" s="27">
        <v>120.688018060109</v>
      </c>
      <c r="H860" s="27">
        <v>114.376420766381</v>
      </c>
      <c r="I860" s="27">
        <v>107.798814147713</v>
      </c>
    </row>
    <row r="861" spans="1:9">
      <c r="A861" s="19" t="str">
        <f t="shared" si="13"/>
        <v>CRIGeneral government gross debt</v>
      </c>
      <c r="B861" s="26" t="s">
        <v>161</v>
      </c>
      <c r="C861" s="26" t="s">
        <v>162</v>
      </c>
      <c r="D861" s="26" t="s">
        <v>735</v>
      </c>
      <c r="E861" s="26" t="s">
        <v>733</v>
      </c>
      <c r="F861" s="26" t="s">
        <v>730</v>
      </c>
      <c r="G861" s="27">
        <v>57.404270687728797</v>
      </c>
      <c r="H861" s="27">
        <v>60.672584066325399</v>
      </c>
      <c r="I861" s="27">
        <v>63.042564334418202</v>
      </c>
    </row>
    <row r="862" spans="1:9">
      <c r="A862" s="19" t="str">
        <f t="shared" si="13"/>
        <v>CYPGeneral government gross debt</v>
      </c>
      <c r="B862" s="26" t="s">
        <v>171</v>
      </c>
      <c r="C862" s="26" t="s">
        <v>172</v>
      </c>
      <c r="D862" s="26" t="s">
        <v>735</v>
      </c>
      <c r="E862" s="26" t="s">
        <v>733</v>
      </c>
      <c r="F862" s="26" t="s">
        <v>730</v>
      </c>
      <c r="G862" s="27">
        <v>93.754138659845196</v>
      </c>
      <c r="H862" s="27">
        <v>86.6071800858941</v>
      </c>
      <c r="I862" s="27">
        <v>79.3362530180096</v>
      </c>
    </row>
    <row r="863" spans="1:9">
      <c r="A863" s="19" t="str">
        <f t="shared" si="13"/>
        <v>CZEGeneral government gross debt</v>
      </c>
      <c r="B863" s="26" t="s">
        <v>173</v>
      </c>
      <c r="C863" s="26" t="s">
        <v>174</v>
      </c>
      <c r="D863" s="26" t="s">
        <v>735</v>
      </c>
      <c r="E863" s="26" t="s">
        <v>733</v>
      </c>
      <c r="F863" s="26" t="s">
        <v>730</v>
      </c>
      <c r="G863" s="27">
        <v>30.266557947893698</v>
      </c>
      <c r="H863" s="27">
        <v>27.443384855027499</v>
      </c>
      <c r="I863" s="27">
        <v>24.8498832974363</v>
      </c>
    </row>
    <row r="864" spans="1:9">
      <c r="A864" s="19" t="str">
        <f t="shared" si="13"/>
        <v>DEUGeneral government gross debt</v>
      </c>
      <c r="B864" s="26" t="s">
        <v>222</v>
      </c>
      <c r="C864" s="26" t="s">
        <v>223</v>
      </c>
      <c r="D864" s="26" t="s">
        <v>735</v>
      </c>
      <c r="E864" s="26" t="s">
        <v>733</v>
      </c>
      <c r="F864" s="26" t="s">
        <v>730</v>
      </c>
      <c r="G864" s="27">
        <v>56.905873152682901</v>
      </c>
      <c r="H864" s="27">
        <v>53.817029857959398</v>
      </c>
      <c r="I864" s="27">
        <v>50.7619172811292</v>
      </c>
    </row>
    <row r="865" spans="1:9">
      <c r="A865" s="19" t="str">
        <f t="shared" si="13"/>
        <v>DJIGeneral government gross debt</v>
      </c>
      <c r="B865" s="26" t="s">
        <v>181</v>
      </c>
      <c r="C865" s="26" t="s">
        <v>182</v>
      </c>
      <c r="D865" s="26" t="s">
        <v>735</v>
      </c>
      <c r="E865" s="26" t="s">
        <v>733</v>
      </c>
      <c r="F865" s="26" t="s">
        <v>730</v>
      </c>
      <c r="G865" s="27">
        <v>66.928929277979705</v>
      </c>
      <c r="H865" s="27">
        <v>65.587790975123397</v>
      </c>
      <c r="I865" s="27">
        <v>63.3760637290126</v>
      </c>
    </row>
    <row r="866" spans="1:9">
      <c r="A866" s="19" t="str">
        <f t="shared" si="13"/>
        <v>DNKGeneral government gross debt</v>
      </c>
      <c r="B866" s="26" t="s">
        <v>179</v>
      </c>
      <c r="C866" s="26" t="s">
        <v>180</v>
      </c>
      <c r="D866" s="26" t="s">
        <v>735</v>
      </c>
      <c r="E866" s="26" t="s">
        <v>733</v>
      </c>
      <c r="F866" s="26" t="s">
        <v>730</v>
      </c>
      <c r="G866" s="27">
        <v>33.067059180729899</v>
      </c>
      <c r="H866" s="27">
        <v>31.430330461929302</v>
      </c>
      <c r="I866" s="27">
        <v>29.515437858626399</v>
      </c>
    </row>
    <row r="867" spans="1:9">
      <c r="A867" s="19" t="str">
        <f t="shared" si="13"/>
        <v>DOMGeneral government gross debt</v>
      </c>
      <c r="B867" s="26" t="s">
        <v>185</v>
      </c>
      <c r="C867" s="26" t="s">
        <v>186</v>
      </c>
      <c r="D867" s="26" t="s">
        <v>735</v>
      </c>
      <c r="E867" s="26" t="s">
        <v>733</v>
      </c>
      <c r="F867" s="26" t="s">
        <v>730</v>
      </c>
      <c r="G867" s="27">
        <v>40.491121990635101</v>
      </c>
      <c r="H867" s="27">
        <v>39.697257816921201</v>
      </c>
      <c r="I867" s="27">
        <v>38.5572537322575</v>
      </c>
    </row>
    <row r="868" spans="1:9">
      <c r="A868" s="19" t="str">
        <f t="shared" si="13"/>
        <v>DZAGeneral government gross debt</v>
      </c>
      <c r="B868" s="26" t="s">
        <v>67</v>
      </c>
      <c r="C868" s="26" t="s">
        <v>68</v>
      </c>
      <c r="D868" s="26" t="s">
        <v>735</v>
      </c>
      <c r="E868" s="26" t="s">
        <v>733</v>
      </c>
      <c r="F868" s="26" t="s">
        <v>730</v>
      </c>
      <c r="G868" s="27">
        <v>41.436627049145201</v>
      </c>
      <c r="H868" s="27">
        <v>46.086135011877502</v>
      </c>
      <c r="I868" s="27">
        <v>50.262977009105803</v>
      </c>
    </row>
    <row r="869" spans="1:9">
      <c r="A869" s="19" t="str">
        <f t="shared" si="13"/>
        <v>ECUGeneral government gross debt</v>
      </c>
      <c r="B869" s="26" t="s">
        <v>187</v>
      </c>
      <c r="C869" s="26" t="s">
        <v>188</v>
      </c>
      <c r="D869" s="26" t="s">
        <v>735</v>
      </c>
      <c r="E869" s="26" t="s">
        <v>733</v>
      </c>
      <c r="F869" s="26" t="s">
        <v>730</v>
      </c>
      <c r="G869" s="27">
        <v>46.838325302051402</v>
      </c>
      <c r="H869" s="27">
        <v>46.858763834759401</v>
      </c>
      <c r="I869" s="27">
        <v>45.9854308570726</v>
      </c>
    </row>
    <row r="870" spans="1:9">
      <c r="A870" s="19" t="str">
        <f t="shared" si="13"/>
        <v>EGYGeneral government gross debt</v>
      </c>
      <c r="B870" s="26" t="s">
        <v>189</v>
      </c>
      <c r="C870" s="26" t="s">
        <v>190</v>
      </c>
      <c r="D870" s="26" t="s">
        <v>735</v>
      </c>
      <c r="E870" s="26" t="s">
        <v>733</v>
      </c>
      <c r="F870" s="26" t="s">
        <v>730</v>
      </c>
      <c r="G870" s="27">
        <v>89.141550423370504</v>
      </c>
      <c r="H870" s="27">
        <v>84.3619002580987</v>
      </c>
      <c r="I870" s="27">
        <v>79.925385216379794</v>
      </c>
    </row>
    <row r="871" spans="1:9">
      <c r="A871" s="19" t="str">
        <f t="shared" si="13"/>
        <v>ERIGeneral government gross debt</v>
      </c>
      <c r="B871" s="26" t="s">
        <v>195</v>
      </c>
      <c r="C871" s="26" t="s">
        <v>196</v>
      </c>
      <c r="D871" s="26" t="s">
        <v>735</v>
      </c>
      <c r="E871" s="26" t="s">
        <v>733</v>
      </c>
      <c r="F871" s="26" t="s">
        <v>730</v>
      </c>
      <c r="G871" s="27">
        <v>129.714136606327</v>
      </c>
      <c r="H871" s="27">
        <v>127.83705938828599</v>
      </c>
      <c r="I871" s="27">
        <v>126.11405023425699</v>
      </c>
    </row>
    <row r="872" spans="1:9">
      <c r="A872" s="19" t="str">
        <f t="shared" si="13"/>
        <v>ESPGeneral government gross debt</v>
      </c>
      <c r="B872" s="26" t="s">
        <v>437</v>
      </c>
      <c r="C872" s="26" t="s">
        <v>438</v>
      </c>
      <c r="D872" s="26" t="s">
        <v>735</v>
      </c>
      <c r="E872" s="26" t="s">
        <v>733</v>
      </c>
      <c r="F872" s="26" t="s">
        <v>730</v>
      </c>
      <c r="G872" s="27">
        <v>95.123560697661503</v>
      </c>
      <c r="H872" s="27">
        <v>93.486425983466404</v>
      </c>
      <c r="I872" s="27">
        <v>91.418719690192503</v>
      </c>
    </row>
    <row r="873" spans="1:9">
      <c r="A873" s="19" t="str">
        <f t="shared" si="13"/>
        <v>ESTGeneral government gross debt</v>
      </c>
      <c r="B873" s="26" t="s">
        <v>197</v>
      </c>
      <c r="C873" s="26" t="s">
        <v>198</v>
      </c>
      <c r="D873" s="26" t="s">
        <v>735</v>
      </c>
      <c r="E873" s="26" t="s">
        <v>733</v>
      </c>
      <c r="F873" s="26" t="s">
        <v>730</v>
      </c>
      <c r="G873" s="27">
        <v>6.9721746441689998</v>
      </c>
      <c r="H873" s="27">
        <v>5.7071442613198302</v>
      </c>
      <c r="I873" s="27">
        <v>4.3579087986573404</v>
      </c>
    </row>
    <row r="874" spans="1:9">
      <c r="A874" s="19" t="str">
        <f t="shared" si="13"/>
        <v>ETHGeneral government gross debt</v>
      </c>
      <c r="B874" s="26" t="s">
        <v>201</v>
      </c>
      <c r="C874" s="26" t="s">
        <v>202</v>
      </c>
      <c r="D874" s="26" t="s">
        <v>735</v>
      </c>
      <c r="E874" s="26" t="s">
        <v>733</v>
      </c>
      <c r="F874" s="26" t="s">
        <v>730</v>
      </c>
      <c r="G874" s="27">
        <v>53.742235115678596</v>
      </c>
      <c r="H874" s="27">
        <v>48.663016407144703</v>
      </c>
      <c r="I874" s="27">
        <v>44.610395023192503</v>
      </c>
    </row>
    <row r="875" spans="1:9">
      <c r="A875" s="19" t="str">
        <f t="shared" si="13"/>
        <v>FINGeneral government gross debt</v>
      </c>
      <c r="B875" s="26" t="s">
        <v>208</v>
      </c>
      <c r="C875" s="26" t="s">
        <v>209</v>
      </c>
      <c r="D875" s="26" t="s">
        <v>735</v>
      </c>
      <c r="E875" s="26" t="s">
        <v>733</v>
      </c>
      <c r="F875" s="26" t="s">
        <v>730</v>
      </c>
      <c r="G875" s="27">
        <v>59.523171957190499</v>
      </c>
      <c r="H875" s="27">
        <v>58.1776189273399</v>
      </c>
      <c r="I875" s="27">
        <v>56.6532264357662</v>
      </c>
    </row>
    <row r="876" spans="1:9">
      <c r="A876" s="19" t="str">
        <f t="shared" si="13"/>
        <v>FRAGeneral government gross debt</v>
      </c>
      <c r="B876" s="26" t="s">
        <v>210</v>
      </c>
      <c r="C876" s="26" t="s">
        <v>211</v>
      </c>
      <c r="D876" s="26" t="s">
        <v>735</v>
      </c>
      <c r="E876" s="26" t="s">
        <v>733</v>
      </c>
      <c r="F876" s="26" t="s">
        <v>730</v>
      </c>
      <c r="G876" s="27">
        <v>97.986933744221801</v>
      </c>
      <c r="H876" s="27">
        <v>97.048896339759693</v>
      </c>
      <c r="I876" s="27">
        <v>95.68379464985</v>
      </c>
    </row>
    <row r="877" spans="1:9">
      <c r="A877" s="19" t="str">
        <f t="shared" si="13"/>
        <v>GABGeneral government gross debt</v>
      </c>
      <c r="B877" s="26" t="s">
        <v>217</v>
      </c>
      <c r="C877" s="26" t="s">
        <v>218</v>
      </c>
      <c r="D877" s="26" t="s">
        <v>735</v>
      </c>
      <c r="E877" s="26" t="s">
        <v>733</v>
      </c>
      <c r="F877" s="26" t="s">
        <v>730</v>
      </c>
      <c r="G877" s="27">
        <v>52.234822026842103</v>
      </c>
      <c r="H877" s="27">
        <v>46.819642002923104</v>
      </c>
      <c r="I877" s="27">
        <v>41.332206583472399</v>
      </c>
    </row>
    <row r="878" spans="1:9">
      <c r="A878" s="19" t="str">
        <f t="shared" si="13"/>
        <v>GBRGeneral government gross debt</v>
      </c>
      <c r="B878" s="26" t="s">
        <v>477</v>
      </c>
      <c r="C878" s="26" t="s">
        <v>478</v>
      </c>
      <c r="D878" s="26" t="s">
        <v>735</v>
      </c>
      <c r="E878" s="26" t="s">
        <v>733</v>
      </c>
      <c r="F878" s="26" t="s">
        <v>730</v>
      </c>
      <c r="G878" s="27">
        <v>84.967465678479101</v>
      </c>
      <c r="H878" s="27">
        <v>82.754145701739006</v>
      </c>
      <c r="I878" s="27">
        <v>79.939254346679903</v>
      </c>
    </row>
    <row r="879" spans="1:9">
      <c r="A879" s="19" t="str">
        <f t="shared" si="13"/>
        <v>GHAGeneral government gross debt</v>
      </c>
      <c r="B879" s="26" t="s">
        <v>224</v>
      </c>
      <c r="C879" s="26" t="s">
        <v>225</v>
      </c>
      <c r="D879" s="26" t="s">
        <v>735</v>
      </c>
      <c r="E879" s="26" t="s">
        <v>733</v>
      </c>
      <c r="F879" s="26" t="s">
        <v>730</v>
      </c>
      <c r="G879" s="27">
        <v>56.002525606446703</v>
      </c>
      <c r="H879" s="27">
        <v>52.791265130741102</v>
      </c>
      <c r="I879" s="27">
        <v>49.386330272097197</v>
      </c>
    </row>
    <row r="880" spans="1:9">
      <c r="A880" s="19" t="str">
        <f t="shared" si="13"/>
        <v>GINGeneral government gross debt</v>
      </c>
      <c r="B880" s="26" t="s">
        <v>241</v>
      </c>
      <c r="C880" s="26" t="s">
        <v>242</v>
      </c>
      <c r="D880" s="26" t="s">
        <v>735</v>
      </c>
      <c r="E880" s="26" t="s">
        <v>733</v>
      </c>
      <c r="F880" s="26" t="s">
        <v>730</v>
      </c>
      <c r="G880" s="27">
        <v>39.049399436475397</v>
      </c>
      <c r="H880" s="27">
        <v>39.6394470385505</v>
      </c>
      <c r="I880" s="27">
        <v>41.076714841954598</v>
      </c>
    </row>
    <row r="881" spans="1:9">
      <c r="A881" s="19" t="str">
        <f t="shared" si="13"/>
        <v>GMBGeneral government gross debt</v>
      </c>
      <c r="B881" s="26" t="s">
        <v>219</v>
      </c>
      <c r="C881" s="26" t="s">
        <v>220</v>
      </c>
      <c r="D881" s="26" t="s">
        <v>735</v>
      </c>
      <c r="E881" s="26" t="s">
        <v>733</v>
      </c>
      <c r="F881" s="26" t="s">
        <v>730</v>
      </c>
      <c r="G881" s="27">
        <v>83.851529483226699</v>
      </c>
      <c r="H881" s="27">
        <v>78.579513614497401</v>
      </c>
      <c r="I881" s="27">
        <v>74.568249811002602</v>
      </c>
    </row>
    <row r="882" spans="1:9">
      <c r="A882" s="19" t="str">
        <f t="shared" si="13"/>
        <v>GNBGeneral government gross debt</v>
      </c>
      <c r="B882" s="26" t="s">
        <v>243</v>
      </c>
      <c r="C882" s="26" t="s">
        <v>244</v>
      </c>
      <c r="D882" s="26" t="s">
        <v>735</v>
      </c>
      <c r="E882" s="26" t="s">
        <v>733</v>
      </c>
      <c r="F882" s="26" t="s">
        <v>730</v>
      </c>
      <c r="G882" s="27">
        <v>56.066013081639397</v>
      </c>
      <c r="H882" s="27">
        <v>54.133826977479799</v>
      </c>
      <c r="I882" s="27">
        <v>50.095469545372801</v>
      </c>
    </row>
    <row r="883" spans="1:9">
      <c r="A883" s="19" t="str">
        <f t="shared" si="13"/>
        <v>GNQGeneral government gross debt</v>
      </c>
      <c r="B883" s="26" t="s">
        <v>193</v>
      </c>
      <c r="C883" s="26" t="s">
        <v>194</v>
      </c>
      <c r="D883" s="26" t="s">
        <v>735</v>
      </c>
      <c r="E883" s="26" t="s">
        <v>733</v>
      </c>
      <c r="F883" s="26" t="s">
        <v>730</v>
      </c>
      <c r="G883" s="27">
        <v>37.281489167288903</v>
      </c>
      <c r="H883" s="27">
        <v>37.646208676294499</v>
      </c>
      <c r="I883" s="27">
        <v>38.304992143572697</v>
      </c>
    </row>
    <row r="884" spans="1:9">
      <c r="A884" s="19" t="str">
        <f t="shared" si="13"/>
        <v>GRCGeneral government gross debt</v>
      </c>
      <c r="B884" s="26" t="s">
        <v>228</v>
      </c>
      <c r="C884" s="26" t="s">
        <v>229</v>
      </c>
      <c r="D884" s="26" t="s">
        <v>735</v>
      </c>
      <c r="E884" s="26" t="s">
        <v>733</v>
      </c>
      <c r="F884" s="26" t="s">
        <v>730</v>
      </c>
      <c r="G884" s="27">
        <v>177.08250052522499</v>
      </c>
      <c r="H884" s="27">
        <v>169.093262533402</v>
      </c>
      <c r="I884" s="27">
        <v>160.68061502530099</v>
      </c>
    </row>
    <row r="885" spans="1:9">
      <c r="A885" s="19" t="str">
        <f t="shared" si="13"/>
        <v>GTMGeneral government gross debt</v>
      </c>
      <c r="B885" s="26" t="s">
        <v>237</v>
      </c>
      <c r="C885" s="26" t="s">
        <v>238</v>
      </c>
      <c r="D885" s="26" t="s">
        <v>735</v>
      </c>
      <c r="E885" s="26" t="s">
        <v>733</v>
      </c>
      <c r="F885" s="26" t="s">
        <v>730</v>
      </c>
      <c r="G885" s="27">
        <v>24.7376139520841</v>
      </c>
      <c r="H885" s="27">
        <v>24.507152431672999</v>
      </c>
      <c r="I885" s="27">
        <v>24.097431125423199</v>
      </c>
    </row>
    <row r="886" spans="1:9">
      <c r="A886" s="19" t="str">
        <f t="shared" si="13"/>
        <v>GUYGeneral government gross debt</v>
      </c>
      <c r="B886" s="26" t="s">
        <v>245</v>
      </c>
      <c r="C886" s="26" t="s">
        <v>246</v>
      </c>
      <c r="D886" s="26" t="s">
        <v>735</v>
      </c>
      <c r="E886" s="26" t="s">
        <v>733</v>
      </c>
      <c r="F886" s="26" t="s">
        <v>730</v>
      </c>
      <c r="G886" s="27">
        <v>57.940717041091702</v>
      </c>
      <c r="H886" s="27">
        <v>24.191796019805199</v>
      </c>
      <c r="I886" s="27">
        <v>16.408210015472999</v>
      </c>
    </row>
    <row r="887" spans="1:9">
      <c r="A887" s="19" t="str">
        <f t="shared" si="13"/>
        <v>HNDGeneral government gross debt</v>
      </c>
      <c r="B887" s="26" t="s">
        <v>253</v>
      </c>
      <c r="C887" s="26" t="s">
        <v>254</v>
      </c>
      <c r="D887" s="26" t="s">
        <v>735</v>
      </c>
      <c r="E887" s="26" t="s">
        <v>733</v>
      </c>
      <c r="F887" s="26" t="s">
        <v>730</v>
      </c>
      <c r="G887" s="27">
        <v>37.074305279697597</v>
      </c>
      <c r="H887" s="27">
        <v>33.979383000438503</v>
      </c>
      <c r="I887" s="27">
        <v>30.903621071921901</v>
      </c>
    </row>
    <row r="888" spans="1:9">
      <c r="A888" s="19" t="str">
        <f t="shared" si="13"/>
        <v>HRVGeneral government gross debt</v>
      </c>
      <c r="B888" s="26" t="s">
        <v>165</v>
      </c>
      <c r="C888" s="26" t="s">
        <v>166</v>
      </c>
      <c r="D888" s="26" t="s">
        <v>735</v>
      </c>
      <c r="E888" s="26" t="s">
        <v>733</v>
      </c>
      <c r="F888" s="26" t="s">
        <v>730</v>
      </c>
      <c r="G888" s="27">
        <v>70.003773213669703</v>
      </c>
      <c r="H888" s="27">
        <v>65.931906392149699</v>
      </c>
      <c r="I888" s="27">
        <v>61.732681813506801</v>
      </c>
    </row>
    <row r="889" spans="1:9">
      <c r="A889" s="19" t="str">
        <f t="shared" si="13"/>
        <v>HTIGeneral government gross debt</v>
      </c>
      <c r="B889" s="26" t="s">
        <v>247</v>
      </c>
      <c r="C889" s="26" t="s">
        <v>248</v>
      </c>
      <c r="D889" s="26" t="s">
        <v>735</v>
      </c>
      <c r="E889" s="26" t="s">
        <v>733</v>
      </c>
      <c r="F889" s="26" t="s">
        <v>730</v>
      </c>
      <c r="G889" s="27">
        <v>31.416949562408</v>
      </c>
      <c r="H889" s="27">
        <v>28.843695472408498</v>
      </c>
      <c r="I889" s="27">
        <v>26.786502171966799</v>
      </c>
    </row>
    <row r="890" spans="1:9">
      <c r="A890" s="19" t="str">
        <f t="shared" si="13"/>
        <v>HUNGeneral government gross debt</v>
      </c>
      <c r="B890" s="26" t="s">
        <v>255</v>
      </c>
      <c r="C890" s="26" t="s">
        <v>256</v>
      </c>
      <c r="D890" s="26" t="s">
        <v>735</v>
      </c>
      <c r="E890" s="26" t="s">
        <v>733</v>
      </c>
      <c r="F890" s="26" t="s">
        <v>730</v>
      </c>
      <c r="G890" s="27">
        <v>64.281396316709106</v>
      </c>
      <c r="H890" s="27">
        <v>59.866802054472402</v>
      </c>
      <c r="I890" s="27">
        <v>55.370976915315403</v>
      </c>
    </row>
    <row r="891" spans="1:9">
      <c r="A891" s="19" t="str">
        <f t="shared" si="13"/>
        <v>IRLGeneral government gross debt</v>
      </c>
      <c r="B891" s="26" t="s">
        <v>264</v>
      </c>
      <c r="C891" s="26" t="s">
        <v>265</v>
      </c>
      <c r="D891" s="26" t="s">
        <v>735</v>
      </c>
      <c r="E891" s="26" t="s">
        <v>733</v>
      </c>
      <c r="F891" s="26" t="s">
        <v>730</v>
      </c>
      <c r="G891" s="27">
        <v>61.110408056269698</v>
      </c>
      <c r="H891" s="27">
        <v>57.423780786900103</v>
      </c>
      <c r="I891" s="27">
        <v>53.386392793376999</v>
      </c>
    </row>
    <row r="892" spans="1:9">
      <c r="A892" s="19" t="str">
        <f t="shared" si="13"/>
        <v>IRQGeneral government gross debt</v>
      </c>
      <c r="B892" s="26" t="s">
        <v>262</v>
      </c>
      <c r="C892" s="26" t="s">
        <v>263</v>
      </c>
      <c r="D892" s="26" t="s">
        <v>735</v>
      </c>
      <c r="E892" s="26" t="s">
        <v>733</v>
      </c>
      <c r="F892" s="26" t="s">
        <v>730</v>
      </c>
      <c r="G892" s="27">
        <v>44.551573948916499</v>
      </c>
      <c r="H892" s="27">
        <v>38.078852890259903</v>
      </c>
      <c r="I892" s="27">
        <v>31.911085374085499</v>
      </c>
    </row>
    <row r="893" spans="1:9">
      <c r="A893" s="19" t="str">
        <f t="shared" si="13"/>
        <v>ISLGeneral government gross debt</v>
      </c>
      <c r="B893" s="26" t="s">
        <v>257</v>
      </c>
      <c r="C893" s="26" t="s">
        <v>258</v>
      </c>
      <c r="D893" s="26" t="s">
        <v>735</v>
      </c>
      <c r="E893" s="26" t="s">
        <v>733</v>
      </c>
      <c r="F893" s="26" t="s">
        <v>730</v>
      </c>
      <c r="G893" s="27">
        <v>32.481757740923896</v>
      </c>
      <c r="H893" s="27">
        <v>30.527100255863001</v>
      </c>
      <c r="I893" s="27">
        <v>29.2382316364662</v>
      </c>
    </row>
    <row r="894" spans="1:9">
      <c r="A894" s="19" t="str">
        <f t="shared" si="13"/>
        <v>ISRGeneral government gross debt</v>
      </c>
      <c r="B894" s="26" t="s">
        <v>268</v>
      </c>
      <c r="C894" s="26" t="s">
        <v>269</v>
      </c>
      <c r="D894" s="26" t="s">
        <v>735</v>
      </c>
      <c r="E894" s="26" t="s">
        <v>733</v>
      </c>
      <c r="F894" s="26" t="s">
        <v>730</v>
      </c>
      <c r="G894" s="27">
        <v>59.5731428703631</v>
      </c>
      <c r="H894" s="27">
        <v>58.983744485119601</v>
      </c>
      <c r="I894" s="27">
        <v>57.980601150295499</v>
      </c>
    </row>
    <row r="895" spans="1:9">
      <c r="A895" s="19" t="str">
        <f t="shared" si="13"/>
        <v>ITAGeneral government gross debt</v>
      </c>
      <c r="B895" s="26" t="s">
        <v>270</v>
      </c>
      <c r="C895" s="26" t="s">
        <v>271</v>
      </c>
      <c r="D895" s="26" t="s">
        <v>735</v>
      </c>
      <c r="E895" s="26" t="s">
        <v>733</v>
      </c>
      <c r="F895" s="26" t="s">
        <v>730</v>
      </c>
      <c r="G895" s="27">
        <v>131.95368952821801</v>
      </c>
      <c r="H895" s="27">
        <v>130.925467935689</v>
      </c>
      <c r="I895" s="27">
        <v>129.29184756495101</v>
      </c>
    </row>
    <row r="896" spans="1:9">
      <c r="A896" s="19" t="str">
        <f t="shared" si="13"/>
        <v>JAMGeneral government gross debt</v>
      </c>
      <c r="B896" s="26" t="s">
        <v>272</v>
      </c>
      <c r="C896" s="26" t="s">
        <v>273</v>
      </c>
      <c r="D896" s="26" t="s">
        <v>735</v>
      </c>
      <c r="E896" s="26" t="s">
        <v>733</v>
      </c>
      <c r="F896" s="26" t="s">
        <v>730</v>
      </c>
      <c r="G896" s="27">
        <v>95.382067680438695</v>
      </c>
      <c r="H896" s="27">
        <v>88.885854687640105</v>
      </c>
      <c r="I896" s="27">
        <v>81.845830473755001</v>
      </c>
    </row>
    <row r="897" spans="1:9">
      <c r="A897" s="19" t="str">
        <f t="shared" si="13"/>
        <v>JORGeneral government gross debt</v>
      </c>
      <c r="B897" s="26" t="s">
        <v>277</v>
      </c>
      <c r="C897" s="26" t="s">
        <v>278</v>
      </c>
      <c r="D897" s="26" t="s">
        <v>735</v>
      </c>
      <c r="E897" s="26" t="s">
        <v>733</v>
      </c>
      <c r="F897" s="26" t="s">
        <v>730</v>
      </c>
      <c r="G897" s="27">
        <v>95.587885991427996</v>
      </c>
      <c r="H897" s="27">
        <v>97.1524164464319</v>
      </c>
      <c r="I897" s="27">
        <v>97.717160618799696</v>
      </c>
    </row>
    <row r="898" spans="1:9">
      <c r="A898" s="19" t="str">
        <f t="shared" si="13"/>
        <v>KENGeneral government gross debt</v>
      </c>
      <c r="B898" s="26" t="s">
        <v>280</v>
      </c>
      <c r="C898" s="26" t="s">
        <v>281</v>
      </c>
      <c r="D898" s="26" t="s">
        <v>735</v>
      </c>
      <c r="E898" s="26" t="s">
        <v>733</v>
      </c>
      <c r="F898" s="26" t="s">
        <v>730</v>
      </c>
      <c r="G898" s="27">
        <v>57.0168012736004</v>
      </c>
      <c r="H898" s="27">
        <v>57.675669671340202</v>
      </c>
      <c r="I898" s="27">
        <v>57.667481179809897</v>
      </c>
    </row>
    <row r="899" spans="1:9">
      <c r="A899" s="19" t="str">
        <f t="shared" ref="A899:A962" si="14">C899&amp;D899</f>
        <v>KWTGeneral government gross debt</v>
      </c>
      <c r="B899" s="26" t="s">
        <v>283</v>
      </c>
      <c r="C899" s="26" t="s">
        <v>284</v>
      </c>
      <c r="D899" s="26" t="s">
        <v>735</v>
      </c>
      <c r="E899" s="26" t="s">
        <v>733</v>
      </c>
      <c r="F899" s="26" t="s">
        <v>730</v>
      </c>
      <c r="G899" s="27">
        <v>3.8476406506052601</v>
      </c>
      <c r="H899" s="27">
        <v>-6.4828152402651202</v>
      </c>
      <c r="I899" s="27">
        <v>-15.8033877529473</v>
      </c>
    </row>
    <row r="900" spans="1:9">
      <c r="A900" s="19" t="str">
        <f t="shared" si="14"/>
        <v>LBNGeneral government gross debt</v>
      </c>
      <c r="B900" s="26" t="s">
        <v>289</v>
      </c>
      <c r="C900" s="26" t="s">
        <v>290</v>
      </c>
      <c r="D900" s="26" t="s">
        <v>735</v>
      </c>
      <c r="E900" s="26" t="s">
        <v>733</v>
      </c>
      <c r="F900" s="26" t="s">
        <v>730</v>
      </c>
      <c r="G900" s="27">
        <v>158.81043118341901</v>
      </c>
      <c r="H900" s="27">
        <v>163.45481574901601</v>
      </c>
      <c r="I900" s="27">
        <v>165.73292902049801</v>
      </c>
    </row>
    <row r="901" spans="1:9">
      <c r="A901" s="19" t="str">
        <f t="shared" si="14"/>
        <v>LBRGeneral government gross debt</v>
      </c>
      <c r="B901" s="26" t="s">
        <v>293</v>
      </c>
      <c r="C901" s="26" t="s">
        <v>294</v>
      </c>
      <c r="D901" s="26" t="s">
        <v>735</v>
      </c>
      <c r="E901" s="26" t="s">
        <v>733</v>
      </c>
      <c r="F901" s="26" t="s">
        <v>730</v>
      </c>
      <c r="G901" s="27">
        <v>40.561802286833</v>
      </c>
      <c r="H901" s="27">
        <v>41.650826037621897</v>
      </c>
      <c r="I901" s="27">
        <v>44.504568505326802</v>
      </c>
    </row>
    <row r="902" spans="1:9">
      <c r="A902" s="19" t="str">
        <f t="shared" si="14"/>
        <v>LSOGeneral government gross debt</v>
      </c>
      <c r="B902" s="26" t="s">
        <v>291</v>
      </c>
      <c r="C902" s="26" t="s">
        <v>292</v>
      </c>
      <c r="D902" s="26" t="s">
        <v>735</v>
      </c>
      <c r="E902" s="26" t="s">
        <v>733</v>
      </c>
      <c r="F902" s="26" t="s">
        <v>730</v>
      </c>
      <c r="G902" s="27">
        <v>41.782056468824997</v>
      </c>
      <c r="H902" s="27">
        <v>44.889233509210797</v>
      </c>
      <c r="I902" s="27">
        <v>47.258441798932701</v>
      </c>
    </row>
    <row r="903" spans="1:9">
      <c r="A903" s="19" t="str">
        <f t="shared" si="14"/>
        <v>LTUGeneral government gross debt</v>
      </c>
      <c r="B903" s="26" t="s">
        <v>299</v>
      </c>
      <c r="C903" s="26" t="s">
        <v>300</v>
      </c>
      <c r="D903" s="26" t="s">
        <v>735</v>
      </c>
      <c r="E903" s="26" t="s">
        <v>733</v>
      </c>
      <c r="F903" s="26" t="s">
        <v>730</v>
      </c>
      <c r="G903" s="27">
        <v>32.2907356709784</v>
      </c>
      <c r="H903" s="27">
        <v>28.5540034817069</v>
      </c>
      <c r="I903" s="27">
        <v>24.774974279307099</v>
      </c>
    </row>
    <row r="904" spans="1:9">
      <c r="A904" s="19" t="str">
        <f t="shared" si="14"/>
        <v>LUXGeneral government gross debt</v>
      </c>
      <c r="B904" s="26" t="s">
        <v>301</v>
      </c>
      <c r="C904" s="26" t="s">
        <v>302</v>
      </c>
      <c r="D904" s="26" t="s">
        <v>735</v>
      </c>
      <c r="E904" s="26" t="s">
        <v>733</v>
      </c>
      <c r="F904" s="26" t="s">
        <v>730</v>
      </c>
      <c r="G904" s="27">
        <v>18.402743355077401</v>
      </c>
      <c r="H904" s="27">
        <v>15.64613881641</v>
      </c>
      <c r="I904" s="27">
        <v>13.412479870049999</v>
      </c>
    </row>
    <row r="905" spans="1:9">
      <c r="A905" s="19" t="str">
        <f t="shared" si="14"/>
        <v>LVAGeneral government gross debt</v>
      </c>
      <c r="B905" s="26" t="s">
        <v>287</v>
      </c>
      <c r="C905" s="26" t="s">
        <v>288</v>
      </c>
      <c r="D905" s="26" t="s">
        <v>735</v>
      </c>
      <c r="E905" s="26" t="s">
        <v>733</v>
      </c>
      <c r="F905" s="26" t="s">
        <v>730</v>
      </c>
      <c r="G905" s="27">
        <v>36.999056156428303</v>
      </c>
      <c r="H905" s="27">
        <v>35.927620631005396</v>
      </c>
      <c r="I905" s="27">
        <v>34.665429529716903</v>
      </c>
    </row>
    <row r="906" spans="1:9">
      <c r="A906" s="19" t="str">
        <f t="shared" si="14"/>
        <v>MARGeneral government gross debt</v>
      </c>
      <c r="B906" s="26" t="s">
        <v>332</v>
      </c>
      <c r="C906" s="26" t="s">
        <v>333</v>
      </c>
      <c r="D906" s="26" t="s">
        <v>735</v>
      </c>
      <c r="E906" s="26" t="s">
        <v>733</v>
      </c>
      <c r="F906" s="26" t="s">
        <v>730</v>
      </c>
      <c r="G906" s="27">
        <v>69.865560980603206</v>
      </c>
      <c r="H906" s="27">
        <v>70.475557496135394</v>
      </c>
      <c r="I906" s="27">
        <v>69.5201545730352</v>
      </c>
    </row>
    <row r="907" spans="1:9">
      <c r="A907" s="19" t="str">
        <f t="shared" si="14"/>
        <v>MDAGeneral government gross debt</v>
      </c>
      <c r="B907" s="26" t="s">
        <v>382</v>
      </c>
      <c r="C907" s="26" t="s">
        <v>383</v>
      </c>
      <c r="D907" s="26" t="s">
        <v>735</v>
      </c>
      <c r="E907" s="26" t="s">
        <v>733</v>
      </c>
      <c r="F907" s="26" t="s">
        <v>730</v>
      </c>
      <c r="G907" s="27">
        <v>25.457781151806401</v>
      </c>
      <c r="H907" s="27">
        <v>23.532105141447602</v>
      </c>
      <c r="I907" s="27">
        <v>21.5278543390111</v>
      </c>
    </row>
    <row r="908" spans="1:9">
      <c r="A908" s="19" t="str">
        <f t="shared" si="14"/>
        <v>MDGGeneral government gross debt</v>
      </c>
      <c r="B908" s="26" t="s">
        <v>303</v>
      </c>
      <c r="C908" s="26" t="s">
        <v>304</v>
      </c>
      <c r="D908" s="26" t="s">
        <v>735</v>
      </c>
      <c r="E908" s="26" t="s">
        <v>733</v>
      </c>
      <c r="F908" s="26" t="s">
        <v>730</v>
      </c>
      <c r="G908" s="27">
        <v>37.075624619691801</v>
      </c>
      <c r="H908" s="27">
        <v>35.7017934173914</v>
      </c>
      <c r="I908" s="27">
        <v>34.6237513593139</v>
      </c>
    </row>
    <row r="909" spans="1:9">
      <c r="A909" s="19" t="str">
        <f t="shared" si="14"/>
        <v>MEXGeneral government gross debt</v>
      </c>
      <c r="B909" s="26" t="s">
        <v>322</v>
      </c>
      <c r="C909" s="26" t="s">
        <v>323</v>
      </c>
      <c r="D909" s="26" t="s">
        <v>735</v>
      </c>
      <c r="E909" s="26" t="s">
        <v>733</v>
      </c>
      <c r="F909" s="26" t="s">
        <v>730</v>
      </c>
      <c r="G909" s="27">
        <v>54.259321090706699</v>
      </c>
      <c r="H909" s="27">
        <v>53.530813010122003</v>
      </c>
      <c r="I909" s="27">
        <v>52.236334978064903</v>
      </c>
    </row>
    <row r="910" spans="1:9">
      <c r="A910" s="19" t="str">
        <f t="shared" si="14"/>
        <v>MKDGeneral government gross debt</v>
      </c>
      <c r="B910" s="26" t="s">
        <v>354</v>
      </c>
      <c r="C910" s="26" t="s">
        <v>355</v>
      </c>
      <c r="D910" s="26" t="s">
        <v>735</v>
      </c>
      <c r="E910" s="26" t="s">
        <v>733</v>
      </c>
      <c r="F910" s="26" t="s">
        <v>730</v>
      </c>
      <c r="G910" s="27">
        <v>38.883816923567302</v>
      </c>
      <c r="H910" s="27">
        <v>37.562728093609003</v>
      </c>
      <c r="I910" s="27">
        <v>35.722382710608798</v>
      </c>
    </row>
    <row r="911" spans="1:9">
      <c r="A911" s="19" t="str">
        <f t="shared" si="14"/>
        <v>MLIGeneral government gross debt</v>
      </c>
      <c r="B911" s="26" t="s">
        <v>309</v>
      </c>
      <c r="C911" s="26" t="s">
        <v>310</v>
      </c>
      <c r="D911" s="26" t="s">
        <v>735</v>
      </c>
      <c r="E911" s="26" t="s">
        <v>733</v>
      </c>
      <c r="F911" s="26" t="s">
        <v>730</v>
      </c>
      <c r="G911" s="27">
        <v>38.906304164324602</v>
      </c>
      <c r="H911" s="27">
        <v>41.443633258030701</v>
      </c>
      <c r="I911" s="27">
        <v>43.644664361655103</v>
      </c>
    </row>
    <row r="912" spans="1:9">
      <c r="A912" s="19" t="str">
        <f t="shared" si="14"/>
        <v>MLTGeneral government gross debt</v>
      </c>
      <c r="B912" s="26" t="s">
        <v>311</v>
      </c>
      <c r="C912" s="26" t="s">
        <v>312</v>
      </c>
      <c r="D912" s="26" t="s">
        <v>735</v>
      </c>
      <c r="E912" s="26" t="s">
        <v>733</v>
      </c>
      <c r="F912" s="26" t="s">
        <v>730</v>
      </c>
      <c r="G912" s="27">
        <v>41.543697040951798</v>
      </c>
      <c r="H912" s="27">
        <v>37.197037922277403</v>
      </c>
      <c r="I912" s="27">
        <v>33.095561996280601</v>
      </c>
    </row>
    <row r="913" spans="1:9">
      <c r="A913" s="19" t="str">
        <f t="shared" si="14"/>
        <v>MNEGeneral government gross debt</v>
      </c>
      <c r="B913" s="26" t="s">
        <v>328</v>
      </c>
      <c r="C913" s="26" t="s">
        <v>329</v>
      </c>
      <c r="D913" s="26" t="s">
        <v>735</v>
      </c>
      <c r="E913" s="26" t="s">
        <v>733</v>
      </c>
      <c r="F913" s="26" t="s">
        <v>730</v>
      </c>
      <c r="G913" s="27">
        <v>73.9224385039889</v>
      </c>
      <c r="H913" s="27">
        <v>75.361712045530894</v>
      </c>
      <c r="I913" s="27">
        <v>76.027791950767707</v>
      </c>
    </row>
    <row r="914" spans="1:9">
      <c r="A914" s="19" t="str">
        <f t="shared" si="14"/>
        <v>MOZGeneral government gross debt</v>
      </c>
      <c r="B914" s="26" t="s">
        <v>334</v>
      </c>
      <c r="C914" s="26" t="s">
        <v>335</v>
      </c>
      <c r="D914" s="26" t="s">
        <v>735</v>
      </c>
      <c r="E914" s="26" t="s">
        <v>733</v>
      </c>
      <c r="F914" s="26" t="s">
        <v>730</v>
      </c>
      <c r="G914" s="27">
        <v>101.86740102120901</v>
      </c>
      <c r="H914" s="27">
        <v>97.5726415806337</v>
      </c>
      <c r="I914" s="27">
        <v>92.462933792007902</v>
      </c>
    </row>
    <row r="915" spans="1:9">
      <c r="A915" s="19" t="str">
        <f t="shared" si="14"/>
        <v>MRTGeneral government gross debt</v>
      </c>
      <c r="B915" s="26" t="s">
        <v>316</v>
      </c>
      <c r="C915" s="26" t="s">
        <v>317</v>
      </c>
      <c r="D915" s="26" t="s">
        <v>735</v>
      </c>
      <c r="E915" s="26" t="s">
        <v>733</v>
      </c>
      <c r="F915" s="26" t="s">
        <v>730</v>
      </c>
      <c r="G915" s="27">
        <v>76.662407216288699</v>
      </c>
      <c r="H915" s="27">
        <v>69.560764982595202</v>
      </c>
      <c r="I915" s="27">
        <v>62.712904181623699</v>
      </c>
    </row>
    <row r="916" spans="1:9">
      <c r="A916" s="19" t="str">
        <f t="shared" si="14"/>
        <v>MUSGeneral government gross debt</v>
      </c>
      <c r="B916" s="26" t="s">
        <v>318</v>
      </c>
      <c r="C916" s="26" t="s">
        <v>319</v>
      </c>
      <c r="D916" s="26" t="s">
        <v>735</v>
      </c>
      <c r="E916" s="26" t="s">
        <v>733</v>
      </c>
      <c r="F916" s="26" t="s">
        <v>730</v>
      </c>
      <c r="G916" s="27">
        <v>66.420365995309297</v>
      </c>
      <c r="H916" s="27">
        <v>63.533050620570002</v>
      </c>
      <c r="I916" s="27">
        <v>60.265068667842797</v>
      </c>
    </row>
    <row r="917" spans="1:9">
      <c r="A917" s="19" t="str">
        <f t="shared" si="14"/>
        <v>MWIGeneral government gross debt</v>
      </c>
      <c r="B917" s="26" t="s">
        <v>305</v>
      </c>
      <c r="C917" s="26" t="s">
        <v>306</v>
      </c>
      <c r="D917" s="26" t="s">
        <v>735</v>
      </c>
      <c r="E917" s="26" t="s">
        <v>733</v>
      </c>
      <c r="F917" s="26" t="s">
        <v>730</v>
      </c>
      <c r="G917" s="27">
        <v>56.502438350460601</v>
      </c>
      <c r="H917" s="27">
        <v>53.560758130801602</v>
      </c>
      <c r="I917" s="27">
        <v>50.9476867493591</v>
      </c>
    </row>
    <row r="918" spans="1:9">
      <c r="A918" s="19" t="str">
        <f t="shared" si="14"/>
        <v>NAMGeneral government gross debt</v>
      </c>
      <c r="B918" s="26" t="s">
        <v>337</v>
      </c>
      <c r="C918" s="26" t="s">
        <v>338</v>
      </c>
      <c r="D918" s="26" t="s">
        <v>735</v>
      </c>
      <c r="E918" s="26" t="s">
        <v>733</v>
      </c>
      <c r="F918" s="26" t="s">
        <v>730</v>
      </c>
      <c r="G918" s="27">
        <v>49.577405372501197</v>
      </c>
      <c r="H918" s="27">
        <v>51.770962713101802</v>
      </c>
      <c r="I918" s="27">
        <v>53.358248996951303</v>
      </c>
    </row>
    <row r="919" spans="1:9">
      <c r="A919" s="19" t="str">
        <f t="shared" si="14"/>
        <v>NERGeneral government gross debt</v>
      </c>
      <c r="B919" s="26" t="s">
        <v>347</v>
      </c>
      <c r="C919" s="26" t="s">
        <v>348</v>
      </c>
      <c r="D919" s="26" t="s">
        <v>735</v>
      </c>
      <c r="E919" s="26" t="s">
        <v>733</v>
      </c>
      <c r="F919" s="26" t="s">
        <v>730</v>
      </c>
      <c r="G919" s="27">
        <v>55.118370648795</v>
      </c>
      <c r="H919" s="27">
        <v>54.719986021929202</v>
      </c>
      <c r="I919" s="27">
        <v>54.335932575494297</v>
      </c>
    </row>
    <row r="920" spans="1:9">
      <c r="A920" s="19" t="str">
        <f t="shared" si="14"/>
        <v>NGAGeneral government gross debt</v>
      </c>
      <c r="B920" s="26" t="s">
        <v>349</v>
      </c>
      <c r="C920" s="26" t="s">
        <v>350</v>
      </c>
      <c r="D920" s="26" t="s">
        <v>735</v>
      </c>
      <c r="E920" s="26" t="s">
        <v>733</v>
      </c>
      <c r="F920" s="26" t="s">
        <v>730</v>
      </c>
      <c r="G920" s="27">
        <v>30.410595981047699</v>
      </c>
      <c r="H920" s="27">
        <v>32.664562397500703</v>
      </c>
      <c r="I920" s="27">
        <v>34.5623276733686</v>
      </c>
    </row>
    <row r="921" spans="1:9">
      <c r="A921" s="19" t="str">
        <f t="shared" si="14"/>
        <v>NICGeneral government gross debt</v>
      </c>
      <c r="B921" s="26" t="s">
        <v>345</v>
      </c>
      <c r="C921" s="26" t="s">
        <v>346</v>
      </c>
      <c r="D921" s="26" t="s">
        <v>735</v>
      </c>
      <c r="E921" s="26" t="s">
        <v>733</v>
      </c>
      <c r="F921" s="26" t="s">
        <v>730</v>
      </c>
      <c r="G921" s="27">
        <v>42.8230765491437</v>
      </c>
      <c r="H921" s="27">
        <v>45.402721291508598</v>
      </c>
      <c r="I921" s="27">
        <v>46.537956854598598</v>
      </c>
    </row>
    <row r="922" spans="1:9">
      <c r="A922" s="19" t="str">
        <f t="shared" si="14"/>
        <v>NLDGeneral government gross debt</v>
      </c>
      <c r="B922" s="26" t="s">
        <v>341</v>
      </c>
      <c r="C922" s="26" t="s">
        <v>342</v>
      </c>
      <c r="D922" s="26" t="s">
        <v>735</v>
      </c>
      <c r="E922" s="26" t="s">
        <v>733</v>
      </c>
      <c r="F922" s="26" t="s">
        <v>730</v>
      </c>
      <c r="G922" s="27">
        <v>51.697720166364803</v>
      </c>
      <c r="H922" s="27">
        <v>48.518249854036497</v>
      </c>
      <c r="I922" s="27">
        <v>45.922818047423597</v>
      </c>
    </row>
    <row r="923" spans="1:9">
      <c r="A923" s="19" t="str">
        <f t="shared" si="14"/>
        <v>NORGeneral government gross debt</v>
      </c>
      <c r="B923" s="26" t="s">
        <v>357</v>
      </c>
      <c r="C923" s="26" t="s">
        <v>358</v>
      </c>
      <c r="D923" s="26" t="s">
        <v>735</v>
      </c>
      <c r="E923" s="26" t="s">
        <v>733</v>
      </c>
      <c r="F923" s="26" t="s">
        <v>730</v>
      </c>
      <c r="G923" s="27">
        <v>28.3024829980384</v>
      </c>
      <c r="H923" s="27">
        <v>20.878164710774001</v>
      </c>
      <c r="I923" s="27">
        <v>14.313914322216901</v>
      </c>
    </row>
    <row r="924" spans="1:9">
      <c r="A924" s="19" t="str">
        <f t="shared" si="14"/>
        <v>OMNGeneral government gross debt</v>
      </c>
      <c r="B924" s="26" t="s">
        <v>359</v>
      </c>
      <c r="C924" s="26" t="s">
        <v>360</v>
      </c>
      <c r="D924" s="26" t="s">
        <v>735</v>
      </c>
      <c r="E924" s="26" t="s">
        <v>733</v>
      </c>
      <c r="F924" s="26" t="s">
        <v>730</v>
      </c>
      <c r="G924" s="27">
        <v>60.278246099789499</v>
      </c>
      <c r="H924" s="27">
        <v>65.749743870935305</v>
      </c>
      <c r="I924" s="27">
        <v>68.685602544835703</v>
      </c>
    </row>
    <row r="925" spans="1:9">
      <c r="A925" s="19" t="str">
        <f t="shared" si="14"/>
        <v>PANGeneral government gross debt</v>
      </c>
      <c r="B925" s="26" t="s">
        <v>363</v>
      </c>
      <c r="C925" s="26" t="s">
        <v>364</v>
      </c>
      <c r="D925" s="26" t="s">
        <v>735</v>
      </c>
      <c r="E925" s="26" t="s">
        <v>733</v>
      </c>
      <c r="F925" s="26" t="s">
        <v>730</v>
      </c>
      <c r="G925" s="27">
        <v>40.660293164675799</v>
      </c>
      <c r="H925" s="27">
        <v>41.236048774102002</v>
      </c>
      <c r="I925" s="27">
        <v>41.4467171111</v>
      </c>
    </row>
    <row r="926" spans="1:9">
      <c r="A926" s="19" t="str">
        <f t="shared" si="14"/>
        <v>PERGeneral government gross debt</v>
      </c>
      <c r="B926" s="26" t="s">
        <v>368</v>
      </c>
      <c r="C926" s="26" t="s">
        <v>369</v>
      </c>
      <c r="D926" s="26" t="s">
        <v>735</v>
      </c>
      <c r="E926" s="26" t="s">
        <v>733</v>
      </c>
      <c r="F926" s="26" t="s">
        <v>730</v>
      </c>
      <c r="G926" s="27">
        <v>28.126046353432201</v>
      </c>
      <c r="H926" s="27">
        <v>28.969683612832601</v>
      </c>
      <c r="I926" s="27">
        <v>29.355042384723099</v>
      </c>
    </row>
    <row r="927" spans="1:9">
      <c r="A927" s="19" t="str">
        <f t="shared" si="14"/>
        <v>POLGeneral government gross debt</v>
      </c>
      <c r="B927" s="26" t="s">
        <v>373</v>
      </c>
      <c r="C927" s="26" t="s">
        <v>374</v>
      </c>
      <c r="D927" s="26" t="s">
        <v>735</v>
      </c>
      <c r="E927" s="26" t="s">
        <v>733</v>
      </c>
      <c r="F927" s="26" t="s">
        <v>730</v>
      </c>
      <c r="G927" s="27">
        <v>45.663150800426699</v>
      </c>
      <c r="H927" s="27">
        <v>42.548966294908702</v>
      </c>
      <c r="I927" s="27">
        <v>39.4418873057528</v>
      </c>
    </row>
    <row r="928" spans="1:9">
      <c r="A928" s="19" t="str">
        <f t="shared" si="14"/>
        <v>PRTGeneral government gross debt</v>
      </c>
      <c r="B928" s="26" t="s">
        <v>375</v>
      </c>
      <c r="C928" s="26" t="s">
        <v>376</v>
      </c>
      <c r="D928" s="26" t="s">
        <v>735</v>
      </c>
      <c r="E928" s="26" t="s">
        <v>733</v>
      </c>
      <c r="F928" s="26" t="s">
        <v>730</v>
      </c>
      <c r="G928" s="27">
        <v>116.194041394088</v>
      </c>
      <c r="H928" s="27">
        <v>111.26205295711701</v>
      </c>
      <c r="I928" s="27">
        <v>106.21209450888399</v>
      </c>
    </row>
    <row r="929" spans="1:9">
      <c r="A929" s="19" t="str">
        <f t="shared" si="14"/>
        <v>PRYGeneral government gross debt</v>
      </c>
      <c r="B929" s="26" t="s">
        <v>366</v>
      </c>
      <c r="C929" s="26" t="s">
        <v>367</v>
      </c>
      <c r="D929" s="26" t="s">
        <v>735</v>
      </c>
      <c r="E929" s="26" t="s">
        <v>733</v>
      </c>
      <c r="F929" s="26" t="s">
        <v>730</v>
      </c>
      <c r="G929" s="27">
        <v>17.664482215382701</v>
      </c>
      <c r="H929" s="27">
        <v>17.986705010691601</v>
      </c>
      <c r="I929" s="27">
        <v>18.187082809357101</v>
      </c>
    </row>
    <row r="930" spans="1:9">
      <c r="A930" s="19" t="str">
        <f t="shared" si="14"/>
        <v>QATGeneral government gross debt</v>
      </c>
      <c r="B930" s="26" t="s">
        <v>379</v>
      </c>
      <c r="C930" s="26" t="s">
        <v>380</v>
      </c>
      <c r="D930" s="26" t="s">
        <v>735</v>
      </c>
      <c r="E930" s="26" t="s">
        <v>733</v>
      </c>
      <c r="F930" s="26" t="s">
        <v>730</v>
      </c>
      <c r="G930" s="27">
        <v>42.813283176587497</v>
      </c>
      <c r="H930" s="27">
        <v>34.442225958587301</v>
      </c>
      <c r="I930" s="27">
        <v>25.734012316621101</v>
      </c>
    </row>
    <row r="931" spans="1:9">
      <c r="A931" s="19" t="str">
        <f t="shared" si="14"/>
        <v>ROUGeneral government gross debt</v>
      </c>
      <c r="B931" s="26" t="s">
        <v>386</v>
      </c>
      <c r="C931" s="26" t="s">
        <v>387</v>
      </c>
      <c r="D931" s="26" t="s">
        <v>735</v>
      </c>
      <c r="E931" s="26" t="s">
        <v>733</v>
      </c>
      <c r="F931" s="26" t="s">
        <v>730</v>
      </c>
      <c r="G931" s="27">
        <v>36.339988919320497</v>
      </c>
      <c r="H931" s="27">
        <v>35.545258115504602</v>
      </c>
      <c r="I931" s="27">
        <v>34.711593580743198</v>
      </c>
    </row>
    <row r="932" spans="1:9">
      <c r="A932" s="19" t="str">
        <f t="shared" si="14"/>
        <v>RWAGeneral government gross debt</v>
      </c>
      <c r="B932" s="26" t="s">
        <v>389</v>
      </c>
      <c r="C932" s="26" t="s">
        <v>390</v>
      </c>
      <c r="D932" s="26" t="s">
        <v>735</v>
      </c>
      <c r="E932" s="26" t="s">
        <v>733</v>
      </c>
      <c r="F932" s="26" t="s">
        <v>730</v>
      </c>
      <c r="G932" s="27">
        <v>40.290453468207701</v>
      </c>
      <c r="H932" s="27">
        <v>38.821104534048501</v>
      </c>
      <c r="I932" s="27">
        <v>36.856315411112199</v>
      </c>
    </row>
    <row r="933" spans="1:9">
      <c r="A933" s="19" t="str">
        <f t="shared" si="14"/>
        <v>SAUGeneral government gross debt</v>
      </c>
      <c r="B933" s="26" t="s">
        <v>411</v>
      </c>
      <c r="C933" s="26" t="s">
        <v>412</v>
      </c>
      <c r="D933" s="26" t="s">
        <v>735</v>
      </c>
      <c r="E933" s="26" t="s">
        <v>733</v>
      </c>
      <c r="F933" s="26" t="s">
        <v>730</v>
      </c>
      <c r="G933" s="27">
        <v>24.247656137602501</v>
      </c>
      <c r="H933" s="27">
        <v>28.166921713877901</v>
      </c>
      <c r="I933" s="27">
        <v>30.039430383344801</v>
      </c>
    </row>
    <row r="934" spans="1:9">
      <c r="A934" s="19" t="str">
        <f t="shared" si="14"/>
        <v>SDNGeneral government gross debt</v>
      </c>
      <c r="B934" s="26" t="s">
        <v>442</v>
      </c>
      <c r="C934" s="26" t="s">
        <v>443</v>
      </c>
      <c r="D934" s="26" t="s">
        <v>735</v>
      </c>
      <c r="E934" s="26" t="s">
        <v>733</v>
      </c>
      <c r="F934" s="26" t="s">
        <v>730</v>
      </c>
      <c r="G934" s="27">
        <v>133.20017215312799</v>
      </c>
      <c r="H934" s="27">
        <v>101.31613852010901</v>
      </c>
      <c r="I934" s="27">
        <v>84.896202234849696</v>
      </c>
    </row>
    <row r="935" spans="1:9">
      <c r="A935" s="19" t="str">
        <f t="shared" si="14"/>
        <v>SENGeneral government gross debt</v>
      </c>
      <c r="B935" s="26" t="s">
        <v>413</v>
      </c>
      <c r="C935" s="26" t="s">
        <v>414</v>
      </c>
      <c r="D935" s="26" t="s">
        <v>735</v>
      </c>
      <c r="E935" s="26" t="s">
        <v>733</v>
      </c>
      <c r="F935" s="26" t="s">
        <v>730</v>
      </c>
      <c r="G935" s="27">
        <v>63.714172315088597</v>
      </c>
      <c r="H935" s="27">
        <v>61.320782754033502</v>
      </c>
      <c r="I935" s="27">
        <v>58.219355561583697</v>
      </c>
    </row>
    <row r="936" spans="1:9">
      <c r="A936" s="19" t="str">
        <f t="shared" si="14"/>
        <v>SLEGeneral government gross debt</v>
      </c>
      <c r="B936" s="26" t="s">
        <v>419</v>
      </c>
      <c r="C936" s="26" t="s">
        <v>420</v>
      </c>
      <c r="D936" s="26" t="s">
        <v>735</v>
      </c>
      <c r="E936" s="26" t="s">
        <v>733</v>
      </c>
      <c r="F936" s="26" t="s">
        <v>730</v>
      </c>
      <c r="G936" s="27">
        <v>62.915020921160902</v>
      </c>
      <c r="H936" s="27">
        <v>56.854208218378403</v>
      </c>
      <c r="I936" s="27">
        <v>52.214600473408403</v>
      </c>
    </row>
    <row r="937" spans="1:9">
      <c r="A937" s="19" t="str">
        <f t="shared" si="14"/>
        <v>SLVGeneral government gross debt</v>
      </c>
      <c r="B937" s="26" t="s">
        <v>191</v>
      </c>
      <c r="C937" s="26" t="s">
        <v>192</v>
      </c>
      <c r="D937" s="26" t="s">
        <v>735</v>
      </c>
      <c r="E937" s="26" t="s">
        <v>733</v>
      </c>
      <c r="F937" s="26" t="s">
        <v>730</v>
      </c>
      <c r="G937" s="27">
        <v>66.785708846404006</v>
      </c>
      <c r="H937" s="27">
        <v>65.903625855691601</v>
      </c>
      <c r="I937" s="27">
        <v>64.613979396575601</v>
      </c>
    </row>
    <row r="938" spans="1:9">
      <c r="A938" s="19" t="str">
        <f t="shared" si="14"/>
        <v>SRBGeneral government gross debt</v>
      </c>
      <c r="B938" s="26" t="s">
        <v>415</v>
      </c>
      <c r="C938" s="26" t="s">
        <v>416</v>
      </c>
      <c r="D938" s="26" t="s">
        <v>735</v>
      </c>
      <c r="E938" s="26" t="s">
        <v>733</v>
      </c>
      <c r="F938" s="26" t="s">
        <v>730</v>
      </c>
      <c r="G938" s="27">
        <v>50.601091602239997</v>
      </c>
      <c r="H938" s="27">
        <v>46.171820789792498</v>
      </c>
      <c r="I938" s="27">
        <v>41.770059305493596</v>
      </c>
    </row>
    <row r="939" spans="1:9">
      <c r="A939" s="19" t="str">
        <f t="shared" si="14"/>
        <v>SSDGeneral government gross debt</v>
      </c>
      <c r="B939" s="26" t="s">
        <v>435</v>
      </c>
      <c r="C939" s="26" t="s">
        <v>436</v>
      </c>
      <c r="D939" s="26" t="s">
        <v>735</v>
      </c>
      <c r="E939" s="26" t="s">
        <v>733</v>
      </c>
      <c r="F939" s="26" t="s">
        <v>730</v>
      </c>
      <c r="G939" s="27">
        <v>36.349728987172298</v>
      </c>
      <c r="H939" s="27">
        <v>41.364692494937799</v>
      </c>
      <c r="I939" s="27">
        <v>49.104017828882</v>
      </c>
    </row>
    <row r="940" spans="1:9">
      <c r="A940" s="19" t="str">
        <f t="shared" si="14"/>
        <v>STPGeneral government gross debt</v>
      </c>
      <c r="B940" s="26" t="s">
        <v>408</v>
      </c>
      <c r="C940" s="26" t="s">
        <v>409</v>
      </c>
      <c r="D940" s="26" t="s">
        <v>735</v>
      </c>
      <c r="E940" s="26" t="s">
        <v>733</v>
      </c>
      <c r="F940" s="26" t="s">
        <v>730</v>
      </c>
      <c r="G940" s="27">
        <v>75.874907369779805</v>
      </c>
      <c r="H940" s="27">
        <v>71.528706160730593</v>
      </c>
      <c r="I940" s="27">
        <v>67.245731662157596</v>
      </c>
    </row>
    <row r="941" spans="1:9">
      <c r="A941" s="19" t="str">
        <f t="shared" si="14"/>
        <v>SURGeneral government gross debt</v>
      </c>
      <c r="B941" s="26" t="s">
        <v>444</v>
      </c>
      <c r="C941" s="26" t="s">
        <v>445</v>
      </c>
      <c r="D941" s="26" t="s">
        <v>735</v>
      </c>
      <c r="E941" s="26" t="s">
        <v>733</v>
      </c>
      <c r="F941" s="26" t="s">
        <v>730</v>
      </c>
      <c r="G941" s="27">
        <v>88.806382842158996</v>
      </c>
      <c r="H941" s="27">
        <v>91.191410901025293</v>
      </c>
      <c r="I941" s="27">
        <v>90.891862564653394</v>
      </c>
    </row>
    <row r="942" spans="1:9">
      <c r="A942" s="19" t="str">
        <f t="shared" si="14"/>
        <v>SVKGeneral government gross debt</v>
      </c>
      <c r="B942" s="26" t="s">
        <v>424</v>
      </c>
      <c r="C942" s="26" t="s">
        <v>425</v>
      </c>
      <c r="D942" s="26" t="s">
        <v>735</v>
      </c>
      <c r="E942" s="26" t="s">
        <v>733</v>
      </c>
      <c r="F942" s="26" t="s">
        <v>730</v>
      </c>
      <c r="G942" s="27">
        <v>47.638105412886397</v>
      </c>
      <c r="H942" s="27">
        <v>45.856210886688999</v>
      </c>
      <c r="I942" s="27">
        <v>43.933405662822899</v>
      </c>
    </row>
    <row r="943" spans="1:9">
      <c r="A943" s="19" t="str">
        <f t="shared" si="14"/>
        <v>SVNGeneral government gross debt</v>
      </c>
      <c r="B943" s="26" t="s">
        <v>426</v>
      </c>
      <c r="C943" s="26" t="s">
        <v>427</v>
      </c>
      <c r="D943" s="26" t="s">
        <v>735</v>
      </c>
      <c r="E943" s="26" t="s">
        <v>733</v>
      </c>
      <c r="F943" s="26" t="s">
        <v>730</v>
      </c>
      <c r="G943" s="27">
        <v>64.965357725740404</v>
      </c>
      <c r="H943" s="27">
        <v>60.653663075135498</v>
      </c>
      <c r="I943" s="27">
        <v>56.366215013995799</v>
      </c>
    </row>
    <row r="944" spans="1:9">
      <c r="A944" s="19" t="str">
        <f t="shared" si="14"/>
        <v>SWEGeneral government gross debt</v>
      </c>
      <c r="B944" s="26" t="s">
        <v>448</v>
      </c>
      <c r="C944" s="26" t="s">
        <v>449</v>
      </c>
      <c r="D944" s="26" t="s">
        <v>735</v>
      </c>
      <c r="E944" s="26" t="s">
        <v>733</v>
      </c>
      <c r="F944" s="26" t="s">
        <v>730</v>
      </c>
      <c r="G944" s="27">
        <v>36.8831252406966</v>
      </c>
      <c r="H944" s="27">
        <v>34.460851170966301</v>
      </c>
      <c r="I944" s="27">
        <v>32.032150738923299</v>
      </c>
    </row>
    <row r="945" spans="1:9">
      <c r="A945" s="19" t="str">
        <f t="shared" si="14"/>
        <v>SWZGeneral government gross debt</v>
      </c>
      <c r="B945" s="26" t="s">
        <v>199</v>
      </c>
      <c r="C945" s="26" t="s">
        <v>200</v>
      </c>
      <c r="D945" s="26" t="s">
        <v>735</v>
      </c>
      <c r="E945" s="26" t="s">
        <v>733</v>
      </c>
      <c r="F945" s="26" t="s">
        <v>730</v>
      </c>
      <c r="G945" s="27">
        <v>44.117143037529402</v>
      </c>
      <c r="H945" s="27">
        <v>52.667119475333799</v>
      </c>
      <c r="I945" s="27">
        <v>60.201894413189201</v>
      </c>
    </row>
    <row r="946" spans="1:9">
      <c r="A946" s="19" t="str">
        <f t="shared" si="14"/>
        <v>SYRGeneral government gross debt</v>
      </c>
      <c r="B946" s="26" t="s">
        <v>452</v>
      </c>
      <c r="C946" s="26" t="s">
        <v>453</v>
      </c>
      <c r="D946" s="26" t="s">
        <v>735</v>
      </c>
      <c r="E946" s="26" t="s">
        <v>733</v>
      </c>
      <c r="F946" s="26" t="s">
        <v>730</v>
      </c>
      <c r="G946" s="27">
        <v>18.149587173730701</v>
      </c>
      <c r="H946" s="27">
        <v>20.197152928780501</v>
      </c>
      <c r="I946" s="27">
        <v>23.826910228123101</v>
      </c>
    </row>
    <row r="947" spans="1:9">
      <c r="A947" s="19" t="str">
        <f t="shared" si="14"/>
        <v>TCDGeneral government gross debt</v>
      </c>
      <c r="B947" s="26" t="s">
        <v>141</v>
      </c>
      <c r="C947" s="26" t="s">
        <v>142</v>
      </c>
      <c r="D947" s="26" t="s">
        <v>735</v>
      </c>
      <c r="E947" s="26" t="s">
        <v>733</v>
      </c>
      <c r="F947" s="26" t="s">
        <v>730</v>
      </c>
      <c r="G947" s="27">
        <v>44.293776701198297</v>
      </c>
      <c r="H947" s="27">
        <v>39.870302367372403</v>
      </c>
      <c r="I947" s="27">
        <v>36.448020632895798</v>
      </c>
    </row>
    <row r="948" spans="1:9">
      <c r="A948" s="19" t="str">
        <f t="shared" si="14"/>
        <v>TGOGeneral government gross debt</v>
      </c>
      <c r="B948" s="26" t="s">
        <v>457</v>
      </c>
      <c r="C948" s="26" t="s">
        <v>458</v>
      </c>
      <c r="D948" s="26" t="s">
        <v>735</v>
      </c>
      <c r="E948" s="26" t="s">
        <v>733</v>
      </c>
      <c r="F948" s="26" t="s">
        <v>730</v>
      </c>
      <c r="G948" s="27">
        <v>74.664650610217095</v>
      </c>
      <c r="H948" s="27">
        <v>71.295602433154301</v>
      </c>
      <c r="I948" s="27">
        <v>67.463098859025806</v>
      </c>
    </row>
    <row r="949" spans="1:9">
      <c r="A949" s="19" t="str">
        <f t="shared" si="14"/>
        <v>TTOGeneral government gross debt</v>
      </c>
      <c r="B949" s="26" t="s">
        <v>462</v>
      </c>
      <c r="C949" s="26" t="s">
        <v>463</v>
      </c>
      <c r="D949" s="26" t="s">
        <v>735</v>
      </c>
      <c r="E949" s="26" t="s">
        <v>733</v>
      </c>
      <c r="F949" s="26" t="s">
        <v>730</v>
      </c>
      <c r="G949" s="27">
        <v>49.525836632723802</v>
      </c>
      <c r="H949" s="27">
        <v>52.198669152329202</v>
      </c>
      <c r="I949" s="27">
        <v>53.822453125504097</v>
      </c>
    </row>
    <row r="950" spans="1:9">
      <c r="A950" s="19" t="str">
        <f t="shared" si="14"/>
        <v>TUNGeneral government gross debt</v>
      </c>
      <c r="B950" s="26" t="s">
        <v>464</v>
      </c>
      <c r="C950" s="26" t="s">
        <v>465</v>
      </c>
      <c r="D950" s="26" t="s">
        <v>735</v>
      </c>
      <c r="E950" s="26" t="s">
        <v>733</v>
      </c>
      <c r="F950" s="26" t="s">
        <v>730</v>
      </c>
      <c r="G950" s="27">
        <v>73.218855860469603</v>
      </c>
      <c r="H950" s="27">
        <v>71.148553788103399</v>
      </c>
      <c r="I950" s="27">
        <v>68.557396443676694</v>
      </c>
    </row>
    <row r="951" spans="1:9">
      <c r="A951" s="19" t="str">
        <f t="shared" si="14"/>
        <v>TWNGeneral government gross debt</v>
      </c>
      <c r="B951" s="26" t="s">
        <v>721</v>
      </c>
      <c r="C951" s="26" t="s">
        <v>667</v>
      </c>
      <c r="D951" s="26" t="s">
        <v>735</v>
      </c>
      <c r="E951" s="26" t="s">
        <v>733</v>
      </c>
      <c r="F951" s="26" t="s">
        <v>730</v>
      </c>
      <c r="G951" s="27">
        <v>34.926942653270501</v>
      </c>
      <c r="H951" s="27">
        <v>34.797783898750403</v>
      </c>
      <c r="I951" s="27">
        <v>34.333638896722697</v>
      </c>
    </row>
    <row r="952" spans="1:9">
      <c r="A952" s="19" t="str">
        <f t="shared" si="14"/>
        <v>TZAGeneral government gross debt</v>
      </c>
      <c r="B952" s="26" t="s">
        <v>479</v>
      </c>
      <c r="C952" s="26" t="s">
        <v>480</v>
      </c>
      <c r="D952" s="26" t="s">
        <v>735</v>
      </c>
      <c r="E952" s="26" t="s">
        <v>733</v>
      </c>
      <c r="F952" s="26" t="s">
        <v>730</v>
      </c>
      <c r="G952" s="27">
        <v>35.086077417663198</v>
      </c>
      <c r="H952" s="27">
        <v>34.547608654574802</v>
      </c>
      <c r="I952" s="27">
        <v>33.832832038044103</v>
      </c>
    </row>
    <row r="953" spans="1:9">
      <c r="A953" s="19" t="str">
        <f t="shared" si="14"/>
        <v>UGAGeneral government gross debt</v>
      </c>
      <c r="B953" s="26" t="s">
        <v>471</v>
      </c>
      <c r="C953" s="26" t="s">
        <v>472</v>
      </c>
      <c r="D953" s="26" t="s">
        <v>735</v>
      </c>
      <c r="E953" s="26" t="s">
        <v>733</v>
      </c>
      <c r="F953" s="26" t="s">
        <v>730</v>
      </c>
      <c r="G953" s="27">
        <v>41.075674594202397</v>
      </c>
      <c r="H953" s="27">
        <v>40.158440287765501</v>
      </c>
      <c r="I953" s="27">
        <v>38.4711879432624</v>
      </c>
    </row>
    <row r="954" spans="1:9">
      <c r="A954" s="19" t="str">
        <f t="shared" si="14"/>
        <v>UKRGeneral government gross debt</v>
      </c>
      <c r="B954" s="26" t="s">
        <v>473</v>
      </c>
      <c r="C954" s="26" t="s">
        <v>474</v>
      </c>
      <c r="D954" s="26" t="s">
        <v>735</v>
      </c>
      <c r="E954" s="26" t="s">
        <v>733</v>
      </c>
      <c r="F954" s="26" t="s">
        <v>730</v>
      </c>
      <c r="G954" s="27">
        <v>58.268658973603699</v>
      </c>
      <c r="H954" s="27">
        <v>53.019144951745801</v>
      </c>
      <c r="I954" s="27">
        <v>47.818196799613602</v>
      </c>
    </row>
    <row r="955" spans="1:9">
      <c r="A955" s="19" t="str">
        <f t="shared" si="14"/>
        <v>URYGeneral government gross debt</v>
      </c>
      <c r="B955" s="26" t="s">
        <v>487</v>
      </c>
      <c r="C955" s="26" t="s">
        <v>488</v>
      </c>
      <c r="D955" s="26" t="s">
        <v>735</v>
      </c>
      <c r="E955" s="26" t="s">
        <v>733</v>
      </c>
      <c r="F955" s="26" t="s">
        <v>730</v>
      </c>
      <c r="G955" s="27">
        <v>68.735750856161303</v>
      </c>
      <c r="H955" s="27">
        <v>65.642255764563103</v>
      </c>
      <c r="I955" s="27">
        <v>62.438858148262099</v>
      </c>
    </row>
    <row r="956" spans="1:9">
      <c r="A956" s="19" t="str">
        <f t="shared" si="14"/>
        <v>USAGeneral government gross debt</v>
      </c>
      <c r="B956" s="26" t="s">
        <v>483</v>
      </c>
      <c r="C956" s="26" t="s">
        <v>484</v>
      </c>
      <c r="D956" s="26" t="s">
        <v>735</v>
      </c>
      <c r="E956" s="26" t="s">
        <v>733</v>
      </c>
      <c r="F956" s="26" t="s">
        <v>730</v>
      </c>
      <c r="G956" s="27">
        <v>106.373220233182</v>
      </c>
      <c r="H956" s="27">
        <v>106.79709422046</v>
      </c>
      <c r="I956" s="27">
        <v>106.664680697466</v>
      </c>
    </row>
    <row r="957" spans="1:9">
      <c r="A957" s="19" t="str">
        <f t="shared" si="14"/>
        <v>VENGeneral government gross debt</v>
      </c>
      <c r="B957" s="26" t="s">
        <v>491</v>
      </c>
      <c r="C957" s="26" t="s">
        <v>492</v>
      </c>
      <c r="D957" s="26" t="s">
        <v>735</v>
      </c>
      <c r="E957" s="26" t="s">
        <v>733</v>
      </c>
      <c r="F957" s="26" t="s">
        <v>730</v>
      </c>
      <c r="G957" s="27">
        <v>3.4687806219845099</v>
      </c>
      <c r="H957" s="27">
        <v>31.867138420944801</v>
      </c>
      <c r="I957" s="27">
        <v>52.268050660823903</v>
      </c>
    </row>
    <row r="958" spans="1:9">
      <c r="A958" s="19" t="str">
        <f t="shared" si="14"/>
        <v>YEMGeneral government gross debt</v>
      </c>
      <c r="B958" s="26" t="s">
        <v>498</v>
      </c>
      <c r="C958" s="26" t="s">
        <v>499</v>
      </c>
      <c r="D958" s="26" t="s">
        <v>735</v>
      </c>
      <c r="E958" s="26" t="s">
        <v>733</v>
      </c>
      <c r="F958" s="26" t="s">
        <v>730</v>
      </c>
      <c r="G958" s="27">
        <v>64.931011993664498</v>
      </c>
      <c r="H958" s="27">
        <v>58.997554578153299</v>
      </c>
      <c r="I958" s="27">
        <v>53.516516881224199</v>
      </c>
    </row>
    <row r="959" spans="1:9">
      <c r="A959" s="19" t="str">
        <f t="shared" si="14"/>
        <v>ZAFGeneral government gross debt</v>
      </c>
      <c r="B959" s="26" t="s">
        <v>431</v>
      </c>
      <c r="C959" s="26" t="s">
        <v>432</v>
      </c>
      <c r="D959" s="26" t="s">
        <v>735</v>
      </c>
      <c r="E959" s="26" t="s">
        <v>733</v>
      </c>
      <c r="F959" s="26" t="s">
        <v>730</v>
      </c>
      <c r="G959" s="27">
        <v>57.955440984621298</v>
      </c>
      <c r="H959" s="27">
        <v>58.3060304080485</v>
      </c>
      <c r="I959" s="27">
        <v>58.074983352752902</v>
      </c>
    </row>
    <row r="960" spans="1:9">
      <c r="A960" s="19" t="str">
        <f t="shared" si="14"/>
        <v>ZMBGeneral government gross debt</v>
      </c>
      <c r="B960" s="26" t="s">
        <v>500</v>
      </c>
      <c r="C960" s="26" t="s">
        <v>501</v>
      </c>
      <c r="D960" s="26" t="s">
        <v>735</v>
      </c>
      <c r="E960" s="26" t="s">
        <v>733</v>
      </c>
      <c r="F960" s="26" t="s">
        <v>730</v>
      </c>
      <c r="G960" s="27">
        <v>72.071328070464901</v>
      </c>
      <c r="H960" s="27">
        <v>71.338561110709705</v>
      </c>
      <c r="I960" s="27">
        <v>69.933072124777595</v>
      </c>
    </row>
    <row r="961" spans="1:9">
      <c r="A961" s="19" t="str">
        <f t="shared" si="14"/>
        <v>ZWEGeneral government gross debt</v>
      </c>
      <c r="B961" s="26" t="s">
        <v>502</v>
      </c>
      <c r="C961" s="26" t="s">
        <v>503</v>
      </c>
      <c r="D961" s="26" t="s">
        <v>735</v>
      </c>
      <c r="E961" s="26" t="s">
        <v>733</v>
      </c>
      <c r="F961" s="26" t="s">
        <v>730</v>
      </c>
      <c r="G961" s="27">
        <v>62.329079046321603</v>
      </c>
      <c r="H961" s="27">
        <v>61.118377055497596</v>
      </c>
      <c r="I961" s="27">
        <v>64.473542356081694</v>
      </c>
    </row>
    <row r="962" spans="1:9">
      <c r="A962" s="19" t="str">
        <f t="shared" si="14"/>
        <v>AFGGini coefficient</v>
      </c>
      <c r="B962" t="s">
        <v>0</v>
      </c>
      <c r="C962" t="s">
        <v>62</v>
      </c>
      <c r="D962" t="s">
        <v>510</v>
      </c>
      <c r="E962" s="29" t="s">
        <v>737</v>
      </c>
      <c r="F962" s="19" t="s">
        <v>730</v>
      </c>
      <c r="G962" s="20">
        <v>42.573700000000002</v>
      </c>
      <c r="H962" s="20">
        <v>42.573700000000002</v>
      </c>
      <c r="I962" s="20">
        <v>42.573700000000002</v>
      </c>
    </row>
    <row r="963" spans="1:9">
      <c r="A963" s="19" t="str">
        <f t="shared" ref="A963:A1026" si="15">C963&amp;D963</f>
        <v>ARMGini coefficient</v>
      </c>
      <c r="B963" t="s">
        <v>2</v>
      </c>
      <c r="C963" t="s">
        <v>82</v>
      </c>
      <c r="D963" t="s">
        <v>510</v>
      </c>
      <c r="E963" s="29" t="s">
        <v>737</v>
      </c>
      <c r="F963" s="19" t="s">
        <v>738</v>
      </c>
      <c r="G963" s="20">
        <v>34.4</v>
      </c>
      <c r="H963" s="20">
        <v>34.4</v>
      </c>
      <c r="I963" s="20">
        <v>34.4</v>
      </c>
    </row>
    <row r="964" spans="1:9">
      <c r="A964" s="19" t="str">
        <f t="shared" si="15"/>
        <v>AUSGini coefficient</v>
      </c>
      <c r="B964" t="s">
        <v>3</v>
      </c>
      <c r="C964" t="s">
        <v>85</v>
      </c>
      <c r="D964" t="s">
        <v>510</v>
      </c>
      <c r="E964" s="29" t="s">
        <v>737</v>
      </c>
      <c r="F964" s="19" t="s">
        <v>738</v>
      </c>
      <c r="G964" s="20">
        <v>34.4</v>
      </c>
      <c r="H964" s="20">
        <v>34.4</v>
      </c>
      <c r="I964" s="20">
        <v>34.4</v>
      </c>
    </row>
    <row r="965" spans="1:9">
      <c r="A965" s="19" t="str">
        <f t="shared" si="15"/>
        <v>AZEGini coefficient</v>
      </c>
      <c r="B965" t="s">
        <v>4</v>
      </c>
      <c r="C965" t="s">
        <v>88</v>
      </c>
      <c r="D965" t="s">
        <v>510</v>
      </c>
      <c r="E965" s="29" t="s">
        <v>737</v>
      </c>
      <c r="F965" s="19" t="s">
        <v>738</v>
      </c>
      <c r="G965" s="20">
        <v>26.6</v>
      </c>
      <c r="H965" s="20">
        <v>26.6</v>
      </c>
      <c r="I965" s="20">
        <v>26.6</v>
      </c>
    </row>
    <row r="966" spans="1:9">
      <c r="A966" s="19" t="str">
        <f t="shared" si="15"/>
        <v>BGDGini coefficient</v>
      </c>
      <c r="B966" t="s">
        <v>5</v>
      </c>
      <c r="C966" t="s">
        <v>93</v>
      </c>
      <c r="D966" t="s">
        <v>510</v>
      </c>
      <c r="E966" s="29" t="s">
        <v>737</v>
      </c>
      <c r="F966" s="19" t="s">
        <v>738</v>
      </c>
      <c r="G966" s="20">
        <v>32.4</v>
      </c>
      <c r="H966" s="20">
        <v>32.4</v>
      </c>
      <c r="I966" s="20">
        <v>32.4</v>
      </c>
    </row>
    <row r="967" spans="1:9">
      <c r="A967" s="19" t="str">
        <f t="shared" si="15"/>
        <v>BTNGini coefficient</v>
      </c>
      <c r="B967" t="s">
        <v>6</v>
      </c>
      <c r="C967" t="s">
        <v>106</v>
      </c>
      <c r="D967" t="s">
        <v>510</v>
      </c>
      <c r="E967" s="29" t="s">
        <v>737</v>
      </c>
      <c r="F967" s="19" t="s">
        <v>738</v>
      </c>
      <c r="G967" s="20">
        <v>37.4</v>
      </c>
      <c r="H967" s="20">
        <v>37.4</v>
      </c>
      <c r="I967" s="20">
        <v>37.4</v>
      </c>
    </row>
    <row r="968" spans="1:9">
      <c r="A968" s="19" t="str">
        <f t="shared" si="15"/>
        <v>BRNGini coefficient</v>
      </c>
      <c r="B968" t="s">
        <v>7</v>
      </c>
      <c r="C968" t="s">
        <v>123</v>
      </c>
      <c r="D968" t="s">
        <v>510</v>
      </c>
      <c r="E968" s="29" t="s">
        <v>737</v>
      </c>
      <c r="F968" s="19" t="s">
        <v>730</v>
      </c>
      <c r="G968" s="20">
        <v>40</v>
      </c>
      <c r="H968" s="20">
        <v>40</v>
      </c>
      <c r="I968" s="20">
        <v>40</v>
      </c>
    </row>
    <row r="969" spans="1:9">
      <c r="A969" s="19" t="str">
        <f t="shared" si="15"/>
        <v>KHMGini coefficient</v>
      </c>
      <c r="B969" t="s">
        <v>8</v>
      </c>
      <c r="C969" t="s">
        <v>132</v>
      </c>
      <c r="D969" t="s">
        <v>510</v>
      </c>
      <c r="E969" s="29" t="s">
        <v>737</v>
      </c>
      <c r="F969" s="19" t="s">
        <v>730</v>
      </c>
      <c r="G969" s="20">
        <v>48.19708</v>
      </c>
      <c r="H969" s="20">
        <v>48.19708</v>
      </c>
      <c r="I969" s="20">
        <v>48.19708</v>
      </c>
    </row>
    <row r="970" spans="1:9">
      <c r="A970" s="19" t="str">
        <f t="shared" si="15"/>
        <v>CHNGini coefficient</v>
      </c>
      <c r="B970" t="s">
        <v>9</v>
      </c>
      <c r="C970" t="s">
        <v>145</v>
      </c>
      <c r="D970" t="s">
        <v>510</v>
      </c>
      <c r="E970" s="29" t="s">
        <v>737</v>
      </c>
      <c r="F970" s="19" t="s">
        <v>738</v>
      </c>
      <c r="G970" s="20">
        <v>38.5</v>
      </c>
      <c r="H970" s="20">
        <v>38.5</v>
      </c>
      <c r="I970" s="20">
        <v>38.5</v>
      </c>
    </row>
    <row r="971" spans="1:9">
      <c r="A971" s="19" t="str">
        <f t="shared" si="15"/>
        <v>PRKGini coefficient</v>
      </c>
      <c r="B971" t="s">
        <v>175</v>
      </c>
      <c r="C971" t="s">
        <v>176</v>
      </c>
      <c r="D971" t="s">
        <v>510</v>
      </c>
      <c r="E971" s="29" t="s">
        <v>737</v>
      </c>
      <c r="F971" s="19" t="s">
        <v>730</v>
      </c>
      <c r="G971" s="20">
        <v>40</v>
      </c>
      <c r="H971" s="20">
        <v>40</v>
      </c>
      <c r="I971" s="20">
        <v>40</v>
      </c>
    </row>
    <row r="972" spans="1:9">
      <c r="A972" s="19" t="str">
        <f t="shared" si="15"/>
        <v>FJIGini coefficient</v>
      </c>
      <c r="B972" t="s">
        <v>11</v>
      </c>
      <c r="C972" t="s">
        <v>207</v>
      </c>
      <c r="D972" t="s">
        <v>510</v>
      </c>
      <c r="E972" s="29" t="s">
        <v>737</v>
      </c>
      <c r="F972" s="19" t="s">
        <v>738</v>
      </c>
      <c r="G972" s="20">
        <v>36.700000000000003</v>
      </c>
      <c r="H972" s="20">
        <v>36.700000000000003</v>
      </c>
      <c r="I972" s="20">
        <v>36.700000000000003</v>
      </c>
    </row>
    <row r="973" spans="1:9">
      <c r="A973" s="19" t="str">
        <f t="shared" si="15"/>
        <v>GEOGini coefficient</v>
      </c>
      <c r="B973" t="s">
        <v>13</v>
      </c>
      <c r="C973" t="s">
        <v>221</v>
      </c>
      <c r="D973" t="s">
        <v>510</v>
      </c>
      <c r="E973" s="29" t="s">
        <v>737</v>
      </c>
      <c r="F973" s="19" t="s">
        <v>738</v>
      </c>
      <c r="G973" s="20">
        <v>36.4</v>
      </c>
      <c r="H973" s="20">
        <v>36.4</v>
      </c>
      <c r="I973" s="20">
        <v>36.4</v>
      </c>
    </row>
    <row r="974" spans="1:9">
      <c r="A974" s="19" t="str">
        <f t="shared" si="15"/>
        <v>INDGini coefficient</v>
      </c>
      <c r="B974" t="s">
        <v>16</v>
      </c>
      <c r="C974" t="s">
        <v>259</v>
      </c>
      <c r="D974" t="s">
        <v>510</v>
      </c>
      <c r="E974" s="29" t="s">
        <v>737</v>
      </c>
      <c r="F974" s="19" t="s">
        <v>738</v>
      </c>
      <c r="G974" s="20">
        <v>37.799999999999997</v>
      </c>
      <c r="H974" s="20">
        <v>37.799999999999997</v>
      </c>
      <c r="I974" s="20">
        <v>37.799999999999997</v>
      </c>
    </row>
    <row r="975" spans="1:9">
      <c r="A975" s="19" t="str">
        <f t="shared" si="15"/>
        <v>IDNGini coefficient</v>
      </c>
      <c r="B975" t="s">
        <v>17</v>
      </c>
      <c r="C975" t="s">
        <v>260</v>
      </c>
      <c r="D975" t="s">
        <v>510</v>
      </c>
      <c r="E975" s="29" t="s">
        <v>737</v>
      </c>
      <c r="F975" s="19" t="s">
        <v>738</v>
      </c>
      <c r="G975" s="20">
        <v>39</v>
      </c>
      <c r="H975" s="20">
        <v>39</v>
      </c>
      <c r="I975" s="20">
        <v>39</v>
      </c>
    </row>
    <row r="976" spans="1:9">
      <c r="A976" s="19" t="str">
        <f t="shared" si="15"/>
        <v>IRNGini coefficient</v>
      </c>
      <c r="B976" t="s">
        <v>18</v>
      </c>
      <c r="C976" t="s">
        <v>261</v>
      </c>
      <c r="D976" t="s">
        <v>510</v>
      </c>
      <c r="E976" s="29" t="s">
        <v>737</v>
      </c>
      <c r="F976" s="19" t="s">
        <v>738</v>
      </c>
      <c r="G976" s="20">
        <v>40.799999999999997</v>
      </c>
      <c r="H976" s="20">
        <v>40.799999999999997</v>
      </c>
      <c r="I976" s="20">
        <v>40.799999999999997</v>
      </c>
    </row>
    <row r="977" spans="1:9">
      <c r="A977" s="19" t="str">
        <f t="shared" si="15"/>
        <v>JPNGini coefficient</v>
      </c>
      <c r="B977" t="s">
        <v>19</v>
      </c>
      <c r="C977" t="s">
        <v>274</v>
      </c>
      <c r="D977" t="s">
        <v>510</v>
      </c>
      <c r="E977" s="29" t="s">
        <v>737</v>
      </c>
      <c r="F977" s="19" t="s">
        <v>738</v>
      </c>
      <c r="G977" s="20">
        <v>32.9</v>
      </c>
      <c r="H977" s="20">
        <v>32.9</v>
      </c>
      <c r="I977" s="20">
        <v>32.9</v>
      </c>
    </row>
    <row r="978" spans="1:9">
      <c r="A978" s="19" t="str">
        <f t="shared" si="15"/>
        <v>KAZGini coefficient</v>
      </c>
      <c r="B978" t="s">
        <v>20</v>
      </c>
      <c r="C978" t="s">
        <v>279</v>
      </c>
      <c r="D978" t="s">
        <v>510</v>
      </c>
      <c r="E978" s="29" t="s">
        <v>737</v>
      </c>
      <c r="F978" s="19" t="s">
        <v>738</v>
      </c>
      <c r="G978" s="20">
        <v>27.5</v>
      </c>
      <c r="H978" s="20">
        <v>27.5</v>
      </c>
      <c r="I978" s="20">
        <v>27.5</v>
      </c>
    </row>
    <row r="979" spans="1:9">
      <c r="A979" s="19" t="str">
        <f t="shared" si="15"/>
        <v>KIRGini coefficient</v>
      </c>
      <c r="B979" t="s">
        <v>21</v>
      </c>
      <c r="C979" t="s">
        <v>282</v>
      </c>
      <c r="D979" t="s">
        <v>510</v>
      </c>
      <c r="E979" s="29" t="s">
        <v>737</v>
      </c>
      <c r="F979" s="19" t="s">
        <v>730</v>
      </c>
      <c r="G979" s="20">
        <v>36.005330000000001</v>
      </c>
      <c r="H979" s="20">
        <v>36.005330000000001</v>
      </c>
      <c r="I979" s="20">
        <v>36.005330000000001</v>
      </c>
    </row>
    <row r="980" spans="1:9">
      <c r="A980" s="19" t="str">
        <f t="shared" si="15"/>
        <v>KGZGini coefficient</v>
      </c>
      <c r="B980" t="s">
        <v>22</v>
      </c>
      <c r="C980" t="s">
        <v>285</v>
      </c>
      <c r="D980" t="s">
        <v>510</v>
      </c>
      <c r="E980" s="29" t="s">
        <v>737</v>
      </c>
      <c r="F980" s="19" t="s">
        <v>738</v>
      </c>
      <c r="G980" s="20">
        <v>27.7</v>
      </c>
      <c r="H980" s="20">
        <v>27.7</v>
      </c>
      <c r="I980" s="20">
        <v>27.7</v>
      </c>
    </row>
    <row r="981" spans="1:9">
      <c r="A981" s="19" t="str">
        <f t="shared" si="15"/>
        <v>LAOGini coefficient</v>
      </c>
      <c r="B981" t="s">
        <v>23</v>
      </c>
      <c r="C981" t="s">
        <v>286</v>
      </c>
      <c r="D981" t="s">
        <v>510</v>
      </c>
      <c r="E981" s="29" t="s">
        <v>737</v>
      </c>
      <c r="F981" s="19" t="s">
        <v>738</v>
      </c>
      <c r="G981" s="20">
        <v>36.4</v>
      </c>
      <c r="H981" s="20">
        <v>36.4</v>
      </c>
      <c r="I981" s="20">
        <v>36.4</v>
      </c>
    </row>
    <row r="982" spans="1:9">
      <c r="A982" s="19" t="str">
        <f t="shared" si="15"/>
        <v>MYSGini coefficient</v>
      </c>
      <c r="B982" t="s">
        <v>25</v>
      </c>
      <c r="C982" t="s">
        <v>307</v>
      </c>
      <c r="D982" t="s">
        <v>510</v>
      </c>
      <c r="E982" s="29" t="s">
        <v>737</v>
      </c>
      <c r="F982" s="19" t="s">
        <v>738</v>
      </c>
      <c r="G982" s="20">
        <v>41</v>
      </c>
      <c r="H982" s="20">
        <v>41</v>
      </c>
      <c r="I982" s="20">
        <v>41</v>
      </c>
    </row>
    <row r="983" spans="1:9">
      <c r="A983" s="19" t="str">
        <f t="shared" si="15"/>
        <v>MDVGini coefficient</v>
      </c>
      <c r="B983" t="s">
        <v>26</v>
      </c>
      <c r="C983" t="s">
        <v>308</v>
      </c>
      <c r="D983" t="s">
        <v>510</v>
      </c>
      <c r="E983" s="29" t="s">
        <v>737</v>
      </c>
      <c r="F983" s="19" t="s">
        <v>738</v>
      </c>
      <c r="G983" s="20">
        <v>31.3</v>
      </c>
      <c r="H983" s="20">
        <v>31.3</v>
      </c>
      <c r="I983" s="20">
        <v>31.3</v>
      </c>
    </row>
    <row r="984" spans="1:9">
      <c r="A984" s="19" t="str">
        <f t="shared" si="15"/>
        <v>MHLGini coefficient</v>
      </c>
      <c r="B984" t="s">
        <v>27</v>
      </c>
      <c r="C984" t="s">
        <v>313</v>
      </c>
      <c r="D984" t="s">
        <v>510</v>
      </c>
      <c r="E984" s="29" t="s">
        <v>737</v>
      </c>
      <c r="F984" s="19" t="s">
        <v>738</v>
      </c>
      <c r="G984" s="20" t="e">
        <v>#N/A</v>
      </c>
      <c r="H984" s="20" t="e">
        <v>#N/A</v>
      </c>
      <c r="I984" s="20" t="e">
        <v>#N/A</v>
      </c>
    </row>
    <row r="985" spans="1:9">
      <c r="A985" s="19" t="str">
        <f t="shared" si="15"/>
        <v>FSMGini coefficient</v>
      </c>
      <c r="B985" t="s">
        <v>28</v>
      </c>
      <c r="C985" t="s">
        <v>324</v>
      </c>
      <c r="D985" t="s">
        <v>510</v>
      </c>
      <c r="E985" s="29" t="s">
        <v>737</v>
      </c>
      <c r="F985" s="19" t="s">
        <v>738</v>
      </c>
      <c r="G985" s="20">
        <v>40.1</v>
      </c>
      <c r="H985" s="20">
        <v>40.1</v>
      </c>
      <c r="I985" s="20">
        <v>40.1</v>
      </c>
    </row>
    <row r="986" spans="1:9">
      <c r="A986" s="19" t="str">
        <f t="shared" si="15"/>
        <v>MNGGini coefficient</v>
      </c>
      <c r="B986" t="s">
        <v>29</v>
      </c>
      <c r="C986" t="s">
        <v>327</v>
      </c>
      <c r="D986" t="s">
        <v>510</v>
      </c>
      <c r="E986" s="29" t="s">
        <v>737</v>
      </c>
      <c r="F986" s="19" t="s">
        <v>738</v>
      </c>
      <c r="G986" s="20">
        <v>32.700000000000003</v>
      </c>
      <c r="H986" s="20">
        <v>32.700000000000003</v>
      </c>
      <c r="I986" s="20">
        <v>32.700000000000003</v>
      </c>
    </row>
    <row r="987" spans="1:9">
      <c r="A987" s="19" t="str">
        <f t="shared" si="15"/>
        <v>MMRGini coefficient</v>
      </c>
      <c r="B987" t="s">
        <v>30</v>
      </c>
      <c r="C987" t="s">
        <v>336</v>
      </c>
      <c r="D987" t="s">
        <v>510</v>
      </c>
      <c r="E987" s="29" t="s">
        <v>737</v>
      </c>
      <c r="F987" s="19" t="s">
        <v>738</v>
      </c>
      <c r="G987" s="20">
        <v>30.7</v>
      </c>
      <c r="H987" s="20">
        <v>30.7</v>
      </c>
      <c r="I987" s="20">
        <v>30.7</v>
      </c>
    </row>
    <row r="988" spans="1:9">
      <c r="A988" s="19" t="str">
        <f t="shared" si="15"/>
        <v>NRUGini coefficient</v>
      </c>
      <c r="B988" t="s">
        <v>31</v>
      </c>
      <c r="C988" t="s">
        <v>339</v>
      </c>
      <c r="D988" t="s">
        <v>510</v>
      </c>
      <c r="E988" s="29" t="s">
        <v>737</v>
      </c>
      <c r="F988" s="19" t="s">
        <v>738</v>
      </c>
      <c r="G988" s="20" t="e">
        <v>#N/A</v>
      </c>
      <c r="H988" s="20" t="e">
        <v>#N/A</v>
      </c>
      <c r="I988" s="20" t="e">
        <v>#N/A</v>
      </c>
    </row>
    <row r="989" spans="1:9">
      <c r="A989" s="19" t="str">
        <f t="shared" si="15"/>
        <v>NPLGini coefficient</v>
      </c>
      <c r="B989" t="s">
        <v>32</v>
      </c>
      <c r="C989" t="s">
        <v>340</v>
      </c>
      <c r="D989" t="s">
        <v>510</v>
      </c>
      <c r="E989" s="29" t="s">
        <v>737</v>
      </c>
      <c r="F989" s="19" t="s">
        <v>738</v>
      </c>
      <c r="G989" s="20">
        <v>32.799999999999997</v>
      </c>
      <c r="H989" s="20">
        <v>32.799999999999997</v>
      </c>
      <c r="I989" s="20">
        <v>32.799999999999997</v>
      </c>
    </row>
    <row r="990" spans="1:9">
      <c r="A990" s="19" t="str">
        <f t="shared" si="15"/>
        <v>NZLGini coefficient</v>
      </c>
      <c r="B990" t="s">
        <v>34</v>
      </c>
      <c r="C990" t="s">
        <v>344</v>
      </c>
      <c r="D990" t="s">
        <v>510</v>
      </c>
      <c r="E990" s="29" t="s">
        <v>737</v>
      </c>
      <c r="F990" s="19" t="s">
        <v>730</v>
      </c>
      <c r="G990" s="20">
        <v>51.407150000000001</v>
      </c>
      <c r="H990" s="20">
        <v>51.407150000000001</v>
      </c>
      <c r="I990" s="20">
        <v>51.407150000000001</v>
      </c>
    </row>
    <row r="991" spans="1:9">
      <c r="A991" s="19" t="str">
        <f t="shared" si="15"/>
        <v>PAKGini coefficient</v>
      </c>
      <c r="B991" t="s">
        <v>37</v>
      </c>
      <c r="C991" t="s">
        <v>361</v>
      </c>
      <c r="D991" t="s">
        <v>510</v>
      </c>
      <c r="E991" s="29" t="s">
        <v>737</v>
      </c>
      <c r="F991" s="19" t="s">
        <v>738</v>
      </c>
      <c r="G991" s="20">
        <v>33.5</v>
      </c>
      <c r="H991" s="20">
        <v>33.5</v>
      </c>
      <c r="I991" s="20">
        <v>33.5</v>
      </c>
    </row>
    <row r="992" spans="1:9">
      <c r="A992" s="19" t="str">
        <f t="shared" si="15"/>
        <v>PLWGini coefficient</v>
      </c>
      <c r="B992" t="s">
        <v>38</v>
      </c>
      <c r="C992" t="s">
        <v>362</v>
      </c>
      <c r="D992" t="s">
        <v>510</v>
      </c>
      <c r="E992" s="29" t="s">
        <v>737</v>
      </c>
      <c r="F992" s="19" t="s">
        <v>738</v>
      </c>
      <c r="G992" s="20" t="e">
        <v>#N/A</v>
      </c>
      <c r="H992" s="20" t="e">
        <v>#N/A</v>
      </c>
      <c r="I992" s="20" t="e">
        <v>#N/A</v>
      </c>
    </row>
    <row r="993" spans="1:9">
      <c r="A993" s="19" t="str">
        <f t="shared" si="15"/>
        <v>PNGGini coefficient</v>
      </c>
      <c r="B993" t="s">
        <v>39</v>
      </c>
      <c r="C993" t="s">
        <v>365</v>
      </c>
      <c r="D993" t="s">
        <v>510</v>
      </c>
      <c r="E993" s="29" t="s">
        <v>737</v>
      </c>
      <c r="F993" s="19" t="s">
        <v>738</v>
      </c>
      <c r="G993" s="20">
        <v>41.9</v>
      </c>
      <c r="H993" s="20">
        <v>41.9</v>
      </c>
      <c r="I993" s="20">
        <v>41.9</v>
      </c>
    </row>
    <row r="994" spans="1:9">
      <c r="A994" s="19" t="str">
        <f t="shared" si="15"/>
        <v>PHLGini coefficient</v>
      </c>
      <c r="B994" t="s">
        <v>40</v>
      </c>
      <c r="C994" t="s">
        <v>370</v>
      </c>
      <c r="D994" t="s">
        <v>510</v>
      </c>
      <c r="E994" s="29" t="s">
        <v>737</v>
      </c>
      <c r="F994" s="19" t="s">
        <v>738</v>
      </c>
      <c r="G994" s="20">
        <v>44.4</v>
      </c>
      <c r="H994" s="20">
        <v>44.4</v>
      </c>
      <c r="I994" s="20">
        <v>44.4</v>
      </c>
    </row>
    <row r="995" spans="1:9">
      <c r="A995" s="19" t="str">
        <f t="shared" si="15"/>
        <v>KORGini coefficient</v>
      </c>
      <c r="B995" t="s">
        <v>41</v>
      </c>
      <c r="C995" t="s">
        <v>381</v>
      </c>
      <c r="D995" t="s">
        <v>510</v>
      </c>
      <c r="E995" s="29" t="s">
        <v>737</v>
      </c>
      <c r="F995" s="19" t="s">
        <v>738</v>
      </c>
      <c r="G995" s="20">
        <v>31.6</v>
      </c>
      <c r="H995" s="20">
        <v>31.6</v>
      </c>
      <c r="I995" s="20">
        <v>31.6</v>
      </c>
    </row>
    <row r="996" spans="1:9">
      <c r="A996" s="19" t="str">
        <f t="shared" si="15"/>
        <v>RUSGini coefficient</v>
      </c>
      <c r="B996" t="s">
        <v>42</v>
      </c>
      <c r="C996" t="s">
        <v>388</v>
      </c>
      <c r="D996" t="s">
        <v>510</v>
      </c>
      <c r="E996" s="29" t="s">
        <v>737</v>
      </c>
      <c r="F996" s="19" t="s">
        <v>738</v>
      </c>
      <c r="G996" s="20">
        <v>37.5</v>
      </c>
      <c r="H996" s="20">
        <v>37.5</v>
      </c>
      <c r="I996" s="20">
        <v>37.5</v>
      </c>
    </row>
    <row r="997" spans="1:9">
      <c r="A997" s="19" t="str">
        <f t="shared" si="15"/>
        <v>WSMGini coefficient</v>
      </c>
      <c r="B997" t="s">
        <v>43</v>
      </c>
      <c r="C997" t="s">
        <v>405</v>
      </c>
      <c r="D997" t="s">
        <v>510</v>
      </c>
      <c r="E997" s="29" t="s">
        <v>737</v>
      </c>
      <c r="F997" s="19" t="s">
        <v>738</v>
      </c>
      <c r="G997" s="20">
        <v>38.700000000000003</v>
      </c>
      <c r="H997" s="20">
        <v>38.700000000000003</v>
      </c>
      <c r="I997" s="20">
        <v>38.700000000000003</v>
      </c>
    </row>
    <row r="998" spans="1:9">
      <c r="A998" s="19" t="str">
        <f t="shared" si="15"/>
        <v>SGPGini coefficient</v>
      </c>
      <c r="B998" t="s">
        <v>44</v>
      </c>
      <c r="C998" t="s">
        <v>421</v>
      </c>
      <c r="D998" t="s">
        <v>510</v>
      </c>
      <c r="E998" s="29" t="s">
        <v>737</v>
      </c>
      <c r="F998" s="19" t="s">
        <v>730</v>
      </c>
      <c r="G998" s="20">
        <v>44.167090000000002</v>
      </c>
      <c r="H998" s="20">
        <v>44.167090000000002</v>
      </c>
      <c r="I998" s="20">
        <v>44.167090000000002</v>
      </c>
    </row>
    <row r="999" spans="1:9">
      <c r="A999" s="19" t="str">
        <f t="shared" si="15"/>
        <v>SLBGini coefficient</v>
      </c>
      <c r="B999" t="s">
        <v>45</v>
      </c>
      <c r="C999" t="s">
        <v>428</v>
      </c>
      <c r="D999" t="s">
        <v>510</v>
      </c>
      <c r="E999" s="29" t="s">
        <v>737</v>
      </c>
      <c r="F999" s="19" t="s">
        <v>738</v>
      </c>
      <c r="G999" s="20">
        <v>37.1</v>
      </c>
      <c r="H999" s="20">
        <v>37.1</v>
      </c>
      <c r="I999" s="20">
        <v>37.1</v>
      </c>
    </row>
    <row r="1000" spans="1:9">
      <c r="A1000" s="19" t="str">
        <f t="shared" si="15"/>
        <v>LKAGini coefficient</v>
      </c>
      <c r="B1000" t="s">
        <v>46</v>
      </c>
      <c r="C1000" t="s">
        <v>439</v>
      </c>
      <c r="D1000" t="s">
        <v>510</v>
      </c>
      <c r="E1000" s="29" t="s">
        <v>737</v>
      </c>
      <c r="F1000" s="19" t="s">
        <v>738</v>
      </c>
      <c r="G1000" s="20">
        <v>39.799999999999997</v>
      </c>
      <c r="H1000" s="20">
        <v>39.799999999999997</v>
      </c>
      <c r="I1000" s="20">
        <v>39.799999999999997</v>
      </c>
    </row>
    <row r="1001" spans="1:9">
      <c r="A1001" s="19" t="str">
        <f t="shared" si="15"/>
        <v>TJKGini coefficient</v>
      </c>
      <c r="B1001" t="s">
        <v>47</v>
      </c>
      <c r="C1001" t="s">
        <v>454</v>
      </c>
      <c r="D1001" t="s">
        <v>510</v>
      </c>
      <c r="E1001" s="29" t="s">
        <v>737</v>
      </c>
      <c r="F1001" s="19" t="s">
        <v>738</v>
      </c>
      <c r="G1001" s="20">
        <v>34</v>
      </c>
      <c r="H1001" s="20">
        <v>34</v>
      </c>
      <c r="I1001" s="20">
        <v>34</v>
      </c>
    </row>
    <row r="1002" spans="1:9">
      <c r="A1002" s="19" t="str">
        <f t="shared" si="15"/>
        <v>THAGini coefficient</v>
      </c>
      <c r="B1002" t="s">
        <v>48</v>
      </c>
      <c r="C1002" t="s">
        <v>455</v>
      </c>
      <c r="D1002" t="s">
        <v>510</v>
      </c>
      <c r="E1002" s="29" t="s">
        <v>737</v>
      </c>
      <c r="F1002" s="19" t="s">
        <v>738</v>
      </c>
      <c r="G1002" s="20">
        <v>36.4</v>
      </c>
      <c r="H1002" s="20">
        <v>36.4</v>
      </c>
      <c r="I1002" s="20">
        <v>36.4</v>
      </c>
    </row>
    <row r="1003" spans="1:9">
      <c r="A1003" s="19" t="str">
        <f t="shared" si="15"/>
        <v>TLSGini coefficient</v>
      </c>
      <c r="B1003" t="s">
        <v>49</v>
      </c>
      <c r="C1003" t="s">
        <v>456</v>
      </c>
      <c r="D1003" t="s">
        <v>510</v>
      </c>
      <c r="E1003" s="29" t="s">
        <v>737</v>
      </c>
      <c r="F1003" s="19" t="s">
        <v>738</v>
      </c>
      <c r="G1003" s="20">
        <v>28.7</v>
      </c>
      <c r="H1003" s="20">
        <v>28.7</v>
      </c>
      <c r="I1003" s="20">
        <v>28.7</v>
      </c>
    </row>
    <row r="1004" spans="1:9">
      <c r="A1004" s="19" t="str">
        <f t="shared" si="15"/>
        <v>TONGini coefficient</v>
      </c>
      <c r="B1004" t="s">
        <v>50</v>
      </c>
      <c r="C1004" t="s">
        <v>461</v>
      </c>
      <c r="D1004" t="s">
        <v>510</v>
      </c>
      <c r="E1004" s="29" t="s">
        <v>737</v>
      </c>
      <c r="F1004" s="19" t="s">
        <v>738</v>
      </c>
      <c r="G1004" s="20">
        <v>37.6</v>
      </c>
      <c r="H1004" s="20">
        <v>37.6</v>
      </c>
      <c r="I1004" s="20">
        <v>37.6</v>
      </c>
    </row>
    <row r="1005" spans="1:9">
      <c r="A1005" s="19" t="str">
        <f t="shared" si="15"/>
        <v>TURGini coefficient</v>
      </c>
      <c r="B1005" t="s">
        <v>51</v>
      </c>
      <c r="C1005" t="s">
        <v>466</v>
      </c>
      <c r="D1005" t="s">
        <v>510</v>
      </c>
      <c r="E1005" s="29" t="s">
        <v>737</v>
      </c>
      <c r="F1005" s="19" t="s">
        <v>738</v>
      </c>
      <c r="G1005" s="20">
        <v>41.9</v>
      </c>
      <c r="H1005" s="20">
        <v>41.9</v>
      </c>
      <c r="I1005" s="20">
        <v>41.9</v>
      </c>
    </row>
    <row r="1006" spans="1:9">
      <c r="A1006" s="19" t="str">
        <f t="shared" si="15"/>
        <v>TKMGini coefficient</v>
      </c>
      <c r="B1006" t="s">
        <v>52</v>
      </c>
      <c r="C1006" t="s">
        <v>467</v>
      </c>
      <c r="D1006" t="s">
        <v>510</v>
      </c>
      <c r="E1006" s="29" t="s">
        <v>737</v>
      </c>
      <c r="F1006" s="19" t="s">
        <v>730</v>
      </c>
      <c r="G1006" s="20">
        <v>40.02413</v>
      </c>
      <c r="H1006" s="20">
        <v>40.02413</v>
      </c>
      <c r="I1006" s="20">
        <v>40.02413</v>
      </c>
    </row>
    <row r="1007" spans="1:9">
      <c r="A1007" s="19" t="str">
        <f t="shared" si="15"/>
        <v>TUVGini coefficient</v>
      </c>
      <c r="B1007" t="s">
        <v>53</v>
      </c>
      <c r="C1007" t="s">
        <v>470</v>
      </c>
      <c r="D1007" t="s">
        <v>510</v>
      </c>
      <c r="E1007" s="29" t="s">
        <v>737</v>
      </c>
      <c r="F1007" s="19" t="s">
        <v>738</v>
      </c>
      <c r="G1007" s="20">
        <v>39.1</v>
      </c>
      <c r="H1007" s="20">
        <v>39.1</v>
      </c>
      <c r="I1007" s="20">
        <v>39.1</v>
      </c>
    </row>
    <row r="1008" spans="1:9">
      <c r="A1008" s="19" t="str">
        <f t="shared" si="15"/>
        <v>UZBGini coefficient</v>
      </c>
      <c r="B1008" t="s">
        <v>54</v>
      </c>
      <c r="C1008" t="s">
        <v>489</v>
      </c>
      <c r="D1008" t="s">
        <v>510</v>
      </c>
      <c r="E1008" s="29" t="s">
        <v>737</v>
      </c>
      <c r="F1008" s="19" t="s">
        <v>738</v>
      </c>
      <c r="G1008" s="20">
        <v>35.299999999999997</v>
      </c>
      <c r="H1008" s="20">
        <v>35.299999999999997</v>
      </c>
      <c r="I1008" s="20">
        <v>35.299999999999997</v>
      </c>
    </row>
    <row r="1009" spans="1:9">
      <c r="A1009" s="19" t="str">
        <f t="shared" si="15"/>
        <v>VUTGini coefficient</v>
      </c>
      <c r="B1009" t="s">
        <v>55</v>
      </c>
      <c r="C1009" t="s">
        <v>490</v>
      </c>
      <c r="D1009" t="s">
        <v>510</v>
      </c>
      <c r="E1009" s="29" t="s">
        <v>737</v>
      </c>
      <c r="F1009" s="19" t="s">
        <v>738</v>
      </c>
      <c r="G1009" s="20">
        <v>37.6</v>
      </c>
      <c r="H1009" s="20">
        <v>37.6</v>
      </c>
      <c r="I1009" s="20">
        <v>37.6</v>
      </c>
    </row>
    <row r="1010" spans="1:9">
      <c r="A1010" s="19" t="str">
        <f t="shared" si="15"/>
        <v>VNMGini coefficient</v>
      </c>
      <c r="B1010" t="s">
        <v>56</v>
      </c>
      <c r="C1010" t="s">
        <v>493</v>
      </c>
      <c r="D1010" t="s">
        <v>510</v>
      </c>
      <c r="E1010" s="29" t="s">
        <v>737</v>
      </c>
      <c r="F1010" s="19" t="s">
        <v>738</v>
      </c>
      <c r="G1010" s="20">
        <v>35.700000000000003</v>
      </c>
      <c r="H1010" s="20">
        <v>35.700000000000003</v>
      </c>
      <c r="I1010" s="20">
        <v>35.700000000000003</v>
      </c>
    </row>
    <row r="1011" spans="1:9">
      <c r="A1011" s="19" t="str">
        <f t="shared" si="15"/>
        <v>ASMGini coefficient</v>
      </c>
      <c r="B1011" t="s">
        <v>1</v>
      </c>
      <c r="C1011" t="s">
        <v>69</v>
      </c>
      <c r="D1011" t="s">
        <v>510</v>
      </c>
      <c r="E1011" s="29" t="s">
        <v>737</v>
      </c>
      <c r="F1011" s="19" t="s">
        <v>738</v>
      </c>
      <c r="G1011" s="20" t="e">
        <v>#N/A</v>
      </c>
      <c r="H1011" s="20" t="e">
        <v>#N/A</v>
      </c>
      <c r="I1011" s="20" t="e">
        <v>#N/A</v>
      </c>
    </row>
    <row r="1012" spans="1:9">
      <c r="A1012" s="19" t="str">
        <f t="shared" si="15"/>
        <v>COKGini coefficient</v>
      </c>
      <c r="B1012" t="s">
        <v>10</v>
      </c>
      <c r="C1012" t="s">
        <v>160</v>
      </c>
      <c r="D1012" t="s">
        <v>510</v>
      </c>
      <c r="E1012" s="29" t="s">
        <v>737</v>
      </c>
      <c r="F1012" s="19" t="s">
        <v>738</v>
      </c>
      <c r="G1012" s="20" t="e">
        <v>#N/A</v>
      </c>
      <c r="H1012" s="20" t="e">
        <v>#N/A</v>
      </c>
      <c r="I1012" s="20" t="e">
        <v>#N/A</v>
      </c>
    </row>
    <row r="1013" spans="1:9">
      <c r="A1013" s="19" t="str">
        <f t="shared" si="15"/>
        <v>PYFGini coefficient</v>
      </c>
      <c r="B1013" t="s">
        <v>12</v>
      </c>
      <c r="C1013" t="s">
        <v>214</v>
      </c>
      <c r="D1013" t="s">
        <v>510</v>
      </c>
      <c r="E1013" s="29" t="s">
        <v>737</v>
      </c>
      <c r="F1013" s="19" t="s">
        <v>738</v>
      </c>
      <c r="G1013" s="20" t="e">
        <v>#N/A</v>
      </c>
      <c r="H1013" s="20" t="e">
        <v>#N/A</v>
      </c>
      <c r="I1013" s="20" t="e">
        <v>#N/A</v>
      </c>
    </row>
    <row r="1014" spans="1:9">
      <c r="A1014" s="19" t="str">
        <f t="shared" si="15"/>
        <v>GUMGini coefficient</v>
      </c>
      <c r="B1014" t="s">
        <v>14</v>
      </c>
      <c r="C1014" t="s">
        <v>236</v>
      </c>
      <c r="D1014" t="s">
        <v>510</v>
      </c>
      <c r="E1014" s="29" t="s">
        <v>737</v>
      </c>
      <c r="F1014" s="19" t="s">
        <v>738</v>
      </c>
      <c r="G1014" s="20" t="e">
        <v>#N/A</v>
      </c>
      <c r="H1014" s="20" t="e">
        <v>#N/A</v>
      </c>
      <c r="I1014" s="20" t="e">
        <v>#N/A</v>
      </c>
    </row>
    <row r="1015" spans="1:9">
      <c r="A1015" s="19" t="str">
        <f t="shared" si="15"/>
        <v>HKGGini coefficient</v>
      </c>
      <c r="B1015" t="s">
        <v>15</v>
      </c>
      <c r="C1015" t="s">
        <v>147</v>
      </c>
      <c r="D1015" t="s">
        <v>510</v>
      </c>
      <c r="E1015" s="29" t="s">
        <v>737</v>
      </c>
      <c r="F1015" s="19" t="s">
        <v>730</v>
      </c>
      <c r="G1015" s="20">
        <v>48.574950000000001</v>
      </c>
      <c r="H1015" s="20">
        <v>48.574950000000001</v>
      </c>
      <c r="I1015" s="20">
        <v>48.574950000000001</v>
      </c>
    </row>
    <row r="1016" spans="1:9">
      <c r="A1016" s="19" t="str">
        <f t="shared" si="15"/>
        <v>MACGini coefficient</v>
      </c>
      <c r="B1016" t="s">
        <v>24</v>
      </c>
      <c r="C1016" t="s">
        <v>149</v>
      </c>
      <c r="D1016" t="s">
        <v>510</v>
      </c>
      <c r="E1016" s="29" t="s">
        <v>737</v>
      </c>
      <c r="F1016" s="19" t="s">
        <v>738</v>
      </c>
      <c r="G1016" s="20" t="e">
        <v>#N/A</v>
      </c>
      <c r="H1016" s="20" t="e">
        <v>#N/A</v>
      </c>
      <c r="I1016" s="20" t="e">
        <v>#N/A</v>
      </c>
    </row>
    <row r="1017" spans="1:9">
      <c r="A1017" s="19" t="str">
        <f t="shared" si="15"/>
        <v>NCLGini coefficient</v>
      </c>
      <c r="B1017" t="s">
        <v>33</v>
      </c>
      <c r="C1017" t="s">
        <v>343</v>
      </c>
      <c r="D1017" t="s">
        <v>510</v>
      </c>
      <c r="E1017" s="29" t="s">
        <v>737</v>
      </c>
      <c r="F1017" s="19" t="s">
        <v>738</v>
      </c>
      <c r="G1017" s="20" t="e">
        <v>#N/A</v>
      </c>
      <c r="H1017" s="20" t="e">
        <v>#N/A</v>
      </c>
      <c r="I1017" s="20" t="e">
        <v>#N/A</v>
      </c>
    </row>
    <row r="1018" spans="1:9">
      <c r="A1018" s="19" t="str">
        <f t="shared" si="15"/>
        <v>NIUGini coefficient</v>
      </c>
      <c r="B1018" t="s">
        <v>35</v>
      </c>
      <c r="C1018" t="s">
        <v>351</v>
      </c>
      <c r="D1018" t="s">
        <v>510</v>
      </c>
      <c r="E1018" s="29" t="s">
        <v>737</v>
      </c>
      <c r="F1018" s="19" t="s">
        <v>738</v>
      </c>
      <c r="G1018" s="20" t="e">
        <v>#N/A</v>
      </c>
      <c r="H1018" s="20" t="e">
        <v>#N/A</v>
      </c>
      <c r="I1018" s="20" t="e">
        <v>#N/A</v>
      </c>
    </row>
    <row r="1019" spans="1:9">
      <c r="A1019" s="19" t="str">
        <f t="shared" si="15"/>
        <v>MNPGini coefficient</v>
      </c>
      <c r="B1019" t="s">
        <v>36</v>
      </c>
      <c r="C1019" t="s">
        <v>356</v>
      </c>
      <c r="D1019" t="s">
        <v>510</v>
      </c>
      <c r="E1019" s="29" t="s">
        <v>737</v>
      </c>
      <c r="F1019" s="19" t="s">
        <v>738</v>
      </c>
      <c r="G1019" s="20" t="e">
        <v>#N/A</v>
      </c>
      <c r="H1019" s="20" t="e">
        <v>#N/A</v>
      </c>
      <c r="I1019" s="20" t="e">
        <v>#N/A</v>
      </c>
    </row>
    <row r="1020" spans="1:9">
      <c r="A1020" s="19" t="str">
        <f t="shared" si="15"/>
        <v>AGOGini coefficient</v>
      </c>
      <c r="B1020" s="26" t="s">
        <v>72</v>
      </c>
      <c r="C1020" s="26" t="s">
        <v>73</v>
      </c>
      <c r="D1020" s="26" t="s">
        <v>510</v>
      </c>
      <c r="E1020" s="26" t="s">
        <v>737</v>
      </c>
      <c r="F1020" s="26" t="s">
        <v>730</v>
      </c>
      <c r="G1020" s="27">
        <v>42.059609999999999</v>
      </c>
      <c r="H1020" s="27">
        <v>42.059609999999999</v>
      </c>
      <c r="I1020" s="27">
        <v>42.059609999999999</v>
      </c>
    </row>
    <row r="1021" spans="1:9">
      <c r="A1021" s="19" t="str">
        <f t="shared" si="15"/>
        <v>ALBGini coefficient</v>
      </c>
      <c r="B1021" s="26" t="s">
        <v>65</v>
      </c>
      <c r="C1021" s="26" t="s">
        <v>66</v>
      </c>
      <c r="D1021" s="26" t="s">
        <v>510</v>
      </c>
      <c r="E1021" s="26" t="s">
        <v>737</v>
      </c>
      <c r="F1021" s="26" t="s">
        <v>730</v>
      </c>
      <c r="G1021" s="27">
        <v>27.87039</v>
      </c>
      <c r="H1021" s="27">
        <v>27.87039</v>
      </c>
      <c r="I1021" s="27">
        <v>27.87039</v>
      </c>
    </row>
    <row r="1022" spans="1:9">
      <c r="A1022" s="19" t="str">
        <f t="shared" si="15"/>
        <v>AREGini coefficient</v>
      </c>
      <c r="B1022" s="26" t="s">
        <v>475</v>
      </c>
      <c r="C1022" s="26" t="s">
        <v>476</v>
      </c>
      <c r="D1022" s="26" t="s">
        <v>510</v>
      </c>
      <c r="E1022" s="26" t="s">
        <v>737</v>
      </c>
      <c r="F1022" s="26" t="s">
        <v>730</v>
      </c>
      <c r="G1022" s="27">
        <v>65</v>
      </c>
      <c r="H1022" s="27">
        <v>65</v>
      </c>
      <c r="I1022" s="27">
        <v>65</v>
      </c>
    </row>
    <row r="1023" spans="1:9">
      <c r="A1023" s="19" t="str">
        <f t="shared" si="15"/>
        <v>ARGGini coefficient</v>
      </c>
      <c r="B1023" s="26" t="s">
        <v>80</v>
      </c>
      <c r="C1023" s="26" t="s">
        <v>81</v>
      </c>
      <c r="D1023" s="26" t="s">
        <v>510</v>
      </c>
      <c r="E1023" s="26" t="s">
        <v>737</v>
      </c>
      <c r="F1023" s="26" t="s">
        <v>730</v>
      </c>
      <c r="G1023" s="27">
        <v>40.451419999999999</v>
      </c>
      <c r="H1023" s="27">
        <v>40.451419999999999</v>
      </c>
      <c r="I1023" s="27">
        <v>40.451419999999999</v>
      </c>
    </row>
    <row r="1024" spans="1:9">
      <c r="A1024" s="19" t="str">
        <f t="shared" si="15"/>
        <v>AUTGini coefficient</v>
      </c>
      <c r="B1024" s="26" t="s">
        <v>86</v>
      </c>
      <c r="C1024" s="26" t="s">
        <v>87</v>
      </c>
      <c r="D1024" s="26" t="s">
        <v>510</v>
      </c>
      <c r="E1024" s="26" t="s">
        <v>737</v>
      </c>
      <c r="F1024" s="26" t="s">
        <v>730</v>
      </c>
      <c r="G1024" s="27">
        <v>29.355080000000001</v>
      </c>
      <c r="H1024" s="27">
        <v>29.355080000000001</v>
      </c>
      <c r="I1024" s="27">
        <v>29.355080000000001</v>
      </c>
    </row>
    <row r="1025" spans="1:9">
      <c r="A1025" s="19" t="str">
        <f t="shared" si="15"/>
        <v>BDIGini coefficient</v>
      </c>
      <c r="B1025" s="26" t="s">
        <v>128</v>
      </c>
      <c r="C1025" s="26" t="s">
        <v>129</v>
      </c>
      <c r="D1025" s="26" t="s">
        <v>510</v>
      </c>
      <c r="E1025" s="26" t="s">
        <v>737</v>
      </c>
      <c r="F1025" s="26" t="s">
        <v>730</v>
      </c>
      <c r="G1025" s="27">
        <v>37.687809999999999</v>
      </c>
      <c r="H1025" s="27">
        <v>37.687809999999999</v>
      </c>
      <c r="I1025" s="27">
        <v>37.687809999999999</v>
      </c>
    </row>
    <row r="1026" spans="1:9">
      <c r="A1026" s="19" t="str">
        <f t="shared" si="15"/>
        <v>BELGini coefficient</v>
      </c>
      <c r="B1026" s="26" t="s">
        <v>98</v>
      </c>
      <c r="C1026" s="26" t="s">
        <v>99</v>
      </c>
      <c r="D1026" s="26" t="s">
        <v>510</v>
      </c>
      <c r="E1026" s="26" t="s">
        <v>737</v>
      </c>
      <c r="F1026" s="26" t="s">
        <v>730</v>
      </c>
      <c r="G1026" s="27">
        <v>26.600940000000001</v>
      </c>
      <c r="H1026" s="27">
        <v>26.600940000000001</v>
      </c>
      <c r="I1026" s="27">
        <v>26.600940000000001</v>
      </c>
    </row>
    <row r="1027" spans="1:9">
      <c r="A1027" s="19" t="str">
        <f t="shared" ref="A1027:A1090" si="16">C1027&amp;D1027</f>
        <v>BENGini coefficient</v>
      </c>
      <c r="B1027" s="26" t="s">
        <v>102</v>
      </c>
      <c r="C1027" s="26" t="s">
        <v>103</v>
      </c>
      <c r="D1027" s="26" t="s">
        <v>510</v>
      </c>
      <c r="E1027" s="26" t="s">
        <v>737</v>
      </c>
      <c r="F1027" s="26" t="s">
        <v>730</v>
      </c>
      <c r="G1027" s="27">
        <v>47.576259999999998</v>
      </c>
      <c r="H1027" s="27">
        <v>47.576259999999998</v>
      </c>
      <c r="I1027" s="27">
        <v>47.576259999999998</v>
      </c>
    </row>
    <row r="1028" spans="1:9">
      <c r="A1028" s="19" t="str">
        <f t="shared" si="16"/>
        <v>BFAGini coefficient</v>
      </c>
      <c r="B1028" s="26" t="s">
        <v>126</v>
      </c>
      <c r="C1028" s="26" t="s">
        <v>127</v>
      </c>
      <c r="D1028" s="26" t="s">
        <v>510</v>
      </c>
      <c r="E1028" s="26" t="s">
        <v>737</v>
      </c>
      <c r="F1028" s="26" t="s">
        <v>730</v>
      </c>
      <c r="G1028" s="27">
        <v>34.235460000000003</v>
      </c>
      <c r="H1028" s="27">
        <v>34.235460000000003</v>
      </c>
      <c r="I1028" s="27">
        <v>34.235460000000003</v>
      </c>
    </row>
    <row r="1029" spans="1:9">
      <c r="A1029" s="19" t="str">
        <f t="shared" si="16"/>
        <v>BGRGini coefficient</v>
      </c>
      <c r="B1029" s="26" t="s">
        <v>124</v>
      </c>
      <c r="C1029" s="26" t="s">
        <v>125</v>
      </c>
      <c r="D1029" s="26" t="s">
        <v>510</v>
      </c>
      <c r="E1029" s="26" t="s">
        <v>737</v>
      </c>
      <c r="F1029" s="26" t="s">
        <v>730</v>
      </c>
      <c r="G1029" s="27">
        <v>36.424509999999998</v>
      </c>
      <c r="H1029" s="27">
        <v>36.424509999999998</v>
      </c>
      <c r="I1029" s="27">
        <v>36.424509999999998</v>
      </c>
    </row>
    <row r="1030" spans="1:9">
      <c r="A1030" s="19" t="str">
        <f t="shared" si="16"/>
        <v>BHRGini coefficient</v>
      </c>
      <c r="B1030" s="26" t="s">
        <v>91</v>
      </c>
      <c r="C1030" s="26" t="s">
        <v>92</v>
      </c>
      <c r="D1030" s="26" t="s">
        <v>510</v>
      </c>
      <c r="E1030" s="26" t="s">
        <v>737</v>
      </c>
      <c r="F1030" s="26" t="s">
        <v>730</v>
      </c>
      <c r="G1030" s="27">
        <v>62</v>
      </c>
      <c r="H1030" s="27">
        <v>62</v>
      </c>
      <c r="I1030" s="27">
        <v>62</v>
      </c>
    </row>
    <row r="1031" spans="1:9">
      <c r="A1031" s="19" t="str">
        <f t="shared" si="16"/>
        <v>BHSGini coefficient</v>
      </c>
      <c r="B1031" s="26" t="s">
        <v>89</v>
      </c>
      <c r="C1031" s="26" t="s">
        <v>90</v>
      </c>
      <c r="D1031" s="26" t="s">
        <v>510</v>
      </c>
      <c r="E1031" s="26" t="s">
        <v>737</v>
      </c>
      <c r="F1031" s="26" t="s">
        <v>730</v>
      </c>
      <c r="G1031" s="27">
        <v>51.142800000000001</v>
      </c>
      <c r="H1031" s="27">
        <v>51.142800000000001</v>
      </c>
      <c r="I1031" s="27">
        <v>51.142800000000001</v>
      </c>
    </row>
    <row r="1032" spans="1:9">
      <c r="A1032" s="19" t="str">
        <f t="shared" si="16"/>
        <v>BIHGini coefficient</v>
      </c>
      <c r="B1032" s="26" t="s">
        <v>111</v>
      </c>
      <c r="C1032" s="26" t="s">
        <v>112</v>
      </c>
      <c r="D1032" s="26" t="s">
        <v>510</v>
      </c>
      <c r="E1032" s="26" t="s">
        <v>737</v>
      </c>
      <c r="F1032" s="26" t="s">
        <v>730</v>
      </c>
      <c r="G1032" s="27">
        <v>31.873819999999998</v>
      </c>
      <c r="H1032" s="27">
        <v>31.873819999999998</v>
      </c>
      <c r="I1032" s="27">
        <v>31.873819999999998</v>
      </c>
    </row>
    <row r="1033" spans="1:9">
      <c r="A1033" s="19" t="str">
        <f t="shared" si="16"/>
        <v>BLRGini coefficient</v>
      </c>
      <c r="B1033" s="26" t="s">
        <v>96</v>
      </c>
      <c r="C1033" s="26" t="s">
        <v>97</v>
      </c>
      <c r="D1033" s="26" t="s">
        <v>510</v>
      </c>
      <c r="E1033" s="26" t="s">
        <v>737</v>
      </c>
      <c r="F1033" s="26" t="s">
        <v>730</v>
      </c>
      <c r="G1033" s="27">
        <v>24.396629999999998</v>
      </c>
      <c r="H1033" s="27">
        <v>24.396629999999998</v>
      </c>
      <c r="I1033" s="27">
        <v>24.396629999999998</v>
      </c>
    </row>
    <row r="1034" spans="1:9">
      <c r="A1034" s="19" t="str">
        <f t="shared" si="16"/>
        <v>BLZGini coefficient</v>
      </c>
      <c r="B1034" s="26" t="s">
        <v>100</v>
      </c>
      <c r="C1034" s="26" t="s">
        <v>101</v>
      </c>
      <c r="D1034" s="26" t="s">
        <v>510</v>
      </c>
      <c r="E1034" s="26" t="s">
        <v>737</v>
      </c>
      <c r="F1034" s="26" t="s">
        <v>730</v>
      </c>
      <c r="G1034" s="27">
        <v>53.545050000000003</v>
      </c>
      <c r="H1034" s="27">
        <v>53.545050000000003</v>
      </c>
      <c r="I1034" s="27">
        <v>53.545050000000003</v>
      </c>
    </row>
    <row r="1035" spans="1:9">
      <c r="A1035" s="19" t="str">
        <f t="shared" si="16"/>
        <v>BOLGini coefficient</v>
      </c>
      <c r="B1035" s="26" t="s">
        <v>107</v>
      </c>
      <c r="C1035" s="26" t="s">
        <v>108</v>
      </c>
      <c r="D1035" s="26" t="s">
        <v>510</v>
      </c>
      <c r="E1035" s="26" t="s">
        <v>737</v>
      </c>
      <c r="F1035" s="26" t="s">
        <v>730</v>
      </c>
      <c r="G1035" s="27">
        <v>43.459890000000001</v>
      </c>
      <c r="H1035" s="27">
        <v>43.459890000000001</v>
      </c>
      <c r="I1035" s="27">
        <v>43.459890000000001</v>
      </c>
    </row>
    <row r="1036" spans="1:9">
      <c r="A1036" s="19" t="str">
        <f t="shared" si="16"/>
        <v>BRAGini coefficient</v>
      </c>
      <c r="B1036" s="26" t="s">
        <v>117</v>
      </c>
      <c r="C1036" s="26" t="s">
        <v>118</v>
      </c>
      <c r="D1036" s="26" t="s">
        <v>510</v>
      </c>
      <c r="E1036" s="26" t="s">
        <v>737</v>
      </c>
      <c r="F1036" s="26" t="s">
        <v>730</v>
      </c>
      <c r="G1036" s="27">
        <v>53.545090000000002</v>
      </c>
      <c r="H1036" s="27">
        <v>53.545090000000002</v>
      </c>
      <c r="I1036" s="27">
        <v>53.545090000000002</v>
      </c>
    </row>
    <row r="1037" spans="1:9">
      <c r="A1037" s="19" t="str">
        <f t="shared" si="16"/>
        <v>BRBGini coefficient</v>
      </c>
      <c r="B1037" s="26" t="s">
        <v>94</v>
      </c>
      <c r="C1037" s="26" t="s">
        <v>95</v>
      </c>
      <c r="D1037" s="26" t="s">
        <v>510</v>
      </c>
      <c r="E1037" s="26" t="s">
        <v>737</v>
      </c>
      <c r="F1037" s="26" t="s">
        <v>730</v>
      </c>
      <c r="G1037" s="27">
        <v>51.695990000000002</v>
      </c>
      <c r="H1037" s="27">
        <v>51.695990000000002</v>
      </c>
      <c r="I1037" s="27">
        <v>51.695990000000002</v>
      </c>
    </row>
    <row r="1038" spans="1:9">
      <c r="A1038" s="19" t="str">
        <f t="shared" si="16"/>
        <v>BWAGini coefficient</v>
      </c>
      <c r="B1038" s="26" t="s">
        <v>113</v>
      </c>
      <c r="C1038" s="26" t="s">
        <v>114</v>
      </c>
      <c r="D1038" s="26" t="s">
        <v>510</v>
      </c>
      <c r="E1038" s="26" t="s">
        <v>737</v>
      </c>
      <c r="F1038" s="26" t="s">
        <v>730</v>
      </c>
      <c r="G1038" s="27">
        <v>53.544939999999997</v>
      </c>
      <c r="H1038" s="27">
        <v>53.544939999999997</v>
      </c>
      <c r="I1038" s="27">
        <v>53.544939999999997</v>
      </c>
    </row>
    <row r="1039" spans="1:9">
      <c r="A1039" s="19" t="str">
        <f t="shared" si="16"/>
        <v>CAFGini coefficient</v>
      </c>
      <c r="B1039" s="26" t="s">
        <v>139</v>
      </c>
      <c r="C1039" s="26" t="s">
        <v>140</v>
      </c>
      <c r="D1039" s="26" t="s">
        <v>510</v>
      </c>
      <c r="E1039" s="26" t="s">
        <v>737</v>
      </c>
      <c r="F1039" s="26" t="s">
        <v>730</v>
      </c>
      <c r="G1039" s="27">
        <v>56.668109999999999</v>
      </c>
      <c r="H1039" s="27">
        <v>56.668109999999999</v>
      </c>
      <c r="I1039" s="27">
        <v>56.668109999999999</v>
      </c>
    </row>
    <row r="1040" spans="1:9">
      <c r="A1040" s="19" t="str">
        <f t="shared" si="16"/>
        <v>CANGini coefficient</v>
      </c>
      <c r="B1040" s="26" t="s">
        <v>135</v>
      </c>
      <c r="C1040" s="26" t="s">
        <v>136</v>
      </c>
      <c r="D1040" s="26" t="s">
        <v>510</v>
      </c>
      <c r="E1040" s="26" t="s">
        <v>737</v>
      </c>
      <c r="F1040" s="26" t="s">
        <v>730</v>
      </c>
      <c r="G1040" s="27">
        <v>32.895690000000002</v>
      </c>
      <c r="H1040" s="27">
        <v>32.895690000000002</v>
      </c>
      <c r="I1040" s="27">
        <v>32.895690000000002</v>
      </c>
    </row>
    <row r="1041" spans="1:9">
      <c r="A1041" s="19" t="str">
        <f t="shared" si="16"/>
        <v>CHEGini coefficient</v>
      </c>
      <c r="B1041" s="26" t="s">
        <v>450</v>
      </c>
      <c r="C1041" s="26" t="s">
        <v>451</v>
      </c>
      <c r="D1041" s="26" t="s">
        <v>510</v>
      </c>
      <c r="E1041" s="26" t="s">
        <v>737</v>
      </c>
      <c r="F1041" s="26" t="s">
        <v>730</v>
      </c>
      <c r="G1041" s="27">
        <v>31.163250000000001</v>
      </c>
      <c r="H1041" s="27">
        <v>31.163250000000001</v>
      </c>
      <c r="I1041" s="27">
        <v>31.163250000000001</v>
      </c>
    </row>
    <row r="1042" spans="1:9">
      <c r="A1042" s="19" t="str">
        <f t="shared" si="16"/>
        <v>CHLGini coefficient</v>
      </c>
      <c r="B1042" s="26" t="s">
        <v>143</v>
      </c>
      <c r="C1042" s="26" t="s">
        <v>144</v>
      </c>
      <c r="D1042" s="26" t="s">
        <v>510</v>
      </c>
      <c r="E1042" s="26" t="s">
        <v>737</v>
      </c>
      <c r="F1042" s="26" t="s">
        <v>730</v>
      </c>
      <c r="G1042" s="27">
        <v>46.273719999999997</v>
      </c>
      <c r="H1042" s="27">
        <v>46.273719999999997</v>
      </c>
      <c r="I1042" s="27">
        <v>46.273719999999997</v>
      </c>
    </row>
    <row r="1043" spans="1:9">
      <c r="A1043" s="19" t="str">
        <f t="shared" si="16"/>
        <v>CIVGini coefficient</v>
      </c>
      <c r="B1043" s="26" t="s">
        <v>163</v>
      </c>
      <c r="C1043" s="26" t="s">
        <v>164</v>
      </c>
      <c r="D1043" s="26" t="s">
        <v>510</v>
      </c>
      <c r="E1043" s="26" t="s">
        <v>737</v>
      </c>
      <c r="F1043" s="26" t="s">
        <v>730</v>
      </c>
      <c r="G1043" s="27">
        <v>40.772329999999997</v>
      </c>
      <c r="H1043" s="27">
        <v>40.772329999999997</v>
      </c>
      <c r="I1043" s="27">
        <v>40.772329999999997</v>
      </c>
    </row>
    <row r="1044" spans="1:9">
      <c r="A1044" s="19" t="str">
        <f t="shared" si="16"/>
        <v>CMRGini coefficient</v>
      </c>
      <c r="B1044" s="26" t="s">
        <v>133</v>
      </c>
      <c r="C1044" s="26" t="s">
        <v>134</v>
      </c>
      <c r="D1044" s="26" t="s">
        <v>510</v>
      </c>
      <c r="E1044" s="26" t="s">
        <v>737</v>
      </c>
      <c r="F1044" s="26" t="s">
        <v>730</v>
      </c>
      <c r="G1044" s="27">
        <v>46.273719999999997</v>
      </c>
      <c r="H1044" s="27">
        <v>46.273719999999997</v>
      </c>
      <c r="I1044" s="27">
        <v>46.273719999999997</v>
      </c>
    </row>
    <row r="1045" spans="1:9">
      <c r="A1045" s="19" t="str">
        <f t="shared" si="16"/>
        <v>CODGini coefficient</v>
      </c>
      <c r="B1045" s="26" t="s">
        <v>177</v>
      </c>
      <c r="C1045" s="26" t="s">
        <v>178</v>
      </c>
      <c r="D1045" s="26" t="s">
        <v>510</v>
      </c>
      <c r="E1045" s="26" t="s">
        <v>737</v>
      </c>
      <c r="F1045" s="26" t="s">
        <v>730</v>
      </c>
      <c r="G1045" s="27">
        <v>41.415280000000003</v>
      </c>
      <c r="H1045" s="27">
        <v>41.415280000000003</v>
      </c>
      <c r="I1045" s="27">
        <v>41.415280000000003</v>
      </c>
    </row>
    <row r="1046" spans="1:9">
      <c r="A1046" s="19" t="str">
        <f t="shared" si="16"/>
        <v>COGGini coefficient</v>
      </c>
      <c r="B1046" s="26" t="s">
        <v>158</v>
      </c>
      <c r="C1046" s="26" t="s">
        <v>159</v>
      </c>
      <c r="D1046" s="26" t="s">
        <v>510</v>
      </c>
      <c r="E1046" s="26" t="s">
        <v>737</v>
      </c>
      <c r="F1046" s="26" t="s">
        <v>730</v>
      </c>
      <c r="G1046" s="27">
        <v>48.771239999999999</v>
      </c>
      <c r="H1046" s="27">
        <v>48.771239999999999</v>
      </c>
      <c r="I1046" s="27">
        <v>48.771239999999999</v>
      </c>
    </row>
    <row r="1047" spans="1:9">
      <c r="A1047" s="19" t="str">
        <f t="shared" si="16"/>
        <v>COLGini coefficient</v>
      </c>
      <c r="B1047" s="26" t="s">
        <v>154</v>
      </c>
      <c r="C1047" s="26" t="s">
        <v>155</v>
      </c>
      <c r="D1047" s="26" t="s">
        <v>510</v>
      </c>
      <c r="E1047" s="26" t="s">
        <v>737</v>
      </c>
      <c r="F1047" s="26" t="s">
        <v>730</v>
      </c>
      <c r="G1047" s="27">
        <v>49.640439999999998</v>
      </c>
      <c r="H1047" s="27">
        <v>49.640439999999998</v>
      </c>
      <c r="I1047" s="27">
        <v>49.640439999999998</v>
      </c>
    </row>
    <row r="1048" spans="1:9">
      <c r="A1048" s="19" t="str">
        <f t="shared" si="16"/>
        <v>COMGini coefficient</v>
      </c>
      <c r="B1048" s="26" t="s">
        <v>156</v>
      </c>
      <c r="C1048" s="26" t="s">
        <v>157</v>
      </c>
      <c r="D1048" s="26" t="s">
        <v>510</v>
      </c>
      <c r="E1048" s="26" t="s">
        <v>737</v>
      </c>
      <c r="F1048" s="26" t="s">
        <v>730</v>
      </c>
      <c r="G1048" s="27">
        <v>44.864989999999999</v>
      </c>
      <c r="H1048" s="27">
        <v>44.864989999999999</v>
      </c>
      <c r="I1048" s="27">
        <v>44.864989999999999</v>
      </c>
    </row>
    <row r="1049" spans="1:9">
      <c r="A1049" s="19" t="str">
        <f t="shared" si="16"/>
        <v>CPVGini coefficient</v>
      </c>
      <c r="B1049" s="26" t="s">
        <v>130</v>
      </c>
      <c r="C1049" s="26" t="s">
        <v>131</v>
      </c>
      <c r="D1049" s="26" t="s">
        <v>510</v>
      </c>
      <c r="E1049" s="26" t="s">
        <v>737</v>
      </c>
      <c r="F1049" s="26" t="s">
        <v>730</v>
      </c>
      <c r="G1049" s="27">
        <v>46.924799999999998</v>
      </c>
      <c r="H1049" s="27">
        <v>46.924799999999998</v>
      </c>
      <c r="I1049" s="27">
        <v>46.924799999999998</v>
      </c>
    </row>
    <row r="1050" spans="1:9">
      <c r="A1050" s="19" t="str">
        <f t="shared" si="16"/>
        <v>CRIGini coefficient</v>
      </c>
      <c r="B1050" s="26" t="s">
        <v>161</v>
      </c>
      <c r="C1050" s="26" t="s">
        <v>162</v>
      </c>
      <c r="D1050" s="26" t="s">
        <v>510</v>
      </c>
      <c r="E1050" s="26" t="s">
        <v>737</v>
      </c>
      <c r="F1050" s="26" t="s">
        <v>730</v>
      </c>
      <c r="G1050" s="27">
        <v>48.119370000000004</v>
      </c>
      <c r="H1050" s="27">
        <v>48.119370000000004</v>
      </c>
      <c r="I1050" s="27">
        <v>48.119370000000004</v>
      </c>
    </row>
    <row r="1051" spans="1:9">
      <c r="A1051" s="19" t="str">
        <f t="shared" si="16"/>
        <v>CUBGini coefficient</v>
      </c>
      <c r="B1051" s="26" t="s">
        <v>167</v>
      </c>
      <c r="C1051" s="26" t="s">
        <v>168</v>
      </c>
      <c r="D1051" s="26" t="s">
        <v>510</v>
      </c>
      <c r="E1051" s="26" t="s">
        <v>737</v>
      </c>
      <c r="F1051" s="26" t="s">
        <v>730</v>
      </c>
      <c r="G1051" s="27">
        <v>40</v>
      </c>
      <c r="H1051" s="27">
        <v>40</v>
      </c>
      <c r="I1051" s="27">
        <v>40</v>
      </c>
    </row>
    <row r="1052" spans="1:9">
      <c r="A1052" s="19" t="str">
        <f t="shared" si="16"/>
        <v>CYPGini coefficient</v>
      </c>
      <c r="B1052" s="26" t="s">
        <v>171</v>
      </c>
      <c r="C1052" s="26" t="s">
        <v>172</v>
      </c>
      <c r="D1052" s="26" t="s">
        <v>510</v>
      </c>
      <c r="E1052" s="26" t="s">
        <v>737</v>
      </c>
      <c r="F1052" s="26" t="s">
        <v>730</v>
      </c>
      <c r="G1052" s="27">
        <v>32.895690000000002</v>
      </c>
      <c r="H1052" s="27">
        <v>32.895690000000002</v>
      </c>
      <c r="I1052" s="27">
        <v>32.895690000000002</v>
      </c>
    </row>
    <row r="1053" spans="1:9">
      <c r="A1053" s="19" t="str">
        <f t="shared" si="16"/>
        <v>CZEGini coefficient</v>
      </c>
      <c r="B1053" s="26" t="s">
        <v>173</v>
      </c>
      <c r="C1053" s="26" t="s">
        <v>174</v>
      </c>
      <c r="D1053" s="26" t="s">
        <v>510</v>
      </c>
      <c r="E1053" s="26" t="s">
        <v>737</v>
      </c>
      <c r="F1053" s="26" t="s">
        <v>730</v>
      </c>
      <c r="G1053" s="27">
        <v>24.87115</v>
      </c>
      <c r="H1053" s="27">
        <v>24.87115</v>
      </c>
      <c r="I1053" s="27">
        <v>24.87115</v>
      </c>
    </row>
    <row r="1054" spans="1:9">
      <c r="A1054" s="19" t="str">
        <f t="shared" si="16"/>
        <v>DEUGini coefficient</v>
      </c>
      <c r="B1054" s="26" t="s">
        <v>222</v>
      </c>
      <c r="C1054" s="26" t="s">
        <v>223</v>
      </c>
      <c r="D1054" s="26" t="s">
        <v>510</v>
      </c>
      <c r="E1054" s="26" t="s">
        <v>737</v>
      </c>
      <c r="F1054" s="26" t="s">
        <v>730</v>
      </c>
      <c r="G1054" s="27">
        <v>30.55743</v>
      </c>
      <c r="H1054" s="27">
        <v>30.55743</v>
      </c>
      <c r="I1054" s="27">
        <v>30.55743</v>
      </c>
    </row>
    <row r="1055" spans="1:9">
      <c r="A1055" s="19" t="str">
        <f t="shared" si="16"/>
        <v>DJIGini coefficient</v>
      </c>
      <c r="B1055" s="26" t="s">
        <v>181</v>
      </c>
      <c r="C1055" s="26" t="s">
        <v>182</v>
      </c>
      <c r="D1055" s="26" t="s">
        <v>510</v>
      </c>
      <c r="E1055" s="26" t="s">
        <v>737</v>
      </c>
      <c r="F1055" s="26" t="s">
        <v>730</v>
      </c>
      <c r="G1055" s="27">
        <v>40.879390000000001</v>
      </c>
      <c r="H1055" s="27">
        <v>40.879390000000001</v>
      </c>
      <c r="I1055" s="27">
        <v>40.879390000000001</v>
      </c>
    </row>
    <row r="1056" spans="1:9">
      <c r="A1056" s="19" t="str">
        <f t="shared" si="16"/>
        <v>DNKGini coefficient</v>
      </c>
      <c r="B1056" s="26" t="s">
        <v>179</v>
      </c>
      <c r="C1056" s="26" t="s">
        <v>180</v>
      </c>
      <c r="D1056" s="26" t="s">
        <v>510</v>
      </c>
      <c r="E1056" s="26" t="s">
        <v>737</v>
      </c>
      <c r="F1056" s="26" t="s">
        <v>730</v>
      </c>
      <c r="G1056" s="27">
        <v>27.087240000000001</v>
      </c>
      <c r="H1056" s="27">
        <v>27.087240000000001</v>
      </c>
      <c r="I1056" s="27">
        <v>27.087240000000001</v>
      </c>
    </row>
    <row r="1057" spans="1:9">
      <c r="A1057" s="19" t="str">
        <f t="shared" si="16"/>
        <v>DOMGini coefficient</v>
      </c>
      <c r="B1057" s="26" t="s">
        <v>185</v>
      </c>
      <c r="C1057" s="26" t="s">
        <v>186</v>
      </c>
      <c r="D1057" s="26" t="s">
        <v>510</v>
      </c>
      <c r="E1057" s="26" t="s">
        <v>737</v>
      </c>
      <c r="F1057" s="26" t="s">
        <v>730</v>
      </c>
      <c r="G1057" s="27">
        <v>45.298110000000001</v>
      </c>
      <c r="H1057" s="27">
        <v>45.298110000000001</v>
      </c>
      <c r="I1057" s="27">
        <v>45.298110000000001</v>
      </c>
    </row>
    <row r="1058" spans="1:9">
      <c r="A1058" s="19" t="str">
        <f t="shared" si="16"/>
        <v>DZAGini coefficient</v>
      </c>
      <c r="B1058" s="26" t="s">
        <v>67</v>
      </c>
      <c r="C1058" s="26" t="s">
        <v>68</v>
      </c>
      <c r="D1058" s="26" t="s">
        <v>510</v>
      </c>
      <c r="E1058" s="26" t="s">
        <v>737</v>
      </c>
      <c r="F1058" s="26" t="s">
        <v>730</v>
      </c>
      <c r="G1058" s="27">
        <v>26.503979999999999</v>
      </c>
      <c r="H1058" s="27">
        <v>26.503979999999999</v>
      </c>
      <c r="I1058" s="27">
        <v>26.503979999999999</v>
      </c>
    </row>
    <row r="1059" spans="1:9">
      <c r="A1059" s="19" t="str">
        <f t="shared" si="16"/>
        <v>ECUGini coefficient</v>
      </c>
      <c r="B1059" s="26" t="s">
        <v>187</v>
      </c>
      <c r="C1059" s="26" t="s">
        <v>188</v>
      </c>
      <c r="D1059" s="26" t="s">
        <v>510</v>
      </c>
      <c r="E1059" s="26" t="s">
        <v>737</v>
      </c>
      <c r="F1059" s="26" t="s">
        <v>730</v>
      </c>
      <c r="G1059" s="27">
        <v>44.215960000000003</v>
      </c>
      <c r="H1059" s="27">
        <v>44.215960000000003</v>
      </c>
      <c r="I1059" s="27">
        <v>44.215960000000003</v>
      </c>
    </row>
    <row r="1060" spans="1:9">
      <c r="A1060" s="19" t="str">
        <f t="shared" si="16"/>
        <v>EGYGini coefficient</v>
      </c>
      <c r="B1060" s="26" t="s">
        <v>189</v>
      </c>
      <c r="C1060" s="26" t="s">
        <v>190</v>
      </c>
      <c r="D1060" s="26" t="s">
        <v>510</v>
      </c>
      <c r="E1060" s="26" t="s">
        <v>737</v>
      </c>
      <c r="F1060" s="26" t="s">
        <v>730</v>
      </c>
      <c r="G1060" s="27">
        <v>30.658190000000001</v>
      </c>
      <c r="H1060" s="27">
        <v>30.658190000000001</v>
      </c>
      <c r="I1060" s="27">
        <v>30.658190000000001</v>
      </c>
    </row>
    <row r="1061" spans="1:9">
      <c r="A1061" s="19" t="str">
        <f t="shared" si="16"/>
        <v>ERIGini coefficient</v>
      </c>
      <c r="B1061" s="26" t="s">
        <v>195</v>
      </c>
      <c r="C1061" s="26" t="s">
        <v>196</v>
      </c>
      <c r="D1061" s="26" t="s">
        <v>510</v>
      </c>
      <c r="E1061" s="26" t="s">
        <v>737</v>
      </c>
      <c r="F1061" s="26" t="s">
        <v>730</v>
      </c>
      <c r="G1061" s="27">
        <v>40</v>
      </c>
      <c r="H1061" s="27">
        <v>40</v>
      </c>
      <c r="I1061" s="27">
        <v>40</v>
      </c>
    </row>
    <row r="1062" spans="1:9">
      <c r="A1062" s="19" t="str">
        <f t="shared" si="16"/>
        <v>ESPGini coefficient</v>
      </c>
      <c r="B1062" s="26" t="s">
        <v>437</v>
      </c>
      <c r="C1062" s="26" t="s">
        <v>438</v>
      </c>
      <c r="D1062" s="26" t="s">
        <v>510</v>
      </c>
      <c r="E1062" s="26" t="s">
        <v>737</v>
      </c>
      <c r="F1062" s="26" t="s">
        <v>730</v>
      </c>
      <c r="G1062" s="27">
        <v>35.17004</v>
      </c>
      <c r="H1062" s="27">
        <v>35.17004</v>
      </c>
      <c r="I1062" s="27">
        <v>35.17004</v>
      </c>
    </row>
    <row r="1063" spans="1:9">
      <c r="A1063" s="19" t="str">
        <f t="shared" si="16"/>
        <v>ESTGini coefficient</v>
      </c>
      <c r="B1063" s="26" t="s">
        <v>197</v>
      </c>
      <c r="C1063" s="26" t="s">
        <v>198</v>
      </c>
      <c r="D1063" s="26" t="s">
        <v>510</v>
      </c>
      <c r="E1063" s="26" t="s">
        <v>737</v>
      </c>
      <c r="F1063" s="26" t="s">
        <v>730</v>
      </c>
      <c r="G1063" s="27">
        <v>31.5688</v>
      </c>
      <c r="H1063" s="27">
        <v>31.5688</v>
      </c>
      <c r="I1063" s="27">
        <v>31.5688</v>
      </c>
    </row>
    <row r="1064" spans="1:9">
      <c r="A1064" s="19" t="str">
        <f t="shared" si="16"/>
        <v>ETHGini coefficient</v>
      </c>
      <c r="B1064" s="26" t="s">
        <v>201</v>
      </c>
      <c r="C1064" s="26" t="s">
        <v>202</v>
      </c>
      <c r="D1064" s="26" t="s">
        <v>510</v>
      </c>
      <c r="E1064" s="26" t="s">
        <v>737</v>
      </c>
      <c r="F1064" s="26" t="s">
        <v>730</v>
      </c>
      <c r="G1064" s="27">
        <v>33.925190000000001</v>
      </c>
      <c r="H1064" s="27">
        <v>33.925190000000001</v>
      </c>
      <c r="I1064" s="27">
        <v>33.925190000000001</v>
      </c>
    </row>
    <row r="1065" spans="1:9">
      <c r="A1065" s="19" t="str">
        <f t="shared" si="16"/>
        <v>FINGini coefficient</v>
      </c>
      <c r="B1065" s="26" t="s">
        <v>208</v>
      </c>
      <c r="C1065" s="26" t="s">
        <v>209</v>
      </c>
      <c r="D1065" s="26" t="s">
        <v>510</v>
      </c>
      <c r="E1065" s="26" t="s">
        <v>737</v>
      </c>
      <c r="F1065" s="26" t="s">
        <v>730</v>
      </c>
      <c r="G1065" s="27">
        <v>26.020669999999999</v>
      </c>
      <c r="H1065" s="27">
        <v>26.020669999999999</v>
      </c>
      <c r="I1065" s="27">
        <v>26.020669999999999</v>
      </c>
    </row>
    <row r="1066" spans="1:9">
      <c r="A1066" s="19" t="str">
        <f t="shared" si="16"/>
        <v>FRAGini coefficient</v>
      </c>
      <c r="B1066" s="26" t="s">
        <v>210</v>
      </c>
      <c r="C1066" s="26" t="s">
        <v>211</v>
      </c>
      <c r="D1066" s="26" t="s">
        <v>510</v>
      </c>
      <c r="E1066" s="26" t="s">
        <v>737</v>
      </c>
      <c r="F1066" s="26" t="s">
        <v>730</v>
      </c>
      <c r="G1066" s="27">
        <v>31.5688</v>
      </c>
      <c r="H1066" s="27">
        <v>31.5688</v>
      </c>
      <c r="I1066" s="27">
        <v>31.5688</v>
      </c>
    </row>
    <row r="1067" spans="1:9">
      <c r="A1067" s="19" t="str">
        <f t="shared" si="16"/>
        <v>GABGini coefficient</v>
      </c>
      <c r="B1067" s="26" t="s">
        <v>217</v>
      </c>
      <c r="C1067" s="26" t="s">
        <v>218</v>
      </c>
      <c r="D1067" s="26" t="s">
        <v>510</v>
      </c>
      <c r="E1067" s="26" t="s">
        <v>737</v>
      </c>
      <c r="F1067" s="26" t="s">
        <v>730</v>
      </c>
      <c r="G1067" s="27">
        <v>37.055100000000003</v>
      </c>
      <c r="H1067" s="27">
        <v>37.055100000000003</v>
      </c>
      <c r="I1067" s="27">
        <v>37.055100000000003</v>
      </c>
    </row>
    <row r="1068" spans="1:9">
      <c r="A1068" s="19" t="str">
        <f t="shared" si="16"/>
        <v>GBRGini coefficient</v>
      </c>
      <c r="B1068" s="26" t="s">
        <v>477</v>
      </c>
      <c r="C1068" s="26" t="s">
        <v>478</v>
      </c>
      <c r="D1068" s="26" t="s">
        <v>510</v>
      </c>
      <c r="E1068" s="26" t="s">
        <v>737</v>
      </c>
      <c r="F1068" s="26" t="s">
        <v>730</v>
      </c>
      <c r="G1068" s="27">
        <v>32.077559999999998</v>
      </c>
      <c r="H1068" s="27">
        <v>32.077559999999998</v>
      </c>
      <c r="I1068" s="27">
        <v>32.077559999999998</v>
      </c>
    </row>
    <row r="1069" spans="1:9">
      <c r="A1069" s="19" t="str">
        <f t="shared" si="16"/>
        <v>GHAGini coefficient</v>
      </c>
      <c r="B1069" s="26" t="s">
        <v>224</v>
      </c>
      <c r="C1069" s="26" t="s">
        <v>225</v>
      </c>
      <c r="D1069" s="26" t="s">
        <v>510</v>
      </c>
      <c r="E1069" s="26" t="s">
        <v>737</v>
      </c>
      <c r="F1069" s="26" t="s">
        <v>730</v>
      </c>
      <c r="G1069" s="27">
        <v>42.920679999999997</v>
      </c>
      <c r="H1069" s="27">
        <v>42.920679999999997</v>
      </c>
      <c r="I1069" s="27">
        <v>42.920679999999997</v>
      </c>
    </row>
    <row r="1070" spans="1:9">
      <c r="A1070" s="19" t="str">
        <f t="shared" si="16"/>
        <v>GINGini coefficient</v>
      </c>
      <c r="B1070" s="26" t="s">
        <v>241</v>
      </c>
      <c r="C1070" s="26" t="s">
        <v>242</v>
      </c>
      <c r="D1070" s="26" t="s">
        <v>510</v>
      </c>
      <c r="E1070" s="26" t="s">
        <v>737</v>
      </c>
      <c r="F1070" s="26" t="s">
        <v>730</v>
      </c>
      <c r="G1070" s="27">
        <v>32.58831</v>
      </c>
      <c r="H1070" s="27">
        <v>32.58831</v>
      </c>
      <c r="I1070" s="27">
        <v>32.58831</v>
      </c>
    </row>
    <row r="1071" spans="1:9">
      <c r="A1071" s="19" t="str">
        <f t="shared" si="16"/>
        <v>GMBGini coefficient</v>
      </c>
      <c r="B1071" s="26" t="s">
        <v>219</v>
      </c>
      <c r="C1071" s="26" t="s">
        <v>220</v>
      </c>
      <c r="D1071" s="26" t="s">
        <v>510</v>
      </c>
      <c r="E1071" s="26" t="s">
        <v>737</v>
      </c>
      <c r="F1071" s="26" t="s">
        <v>730</v>
      </c>
      <c r="G1071" s="27">
        <v>34.857900000000001</v>
      </c>
      <c r="H1071" s="27">
        <v>34.857900000000001</v>
      </c>
      <c r="I1071" s="27">
        <v>34.857900000000001</v>
      </c>
    </row>
    <row r="1072" spans="1:9">
      <c r="A1072" s="19" t="str">
        <f t="shared" si="16"/>
        <v>GNBGini coefficient</v>
      </c>
      <c r="B1072" s="26" t="s">
        <v>243</v>
      </c>
      <c r="C1072" s="26" t="s">
        <v>244</v>
      </c>
      <c r="D1072" s="26" t="s">
        <v>510</v>
      </c>
      <c r="E1072" s="26" t="s">
        <v>737</v>
      </c>
      <c r="F1072" s="26" t="s">
        <v>730</v>
      </c>
      <c r="G1072" s="27">
        <v>50.726610000000001</v>
      </c>
      <c r="H1072" s="27">
        <v>50.726610000000001</v>
      </c>
      <c r="I1072" s="27">
        <v>50.726610000000001</v>
      </c>
    </row>
    <row r="1073" spans="1:9">
      <c r="A1073" s="19" t="str">
        <f t="shared" si="16"/>
        <v>GNQGini coefficient</v>
      </c>
      <c r="B1073" s="26" t="s">
        <v>193</v>
      </c>
      <c r="C1073" s="26" t="s">
        <v>194</v>
      </c>
      <c r="D1073" s="26" t="s">
        <v>510</v>
      </c>
      <c r="E1073" s="26" t="s">
        <v>737</v>
      </c>
      <c r="F1073" s="26" t="s">
        <v>730</v>
      </c>
      <c r="G1073" s="27">
        <v>40</v>
      </c>
      <c r="H1073" s="27">
        <v>40</v>
      </c>
      <c r="I1073" s="27">
        <v>40</v>
      </c>
    </row>
    <row r="1074" spans="1:9">
      <c r="A1074" s="19" t="str">
        <f t="shared" si="16"/>
        <v>GRCGini coefficient</v>
      </c>
      <c r="B1074" s="26" t="s">
        <v>228</v>
      </c>
      <c r="C1074" s="26" t="s">
        <v>229</v>
      </c>
      <c r="D1074" s="26" t="s">
        <v>510</v>
      </c>
      <c r="E1074" s="26" t="s">
        <v>737</v>
      </c>
      <c r="F1074" s="26" t="s">
        <v>730</v>
      </c>
      <c r="G1074" s="27">
        <v>34.961880000000001</v>
      </c>
      <c r="H1074" s="27">
        <v>34.961880000000001</v>
      </c>
      <c r="I1074" s="27">
        <v>34.961880000000001</v>
      </c>
    </row>
    <row r="1075" spans="1:9">
      <c r="A1075" s="19" t="str">
        <f t="shared" si="16"/>
        <v>GTMGini coefficient</v>
      </c>
      <c r="B1075" s="26" t="s">
        <v>237</v>
      </c>
      <c r="C1075" s="26" t="s">
        <v>238</v>
      </c>
      <c r="D1075" s="26" t="s">
        <v>510</v>
      </c>
      <c r="E1075" s="26" t="s">
        <v>737</v>
      </c>
      <c r="F1075" s="26" t="s">
        <v>730</v>
      </c>
      <c r="G1075" s="27">
        <v>48.119370000000004</v>
      </c>
      <c r="H1075" s="27">
        <v>48.119370000000004</v>
      </c>
      <c r="I1075" s="27">
        <v>48.119370000000004</v>
      </c>
    </row>
    <row r="1076" spans="1:9">
      <c r="A1076" s="19" t="str">
        <f t="shared" si="16"/>
        <v>GUYGini coefficient</v>
      </c>
      <c r="B1076" s="26" t="s">
        <v>245</v>
      </c>
      <c r="C1076" s="26" t="s">
        <v>246</v>
      </c>
      <c r="D1076" s="26" t="s">
        <v>510</v>
      </c>
      <c r="E1076" s="26" t="s">
        <v>737</v>
      </c>
      <c r="F1076" s="26" t="s">
        <v>730</v>
      </c>
      <c r="G1076" s="27">
        <v>44.107869999999998</v>
      </c>
      <c r="H1076" s="27">
        <v>44.107869999999998</v>
      </c>
      <c r="I1076" s="27">
        <v>44.107869999999998</v>
      </c>
    </row>
    <row r="1077" spans="1:9">
      <c r="A1077" s="19" t="str">
        <f t="shared" si="16"/>
        <v>HNDGini coefficient</v>
      </c>
      <c r="B1077" s="26" t="s">
        <v>253</v>
      </c>
      <c r="C1077" s="26" t="s">
        <v>254</v>
      </c>
      <c r="D1077" s="26" t="s">
        <v>510</v>
      </c>
      <c r="E1077" s="26" t="s">
        <v>737</v>
      </c>
      <c r="F1077" s="26" t="s">
        <v>730</v>
      </c>
      <c r="G1077" s="27">
        <v>50.509430000000002</v>
      </c>
      <c r="H1077" s="27">
        <v>50.509430000000002</v>
      </c>
      <c r="I1077" s="27">
        <v>50.509430000000002</v>
      </c>
    </row>
    <row r="1078" spans="1:9">
      <c r="A1078" s="19" t="str">
        <f t="shared" si="16"/>
        <v>HRVGini coefficient</v>
      </c>
      <c r="B1078" s="26" t="s">
        <v>165</v>
      </c>
      <c r="C1078" s="26" t="s">
        <v>166</v>
      </c>
      <c r="D1078" s="26" t="s">
        <v>510</v>
      </c>
      <c r="E1078" s="26" t="s">
        <v>737</v>
      </c>
      <c r="F1078" s="26" t="s">
        <v>730</v>
      </c>
      <c r="G1078" s="27">
        <v>29.95468</v>
      </c>
      <c r="H1078" s="27">
        <v>29.95468</v>
      </c>
      <c r="I1078" s="27">
        <v>29.95468</v>
      </c>
    </row>
    <row r="1079" spans="1:9">
      <c r="A1079" s="19" t="str">
        <f t="shared" si="16"/>
        <v>HTIGini coefficient</v>
      </c>
      <c r="B1079" s="26" t="s">
        <v>247</v>
      </c>
      <c r="C1079" s="26" t="s">
        <v>248</v>
      </c>
      <c r="D1079" s="26" t="s">
        <v>510</v>
      </c>
      <c r="E1079" s="26" t="s">
        <v>737</v>
      </c>
      <c r="F1079" s="26" t="s">
        <v>730</v>
      </c>
      <c r="G1079" s="27">
        <v>40.344529999999999</v>
      </c>
      <c r="H1079" s="27">
        <v>40.344529999999999</v>
      </c>
      <c r="I1079" s="27">
        <v>40.344529999999999</v>
      </c>
    </row>
    <row r="1080" spans="1:9">
      <c r="A1080" s="19" t="str">
        <f t="shared" si="16"/>
        <v>HUNGini coefficient</v>
      </c>
      <c r="B1080" s="26" t="s">
        <v>255</v>
      </c>
      <c r="C1080" s="26" t="s">
        <v>256</v>
      </c>
      <c r="D1080" s="26" t="s">
        <v>510</v>
      </c>
      <c r="E1080" s="26" t="s">
        <v>737</v>
      </c>
      <c r="F1080" s="26" t="s">
        <v>730</v>
      </c>
      <c r="G1080" s="27">
        <v>29.255459999999999</v>
      </c>
      <c r="H1080" s="27">
        <v>29.255459999999999</v>
      </c>
      <c r="I1080" s="27">
        <v>29.255459999999999</v>
      </c>
    </row>
    <row r="1081" spans="1:9">
      <c r="A1081" s="19" t="str">
        <f t="shared" si="16"/>
        <v>IRLGini coefficient</v>
      </c>
      <c r="B1081" s="26" t="s">
        <v>264</v>
      </c>
      <c r="C1081" s="26" t="s">
        <v>265</v>
      </c>
      <c r="D1081" s="26" t="s">
        <v>510</v>
      </c>
      <c r="E1081" s="26" t="s">
        <v>737</v>
      </c>
      <c r="F1081" s="26" t="s">
        <v>730</v>
      </c>
      <c r="G1081" s="27">
        <v>30.658190000000001</v>
      </c>
      <c r="H1081" s="27">
        <v>30.658190000000001</v>
      </c>
      <c r="I1081" s="27">
        <v>30.658190000000001</v>
      </c>
    </row>
    <row r="1082" spans="1:9">
      <c r="A1082" s="19" t="str">
        <f t="shared" si="16"/>
        <v>IRQGini coefficient</v>
      </c>
      <c r="B1082" s="26" t="s">
        <v>262</v>
      </c>
      <c r="C1082" s="26" t="s">
        <v>263</v>
      </c>
      <c r="D1082" s="26" t="s">
        <v>510</v>
      </c>
      <c r="E1082" s="26" t="s">
        <v>737</v>
      </c>
      <c r="F1082" s="26" t="s">
        <v>730</v>
      </c>
      <c r="G1082" s="27">
        <v>28.362970000000001</v>
      </c>
      <c r="H1082" s="27">
        <v>28.362970000000001</v>
      </c>
      <c r="I1082" s="27">
        <v>28.362970000000001</v>
      </c>
    </row>
    <row r="1083" spans="1:9">
      <c r="A1083" s="19" t="str">
        <f t="shared" si="16"/>
        <v>ISLGini coefficient</v>
      </c>
      <c r="B1083" s="26" t="s">
        <v>257</v>
      </c>
      <c r="C1083" s="26" t="s">
        <v>258</v>
      </c>
      <c r="D1083" s="26" t="s">
        <v>510</v>
      </c>
      <c r="E1083" s="26" t="s">
        <v>737</v>
      </c>
      <c r="F1083" s="26" t="s">
        <v>730</v>
      </c>
      <c r="G1083" s="27">
        <v>26.698</v>
      </c>
      <c r="H1083" s="27">
        <v>26.698</v>
      </c>
      <c r="I1083" s="27">
        <v>26.698</v>
      </c>
    </row>
    <row r="1084" spans="1:9">
      <c r="A1084" s="19" t="str">
        <f t="shared" si="16"/>
        <v>ISRGini coefficient</v>
      </c>
      <c r="B1084" s="26" t="s">
        <v>268</v>
      </c>
      <c r="C1084" s="26" t="s">
        <v>269</v>
      </c>
      <c r="D1084" s="26" t="s">
        <v>510</v>
      </c>
      <c r="E1084" s="26" t="s">
        <v>737</v>
      </c>
      <c r="F1084" s="26" t="s">
        <v>730</v>
      </c>
      <c r="G1084" s="27">
        <v>38.004919999999998</v>
      </c>
      <c r="H1084" s="27">
        <v>38.004919999999998</v>
      </c>
      <c r="I1084" s="27">
        <v>38.004919999999998</v>
      </c>
    </row>
    <row r="1085" spans="1:9">
      <c r="A1085" s="19" t="str">
        <f t="shared" si="16"/>
        <v>ITAGini coefficient</v>
      </c>
      <c r="B1085" s="26" t="s">
        <v>270</v>
      </c>
      <c r="C1085" s="26" t="s">
        <v>271</v>
      </c>
      <c r="D1085" s="26" t="s">
        <v>510</v>
      </c>
      <c r="E1085" s="26" t="s">
        <v>737</v>
      </c>
      <c r="F1085" s="26" t="s">
        <v>730</v>
      </c>
      <c r="G1085" s="27">
        <v>34.339019999999998</v>
      </c>
      <c r="H1085" s="27">
        <v>34.339019999999998</v>
      </c>
      <c r="I1085" s="27">
        <v>34.339019999999998</v>
      </c>
    </row>
    <row r="1086" spans="1:9">
      <c r="A1086" s="19" t="str">
        <f t="shared" si="16"/>
        <v>JAMGini coefficient</v>
      </c>
      <c r="B1086" s="26" t="s">
        <v>272</v>
      </c>
      <c r="C1086" s="26" t="s">
        <v>273</v>
      </c>
      <c r="D1086" s="26" t="s">
        <v>510</v>
      </c>
      <c r="E1086" s="26" t="s">
        <v>737</v>
      </c>
      <c r="F1086" s="26" t="s">
        <v>730</v>
      </c>
      <c r="G1086" s="27">
        <v>45.081510000000002</v>
      </c>
      <c r="H1086" s="27">
        <v>45.081510000000002</v>
      </c>
      <c r="I1086" s="27">
        <v>45.081510000000002</v>
      </c>
    </row>
    <row r="1087" spans="1:9">
      <c r="A1087" s="19" t="str">
        <f t="shared" si="16"/>
        <v>JORGini coefficient</v>
      </c>
      <c r="B1087" s="26" t="s">
        <v>277</v>
      </c>
      <c r="C1087" s="26" t="s">
        <v>278</v>
      </c>
      <c r="D1087" s="26" t="s">
        <v>510</v>
      </c>
      <c r="E1087" s="26" t="s">
        <v>737</v>
      </c>
      <c r="F1087" s="26" t="s">
        <v>730</v>
      </c>
      <c r="G1087" s="27">
        <v>32.58831</v>
      </c>
      <c r="H1087" s="27">
        <v>32.58831</v>
      </c>
      <c r="I1087" s="27">
        <v>32.58831</v>
      </c>
    </row>
    <row r="1088" spans="1:9">
      <c r="A1088" s="19" t="str">
        <f t="shared" si="16"/>
        <v>KENGini coefficient</v>
      </c>
      <c r="B1088" s="26" t="s">
        <v>280</v>
      </c>
      <c r="C1088" s="26" t="s">
        <v>281</v>
      </c>
      <c r="D1088" s="26" t="s">
        <v>510</v>
      </c>
      <c r="E1088" s="26" t="s">
        <v>737</v>
      </c>
      <c r="F1088" s="26" t="s">
        <v>730</v>
      </c>
      <c r="G1088" s="27">
        <v>40.02413</v>
      </c>
      <c r="H1088" s="27">
        <v>40.02413</v>
      </c>
      <c r="I1088" s="27">
        <v>40.02413</v>
      </c>
    </row>
    <row r="1089" spans="1:9">
      <c r="A1089" s="19" t="str">
        <f t="shared" si="16"/>
        <v>KWTGini coefficient</v>
      </c>
      <c r="B1089" s="26" t="s">
        <v>283</v>
      </c>
      <c r="C1089" s="26" t="s">
        <v>284</v>
      </c>
      <c r="D1089" s="26" t="s">
        <v>510</v>
      </c>
      <c r="E1089" s="26" t="s">
        <v>737</v>
      </c>
      <c r="F1089" s="26" t="s">
        <v>730</v>
      </c>
      <c r="G1089" s="27">
        <v>74</v>
      </c>
      <c r="H1089" s="27">
        <v>74</v>
      </c>
      <c r="I1089" s="27">
        <v>74</v>
      </c>
    </row>
    <row r="1090" spans="1:9">
      <c r="A1090" s="19" t="str">
        <f t="shared" si="16"/>
        <v>LBNGini coefficient</v>
      </c>
      <c r="B1090" s="26" t="s">
        <v>289</v>
      </c>
      <c r="C1090" s="26" t="s">
        <v>290</v>
      </c>
      <c r="D1090" s="26" t="s">
        <v>510</v>
      </c>
      <c r="E1090" s="26" t="s">
        <v>737</v>
      </c>
      <c r="F1090" s="26" t="s">
        <v>730</v>
      </c>
      <c r="G1090" s="27">
        <v>30.658190000000001</v>
      </c>
      <c r="H1090" s="27">
        <v>30.658190000000001</v>
      </c>
      <c r="I1090" s="27">
        <v>30.658190000000001</v>
      </c>
    </row>
    <row r="1091" spans="1:9">
      <c r="A1091" s="19" t="str">
        <f t="shared" ref="A1091:A1154" si="17">C1091&amp;D1091</f>
        <v>LBRGini coefficient</v>
      </c>
      <c r="B1091" s="26" t="s">
        <v>293</v>
      </c>
      <c r="C1091" s="26" t="s">
        <v>294</v>
      </c>
      <c r="D1091" s="26" t="s">
        <v>510</v>
      </c>
      <c r="E1091" s="26" t="s">
        <v>737</v>
      </c>
      <c r="F1091" s="26" t="s">
        <v>730</v>
      </c>
      <c r="G1091" s="27">
        <v>34.235460000000003</v>
      </c>
      <c r="H1091" s="27">
        <v>34.235460000000003</v>
      </c>
      <c r="I1091" s="27">
        <v>34.235460000000003</v>
      </c>
    </row>
    <row r="1092" spans="1:9">
      <c r="A1092" s="19" t="str">
        <f t="shared" si="17"/>
        <v>LBYGini coefficient</v>
      </c>
      <c r="B1092" s="26" t="s">
        <v>295</v>
      </c>
      <c r="C1092" s="26" t="s">
        <v>296</v>
      </c>
      <c r="D1092" s="26" t="s">
        <v>510</v>
      </c>
      <c r="E1092" s="26" t="s">
        <v>737</v>
      </c>
      <c r="F1092" s="26" t="s">
        <v>730</v>
      </c>
      <c r="G1092" s="27">
        <v>40</v>
      </c>
      <c r="H1092" s="27">
        <v>40</v>
      </c>
      <c r="I1092" s="27">
        <v>40</v>
      </c>
    </row>
    <row r="1093" spans="1:9">
      <c r="A1093" s="19" t="str">
        <f t="shared" si="17"/>
        <v>LSOGini coefficient</v>
      </c>
      <c r="B1093" s="26" t="s">
        <v>291</v>
      </c>
      <c r="C1093" s="26" t="s">
        <v>292</v>
      </c>
      <c r="D1093" s="26" t="s">
        <v>510</v>
      </c>
      <c r="E1093" s="26" t="s">
        <v>737</v>
      </c>
      <c r="F1093" s="26" t="s">
        <v>730</v>
      </c>
      <c r="G1093" s="27">
        <v>54.517060000000001</v>
      </c>
      <c r="H1093" s="27">
        <v>54.517060000000001</v>
      </c>
      <c r="I1093" s="27">
        <v>54.517060000000001</v>
      </c>
    </row>
    <row r="1094" spans="1:9">
      <c r="A1094" s="19" t="str">
        <f t="shared" si="17"/>
        <v>LTUGini coefficient</v>
      </c>
      <c r="B1094" s="26" t="s">
        <v>299</v>
      </c>
      <c r="C1094" s="26" t="s">
        <v>300</v>
      </c>
      <c r="D1094" s="26" t="s">
        <v>510</v>
      </c>
      <c r="E1094" s="26" t="s">
        <v>737</v>
      </c>
      <c r="F1094" s="26" t="s">
        <v>730</v>
      </c>
      <c r="G1094" s="27">
        <v>36.424509999999998</v>
      </c>
      <c r="H1094" s="27">
        <v>36.424509999999998</v>
      </c>
      <c r="I1094" s="27">
        <v>36.424509999999998</v>
      </c>
    </row>
    <row r="1095" spans="1:9">
      <c r="A1095" s="19" t="str">
        <f t="shared" si="17"/>
        <v>LUXGini coefficient</v>
      </c>
      <c r="B1095" s="26" t="s">
        <v>301</v>
      </c>
      <c r="C1095" s="26" t="s">
        <v>302</v>
      </c>
      <c r="D1095" s="26" t="s">
        <v>510</v>
      </c>
      <c r="E1095" s="26" t="s">
        <v>737</v>
      </c>
      <c r="F1095" s="26" t="s">
        <v>730</v>
      </c>
      <c r="G1095" s="27">
        <v>32.6907</v>
      </c>
      <c r="H1095" s="27">
        <v>32.6907</v>
      </c>
      <c r="I1095" s="27">
        <v>32.6907</v>
      </c>
    </row>
    <row r="1096" spans="1:9">
      <c r="A1096" s="19" t="str">
        <f t="shared" si="17"/>
        <v>LVAGini coefficient</v>
      </c>
      <c r="B1096" s="26" t="s">
        <v>287</v>
      </c>
      <c r="C1096" s="26" t="s">
        <v>288</v>
      </c>
      <c r="D1096" s="26" t="s">
        <v>510</v>
      </c>
      <c r="E1096" s="26" t="s">
        <v>737</v>
      </c>
      <c r="F1096" s="26" t="s">
        <v>730</v>
      </c>
      <c r="G1096" s="27">
        <v>33.100999999999999</v>
      </c>
      <c r="H1096" s="27">
        <v>33.100999999999999</v>
      </c>
      <c r="I1096" s="27">
        <v>33.100999999999999</v>
      </c>
    </row>
    <row r="1097" spans="1:9">
      <c r="A1097" s="19" t="str">
        <f t="shared" si="17"/>
        <v>MARGini coefficient</v>
      </c>
      <c r="B1097" s="26" t="s">
        <v>332</v>
      </c>
      <c r="C1097" s="26" t="s">
        <v>333</v>
      </c>
      <c r="D1097" s="26" t="s">
        <v>510</v>
      </c>
      <c r="E1097" s="26" t="s">
        <v>737</v>
      </c>
      <c r="F1097" s="26" t="s">
        <v>730</v>
      </c>
      <c r="G1097" s="27">
        <v>38.640599999999999</v>
      </c>
      <c r="H1097" s="27">
        <v>38.640599999999999</v>
      </c>
      <c r="I1097" s="27">
        <v>38.640599999999999</v>
      </c>
    </row>
    <row r="1098" spans="1:9">
      <c r="A1098" s="19" t="str">
        <f t="shared" si="17"/>
        <v>MDAGini coefficient</v>
      </c>
      <c r="B1098" s="26" t="s">
        <v>382</v>
      </c>
      <c r="C1098" s="26" t="s">
        <v>383</v>
      </c>
      <c r="D1098" s="26" t="s">
        <v>510</v>
      </c>
      <c r="E1098" s="26" t="s">
        <v>737</v>
      </c>
      <c r="F1098" s="26" t="s">
        <v>730</v>
      </c>
      <c r="G1098" s="27">
        <v>24.87115</v>
      </c>
      <c r="H1098" s="27">
        <v>24.87115</v>
      </c>
      <c r="I1098" s="27">
        <v>24.87115</v>
      </c>
    </row>
    <row r="1099" spans="1:9">
      <c r="A1099" s="19" t="str">
        <f t="shared" si="17"/>
        <v>MDGGini coefficient</v>
      </c>
      <c r="B1099" s="26" t="s">
        <v>303</v>
      </c>
      <c r="C1099" s="26" t="s">
        <v>304</v>
      </c>
      <c r="D1099" s="26" t="s">
        <v>510</v>
      </c>
      <c r="E1099" s="26" t="s">
        <v>737</v>
      </c>
      <c r="F1099" s="26" t="s">
        <v>730</v>
      </c>
      <c r="G1099" s="27">
        <v>41.952129999999997</v>
      </c>
      <c r="H1099" s="27">
        <v>41.952129999999997</v>
      </c>
      <c r="I1099" s="27">
        <v>41.952129999999997</v>
      </c>
    </row>
    <row r="1100" spans="1:9">
      <c r="A1100" s="19" t="str">
        <f t="shared" si="17"/>
        <v>MEXGini coefficient</v>
      </c>
      <c r="B1100" s="26" t="s">
        <v>322</v>
      </c>
      <c r="C1100" s="26" t="s">
        <v>323</v>
      </c>
      <c r="D1100" s="26" t="s">
        <v>510</v>
      </c>
      <c r="E1100" s="26" t="s">
        <v>737</v>
      </c>
      <c r="F1100" s="26" t="s">
        <v>730</v>
      </c>
      <c r="G1100" s="27">
        <v>48.119370000000004</v>
      </c>
      <c r="H1100" s="27">
        <v>48.119370000000004</v>
      </c>
      <c r="I1100" s="27">
        <v>48.119370000000004</v>
      </c>
    </row>
    <row r="1101" spans="1:9">
      <c r="A1101" s="19" t="str">
        <f t="shared" si="17"/>
        <v>MKDGini coefficient</v>
      </c>
      <c r="B1101" s="26" t="s">
        <v>354</v>
      </c>
      <c r="C1101" s="26" t="s">
        <v>355</v>
      </c>
      <c r="D1101" s="26" t="s">
        <v>510</v>
      </c>
      <c r="E1101" s="26" t="s">
        <v>737</v>
      </c>
      <c r="F1101" s="26" t="s">
        <v>730</v>
      </c>
      <c r="G1101" s="27">
        <v>34.54636</v>
      </c>
      <c r="H1101" s="27">
        <v>34.54636</v>
      </c>
      <c r="I1101" s="27">
        <v>34.54636</v>
      </c>
    </row>
    <row r="1102" spans="1:9">
      <c r="A1102" s="19" t="str">
        <f t="shared" si="17"/>
        <v>MLIGini coefficient</v>
      </c>
      <c r="B1102" s="26" t="s">
        <v>309</v>
      </c>
      <c r="C1102" s="26" t="s">
        <v>310</v>
      </c>
      <c r="D1102" s="26" t="s">
        <v>510</v>
      </c>
      <c r="E1102" s="26" t="s">
        <v>737</v>
      </c>
      <c r="F1102" s="26" t="s">
        <v>730</v>
      </c>
      <c r="G1102" s="27">
        <v>31.873819999999998</v>
      </c>
      <c r="H1102" s="27">
        <v>31.873819999999998</v>
      </c>
      <c r="I1102" s="27">
        <v>31.873819999999998</v>
      </c>
    </row>
    <row r="1103" spans="1:9">
      <c r="A1103" s="19" t="str">
        <f t="shared" si="17"/>
        <v>MLTGini coefficient</v>
      </c>
      <c r="B1103" s="26" t="s">
        <v>311</v>
      </c>
      <c r="C1103" s="26" t="s">
        <v>312</v>
      </c>
      <c r="D1103" s="26" t="s">
        <v>510</v>
      </c>
      <c r="E1103" s="26" t="s">
        <v>737</v>
      </c>
      <c r="F1103" s="26" t="s">
        <v>730</v>
      </c>
      <c r="G1103" s="27">
        <v>28.26427</v>
      </c>
      <c r="H1103" s="27">
        <v>28.26427</v>
      </c>
      <c r="I1103" s="27">
        <v>28.26427</v>
      </c>
    </row>
    <row r="1104" spans="1:9">
      <c r="A1104" s="19" t="str">
        <f t="shared" si="17"/>
        <v>MNEGini coefficient</v>
      </c>
      <c r="B1104" s="26" t="s">
        <v>328</v>
      </c>
      <c r="C1104" s="26" t="s">
        <v>329</v>
      </c>
      <c r="D1104" s="26" t="s">
        <v>510</v>
      </c>
      <c r="E1104" s="26" t="s">
        <v>737</v>
      </c>
      <c r="F1104" s="26" t="s">
        <v>730</v>
      </c>
      <c r="G1104" s="27">
        <v>30.759029999999999</v>
      </c>
      <c r="H1104" s="27">
        <v>30.759029999999999</v>
      </c>
      <c r="I1104" s="27">
        <v>30.759029999999999</v>
      </c>
    </row>
    <row r="1105" spans="1:9">
      <c r="A1105" s="19" t="str">
        <f t="shared" si="17"/>
        <v>MOZGini coefficient</v>
      </c>
      <c r="B1105" s="26" t="s">
        <v>334</v>
      </c>
      <c r="C1105" s="26" t="s">
        <v>335</v>
      </c>
      <c r="D1105" s="26" t="s">
        <v>510</v>
      </c>
      <c r="E1105" s="26" t="s">
        <v>737</v>
      </c>
      <c r="F1105" s="26" t="s">
        <v>730</v>
      </c>
      <c r="G1105" s="27">
        <v>54.30106</v>
      </c>
      <c r="H1105" s="27">
        <v>54.30106</v>
      </c>
      <c r="I1105" s="27">
        <v>54.30106</v>
      </c>
    </row>
    <row r="1106" spans="1:9">
      <c r="A1106" s="19" t="str">
        <f t="shared" si="17"/>
        <v>MRTGini coefficient</v>
      </c>
      <c r="B1106" s="26" t="s">
        <v>316</v>
      </c>
      <c r="C1106" s="26" t="s">
        <v>317</v>
      </c>
      <c r="D1106" s="26" t="s">
        <v>510</v>
      </c>
      <c r="E1106" s="26" t="s">
        <v>737</v>
      </c>
      <c r="F1106" s="26" t="s">
        <v>730</v>
      </c>
      <c r="G1106" s="27">
        <v>31.467289999999998</v>
      </c>
      <c r="H1106" s="27">
        <v>31.467289999999998</v>
      </c>
      <c r="I1106" s="27">
        <v>31.467289999999998</v>
      </c>
    </row>
    <row r="1107" spans="1:9">
      <c r="A1107" s="19" t="str">
        <f t="shared" si="17"/>
        <v>MUSGini coefficient</v>
      </c>
      <c r="B1107" s="26" t="s">
        <v>318</v>
      </c>
      <c r="C1107" s="26" t="s">
        <v>319</v>
      </c>
      <c r="D1107" s="26" t="s">
        <v>510</v>
      </c>
      <c r="E1107" s="26" t="s">
        <v>737</v>
      </c>
      <c r="F1107" s="26" t="s">
        <v>730</v>
      </c>
      <c r="G1107" s="27">
        <v>37.58222</v>
      </c>
      <c r="H1107" s="27">
        <v>37.58222</v>
      </c>
      <c r="I1107" s="27">
        <v>37.58222</v>
      </c>
    </row>
    <row r="1108" spans="1:9">
      <c r="A1108" s="19" t="str">
        <f t="shared" si="17"/>
        <v>MWIGini coefficient</v>
      </c>
      <c r="B1108" s="26" t="s">
        <v>305</v>
      </c>
      <c r="C1108" s="26" t="s">
        <v>306</v>
      </c>
      <c r="D1108" s="26" t="s">
        <v>510</v>
      </c>
      <c r="E1108" s="26" t="s">
        <v>737</v>
      </c>
      <c r="F1108" s="26" t="s">
        <v>730</v>
      </c>
      <c r="G1108" s="27">
        <v>44.215960000000003</v>
      </c>
      <c r="H1108" s="27">
        <v>44.215960000000003</v>
      </c>
      <c r="I1108" s="27">
        <v>44.215960000000003</v>
      </c>
    </row>
    <row r="1109" spans="1:9">
      <c r="A1109" s="19" t="str">
        <f t="shared" si="17"/>
        <v>NAMGini coefficient</v>
      </c>
      <c r="B1109" s="26" t="s">
        <v>337</v>
      </c>
      <c r="C1109" s="26" t="s">
        <v>338</v>
      </c>
      <c r="D1109" s="26" t="s">
        <v>510</v>
      </c>
      <c r="E1109" s="26" t="s">
        <v>737</v>
      </c>
      <c r="F1109" s="26" t="s">
        <v>730</v>
      </c>
      <c r="G1109" s="27">
        <v>59.754860000000001</v>
      </c>
      <c r="H1109" s="27">
        <v>59.754860000000001</v>
      </c>
      <c r="I1109" s="27">
        <v>59.754860000000001</v>
      </c>
    </row>
    <row r="1110" spans="1:9">
      <c r="A1110" s="19" t="str">
        <f t="shared" si="17"/>
        <v>NERGini coefficient</v>
      </c>
      <c r="B1110" s="26" t="s">
        <v>347</v>
      </c>
      <c r="C1110" s="26" t="s">
        <v>348</v>
      </c>
      <c r="D1110" s="26" t="s">
        <v>510</v>
      </c>
      <c r="E1110" s="26" t="s">
        <v>737</v>
      </c>
      <c r="F1110" s="26" t="s">
        <v>730</v>
      </c>
      <c r="G1110" s="27">
        <v>33.203760000000003</v>
      </c>
      <c r="H1110" s="27">
        <v>33.203760000000003</v>
      </c>
      <c r="I1110" s="27">
        <v>33.203760000000003</v>
      </c>
    </row>
    <row r="1111" spans="1:9">
      <c r="A1111" s="19" t="str">
        <f t="shared" si="17"/>
        <v>NGAGini coefficient</v>
      </c>
      <c r="B1111" s="26" t="s">
        <v>349</v>
      </c>
      <c r="C1111" s="26" t="s">
        <v>350</v>
      </c>
      <c r="D1111" s="26" t="s">
        <v>510</v>
      </c>
      <c r="E1111" s="26" t="s">
        <v>737</v>
      </c>
      <c r="F1111" s="26" t="s">
        <v>730</v>
      </c>
      <c r="G1111" s="27">
        <v>42.382260000000002</v>
      </c>
      <c r="H1111" s="27">
        <v>42.382260000000002</v>
      </c>
      <c r="I1111" s="27">
        <v>42.382260000000002</v>
      </c>
    </row>
    <row r="1112" spans="1:9">
      <c r="A1112" s="19" t="str">
        <f t="shared" si="17"/>
        <v>NICGini coefficient</v>
      </c>
      <c r="B1112" s="26" t="s">
        <v>345</v>
      </c>
      <c r="C1112" s="26" t="s">
        <v>346</v>
      </c>
      <c r="D1112" s="26" t="s">
        <v>510</v>
      </c>
      <c r="E1112" s="26" t="s">
        <v>737</v>
      </c>
      <c r="F1112" s="26" t="s">
        <v>730</v>
      </c>
      <c r="G1112" s="27">
        <v>45.839950000000002</v>
      </c>
      <c r="H1112" s="27">
        <v>45.839950000000002</v>
      </c>
      <c r="I1112" s="27">
        <v>45.839950000000002</v>
      </c>
    </row>
    <row r="1113" spans="1:9">
      <c r="A1113" s="19" t="str">
        <f t="shared" si="17"/>
        <v>NLDGini coefficient</v>
      </c>
      <c r="B1113" s="26" t="s">
        <v>341</v>
      </c>
      <c r="C1113" s="26" t="s">
        <v>342</v>
      </c>
      <c r="D1113" s="26" t="s">
        <v>510</v>
      </c>
      <c r="E1113" s="26" t="s">
        <v>737</v>
      </c>
      <c r="F1113" s="26" t="s">
        <v>730</v>
      </c>
      <c r="G1113" s="27">
        <v>27.087240000000001</v>
      </c>
      <c r="H1113" s="27">
        <v>27.087240000000001</v>
      </c>
      <c r="I1113" s="27">
        <v>27.087240000000001</v>
      </c>
    </row>
    <row r="1114" spans="1:9">
      <c r="A1114" s="19" t="str">
        <f t="shared" si="17"/>
        <v>NORGini coefficient</v>
      </c>
      <c r="B1114" s="26" t="s">
        <v>357</v>
      </c>
      <c r="C1114" s="26" t="s">
        <v>358</v>
      </c>
      <c r="D1114" s="26" t="s">
        <v>510</v>
      </c>
      <c r="E1114" s="26" t="s">
        <v>737</v>
      </c>
      <c r="F1114" s="26" t="s">
        <v>730</v>
      </c>
      <c r="G1114" s="27">
        <v>26.407109999999999</v>
      </c>
      <c r="H1114" s="27">
        <v>26.407109999999999</v>
      </c>
      <c r="I1114" s="27">
        <v>26.407109999999999</v>
      </c>
    </row>
    <row r="1115" spans="1:9">
      <c r="A1115" s="19" t="str">
        <f t="shared" si="17"/>
        <v>OMNGini coefficient</v>
      </c>
      <c r="B1115" s="26" t="s">
        <v>359</v>
      </c>
      <c r="C1115" s="26" t="s">
        <v>360</v>
      </c>
      <c r="D1115" s="26" t="s">
        <v>510</v>
      </c>
      <c r="E1115" s="26" t="s">
        <v>737</v>
      </c>
      <c r="F1115" s="26" t="s">
        <v>730</v>
      </c>
      <c r="G1115" s="27">
        <v>68</v>
      </c>
      <c r="H1115" s="27">
        <v>68</v>
      </c>
      <c r="I1115" s="27">
        <v>68</v>
      </c>
    </row>
    <row r="1116" spans="1:9">
      <c r="A1116" s="19" t="str">
        <f t="shared" si="17"/>
        <v>PANGini coefficient</v>
      </c>
      <c r="B1116" s="26" t="s">
        <v>363</v>
      </c>
      <c r="C1116" s="26" t="s">
        <v>364</v>
      </c>
      <c r="D1116" s="26" t="s">
        <v>510</v>
      </c>
      <c r="E1116" s="26" t="s">
        <v>737</v>
      </c>
      <c r="F1116" s="26" t="s">
        <v>730</v>
      </c>
      <c r="G1116" s="27">
        <v>49.85772</v>
      </c>
      <c r="H1116" s="27">
        <v>49.85772</v>
      </c>
      <c r="I1116" s="27">
        <v>49.85772</v>
      </c>
    </row>
    <row r="1117" spans="1:9">
      <c r="A1117" s="19" t="str">
        <f t="shared" si="17"/>
        <v>PERGini coefficient</v>
      </c>
      <c r="B1117" s="26" t="s">
        <v>368</v>
      </c>
      <c r="C1117" s="26" t="s">
        <v>369</v>
      </c>
      <c r="D1117" s="26" t="s">
        <v>510</v>
      </c>
      <c r="E1117" s="26" t="s">
        <v>737</v>
      </c>
      <c r="F1117" s="26" t="s">
        <v>730</v>
      </c>
      <c r="G1117" s="27">
        <v>42.705219999999997</v>
      </c>
      <c r="H1117" s="27">
        <v>42.705219999999997</v>
      </c>
      <c r="I1117" s="27">
        <v>42.705219999999997</v>
      </c>
    </row>
    <row r="1118" spans="1:9">
      <c r="A1118" s="19" t="str">
        <f t="shared" si="17"/>
        <v>POLGini coefficient</v>
      </c>
      <c r="B1118" s="26" t="s">
        <v>373</v>
      </c>
      <c r="C1118" s="26" t="s">
        <v>374</v>
      </c>
      <c r="D1118" s="26" t="s">
        <v>510</v>
      </c>
      <c r="E1118" s="26" t="s">
        <v>737</v>
      </c>
      <c r="F1118" s="26" t="s">
        <v>730</v>
      </c>
      <c r="G1118" s="27">
        <v>30.658190000000001</v>
      </c>
      <c r="H1118" s="27">
        <v>30.658190000000001</v>
      </c>
      <c r="I1118" s="27">
        <v>30.658190000000001</v>
      </c>
    </row>
    <row r="1119" spans="1:9">
      <c r="A1119" s="19" t="str">
        <f t="shared" si="17"/>
        <v>PRTGini coefficient</v>
      </c>
      <c r="B1119" s="26" t="s">
        <v>375</v>
      </c>
      <c r="C1119" s="26" t="s">
        <v>376</v>
      </c>
      <c r="D1119" s="26" t="s">
        <v>510</v>
      </c>
      <c r="E1119" s="26" t="s">
        <v>737</v>
      </c>
      <c r="F1119" s="26" t="s">
        <v>730</v>
      </c>
      <c r="G1119" s="27">
        <v>34.442659999999997</v>
      </c>
      <c r="H1119" s="27">
        <v>34.442659999999997</v>
      </c>
      <c r="I1119" s="27">
        <v>34.442659999999997</v>
      </c>
    </row>
    <row r="1120" spans="1:9">
      <c r="A1120" s="19" t="str">
        <f t="shared" si="17"/>
        <v>PRYGini coefficient</v>
      </c>
      <c r="B1120" s="26" t="s">
        <v>366</v>
      </c>
      <c r="C1120" s="26" t="s">
        <v>367</v>
      </c>
      <c r="D1120" s="26" t="s">
        <v>510</v>
      </c>
      <c r="E1120" s="26" t="s">
        <v>737</v>
      </c>
      <c r="F1120" s="26" t="s">
        <v>730</v>
      </c>
      <c r="G1120" s="27">
        <v>48.662590000000002</v>
      </c>
      <c r="H1120" s="27">
        <v>48.662590000000002</v>
      </c>
      <c r="I1120" s="27">
        <v>48.662590000000002</v>
      </c>
    </row>
    <row r="1121" spans="1:9">
      <c r="A1121" s="19" t="str">
        <f t="shared" si="17"/>
        <v>PSEGini coefficient</v>
      </c>
      <c r="B1121" s="26" t="s">
        <v>440</v>
      </c>
      <c r="C1121" s="26" t="s">
        <v>441</v>
      </c>
      <c r="D1121" s="26" t="s">
        <v>510</v>
      </c>
      <c r="E1121" s="26" t="s">
        <v>737</v>
      </c>
      <c r="F1121" s="26" t="s">
        <v>730</v>
      </c>
      <c r="G1121" s="27">
        <v>32.58831</v>
      </c>
      <c r="H1121" s="27">
        <v>32.58831</v>
      </c>
      <c r="I1121" s="27">
        <v>32.58831</v>
      </c>
    </row>
    <row r="1122" spans="1:9">
      <c r="A1122" s="19" t="str">
        <f t="shared" si="17"/>
        <v>QATGini coefficient</v>
      </c>
      <c r="B1122" s="26" t="s">
        <v>379</v>
      </c>
      <c r="C1122" s="26" t="s">
        <v>380</v>
      </c>
      <c r="D1122" s="26" t="s">
        <v>510</v>
      </c>
      <c r="E1122" s="26" t="s">
        <v>737</v>
      </c>
      <c r="F1122" s="26" t="s">
        <v>730</v>
      </c>
      <c r="G1122" s="27">
        <v>71</v>
      </c>
      <c r="H1122" s="27">
        <v>71</v>
      </c>
      <c r="I1122" s="27">
        <v>71</v>
      </c>
    </row>
    <row r="1123" spans="1:9">
      <c r="A1123" s="19" t="str">
        <f t="shared" si="17"/>
        <v>ROUGini coefficient</v>
      </c>
      <c r="B1123" s="26" t="s">
        <v>386</v>
      </c>
      <c r="C1123" s="26" t="s">
        <v>387</v>
      </c>
      <c r="D1123" s="26" t="s">
        <v>510</v>
      </c>
      <c r="E1123" s="26" t="s">
        <v>737</v>
      </c>
      <c r="F1123" s="26" t="s">
        <v>730</v>
      </c>
      <c r="G1123" s="27">
        <v>34.857900000000001</v>
      </c>
      <c r="H1123" s="27">
        <v>34.857900000000001</v>
      </c>
      <c r="I1123" s="27">
        <v>34.857900000000001</v>
      </c>
    </row>
    <row r="1124" spans="1:9">
      <c r="A1124" s="19" t="str">
        <f t="shared" si="17"/>
        <v>RWAGini coefficient</v>
      </c>
      <c r="B1124" s="26" t="s">
        <v>389</v>
      </c>
      <c r="C1124" s="26" t="s">
        <v>390</v>
      </c>
      <c r="D1124" s="26" t="s">
        <v>510</v>
      </c>
      <c r="E1124" s="26" t="s">
        <v>737</v>
      </c>
      <c r="F1124" s="26" t="s">
        <v>730</v>
      </c>
      <c r="G1124" s="27">
        <v>43.136279999999999</v>
      </c>
      <c r="H1124" s="27">
        <v>43.136279999999999</v>
      </c>
      <c r="I1124" s="27">
        <v>43.136279999999999</v>
      </c>
    </row>
    <row r="1125" spans="1:9">
      <c r="A1125" s="19" t="str">
        <f t="shared" si="17"/>
        <v>SAUGini coefficient</v>
      </c>
      <c r="B1125" s="26" t="s">
        <v>411</v>
      </c>
      <c r="C1125" s="26" t="s">
        <v>412</v>
      </c>
      <c r="D1125" s="26" t="s">
        <v>510</v>
      </c>
      <c r="E1125" s="26" t="s">
        <v>737</v>
      </c>
      <c r="F1125" s="26" t="s">
        <v>730</v>
      </c>
      <c r="G1125" s="27">
        <v>72</v>
      </c>
      <c r="H1125" s="27">
        <v>72</v>
      </c>
      <c r="I1125" s="27">
        <v>72</v>
      </c>
    </row>
    <row r="1126" spans="1:9">
      <c r="A1126" s="19" t="str">
        <f t="shared" si="17"/>
        <v>SDNGini coefficient</v>
      </c>
      <c r="B1126" s="26" t="s">
        <v>442</v>
      </c>
      <c r="C1126" s="26" t="s">
        <v>443</v>
      </c>
      <c r="D1126" s="26" t="s">
        <v>510</v>
      </c>
      <c r="E1126" s="26" t="s">
        <v>737</v>
      </c>
      <c r="F1126" s="26" t="s">
        <v>730</v>
      </c>
      <c r="G1126" s="27">
        <v>34.339019999999998</v>
      </c>
      <c r="H1126" s="27">
        <v>34.339019999999998</v>
      </c>
      <c r="I1126" s="27">
        <v>34.339019999999998</v>
      </c>
    </row>
    <row r="1127" spans="1:9">
      <c r="A1127" s="19" t="str">
        <f t="shared" si="17"/>
        <v>SENGini coefficient</v>
      </c>
      <c r="B1127" s="26" t="s">
        <v>413</v>
      </c>
      <c r="C1127" s="26" t="s">
        <v>414</v>
      </c>
      <c r="D1127" s="26" t="s">
        <v>510</v>
      </c>
      <c r="E1127" s="26" t="s">
        <v>737</v>
      </c>
      <c r="F1127" s="26" t="s">
        <v>730</v>
      </c>
      <c r="G1127" s="27">
        <v>39.491039999999998</v>
      </c>
      <c r="H1127" s="27">
        <v>39.491039999999998</v>
      </c>
      <c r="I1127" s="27">
        <v>39.491039999999998</v>
      </c>
    </row>
    <row r="1128" spans="1:9">
      <c r="A1128" s="19" t="str">
        <f t="shared" si="17"/>
        <v>SLEGini coefficient</v>
      </c>
      <c r="B1128" s="26" t="s">
        <v>419</v>
      </c>
      <c r="C1128" s="26" t="s">
        <v>420</v>
      </c>
      <c r="D1128" s="26" t="s">
        <v>510</v>
      </c>
      <c r="E1128" s="26" t="s">
        <v>737</v>
      </c>
      <c r="F1128" s="26" t="s">
        <v>730</v>
      </c>
      <c r="G1128" s="27">
        <v>32.895690000000002</v>
      </c>
      <c r="H1128" s="27">
        <v>32.895690000000002</v>
      </c>
      <c r="I1128" s="27">
        <v>32.895690000000002</v>
      </c>
    </row>
    <row r="1129" spans="1:9">
      <c r="A1129" s="19" t="str">
        <f t="shared" si="17"/>
        <v>SLVGini coefficient</v>
      </c>
      <c r="B1129" s="26" t="s">
        <v>191</v>
      </c>
      <c r="C1129" s="26" t="s">
        <v>192</v>
      </c>
      <c r="D1129" s="26" t="s">
        <v>510</v>
      </c>
      <c r="E1129" s="26" t="s">
        <v>737</v>
      </c>
      <c r="F1129" s="26" t="s">
        <v>730</v>
      </c>
      <c r="G1129" s="27">
        <v>37.055100000000003</v>
      </c>
      <c r="H1129" s="27">
        <v>37.055100000000003</v>
      </c>
      <c r="I1129" s="27">
        <v>37.055100000000003</v>
      </c>
    </row>
    <row r="1130" spans="1:9">
      <c r="A1130" s="19" t="str">
        <f t="shared" si="17"/>
        <v>SOMGini coefficient</v>
      </c>
      <c r="B1130" s="26" t="s">
        <v>429</v>
      </c>
      <c r="C1130" s="26" t="s">
        <v>430</v>
      </c>
      <c r="D1130" s="26" t="s">
        <v>510</v>
      </c>
      <c r="E1130" s="26" t="s">
        <v>737</v>
      </c>
      <c r="F1130" s="26" t="s">
        <v>730</v>
      </c>
      <c r="G1130" s="27">
        <v>40</v>
      </c>
      <c r="H1130" s="27">
        <v>40</v>
      </c>
      <c r="I1130" s="27">
        <v>40</v>
      </c>
    </row>
    <row r="1131" spans="1:9">
      <c r="A1131" s="19" t="str">
        <f t="shared" si="17"/>
        <v>SRBGini coefficient</v>
      </c>
      <c r="B1131" s="26" t="s">
        <v>415</v>
      </c>
      <c r="C1131" s="26" t="s">
        <v>416</v>
      </c>
      <c r="D1131" s="26" t="s">
        <v>510</v>
      </c>
      <c r="E1131" s="26" t="s">
        <v>737</v>
      </c>
      <c r="F1131" s="26" t="s">
        <v>730</v>
      </c>
      <c r="G1131" s="27">
        <v>38.746729999999999</v>
      </c>
      <c r="H1131" s="27">
        <v>38.746729999999999</v>
      </c>
      <c r="I1131" s="27">
        <v>38.746729999999999</v>
      </c>
    </row>
    <row r="1132" spans="1:9">
      <c r="A1132" s="19" t="str">
        <f t="shared" si="17"/>
        <v>SSDGini coefficient</v>
      </c>
      <c r="B1132" s="26" t="s">
        <v>435</v>
      </c>
      <c r="C1132" s="26" t="s">
        <v>436</v>
      </c>
      <c r="D1132" s="26" t="s">
        <v>510</v>
      </c>
      <c r="E1132" s="26" t="s">
        <v>737</v>
      </c>
      <c r="F1132" s="26" t="s">
        <v>730</v>
      </c>
      <c r="G1132" s="27">
        <v>45.948369999999997</v>
      </c>
      <c r="H1132" s="27">
        <v>45.948369999999997</v>
      </c>
      <c r="I1132" s="27">
        <v>45.948369999999997</v>
      </c>
    </row>
    <row r="1133" spans="1:9">
      <c r="A1133" s="19" t="str">
        <f t="shared" si="17"/>
        <v>STPGini coefficient</v>
      </c>
      <c r="B1133" s="26" t="s">
        <v>408</v>
      </c>
      <c r="C1133" s="26" t="s">
        <v>409</v>
      </c>
      <c r="D1133" s="26" t="s">
        <v>510</v>
      </c>
      <c r="E1133" s="26" t="s">
        <v>737</v>
      </c>
      <c r="F1133" s="26" t="s">
        <v>730</v>
      </c>
      <c r="G1133" s="27">
        <v>29.65448</v>
      </c>
      <c r="H1133" s="27">
        <v>29.65448</v>
      </c>
      <c r="I1133" s="27">
        <v>29.65448</v>
      </c>
    </row>
    <row r="1134" spans="1:9">
      <c r="A1134" s="19" t="str">
        <f t="shared" si="17"/>
        <v>SURGini coefficient</v>
      </c>
      <c r="B1134" s="26" t="s">
        <v>444</v>
      </c>
      <c r="C1134" s="26" t="s">
        <v>445</v>
      </c>
      <c r="D1134" s="26" t="s">
        <v>510</v>
      </c>
      <c r="E1134" s="26" t="s">
        <v>737</v>
      </c>
      <c r="F1134" s="26" t="s">
        <v>730</v>
      </c>
      <c r="G1134" s="27">
        <v>58.163460000000001</v>
      </c>
      <c r="H1134" s="27">
        <v>58.163460000000001</v>
      </c>
      <c r="I1134" s="27">
        <v>58.163460000000001</v>
      </c>
    </row>
    <row r="1135" spans="1:9">
      <c r="A1135" s="19" t="str">
        <f t="shared" si="17"/>
        <v>SVKGini coefficient</v>
      </c>
      <c r="B1135" s="26" t="s">
        <v>424</v>
      </c>
      <c r="C1135" s="26" t="s">
        <v>425</v>
      </c>
      <c r="D1135" s="26" t="s">
        <v>510</v>
      </c>
      <c r="E1135" s="26" t="s">
        <v>737</v>
      </c>
      <c r="F1135" s="26" t="s">
        <v>730</v>
      </c>
      <c r="G1135" s="27">
        <v>25.444050000000001</v>
      </c>
      <c r="H1135" s="27">
        <v>25.444050000000001</v>
      </c>
      <c r="I1135" s="27">
        <v>25.444050000000001</v>
      </c>
    </row>
    <row r="1136" spans="1:9">
      <c r="A1136" s="19" t="str">
        <f t="shared" si="17"/>
        <v>SVNGini coefficient</v>
      </c>
      <c r="B1136" s="26" t="s">
        <v>426</v>
      </c>
      <c r="C1136" s="26" t="s">
        <v>427</v>
      </c>
      <c r="D1136" s="26" t="s">
        <v>510</v>
      </c>
      <c r="E1136" s="26" t="s">
        <v>737</v>
      </c>
      <c r="F1136" s="26" t="s">
        <v>730</v>
      </c>
      <c r="G1136" s="27">
        <v>24.396629999999998</v>
      </c>
      <c r="H1136" s="27">
        <v>24.396629999999998</v>
      </c>
      <c r="I1136" s="27">
        <v>24.396629999999998</v>
      </c>
    </row>
    <row r="1137" spans="1:9">
      <c r="A1137" s="19" t="str">
        <f t="shared" si="17"/>
        <v>SWEGini coefficient</v>
      </c>
      <c r="B1137" s="26" t="s">
        <v>448</v>
      </c>
      <c r="C1137" s="26" t="s">
        <v>449</v>
      </c>
      <c r="D1137" s="26" t="s">
        <v>510</v>
      </c>
      <c r="E1137" s="26" t="s">
        <v>737</v>
      </c>
      <c r="F1137" s="26" t="s">
        <v>730</v>
      </c>
      <c r="G1137" s="27">
        <v>28.067139999999998</v>
      </c>
      <c r="H1137" s="27">
        <v>28.067139999999998</v>
      </c>
      <c r="I1137" s="27">
        <v>28.067139999999998</v>
      </c>
    </row>
    <row r="1138" spans="1:9">
      <c r="A1138" s="19" t="str">
        <f t="shared" si="17"/>
        <v>SWZGini coefficient</v>
      </c>
      <c r="B1138" s="26" t="s">
        <v>199</v>
      </c>
      <c r="C1138" s="26" t="s">
        <v>200</v>
      </c>
      <c r="D1138" s="26" t="s">
        <v>510</v>
      </c>
      <c r="E1138" s="26" t="s">
        <v>737</v>
      </c>
      <c r="F1138" s="26" t="s">
        <v>730</v>
      </c>
      <c r="G1138" s="27">
        <v>51.594889999999999</v>
      </c>
      <c r="H1138" s="27">
        <v>51.594889999999999</v>
      </c>
      <c r="I1138" s="27">
        <v>51.594889999999999</v>
      </c>
    </row>
    <row r="1139" spans="1:9">
      <c r="A1139" s="19" t="str">
        <f t="shared" si="17"/>
        <v>SYRGini coefficient</v>
      </c>
      <c r="B1139" s="26" t="s">
        <v>452</v>
      </c>
      <c r="C1139" s="26" t="s">
        <v>453</v>
      </c>
      <c r="D1139" s="26" t="s">
        <v>510</v>
      </c>
      <c r="E1139" s="26" t="s">
        <v>737</v>
      </c>
      <c r="F1139" s="26" t="s">
        <v>730</v>
      </c>
      <c r="G1139" s="27">
        <v>34.753979999999999</v>
      </c>
      <c r="H1139" s="27">
        <v>34.753979999999999</v>
      </c>
      <c r="I1139" s="27">
        <v>34.753979999999999</v>
      </c>
    </row>
    <row r="1140" spans="1:9">
      <c r="A1140" s="19" t="str">
        <f t="shared" si="17"/>
        <v>TCDGini coefficient</v>
      </c>
      <c r="B1140" s="26" t="s">
        <v>141</v>
      </c>
      <c r="C1140" s="26" t="s">
        <v>142</v>
      </c>
      <c r="D1140" s="26" t="s">
        <v>510</v>
      </c>
      <c r="E1140" s="26" t="s">
        <v>737</v>
      </c>
      <c r="F1140" s="26" t="s">
        <v>730</v>
      </c>
      <c r="G1140" s="27">
        <v>42.705219999999997</v>
      </c>
      <c r="H1140" s="27">
        <v>42.705219999999997</v>
      </c>
      <c r="I1140" s="27">
        <v>42.705219999999997</v>
      </c>
    </row>
    <row r="1141" spans="1:9">
      <c r="A1141" s="19" t="str">
        <f t="shared" si="17"/>
        <v>TGOGini coefficient</v>
      </c>
      <c r="B1141" s="26" t="s">
        <v>457</v>
      </c>
      <c r="C1141" s="26" t="s">
        <v>458</v>
      </c>
      <c r="D1141" s="26" t="s">
        <v>510</v>
      </c>
      <c r="E1141" s="26" t="s">
        <v>737</v>
      </c>
      <c r="F1141" s="26" t="s">
        <v>730</v>
      </c>
      <c r="G1141" s="27">
        <v>42.489879999999999</v>
      </c>
      <c r="H1141" s="27">
        <v>42.489879999999999</v>
      </c>
      <c r="I1141" s="27">
        <v>42.489879999999999</v>
      </c>
    </row>
    <row r="1142" spans="1:9">
      <c r="A1142" s="19" t="str">
        <f t="shared" si="17"/>
        <v>TTOGini coefficient</v>
      </c>
      <c r="B1142" s="26" t="s">
        <v>462</v>
      </c>
      <c r="C1142" s="26" t="s">
        <v>463</v>
      </c>
      <c r="D1142" s="26" t="s">
        <v>510</v>
      </c>
      <c r="E1142" s="26" t="s">
        <v>737</v>
      </c>
      <c r="F1142" s="26" t="s">
        <v>730</v>
      </c>
      <c r="G1142" s="27">
        <v>39.491039999999998</v>
      </c>
      <c r="H1142" s="27">
        <v>39.491039999999998</v>
      </c>
      <c r="I1142" s="27">
        <v>39.491039999999998</v>
      </c>
    </row>
    <row r="1143" spans="1:9">
      <c r="A1143" s="19" t="str">
        <f t="shared" si="17"/>
        <v>TUNGini coefficient</v>
      </c>
      <c r="B1143" s="26" t="s">
        <v>464</v>
      </c>
      <c r="C1143" s="26" t="s">
        <v>465</v>
      </c>
      <c r="D1143" s="26" t="s">
        <v>510</v>
      </c>
      <c r="E1143" s="26" t="s">
        <v>737</v>
      </c>
      <c r="F1143" s="26" t="s">
        <v>730</v>
      </c>
      <c r="G1143" s="27">
        <v>31.670390000000001</v>
      </c>
      <c r="H1143" s="27">
        <v>31.670390000000001</v>
      </c>
      <c r="I1143" s="27">
        <v>31.670390000000001</v>
      </c>
    </row>
    <row r="1144" spans="1:9">
      <c r="A1144" s="19" t="str">
        <f t="shared" si="17"/>
        <v>TWNGini coefficient</v>
      </c>
      <c r="B1144" s="26" t="s">
        <v>721</v>
      </c>
      <c r="C1144" s="26" t="s">
        <v>667</v>
      </c>
      <c r="D1144" s="26" t="s">
        <v>510</v>
      </c>
      <c r="E1144" s="26" t="s">
        <v>737</v>
      </c>
      <c r="F1144" s="26" t="s">
        <v>730</v>
      </c>
      <c r="G1144" s="27">
        <v>31.391290000000001</v>
      </c>
      <c r="H1144" s="27">
        <v>31.391290000000001</v>
      </c>
      <c r="I1144" s="27">
        <v>31.391290000000001</v>
      </c>
    </row>
    <row r="1145" spans="1:9">
      <c r="A1145" s="19" t="str">
        <f t="shared" si="17"/>
        <v>TZAGini coefficient</v>
      </c>
      <c r="B1145" s="26" t="s">
        <v>479</v>
      </c>
      <c r="C1145" s="26" t="s">
        <v>480</v>
      </c>
      <c r="D1145" s="26" t="s">
        <v>510</v>
      </c>
      <c r="E1145" s="26" t="s">
        <v>737</v>
      </c>
      <c r="F1145" s="26" t="s">
        <v>730</v>
      </c>
      <c r="G1145" s="27">
        <v>36.844659999999998</v>
      </c>
      <c r="H1145" s="27">
        <v>36.844659999999998</v>
      </c>
      <c r="I1145" s="27">
        <v>36.844659999999998</v>
      </c>
    </row>
    <row r="1146" spans="1:9">
      <c r="A1146" s="19" t="str">
        <f t="shared" si="17"/>
        <v>UGAGini coefficient</v>
      </c>
      <c r="B1146" s="26" t="s">
        <v>471</v>
      </c>
      <c r="C1146" s="26" t="s">
        <v>472</v>
      </c>
      <c r="D1146" s="26" t="s">
        <v>510</v>
      </c>
      <c r="E1146" s="26" t="s">
        <v>737</v>
      </c>
      <c r="F1146" s="26" t="s">
        <v>730</v>
      </c>
      <c r="G1146" s="27">
        <v>42.16713</v>
      </c>
      <c r="H1146" s="27">
        <v>42.16713</v>
      </c>
      <c r="I1146" s="27">
        <v>42.16713</v>
      </c>
    </row>
    <row r="1147" spans="1:9">
      <c r="A1147" s="19" t="str">
        <f t="shared" si="17"/>
        <v>UKRGini coefficient</v>
      </c>
      <c r="B1147" s="26" t="s">
        <v>473</v>
      </c>
      <c r="C1147" s="26" t="s">
        <v>474</v>
      </c>
      <c r="D1147" s="26" t="s">
        <v>510</v>
      </c>
      <c r="E1147" s="26" t="s">
        <v>737</v>
      </c>
      <c r="F1147" s="26" t="s">
        <v>730</v>
      </c>
      <c r="G1147" s="27">
        <v>24.018930000000001</v>
      </c>
      <c r="H1147" s="27">
        <v>24.018930000000001</v>
      </c>
      <c r="I1147" s="27">
        <v>24.018930000000001</v>
      </c>
    </row>
    <row r="1148" spans="1:9">
      <c r="A1148" s="19" t="str">
        <f t="shared" si="17"/>
        <v>URYGini coefficient</v>
      </c>
      <c r="B1148" s="26" t="s">
        <v>487</v>
      </c>
      <c r="C1148" s="26" t="s">
        <v>488</v>
      </c>
      <c r="D1148" s="26" t="s">
        <v>510</v>
      </c>
      <c r="E1148" s="26" t="s">
        <v>737</v>
      </c>
      <c r="F1148" s="26" t="s">
        <v>730</v>
      </c>
      <c r="G1148" s="27">
        <v>38.640599999999999</v>
      </c>
      <c r="H1148" s="27">
        <v>38.640599999999999</v>
      </c>
      <c r="I1148" s="27">
        <v>38.640599999999999</v>
      </c>
    </row>
    <row r="1149" spans="1:9">
      <c r="A1149" s="19" t="str">
        <f t="shared" si="17"/>
        <v>USAGini coefficient</v>
      </c>
      <c r="B1149" s="26" t="s">
        <v>483</v>
      </c>
      <c r="C1149" s="26" t="s">
        <v>484</v>
      </c>
      <c r="D1149" s="26" t="s">
        <v>510</v>
      </c>
      <c r="E1149" s="26" t="s">
        <v>737</v>
      </c>
      <c r="F1149" s="26" t="s">
        <v>730</v>
      </c>
      <c r="G1149" s="27">
        <v>40.772329999999997</v>
      </c>
      <c r="H1149" s="27">
        <v>40.772329999999997</v>
      </c>
      <c r="I1149" s="27">
        <v>40.772329999999997</v>
      </c>
    </row>
    <row r="1150" spans="1:9">
      <c r="A1150" s="19" t="str">
        <f t="shared" si="17"/>
        <v>VENGini coefficient</v>
      </c>
      <c r="B1150" s="26" t="s">
        <v>491</v>
      </c>
      <c r="C1150" s="26" t="s">
        <v>492</v>
      </c>
      <c r="D1150" s="26" t="s">
        <v>510</v>
      </c>
      <c r="E1150" s="26" t="s">
        <v>737</v>
      </c>
      <c r="F1150" s="26" t="s">
        <v>730</v>
      </c>
      <c r="G1150" s="27">
        <v>46.599200000000003</v>
      </c>
      <c r="H1150" s="27">
        <v>46.599200000000003</v>
      </c>
      <c r="I1150" s="27">
        <v>46.599200000000003</v>
      </c>
    </row>
    <row r="1151" spans="1:9">
      <c r="A1151" s="19" t="str">
        <f t="shared" si="17"/>
        <v>YEMGini coefficient</v>
      </c>
      <c r="B1151" s="26" t="s">
        <v>498</v>
      </c>
      <c r="C1151" s="26" t="s">
        <v>499</v>
      </c>
      <c r="D1151" s="26" t="s">
        <v>510</v>
      </c>
      <c r="E1151" s="26" t="s">
        <v>737</v>
      </c>
      <c r="F1151" s="26" t="s">
        <v>730</v>
      </c>
      <c r="G1151" s="27">
        <v>35.691609999999997</v>
      </c>
      <c r="H1151" s="27">
        <v>35.691609999999997</v>
      </c>
      <c r="I1151" s="27">
        <v>35.691609999999997</v>
      </c>
    </row>
    <row r="1152" spans="1:9">
      <c r="A1152" s="19" t="str">
        <f t="shared" si="17"/>
        <v>ZAFGini coefficient</v>
      </c>
      <c r="B1152" s="26" t="s">
        <v>431</v>
      </c>
      <c r="C1152" s="26" t="s">
        <v>432</v>
      </c>
      <c r="D1152" s="26" t="s">
        <v>510</v>
      </c>
      <c r="E1152" s="26" t="s">
        <v>737</v>
      </c>
      <c r="F1152" s="26" t="s">
        <v>730</v>
      </c>
      <c r="G1152" s="27">
        <v>63.823599999999999</v>
      </c>
      <c r="H1152" s="27">
        <v>63.823599999999999</v>
      </c>
      <c r="I1152" s="27">
        <v>63.823599999999999</v>
      </c>
    </row>
    <row r="1153" spans="1:9">
      <c r="A1153" s="19" t="str">
        <f t="shared" si="17"/>
        <v>ZMBGini coefficient</v>
      </c>
      <c r="B1153" s="26" t="s">
        <v>500</v>
      </c>
      <c r="C1153" s="26" t="s">
        <v>501</v>
      </c>
      <c r="D1153" s="26" t="s">
        <v>510</v>
      </c>
      <c r="E1153" s="26" t="s">
        <v>737</v>
      </c>
      <c r="F1153" s="26" t="s">
        <v>730</v>
      </c>
      <c r="G1153" s="27">
        <v>57.630679999999998</v>
      </c>
      <c r="H1153" s="27">
        <v>57.630679999999998</v>
      </c>
      <c r="I1153" s="27">
        <v>57.630679999999998</v>
      </c>
    </row>
    <row r="1154" spans="1:9">
      <c r="A1154" s="19" t="str">
        <f t="shared" si="17"/>
        <v>ZWEGini coefficient</v>
      </c>
      <c r="B1154" s="26" t="s">
        <v>502</v>
      </c>
      <c r="C1154" s="26" t="s">
        <v>503</v>
      </c>
      <c r="D1154" s="26" t="s">
        <v>510</v>
      </c>
      <c r="E1154" s="26" t="s">
        <v>737</v>
      </c>
      <c r="F1154" s="26" t="s">
        <v>730</v>
      </c>
      <c r="G1154" s="27">
        <v>42.597529999999999</v>
      </c>
      <c r="H1154" s="27">
        <v>42.597529999999999</v>
      </c>
      <c r="I1154" s="27">
        <v>42.597529999999999</v>
      </c>
    </row>
    <row r="1155" spans="1:9">
      <c r="A1155" s="19" t="str">
        <f t="shared" ref="A1155:A1218" si="18">C1155&amp;D1155</f>
        <v>AFGPoverty headcount ratio at $1.90 a day (2011 PPP)</v>
      </c>
      <c r="B1155" s="19" t="s">
        <v>0</v>
      </c>
      <c r="C1155" s="19" t="s">
        <v>62</v>
      </c>
      <c r="D1155" s="19" t="s">
        <v>1354</v>
      </c>
      <c r="E1155" s="19" t="s">
        <v>737</v>
      </c>
      <c r="F1155" s="19" t="s">
        <v>741</v>
      </c>
      <c r="G1155" s="20">
        <v>23.88598</v>
      </c>
      <c r="H1155" s="20">
        <v>23.718570000000003</v>
      </c>
      <c r="I1155" s="20">
        <v>22.750810000000001</v>
      </c>
    </row>
    <row r="1156" spans="1:9">
      <c r="A1156" s="19" t="str">
        <f t="shared" si="18"/>
        <v>ALBPoverty headcount ratio at $1.90 a day (2011 PPP)</v>
      </c>
      <c r="B1156" s="19" t="s">
        <v>65</v>
      </c>
      <c r="C1156" s="19" t="s">
        <v>66</v>
      </c>
      <c r="D1156" s="19" t="s">
        <v>1354</v>
      </c>
      <c r="E1156" s="19" t="s">
        <v>737</v>
      </c>
      <c r="F1156" s="19" t="s">
        <v>741</v>
      </c>
      <c r="G1156" s="20">
        <v>1.5875193000000003</v>
      </c>
      <c r="H1156" s="20">
        <v>1.5453973000000003</v>
      </c>
      <c r="I1156" s="20">
        <v>1.5104752000000001</v>
      </c>
    </row>
    <row r="1157" spans="1:9">
      <c r="A1157" s="19" t="str">
        <f t="shared" si="18"/>
        <v>DZAPoverty headcount ratio at $1.90 a day (2011 PPP)</v>
      </c>
      <c r="B1157" s="19" t="s">
        <v>67</v>
      </c>
      <c r="C1157" s="19" t="s">
        <v>68</v>
      </c>
      <c r="D1157" s="19" t="s">
        <v>1354</v>
      </c>
      <c r="E1157" s="19" t="s">
        <v>737</v>
      </c>
      <c r="F1157" s="19" t="s">
        <v>741</v>
      </c>
      <c r="G1157" s="20">
        <v>0.1017634</v>
      </c>
      <c r="H1157" s="20">
        <v>9.7366000000000008E-2</v>
      </c>
      <c r="I1157" s="20">
        <v>9.0810600000000033E-2</v>
      </c>
    </row>
    <row r="1158" spans="1:9">
      <c r="A1158" s="19" t="str">
        <f t="shared" si="18"/>
        <v>AGOPoverty headcount ratio at $1.90 a day (2011 PPP)</v>
      </c>
      <c r="B1158" s="19" t="s">
        <v>72</v>
      </c>
      <c r="C1158" s="19" t="s">
        <v>73</v>
      </c>
      <c r="D1158" s="19" t="s">
        <v>1354</v>
      </c>
      <c r="E1158" s="19" t="s">
        <v>737</v>
      </c>
      <c r="F1158" s="19" t="s">
        <v>741</v>
      </c>
      <c r="G1158" s="20">
        <v>47.683389999999996</v>
      </c>
      <c r="H1158" s="20">
        <v>47.409859999999995</v>
      </c>
      <c r="I1158" s="20">
        <v>46.83061</v>
      </c>
    </row>
    <row r="1159" spans="1:9">
      <c r="A1159" s="19" t="str">
        <f t="shared" si="18"/>
        <v>ARGPoverty headcount ratio at $1.90 a day (2011 PPP)</v>
      </c>
      <c r="B1159" s="19" t="s">
        <v>80</v>
      </c>
      <c r="C1159" s="19" t="s">
        <v>81</v>
      </c>
      <c r="D1159" s="19" t="s">
        <v>1354</v>
      </c>
      <c r="E1159" s="19" t="s">
        <v>737</v>
      </c>
      <c r="F1159" s="19" t="s">
        <v>741</v>
      </c>
      <c r="G1159" s="20">
        <v>0.99560920000000008</v>
      </c>
      <c r="H1159" s="20">
        <v>0.97543430000000009</v>
      </c>
      <c r="I1159" s="20">
        <v>0.9400887</v>
      </c>
    </row>
    <row r="1160" spans="1:9">
      <c r="A1160" s="19" t="str">
        <f t="shared" si="18"/>
        <v>ARMPoverty headcount ratio at $1.90 a day (2011 PPP)</v>
      </c>
      <c r="B1160" s="19" t="s">
        <v>2</v>
      </c>
      <c r="C1160" s="19" t="s">
        <v>82</v>
      </c>
      <c r="D1160" s="19" t="s">
        <v>1354</v>
      </c>
      <c r="E1160" s="19" t="s">
        <v>737</v>
      </c>
      <c r="F1160" s="19" t="s">
        <v>741</v>
      </c>
      <c r="G1160" s="20">
        <v>2.0221190000000004</v>
      </c>
      <c r="H1160" s="20">
        <v>1.9200680000000003</v>
      </c>
      <c r="I1160" s="20">
        <v>1.8063590000000005</v>
      </c>
    </row>
    <row r="1161" spans="1:9">
      <c r="A1161" s="19" t="str">
        <f t="shared" si="18"/>
        <v>AUSPoverty headcount ratio at $1.90 a day (2011 PPP)</v>
      </c>
      <c r="B1161" s="19" t="s">
        <v>3</v>
      </c>
      <c r="C1161" s="19" t="s">
        <v>85</v>
      </c>
      <c r="D1161" s="19" t="s">
        <v>1354</v>
      </c>
      <c r="E1161" s="19" t="s">
        <v>737</v>
      </c>
      <c r="F1161" s="19" t="s">
        <v>741</v>
      </c>
      <c r="G1161" s="20">
        <v>0.1835088</v>
      </c>
      <c r="H1161" s="20">
        <v>0.14680850000000004</v>
      </c>
      <c r="I1161" s="20">
        <v>0.117448</v>
      </c>
    </row>
    <row r="1162" spans="1:9">
      <c r="A1162" s="19" t="str">
        <f t="shared" si="18"/>
        <v>AUTPoverty headcount ratio at $1.90 a day (2011 PPP)</v>
      </c>
      <c r="B1162" s="19" t="s">
        <v>86</v>
      </c>
      <c r="C1162" s="19" t="s">
        <v>87</v>
      </c>
      <c r="D1162" s="19" t="s">
        <v>1354</v>
      </c>
      <c r="E1162" s="19" t="s">
        <v>737</v>
      </c>
      <c r="F1162" s="19" t="s">
        <v>741</v>
      </c>
      <c r="G1162" s="20">
        <v>0.17097599999999991</v>
      </c>
      <c r="H1162" s="20">
        <v>0.12510079999999993</v>
      </c>
      <c r="I1162" s="20">
        <v>8.8400699999999915E-2</v>
      </c>
    </row>
    <row r="1163" spans="1:9">
      <c r="A1163" s="19" t="str">
        <f t="shared" si="18"/>
        <v>AZEPoverty headcount ratio at $1.90 a day (2011 PPP)</v>
      </c>
      <c r="B1163" s="19" t="s">
        <v>4</v>
      </c>
      <c r="C1163" s="19" t="s">
        <v>88</v>
      </c>
      <c r="D1163" s="19" t="s">
        <v>1354</v>
      </c>
      <c r="E1163" s="19" t="s">
        <v>737</v>
      </c>
      <c r="F1163" s="19" t="s">
        <v>741</v>
      </c>
      <c r="G1163" s="20">
        <v>1E-3</v>
      </c>
      <c r="H1163" s="20">
        <v>1.000107282E-3</v>
      </c>
      <c r="I1163" s="20">
        <v>1.000107282E-3</v>
      </c>
    </row>
    <row r="1164" spans="1:9">
      <c r="A1164" s="19" t="str">
        <f t="shared" si="18"/>
        <v>BHSPoverty headcount ratio at $1.90 a day (2011 PPP)</v>
      </c>
      <c r="B1164" t="s">
        <v>677</v>
      </c>
      <c r="C1164" t="s">
        <v>90</v>
      </c>
      <c r="D1164" t="s">
        <v>1354</v>
      </c>
      <c r="E1164" s="19" t="s">
        <v>737</v>
      </c>
      <c r="F1164" s="19" t="s">
        <v>741</v>
      </c>
      <c r="G1164" s="20">
        <v>1.167324</v>
      </c>
      <c r="H1164" s="20">
        <v>1.1280859999999999</v>
      </c>
      <c r="I1164" s="20">
        <v>1.0722510000000003</v>
      </c>
    </row>
    <row r="1165" spans="1:9">
      <c r="A1165" s="19" t="str">
        <f t="shared" si="18"/>
        <v>BHRPoverty headcount ratio at $1.90 a day (2011 PPP)</v>
      </c>
      <c r="B1165" t="s">
        <v>91</v>
      </c>
      <c r="C1165" t="s">
        <v>92</v>
      </c>
      <c r="D1165" t="s">
        <v>1354</v>
      </c>
      <c r="E1165" s="19" t="s">
        <v>737</v>
      </c>
      <c r="F1165" s="19" t="s">
        <v>741</v>
      </c>
      <c r="G1165" s="20">
        <v>2.3684080000000001</v>
      </c>
      <c r="H1165" s="20">
        <v>2.3611759999999999</v>
      </c>
      <c r="I1165" s="20">
        <v>2.3365940000000003</v>
      </c>
    </row>
    <row r="1166" spans="1:9">
      <c r="A1166" s="19" t="str">
        <f t="shared" si="18"/>
        <v>BGDPoverty headcount ratio at $1.90 a day (2011 PPP)</v>
      </c>
      <c r="B1166" t="s">
        <v>5</v>
      </c>
      <c r="C1166" t="s">
        <v>93</v>
      </c>
      <c r="D1166" t="s">
        <v>1354</v>
      </c>
      <c r="E1166" s="19" t="s">
        <v>737</v>
      </c>
      <c r="F1166" s="19" t="s">
        <v>741</v>
      </c>
      <c r="G1166" s="20">
        <v>10.213574000000001</v>
      </c>
      <c r="H1166" s="20">
        <v>8.9824260000000002</v>
      </c>
      <c r="I1166" s="20">
        <v>8.0135170000000002</v>
      </c>
    </row>
    <row r="1167" spans="1:9">
      <c r="A1167" s="19" t="str">
        <f t="shared" si="18"/>
        <v>BRBPoverty headcount ratio at $1.90 a day (2011 PPP)</v>
      </c>
      <c r="B1167" t="s">
        <v>94</v>
      </c>
      <c r="C1167" t="s">
        <v>95</v>
      </c>
      <c r="D1167" t="s">
        <v>1354</v>
      </c>
      <c r="E1167" s="19" t="s">
        <v>737</v>
      </c>
      <c r="F1167" s="19" t="s">
        <v>741</v>
      </c>
      <c r="G1167" s="20">
        <v>3.8553130000000002</v>
      </c>
      <c r="H1167" s="20">
        <v>3.7781570000000007</v>
      </c>
      <c r="I1167" s="20">
        <v>3.6900440000000003</v>
      </c>
    </row>
    <row r="1168" spans="1:9">
      <c r="A1168" s="19" t="str">
        <f t="shared" si="18"/>
        <v>BLRPoverty headcount ratio at $1.90 a day (2011 PPP)</v>
      </c>
      <c r="B1168" t="s">
        <v>96</v>
      </c>
      <c r="C1168" t="s">
        <v>97</v>
      </c>
      <c r="D1168" t="s">
        <v>1354</v>
      </c>
      <c r="E1168" s="19" t="s">
        <v>737</v>
      </c>
      <c r="F1168" s="19" t="s">
        <v>741</v>
      </c>
      <c r="G1168" s="20">
        <v>2.6161199999999999E-6</v>
      </c>
      <c r="H1168" s="20">
        <v>1.7120800000000004E-6</v>
      </c>
      <c r="I1168" s="20">
        <v>1.1062600000000005E-6</v>
      </c>
    </row>
    <row r="1169" spans="1:9">
      <c r="A1169" s="19" t="str">
        <f t="shared" si="18"/>
        <v>BELPoverty headcount ratio at $1.90 a day (2011 PPP)</v>
      </c>
      <c r="B1169" t="s">
        <v>98</v>
      </c>
      <c r="C1169" t="s">
        <v>99</v>
      </c>
      <c r="D1169" t="s">
        <v>1354</v>
      </c>
      <c r="E1169" s="19" t="s">
        <v>737</v>
      </c>
      <c r="F1169" s="19" t="s">
        <v>741</v>
      </c>
      <c r="G1169" s="20">
        <v>0.1</v>
      </c>
      <c r="H1169" s="20">
        <v>0.1</v>
      </c>
      <c r="I1169" s="20">
        <v>0.1</v>
      </c>
    </row>
    <row r="1170" spans="1:9">
      <c r="A1170" s="19" t="str">
        <f t="shared" si="18"/>
        <v>BLZPoverty headcount ratio at $1.90 a day (2011 PPP)</v>
      </c>
      <c r="B1170" t="s">
        <v>100</v>
      </c>
      <c r="C1170" t="s">
        <v>101</v>
      </c>
      <c r="D1170" t="s">
        <v>1354</v>
      </c>
      <c r="E1170" s="19" t="s">
        <v>737</v>
      </c>
      <c r="F1170" s="19" t="s">
        <v>741</v>
      </c>
      <c r="G1170" s="20">
        <v>13.080769999999999</v>
      </c>
      <c r="H1170" s="20">
        <v>13.08845</v>
      </c>
      <c r="I1170" s="20">
        <v>13.112519999999998</v>
      </c>
    </row>
    <row r="1171" spans="1:9">
      <c r="A1171" s="19" t="str">
        <f t="shared" si="18"/>
        <v>BENPoverty headcount ratio at $1.90 a day (2011 PPP)</v>
      </c>
      <c r="B1171" t="s">
        <v>102</v>
      </c>
      <c r="C1171" t="s">
        <v>103</v>
      </c>
      <c r="D1171" t="s">
        <v>1354</v>
      </c>
      <c r="E1171" s="19" t="s">
        <v>737</v>
      </c>
      <c r="F1171" s="19" t="s">
        <v>741</v>
      </c>
      <c r="G1171" s="20">
        <v>44.880320000000005</v>
      </c>
      <c r="H1171" s="20">
        <v>43.445000000000007</v>
      </c>
      <c r="I1171" s="20">
        <v>41.990320000000004</v>
      </c>
    </row>
    <row r="1172" spans="1:9">
      <c r="A1172" s="19" t="str">
        <f t="shared" si="18"/>
        <v>BTNPoverty headcount ratio at $1.90 a day (2011 PPP)</v>
      </c>
      <c r="B1172" t="s">
        <v>6</v>
      </c>
      <c r="C1172" t="s">
        <v>106</v>
      </c>
      <c r="D1172" t="s">
        <v>1354</v>
      </c>
      <c r="E1172" s="19" t="s">
        <v>737</v>
      </c>
      <c r="F1172" s="19" t="s">
        <v>741</v>
      </c>
      <c r="G1172" s="20">
        <v>1.9232450000000001</v>
      </c>
      <c r="H1172" s="20">
        <v>2.113842</v>
      </c>
      <c r="I1172" s="20">
        <v>2.1665999999999994</v>
      </c>
    </row>
    <row r="1173" spans="1:9">
      <c r="A1173" s="19" t="str">
        <f t="shared" si="18"/>
        <v>BOLPoverty headcount ratio at $1.90 a day (2011 PPP)</v>
      </c>
      <c r="B1173" t="s">
        <v>646</v>
      </c>
      <c r="C1173" t="s">
        <v>108</v>
      </c>
      <c r="D1173" t="s">
        <v>1354</v>
      </c>
      <c r="E1173" s="19" t="s">
        <v>737</v>
      </c>
      <c r="F1173" s="19" t="s">
        <v>741</v>
      </c>
      <c r="G1173" s="20">
        <v>3.9423709999999987</v>
      </c>
      <c r="H1173" s="20">
        <v>3.4672679999999989</v>
      </c>
      <c r="I1173" s="20">
        <v>3.0570989999999991</v>
      </c>
    </row>
    <row r="1174" spans="1:9">
      <c r="A1174" s="19" t="str">
        <f t="shared" si="18"/>
        <v>BIHPoverty headcount ratio at $1.90 a day (2011 PPP)</v>
      </c>
      <c r="B1174" t="s">
        <v>111</v>
      </c>
      <c r="C1174" t="s">
        <v>112</v>
      </c>
      <c r="D1174" t="s">
        <v>1354</v>
      </c>
      <c r="E1174" s="19" t="s">
        <v>737</v>
      </c>
      <c r="F1174" s="19" t="s">
        <v>741</v>
      </c>
      <c r="G1174" s="20">
        <v>1.82036E-2</v>
      </c>
      <c r="H1174" s="20">
        <v>1.4675500000000001E-2</v>
      </c>
      <c r="I1174" s="20">
        <v>1.18251E-2</v>
      </c>
    </row>
    <row r="1175" spans="1:9">
      <c r="A1175" s="19" t="str">
        <f t="shared" si="18"/>
        <v>BWAPoverty headcount ratio at $1.90 a day (2011 PPP)</v>
      </c>
      <c r="B1175" t="s">
        <v>113</v>
      </c>
      <c r="C1175" t="s">
        <v>114</v>
      </c>
      <c r="D1175" t="s">
        <v>1354</v>
      </c>
      <c r="E1175" s="19" t="s">
        <v>737</v>
      </c>
      <c r="F1175" s="19" t="s">
        <v>741</v>
      </c>
      <c r="G1175" s="20">
        <v>16.826750000000008</v>
      </c>
      <c r="H1175" s="20">
        <v>16.311880000000006</v>
      </c>
      <c r="I1175" s="20">
        <v>15.69334000000001</v>
      </c>
    </row>
    <row r="1176" spans="1:9">
      <c r="A1176" s="19" t="str">
        <f t="shared" si="18"/>
        <v>BRAPoverty headcount ratio at $1.90 a day (2011 PPP)</v>
      </c>
      <c r="B1176" t="s">
        <v>117</v>
      </c>
      <c r="C1176" t="s">
        <v>118</v>
      </c>
      <c r="D1176" t="s">
        <v>1354</v>
      </c>
      <c r="E1176" s="19" t="s">
        <v>737</v>
      </c>
      <c r="F1176" s="19" t="s">
        <v>741</v>
      </c>
      <c r="G1176" s="20">
        <v>4.2967110000000019</v>
      </c>
      <c r="H1176" s="20">
        <v>4.1590250000000024</v>
      </c>
      <c r="I1176" s="20">
        <v>3.9598540000000026</v>
      </c>
    </row>
    <row r="1177" spans="1:9">
      <c r="A1177" s="19" t="str">
        <f t="shared" si="18"/>
        <v>BRNPoverty headcount ratio at $1.90 a day (2011 PPP)</v>
      </c>
      <c r="B1177" t="s">
        <v>7</v>
      </c>
      <c r="C1177" t="s">
        <v>123</v>
      </c>
      <c r="D1177" t="s">
        <v>1354</v>
      </c>
      <c r="E1177" s="19" t="s">
        <v>737</v>
      </c>
      <c r="F1177" s="19" t="s">
        <v>741</v>
      </c>
      <c r="G1177" s="20">
        <v>1.21286E-4</v>
      </c>
      <c r="H1177" s="20">
        <v>1.12632E-4</v>
      </c>
      <c r="I1177" s="20">
        <v>1.04472E-4</v>
      </c>
    </row>
    <row r="1178" spans="1:9">
      <c r="A1178" s="19" t="str">
        <f t="shared" si="18"/>
        <v>BGRPoverty headcount ratio at $1.90 a day (2011 PPP)</v>
      </c>
      <c r="B1178" t="s">
        <v>124</v>
      </c>
      <c r="C1178" t="s">
        <v>125</v>
      </c>
      <c r="D1178" t="s">
        <v>1354</v>
      </c>
      <c r="E1178" s="19" t="s">
        <v>737</v>
      </c>
      <c r="F1178" s="19" t="s">
        <v>741</v>
      </c>
      <c r="G1178" s="20">
        <v>1.0777662000000001</v>
      </c>
      <c r="H1178" s="20">
        <v>0.99931500000000006</v>
      </c>
      <c r="I1178" s="20">
        <v>0.93690600000000024</v>
      </c>
    </row>
    <row r="1179" spans="1:9">
      <c r="A1179" s="19" t="str">
        <f t="shared" si="18"/>
        <v>BFAPoverty headcount ratio at $1.90 a day (2011 PPP)</v>
      </c>
      <c r="B1179" t="s">
        <v>126</v>
      </c>
      <c r="C1179" t="s">
        <v>127</v>
      </c>
      <c r="D1179" t="s">
        <v>1354</v>
      </c>
      <c r="E1179" s="19" t="s">
        <v>737</v>
      </c>
      <c r="F1179" s="19" t="s">
        <v>741</v>
      </c>
      <c r="G1179" s="20">
        <v>27.584579999999999</v>
      </c>
      <c r="H1179" s="20">
        <v>25.42043</v>
      </c>
      <c r="I1179" s="20">
        <v>23.460100000000001</v>
      </c>
    </row>
    <row r="1180" spans="1:9">
      <c r="A1180" s="19" t="str">
        <f t="shared" si="18"/>
        <v>BDIPoverty headcount ratio at $1.90 a day (2011 PPP)</v>
      </c>
      <c r="B1180" t="s">
        <v>128</v>
      </c>
      <c r="C1180" t="s">
        <v>129</v>
      </c>
      <c r="D1180" t="s">
        <v>1354</v>
      </c>
      <c r="E1180" s="19" t="s">
        <v>737</v>
      </c>
      <c r="F1180" s="19" t="s">
        <v>741</v>
      </c>
      <c r="G1180" s="20">
        <v>77.660219999999995</v>
      </c>
      <c r="H1180" s="20">
        <v>77.32577000000002</v>
      </c>
      <c r="I1180" s="20">
        <v>76.672830000000005</v>
      </c>
    </row>
    <row r="1181" spans="1:9">
      <c r="A1181" s="19" t="str">
        <f t="shared" si="18"/>
        <v>CPVPoverty headcount ratio at $1.90 a day (2011 PPP)</v>
      </c>
      <c r="B1181" t="s">
        <v>130</v>
      </c>
      <c r="C1181" t="s">
        <v>131</v>
      </c>
      <c r="D1181" t="s">
        <v>1354</v>
      </c>
      <c r="E1181" s="19" t="s">
        <v>737</v>
      </c>
      <c r="F1181" s="19" t="s">
        <v>741</v>
      </c>
      <c r="G1181" s="20">
        <v>0.83931600000000017</v>
      </c>
      <c r="H1181" s="20">
        <v>0.63116100000000053</v>
      </c>
      <c r="I1181" s="20">
        <v>0.43203499999999995</v>
      </c>
    </row>
    <row r="1182" spans="1:9">
      <c r="A1182" s="19" t="str">
        <f t="shared" si="18"/>
        <v>KHMPoverty headcount ratio at $1.90 a day (2011 PPP)</v>
      </c>
      <c r="B1182" t="s">
        <v>8</v>
      </c>
      <c r="C1182" t="s">
        <v>132</v>
      </c>
      <c r="D1182" t="s">
        <v>1354</v>
      </c>
      <c r="E1182" s="19" t="s">
        <v>737</v>
      </c>
      <c r="F1182" s="19" t="s">
        <v>741</v>
      </c>
      <c r="G1182" s="20">
        <v>7.8960809999999997</v>
      </c>
      <c r="H1182" s="20">
        <v>8.1736640000000023</v>
      </c>
      <c r="I1182" s="20">
        <v>8.238171000000003</v>
      </c>
    </row>
    <row r="1183" spans="1:9">
      <c r="A1183" s="19" t="str">
        <f t="shared" si="18"/>
        <v>CMRPoverty headcount ratio at $1.90 a day (2011 PPP)</v>
      </c>
      <c r="B1183" t="s">
        <v>133</v>
      </c>
      <c r="C1183" t="s">
        <v>134</v>
      </c>
      <c r="D1183" t="s">
        <v>1354</v>
      </c>
      <c r="E1183" s="19" t="s">
        <v>737</v>
      </c>
      <c r="F1183" s="19" t="s">
        <v>741</v>
      </c>
      <c r="G1183" s="20">
        <v>18.79871</v>
      </c>
      <c r="H1183" s="20">
        <v>17.92633</v>
      </c>
      <c r="I1183" s="20">
        <v>17.018160000000002</v>
      </c>
    </row>
    <row r="1184" spans="1:9">
      <c r="A1184" s="19" t="str">
        <f t="shared" si="18"/>
        <v>CANPoverty headcount ratio at $1.90 a day (2011 PPP)</v>
      </c>
      <c r="B1184" t="s">
        <v>135</v>
      </c>
      <c r="C1184" t="s">
        <v>136</v>
      </c>
      <c r="D1184" t="s">
        <v>1354</v>
      </c>
      <c r="E1184" s="19" t="s">
        <v>737</v>
      </c>
      <c r="F1184" s="19" t="s">
        <v>741</v>
      </c>
      <c r="G1184" s="20">
        <v>0.39999879999999999</v>
      </c>
      <c r="H1184" s="20">
        <v>0.39999859999999998</v>
      </c>
      <c r="I1184" s="20">
        <v>0.39999849999999992</v>
      </c>
    </row>
    <row r="1185" spans="1:9">
      <c r="A1185" s="19" t="str">
        <f t="shared" si="18"/>
        <v>CAFPoverty headcount ratio at $1.90 a day (2011 PPP)</v>
      </c>
      <c r="B1185" t="s">
        <v>139</v>
      </c>
      <c r="C1185" t="s">
        <v>140</v>
      </c>
      <c r="D1185" t="s">
        <v>1354</v>
      </c>
      <c r="E1185" s="19" t="s">
        <v>737</v>
      </c>
      <c r="F1185" s="19" t="s">
        <v>741</v>
      </c>
      <c r="G1185" s="20">
        <v>65.340270000000004</v>
      </c>
      <c r="H1185" s="20">
        <v>64.372359999999986</v>
      </c>
      <c r="I1185" s="20">
        <v>63.478399999999979</v>
      </c>
    </row>
    <row r="1186" spans="1:9">
      <c r="A1186" s="19" t="str">
        <f t="shared" si="18"/>
        <v>TCDPoverty headcount ratio at $1.90 a day (2011 PPP)</v>
      </c>
      <c r="B1186" t="s">
        <v>141</v>
      </c>
      <c r="C1186" t="s">
        <v>142</v>
      </c>
      <c r="D1186" t="s">
        <v>1354</v>
      </c>
      <c r="E1186" s="19" t="s">
        <v>737</v>
      </c>
      <c r="F1186" s="19" t="s">
        <v>741</v>
      </c>
      <c r="G1186" s="20">
        <v>31.121580000000002</v>
      </c>
      <c r="H1186" s="20">
        <v>30.724319999999999</v>
      </c>
      <c r="I1186" s="20">
        <v>30.215600000000002</v>
      </c>
    </row>
    <row r="1187" spans="1:9">
      <c r="A1187" s="19" t="str">
        <f t="shared" si="18"/>
        <v>CHLPoverty headcount ratio at $1.90 a day (2011 PPP)</v>
      </c>
      <c r="B1187" t="s">
        <v>143</v>
      </c>
      <c r="C1187" t="s">
        <v>144</v>
      </c>
      <c r="D1187" t="s">
        <v>1354</v>
      </c>
      <c r="E1187" s="19" t="s">
        <v>737</v>
      </c>
      <c r="F1187" s="19" t="s">
        <v>741</v>
      </c>
      <c r="G1187" s="20">
        <v>0.24675510000000012</v>
      </c>
      <c r="H1187" s="20">
        <v>0.21148430000000007</v>
      </c>
      <c r="I1187" s="20">
        <v>0.16614800000000007</v>
      </c>
    </row>
    <row r="1188" spans="1:9">
      <c r="A1188" s="19" t="str">
        <f t="shared" si="18"/>
        <v>CHNPoverty headcount ratio at $1.90 a day (2011 PPP)</v>
      </c>
      <c r="B1188" t="s">
        <v>9</v>
      </c>
      <c r="C1188" t="s">
        <v>145</v>
      </c>
      <c r="D1188" t="s">
        <v>1354</v>
      </c>
      <c r="E1188" s="19" t="s">
        <v>737</v>
      </c>
      <c r="F1188" s="19" t="s">
        <v>741</v>
      </c>
      <c r="G1188" s="20">
        <v>0.35823319999999986</v>
      </c>
      <c r="H1188" s="20">
        <v>0.31640109999999982</v>
      </c>
      <c r="I1188" s="20">
        <v>0.28777259999999982</v>
      </c>
    </row>
    <row r="1189" spans="1:9">
      <c r="A1189" s="19" t="str">
        <f t="shared" si="18"/>
        <v>COLPoverty headcount ratio at $1.90 a day (2011 PPP)</v>
      </c>
      <c r="B1189" t="s">
        <v>154</v>
      </c>
      <c r="C1189" t="s">
        <v>155</v>
      </c>
      <c r="D1189" t="s">
        <v>1354</v>
      </c>
      <c r="E1189" s="19" t="s">
        <v>737</v>
      </c>
      <c r="F1189" s="19" t="s">
        <v>741</v>
      </c>
      <c r="G1189" s="20">
        <v>3.9887229999999998</v>
      </c>
      <c r="H1189" s="20">
        <v>3.8719509999999997</v>
      </c>
      <c r="I1189" s="20">
        <v>3.708016999999999</v>
      </c>
    </row>
    <row r="1190" spans="1:9">
      <c r="A1190" s="19" t="str">
        <f t="shared" si="18"/>
        <v>COMPoverty headcount ratio at $1.90 a day (2011 PPP)</v>
      </c>
      <c r="B1190" t="s">
        <v>156</v>
      </c>
      <c r="C1190" t="s">
        <v>157</v>
      </c>
      <c r="D1190" t="s">
        <v>1354</v>
      </c>
      <c r="E1190" s="19" t="s">
        <v>737</v>
      </c>
      <c r="F1190" s="19" t="s">
        <v>741</v>
      </c>
      <c r="G1190" s="20">
        <v>15.68493</v>
      </c>
      <c r="H1190" s="20">
        <v>15.266880000000002</v>
      </c>
      <c r="I1190" s="20">
        <v>14.776690000000002</v>
      </c>
    </row>
    <row r="1191" spans="1:9">
      <c r="A1191" s="19" t="str">
        <f t="shared" si="18"/>
        <v>CODPoverty headcount ratio at $1.90 a day (2011 PPP)</v>
      </c>
      <c r="B1191" t="s">
        <v>678</v>
      </c>
      <c r="C1191" t="s">
        <v>178</v>
      </c>
      <c r="D1191" t="s">
        <v>1354</v>
      </c>
      <c r="E1191" s="19" t="s">
        <v>737</v>
      </c>
      <c r="F1191" s="19" t="s">
        <v>741</v>
      </c>
      <c r="G1191" s="20">
        <v>62.441400000000002</v>
      </c>
      <c r="H1191" s="20">
        <v>61.17801</v>
      </c>
      <c r="I1191" s="20">
        <v>59.801699999999997</v>
      </c>
    </row>
    <row r="1192" spans="1:9">
      <c r="A1192" s="19" t="str">
        <f t="shared" si="18"/>
        <v>COGPoverty headcount ratio at $1.90 a day (2011 PPP)</v>
      </c>
      <c r="B1192" t="s">
        <v>679</v>
      </c>
      <c r="C1192" t="s">
        <v>159</v>
      </c>
      <c r="D1192" t="s">
        <v>1354</v>
      </c>
      <c r="E1192" s="19" t="s">
        <v>737</v>
      </c>
      <c r="F1192" s="19" t="s">
        <v>741</v>
      </c>
      <c r="G1192" s="20">
        <v>34.421410000000002</v>
      </c>
      <c r="H1192" s="20">
        <v>34.406849999999999</v>
      </c>
      <c r="I1192" s="20">
        <v>34.396409999999996</v>
      </c>
    </row>
    <row r="1193" spans="1:9">
      <c r="A1193" s="19" t="str">
        <f t="shared" si="18"/>
        <v>CRIPoverty headcount ratio at $1.90 a day (2011 PPP)</v>
      </c>
      <c r="B1193" t="s">
        <v>161</v>
      </c>
      <c r="C1193" t="s">
        <v>162</v>
      </c>
      <c r="D1193" t="s">
        <v>1354</v>
      </c>
      <c r="E1193" s="19" t="s">
        <v>737</v>
      </c>
      <c r="F1193" s="19" t="s">
        <v>741</v>
      </c>
      <c r="G1193" s="20">
        <v>1.3684631999999999</v>
      </c>
      <c r="H1193" s="20">
        <v>1.3213173</v>
      </c>
      <c r="I1193" s="20">
        <v>1.2751915999999999</v>
      </c>
    </row>
    <row r="1194" spans="1:9">
      <c r="A1194" s="19" t="str">
        <f t="shared" si="18"/>
        <v>CIVPoverty headcount ratio at $1.90 a day (2011 PPP)</v>
      </c>
      <c r="B1194" t="s">
        <v>648</v>
      </c>
      <c r="C1194" t="s">
        <v>164</v>
      </c>
      <c r="D1194" t="s">
        <v>1354</v>
      </c>
      <c r="E1194" s="19" t="s">
        <v>737</v>
      </c>
      <c r="F1194" s="19" t="s">
        <v>741</v>
      </c>
      <c r="G1194" s="20">
        <v>25.750680000000003</v>
      </c>
      <c r="H1194" s="20">
        <v>25.001059999999999</v>
      </c>
      <c r="I1194" s="20">
        <v>24.390560000000004</v>
      </c>
    </row>
    <row r="1195" spans="1:9">
      <c r="A1195" s="19" t="str">
        <f t="shared" si="18"/>
        <v>HRVPoverty headcount ratio at $1.90 a day (2011 PPP)</v>
      </c>
      <c r="B1195" t="s">
        <v>165</v>
      </c>
      <c r="C1195" t="s">
        <v>166</v>
      </c>
      <c r="D1195" t="s">
        <v>1354</v>
      </c>
      <c r="E1195" s="19" t="s">
        <v>737</v>
      </c>
      <c r="F1195" s="19" t="s">
        <v>741</v>
      </c>
      <c r="G1195" s="20">
        <v>0.37100619999999995</v>
      </c>
      <c r="H1195" s="20">
        <v>0.32516149999999994</v>
      </c>
      <c r="I1195" s="20">
        <v>0.28854489999999994</v>
      </c>
    </row>
    <row r="1196" spans="1:9">
      <c r="A1196" s="19" t="str">
        <f t="shared" si="18"/>
        <v>CUBPoverty headcount ratio at $1.90 a day (2011 PPP)</v>
      </c>
      <c r="B1196" t="s">
        <v>167</v>
      </c>
      <c r="C1196" t="s">
        <v>168</v>
      </c>
      <c r="D1196" t="s">
        <v>1354</v>
      </c>
      <c r="E1196" s="19" t="s">
        <v>737</v>
      </c>
      <c r="F1196" s="19" t="s">
        <v>741</v>
      </c>
      <c r="G1196" s="20">
        <v>0.26377060000000002</v>
      </c>
      <c r="H1196" s="20">
        <v>0.24779259999999997</v>
      </c>
      <c r="I1196" s="20">
        <v>0.22927879999999998</v>
      </c>
    </row>
    <row r="1197" spans="1:9">
      <c r="A1197" s="19" t="str">
        <f t="shared" si="18"/>
        <v>CYPPoverty headcount ratio at $1.90 a day (2011 PPP)</v>
      </c>
      <c r="B1197" t="s">
        <v>171</v>
      </c>
      <c r="C1197" t="s">
        <v>172</v>
      </c>
      <c r="D1197" t="s">
        <v>1354</v>
      </c>
      <c r="E1197" s="19" t="s">
        <v>737</v>
      </c>
      <c r="F1197" s="19" t="s">
        <v>741</v>
      </c>
      <c r="G1197" s="20">
        <v>2.3339279999999997E-6</v>
      </c>
      <c r="H1197" s="20">
        <v>3.1904179999999996E-6</v>
      </c>
      <c r="I1197" s="20">
        <v>4.0829880000000002E-6</v>
      </c>
    </row>
    <row r="1198" spans="1:9">
      <c r="A1198" s="19" t="str">
        <f t="shared" si="18"/>
        <v>CZEPoverty headcount ratio at $1.90 a day (2011 PPP)</v>
      </c>
      <c r="B1198" t="s">
        <v>651</v>
      </c>
      <c r="C1198" t="s">
        <v>174</v>
      </c>
      <c r="D1198" t="s">
        <v>1354</v>
      </c>
      <c r="E1198" s="19" t="s">
        <v>737</v>
      </c>
      <c r="F1198" s="19" t="s">
        <v>741</v>
      </c>
      <c r="G1198" s="20">
        <v>0</v>
      </c>
      <c r="H1198" s="20">
        <v>0</v>
      </c>
      <c r="I1198" s="20">
        <v>0</v>
      </c>
    </row>
    <row r="1199" spans="1:9">
      <c r="A1199" s="19" t="str">
        <f t="shared" si="18"/>
        <v>DNKPoverty headcount ratio at $1.90 a day (2011 PPP)</v>
      </c>
      <c r="B1199" t="s">
        <v>179</v>
      </c>
      <c r="C1199" t="s">
        <v>180</v>
      </c>
      <c r="D1199" t="s">
        <v>1354</v>
      </c>
      <c r="E1199" s="19" t="s">
        <v>737</v>
      </c>
      <c r="F1199" s="19" t="s">
        <v>741</v>
      </c>
      <c r="G1199" s="20">
        <v>6.3136000000000012E-2</v>
      </c>
      <c r="H1199" s="20">
        <v>5.0028800000000012E-2</v>
      </c>
      <c r="I1199" s="20">
        <v>3.9543000000000023E-2</v>
      </c>
    </row>
    <row r="1200" spans="1:9">
      <c r="A1200" s="19" t="str">
        <f t="shared" si="18"/>
        <v>DJIPoverty headcount ratio at $1.90 a day (2011 PPP)</v>
      </c>
      <c r="B1200" t="s">
        <v>181</v>
      </c>
      <c r="C1200" t="s">
        <v>182</v>
      </c>
      <c r="D1200" t="s">
        <v>1354</v>
      </c>
      <c r="E1200" s="19" t="s">
        <v>737</v>
      </c>
      <c r="F1200" s="19" t="s">
        <v>741</v>
      </c>
      <c r="G1200" s="20">
        <v>14.145300000000001</v>
      </c>
      <c r="H1200" s="20">
        <v>13.25761</v>
      </c>
      <c r="I1200" s="20">
        <v>12.578579999999999</v>
      </c>
    </row>
    <row r="1201" spans="1:9">
      <c r="A1201" s="19" t="str">
        <f t="shared" si="18"/>
        <v>DOMPoverty headcount ratio at $1.90 a day (2011 PPP)</v>
      </c>
      <c r="B1201" t="s">
        <v>185</v>
      </c>
      <c r="C1201" t="s">
        <v>186</v>
      </c>
      <c r="D1201" t="s">
        <v>1354</v>
      </c>
      <c r="E1201" s="19" t="s">
        <v>737</v>
      </c>
      <c r="F1201" s="19" t="s">
        <v>741</v>
      </c>
      <c r="G1201" s="20">
        <v>0.33376200000000011</v>
      </c>
      <c r="H1201" s="20">
        <v>0.26705600000000018</v>
      </c>
      <c r="I1201" s="20">
        <v>0.19886500000000029</v>
      </c>
    </row>
    <row r="1202" spans="1:9">
      <c r="A1202" s="19" t="str">
        <f t="shared" si="18"/>
        <v>ECUPoverty headcount ratio at $1.90 a day (2011 PPP)</v>
      </c>
      <c r="B1202" t="s">
        <v>187</v>
      </c>
      <c r="C1202" t="s">
        <v>188</v>
      </c>
      <c r="D1202" t="s">
        <v>1354</v>
      </c>
      <c r="E1202" s="19" t="s">
        <v>737</v>
      </c>
      <c r="F1202" s="19" t="s">
        <v>741</v>
      </c>
      <c r="G1202" s="20">
        <v>3.2368189999999997</v>
      </c>
      <c r="H1202" s="20">
        <v>3.1741289999999998</v>
      </c>
      <c r="I1202" s="20">
        <v>3.104616</v>
      </c>
    </row>
    <row r="1203" spans="1:9">
      <c r="A1203" s="19" t="str">
        <f t="shared" si="18"/>
        <v>EGYPoverty headcount ratio at $1.90 a day (2011 PPP)</v>
      </c>
      <c r="B1203" t="s">
        <v>680</v>
      </c>
      <c r="C1203" t="s">
        <v>190</v>
      </c>
      <c r="D1203" t="s">
        <v>1354</v>
      </c>
      <c r="E1203" s="19" t="s">
        <v>737</v>
      </c>
      <c r="F1203" s="19" t="s">
        <v>741</v>
      </c>
      <c r="G1203" s="20">
        <v>2.9455070000000001</v>
      </c>
      <c r="H1203" s="20">
        <v>2.8198819999999998</v>
      </c>
      <c r="I1203" s="20">
        <v>2.6933790000000002</v>
      </c>
    </row>
    <row r="1204" spans="1:9">
      <c r="A1204" s="19" t="str">
        <f t="shared" si="18"/>
        <v>SLVPoverty headcount ratio at $1.90 a day (2011 PPP)</v>
      </c>
      <c r="B1204" t="s">
        <v>191</v>
      </c>
      <c r="C1204" t="s">
        <v>192</v>
      </c>
      <c r="D1204" t="s">
        <v>1354</v>
      </c>
      <c r="E1204" s="19" t="s">
        <v>737</v>
      </c>
      <c r="F1204" s="19" t="s">
        <v>741</v>
      </c>
      <c r="G1204" s="20">
        <v>1.4002159999999997</v>
      </c>
      <c r="H1204" s="20">
        <v>1.3091269999999999</v>
      </c>
      <c r="I1204" s="20">
        <v>1.2216089999999999</v>
      </c>
    </row>
    <row r="1205" spans="1:9">
      <c r="A1205" s="19" t="str">
        <f t="shared" si="18"/>
        <v>GNQPoverty headcount ratio at $1.90 a day (2011 PPP)</v>
      </c>
      <c r="B1205" t="s">
        <v>193</v>
      </c>
      <c r="C1205" t="s">
        <v>194</v>
      </c>
      <c r="D1205" t="s">
        <v>1354</v>
      </c>
      <c r="E1205" s="19" t="s">
        <v>737</v>
      </c>
      <c r="F1205" s="19" t="s">
        <v>741</v>
      </c>
      <c r="G1205" s="20">
        <v>0.52934230000000004</v>
      </c>
      <c r="H1205" s="20">
        <v>0.60014529999999999</v>
      </c>
      <c r="I1205" s="20">
        <v>0.68606939999999994</v>
      </c>
    </row>
    <row r="1206" spans="1:9">
      <c r="A1206" s="19" t="str">
        <f t="shared" si="18"/>
        <v>ERIPoverty headcount ratio at $1.90 a day (2011 PPP)</v>
      </c>
      <c r="B1206" t="s">
        <v>195</v>
      </c>
      <c r="C1206" t="s">
        <v>196</v>
      </c>
      <c r="D1206" t="s">
        <v>1354</v>
      </c>
      <c r="E1206" s="19" t="s">
        <v>737</v>
      </c>
      <c r="F1206" s="19" t="s">
        <v>741</v>
      </c>
      <c r="G1206" s="20">
        <v>51.79936</v>
      </c>
      <c r="H1206" s="20">
        <v>50.007219999999997</v>
      </c>
      <c r="I1206" s="20">
        <v>48.226729999999996</v>
      </c>
    </row>
    <row r="1207" spans="1:9">
      <c r="A1207" s="19" t="str">
        <f t="shared" si="18"/>
        <v>ESTPoverty headcount ratio at $1.90 a day (2011 PPP)</v>
      </c>
      <c r="B1207" t="s">
        <v>197</v>
      </c>
      <c r="C1207" t="s">
        <v>198</v>
      </c>
      <c r="D1207" t="s">
        <v>1354</v>
      </c>
      <c r="E1207" s="19" t="s">
        <v>737</v>
      </c>
      <c r="F1207" s="19" t="s">
        <v>741</v>
      </c>
      <c r="G1207" s="20">
        <v>0.20783740000000001</v>
      </c>
      <c r="H1207" s="20">
        <v>0.1750709</v>
      </c>
      <c r="I1207" s="20">
        <v>0.14886219999999997</v>
      </c>
    </row>
    <row r="1208" spans="1:9">
      <c r="A1208" s="19" t="str">
        <f t="shared" si="18"/>
        <v>SWZPoverty headcount ratio at $1.90 a day (2011 PPP)</v>
      </c>
      <c r="B1208" t="s">
        <v>199</v>
      </c>
      <c r="C1208" t="s">
        <v>200</v>
      </c>
      <c r="D1208" t="s">
        <v>1354</v>
      </c>
      <c r="E1208" s="19" t="s">
        <v>737</v>
      </c>
      <c r="F1208" s="19" t="s">
        <v>741</v>
      </c>
      <c r="G1208" s="20">
        <v>27.891109999999998</v>
      </c>
      <c r="H1208" s="20">
        <v>27.440099999999994</v>
      </c>
      <c r="I1208" s="20">
        <v>26.879109999999997</v>
      </c>
    </row>
    <row r="1209" spans="1:9">
      <c r="A1209" s="19" t="str">
        <f t="shared" si="18"/>
        <v>ETHPoverty headcount ratio at $1.90 a day (2011 PPP)</v>
      </c>
      <c r="B1209" t="s">
        <v>201</v>
      </c>
      <c r="C1209" t="s">
        <v>202</v>
      </c>
      <c r="D1209" t="s">
        <v>1354</v>
      </c>
      <c r="E1209" s="19" t="s">
        <v>737</v>
      </c>
      <c r="F1209" s="19" t="s">
        <v>741</v>
      </c>
      <c r="G1209" s="20">
        <v>23.563139999999994</v>
      </c>
      <c r="H1209" s="20">
        <v>21.573329999999995</v>
      </c>
      <c r="I1209" s="20">
        <v>19.668089999999996</v>
      </c>
    </row>
    <row r="1210" spans="1:9">
      <c r="A1210" s="19" t="str">
        <f t="shared" si="18"/>
        <v>FJIPoverty headcount ratio at $1.90 a day (2011 PPP)</v>
      </c>
      <c r="B1210" t="s">
        <v>11</v>
      </c>
      <c r="C1210" t="s">
        <v>207</v>
      </c>
      <c r="D1210" t="s">
        <v>1354</v>
      </c>
      <c r="E1210" s="19" t="s">
        <v>737</v>
      </c>
      <c r="F1210" s="19" t="s">
        <v>741</v>
      </c>
      <c r="G1210" s="20">
        <v>2.0218060000000002</v>
      </c>
      <c r="H1210" s="20">
        <v>1.8927480000000001</v>
      </c>
      <c r="I1210" s="20">
        <v>1.782619</v>
      </c>
    </row>
    <row r="1211" spans="1:9">
      <c r="A1211" s="19" t="str">
        <f t="shared" si="18"/>
        <v>FINPoverty headcount ratio at $1.90 a day (2011 PPP)</v>
      </c>
      <c r="B1211" t="s">
        <v>208</v>
      </c>
      <c r="C1211" t="s">
        <v>209</v>
      </c>
      <c r="D1211" t="s">
        <v>1354</v>
      </c>
      <c r="E1211" s="19" t="s">
        <v>737</v>
      </c>
      <c r="F1211" s="19" t="s">
        <v>741</v>
      </c>
      <c r="G1211" s="20">
        <v>0.1</v>
      </c>
      <c r="H1211" s="20">
        <v>0.1</v>
      </c>
      <c r="I1211" s="20">
        <v>0.1</v>
      </c>
    </row>
    <row r="1212" spans="1:9">
      <c r="A1212" s="19" t="str">
        <f t="shared" si="18"/>
        <v>FRAPoverty headcount ratio at $1.90 a day (2011 PPP)</v>
      </c>
      <c r="B1212" t="s">
        <v>210</v>
      </c>
      <c r="C1212" t="s">
        <v>211</v>
      </c>
      <c r="D1212" t="s">
        <v>1354</v>
      </c>
      <c r="E1212" s="19" t="s">
        <v>737</v>
      </c>
      <c r="F1212" s="19" t="s">
        <v>741</v>
      </c>
      <c r="G1212" s="20">
        <v>1.1330799999999994E-7</v>
      </c>
      <c r="H1212" s="20">
        <v>1.0338699999999989E-7</v>
      </c>
      <c r="I1212" s="20">
        <v>8.388499999999996E-8</v>
      </c>
    </row>
    <row r="1213" spans="1:9">
      <c r="A1213" s="19" t="str">
        <f t="shared" si="18"/>
        <v>GABPoverty headcount ratio at $1.90 a day (2011 PPP)</v>
      </c>
      <c r="B1213" t="s">
        <v>217</v>
      </c>
      <c r="C1213" t="s">
        <v>218</v>
      </c>
      <c r="D1213" t="s">
        <v>1354</v>
      </c>
      <c r="E1213" s="19" t="s">
        <v>737</v>
      </c>
      <c r="F1213" s="19" t="s">
        <v>741</v>
      </c>
      <c r="G1213" s="20">
        <v>2.444226</v>
      </c>
      <c r="H1213" s="20">
        <v>2.0991109999999997</v>
      </c>
      <c r="I1213" s="20">
        <v>1.8231129999999995</v>
      </c>
    </row>
    <row r="1214" spans="1:9">
      <c r="A1214" s="19" t="str">
        <f t="shared" si="18"/>
        <v>GMBPoverty headcount ratio at $1.90 a day (2011 PPP)</v>
      </c>
      <c r="B1214" t="s">
        <v>681</v>
      </c>
      <c r="C1214" t="s">
        <v>220</v>
      </c>
      <c r="D1214" t="s">
        <v>1354</v>
      </c>
      <c r="E1214" s="19" t="s">
        <v>737</v>
      </c>
      <c r="F1214" s="19" t="s">
        <v>741</v>
      </c>
      <c r="G1214" s="20">
        <v>6.933094999999998</v>
      </c>
      <c r="H1214" s="20">
        <v>6.6443039999999982</v>
      </c>
      <c r="I1214" s="20">
        <v>6.532974999999988</v>
      </c>
    </row>
    <row r="1215" spans="1:9">
      <c r="A1215" s="19" t="str">
        <f t="shared" si="18"/>
        <v>GEOPoverty headcount ratio at $1.90 a day (2011 PPP)</v>
      </c>
      <c r="B1215" t="s">
        <v>13</v>
      </c>
      <c r="C1215" t="s">
        <v>221</v>
      </c>
      <c r="D1215" t="s">
        <v>1354</v>
      </c>
      <c r="E1215" s="19" t="s">
        <v>737</v>
      </c>
      <c r="F1215" s="19" t="s">
        <v>741</v>
      </c>
      <c r="G1215" s="20">
        <v>4.089732999999999</v>
      </c>
      <c r="H1215" s="20">
        <v>3.6887979999999989</v>
      </c>
      <c r="I1215" s="20">
        <v>3.2950149999999985</v>
      </c>
    </row>
    <row r="1216" spans="1:9">
      <c r="A1216" s="19" t="str">
        <f t="shared" si="18"/>
        <v>DEUPoverty headcount ratio at $1.90 a day (2011 PPP)</v>
      </c>
      <c r="B1216" t="s">
        <v>222</v>
      </c>
      <c r="C1216" t="s">
        <v>223</v>
      </c>
      <c r="D1216" t="s">
        <v>1354</v>
      </c>
      <c r="E1216" s="19" t="s">
        <v>737</v>
      </c>
      <c r="F1216" s="19" t="s">
        <v>741</v>
      </c>
      <c r="G1216" s="20">
        <v>1.75193E-7</v>
      </c>
      <c r="H1216" s="20">
        <v>1.7552900000000001E-7</v>
      </c>
      <c r="I1216" s="20">
        <v>1.6555099999999997E-7</v>
      </c>
    </row>
    <row r="1217" spans="1:9">
      <c r="A1217" s="19" t="str">
        <f t="shared" si="18"/>
        <v>GHAPoverty headcount ratio at $1.90 a day (2011 PPP)</v>
      </c>
      <c r="B1217" t="s">
        <v>224</v>
      </c>
      <c r="C1217" t="s">
        <v>225</v>
      </c>
      <c r="D1217" t="s">
        <v>1354</v>
      </c>
      <c r="E1217" s="19" t="s">
        <v>737</v>
      </c>
      <c r="F1217" s="19" t="s">
        <v>741</v>
      </c>
      <c r="G1217" s="20">
        <v>10.892901000000004</v>
      </c>
      <c r="H1217" s="20">
        <v>10.219104000000003</v>
      </c>
      <c r="I1217" s="20">
        <v>9.6707760000000018</v>
      </c>
    </row>
    <row r="1218" spans="1:9">
      <c r="A1218" s="19" t="str">
        <f t="shared" si="18"/>
        <v>GRCPoverty headcount ratio at $1.90 a day (2011 PPP)</v>
      </c>
      <c r="B1218" t="s">
        <v>228</v>
      </c>
      <c r="C1218" t="s">
        <v>229</v>
      </c>
      <c r="D1218" t="s">
        <v>1354</v>
      </c>
      <c r="E1218" s="19" t="s">
        <v>737</v>
      </c>
      <c r="F1218" s="19" t="s">
        <v>741</v>
      </c>
      <c r="G1218" s="20">
        <v>0.6255031000000002</v>
      </c>
      <c r="H1218" s="20">
        <v>0.5275934000000001</v>
      </c>
      <c r="I1218" s="20">
        <v>0.44927360000000011</v>
      </c>
    </row>
    <row r="1219" spans="1:9">
      <c r="A1219" s="19" t="str">
        <f t="shared" ref="A1219:A1282" si="19">C1219&amp;D1219</f>
        <v>GTMPoverty headcount ratio at $1.90 a day (2011 PPP)</v>
      </c>
      <c r="B1219" t="s">
        <v>237</v>
      </c>
      <c r="C1219" t="s">
        <v>238</v>
      </c>
      <c r="D1219" t="s">
        <v>1354</v>
      </c>
      <c r="E1219" s="19" t="s">
        <v>737</v>
      </c>
      <c r="F1219" s="19" t="s">
        <v>741</v>
      </c>
      <c r="G1219" s="20">
        <v>7.9508799999999997</v>
      </c>
      <c r="H1219" s="20">
        <v>7.7954790000000003</v>
      </c>
      <c r="I1219" s="20">
        <v>7.6256750000000011</v>
      </c>
    </row>
    <row r="1220" spans="1:9">
      <c r="A1220" s="19" t="str">
        <f t="shared" si="19"/>
        <v>GINPoverty headcount ratio at $1.90 a day (2011 PPP)</v>
      </c>
      <c r="B1220" t="s">
        <v>241</v>
      </c>
      <c r="C1220" t="s">
        <v>242</v>
      </c>
      <c r="D1220" t="s">
        <v>1354</v>
      </c>
      <c r="E1220" s="19" t="s">
        <v>737</v>
      </c>
      <c r="F1220" s="19" t="s">
        <v>741</v>
      </c>
      <c r="G1220" s="20">
        <v>29.795089999999998</v>
      </c>
      <c r="H1220" s="20">
        <v>28.708000000000002</v>
      </c>
      <c r="I1220" s="20">
        <v>27.577240000000003</v>
      </c>
    </row>
    <row r="1221" spans="1:9">
      <c r="A1221" s="19" t="str">
        <f t="shared" si="19"/>
        <v>GNBPoverty headcount ratio at $1.90 a day (2011 PPP)</v>
      </c>
      <c r="B1221" t="s">
        <v>243</v>
      </c>
      <c r="C1221" t="s">
        <v>244</v>
      </c>
      <c r="D1221" t="s">
        <v>1354</v>
      </c>
      <c r="E1221" s="19" t="s">
        <v>737</v>
      </c>
      <c r="F1221" s="19" t="s">
        <v>741</v>
      </c>
      <c r="G1221" s="20">
        <v>54.071300000000001</v>
      </c>
      <c r="H1221" s="20">
        <v>52.935579999999995</v>
      </c>
      <c r="I1221" s="20">
        <v>51.824949999999987</v>
      </c>
    </row>
    <row r="1222" spans="1:9">
      <c r="A1222" s="19" t="str">
        <f t="shared" si="19"/>
        <v>GUYPoverty headcount ratio at $1.90 a day (2011 PPP)</v>
      </c>
      <c r="B1222" t="s">
        <v>245</v>
      </c>
      <c r="C1222" t="s">
        <v>246</v>
      </c>
      <c r="D1222" t="s">
        <v>1354</v>
      </c>
      <c r="E1222" s="19" t="s">
        <v>737</v>
      </c>
      <c r="F1222" s="19" t="s">
        <v>741</v>
      </c>
      <c r="G1222" s="20">
        <v>7.4547119999999998</v>
      </c>
      <c r="H1222" s="20">
        <v>6.7703180000000005</v>
      </c>
      <c r="I1222" s="20">
        <v>6.1467170000000007</v>
      </c>
    </row>
    <row r="1223" spans="1:9">
      <c r="A1223" s="19" t="str">
        <f t="shared" si="19"/>
        <v>HTIPoverty headcount ratio at $1.90 a day (2011 PPP)</v>
      </c>
      <c r="B1223" t="s">
        <v>247</v>
      </c>
      <c r="C1223" t="s">
        <v>248</v>
      </c>
      <c r="D1223" t="s">
        <v>1354</v>
      </c>
      <c r="E1223" s="19" t="s">
        <v>737</v>
      </c>
      <c r="F1223" s="19" t="s">
        <v>741</v>
      </c>
      <c r="G1223" s="20">
        <v>25.26885</v>
      </c>
      <c r="H1223" s="20">
        <v>25.114109999999997</v>
      </c>
      <c r="I1223" s="20">
        <v>24.898779999999999</v>
      </c>
    </row>
    <row r="1224" spans="1:9">
      <c r="A1224" s="19" t="str">
        <f t="shared" si="19"/>
        <v>HNDPoverty headcount ratio at $1.90 a day (2011 PPP)</v>
      </c>
      <c r="B1224" t="s">
        <v>253</v>
      </c>
      <c r="C1224" t="s">
        <v>254</v>
      </c>
      <c r="D1224" t="s">
        <v>1354</v>
      </c>
      <c r="E1224" s="19" t="s">
        <v>737</v>
      </c>
      <c r="F1224" s="19" t="s">
        <v>741</v>
      </c>
      <c r="G1224" s="20">
        <v>16.068159999999999</v>
      </c>
      <c r="H1224" s="20">
        <v>15.60676</v>
      </c>
      <c r="I1224" s="20">
        <v>15.141639999999999</v>
      </c>
    </row>
    <row r="1225" spans="1:9">
      <c r="A1225" s="19" t="str">
        <f t="shared" si="19"/>
        <v>HKGPoverty headcount ratio at $1.90 a day (2011 PPP)</v>
      </c>
      <c r="B1225" t="s">
        <v>682</v>
      </c>
      <c r="C1225" t="s">
        <v>147</v>
      </c>
      <c r="D1225" t="s">
        <v>1354</v>
      </c>
      <c r="E1225" s="19" t="s">
        <v>737</v>
      </c>
      <c r="F1225" s="19" t="s">
        <v>741</v>
      </c>
      <c r="G1225" s="20">
        <v>6.7993400000000001E-3</v>
      </c>
      <c r="H1225" s="20">
        <v>6.2332500000000001E-3</v>
      </c>
      <c r="I1225" s="20">
        <v>5.9292099999999999E-3</v>
      </c>
    </row>
    <row r="1226" spans="1:9">
      <c r="A1226" s="19" t="str">
        <f t="shared" si="19"/>
        <v>HUNPoverty headcount ratio at $1.90 a day (2011 PPP)</v>
      </c>
      <c r="B1226" t="s">
        <v>255</v>
      </c>
      <c r="C1226" t="s">
        <v>256</v>
      </c>
      <c r="D1226" t="s">
        <v>1354</v>
      </c>
      <c r="E1226" s="19" t="s">
        <v>737</v>
      </c>
      <c r="F1226" s="19" t="s">
        <v>741</v>
      </c>
      <c r="G1226" s="20">
        <v>0.50788690000000003</v>
      </c>
      <c r="H1226" s="20">
        <v>0.47514179999999995</v>
      </c>
      <c r="I1226" s="20">
        <v>0.4489497999999999</v>
      </c>
    </row>
    <row r="1227" spans="1:9">
      <c r="A1227" s="19" t="str">
        <f t="shared" si="19"/>
        <v>ISLPoverty headcount ratio at $1.90 a day (2011 PPP)</v>
      </c>
      <c r="B1227" t="s">
        <v>257</v>
      </c>
      <c r="C1227" t="s">
        <v>258</v>
      </c>
      <c r="D1227" t="s">
        <v>1354</v>
      </c>
      <c r="E1227" s="19" t="s">
        <v>737</v>
      </c>
      <c r="F1227" s="19" t="s">
        <v>741</v>
      </c>
      <c r="G1227" s="20">
        <v>0</v>
      </c>
      <c r="H1227" s="20">
        <v>0</v>
      </c>
      <c r="I1227" s="20">
        <v>0</v>
      </c>
    </row>
    <row r="1228" spans="1:9">
      <c r="A1228" s="19" t="str">
        <f t="shared" si="19"/>
        <v>INDPoverty headcount ratio at $1.90 a day (2011 PPP)</v>
      </c>
      <c r="B1228" t="s">
        <v>16</v>
      </c>
      <c r="C1228" t="s">
        <v>259</v>
      </c>
      <c r="D1228" t="s">
        <v>1354</v>
      </c>
      <c r="E1228" s="19" t="s">
        <v>737</v>
      </c>
      <c r="F1228" s="19" t="s">
        <v>741</v>
      </c>
      <c r="G1228" s="20">
        <v>10.09132</v>
      </c>
      <c r="H1228" s="20">
        <v>9.6443709999999996</v>
      </c>
      <c r="I1228" s="20">
        <v>9.260007999999992</v>
      </c>
    </row>
    <row r="1229" spans="1:9">
      <c r="A1229" s="19" t="str">
        <f t="shared" si="19"/>
        <v>IDNPoverty headcount ratio at $1.90 a day (2011 PPP)</v>
      </c>
      <c r="B1229" t="s">
        <v>17</v>
      </c>
      <c r="C1229" t="s">
        <v>260</v>
      </c>
      <c r="D1229" t="s">
        <v>1354</v>
      </c>
      <c r="E1229" s="19" t="s">
        <v>737</v>
      </c>
      <c r="F1229" s="19" t="s">
        <v>741</v>
      </c>
      <c r="G1229" s="20">
        <v>4.0338580000000004</v>
      </c>
      <c r="H1229" s="20">
        <v>3.4552160000000005</v>
      </c>
      <c r="I1229" s="20">
        <v>3.0129760000000001</v>
      </c>
    </row>
    <row r="1230" spans="1:9">
      <c r="A1230" s="19" t="str">
        <f t="shared" si="19"/>
        <v>IRNPoverty headcount ratio at $1.90 a day (2011 PPP)</v>
      </c>
      <c r="B1230" t="s">
        <v>683</v>
      </c>
      <c r="C1230" t="s">
        <v>261</v>
      </c>
      <c r="D1230" t="s">
        <v>1354</v>
      </c>
      <c r="E1230" s="19" t="s">
        <v>737</v>
      </c>
      <c r="F1230" s="19" t="s">
        <v>741</v>
      </c>
      <c r="G1230" s="20">
        <v>0.46370719999999993</v>
      </c>
      <c r="H1230" s="20">
        <v>0.53591850000000008</v>
      </c>
      <c r="I1230" s="20">
        <v>0.59228760000000014</v>
      </c>
    </row>
    <row r="1231" spans="1:9">
      <c r="A1231" s="19" t="str">
        <f t="shared" si="19"/>
        <v>IRQPoverty headcount ratio at $1.90 a day (2011 PPP)</v>
      </c>
      <c r="B1231" t="s">
        <v>262</v>
      </c>
      <c r="C1231" t="s">
        <v>263</v>
      </c>
      <c r="D1231" t="s">
        <v>1354</v>
      </c>
      <c r="E1231" s="19" t="s">
        <v>737</v>
      </c>
      <c r="F1231" s="19" t="s">
        <v>741</v>
      </c>
      <c r="G1231" s="20">
        <v>0.46222340000000001</v>
      </c>
      <c r="H1231" s="20">
        <v>0.37632199999999999</v>
      </c>
      <c r="I1231" s="20">
        <v>0.30576180000000003</v>
      </c>
    </row>
    <row r="1232" spans="1:9">
      <c r="A1232" s="19" t="str">
        <f t="shared" si="19"/>
        <v>IRLPoverty headcount ratio at $1.90 a day (2011 PPP)</v>
      </c>
      <c r="B1232" t="s">
        <v>264</v>
      </c>
      <c r="C1232" t="s">
        <v>265</v>
      </c>
      <c r="D1232" t="s">
        <v>1354</v>
      </c>
      <c r="E1232" s="19" t="s">
        <v>737</v>
      </c>
      <c r="F1232" s="19" t="s">
        <v>741</v>
      </c>
      <c r="G1232" s="20">
        <v>3.7536400000000025E-2</v>
      </c>
      <c r="H1232" s="20">
        <v>2.4429200000000026E-2</v>
      </c>
      <c r="I1232" s="20">
        <v>1.3943400000000029E-2</v>
      </c>
    </row>
    <row r="1233" spans="1:9">
      <c r="A1233" s="19" t="str">
        <f t="shared" si="19"/>
        <v>ISRPoverty headcount ratio at $1.90 a day (2011 PPP)</v>
      </c>
      <c r="B1233" t="s">
        <v>268</v>
      </c>
      <c r="C1233" t="s">
        <v>269</v>
      </c>
      <c r="D1233" t="s">
        <v>1354</v>
      </c>
      <c r="E1233" s="19" t="s">
        <v>737</v>
      </c>
      <c r="F1233" s="19" t="s">
        <v>741</v>
      </c>
      <c r="G1233" s="20">
        <v>0.12297319999999999</v>
      </c>
      <c r="H1233" s="20">
        <v>0.10669039999999999</v>
      </c>
      <c r="I1233" s="20">
        <v>9.3663099999999985E-2</v>
      </c>
    </row>
    <row r="1234" spans="1:9">
      <c r="A1234" s="19" t="str">
        <f t="shared" si="19"/>
        <v>ITAPoverty headcount ratio at $1.90 a day (2011 PPP)</v>
      </c>
      <c r="B1234" t="s">
        <v>270</v>
      </c>
      <c r="C1234" t="s">
        <v>271</v>
      </c>
      <c r="D1234" t="s">
        <v>1354</v>
      </c>
      <c r="E1234" s="19" t="s">
        <v>737</v>
      </c>
      <c r="F1234" s="19" t="s">
        <v>741</v>
      </c>
      <c r="G1234" s="20">
        <v>1.0314019000000001</v>
      </c>
      <c r="H1234" s="20">
        <v>0.90033720000000006</v>
      </c>
      <c r="I1234" s="20">
        <v>0.79548240000000003</v>
      </c>
    </row>
    <row r="1235" spans="1:9">
      <c r="A1235" s="19" t="str">
        <f t="shared" si="19"/>
        <v>JAMPoverty headcount ratio at $1.90 a day (2011 PPP)</v>
      </c>
      <c r="B1235" t="s">
        <v>272</v>
      </c>
      <c r="C1235" t="s">
        <v>273</v>
      </c>
      <c r="D1235" t="s">
        <v>1354</v>
      </c>
      <c r="E1235" s="19" t="s">
        <v>737</v>
      </c>
      <c r="F1235" s="19" t="s">
        <v>741</v>
      </c>
      <c r="G1235" s="20">
        <v>2.7309429999999999</v>
      </c>
      <c r="H1235" s="20">
        <v>2.6875909999999994</v>
      </c>
      <c r="I1235" s="20">
        <v>2.6254959999999996</v>
      </c>
    </row>
    <row r="1236" spans="1:9">
      <c r="A1236" s="19" t="str">
        <f t="shared" si="19"/>
        <v>JPNPoverty headcount ratio at $1.90 a day (2011 PPP)</v>
      </c>
      <c r="B1236" t="s">
        <v>19</v>
      </c>
      <c r="C1236" t="s">
        <v>274</v>
      </c>
      <c r="D1236" t="s">
        <v>1354</v>
      </c>
      <c r="E1236" s="19" t="s">
        <v>737</v>
      </c>
      <c r="F1236" s="19" t="s">
        <v>741</v>
      </c>
      <c r="G1236" s="20">
        <v>3.3556500000000003E-2</v>
      </c>
      <c r="H1236" s="20">
        <v>2.6845500000000001E-2</v>
      </c>
      <c r="I1236" s="20">
        <v>2.1476700000000001E-2</v>
      </c>
    </row>
    <row r="1237" spans="1:9">
      <c r="A1237" s="19" t="str">
        <f t="shared" si="19"/>
        <v>JORPoverty headcount ratio at $1.90 a day (2011 PPP)</v>
      </c>
      <c r="B1237" t="s">
        <v>277</v>
      </c>
      <c r="C1237" t="s">
        <v>278</v>
      </c>
      <c r="D1237" t="s">
        <v>1354</v>
      </c>
      <c r="E1237" s="19" t="s">
        <v>737</v>
      </c>
      <c r="F1237" s="19" t="s">
        <v>741</v>
      </c>
      <c r="G1237" s="20">
        <v>5.30348E-2</v>
      </c>
      <c r="H1237" s="20">
        <v>4.5927700000000009E-2</v>
      </c>
      <c r="I1237" s="20">
        <v>3.9807700000000015E-2</v>
      </c>
    </row>
    <row r="1238" spans="1:9">
      <c r="A1238" s="19" t="str">
        <f t="shared" si="19"/>
        <v>KAZPoverty headcount ratio at $1.90 a day (2011 PPP)</v>
      </c>
      <c r="B1238" t="s">
        <v>20</v>
      </c>
      <c r="C1238" t="s">
        <v>279</v>
      </c>
      <c r="D1238" t="s">
        <v>1354</v>
      </c>
      <c r="E1238" s="19" t="s">
        <v>737</v>
      </c>
      <c r="F1238" s="19" t="s">
        <v>741</v>
      </c>
      <c r="G1238" s="20">
        <v>1E-3</v>
      </c>
      <c r="H1238" s="20">
        <v>1E-3</v>
      </c>
      <c r="I1238" s="20">
        <v>1.1597900000000002E-3</v>
      </c>
    </row>
    <row r="1239" spans="1:9">
      <c r="A1239" s="19" t="str">
        <f t="shared" si="19"/>
        <v>KENPoverty headcount ratio at $1.90 a day (2011 PPP)</v>
      </c>
      <c r="B1239" t="s">
        <v>280</v>
      </c>
      <c r="C1239" t="s">
        <v>281</v>
      </c>
      <c r="D1239" t="s">
        <v>1354</v>
      </c>
      <c r="E1239" s="19" t="s">
        <v>737</v>
      </c>
      <c r="F1239" s="19" t="s">
        <v>741</v>
      </c>
      <c r="G1239" s="20">
        <v>33.844499999999975</v>
      </c>
      <c r="H1239" s="20">
        <v>33.201969999999974</v>
      </c>
      <c r="I1239" s="20">
        <v>32.616679999999967</v>
      </c>
    </row>
    <row r="1240" spans="1:9">
      <c r="A1240" s="19" t="str">
        <f t="shared" si="19"/>
        <v>KIRPoverty headcount ratio at $1.90 a day (2011 PPP)</v>
      </c>
      <c r="B1240" t="s">
        <v>21</v>
      </c>
      <c r="C1240" t="s">
        <v>282</v>
      </c>
      <c r="D1240" t="s">
        <v>1354</v>
      </c>
      <c r="E1240" s="19" t="s">
        <v>737</v>
      </c>
      <c r="F1240" s="19" t="s">
        <v>741</v>
      </c>
      <c r="G1240" s="20">
        <v>8.5736720000000002</v>
      </c>
      <c r="H1240" s="20">
        <v>8.4089630000000017</v>
      </c>
      <c r="I1240" s="20">
        <v>8.2014230000000019</v>
      </c>
    </row>
    <row r="1241" spans="1:9">
      <c r="A1241" s="19" t="str">
        <f t="shared" si="19"/>
        <v>PRKPoverty headcount ratio at $1.90 a day (2011 PPP)</v>
      </c>
      <c r="B1241" t="s">
        <v>684</v>
      </c>
      <c r="C1241" t="s">
        <v>176</v>
      </c>
      <c r="D1241" t="s">
        <v>1354</v>
      </c>
      <c r="E1241" s="19" t="s">
        <v>737</v>
      </c>
      <c r="F1241" s="19" t="s">
        <v>741</v>
      </c>
      <c r="G1241" s="20">
        <v>72.753550000000004</v>
      </c>
      <c r="H1241" s="20">
        <v>72.04282000000002</v>
      </c>
      <c r="I1241" s="20">
        <v>71.312060000000031</v>
      </c>
    </row>
    <row r="1242" spans="1:9">
      <c r="A1242" s="19" t="str">
        <f t="shared" si="19"/>
        <v>KORPoverty headcount ratio at $1.90 a day (2011 PPP)</v>
      </c>
      <c r="B1242" t="s">
        <v>685</v>
      </c>
      <c r="C1242" t="s">
        <v>381</v>
      </c>
      <c r="D1242" t="s">
        <v>1354</v>
      </c>
      <c r="E1242" s="19" t="s">
        <v>737</v>
      </c>
      <c r="F1242" s="19" t="s">
        <v>741</v>
      </c>
      <c r="G1242" s="20">
        <v>3.3554599999999997E-2</v>
      </c>
      <c r="H1242" s="20">
        <v>2.6843700000000005E-2</v>
      </c>
      <c r="I1242" s="20">
        <v>2.1475000000000005E-2</v>
      </c>
    </row>
    <row r="1243" spans="1:9">
      <c r="A1243" s="19" t="str">
        <f t="shared" si="19"/>
        <v>KWTPoverty headcount ratio at $1.90 a day (2011 PPP)</v>
      </c>
      <c r="B1243" t="s">
        <v>283</v>
      </c>
      <c r="C1243" t="s">
        <v>284</v>
      </c>
      <c r="D1243" t="s">
        <v>1354</v>
      </c>
      <c r="E1243" s="19" t="s">
        <v>737</v>
      </c>
      <c r="F1243" s="19" t="s">
        <v>741</v>
      </c>
      <c r="G1243" s="20">
        <v>6.3490690000000001</v>
      </c>
      <c r="H1243" s="20">
        <v>6.3256040000000002</v>
      </c>
      <c r="I1243" s="20">
        <v>6.3087239999999998</v>
      </c>
    </row>
    <row r="1244" spans="1:9">
      <c r="A1244" s="19" t="str">
        <f t="shared" si="19"/>
        <v>KGZPoverty headcount ratio at $1.90 a day (2011 PPP)</v>
      </c>
      <c r="B1244" t="s">
        <v>655</v>
      </c>
      <c r="C1244" t="s">
        <v>285</v>
      </c>
      <c r="D1244" t="s">
        <v>1354</v>
      </c>
      <c r="E1244" s="19" t="s">
        <v>737</v>
      </c>
      <c r="F1244" s="19" t="s">
        <v>741</v>
      </c>
      <c r="G1244" s="20">
        <v>0.96424600000000016</v>
      </c>
      <c r="H1244" s="20">
        <v>0.99217299999999997</v>
      </c>
      <c r="I1244" s="20">
        <v>1.0453280000000003</v>
      </c>
    </row>
    <row r="1245" spans="1:9">
      <c r="A1245" s="19" t="str">
        <f t="shared" si="19"/>
        <v>LAOPoverty headcount ratio at $1.90 a day (2011 PPP)</v>
      </c>
      <c r="B1245" t="s">
        <v>686</v>
      </c>
      <c r="C1245" t="s">
        <v>286</v>
      </c>
      <c r="D1245" t="s">
        <v>1354</v>
      </c>
      <c r="E1245" s="19" t="s">
        <v>737</v>
      </c>
      <c r="F1245" s="19" t="s">
        <v>741</v>
      </c>
      <c r="G1245" s="20">
        <v>11.96346</v>
      </c>
      <c r="H1245" s="20">
        <v>11.388890000000002</v>
      </c>
      <c r="I1245" s="20">
        <v>10.921749999999999</v>
      </c>
    </row>
    <row r="1246" spans="1:9">
      <c r="A1246" s="19" t="str">
        <f t="shared" si="19"/>
        <v>LVAPoverty headcount ratio at $1.90 a day (2011 PPP)</v>
      </c>
      <c r="B1246" t="s">
        <v>287</v>
      </c>
      <c r="C1246" t="s">
        <v>288</v>
      </c>
      <c r="D1246" t="s">
        <v>1354</v>
      </c>
      <c r="E1246" s="19" t="s">
        <v>737</v>
      </c>
      <c r="F1246" s="19" t="s">
        <v>741</v>
      </c>
      <c r="G1246" s="20">
        <v>0.67075210000000007</v>
      </c>
      <c r="H1246" s="20">
        <v>0.62501190000000006</v>
      </c>
      <c r="I1246" s="20">
        <v>0.58844850000000004</v>
      </c>
    </row>
    <row r="1247" spans="1:9">
      <c r="A1247" s="19" t="str">
        <f t="shared" si="19"/>
        <v>LBNPoverty headcount ratio at $1.90 a day (2011 PPP)</v>
      </c>
      <c r="B1247" t="s">
        <v>289</v>
      </c>
      <c r="C1247" t="s">
        <v>290</v>
      </c>
      <c r="D1247" t="s">
        <v>1354</v>
      </c>
      <c r="E1247" s="19" t="s">
        <v>737</v>
      </c>
      <c r="F1247" s="19" t="s">
        <v>741</v>
      </c>
      <c r="G1247" s="20">
        <v>6.8541299999999999E-3</v>
      </c>
      <c r="H1247" s="20">
        <v>5.9948099999999997E-3</v>
      </c>
      <c r="I1247" s="20">
        <v>5.0701400000000008E-3</v>
      </c>
    </row>
    <row r="1248" spans="1:9">
      <c r="A1248" s="19" t="str">
        <f t="shared" si="19"/>
        <v>LSOPoverty headcount ratio at $1.90 a day (2011 PPP)</v>
      </c>
      <c r="B1248" t="s">
        <v>291</v>
      </c>
      <c r="C1248" t="s">
        <v>292</v>
      </c>
      <c r="D1248" t="s">
        <v>1354</v>
      </c>
      <c r="E1248" s="19" t="s">
        <v>737</v>
      </c>
      <c r="F1248" s="19" t="s">
        <v>741</v>
      </c>
      <c r="G1248" s="20">
        <v>25.959650000000003</v>
      </c>
      <c r="H1248" s="20">
        <v>25.140990000000009</v>
      </c>
      <c r="I1248" s="20">
        <v>24.275900000000007</v>
      </c>
    </row>
    <row r="1249" spans="1:9">
      <c r="A1249" s="19" t="str">
        <f t="shared" si="19"/>
        <v>LBRPoverty headcount ratio at $1.90 a day (2011 PPP)</v>
      </c>
      <c r="B1249" t="s">
        <v>293</v>
      </c>
      <c r="C1249" t="s">
        <v>294</v>
      </c>
      <c r="D1249" t="s">
        <v>1354</v>
      </c>
      <c r="E1249" s="19" t="s">
        <v>737</v>
      </c>
      <c r="F1249" s="19" t="s">
        <v>741</v>
      </c>
      <c r="G1249" s="20">
        <v>40.358860000000007</v>
      </c>
      <c r="H1249" s="20">
        <v>39.645770000000006</v>
      </c>
      <c r="I1249" s="20">
        <v>39.632109999999997</v>
      </c>
    </row>
    <row r="1250" spans="1:9">
      <c r="A1250" s="19" t="str">
        <f t="shared" si="19"/>
        <v>LBYPoverty headcount ratio at $1.90 a day (2011 PPP)</v>
      </c>
      <c r="B1250" t="s">
        <v>295</v>
      </c>
      <c r="C1250" t="s">
        <v>296</v>
      </c>
      <c r="D1250" t="s">
        <v>1354</v>
      </c>
      <c r="E1250" s="19" t="s">
        <v>737</v>
      </c>
      <c r="F1250" s="19" t="s">
        <v>741</v>
      </c>
      <c r="G1250" s="20">
        <v>1.268818</v>
      </c>
      <c r="H1250" s="20">
        <v>1.8391709999999999</v>
      </c>
      <c r="I1250" s="20">
        <v>2.3526159999999998</v>
      </c>
    </row>
    <row r="1251" spans="1:9">
      <c r="A1251" s="19" t="str">
        <f t="shared" si="19"/>
        <v>LTUPoverty headcount ratio at $1.90 a day (2011 PPP)</v>
      </c>
      <c r="B1251" t="s">
        <v>299</v>
      </c>
      <c r="C1251" t="s">
        <v>300</v>
      </c>
      <c r="D1251" t="s">
        <v>1354</v>
      </c>
      <c r="E1251" s="19" t="s">
        <v>737</v>
      </c>
      <c r="F1251" s="19" t="s">
        <v>741</v>
      </c>
      <c r="G1251" s="20">
        <v>0.87134190000000011</v>
      </c>
      <c r="H1251" s="20">
        <v>0.82585410000000015</v>
      </c>
      <c r="I1251" s="20">
        <v>0.78963300000000025</v>
      </c>
    </row>
    <row r="1252" spans="1:9">
      <c r="A1252" s="19" t="str">
        <f t="shared" si="19"/>
        <v>LUXPoverty headcount ratio at $1.90 a day (2011 PPP)</v>
      </c>
      <c r="B1252" t="s">
        <v>301</v>
      </c>
      <c r="C1252" t="s">
        <v>302</v>
      </c>
      <c r="D1252" t="s">
        <v>1354</v>
      </c>
      <c r="E1252" s="19" t="s">
        <v>737</v>
      </c>
      <c r="F1252" s="19" t="s">
        <v>741</v>
      </c>
      <c r="G1252" s="20">
        <v>0.26313599999999998</v>
      </c>
      <c r="H1252" s="20">
        <v>0.2500288</v>
      </c>
      <c r="I1252" s="20">
        <v>0.23954300000000001</v>
      </c>
    </row>
    <row r="1253" spans="1:9">
      <c r="A1253" s="19" t="str">
        <f t="shared" si="19"/>
        <v>MDGPoverty headcount ratio at $1.90 a day (2011 PPP)</v>
      </c>
      <c r="B1253" t="s">
        <v>303</v>
      </c>
      <c r="C1253" t="s">
        <v>304</v>
      </c>
      <c r="D1253" t="s">
        <v>1354</v>
      </c>
      <c r="E1253" s="19" t="s">
        <v>737</v>
      </c>
      <c r="F1253" s="19" t="s">
        <v>741</v>
      </c>
      <c r="G1253" s="20">
        <v>71.676389999999998</v>
      </c>
      <c r="H1253" s="20">
        <v>70.343350000000015</v>
      </c>
      <c r="I1253" s="20">
        <v>69.014710000000022</v>
      </c>
    </row>
    <row r="1254" spans="1:9">
      <c r="A1254" s="19" t="str">
        <f t="shared" si="19"/>
        <v>MWIPoverty headcount ratio at $1.90 a day (2011 PPP)</v>
      </c>
      <c r="B1254" t="s">
        <v>305</v>
      </c>
      <c r="C1254" t="s">
        <v>306</v>
      </c>
      <c r="D1254" t="s">
        <v>1354</v>
      </c>
      <c r="E1254" s="19" t="s">
        <v>737</v>
      </c>
      <c r="F1254" s="19" t="s">
        <v>741</v>
      </c>
      <c r="G1254" s="20">
        <v>68.169359999999998</v>
      </c>
      <c r="H1254" s="20">
        <v>67.107760000000013</v>
      </c>
      <c r="I1254" s="20">
        <v>65.899010000000004</v>
      </c>
    </row>
    <row r="1255" spans="1:9">
      <c r="A1255" s="19" t="str">
        <f t="shared" si="19"/>
        <v>MYSPoverty headcount ratio at $1.90 a day (2011 PPP)</v>
      </c>
      <c r="B1255" t="s">
        <v>25</v>
      </c>
      <c r="C1255" t="s">
        <v>307</v>
      </c>
      <c r="D1255" t="s">
        <v>1354</v>
      </c>
      <c r="E1255" s="19" t="s">
        <v>737</v>
      </c>
      <c r="F1255" s="19" t="s">
        <v>741</v>
      </c>
      <c r="G1255" s="20">
        <v>3.8567700000000001E-4</v>
      </c>
      <c r="H1255" s="20">
        <v>9.7609299999999993E-4</v>
      </c>
      <c r="I1255" s="20">
        <v>2.95284E-3</v>
      </c>
    </row>
    <row r="1256" spans="1:9">
      <c r="A1256" s="19" t="str">
        <f t="shared" si="19"/>
        <v>MDVPoverty headcount ratio at $1.90 a day (2011 PPP)</v>
      </c>
      <c r="B1256" t="s">
        <v>26</v>
      </c>
      <c r="C1256" t="s">
        <v>308</v>
      </c>
      <c r="D1256" t="s">
        <v>1354</v>
      </c>
      <c r="E1256" s="19" t="s">
        <v>737</v>
      </c>
      <c r="F1256" s="19" t="s">
        <v>741</v>
      </c>
      <c r="G1256" s="20">
        <v>0.9130897</v>
      </c>
      <c r="H1256" s="20">
        <v>0.7249044</v>
      </c>
      <c r="I1256" s="20">
        <v>0.57598280000000002</v>
      </c>
    </row>
    <row r="1257" spans="1:9">
      <c r="A1257" s="19" t="str">
        <f t="shared" si="19"/>
        <v>MLIPoverty headcount ratio at $1.90 a day (2011 PPP)</v>
      </c>
      <c r="B1257" t="s">
        <v>309</v>
      </c>
      <c r="C1257" t="s">
        <v>310</v>
      </c>
      <c r="D1257" t="s">
        <v>1354</v>
      </c>
      <c r="E1257" s="19" t="s">
        <v>737</v>
      </c>
      <c r="F1257" s="19" t="s">
        <v>741</v>
      </c>
      <c r="G1257" s="20">
        <v>32.590209999999999</v>
      </c>
      <c r="H1257" s="20">
        <v>31.213850000000001</v>
      </c>
      <c r="I1257" s="20">
        <v>29.890139999999995</v>
      </c>
    </row>
    <row r="1258" spans="1:9">
      <c r="A1258" s="19" t="str">
        <f t="shared" si="19"/>
        <v>MLTPoverty headcount ratio at $1.90 a day (2011 PPP)</v>
      </c>
      <c r="B1258" t="s">
        <v>311</v>
      </c>
      <c r="C1258" t="s">
        <v>312</v>
      </c>
      <c r="D1258" t="s">
        <v>1354</v>
      </c>
      <c r="E1258" s="19" t="s">
        <v>737</v>
      </c>
      <c r="F1258" s="19" t="s">
        <v>741</v>
      </c>
      <c r="G1258" s="20">
        <v>0.2</v>
      </c>
      <c r="H1258" s="20">
        <v>0.2</v>
      </c>
      <c r="I1258" s="20">
        <v>0.2</v>
      </c>
    </row>
    <row r="1259" spans="1:9">
      <c r="A1259" s="19" t="str">
        <f t="shared" si="19"/>
        <v>MRTPoverty headcount ratio at $1.90 a day (2011 PPP)</v>
      </c>
      <c r="B1259" t="s">
        <v>316</v>
      </c>
      <c r="C1259" t="s">
        <v>317</v>
      </c>
      <c r="D1259" t="s">
        <v>1354</v>
      </c>
      <c r="E1259" s="19" t="s">
        <v>737</v>
      </c>
      <c r="F1259" s="19" t="s">
        <v>741</v>
      </c>
      <c r="G1259" s="20">
        <v>2.5430450000000002</v>
      </c>
      <c r="H1259" s="20">
        <v>2.196917</v>
      </c>
      <c r="I1259" s="20">
        <v>1.8949039999999995</v>
      </c>
    </row>
    <row r="1260" spans="1:9">
      <c r="A1260" s="19" t="str">
        <f t="shared" si="19"/>
        <v>MUSPoverty headcount ratio at $1.90 a day (2011 PPP)</v>
      </c>
      <c r="B1260" t="s">
        <v>318</v>
      </c>
      <c r="C1260" t="s">
        <v>319</v>
      </c>
      <c r="D1260" t="s">
        <v>1354</v>
      </c>
      <c r="E1260" s="19" t="s">
        <v>737</v>
      </c>
      <c r="F1260" s="19" t="s">
        <v>741</v>
      </c>
      <c r="G1260" s="20">
        <v>0.12556129999999999</v>
      </c>
      <c r="H1260" s="20">
        <v>9.5118799999999948E-2</v>
      </c>
      <c r="I1260" s="20">
        <v>6.9160199999999977E-2</v>
      </c>
    </row>
    <row r="1261" spans="1:9">
      <c r="A1261" s="19" t="str">
        <f t="shared" si="19"/>
        <v>MEXPoverty headcount ratio at $1.90 a day (2011 PPP)</v>
      </c>
      <c r="B1261" t="s">
        <v>322</v>
      </c>
      <c r="C1261" t="s">
        <v>323</v>
      </c>
      <c r="D1261" t="s">
        <v>1354</v>
      </c>
      <c r="E1261" s="19" t="s">
        <v>737</v>
      </c>
      <c r="F1261" s="19" t="s">
        <v>741</v>
      </c>
      <c r="G1261" s="20">
        <v>2.0387420000000005</v>
      </c>
      <c r="H1261" s="20">
        <v>2.2476970000000005</v>
      </c>
      <c r="I1261" s="20">
        <v>2.3968030000000011</v>
      </c>
    </row>
    <row r="1262" spans="1:9">
      <c r="A1262" s="19" t="str">
        <f t="shared" si="19"/>
        <v>FSMPoverty headcount ratio at $1.90 a day (2011 PPP)</v>
      </c>
      <c r="B1262" t="s">
        <v>687</v>
      </c>
      <c r="C1262" t="s">
        <v>324</v>
      </c>
      <c r="D1262" t="s">
        <v>1354</v>
      </c>
      <c r="E1262" s="19" t="s">
        <v>737</v>
      </c>
      <c r="F1262" s="19" t="s">
        <v>741</v>
      </c>
      <c r="G1262" s="20">
        <v>15.541218404265001</v>
      </c>
      <c r="H1262" s="20">
        <v>15.283199392122869</v>
      </c>
      <c r="I1262" s="20">
        <v>14.526139798299035</v>
      </c>
    </row>
    <row r="1263" spans="1:9">
      <c r="A1263" s="19" t="str">
        <f t="shared" si="19"/>
        <v>MDAPoverty headcount ratio at $1.90 a day (2011 PPP)</v>
      </c>
      <c r="B1263" t="s">
        <v>659</v>
      </c>
      <c r="C1263" t="s">
        <v>383</v>
      </c>
      <c r="D1263" t="s">
        <v>1354</v>
      </c>
      <c r="E1263" s="19" t="s">
        <v>737</v>
      </c>
      <c r="F1263" s="19" t="s">
        <v>741</v>
      </c>
      <c r="G1263" s="20">
        <v>1E-3</v>
      </c>
      <c r="H1263" s="20">
        <v>1E-3</v>
      </c>
      <c r="I1263" s="20">
        <v>1E-3</v>
      </c>
    </row>
    <row r="1264" spans="1:9">
      <c r="A1264" s="19" t="str">
        <f t="shared" si="19"/>
        <v>MNGPoverty headcount ratio at $1.90 a day (2011 PPP)</v>
      </c>
      <c r="B1264" t="s">
        <v>29</v>
      </c>
      <c r="C1264" t="s">
        <v>327</v>
      </c>
      <c r="D1264" t="s">
        <v>1354</v>
      </c>
      <c r="E1264" s="19" t="s">
        <v>737</v>
      </c>
      <c r="F1264" s="19" t="s">
        <v>741</v>
      </c>
      <c r="G1264" s="20">
        <v>0.42826469999999994</v>
      </c>
      <c r="H1264" s="20">
        <v>0.35282959999999991</v>
      </c>
      <c r="I1264" s="20">
        <v>0.3111469999999999</v>
      </c>
    </row>
    <row r="1265" spans="1:9">
      <c r="A1265" s="19" t="str">
        <f t="shared" si="19"/>
        <v>MNEPoverty headcount ratio at $1.90 a day (2011 PPP)</v>
      </c>
      <c r="B1265" t="s">
        <v>328</v>
      </c>
      <c r="C1265" t="s">
        <v>329</v>
      </c>
      <c r="D1265" t="s">
        <v>1354</v>
      </c>
      <c r="E1265" s="19" t="s">
        <v>737</v>
      </c>
      <c r="F1265" s="19" t="s">
        <v>741</v>
      </c>
      <c r="G1265" s="20">
        <v>1.6988786300000001</v>
      </c>
      <c r="H1265" s="20">
        <v>1.698700903</v>
      </c>
      <c r="I1265" s="20">
        <v>1.698870439</v>
      </c>
    </row>
    <row r="1266" spans="1:9">
      <c r="A1266" s="19" t="str">
        <f t="shared" si="19"/>
        <v>MARPoverty headcount ratio at $1.90 a day (2011 PPP)</v>
      </c>
      <c r="B1266" t="s">
        <v>332</v>
      </c>
      <c r="C1266" t="s">
        <v>333</v>
      </c>
      <c r="D1266" t="s">
        <v>1354</v>
      </c>
      <c r="E1266" s="19" t="s">
        <v>737</v>
      </c>
      <c r="F1266" s="19" t="s">
        <v>741</v>
      </c>
      <c r="G1266" s="20">
        <v>0.72647609999999996</v>
      </c>
      <c r="H1266" s="20">
        <v>0.65731620000000013</v>
      </c>
      <c r="I1266" s="20">
        <v>0.59081080000000019</v>
      </c>
    </row>
    <row r="1267" spans="1:9">
      <c r="A1267" s="19" t="str">
        <f t="shared" si="19"/>
        <v>MOZPoverty headcount ratio at $1.90 a day (2011 PPP)</v>
      </c>
      <c r="B1267" t="s">
        <v>334</v>
      </c>
      <c r="C1267" t="s">
        <v>335</v>
      </c>
      <c r="D1267" t="s">
        <v>1354</v>
      </c>
      <c r="E1267" s="19" t="s">
        <v>737</v>
      </c>
      <c r="F1267" s="19" t="s">
        <v>741</v>
      </c>
      <c r="G1267" s="20">
        <v>56.84451</v>
      </c>
      <c r="H1267" s="20">
        <v>55.657780000000002</v>
      </c>
      <c r="I1267" s="20">
        <v>54.614990000000006</v>
      </c>
    </row>
    <row r="1268" spans="1:9">
      <c r="A1268" s="19" t="str">
        <f t="shared" si="19"/>
        <v>MMRPoverty headcount ratio at $1.90 a day (2011 PPP)</v>
      </c>
      <c r="B1268" t="s">
        <v>30</v>
      </c>
      <c r="C1268" t="s">
        <v>336</v>
      </c>
      <c r="D1268" t="s">
        <v>1354</v>
      </c>
      <c r="E1268" s="19" t="s">
        <v>737</v>
      </c>
      <c r="F1268" s="19" t="s">
        <v>741</v>
      </c>
      <c r="G1268" s="20">
        <v>1.9999990000000007</v>
      </c>
      <c r="H1268" s="20">
        <v>1.9999980000000006</v>
      </c>
      <c r="I1268" s="20">
        <v>1.9999960000000012</v>
      </c>
    </row>
    <row r="1269" spans="1:9">
      <c r="A1269" s="19" t="str">
        <f t="shared" si="19"/>
        <v>NAMPoverty headcount ratio at $1.90 a day (2011 PPP)</v>
      </c>
      <c r="B1269" t="s">
        <v>337</v>
      </c>
      <c r="C1269" t="s">
        <v>338</v>
      </c>
      <c r="D1269" t="s">
        <v>1354</v>
      </c>
      <c r="E1269" s="19" t="s">
        <v>737</v>
      </c>
      <c r="F1269" s="19" t="s">
        <v>741</v>
      </c>
      <c r="G1269" s="20">
        <v>16.90204000000001</v>
      </c>
      <c r="H1269" s="20">
        <v>16.763030000000011</v>
      </c>
      <c r="I1269" s="20">
        <v>16.615100000000016</v>
      </c>
    </row>
    <row r="1270" spans="1:9">
      <c r="A1270" s="19" t="str">
        <f t="shared" si="19"/>
        <v>NPLPoverty headcount ratio at $1.90 a day (2011 PPP)</v>
      </c>
      <c r="B1270" t="s">
        <v>32</v>
      </c>
      <c r="C1270" t="s">
        <v>340</v>
      </c>
      <c r="D1270" t="s">
        <v>1354</v>
      </c>
      <c r="E1270" s="19" t="s">
        <v>737</v>
      </c>
      <c r="F1270" s="19" t="s">
        <v>741</v>
      </c>
      <c r="G1270" s="20">
        <v>5.0861369999999999</v>
      </c>
      <c r="H1270" s="20">
        <v>4.5857239999999999</v>
      </c>
      <c r="I1270" s="20">
        <v>3.7848660000000001</v>
      </c>
    </row>
    <row r="1271" spans="1:9">
      <c r="A1271" s="19" t="str">
        <f t="shared" si="19"/>
        <v>NLDPoverty headcount ratio at $1.90 a day (2011 PPP)</v>
      </c>
      <c r="B1271" t="s">
        <v>341</v>
      </c>
      <c r="C1271" t="s">
        <v>342</v>
      </c>
      <c r="D1271" t="s">
        <v>1354</v>
      </c>
      <c r="E1271" s="19" t="s">
        <v>737</v>
      </c>
      <c r="F1271" s="19" t="s">
        <v>741</v>
      </c>
      <c r="G1271" s="20">
        <v>0.2</v>
      </c>
      <c r="H1271" s="20">
        <v>0.2</v>
      </c>
      <c r="I1271" s="20">
        <v>0.2</v>
      </c>
    </row>
    <row r="1272" spans="1:9">
      <c r="A1272" s="19" t="str">
        <f t="shared" si="19"/>
        <v>NZLPoverty headcount ratio at $1.90 a day (2011 PPP)</v>
      </c>
      <c r="B1272" t="s">
        <v>34</v>
      </c>
      <c r="C1272" t="s">
        <v>344</v>
      </c>
      <c r="D1272" t="s">
        <v>1354</v>
      </c>
      <c r="E1272" s="19" t="s">
        <v>737</v>
      </c>
      <c r="F1272" s="19" t="s">
        <v>741</v>
      </c>
      <c r="G1272" s="20">
        <v>7.31985E-2</v>
      </c>
      <c r="H1272" s="20">
        <v>6.8940600000000019E-2</v>
      </c>
      <c r="I1272" s="20">
        <v>6.5643000000000021E-2</v>
      </c>
    </row>
    <row r="1273" spans="1:9">
      <c r="A1273" s="19" t="str">
        <f t="shared" si="19"/>
        <v>NICPoverty headcount ratio at $1.90 a day (2011 PPP)</v>
      </c>
      <c r="B1273" t="s">
        <v>345</v>
      </c>
      <c r="C1273" t="s">
        <v>346</v>
      </c>
      <c r="D1273" t="s">
        <v>1354</v>
      </c>
      <c r="E1273" s="19" t="s">
        <v>737</v>
      </c>
      <c r="F1273" s="19" t="s">
        <v>741</v>
      </c>
      <c r="G1273" s="20">
        <v>5.176234</v>
      </c>
      <c r="H1273" s="20">
        <v>5.4430869999999993</v>
      </c>
      <c r="I1273" s="20">
        <v>5.478788999999999</v>
      </c>
    </row>
    <row r="1274" spans="1:9">
      <c r="A1274" s="19" t="str">
        <f t="shared" si="19"/>
        <v>NERPoverty headcount ratio at $1.90 a day (2011 PPP)</v>
      </c>
      <c r="B1274" t="s">
        <v>347</v>
      </c>
      <c r="C1274" t="s">
        <v>348</v>
      </c>
      <c r="D1274" t="s">
        <v>1354</v>
      </c>
      <c r="E1274" s="19" t="s">
        <v>737</v>
      </c>
      <c r="F1274" s="19" t="s">
        <v>741</v>
      </c>
      <c r="G1274" s="20">
        <v>36.114980000000003</v>
      </c>
      <c r="H1274" s="20">
        <v>34.152810000000002</v>
      </c>
      <c r="I1274" s="20">
        <v>32.165959999999998</v>
      </c>
    </row>
    <row r="1275" spans="1:9">
      <c r="A1275" s="19" t="str">
        <f t="shared" si="19"/>
        <v>NGAPoverty headcount ratio at $1.90 a day (2011 PPP)</v>
      </c>
      <c r="B1275" t="s">
        <v>349</v>
      </c>
      <c r="C1275" t="s">
        <v>350</v>
      </c>
      <c r="D1275" t="s">
        <v>1354</v>
      </c>
      <c r="E1275" s="19" t="s">
        <v>737</v>
      </c>
      <c r="F1275" s="19" t="s">
        <v>741</v>
      </c>
      <c r="G1275" s="20">
        <v>31.90033</v>
      </c>
      <c r="H1275" s="20">
        <v>31.500340000000005</v>
      </c>
      <c r="I1275" s="20">
        <v>30.97607</v>
      </c>
    </row>
    <row r="1276" spans="1:9">
      <c r="A1276" s="19" t="str">
        <f t="shared" si="19"/>
        <v>MKDPoverty headcount ratio at $1.90 a day (2011 PPP)</v>
      </c>
      <c r="B1276" t="s">
        <v>354</v>
      </c>
      <c r="C1276" t="s">
        <v>355</v>
      </c>
      <c r="D1276" t="s">
        <v>1354</v>
      </c>
      <c r="E1276" s="19" t="s">
        <v>737</v>
      </c>
      <c r="F1276" s="19" t="s">
        <v>741</v>
      </c>
      <c r="G1276" s="20">
        <v>3.4603010000000003</v>
      </c>
      <c r="H1276" s="20">
        <v>3.1176660000000007</v>
      </c>
      <c r="I1276" s="20">
        <v>2.8389680000000004</v>
      </c>
    </row>
    <row r="1277" spans="1:9">
      <c r="A1277" s="19" t="str">
        <f t="shared" si="19"/>
        <v>NORPoverty headcount ratio at $1.90 a day (2011 PPP)</v>
      </c>
      <c r="B1277" t="s">
        <v>357</v>
      </c>
      <c r="C1277" t="s">
        <v>358</v>
      </c>
      <c r="D1277" t="s">
        <v>1354</v>
      </c>
      <c r="E1277" s="19" t="s">
        <v>737</v>
      </c>
      <c r="F1277" s="19" t="s">
        <v>741</v>
      </c>
      <c r="G1277" s="20">
        <v>0.163136</v>
      </c>
      <c r="H1277" s="20">
        <v>0.15002880000000002</v>
      </c>
      <c r="I1277" s="20">
        <v>0.13954300000000003</v>
      </c>
    </row>
    <row r="1278" spans="1:9">
      <c r="A1278" s="19" t="str">
        <f t="shared" si="19"/>
        <v>OMNPoverty headcount ratio at $1.90 a day (2011 PPP)</v>
      </c>
      <c r="B1278" t="s">
        <v>359</v>
      </c>
      <c r="C1278" t="s">
        <v>360</v>
      </c>
      <c r="D1278" t="s">
        <v>1354</v>
      </c>
      <c r="E1278" s="19" t="s">
        <v>737</v>
      </c>
      <c r="F1278" s="19" t="s">
        <v>741</v>
      </c>
      <c r="G1278" s="20">
        <v>8.9330949999999998</v>
      </c>
      <c r="H1278" s="20">
        <v>8.9372440000000015</v>
      </c>
      <c r="I1278" s="20">
        <v>8.9664330000000021</v>
      </c>
    </row>
    <row r="1279" spans="1:9">
      <c r="A1279" s="19" t="str">
        <f t="shared" si="19"/>
        <v>PAKPoverty headcount ratio at $1.90 a day (2011 PPP)</v>
      </c>
      <c r="B1279" t="s">
        <v>37</v>
      </c>
      <c r="C1279" t="s">
        <v>361</v>
      </c>
      <c r="D1279" t="s">
        <v>1354</v>
      </c>
      <c r="E1279" s="19" t="s">
        <v>737</v>
      </c>
      <c r="F1279" s="19" t="s">
        <v>741</v>
      </c>
      <c r="G1279" s="20">
        <v>5.9711399999999992</v>
      </c>
      <c r="H1279" s="20">
        <v>5.9716509999999996</v>
      </c>
      <c r="I1279" s="20">
        <v>5.7346619999999993</v>
      </c>
    </row>
    <row r="1280" spans="1:9">
      <c r="A1280" s="19" t="str">
        <f t="shared" si="19"/>
        <v>PANPoverty headcount ratio at $1.90 a day (2011 PPP)</v>
      </c>
      <c r="B1280" t="s">
        <v>363</v>
      </c>
      <c r="C1280" t="s">
        <v>364</v>
      </c>
      <c r="D1280" t="s">
        <v>1354</v>
      </c>
      <c r="E1280" s="19" t="s">
        <v>737</v>
      </c>
      <c r="F1280" s="19" t="s">
        <v>741</v>
      </c>
      <c r="G1280" s="20">
        <v>1.4941000000000002</v>
      </c>
      <c r="H1280" s="20">
        <v>1.3121620000000003</v>
      </c>
      <c r="I1280" s="20">
        <v>1.1496250000000001</v>
      </c>
    </row>
    <row r="1281" spans="1:9">
      <c r="A1281" s="19" t="str">
        <f t="shared" si="19"/>
        <v>PNGPoverty headcount ratio at $1.90 a day (2011 PPP)</v>
      </c>
      <c r="B1281" t="s">
        <v>39</v>
      </c>
      <c r="C1281" t="s">
        <v>365</v>
      </c>
      <c r="D1281" t="s">
        <v>1354</v>
      </c>
      <c r="E1281" s="19" t="s">
        <v>737</v>
      </c>
      <c r="F1281" s="19" t="s">
        <v>741</v>
      </c>
      <c r="G1281" s="20">
        <v>13.1798</v>
      </c>
      <c r="H1281" s="20">
        <v>12.789300000000001</v>
      </c>
      <c r="I1281" s="20">
        <v>12.490939999999998</v>
      </c>
    </row>
    <row r="1282" spans="1:9">
      <c r="A1282" s="19" t="str">
        <f t="shared" si="19"/>
        <v>PRYPoverty headcount ratio at $1.90 a day (2011 PPP)</v>
      </c>
      <c r="B1282" t="s">
        <v>366</v>
      </c>
      <c r="C1282" t="s">
        <v>367</v>
      </c>
      <c r="D1282" t="s">
        <v>1354</v>
      </c>
      <c r="E1282" s="19" t="s">
        <v>737</v>
      </c>
      <c r="F1282" s="19" t="s">
        <v>741</v>
      </c>
      <c r="G1282" s="20">
        <v>1.748151</v>
      </c>
      <c r="H1282" s="20">
        <v>1.8289859999999998</v>
      </c>
      <c r="I1282" s="20">
        <v>1.8359839999999996</v>
      </c>
    </row>
    <row r="1283" spans="1:9">
      <c r="A1283" s="19" t="str">
        <f t="shared" ref="A1283:A1346" si="20">C1283&amp;D1283</f>
        <v>PERPoverty headcount ratio at $1.90 a day (2011 PPP)</v>
      </c>
      <c r="B1283" t="s">
        <v>368</v>
      </c>
      <c r="C1283" t="s">
        <v>369</v>
      </c>
      <c r="D1283" t="s">
        <v>1354</v>
      </c>
      <c r="E1283" s="19" t="s">
        <v>737</v>
      </c>
      <c r="F1283" s="19" t="s">
        <v>741</v>
      </c>
      <c r="G1283" s="20">
        <v>2.3323840000000002</v>
      </c>
      <c r="H1283" s="20">
        <v>2.0734920000000003</v>
      </c>
      <c r="I1283" s="20">
        <v>1.8305400000000005</v>
      </c>
    </row>
    <row r="1284" spans="1:9">
      <c r="A1284" s="19" t="str">
        <f t="shared" si="20"/>
        <v>PHLPoverty headcount ratio at $1.90 a day (2011 PPP)</v>
      </c>
      <c r="B1284" t="s">
        <v>40</v>
      </c>
      <c r="C1284" t="s">
        <v>370</v>
      </c>
      <c r="D1284" t="s">
        <v>1354</v>
      </c>
      <c r="E1284" s="19" t="s">
        <v>737</v>
      </c>
      <c r="F1284" s="19" t="s">
        <v>741</v>
      </c>
      <c r="G1284" s="20">
        <v>5.4847989999999989</v>
      </c>
      <c r="H1284" s="20">
        <v>5.1884389999999971</v>
      </c>
      <c r="I1284" s="20">
        <v>4.9039579999999985</v>
      </c>
    </row>
    <row r="1285" spans="1:9">
      <c r="A1285" s="19" t="str">
        <f t="shared" si="20"/>
        <v>POLPoverty headcount ratio at $1.90 a day (2011 PPP)</v>
      </c>
      <c r="B1285" t="s">
        <v>373</v>
      </c>
      <c r="C1285" t="s">
        <v>374</v>
      </c>
      <c r="D1285" t="s">
        <v>1354</v>
      </c>
      <c r="E1285" s="19" t="s">
        <v>737</v>
      </c>
      <c r="F1285" s="19" t="s">
        <v>741</v>
      </c>
      <c r="G1285" s="20">
        <v>0.20784329999999995</v>
      </c>
      <c r="H1285" s="20">
        <v>0.17509079999999999</v>
      </c>
      <c r="I1285" s="20">
        <v>0.14889139999999998</v>
      </c>
    </row>
    <row r="1286" spans="1:9">
      <c r="A1286" s="19" t="str">
        <f t="shared" si="20"/>
        <v>PRTPoverty headcount ratio at $1.90 a day (2011 PPP)</v>
      </c>
      <c r="B1286" t="s">
        <v>375</v>
      </c>
      <c r="C1286" t="s">
        <v>376</v>
      </c>
      <c r="D1286" t="s">
        <v>1354</v>
      </c>
      <c r="E1286" s="19" t="s">
        <v>737</v>
      </c>
      <c r="F1286" s="19" t="s">
        <v>741</v>
      </c>
      <c r="G1286" s="20">
        <v>0.30817030000000001</v>
      </c>
      <c r="H1286" s="20">
        <v>0.27547730000000004</v>
      </c>
      <c r="I1286" s="20">
        <v>0.24932900000000002</v>
      </c>
    </row>
    <row r="1287" spans="1:9">
      <c r="A1287" s="19" t="str">
        <f t="shared" si="20"/>
        <v>QATPoverty headcount ratio at $1.90 a day (2011 PPP)</v>
      </c>
      <c r="B1287" t="s">
        <v>379</v>
      </c>
      <c r="C1287" t="s">
        <v>380</v>
      </c>
      <c r="D1287" t="s">
        <v>1354</v>
      </c>
      <c r="E1287" s="19" t="s">
        <v>737</v>
      </c>
      <c r="F1287" s="19" t="s">
        <v>741</v>
      </c>
      <c r="G1287" s="20">
        <v>1.7206900000000001</v>
      </c>
      <c r="H1287" s="20">
        <v>1.6920539999999999</v>
      </c>
      <c r="I1287" s="20">
        <v>1.6654129999999998</v>
      </c>
    </row>
    <row r="1288" spans="1:9">
      <c r="A1288" s="19" t="str">
        <f t="shared" si="20"/>
        <v>ROUPoverty headcount ratio at $1.90 a day (2011 PPP)</v>
      </c>
      <c r="B1288" t="s">
        <v>386</v>
      </c>
      <c r="C1288" t="s">
        <v>387</v>
      </c>
      <c r="D1288" t="s">
        <v>1354</v>
      </c>
      <c r="E1288" s="19" t="s">
        <v>737</v>
      </c>
      <c r="F1288" s="19" t="s">
        <v>741</v>
      </c>
      <c r="G1288" s="20">
        <v>2.4887759999999997</v>
      </c>
      <c r="H1288" s="20">
        <v>2.1347369999999994</v>
      </c>
      <c r="I1288" s="20">
        <v>1.8544799999999992</v>
      </c>
    </row>
    <row r="1289" spans="1:9">
      <c r="A1289" s="19" t="str">
        <f t="shared" si="20"/>
        <v>RUSPoverty headcount ratio at $1.90 a day (2011 PPP)</v>
      </c>
      <c r="B1289" t="s">
        <v>42</v>
      </c>
      <c r="C1289" t="s">
        <v>388</v>
      </c>
      <c r="D1289" t="s">
        <v>1354</v>
      </c>
      <c r="E1289" s="19" t="s">
        <v>737</v>
      </c>
      <c r="F1289" s="19" t="s">
        <v>741</v>
      </c>
      <c r="G1289" s="20">
        <v>1.3442999999999997E-3</v>
      </c>
      <c r="H1289" s="20">
        <v>1.9829999999999987E-3</v>
      </c>
      <c r="I1289" s="20">
        <v>1.5874999999999986E-3</v>
      </c>
    </row>
    <row r="1290" spans="1:9">
      <c r="A1290" s="19" t="str">
        <f t="shared" si="20"/>
        <v>RWAPoverty headcount ratio at $1.90 a day (2011 PPP)</v>
      </c>
      <c r="B1290" t="s">
        <v>389</v>
      </c>
      <c r="C1290" t="s">
        <v>390</v>
      </c>
      <c r="D1290" t="s">
        <v>1354</v>
      </c>
      <c r="E1290" s="19" t="s">
        <v>737</v>
      </c>
      <c r="F1290" s="19" t="s">
        <v>741</v>
      </c>
      <c r="G1290" s="20">
        <v>48.732399999999991</v>
      </c>
      <c r="H1290" s="20">
        <v>46.283279999999984</v>
      </c>
      <c r="I1290" s="20">
        <v>43.946179999999984</v>
      </c>
    </row>
    <row r="1291" spans="1:9">
      <c r="A1291" s="19" t="str">
        <f t="shared" si="20"/>
        <v>WSMPoverty headcount ratio at $1.90 a day (2011 PPP)</v>
      </c>
      <c r="B1291" t="s">
        <v>43</v>
      </c>
      <c r="C1291" t="s">
        <v>405</v>
      </c>
      <c r="D1291" t="s">
        <v>1354</v>
      </c>
      <c r="E1291" s="19" t="s">
        <v>737</v>
      </c>
      <c r="F1291" s="19" t="s">
        <v>741</v>
      </c>
      <c r="G1291" s="20">
        <v>1.493708</v>
      </c>
      <c r="H1291" s="20">
        <v>1.330881</v>
      </c>
      <c r="I1291" s="20">
        <v>1.1879860000000002</v>
      </c>
    </row>
    <row r="1292" spans="1:9">
      <c r="A1292" s="19" t="str">
        <f t="shared" si="20"/>
        <v>STPPoverty headcount ratio at $1.90 a day (2011 PPP)</v>
      </c>
      <c r="B1292" t="s">
        <v>408</v>
      </c>
      <c r="C1292" t="s">
        <v>409</v>
      </c>
      <c r="D1292" t="s">
        <v>1354</v>
      </c>
      <c r="E1292" s="19" t="s">
        <v>737</v>
      </c>
      <c r="F1292" s="19" t="s">
        <v>741</v>
      </c>
      <c r="G1292" s="20">
        <v>29.681750000000008</v>
      </c>
      <c r="H1292" s="20">
        <v>26.651510000000009</v>
      </c>
      <c r="I1292" s="20">
        <v>23.737470000000009</v>
      </c>
    </row>
    <row r="1293" spans="1:9">
      <c r="A1293" s="19" t="str">
        <f t="shared" si="20"/>
        <v>SAUPoverty headcount ratio at $1.90 a day (2011 PPP)</v>
      </c>
      <c r="B1293" t="s">
        <v>411</v>
      </c>
      <c r="C1293" t="s">
        <v>412</v>
      </c>
      <c r="D1293" t="s">
        <v>1354</v>
      </c>
      <c r="E1293" s="19" t="s">
        <v>737</v>
      </c>
      <c r="F1293" s="19" t="s">
        <v>741</v>
      </c>
      <c r="G1293" s="20">
        <v>8.515072</v>
      </c>
      <c r="H1293" s="20">
        <v>8.5527580000000007</v>
      </c>
      <c r="I1293" s="20">
        <v>8.5346820000000001</v>
      </c>
    </row>
    <row r="1294" spans="1:9">
      <c r="A1294" s="19" t="str">
        <f t="shared" si="20"/>
        <v>SENPoverty headcount ratio at $1.90 a day (2011 PPP)</v>
      </c>
      <c r="B1294" t="s">
        <v>413</v>
      </c>
      <c r="C1294" t="s">
        <v>414</v>
      </c>
      <c r="D1294" t="s">
        <v>1354</v>
      </c>
      <c r="E1294" s="19" t="s">
        <v>737</v>
      </c>
      <c r="F1294" s="19" t="s">
        <v>741</v>
      </c>
      <c r="G1294" s="20">
        <v>26.485420000000001</v>
      </c>
      <c r="H1294" s="20">
        <v>24.763089999999995</v>
      </c>
      <c r="I1294" s="20">
        <v>23.119869999999999</v>
      </c>
    </row>
    <row r="1295" spans="1:9">
      <c r="A1295" s="19" t="str">
        <f t="shared" si="20"/>
        <v>SRBPoverty headcount ratio at $1.90 a day (2011 PPP)</v>
      </c>
      <c r="B1295" t="s">
        <v>415</v>
      </c>
      <c r="C1295" t="s">
        <v>416</v>
      </c>
      <c r="D1295" t="s">
        <v>1354</v>
      </c>
      <c r="E1295" s="19" t="s">
        <v>737</v>
      </c>
      <c r="F1295" s="19" t="s">
        <v>741</v>
      </c>
      <c r="G1295" s="20">
        <v>4.5665630000000004</v>
      </c>
      <c r="H1295" s="20">
        <v>4.2168660000000004</v>
      </c>
      <c r="I1295" s="20">
        <v>3.925916</v>
      </c>
    </row>
    <row r="1296" spans="1:9">
      <c r="A1296" s="19" t="str">
        <f t="shared" si="20"/>
        <v>SLEPoverty headcount ratio at $1.90 a day (2011 PPP)</v>
      </c>
      <c r="B1296" t="s">
        <v>419</v>
      </c>
      <c r="C1296" t="s">
        <v>420</v>
      </c>
      <c r="D1296" t="s">
        <v>1354</v>
      </c>
      <c r="E1296" s="19" t="s">
        <v>737</v>
      </c>
      <c r="F1296" s="19" t="s">
        <v>741</v>
      </c>
      <c r="G1296" s="20">
        <v>38.227530000000002</v>
      </c>
      <c r="H1296" s="20">
        <v>36.331379999999996</v>
      </c>
      <c r="I1296" s="20">
        <v>34.536679999999997</v>
      </c>
    </row>
    <row r="1297" spans="1:9">
      <c r="A1297" s="19" t="str">
        <f t="shared" si="20"/>
        <v>SGPPoverty headcount ratio at $1.90 a day (2011 PPP)</v>
      </c>
      <c r="B1297" t="s">
        <v>44</v>
      </c>
      <c r="C1297" t="s">
        <v>421</v>
      </c>
      <c r="D1297" t="s">
        <v>1354</v>
      </c>
      <c r="E1297" s="19" t="s">
        <v>737</v>
      </c>
      <c r="F1297" s="19" t="s">
        <v>741</v>
      </c>
      <c r="G1297" s="20">
        <v>4.3044300000000003E-4</v>
      </c>
      <c r="H1297" s="20">
        <v>3.9392700000000002E-4</v>
      </c>
      <c r="I1297" s="20">
        <v>3.9744200000000008E-4</v>
      </c>
    </row>
    <row r="1298" spans="1:9">
      <c r="A1298" s="19" t="str">
        <f t="shared" si="20"/>
        <v>SVKPoverty headcount ratio at $1.90 a day (2011 PPP)</v>
      </c>
      <c r="B1298" t="s">
        <v>664</v>
      </c>
      <c r="C1298" t="s">
        <v>425</v>
      </c>
      <c r="D1298" t="s">
        <v>1354</v>
      </c>
      <c r="E1298" s="19" t="s">
        <v>737</v>
      </c>
      <c r="F1298" s="19" t="s">
        <v>741</v>
      </c>
      <c r="G1298" s="20">
        <v>1.1813756</v>
      </c>
      <c r="H1298" s="20">
        <v>1.1355005</v>
      </c>
      <c r="I1298" s="20">
        <v>1.0988005999999999</v>
      </c>
    </row>
    <row r="1299" spans="1:9">
      <c r="A1299" s="19" t="str">
        <f t="shared" si="20"/>
        <v>SVNPoverty headcount ratio at $1.90 a day (2011 PPP)</v>
      </c>
      <c r="B1299" t="s">
        <v>426</v>
      </c>
      <c r="C1299" t="s">
        <v>427</v>
      </c>
      <c r="D1299" t="s">
        <v>1354</v>
      </c>
      <c r="E1299" s="19" t="s">
        <v>737</v>
      </c>
      <c r="F1299" s="19" t="s">
        <v>741</v>
      </c>
      <c r="G1299" s="20">
        <v>0</v>
      </c>
      <c r="H1299" s="20">
        <v>0</v>
      </c>
      <c r="I1299" s="20">
        <v>0</v>
      </c>
    </row>
    <row r="1300" spans="1:9">
      <c r="A1300" s="19" t="str">
        <f t="shared" si="20"/>
        <v>SLBPoverty headcount ratio at $1.90 a day (2011 PPP)</v>
      </c>
      <c r="B1300" t="s">
        <v>45</v>
      </c>
      <c r="C1300" t="s">
        <v>428</v>
      </c>
      <c r="D1300" t="s">
        <v>1354</v>
      </c>
      <c r="E1300" s="19" t="s">
        <v>737</v>
      </c>
      <c r="F1300" s="19" t="s">
        <v>741</v>
      </c>
      <c r="G1300" s="20">
        <v>18.70787</v>
      </c>
      <c r="H1300" s="20">
        <v>18.164209999999997</v>
      </c>
      <c r="I1300" s="20">
        <v>17.709720000000001</v>
      </c>
    </row>
    <row r="1301" spans="1:9">
      <c r="A1301" s="19" t="str">
        <f t="shared" si="20"/>
        <v>SOMPoverty headcount ratio at $1.90 a day (2011 PPP)</v>
      </c>
      <c r="B1301" t="s">
        <v>429</v>
      </c>
      <c r="C1301" t="s">
        <v>430</v>
      </c>
      <c r="D1301" t="s">
        <v>1354</v>
      </c>
      <c r="E1301" s="19" t="s">
        <v>737</v>
      </c>
      <c r="F1301" s="19" t="s">
        <v>741</v>
      </c>
      <c r="G1301" s="20">
        <v>99.914029999999997</v>
      </c>
      <c r="H1301" s="20">
        <v>99.909540000000021</v>
      </c>
      <c r="I1301" s="20">
        <v>99.904540000000011</v>
      </c>
    </row>
    <row r="1302" spans="1:9">
      <c r="A1302" s="19" t="str">
        <f t="shared" si="20"/>
        <v>ZAFPoverty headcount ratio at $1.90 a day (2011 PPP)</v>
      </c>
      <c r="B1302" t="s">
        <v>431</v>
      </c>
      <c r="C1302" t="s">
        <v>432</v>
      </c>
      <c r="D1302" t="s">
        <v>1354</v>
      </c>
      <c r="E1302" s="19" t="s">
        <v>737</v>
      </c>
      <c r="F1302" s="19" t="s">
        <v>741</v>
      </c>
      <c r="G1302" s="20">
        <v>22.14142</v>
      </c>
      <c r="H1302" s="20">
        <v>22.168289999999995</v>
      </c>
      <c r="I1302" s="20">
        <v>22.072980000000001</v>
      </c>
    </row>
    <row r="1303" spans="1:9">
      <c r="A1303" s="19" t="str">
        <f t="shared" si="20"/>
        <v>SSDPoverty headcount ratio at $1.90 a day (2011 PPP)</v>
      </c>
      <c r="B1303" t="s">
        <v>435</v>
      </c>
      <c r="C1303" t="s">
        <v>436</v>
      </c>
      <c r="D1303" t="s">
        <v>1354</v>
      </c>
      <c r="E1303" s="19" t="s">
        <v>737</v>
      </c>
      <c r="F1303" s="19" t="s">
        <v>741</v>
      </c>
      <c r="G1303" s="20">
        <v>68.598929999999996</v>
      </c>
      <c r="H1303" s="20">
        <v>68.051839999999999</v>
      </c>
      <c r="I1303" s="20">
        <v>67.393839999999983</v>
      </c>
    </row>
    <row r="1304" spans="1:9">
      <c r="A1304" s="19" t="str">
        <f t="shared" si="20"/>
        <v>ESPPoverty headcount ratio at $1.90 a day (2011 PPP)</v>
      </c>
      <c r="B1304" t="s">
        <v>437</v>
      </c>
      <c r="C1304" t="s">
        <v>438</v>
      </c>
      <c r="D1304" t="s">
        <v>1354</v>
      </c>
      <c r="E1304" s="19" t="s">
        <v>737</v>
      </c>
      <c r="F1304" s="19" t="s">
        <v>741</v>
      </c>
      <c r="G1304" s="20">
        <v>0.51574899999999979</v>
      </c>
      <c r="H1304" s="20">
        <v>0.45022539999999978</v>
      </c>
      <c r="I1304" s="20">
        <v>0.39780599999999977</v>
      </c>
    </row>
    <row r="1305" spans="1:9">
      <c r="A1305" s="19" t="str">
        <f t="shared" si="20"/>
        <v>LKAPoverty headcount ratio at $1.90 a day (2011 PPP)</v>
      </c>
      <c r="B1305" t="s">
        <v>46</v>
      </c>
      <c r="C1305" t="s">
        <v>439</v>
      </c>
      <c r="D1305" t="s">
        <v>1354</v>
      </c>
      <c r="E1305" s="19" t="s">
        <v>737</v>
      </c>
      <c r="F1305" s="19" t="s">
        <v>741</v>
      </c>
      <c r="G1305" s="20">
        <v>1.7269019999999997</v>
      </c>
      <c r="H1305" s="20">
        <v>1.8347820000000001</v>
      </c>
      <c r="I1305" s="20">
        <v>1.8594580000000001</v>
      </c>
    </row>
    <row r="1306" spans="1:9">
      <c r="A1306" s="19" t="str">
        <f t="shared" si="20"/>
        <v>SDNPoverty headcount ratio at $1.90 a day (2011 PPP)</v>
      </c>
      <c r="B1306" t="s">
        <v>442</v>
      </c>
      <c r="C1306" t="s">
        <v>443</v>
      </c>
      <c r="D1306" t="s">
        <v>1354</v>
      </c>
      <c r="E1306" s="19" t="s">
        <v>737</v>
      </c>
      <c r="F1306" s="19" t="s">
        <v>741</v>
      </c>
      <c r="G1306" s="20">
        <v>21.588600000000003</v>
      </c>
      <c r="H1306" s="20">
        <v>21.767038000000003</v>
      </c>
      <c r="I1306" s="20">
        <v>21.685968000000003</v>
      </c>
    </row>
    <row r="1307" spans="1:9">
      <c r="A1307" s="19" t="str">
        <f t="shared" si="20"/>
        <v>SURPoverty headcount ratio at $1.90 a day (2011 PPP)</v>
      </c>
      <c r="B1307" t="s">
        <v>444</v>
      </c>
      <c r="C1307" t="s">
        <v>445</v>
      </c>
      <c r="D1307" t="s">
        <v>1354</v>
      </c>
      <c r="E1307" s="19" t="s">
        <v>737</v>
      </c>
      <c r="F1307" s="19" t="s">
        <v>741</v>
      </c>
      <c r="G1307" s="20">
        <v>4.5513599999999999</v>
      </c>
      <c r="H1307" s="20">
        <v>4.3776640000000002</v>
      </c>
      <c r="I1307" s="20">
        <v>4.0766070000000001</v>
      </c>
    </row>
    <row r="1308" spans="1:9">
      <c r="A1308" s="19" t="str">
        <f t="shared" si="20"/>
        <v>SWEPoverty headcount ratio at $1.90 a day (2011 PPP)</v>
      </c>
      <c r="B1308" t="s">
        <v>448</v>
      </c>
      <c r="C1308" t="s">
        <v>449</v>
      </c>
      <c r="D1308" t="s">
        <v>1354</v>
      </c>
      <c r="E1308" s="19" t="s">
        <v>737</v>
      </c>
      <c r="F1308" s="19" t="s">
        <v>741</v>
      </c>
      <c r="G1308" s="20">
        <v>0.10784000000000002</v>
      </c>
      <c r="H1308" s="20">
        <v>7.5072E-2</v>
      </c>
      <c r="I1308" s="20">
        <v>4.8857600000000001E-2</v>
      </c>
    </row>
    <row r="1309" spans="1:9">
      <c r="A1309" s="19" t="str">
        <f t="shared" si="20"/>
        <v>CHEPoverty headcount ratio at $1.90 a day (2011 PPP)</v>
      </c>
      <c r="B1309" t="s">
        <v>450</v>
      </c>
      <c r="C1309" t="s">
        <v>451</v>
      </c>
      <c r="D1309" t="s">
        <v>1354</v>
      </c>
      <c r="E1309" s="19" t="s">
        <v>737</v>
      </c>
      <c r="F1309" s="19" t="s">
        <v>741</v>
      </c>
      <c r="G1309" s="20">
        <v>0</v>
      </c>
      <c r="H1309" s="20">
        <v>0</v>
      </c>
      <c r="I1309" s="20">
        <v>0</v>
      </c>
    </row>
    <row r="1310" spans="1:9">
      <c r="A1310" s="19" t="str">
        <f t="shared" si="20"/>
        <v>SYRPoverty headcount ratio at $1.90 a day (2011 PPP)</v>
      </c>
      <c r="B1310" t="s">
        <v>452</v>
      </c>
      <c r="C1310" t="s">
        <v>453</v>
      </c>
      <c r="D1310" t="s">
        <v>1354</v>
      </c>
      <c r="E1310" s="19" t="s">
        <v>737</v>
      </c>
      <c r="F1310" s="19" t="s">
        <v>741</v>
      </c>
      <c r="G1310" s="20">
        <v>3.179637</v>
      </c>
      <c r="H1310" s="20">
        <v>3.1504319999999999</v>
      </c>
      <c r="I1310" s="20">
        <v>3.326476</v>
      </c>
    </row>
    <row r="1311" spans="1:9">
      <c r="A1311" s="19" t="str">
        <f t="shared" si="20"/>
        <v>TJKPoverty headcount ratio at $1.90 a day (2011 PPP)</v>
      </c>
      <c r="B1311" t="s">
        <v>47</v>
      </c>
      <c r="C1311" t="s">
        <v>454</v>
      </c>
      <c r="D1311" t="s">
        <v>1354</v>
      </c>
      <c r="E1311" s="19" t="s">
        <v>737</v>
      </c>
      <c r="F1311" s="19" t="s">
        <v>741</v>
      </c>
      <c r="G1311" s="20">
        <v>2.3167870000000002</v>
      </c>
      <c r="H1311" s="20">
        <v>2.061248</v>
      </c>
      <c r="I1311" s="20">
        <v>1.8705890000000001</v>
      </c>
    </row>
    <row r="1312" spans="1:9">
      <c r="A1312" s="19" t="str">
        <f t="shared" si="20"/>
        <v>TZAPoverty headcount ratio at $1.90 a day (2011 PPP)</v>
      </c>
      <c r="B1312" t="s">
        <v>668</v>
      </c>
      <c r="C1312" t="s">
        <v>480</v>
      </c>
      <c r="D1312" t="s">
        <v>1354</v>
      </c>
      <c r="E1312" s="19" t="s">
        <v>737</v>
      </c>
      <c r="F1312" s="19" t="s">
        <v>741</v>
      </c>
      <c r="G1312" s="20">
        <v>46.558349999999997</v>
      </c>
      <c r="H1312" s="20">
        <v>45.230730000000001</v>
      </c>
      <c r="I1312" s="20">
        <v>43.907170000000001</v>
      </c>
    </row>
    <row r="1313" spans="1:9">
      <c r="A1313" s="19" t="str">
        <f t="shared" si="20"/>
        <v>THAPoverty headcount ratio at $1.90 a day (2011 PPP)</v>
      </c>
      <c r="B1313" t="s">
        <v>48</v>
      </c>
      <c r="C1313" t="s">
        <v>455</v>
      </c>
      <c r="D1313" t="s">
        <v>1354</v>
      </c>
      <c r="E1313" s="19" t="s">
        <v>737</v>
      </c>
      <c r="F1313" s="19" t="s">
        <v>741</v>
      </c>
      <c r="G1313" s="20">
        <v>5.0009700000000004E-3</v>
      </c>
      <c r="H1313" s="20">
        <v>7.8919700000000016E-3</v>
      </c>
      <c r="I1313" s="20">
        <v>1.3430070000000002E-2</v>
      </c>
    </row>
    <row r="1314" spans="1:9">
      <c r="A1314" s="19" t="str">
        <f t="shared" si="20"/>
        <v>TLSPoverty headcount ratio at $1.90 a day (2011 PPP)</v>
      </c>
      <c r="B1314" t="s">
        <v>49</v>
      </c>
      <c r="C1314" t="s">
        <v>456</v>
      </c>
      <c r="D1314" t="s">
        <v>1354</v>
      </c>
      <c r="E1314" s="19" t="s">
        <v>737</v>
      </c>
      <c r="F1314" s="19" t="s">
        <v>741</v>
      </c>
      <c r="G1314" s="20">
        <v>33.046120000000002</v>
      </c>
      <c r="H1314" s="20">
        <v>33.022660000000002</v>
      </c>
      <c r="I1314" s="20">
        <v>33.01706999999999</v>
      </c>
    </row>
    <row r="1315" spans="1:9">
      <c r="A1315" s="19" t="str">
        <f t="shared" si="20"/>
        <v>TGOPoverty headcount ratio at $1.90 a day (2011 PPP)</v>
      </c>
      <c r="B1315" t="s">
        <v>457</v>
      </c>
      <c r="C1315" t="s">
        <v>458</v>
      </c>
      <c r="D1315" t="s">
        <v>1354</v>
      </c>
      <c r="E1315" s="19" t="s">
        <v>737</v>
      </c>
      <c r="F1315" s="19" t="s">
        <v>741</v>
      </c>
      <c r="G1315" s="20">
        <v>41.337319999999991</v>
      </c>
      <c r="H1315" s="20">
        <v>39.635889999999989</v>
      </c>
      <c r="I1315" s="20">
        <v>38.06604999999999</v>
      </c>
    </row>
    <row r="1316" spans="1:9">
      <c r="A1316" s="19" t="str">
        <f t="shared" si="20"/>
        <v>TONPoverty headcount ratio at $1.90 a day (2011 PPP)</v>
      </c>
      <c r="B1316" t="s">
        <v>50</v>
      </c>
      <c r="C1316" t="s">
        <v>461</v>
      </c>
      <c r="D1316" t="s">
        <v>1354</v>
      </c>
      <c r="E1316" s="19" t="s">
        <v>737</v>
      </c>
      <c r="F1316" s="19" t="s">
        <v>741</v>
      </c>
      <c r="G1316" s="20">
        <v>0.63112522666877191</v>
      </c>
      <c r="H1316" s="20">
        <v>0.63442664945732319</v>
      </c>
      <c r="I1316" s="20">
        <v>0.61286315841495054</v>
      </c>
    </row>
    <row r="1317" spans="1:9">
      <c r="A1317" s="19" t="str">
        <f t="shared" si="20"/>
        <v>TTOPoverty headcount ratio at $1.90 a day (2011 PPP)</v>
      </c>
      <c r="B1317" t="s">
        <v>462</v>
      </c>
      <c r="C1317" t="s">
        <v>463</v>
      </c>
      <c r="D1317" t="s">
        <v>1354</v>
      </c>
      <c r="E1317" s="19" t="s">
        <v>737</v>
      </c>
      <c r="F1317" s="19" t="s">
        <v>741</v>
      </c>
      <c r="G1317" s="20">
        <v>4.7384999999999997E-2</v>
      </c>
      <c r="H1317" s="20">
        <v>4.442829999999999E-2</v>
      </c>
      <c r="I1317" s="20">
        <v>4.1389899999999986E-2</v>
      </c>
    </row>
    <row r="1318" spans="1:9">
      <c r="A1318" s="19" t="str">
        <f t="shared" si="20"/>
        <v>TUNPoverty headcount ratio at $1.90 a day (2011 PPP)</v>
      </c>
      <c r="B1318" t="s">
        <v>464</v>
      </c>
      <c r="C1318" t="s">
        <v>465</v>
      </c>
      <c r="D1318" t="s">
        <v>1354</v>
      </c>
      <c r="E1318" s="19" t="s">
        <v>737</v>
      </c>
      <c r="F1318" s="19" t="s">
        <v>741</v>
      </c>
      <c r="G1318" s="20">
        <v>0.14701969999999998</v>
      </c>
      <c r="H1318" s="20">
        <v>0.11999099999999999</v>
      </c>
      <c r="I1318" s="20">
        <v>9.75491E-2</v>
      </c>
    </row>
    <row r="1319" spans="1:9">
      <c r="A1319" s="19" t="str">
        <f t="shared" si="20"/>
        <v>TURPoverty headcount ratio at $1.90 a day (2011 PPP)</v>
      </c>
      <c r="B1319" t="s">
        <v>51</v>
      </c>
      <c r="C1319" t="s">
        <v>466</v>
      </c>
      <c r="D1319" t="s">
        <v>1354</v>
      </c>
      <c r="E1319" s="19" t="s">
        <v>737</v>
      </c>
      <c r="F1319" s="19" t="s">
        <v>741</v>
      </c>
      <c r="G1319" s="20">
        <v>0.12793290000000002</v>
      </c>
      <c r="H1319" s="20">
        <v>0.12229080000000003</v>
      </c>
      <c r="I1319" s="20">
        <v>0.10774420000000001</v>
      </c>
    </row>
    <row r="1320" spans="1:9">
      <c r="A1320" s="19" t="str">
        <f t="shared" si="20"/>
        <v>TKMPoverty headcount ratio at $1.90 a day (2011 PPP)</v>
      </c>
      <c r="B1320" t="s">
        <v>52</v>
      </c>
      <c r="C1320" t="s">
        <v>467</v>
      </c>
      <c r="D1320" t="s">
        <v>1354</v>
      </c>
      <c r="E1320" s="19" t="s">
        <v>737</v>
      </c>
      <c r="F1320" s="19" t="s">
        <v>741</v>
      </c>
      <c r="G1320" s="20">
        <v>32.660330000000002</v>
      </c>
      <c r="H1320" s="20">
        <v>32.467280000000002</v>
      </c>
      <c r="I1320" s="20">
        <v>31.111229999999999</v>
      </c>
    </row>
    <row r="1321" spans="1:9">
      <c r="A1321" s="19" t="str">
        <f t="shared" si="20"/>
        <v>TUVPoverty headcount ratio at $1.90 a day (2011 PPP)</v>
      </c>
      <c r="B1321" t="s">
        <v>53</v>
      </c>
      <c r="C1321" t="s">
        <v>470</v>
      </c>
      <c r="D1321" t="s">
        <v>1354</v>
      </c>
      <c r="E1321" s="19" t="s">
        <v>737</v>
      </c>
      <c r="F1321" s="19" t="s">
        <v>741</v>
      </c>
      <c r="G1321" s="20">
        <v>1.8535108037346455</v>
      </c>
      <c r="H1321" s="20">
        <v>1.7214907261078696</v>
      </c>
      <c r="I1321" s="20">
        <v>1.5755685211188801</v>
      </c>
    </row>
    <row r="1322" spans="1:9">
      <c r="A1322" s="19" t="str">
        <f t="shared" si="20"/>
        <v>UGAPoverty headcount ratio at $1.90 a day (2011 PPP)</v>
      </c>
      <c r="B1322" t="s">
        <v>471</v>
      </c>
      <c r="C1322" t="s">
        <v>472</v>
      </c>
      <c r="D1322" t="s">
        <v>1354</v>
      </c>
      <c r="E1322" s="19" t="s">
        <v>737</v>
      </c>
      <c r="F1322" s="19" t="s">
        <v>741</v>
      </c>
      <c r="G1322" s="20">
        <v>38.518650000000001</v>
      </c>
      <c r="H1322" s="20">
        <v>36.783900000000003</v>
      </c>
      <c r="I1322" s="20">
        <v>34.886869999999995</v>
      </c>
    </row>
    <row r="1323" spans="1:9">
      <c r="A1323" s="19" t="str">
        <f t="shared" si="20"/>
        <v>UKRPoverty headcount ratio at $1.90 a day (2011 PPP)</v>
      </c>
      <c r="B1323" t="s">
        <v>473</v>
      </c>
      <c r="C1323" t="s">
        <v>474</v>
      </c>
      <c r="D1323" t="s">
        <v>1354</v>
      </c>
      <c r="E1323" s="19" t="s">
        <v>737</v>
      </c>
      <c r="F1323" s="19" t="s">
        <v>741</v>
      </c>
      <c r="G1323" s="20">
        <v>1E-3</v>
      </c>
      <c r="H1323" s="20">
        <v>1E-3</v>
      </c>
      <c r="I1323" s="20">
        <v>1E-3</v>
      </c>
    </row>
    <row r="1324" spans="1:9">
      <c r="A1324" s="19" t="str">
        <f t="shared" si="20"/>
        <v>AREPoverty headcount ratio at $1.90 a day (2011 PPP)</v>
      </c>
      <c r="B1324" t="s">
        <v>475</v>
      </c>
      <c r="C1324" t="s">
        <v>476</v>
      </c>
      <c r="D1324" t="s">
        <v>1354</v>
      </c>
      <c r="E1324" s="19" t="s">
        <v>737</v>
      </c>
      <c r="F1324" s="19" t="s">
        <v>741</v>
      </c>
      <c r="G1324" s="20">
        <v>1.1185080000000001</v>
      </c>
      <c r="H1324" s="20">
        <v>1.1153550000000003</v>
      </c>
      <c r="I1324" s="20">
        <v>1.1044920000000005</v>
      </c>
    </row>
    <row r="1325" spans="1:9">
      <c r="A1325" s="19" t="str">
        <f t="shared" si="20"/>
        <v>GBRPoverty headcount ratio at $1.90 a day (2011 PPP)</v>
      </c>
      <c r="B1325" t="s">
        <v>652</v>
      </c>
      <c r="C1325" t="s">
        <v>478</v>
      </c>
      <c r="D1325" t="s">
        <v>1354</v>
      </c>
      <c r="E1325" s="19" t="s">
        <v>737</v>
      </c>
      <c r="F1325" s="19" t="s">
        <v>741</v>
      </c>
      <c r="G1325" s="20">
        <v>0.13753779999999996</v>
      </c>
      <c r="H1325" s="20">
        <v>0.12443069999999995</v>
      </c>
      <c r="I1325" s="20">
        <v>0.11394469999999994</v>
      </c>
    </row>
    <row r="1326" spans="1:9">
      <c r="A1326" s="19" t="str">
        <f t="shared" si="20"/>
        <v>USAPoverty headcount ratio at $1.90 a day (2011 PPP)</v>
      </c>
      <c r="B1326" t="s">
        <v>669</v>
      </c>
      <c r="C1326" t="s">
        <v>484</v>
      </c>
      <c r="D1326" t="s">
        <v>1354</v>
      </c>
      <c r="E1326" s="19" t="s">
        <v>737</v>
      </c>
      <c r="F1326" s="19" t="s">
        <v>741</v>
      </c>
      <c r="G1326" s="20">
        <v>0.73161710000000002</v>
      </c>
      <c r="H1326" s="20">
        <v>0.63333740000000005</v>
      </c>
      <c r="I1326" s="20">
        <v>0.55471160000000008</v>
      </c>
    </row>
    <row r="1327" spans="1:9">
      <c r="A1327" s="19" t="str">
        <f t="shared" si="20"/>
        <v>URYPoverty headcount ratio at $1.90 a day (2011 PPP)</v>
      </c>
      <c r="B1327" t="s">
        <v>487</v>
      </c>
      <c r="C1327" t="s">
        <v>488</v>
      </c>
      <c r="D1327" t="s">
        <v>1354</v>
      </c>
      <c r="E1327" s="19" t="s">
        <v>737</v>
      </c>
      <c r="F1327" s="19" t="s">
        <v>741</v>
      </c>
      <c r="G1327" s="20">
        <v>9.0910599999999994E-2</v>
      </c>
      <c r="H1327" s="20">
        <v>8.2150199999999993E-2</v>
      </c>
      <c r="I1327" s="20">
        <v>7.4360900000000008E-2</v>
      </c>
    </row>
    <row r="1328" spans="1:9">
      <c r="A1328" s="19" t="str">
        <f t="shared" si="20"/>
        <v>UZBPoverty headcount ratio at $1.90 a day (2011 PPP)</v>
      </c>
      <c r="B1328" t="s">
        <v>54</v>
      </c>
      <c r="C1328" t="s">
        <v>489</v>
      </c>
      <c r="D1328" t="s">
        <v>1354</v>
      </c>
      <c r="E1328" s="19" t="s">
        <v>737</v>
      </c>
      <c r="F1328" s="19" t="s">
        <v>741</v>
      </c>
      <c r="G1328" s="20">
        <v>17.901530000000001</v>
      </c>
      <c r="H1328" s="20">
        <v>17.555820000000004</v>
      </c>
      <c r="I1328" s="20">
        <v>16.853060000000003</v>
      </c>
    </row>
    <row r="1329" spans="1:9">
      <c r="A1329" s="19" t="str">
        <f t="shared" si="20"/>
        <v>VUTPoverty headcount ratio at $1.90 a day (2011 PPP)</v>
      </c>
      <c r="B1329" t="s">
        <v>55</v>
      </c>
      <c r="C1329" t="s">
        <v>490</v>
      </c>
      <c r="D1329" t="s">
        <v>1354</v>
      </c>
      <c r="E1329" s="19" t="s">
        <v>737</v>
      </c>
      <c r="F1329" s="19" t="s">
        <v>741</v>
      </c>
      <c r="G1329" s="20">
        <v>10.820029999999999</v>
      </c>
      <c r="H1329" s="20">
        <v>10.489450000000001</v>
      </c>
      <c r="I1329" s="20">
        <v>10.148000000000001</v>
      </c>
    </row>
    <row r="1330" spans="1:9">
      <c r="A1330" s="19" t="str">
        <f t="shared" si="20"/>
        <v>VENPoverty headcount ratio at $1.90 a day (2011 PPP)</v>
      </c>
      <c r="B1330" t="s">
        <v>688</v>
      </c>
      <c r="C1330" t="s">
        <v>492</v>
      </c>
      <c r="D1330" t="s">
        <v>1354</v>
      </c>
      <c r="E1330" s="19" t="s">
        <v>737</v>
      </c>
      <c r="F1330" s="19" t="s">
        <v>741</v>
      </c>
      <c r="G1330" s="20">
        <v>18.002389999999998</v>
      </c>
      <c r="H1330" s="20">
        <v>20.02037</v>
      </c>
      <c r="I1330" s="20">
        <v>21.0122</v>
      </c>
    </row>
    <row r="1331" spans="1:9">
      <c r="A1331" s="19" t="str">
        <f t="shared" si="20"/>
        <v>VNMPoverty headcount ratio at $1.90 a day (2011 PPP)</v>
      </c>
      <c r="B1331" t="s">
        <v>671</v>
      </c>
      <c r="C1331" t="s">
        <v>493</v>
      </c>
      <c r="D1331" t="s">
        <v>1354</v>
      </c>
      <c r="E1331" s="19" t="s">
        <v>737</v>
      </c>
      <c r="F1331" s="19" t="s">
        <v>741</v>
      </c>
      <c r="G1331" s="20">
        <v>1.7100986999999999</v>
      </c>
      <c r="H1331" s="20">
        <v>1.5565104999999999</v>
      </c>
      <c r="I1331" s="20">
        <v>1.4294733000000002</v>
      </c>
    </row>
    <row r="1332" spans="1:9">
      <c r="A1332" s="19" t="str">
        <f t="shared" si="20"/>
        <v>PSEPoverty headcount ratio at $1.90 a day (2011 PPP)</v>
      </c>
      <c r="B1332" t="s">
        <v>689</v>
      </c>
      <c r="C1332" t="s">
        <v>441</v>
      </c>
      <c r="D1332" t="s">
        <v>1354</v>
      </c>
      <c r="E1332" s="19" t="s">
        <v>737</v>
      </c>
      <c r="F1332" s="19" t="s">
        <v>741</v>
      </c>
      <c r="G1332" s="20">
        <v>0.76091910000000029</v>
      </c>
      <c r="H1332" s="20">
        <v>0.66655740000000019</v>
      </c>
      <c r="I1332" s="20">
        <v>0.57073760000000018</v>
      </c>
    </row>
    <row r="1333" spans="1:9">
      <c r="A1333" s="19" t="str">
        <f t="shared" si="20"/>
        <v>YEMPoverty headcount ratio at $1.90 a day (2011 PPP)</v>
      </c>
      <c r="B1333" t="s">
        <v>690</v>
      </c>
      <c r="C1333" t="s">
        <v>499</v>
      </c>
      <c r="D1333" t="s">
        <v>1354</v>
      </c>
      <c r="E1333" s="19" t="s">
        <v>737</v>
      </c>
      <c r="F1333" s="19" t="s">
        <v>741</v>
      </c>
      <c r="G1333" s="20">
        <v>43.083109999999998</v>
      </c>
      <c r="H1333" s="20">
        <v>42.496819999999992</v>
      </c>
      <c r="I1333" s="20">
        <v>41.977609999999984</v>
      </c>
    </row>
    <row r="1334" spans="1:9">
      <c r="A1334" s="19" t="str">
        <f t="shared" si="20"/>
        <v>ZMBPoverty headcount ratio at $1.90 a day (2011 PPP)</v>
      </c>
      <c r="B1334" t="s">
        <v>500</v>
      </c>
      <c r="C1334" t="s">
        <v>501</v>
      </c>
      <c r="D1334" t="s">
        <v>1354</v>
      </c>
      <c r="E1334" s="19" t="s">
        <v>737</v>
      </c>
      <c r="F1334" s="19" t="s">
        <v>741</v>
      </c>
      <c r="G1334" s="20">
        <v>51.843770000000006</v>
      </c>
      <c r="H1334" s="20">
        <v>51.076900000000016</v>
      </c>
      <c r="I1334" s="20">
        <v>50.261170000000014</v>
      </c>
    </row>
    <row r="1335" spans="1:9">
      <c r="A1335" s="19" t="str">
        <f t="shared" si="20"/>
        <v>ZWEPoverty headcount ratio at $1.90 a day (2011 PPP)</v>
      </c>
      <c r="B1335" t="s">
        <v>502</v>
      </c>
      <c r="C1335" t="s">
        <v>503</v>
      </c>
      <c r="D1335" t="s">
        <v>1354</v>
      </c>
      <c r="E1335" s="19" t="s">
        <v>737</v>
      </c>
      <c r="F1335" s="19" t="s">
        <v>741</v>
      </c>
      <c r="G1335" s="20">
        <v>37.802509999999998</v>
      </c>
      <c r="H1335" s="20">
        <v>37.934290000000004</v>
      </c>
      <c r="I1335" s="20">
        <v>37.348129999999998</v>
      </c>
    </row>
    <row r="1336" spans="1:9">
      <c r="A1336" s="19" t="str">
        <f t="shared" si="20"/>
        <v>AFGPoverty headcount ratio at $5.50 a day (2011 PPP)</v>
      </c>
      <c r="B1336" t="s">
        <v>0</v>
      </c>
      <c r="C1336" t="s">
        <v>62</v>
      </c>
      <c r="D1336" t="s">
        <v>1355</v>
      </c>
      <c r="E1336" s="19" t="s">
        <v>737</v>
      </c>
      <c r="F1336" s="19" t="s">
        <v>742</v>
      </c>
      <c r="G1336" s="20">
        <v>86.180635275331994</v>
      </c>
      <c r="H1336" s="20">
        <v>86.339443166744402</v>
      </c>
      <c r="I1336" s="20">
        <v>86.244402059444198</v>
      </c>
    </row>
    <row r="1337" spans="1:9">
      <c r="A1337" s="19" t="str">
        <f t="shared" si="20"/>
        <v>ALBPoverty headcount ratio at $5.50 a day (2011 PPP)</v>
      </c>
      <c r="B1337" t="s">
        <v>65</v>
      </c>
      <c r="C1337" t="s">
        <v>66</v>
      </c>
      <c r="D1337" t="s">
        <v>1355</v>
      </c>
      <c r="E1337" s="19" t="s">
        <v>737</v>
      </c>
      <c r="F1337" s="19" t="s">
        <v>742</v>
      </c>
      <c r="G1337" s="20">
        <v>35.197131988889204</v>
      </c>
      <c r="H1337" s="20">
        <v>33.931210938674703</v>
      </c>
      <c r="I1337" s="20">
        <v>32.707845053396099</v>
      </c>
    </row>
    <row r="1338" spans="1:9">
      <c r="A1338" s="19" t="str">
        <f t="shared" si="20"/>
        <v>DZAPoverty headcount ratio at $5.50 a day (2011 PPP)</v>
      </c>
      <c r="B1338" t="s">
        <v>67</v>
      </c>
      <c r="C1338" t="s">
        <v>68</v>
      </c>
      <c r="D1338" t="s">
        <v>1355</v>
      </c>
      <c r="E1338" s="19" t="s">
        <v>737</v>
      </c>
      <c r="F1338" s="19" t="s">
        <v>742</v>
      </c>
      <c r="G1338" s="20">
        <v>20.673879453546892</v>
      </c>
      <c r="H1338" s="20">
        <v>19.906623876127192</v>
      </c>
      <c r="I1338" s="20">
        <v>18.984585076526894</v>
      </c>
    </row>
    <row r="1339" spans="1:9">
      <c r="A1339" s="19" t="str">
        <f t="shared" si="20"/>
        <v>AGOPoverty headcount ratio at $5.50 a day (2011 PPP)</v>
      </c>
      <c r="B1339" t="s">
        <v>72</v>
      </c>
      <c r="C1339" t="s">
        <v>73</v>
      </c>
      <c r="D1339" t="s">
        <v>1355</v>
      </c>
      <c r="E1339" s="19" t="s">
        <v>737</v>
      </c>
      <c r="F1339" s="19" t="s">
        <v>742</v>
      </c>
      <c r="G1339" s="20">
        <v>87.548443406424113</v>
      </c>
      <c r="H1339" s="20">
        <v>87.666012855056096</v>
      </c>
      <c r="I1339" s="20">
        <v>87.274700651701806</v>
      </c>
    </row>
    <row r="1340" spans="1:9">
      <c r="A1340" s="19" t="str">
        <f t="shared" si="20"/>
        <v>ARGPoverty headcount ratio at $5.50 a day (2011 PPP)</v>
      </c>
      <c r="B1340" t="s">
        <v>80</v>
      </c>
      <c r="C1340" t="s">
        <v>81</v>
      </c>
      <c r="D1340" t="s">
        <v>1355</v>
      </c>
      <c r="E1340" s="19" t="s">
        <v>737</v>
      </c>
      <c r="F1340" s="19" t="s">
        <v>742</v>
      </c>
      <c r="G1340" s="20">
        <v>10.85074240693276</v>
      </c>
      <c r="H1340" s="20">
        <v>11.725366552755222</v>
      </c>
      <c r="I1340" s="20">
        <v>11.884398829173433</v>
      </c>
    </row>
    <row r="1341" spans="1:9">
      <c r="A1341" s="19" t="str">
        <f t="shared" si="20"/>
        <v>ARMPoverty headcount ratio at $5.50 a day (2011 PPP)</v>
      </c>
      <c r="B1341" t="s">
        <v>2</v>
      </c>
      <c r="C1341" t="s">
        <v>82</v>
      </c>
      <c r="D1341" t="s">
        <v>1355</v>
      </c>
      <c r="E1341" s="19" t="s">
        <v>737</v>
      </c>
      <c r="F1341" s="19" t="s">
        <v>742</v>
      </c>
      <c r="G1341" s="20">
        <v>47.812155322993199</v>
      </c>
      <c r="H1341" s="20">
        <v>45.678741737410895</v>
      </c>
      <c r="I1341" s="20">
        <v>43.457303133047986</v>
      </c>
    </row>
    <row r="1342" spans="1:9">
      <c r="A1342" s="19" t="str">
        <f t="shared" si="20"/>
        <v>AUSPoverty headcount ratio at $5.50 a day (2011 PPP)</v>
      </c>
      <c r="B1342" t="s">
        <v>3</v>
      </c>
      <c r="C1342" t="s">
        <v>85</v>
      </c>
      <c r="D1342" t="s">
        <v>1355</v>
      </c>
      <c r="E1342" s="19" t="s">
        <v>737</v>
      </c>
      <c r="F1342" s="19" t="s">
        <v>742</v>
      </c>
      <c r="G1342" s="20">
        <v>0.68601073903444965</v>
      </c>
      <c r="H1342" s="20">
        <v>0.68404205179093447</v>
      </c>
      <c r="I1342" s="20">
        <v>0.68177580712817065</v>
      </c>
    </row>
    <row r="1343" spans="1:9">
      <c r="A1343" s="19" t="str">
        <f t="shared" si="20"/>
        <v>AUTPoverty headcount ratio at $5.50 a day (2011 PPP)</v>
      </c>
      <c r="B1343" t="s">
        <v>86</v>
      </c>
      <c r="C1343" t="s">
        <v>87</v>
      </c>
      <c r="D1343" t="s">
        <v>1355</v>
      </c>
      <c r="E1343" s="19" t="s">
        <v>737</v>
      </c>
      <c r="F1343" s="19" t="s">
        <v>742</v>
      </c>
      <c r="G1343" s="20">
        <v>0.69988663281643571</v>
      </c>
      <c r="H1343" s="20">
        <v>0.69977727711284077</v>
      </c>
      <c r="I1343" s="20">
        <v>0.69963738149661814</v>
      </c>
    </row>
    <row r="1344" spans="1:9">
      <c r="A1344" s="19" t="str">
        <f t="shared" si="20"/>
        <v>AZEPoverty headcount ratio at $5.50 a day (2011 PPP)</v>
      </c>
      <c r="B1344" t="s">
        <v>4</v>
      </c>
      <c r="C1344" t="s">
        <v>88</v>
      </c>
      <c r="D1344" t="s">
        <v>1355</v>
      </c>
      <c r="E1344" s="19" t="s">
        <v>737</v>
      </c>
      <c r="F1344" s="19" t="s">
        <v>742</v>
      </c>
      <c r="G1344" s="20">
        <v>1.0255992214120701E-2</v>
      </c>
      <c r="H1344" s="20">
        <v>8.9872049858462279E-3</v>
      </c>
      <c r="I1344" s="20">
        <v>8.0831149575438174E-3</v>
      </c>
    </row>
    <row r="1345" spans="1:9">
      <c r="A1345" s="19" t="str">
        <f t="shared" si="20"/>
        <v>BHSPoverty headcount ratio at $5.50 a day (2011 PPP)</v>
      </c>
      <c r="B1345" t="s">
        <v>677</v>
      </c>
      <c r="C1345" t="s">
        <v>90</v>
      </c>
      <c r="D1345" t="s">
        <v>1355</v>
      </c>
      <c r="E1345" s="19" t="s">
        <v>737</v>
      </c>
      <c r="F1345" s="19" t="s">
        <v>742</v>
      </c>
      <c r="G1345" s="20">
        <v>11.6288550319801</v>
      </c>
      <c r="H1345" s="20">
        <v>11.8498809431356</v>
      </c>
      <c r="I1345" s="20">
        <v>11.592924896721998</v>
      </c>
    </row>
    <row r="1346" spans="1:9">
      <c r="A1346" s="19" t="str">
        <f t="shared" si="20"/>
        <v>BHRPoverty headcount ratio at $5.50 a day (2011 PPP)</v>
      </c>
      <c r="B1346" t="s">
        <v>91</v>
      </c>
      <c r="C1346" t="s">
        <v>92</v>
      </c>
      <c r="D1346" t="s">
        <v>1355</v>
      </c>
      <c r="E1346" s="19" t="s">
        <v>737</v>
      </c>
      <c r="F1346" s="19" t="s">
        <v>742</v>
      </c>
      <c r="G1346" s="20">
        <v>12.583328696638601</v>
      </c>
      <c r="H1346" s="20">
        <v>12.693447612731701</v>
      </c>
      <c r="I1346" s="20">
        <v>12.666829867952503</v>
      </c>
    </row>
    <row r="1347" spans="1:9">
      <c r="A1347" s="19" t="str">
        <f t="shared" ref="A1347:A1410" si="21">C1347&amp;D1347</f>
        <v>BGDPoverty headcount ratio at $5.50 a day (2011 PPP)</v>
      </c>
      <c r="B1347" t="s">
        <v>5</v>
      </c>
      <c r="C1347" t="s">
        <v>93</v>
      </c>
      <c r="D1347" t="s">
        <v>1355</v>
      </c>
      <c r="E1347" s="19" t="s">
        <v>737</v>
      </c>
      <c r="F1347" s="19" t="s">
        <v>742</v>
      </c>
      <c r="G1347" s="20">
        <v>75.33529834359652</v>
      </c>
      <c r="H1347" s="20">
        <v>71.989080347504611</v>
      </c>
      <c r="I1347" s="20">
        <v>68.579336135798911</v>
      </c>
    </row>
    <row r="1348" spans="1:9">
      <c r="A1348" s="19" t="str">
        <f t="shared" si="21"/>
        <v>BRBPoverty headcount ratio at $5.50 a day (2011 PPP)</v>
      </c>
      <c r="B1348" t="s">
        <v>94</v>
      </c>
      <c r="C1348" t="s">
        <v>95</v>
      </c>
      <c r="D1348" t="s">
        <v>1355</v>
      </c>
      <c r="E1348" s="19" t="s">
        <v>737</v>
      </c>
      <c r="F1348" s="19" t="s">
        <v>742</v>
      </c>
      <c r="G1348" s="20">
        <v>24.473564965751599</v>
      </c>
      <c r="H1348" s="20">
        <v>24.313723336623504</v>
      </c>
      <c r="I1348" s="20">
        <v>24.023294300353808</v>
      </c>
    </row>
    <row r="1349" spans="1:9">
      <c r="A1349" s="19" t="str">
        <f t="shared" si="21"/>
        <v>BLRPoverty headcount ratio at $5.50 a day (2011 PPP)</v>
      </c>
      <c r="B1349" t="s">
        <v>96</v>
      </c>
      <c r="C1349" t="s">
        <v>97</v>
      </c>
      <c r="D1349" t="s">
        <v>1355</v>
      </c>
      <c r="E1349" s="19" t="s">
        <v>737</v>
      </c>
      <c r="F1349" s="19" t="s">
        <v>742</v>
      </c>
      <c r="G1349" s="20">
        <v>0.39742517265216204</v>
      </c>
      <c r="H1349" s="20">
        <v>0.38451258699351099</v>
      </c>
      <c r="I1349" s="20">
        <v>0.33824789429775998</v>
      </c>
    </row>
    <row r="1350" spans="1:9">
      <c r="A1350" s="19" t="str">
        <f t="shared" si="21"/>
        <v>BELPoverty headcount ratio at $5.50 a day (2011 PPP)</v>
      </c>
      <c r="B1350" t="s">
        <v>98</v>
      </c>
      <c r="C1350" t="s">
        <v>99</v>
      </c>
      <c r="D1350" t="s">
        <v>1355</v>
      </c>
      <c r="E1350" s="19" t="s">
        <v>737</v>
      </c>
      <c r="F1350" s="19" t="s">
        <v>742</v>
      </c>
      <c r="G1350" s="20">
        <v>6.9674248372693804E-4</v>
      </c>
      <c r="H1350" s="20">
        <v>6.662624312013931E-4</v>
      </c>
      <c r="I1350" s="20">
        <v>5.9985890865708804E-4</v>
      </c>
    </row>
    <row r="1351" spans="1:9">
      <c r="A1351" s="19" t="str">
        <f t="shared" si="21"/>
        <v>BLZPoverty headcount ratio at $5.50 a day (2011 PPP)</v>
      </c>
      <c r="B1351" t="s">
        <v>100</v>
      </c>
      <c r="C1351" t="s">
        <v>101</v>
      </c>
      <c r="D1351" t="s">
        <v>1355</v>
      </c>
      <c r="E1351" s="19" t="s">
        <v>737</v>
      </c>
      <c r="F1351" s="19" t="s">
        <v>742</v>
      </c>
      <c r="G1351" s="20">
        <v>47.008691874269999</v>
      </c>
      <c r="H1351" s="20">
        <v>46.975732997265709</v>
      </c>
      <c r="I1351" s="20">
        <v>46.840389805342404</v>
      </c>
    </row>
    <row r="1352" spans="1:9">
      <c r="A1352" s="19" t="str">
        <f t="shared" si="21"/>
        <v>BENPoverty headcount ratio at $5.50 a day (2011 PPP)</v>
      </c>
      <c r="B1352" t="s">
        <v>102</v>
      </c>
      <c r="C1352" t="s">
        <v>103</v>
      </c>
      <c r="D1352" t="s">
        <v>1355</v>
      </c>
      <c r="E1352" s="19" t="s">
        <v>737</v>
      </c>
      <c r="F1352" s="19" t="s">
        <v>742</v>
      </c>
      <c r="G1352" s="20">
        <v>88.892259437889663</v>
      </c>
      <c r="H1352" s="20">
        <v>88.200572624985881</v>
      </c>
      <c r="I1352" s="20">
        <v>87.402216363003973</v>
      </c>
    </row>
    <row r="1353" spans="1:9">
      <c r="A1353" s="19" t="str">
        <f t="shared" si="21"/>
        <v>BTNPoverty headcount ratio at $5.50 a day (2011 PPP)</v>
      </c>
      <c r="B1353" t="s">
        <v>6</v>
      </c>
      <c r="C1353" t="s">
        <v>106</v>
      </c>
      <c r="D1353" t="s">
        <v>1355</v>
      </c>
      <c r="E1353" s="19" t="s">
        <v>737</v>
      </c>
      <c r="F1353" s="19" t="s">
        <v>742</v>
      </c>
      <c r="G1353" s="20">
        <v>41.377493492482387</v>
      </c>
      <c r="H1353" s="20">
        <v>42.651004900754586</v>
      </c>
      <c r="I1353" s="20">
        <v>43.082546483897687</v>
      </c>
    </row>
    <row r="1354" spans="1:9">
      <c r="A1354" s="19" t="str">
        <f t="shared" si="21"/>
        <v>BOLPoverty headcount ratio at $5.50 a day (2011 PPP)</v>
      </c>
      <c r="B1354" t="s">
        <v>646</v>
      </c>
      <c r="C1354" t="s">
        <v>108</v>
      </c>
      <c r="D1354" t="s">
        <v>1355</v>
      </c>
      <c r="E1354" s="19" t="s">
        <v>737</v>
      </c>
      <c r="F1354" s="19" t="s">
        <v>742</v>
      </c>
      <c r="G1354" s="20">
        <v>22.182861236457402</v>
      </c>
      <c r="H1354" s="20">
        <v>21.475922729846502</v>
      </c>
      <c r="I1354" s="20">
        <v>20.702999289412102</v>
      </c>
    </row>
    <row r="1355" spans="1:9">
      <c r="A1355" s="19" t="str">
        <f t="shared" si="21"/>
        <v>BIHPoverty headcount ratio at $5.50 a day (2011 PPP)</v>
      </c>
      <c r="B1355" t="s">
        <v>111</v>
      </c>
      <c r="C1355" t="s">
        <v>112</v>
      </c>
      <c r="D1355" t="s">
        <v>1355</v>
      </c>
      <c r="E1355" s="19" t="s">
        <v>737</v>
      </c>
      <c r="F1355" s="19" t="s">
        <v>742</v>
      </c>
      <c r="G1355" s="20">
        <v>2.5632256690324686</v>
      </c>
      <c r="H1355" s="20">
        <v>2.3999079202047384</v>
      </c>
      <c r="I1355" s="20">
        <v>2.2384767866413284</v>
      </c>
    </row>
    <row r="1356" spans="1:9">
      <c r="A1356" s="19" t="str">
        <f t="shared" si="21"/>
        <v>BWAPoverty headcount ratio at $5.50 a day (2011 PPP)</v>
      </c>
      <c r="B1356" t="s">
        <v>113</v>
      </c>
      <c r="C1356" t="s">
        <v>114</v>
      </c>
      <c r="D1356" t="s">
        <v>1355</v>
      </c>
      <c r="E1356" s="19" t="s">
        <v>737</v>
      </c>
      <c r="F1356" s="19" t="s">
        <v>742</v>
      </c>
      <c r="G1356" s="20">
        <v>59.354841137815107</v>
      </c>
      <c r="H1356" s="20">
        <v>58.461218647970604</v>
      </c>
      <c r="I1356" s="20">
        <v>57.290170487014414</v>
      </c>
    </row>
    <row r="1357" spans="1:9">
      <c r="A1357" s="19" t="str">
        <f t="shared" si="21"/>
        <v>BRAPoverty headcount ratio at $5.50 a day (2011 PPP)</v>
      </c>
      <c r="B1357" t="s">
        <v>117</v>
      </c>
      <c r="C1357" t="s">
        <v>118</v>
      </c>
      <c r="D1357" t="s">
        <v>1355</v>
      </c>
      <c r="E1357" s="19" t="s">
        <v>737</v>
      </c>
      <c r="F1357" s="19" t="s">
        <v>742</v>
      </c>
      <c r="G1357" s="20">
        <v>19.756226183435299</v>
      </c>
      <c r="H1357" s="20">
        <v>19.496768710017001</v>
      </c>
      <c r="I1357" s="20">
        <v>19.097864018160905</v>
      </c>
    </row>
    <row r="1358" spans="1:9">
      <c r="A1358" s="19" t="str">
        <f t="shared" si="21"/>
        <v>BRNPoverty headcount ratio at $5.50 a day (2011 PPP)</v>
      </c>
      <c r="B1358" t="s">
        <v>7</v>
      </c>
      <c r="C1358" t="s">
        <v>123</v>
      </c>
      <c r="D1358" t="s">
        <v>1355</v>
      </c>
      <c r="E1358" s="19" t="s">
        <v>737</v>
      </c>
      <c r="F1358" s="19" t="s">
        <v>742</v>
      </c>
      <c r="G1358" s="20">
        <v>6.0784349337466403E-2</v>
      </c>
      <c r="H1358" s="20">
        <v>5.8136687288754596E-2</v>
      </c>
      <c r="I1358" s="20">
        <v>5.5133491332854896E-2</v>
      </c>
    </row>
    <row r="1359" spans="1:9">
      <c r="A1359" s="19" t="str">
        <f t="shared" si="21"/>
        <v>BGRPoverty headcount ratio at $5.50 a day (2011 PPP)</v>
      </c>
      <c r="B1359" t="s">
        <v>124</v>
      </c>
      <c r="C1359" t="s">
        <v>125</v>
      </c>
      <c r="D1359" t="s">
        <v>1355</v>
      </c>
      <c r="E1359" s="19" t="s">
        <v>737</v>
      </c>
      <c r="F1359" s="19" t="s">
        <v>742</v>
      </c>
      <c r="G1359" s="20">
        <v>6.3687314794339596</v>
      </c>
      <c r="H1359" s="20">
        <v>5.9143506271740494</v>
      </c>
      <c r="I1359" s="20">
        <v>5.5560074185655406</v>
      </c>
    </row>
    <row r="1360" spans="1:9">
      <c r="A1360" s="19" t="str">
        <f t="shared" si="21"/>
        <v>BFAPoverty headcount ratio at $5.50 a day (2011 PPP)</v>
      </c>
      <c r="B1360" t="s">
        <v>126</v>
      </c>
      <c r="C1360" t="s">
        <v>127</v>
      </c>
      <c r="D1360" t="s">
        <v>1355</v>
      </c>
      <c r="E1360" s="19" t="s">
        <v>737</v>
      </c>
      <c r="F1360" s="19" t="s">
        <v>742</v>
      </c>
      <c r="G1360" s="20">
        <v>87.085870948265281</v>
      </c>
      <c r="H1360" s="20">
        <v>85.776202590093959</v>
      </c>
      <c r="I1360" s="20">
        <v>84.378502807204768</v>
      </c>
    </row>
    <row r="1361" spans="1:9">
      <c r="A1361" s="19" t="str">
        <f t="shared" si="21"/>
        <v>BDIPoverty headcount ratio at $5.50 a day (2011 PPP)</v>
      </c>
      <c r="B1361" t="s">
        <v>128</v>
      </c>
      <c r="C1361" t="s">
        <v>129</v>
      </c>
      <c r="D1361" t="s">
        <v>1355</v>
      </c>
      <c r="E1361" s="19" t="s">
        <v>737</v>
      </c>
      <c r="F1361" s="19" t="s">
        <v>742</v>
      </c>
      <c r="G1361" s="20">
        <v>97.088755849212291</v>
      </c>
      <c r="H1361" s="20">
        <v>97.073857633330803</v>
      </c>
      <c r="I1361" s="20">
        <v>97.026799686090996</v>
      </c>
    </row>
    <row r="1362" spans="1:9">
      <c r="A1362" s="19" t="str">
        <f t="shared" si="21"/>
        <v>CPVPoverty headcount ratio at $5.50 a day (2011 PPP)</v>
      </c>
      <c r="B1362" t="s">
        <v>130</v>
      </c>
      <c r="C1362" t="s">
        <v>131</v>
      </c>
      <c r="D1362" t="s">
        <v>1355</v>
      </c>
      <c r="E1362" s="19" t="s">
        <v>737</v>
      </c>
      <c r="F1362" s="19" t="s">
        <v>742</v>
      </c>
      <c r="G1362" s="20">
        <v>31.448069159461902</v>
      </c>
      <c r="H1362" s="20">
        <v>30.088406716796598</v>
      </c>
      <c r="I1362" s="20">
        <v>28.786253394573095</v>
      </c>
    </row>
    <row r="1363" spans="1:9">
      <c r="A1363" s="19" t="str">
        <f t="shared" si="21"/>
        <v>KHMPoverty headcount ratio at $5.50 a day (2011 PPP)</v>
      </c>
      <c r="B1363" t="s">
        <v>8</v>
      </c>
      <c r="C1363" t="s">
        <v>132</v>
      </c>
      <c r="D1363" t="s">
        <v>1355</v>
      </c>
      <c r="E1363" s="19" t="s">
        <v>737</v>
      </c>
      <c r="F1363" s="19" t="s">
        <v>742</v>
      </c>
      <c r="G1363" s="20">
        <v>54.933661984070298</v>
      </c>
      <c r="H1363" s="20">
        <v>53.167680026205403</v>
      </c>
      <c r="I1363" s="20">
        <v>51.458606265814495</v>
      </c>
    </row>
    <row r="1364" spans="1:9">
      <c r="A1364" s="19" t="str">
        <f t="shared" si="21"/>
        <v>CMRPoverty headcount ratio at $5.50 a day (2011 PPP)</v>
      </c>
      <c r="B1364" t="s">
        <v>133</v>
      </c>
      <c r="C1364" t="s">
        <v>134</v>
      </c>
      <c r="D1364" t="s">
        <v>1355</v>
      </c>
      <c r="E1364" s="19" t="s">
        <v>737</v>
      </c>
      <c r="F1364" s="19" t="s">
        <v>742</v>
      </c>
      <c r="G1364" s="20">
        <v>65.939682887657995</v>
      </c>
      <c r="H1364" s="20">
        <v>65.100239581684178</v>
      </c>
      <c r="I1364" s="20">
        <v>64.045086651647182</v>
      </c>
    </row>
    <row r="1365" spans="1:9">
      <c r="A1365" s="19" t="str">
        <f t="shared" si="21"/>
        <v>CANPoverty headcount ratio at $5.50 a day (2011 PPP)</v>
      </c>
      <c r="B1365" t="s">
        <v>135</v>
      </c>
      <c r="C1365" t="s">
        <v>136</v>
      </c>
      <c r="D1365" t="s">
        <v>1355</v>
      </c>
      <c r="E1365" s="19" t="s">
        <v>737</v>
      </c>
      <c r="F1365" s="19" t="s">
        <v>742</v>
      </c>
      <c r="G1365" s="20">
        <v>0.69417601282647856</v>
      </c>
      <c r="H1365" s="20">
        <v>0.69381362753715725</v>
      </c>
      <c r="I1365" s="20">
        <v>0.69332762641097734</v>
      </c>
    </row>
    <row r="1366" spans="1:9">
      <c r="A1366" s="19" t="str">
        <f t="shared" si="21"/>
        <v>CAFPoverty headcount ratio at $5.50 a day (2011 PPP)</v>
      </c>
      <c r="B1366" t="s">
        <v>139</v>
      </c>
      <c r="C1366" t="s">
        <v>140</v>
      </c>
      <c r="D1366" t="s">
        <v>1355</v>
      </c>
      <c r="E1366" s="19" t="s">
        <v>737</v>
      </c>
      <c r="F1366" s="19" t="s">
        <v>742</v>
      </c>
      <c r="G1366" s="20">
        <v>91.316187551946001</v>
      </c>
      <c r="H1366" s="20">
        <v>90.971883867724188</v>
      </c>
      <c r="I1366" s="20">
        <v>90.591149356737802</v>
      </c>
    </row>
    <row r="1367" spans="1:9">
      <c r="A1367" s="19" t="str">
        <f t="shared" si="21"/>
        <v>TCDPoverty headcount ratio at $5.50 a day (2011 PPP)</v>
      </c>
      <c r="B1367" t="s">
        <v>141</v>
      </c>
      <c r="C1367" t="s">
        <v>142</v>
      </c>
      <c r="D1367" t="s">
        <v>1355</v>
      </c>
      <c r="E1367" s="19" t="s">
        <v>737</v>
      </c>
      <c r="F1367" s="19" t="s">
        <v>742</v>
      </c>
      <c r="G1367" s="20">
        <v>84.822327301787709</v>
      </c>
      <c r="H1367" s="20">
        <v>84.674627766841425</v>
      </c>
      <c r="I1367" s="20">
        <v>83.756601665127235</v>
      </c>
    </row>
    <row r="1368" spans="1:9">
      <c r="A1368" s="19" t="str">
        <f t="shared" si="21"/>
        <v>CHLPoverty headcount ratio at $5.50 a day (2011 PPP)</v>
      </c>
      <c r="B1368" t="s">
        <v>143</v>
      </c>
      <c r="C1368" t="s">
        <v>144</v>
      </c>
      <c r="D1368" t="s">
        <v>1355</v>
      </c>
      <c r="E1368" s="19" t="s">
        <v>737</v>
      </c>
      <c r="F1368" s="19" t="s">
        <v>742</v>
      </c>
      <c r="G1368" s="20">
        <v>3.2379888895775988</v>
      </c>
      <c r="H1368" s="20">
        <v>3.1277385150714991</v>
      </c>
      <c r="I1368" s="20">
        <v>2.8709548275731791</v>
      </c>
    </row>
    <row r="1369" spans="1:9">
      <c r="A1369" s="19" t="str">
        <f t="shared" si="21"/>
        <v>CHNPoverty headcount ratio at $5.50 a day (2011 PPP)</v>
      </c>
      <c r="B1369" t="s">
        <v>9</v>
      </c>
      <c r="C1369" t="s">
        <v>145</v>
      </c>
      <c r="D1369" t="s">
        <v>1355</v>
      </c>
      <c r="E1369" s="19" t="s">
        <v>737</v>
      </c>
      <c r="F1369" s="19" t="s">
        <v>742</v>
      </c>
      <c r="G1369" s="20">
        <v>18.599989980421196</v>
      </c>
      <c r="H1369" s="20">
        <v>17.185936346593202</v>
      </c>
      <c r="I1369" s="20">
        <v>15.8093672230778</v>
      </c>
    </row>
    <row r="1370" spans="1:9">
      <c r="A1370" s="19" t="str">
        <f t="shared" si="21"/>
        <v>COLPoverty headcount ratio at $5.50 a day (2011 PPP)</v>
      </c>
      <c r="B1370" t="s">
        <v>154</v>
      </c>
      <c r="C1370" t="s">
        <v>155</v>
      </c>
      <c r="D1370" t="s">
        <v>1355</v>
      </c>
      <c r="E1370" s="19" t="s">
        <v>737</v>
      </c>
      <c r="F1370" s="19" t="s">
        <v>742</v>
      </c>
      <c r="G1370" s="20">
        <v>26.847279815977799</v>
      </c>
      <c r="H1370" s="20">
        <v>25.964057057214003</v>
      </c>
      <c r="I1370" s="20">
        <v>25.1327946722317</v>
      </c>
    </row>
    <row r="1371" spans="1:9">
      <c r="A1371" s="19" t="str">
        <f t="shared" si="21"/>
        <v>COMPoverty headcount ratio at $5.50 a day (2011 PPP)</v>
      </c>
      <c r="B1371" t="s">
        <v>156</v>
      </c>
      <c r="C1371" t="s">
        <v>157</v>
      </c>
      <c r="D1371" t="s">
        <v>1355</v>
      </c>
      <c r="E1371" s="19" t="s">
        <v>737</v>
      </c>
      <c r="F1371" s="19" t="s">
        <v>742</v>
      </c>
      <c r="G1371" s="20">
        <v>62.381497745944017</v>
      </c>
      <c r="H1371" s="20">
        <v>61.768101598109617</v>
      </c>
      <c r="I1371" s="20">
        <v>60.893830087134717</v>
      </c>
    </row>
    <row r="1372" spans="1:9">
      <c r="A1372" s="19" t="str">
        <f t="shared" si="21"/>
        <v>CODPoverty headcount ratio at $5.50 a day (2011 PPP)</v>
      </c>
      <c r="B1372" t="s">
        <v>678</v>
      </c>
      <c r="C1372" t="s">
        <v>178</v>
      </c>
      <c r="D1372" t="s">
        <v>1355</v>
      </c>
      <c r="E1372" s="19" t="s">
        <v>737</v>
      </c>
      <c r="F1372" s="19" t="s">
        <v>742</v>
      </c>
      <c r="G1372" s="20">
        <v>96.261104303143</v>
      </c>
      <c r="H1372" s="20">
        <v>96.075460573843699</v>
      </c>
      <c r="I1372" s="20">
        <v>95.814672763402299</v>
      </c>
    </row>
    <row r="1373" spans="1:9">
      <c r="A1373" s="19" t="str">
        <f t="shared" si="21"/>
        <v>COGPoverty headcount ratio at $5.50 a day (2011 PPP)</v>
      </c>
      <c r="B1373" t="s">
        <v>679</v>
      </c>
      <c r="C1373" t="s">
        <v>159</v>
      </c>
      <c r="D1373" t="s">
        <v>1355</v>
      </c>
      <c r="E1373" s="19" t="s">
        <v>737</v>
      </c>
      <c r="F1373" s="19" t="s">
        <v>742</v>
      </c>
      <c r="G1373" s="20">
        <v>57.612876984209393</v>
      </c>
      <c r="H1373" s="20">
        <v>57.281466184719534</v>
      </c>
      <c r="I1373" s="20">
        <v>57.13194533504997</v>
      </c>
    </row>
    <row r="1374" spans="1:9">
      <c r="A1374" s="19" t="str">
        <f t="shared" si="21"/>
        <v>CRIPoverty headcount ratio at $5.50 a day (2011 PPP)</v>
      </c>
      <c r="B1374" t="s">
        <v>161</v>
      </c>
      <c r="C1374" t="s">
        <v>162</v>
      </c>
      <c r="D1374" t="s">
        <v>1355</v>
      </c>
      <c r="E1374" s="19" t="s">
        <v>737</v>
      </c>
      <c r="F1374" s="19" t="s">
        <v>742</v>
      </c>
      <c r="G1374" s="20">
        <v>10.754932944844599</v>
      </c>
      <c r="H1374" s="20">
        <v>10.511250904561098</v>
      </c>
      <c r="I1374" s="20">
        <v>10.269819577711699</v>
      </c>
    </row>
    <row r="1375" spans="1:9">
      <c r="A1375" s="19" t="str">
        <f t="shared" si="21"/>
        <v>CIVPoverty headcount ratio at $5.50 a day (2011 PPP)</v>
      </c>
      <c r="B1375" t="s">
        <v>648</v>
      </c>
      <c r="C1375" t="s">
        <v>164</v>
      </c>
      <c r="D1375" t="s">
        <v>1355</v>
      </c>
      <c r="E1375" s="19" t="s">
        <v>737</v>
      </c>
      <c r="F1375" s="19" t="s">
        <v>742</v>
      </c>
      <c r="G1375" s="20">
        <v>74.871658521149669</v>
      </c>
      <c r="H1375" s="20">
        <v>72.805856331642175</v>
      </c>
      <c r="I1375" s="20">
        <v>70.734744832092787</v>
      </c>
    </row>
    <row r="1376" spans="1:9">
      <c r="A1376" s="19" t="str">
        <f t="shared" si="21"/>
        <v>HRVPoverty headcount ratio at $5.50 a day (2011 PPP)</v>
      </c>
      <c r="B1376" t="s">
        <v>165</v>
      </c>
      <c r="C1376" t="s">
        <v>166</v>
      </c>
      <c r="D1376" t="s">
        <v>1355</v>
      </c>
      <c r="E1376" s="19" t="s">
        <v>737</v>
      </c>
      <c r="F1376" s="19" t="s">
        <v>742</v>
      </c>
      <c r="G1376" s="20">
        <v>3.3218977635198899</v>
      </c>
      <c r="H1376" s="20">
        <v>3.1751134869797797</v>
      </c>
      <c r="I1376" s="20">
        <v>3.0301396548995099</v>
      </c>
    </row>
    <row r="1377" spans="1:9">
      <c r="A1377" s="19" t="str">
        <f t="shared" si="21"/>
        <v>CUBPoverty headcount ratio at $5.50 a day (2011 PPP)</v>
      </c>
      <c r="B1377" t="s">
        <v>167</v>
      </c>
      <c r="C1377" t="s">
        <v>168</v>
      </c>
      <c r="D1377" t="s">
        <v>1355</v>
      </c>
      <c r="E1377" s="19" t="s">
        <v>737</v>
      </c>
      <c r="F1377" s="19" t="s">
        <v>742</v>
      </c>
      <c r="G1377" s="20">
        <v>9.4590326489076695</v>
      </c>
      <c r="H1377" s="20">
        <v>9.2867789870942801</v>
      </c>
      <c r="I1377" s="20">
        <v>8.9558991935173893</v>
      </c>
    </row>
    <row r="1378" spans="1:9">
      <c r="A1378" s="19" t="str">
        <f t="shared" si="21"/>
        <v>CYPPoverty headcount ratio at $5.50 a day (2011 PPP)</v>
      </c>
      <c r="B1378" t="s">
        <v>171</v>
      </c>
      <c r="C1378" t="s">
        <v>172</v>
      </c>
      <c r="D1378" t="s">
        <v>1355</v>
      </c>
      <c r="E1378" s="19" t="s">
        <v>737</v>
      </c>
      <c r="F1378" s="19" t="s">
        <v>742</v>
      </c>
      <c r="G1378" s="20">
        <v>8.6597787200584891E-2</v>
      </c>
      <c r="H1378" s="20">
        <v>8.2887559835942898E-2</v>
      </c>
      <c r="I1378" s="20">
        <v>7.9005403041640304E-2</v>
      </c>
    </row>
    <row r="1379" spans="1:9">
      <c r="A1379" s="19" t="str">
        <f t="shared" si="21"/>
        <v>CZEPoverty headcount ratio at $5.50 a day (2011 PPP)</v>
      </c>
      <c r="B1379" t="s">
        <v>651</v>
      </c>
      <c r="C1379" t="s">
        <v>174</v>
      </c>
      <c r="D1379" t="s">
        <v>1355</v>
      </c>
      <c r="E1379" s="19" t="s">
        <v>737</v>
      </c>
      <c r="F1379" s="19" t="s">
        <v>742</v>
      </c>
      <c r="G1379" s="20">
        <v>0.3936873626123642</v>
      </c>
      <c r="H1379" s="20">
        <v>0.39184424236423987</v>
      </c>
      <c r="I1379" s="20">
        <v>0.39030675605490622</v>
      </c>
    </row>
    <row r="1380" spans="1:9">
      <c r="A1380" s="19" t="str">
        <f t="shared" si="21"/>
        <v>DNKPoverty headcount ratio at $5.50 a day (2011 PPP)</v>
      </c>
      <c r="B1380" t="s">
        <v>179</v>
      </c>
      <c r="C1380" t="s">
        <v>180</v>
      </c>
      <c r="D1380" t="s">
        <v>1355</v>
      </c>
      <c r="E1380" s="19" t="s">
        <v>737</v>
      </c>
      <c r="F1380" s="19" t="s">
        <v>742</v>
      </c>
      <c r="G1380" s="20">
        <v>0.19989473712538949</v>
      </c>
      <c r="H1380" s="20">
        <v>0.19985889105888188</v>
      </c>
      <c r="I1380" s="20">
        <v>0.19981766186414479</v>
      </c>
    </row>
    <row r="1381" spans="1:9">
      <c r="A1381" s="19" t="str">
        <f t="shared" si="21"/>
        <v>DJIPoverty headcount ratio at $5.50 a day (2011 PPP)</v>
      </c>
      <c r="B1381" t="s">
        <v>181</v>
      </c>
      <c r="C1381" t="s">
        <v>182</v>
      </c>
      <c r="D1381" t="s">
        <v>1355</v>
      </c>
      <c r="E1381" s="19" t="s">
        <v>737</v>
      </c>
      <c r="F1381" s="19" t="s">
        <v>742</v>
      </c>
      <c r="G1381" s="20">
        <v>65.23974793645931</v>
      </c>
      <c r="H1381" s="20">
        <v>62.840030484563506</v>
      </c>
      <c r="I1381" s="20">
        <v>60.411487244178005</v>
      </c>
    </row>
    <row r="1382" spans="1:9">
      <c r="A1382" s="19" t="str">
        <f t="shared" si="21"/>
        <v>DOMPoverty headcount ratio at $5.50 a day (2011 PPP)</v>
      </c>
      <c r="B1382" t="s">
        <v>185</v>
      </c>
      <c r="C1382" t="s">
        <v>186</v>
      </c>
      <c r="D1382" t="s">
        <v>1355</v>
      </c>
      <c r="E1382" s="19" t="s">
        <v>737</v>
      </c>
      <c r="F1382" s="19" t="s">
        <v>742</v>
      </c>
      <c r="G1382" s="20">
        <v>12.945577225057104</v>
      </c>
      <c r="H1382" s="20">
        <v>12.171667580678402</v>
      </c>
      <c r="I1382" s="20">
        <v>11.429761764079903</v>
      </c>
    </row>
    <row r="1383" spans="1:9">
      <c r="A1383" s="19" t="str">
        <f t="shared" si="21"/>
        <v>ECUPoverty headcount ratio at $5.50 a day (2011 PPP)</v>
      </c>
      <c r="B1383" t="s">
        <v>187</v>
      </c>
      <c r="C1383" t="s">
        <v>188</v>
      </c>
      <c r="D1383" t="s">
        <v>1355</v>
      </c>
      <c r="E1383" s="19" t="s">
        <v>737</v>
      </c>
      <c r="F1383" s="19" t="s">
        <v>742</v>
      </c>
      <c r="G1383" s="20">
        <v>24.587335831686495</v>
      </c>
      <c r="H1383" s="20">
        <v>25.096580689607194</v>
      </c>
      <c r="I1383" s="20">
        <v>25.324668606441492</v>
      </c>
    </row>
    <row r="1384" spans="1:9">
      <c r="A1384" s="19" t="str">
        <f t="shared" si="21"/>
        <v>EGYPoverty headcount ratio at $5.50 a day (2011 PPP)</v>
      </c>
      <c r="B1384" t="s">
        <v>680</v>
      </c>
      <c r="C1384" t="s">
        <v>190</v>
      </c>
      <c r="D1384" t="s">
        <v>1355</v>
      </c>
      <c r="E1384" s="19" t="s">
        <v>737</v>
      </c>
      <c r="F1384" s="19" t="s">
        <v>742</v>
      </c>
      <c r="G1384" s="20">
        <v>67.602354049026417</v>
      </c>
      <c r="H1384" s="20">
        <v>64.741720943509918</v>
      </c>
      <c r="I1384" s="20">
        <v>62.676152465639419</v>
      </c>
    </row>
    <row r="1385" spans="1:9">
      <c r="A1385" s="19" t="str">
        <f t="shared" si="21"/>
        <v>SLVPoverty headcount ratio at $5.50 a day (2011 PPP)</v>
      </c>
      <c r="B1385" t="s">
        <v>191</v>
      </c>
      <c r="C1385" t="s">
        <v>192</v>
      </c>
      <c r="D1385" t="s">
        <v>1355</v>
      </c>
      <c r="E1385" s="19" t="s">
        <v>737</v>
      </c>
      <c r="F1385" s="19" t="s">
        <v>742</v>
      </c>
      <c r="G1385" s="20">
        <v>24.950441006619496</v>
      </c>
      <c r="H1385" s="20">
        <v>24.335316917826397</v>
      </c>
      <c r="I1385" s="20">
        <v>23.726633964377395</v>
      </c>
    </row>
    <row r="1386" spans="1:9">
      <c r="A1386" s="19" t="str">
        <f t="shared" si="21"/>
        <v>GNQPoverty headcount ratio at $5.50 a day (2011 PPP)</v>
      </c>
      <c r="B1386" t="s">
        <v>193</v>
      </c>
      <c r="C1386" t="s">
        <v>194</v>
      </c>
      <c r="D1386" t="s">
        <v>1355</v>
      </c>
      <c r="E1386" s="19" t="s">
        <v>737</v>
      </c>
      <c r="F1386" s="19" t="s">
        <v>742</v>
      </c>
      <c r="G1386" s="20">
        <v>12.7981367421835</v>
      </c>
      <c r="H1386" s="20">
        <v>13.7915623912599</v>
      </c>
      <c r="I1386" s="20">
        <v>14.7833211910551</v>
      </c>
    </row>
    <row r="1387" spans="1:9">
      <c r="A1387" s="19" t="str">
        <f t="shared" si="21"/>
        <v>ERIPoverty headcount ratio at $5.50 a day (2011 PPP)</v>
      </c>
      <c r="B1387" t="s">
        <v>195</v>
      </c>
      <c r="C1387" t="s">
        <v>196</v>
      </c>
      <c r="D1387" t="s">
        <v>1355</v>
      </c>
      <c r="E1387" s="19" t="s">
        <v>737</v>
      </c>
      <c r="F1387" s="19" t="s">
        <v>742</v>
      </c>
      <c r="G1387" s="20">
        <v>94.021160842723603</v>
      </c>
      <c r="H1387" s="20">
        <v>93.467397601019613</v>
      </c>
      <c r="I1387" s="20">
        <v>92.875683930878211</v>
      </c>
    </row>
    <row r="1388" spans="1:9">
      <c r="A1388" s="19" t="str">
        <f t="shared" si="21"/>
        <v>ESTPoverty headcount ratio at $5.50 a day (2011 PPP)</v>
      </c>
      <c r="B1388" t="s">
        <v>197</v>
      </c>
      <c r="C1388" t="s">
        <v>198</v>
      </c>
      <c r="D1388" t="s">
        <v>1355</v>
      </c>
      <c r="E1388" s="19" t="s">
        <v>737</v>
      </c>
      <c r="F1388" s="19" t="s">
        <v>742</v>
      </c>
      <c r="G1388" s="20">
        <v>1.00178196515905</v>
      </c>
      <c r="H1388" s="20">
        <v>0.96381931086803707</v>
      </c>
      <c r="I1388" s="20">
        <v>0.93296384121531095</v>
      </c>
    </row>
    <row r="1389" spans="1:9">
      <c r="A1389" s="19" t="str">
        <f t="shared" si="21"/>
        <v>SWZPoverty headcount ratio at $5.50 a day (2011 PPP)</v>
      </c>
      <c r="B1389" t="s">
        <v>199</v>
      </c>
      <c r="C1389" t="s">
        <v>200</v>
      </c>
      <c r="D1389" t="s">
        <v>1355</v>
      </c>
      <c r="E1389" s="19" t="s">
        <v>737</v>
      </c>
      <c r="F1389" s="19" t="s">
        <v>742</v>
      </c>
      <c r="G1389" s="20">
        <v>71.089764944648309</v>
      </c>
      <c r="H1389" s="20">
        <v>70.851581068545002</v>
      </c>
      <c r="I1389" s="20">
        <v>70.548747351673597</v>
      </c>
    </row>
    <row r="1390" spans="1:9">
      <c r="A1390" s="19" t="str">
        <f t="shared" si="21"/>
        <v>ETHPoverty headcount ratio at $5.50 a day (2011 PPP)</v>
      </c>
      <c r="B1390" t="s">
        <v>201</v>
      </c>
      <c r="C1390" t="s">
        <v>202</v>
      </c>
      <c r="D1390" t="s">
        <v>1355</v>
      </c>
      <c r="E1390" s="19" t="s">
        <v>737</v>
      </c>
      <c r="F1390" s="19" t="s">
        <v>742</v>
      </c>
      <c r="G1390" s="20">
        <v>87.862464789400434</v>
      </c>
      <c r="H1390" s="20">
        <v>86.428838888060028</v>
      </c>
      <c r="I1390" s="20">
        <v>84.882925067496927</v>
      </c>
    </row>
    <row r="1391" spans="1:9">
      <c r="A1391" s="19" t="str">
        <f t="shared" si="21"/>
        <v>FJIPoverty headcount ratio at $5.50 a day (2011 PPP)</v>
      </c>
      <c r="B1391" t="s">
        <v>11</v>
      </c>
      <c r="C1391" t="s">
        <v>207</v>
      </c>
      <c r="D1391" t="s">
        <v>1355</v>
      </c>
      <c r="E1391" s="19" t="s">
        <v>737</v>
      </c>
      <c r="F1391" s="19" t="s">
        <v>742</v>
      </c>
      <c r="G1391" s="20">
        <v>42.853167540590611</v>
      </c>
      <c r="H1391" s="20">
        <v>41.220503424875609</v>
      </c>
      <c r="I1391" s="20">
        <v>39.6799635853693</v>
      </c>
    </row>
    <row r="1392" spans="1:9">
      <c r="A1392" s="19" t="str">
        <f t="shared" si="21"/>
        <v>FINPoverty headcount ratio at $5.50 a day (2011 PPP)</v>
      </c>
      <c r="B1392" t="s">
        <v>208</v>
      </c>
      <c r="C1392" t="s">
        <v>209</v>
      </c>
      <c r="D1392" t="s">
        <v>1355</v>
      </c>
      <c r="E1392" s="19" t="s">
        <v>737</v>
      </c>
      <c r="F1392" s="19" t="s">
        <v>742</v>
      </c>
      <c r="G1392" s="20">
        <v>9.9851318938329076E-2</v>
      </c>
      <c r="H1392" s="20">
        <v>9.983343553407989E-2</v>
      </c>
      <c r="I1392" s="20">
        <v>9.9811176197157528E-2</v>
      </c>
    </row>
    <row r="1393" spans="1:9">
      <c r="A1393" s="19" t="str">
        <f t="shared" si="21"/>
        <v>FRAPoverty headcount ratio at $5.50 a day (2011 PPP)</v>
      </c>
      <c r="B1393" t="s">
        <v>210</v>
      </c>
      <c r="C1393" t="s">
        <v>211</v>
      </c>
      <c r="D1393" t="s">
        <v>1355</v>
      </c>
      <c r="E1393" s="19" t="s">
        <v>737</v>
      </c>
      <c r="F1393" s="19" t="s">
        <v>742</v>
      </c>
      <c r="G1393" s="20">
        <v>9.9034424643160715E-2</v>
      </c>
      <c r="H1393" s="20">
        <v>9.839299792954001E-2</v>
      </c>
      <c r="I1393" s="20">
        <v>9.7667437945535451E-2</v>
      </c>
    </row>
    <row r="1394" spans="1:9">
      <c r="A1394" s="19" t="str">
        <f t="shared" si="21"/>
        <v>GABPoverty headcount ratio at $5.50 a day (2011 PPP)</v>
      </c>
      <c r="B1394" t="s">
        <v>217</v>
      </c>
      <c r="C1394" t="s">
        <v>218</v>
      </c>
      <c r="D1394" t="s">
        <v>1355</v>
      </c>
      <c r="E1394" s="19" t="s">
        <v>737</v>
      </c>
      <c r="F1394" s="19" t="s">
        <v>742</v>
      </c>
      <c r="G1394" s="20">
        <v>32.384738291769189</v>
      </c>
      <c r="H1394" s="20">
        <v>32.037426902232909</v>
      </c>
      <c r="I1394" s="20">
        <v>31.712866750261238</v>
      </c>
    </row>
    <row r="1395" spans="1:9">
      <c r="A1395" s="19" t="str">
        <f t="shared" si="21"/>
        <v>GMBPoverty headcount ratio at $5.50 a day (2011 PPP)</v>
      </c>
      <c r="B1395" t="s">
        <v>681</v>
      </c>
      <c r="C1395" t="s">
        <v>220</v>
      </c>
      <c r="D1395" t="s">
        <v>1355</v>
      </c>
      <c r="E1395" s="19" t="s">
        <v>737</v>
      </c>
      <c r="F1395" s="19" t="s">
        <v>742</v>
      </c>
      <c r="G1395" s="20">
        <v>72.389378041693661</v>
      </c>
      <c r="H1395" s="20">
        <v>71.704619388904845</v>
      </c>
      <c r="I1395" s="20">
        <v>71.340406954489453</v>
      </c>
    </row>
    <row r="1396" spans="1:9">
      <c r="A1396" s="19" t="str">
        <f t="shared" si="21"/>
        <v>GEOPoverty headcount ratio at $5.50 a day (2011 PPP)</v>
      </c>
      <c r="B1396" t="s">
        <v>13</v>
      </c>
      <c r="C1396" t="s">
        <v>221</v>
      </c>
      <c r="D1396" t="s">
        <v>1355</v>
      </c>
      <c r="E1396" s="19" t="s">
        <v>737</v>
      </c>
      <c r="F1396" s="19" t="s">
        <v>742</v>
      </c>
      <c r="G1396" s="20">
        <v>41.11099822526829</v>
      </c>
      <c r="H1396" s="20">
        <v>39.506431647160596</v>
      </c>
      <c r="I1396" s="20">
        <v>37.707161644515388</v>
      </c>
    </row>
    <row r="1397" spans="1:9">
      <c r="A1397" s="19" t="str">
        <f t="shared" si="21"/>
        <v>DEUPoverty headcount ratio at $5.50 a day (2011 PPP)</v>
      </c>
      <c r="B1397" t="s">
        <v>222</v>
      </c>
      <c r="C1397" t="s">
        <v>223</v>
      </c>
      <c r="D1397" t="s">
        <v>1355</v>
      </c>
      <c r="E1397" s="19" t="s">
        <v>737</v>
      </c>
      <c r="F1397" s="19" t="s">
        <v>742</v>
      </c>
      <c r="G1397" s="20">
        <v>0.49943580568219437</v>
      </c>
      <c r="H1397" s="20">
        <v>0.49928247280783206</v>
      </c>
      <c r="I1397" s="20">
        <v>0.49895545166205252</v>
      </c>
    </row>
    <row r="1398" spans="1:9">
      <c r="A1398" s="19" t="str">
        <f t="shared" si="21"/>
        <v>GHAPoverty headcount ratio at $5.50 a day (2011 PPP)</v>
      </c>
      <c r="B1398" t="s">
        <v>224</v>
      </c>
      <c r="C1398" t="s">
        <v>225</v>
      </c>
      <c r="D1398" t="s">
        <v>1355</v>
      </c>
      <c r="E1398" s="19" t="s">
        <v>737</v>
      </c>
      <c r="F1398" s="19" t="s">
        <v>742</v>
      </c>
      <c r="G1398" s="20">
        <v>49.986298973564701</v>
      </c>
      <c r="H1398" s="20">
        <v>48.067847998333804</v>
      </c>
      <c r="I1398" s="20">
        <v>46.386645851985207</v>
      </c>
    </row>
    <row r="1399" spans="1:9">
      <c r="A1399" s="19" t="str">
        <f t="shared" si="21"/>
        <v>GRCPoverty headcount ratio at $5.50 a day (2011 PPP)</v>
      </c>
      <c r="B1399" t="s">
        <v>228</v>
      </c>
      <c r="C1399" t="s">
        <v>229</v>
      </c>
      <c r="D1399" t="s">
        <v>1355</v>
      </c>
      <c r="E1399" s="19" t="s">
        <v>737</v>
      </c>
      <c r="F1399" s="19" t="s">
        <v>742</v>
      </c>
      <c r="G1399" s="20">
        <v>4.1287285881303095</v>
      </c>
      <c r="H1399" s="20">
        <v>4.007570686463179</v>
      </c>
      <c r="I1399" s="20">
        <v>3.8886154265073989</v>
      </c>
    </row>
    <row r="1400" spans="1:9">
      <c r="A1400" s="19" t="str">
        <f t="shared" si="21"/>
        <v>GTMPoverty headcount ratio at $5.50 a day (2011 PPP)</v>
      </c>
      <c r="B1400" t="s">
        <v>237</v>
      </c>
      <c r="C1400" t="s">
        <v>238</v>
      </c>
      <c r="D1400" t="s">
        <v>1355</v>
      </c>
      <c r="E1400" s="19" t="s">
        <v>737</v>
      </c>
      <c r="F1400" s="19" t="s">
        <v>742</v>
      </c>
      <c r="G1400" s="20">
        <v>44.69405500339419</v>
      </c>
      <c r="H1400" s="20">
        <v>44.068409439267285</v>
      </c>
      <c r="I1400" s="20">
        <v>43.443473204257486</v>
      </c>
    </row>
    <row r="1401" spans="1:9">
      <c r="A1401" s="19" t="str">
        <f t="shared" si="21"/>
        <v>GINPoverty headcount ratio at $5.50 a day (2011 PPP)</v>
      </c>
      <c r="B1401" t="s">
        <v>241</v>
      </c>
      <c r="C1401" t="s">
        <v>242</v>
      </c>
      <c r="D1401" t="s">
        <v>1355</v>
      </c>
      <c r="E1401" s="19" t="s">
        <v>737</v>
      </c>
      <c r="F1401" s="19" t="s">
        <v>742</v>
      </c>
      <c r="G1401" s="20">
        <v>90.738741469831808</v>
      </c>
      <c r="H1401" s="20">
        <v>89.795166706124618</v>
      </c>
      <c r="I1401" s="20">
        <v>88.711719644758006</v>
      </c>
    </row>
    <row r="1402" spans="1:9">
      <c r="A1402" s="19" t="str">
        <f t="shared" si="21"/>
        <v>GNBPoverty headcount ratio at $5.50 a day (2011 PPP)</v>
      </c>
      <c r="B1402" t="s">
        <v>243</v>
      </c>
      <c r="C1402" t="s">
        <v>244</v>
      </c>
      <c r="D1402" t="s">
        <v>1355</v>
      </c>
      <c r="E1402" s="19" t="s">
        <v>737</v>
      </c>
      <c r="F1402" s="19" t="s">
        <v>742</v>
      </c>
      <c r="G1402" s="20">
        <v>89.150670937504415</v>
      </c>
      <c r="H1402" s="20">
        <v>88.615840165221698</v>
      </c>
      <c r="I1402" s="20">
        <v>88.078075322229097</v>
      </c>
    </row>
    <row r="1403" spans="1:9">
      <c r="A1403" s="19" t="str">
        <f t="shared" si="21"/>
        <v>GUYPoverty headcount ratio at $5.50 a day (2011 PPP)</v>
      </c>
      <c r="B1403" t="s">
        <v>245</v>
      </c>
      <c r="C1403" t="s">
        <v>246</v>
      </c>
      <c r="D1403" t="s">
        <v>1355</v>
      </c>
      <c r="E1403" s="19" t="s">
        <v>737</v>
      </c>
      <c r="F1403" s="19" t="s">
        <v>742</v>
      </c>
      <c r="G1403" s="20">
        <v>45.442122178698298</v>
      </c>
      <c r="H1403" s="20">
        <v>43.614268162907308</v>
      </c>
      <c r="I1403" s="20">
        <v>41.660739794277113</v>
      </c>
    </row>
    <row r="1404" spans="1:9">
      <c r="A1404" s="19" t="str">
        <f t="shared" si="21"/>
        <v>HTIPoverty headcount ratio at $5.50 a day (2011 PPP)</v>
      </c>
      <c r="B1404" t="s">
        <v>247</v>
      </c>
      <c r="C1404" t="s">
        <v>248</v>
      </c>
      <c r="D1404" t="s">
        <v>1355</v>
      </c>
      <c r="E1404" s="19" t="s">
        <v>737</v>
      </c>
      <c r="F1404" s="19" t="s">
        <v>742</v>
      </c>
      <c r="G1404" s="20">
        <v>78.181470958391131</v>
      </c>
      <c r="H1404" s="20">
        <v>78.248159847298837</v>
      </c>
      <c r="I1404" s="20">
        <v>78.16998331049804</v>
      </c>
    </row>
    <row r="1405" spans="1:9">
      <c r="A1405" s="19" t="str">
        <f t="shared" si="21"/>
        <v>HNDPoverty headcount ratio at $5.50 a day (2011 PPP)</v>
      </c>
      <c r="B1405" t="s">
        <v>253</v>
      </c>
      <c r="C1405" t="s">
        <v>254</v>
      </c>
      <c r="D1405" t="s">
        <v>1355</v>
      </c>
      <c r="E1405" s="19" t="s">
        <v>737</v>
      </c>
      <c r="F1405" s="19" t="s">
        <v>742</v>
      </c>
      <c r="G1405" s="20">
        <v>49.790785305047194</v>
      </c>
      <c r="H1405" s="20">
        <v>49.303827833014793</v>
      </c>
      <c r="I1405" s="20">
        <v>48.706404560919495</v>
      </c>
    </row>
    <row r="1406" spans="1:9">
      <c r="A1406" s="19" t="str">
        <f t="shared" si="21"/>
        <v>HKGPoverty headcount ratio at $5.50 a day (2011 PPP)</v>
      </c>
      <c r="B1406" t="s">
        <v>682</v>
      </c>
      <c r="C1406" t="s">
        <v>147</v>
      </c>
      <c r="D1406" t="s">
        <v>1355</v>
      </c>
      <c r="E1406" s="19" t="s">
        <v>737</v>
      </c>
      <c r="F1406" s="19" t="s">
        <v>742</v>
      </c>
      <c r="G1406" s="20">
        <v>0.40774224410776799</v>
      </c>
      <c r="H1406" s="20">
        <v>0.38718865583597001</v>
      </c>
      <c r="I1406" s="20">
        <v>0.36325456802365802</v>
      </c>
    </row>
    <row r="1407" spans="1:9">
      <c r="A1407" s="19" t="str">
        <f t="shared" si="21"/>
        <v>HUNPoverty headcount ratio at $5.50 a day (2011 PPP)</v>
      </c>
      <c r="B1407" t="s">
        <v>255</v>
      </c>
      <c r="C1407" t="s">
        <v>256</v>
      </c>
      <c r="D1407" t="s">
        <v>1355</v>
      </c>
      <c r="E1407" s="19" t="s">
        <v>737</v>
      </c>
      <c r="F1407" s="19" t="s">
        <v>742</v>
      </c>
      <c r="G1407" s="20">
        <v>2.7611858936781721</v>
      </c>
      <c r="H1407" s="20">
        <v>2.7022885805159462</v>
      </c>
      <c r="I1407" s="20">
        <v>2.648109418623954</v>
      </c>
    </row>
    <row r="1408" spans="1:9">
      <c r="A1408" s="19" t="str">
        <f t="shared" si="21"/>
        <v>ISLPoverty headcount ratio at $5.50 a day (2011 PPP)</v>
      </c>
      <c r="B1408" t="s">
        <v>257</v>
      </c>
      <c r="C1408" t="s">
        <v>258</v>
      </c>
      <c r="D1408" t="s">
        <v>1355</v>
      </c>
      <c r="E1408" s="19" t="s">
        <v>737</v>
      </c>
      <c r="F1408" s="19" t="s">
        <v>742</v>
      </c>
      <c r="G1408" s="20">
        <v>9.9571869168582378E-2</v>
      </c>
      <c r="H1408" s="20">
        <v>9.9552534653891328E-2</v>
      </c>
      <c r="I1408" s="20">
        <v>9.9539900480407062E-2</v>
      </c>
    </row>
    <row r="1409" spans="1:9">
      <c r="A1409" s="19" t="str">
        <f t="shared" si="21"/>
        <v>INDPoverty headcount ratio at $5.50 a day (2011 PPP)</v>
      </c>
      <c r="B1409" t="s">
        <v>16</v>
      </c>
      <c r="C1409" t="s">
        <v>259</v>
      </c>
      <c r="D1409" t="s">
        <v>1355</v>
      </c>
      <c r="E1409" s="19" t="s">
        <v>737</v>
      </c>
      <c r="F1409" s="19" t="s">
        <v>742</v>
      </c>
      <c r="G1409" s="20">
        <v>65.530189491247341</v>
      </c>
      <c r="H1409" s="20">
        <v>62.864362536093438</v>
      </c>
      <c r="I1409" s="20">
        <v>60.422150117194342</v>
      </c>
    </row>
    <row r="1410" spans="1:9">
      <c r="A1410" s="19" t="str">
        <f t="shared" si="21"/>
        <v>IDNPoverty headcount ratio at $5.50 a day (2011 PPP)</v>
      </c>
      <c r="B1410" t="s">
        <v>17</v>
      </c>
      <c r="C1410" t="s">
        <v>260</v>
      </c>
      <c r="D1410" t="s">
        <v>1355</v>
      </c>
      <c r="E1410" s="19" t="s">
        <v>737</v>
      </c>
      <c r="F1410" s="19" t="s">
        <v>742</v>
      </c>
      <c r="G1410" s="20">
        <v>54.139015422291401</v>
      </c>
      <c r="H1410" s="20">
        <v>52.361193226780401</v>
      </c>
      <c r="I1410" s="20">
        <v>50.407544829668403</v>
      </c>
    </row>
    <row r="1411" spans="1:9">
      <c r="A1411" s="19" t="str">
        <f t="shared" ref="A1411:A1474" si="22">C1411&amp;D1411</f>
        <v>IRNPoverty headcount ratio at $5.50 a day (2011 PPP)</v>
      </c>
      <c r="B1411" t="s">
        <v>683</v>
      </c>
      <c r="C1411" t="s">
        <v>261</v>
      </c>
      <c r="D1411" t="s">
        <v>1355</v>
      </c>
      <c r="E1411" s="19" t="s">
        <v>737</v>
      </c>
      <c r="F1411" s="19" t="s">
        <v>742</v>
      </c>
      <c r="G1411" s="20">
        <v>11.631759001397597</v>
      </c>
      <c r="H1411" s="20">
        <v>12.773627055770696</v>
      </c>
      <c r="I1411" s="20">
        <v>13.560226830862897</v>
      </c>
    </row>
    <row r="1412" spans="1:9">
      <c r="A1412" s="19" t="str">
        <f t="shared" si="22"/>
        <v>IRQPoverty headcount ratio at $5.50 a day (2011 PPP)</v>
      </c>
      <c r="B1412" t="s">
        <v>262</v>
      </c>
      <c r="C1412" t="s">
        <v>263</v>
      </c>
      <c r="D1412" t="s">
        <v>1355</v>
      </c>
      <c r="E1412" s="19" t="s">
        <v>737</v>
      </c>
      <c r="F1412" s="19" t="s">
        <v>742</v>
      </c>
      <c r="G1412" s="20">
        <v>63.37234491388206</v>
      </c>
      <c r="H1412" s="20">
        <v>63.297881553691766</v>
      </c>
      <c r="I1412" s="20">
        <v>63.032043315775169</v>
      </c>
    </row>
    <row r="1413" spans="1:9">
      <c r="A1413" s="19" t="str">
        <f t="shared" si="22"/>
        <v>IRLPoverty headcount ratio at $5.50 a day (2011 PPP)</v>
      </c>
      <c r="B1413" t="s">
        <v>264</v>
      </c>
      <c r="C1413" t="s">
        <v>265</v>
      </c>
      <c r="D1413" t="s">
        <v>1355</v>
      </c>
      <c r="E1413" s="19" t="s">
        <v>737</v>
      </c>
      <c r="F1413" s="19" t="s">
        <v>742</v>
      </c>
      <c r="G1413" s="20">
        <v>0.69638687157825296</v>
      </c>
      <c r="H1413" s="20">
        <v>0.69595145464180375</v>
      </c>
      <c r="I1413" s="20">
        <v>0.69503196880452245</v>
      </c>
    </row>
    <row r="1414" spans="1:9">
      <c r="A1414" s="19" t="str">
        <f t="shared" si="22"/>
        <v>ISRPoverty headcount ratio at $5.50 a day (2011 PPP)</v>
      </c>
      <c r="B1414" t="s">
        <v>268</v>
      </c>
      <c r="C1414" t="s">
        <v>269</v>
      </c>
      <c r="D1414" t="s">
        <v>1355</v>
      </c>
      <c r="E1414" s="19" t="s">
        <v>737</v>
      </c>
      <c r="F1414" s="19" t="s">
        <v>742</v>
      </c>
      <c r="G1414" s="20">
        <v>2.5262637056700079</v>
      </c>
      <c r="H1414" s="20">
        <v>2.4684344507212512</v>
      </c>
      <c r="I1414" s="20">
        <v>2.4139108197950154</v>
      </c>
    </row>
    <row r="1415" spans="1:9">
      <c r="A1415" s="19" t="str">
        <f t="shared" si="22"/>
        <v>ITAPoverty headcount ratio at $5.50 a day (2011 PPP)</v>
      </c>
      <c r="B1415" t="s">
        <v>270</v>
      </c>
      <c r="C1415" t="s">
        <v>271</v>
      </c>
      <c r="D1415" t="s">
        <v>1355</v>
      </c>
      <c r="E1415" s="19" t="s">
        <v>737</v>
      </c>
      <c r="F1415" s="19" t="s">
        <v>742</v>
      </c>
      <c r="G1415" s="20">
        <v>3.1906896792691941</v>
      </c>
      <c r="H1415" s="20">
        <v>3.186910917695339</v>
      </c>
      <c r="I1415" s="20">
        <v>3.1804748426198839</v>
      </c>
    </row>
    <row r="1416" spans="1:9">
      <c r="A1416" s="19" t="str">
        <f t="shared" si="22"/>
        <v>JAMPoverty headcount ratio at $5.50 a day (2011 PPP)</v>
      </c>
      <c r="B1416" t="s">
        <v>272</v>
      </c>
      <c r="C1416" t="s">
        <v>273</v>
      </c>
      <c r="D1416" t="s">
        <v>1355</v>
      </c>
      <c r="E1416" s="19" t="s">
        <v>737</v>
      </c>
      <c r="F1416" s="19" t="s">
        <v>742</v>
      </c>
      <c r="G1416" s="20">
        <v>26.987196578134999</v>
      </c>
      <c r="H1416" s="20">
        <v>26.453866965858396</v>
      </c>
      <c r="I1416" s="20">
        <v>26.002027861154001</v>
      </c>
    </row>
    <row r="1417" spans="1:9">
      <c r="A1417" s="19" t="str">
        <f t="shared" si="22"/>
        <v>JPNPoverty headcount ratio at $5.50 a day (2011 PPP)</v>
      </c>
      <c r="B1417" t="s">
        <v>19</v>
      </c>
      <c r="C1417" t="s">
        <v>274</v>
      </c>
      <c r="D1417" t="s">
        <v>1355</v>
      </c>
      <c r="E1417" s="19" t="s">
        <v>737</v>
      </c>
      <c r="F1417" s="19" t="s">
        <v>742</v>
      </c>
      <c r="G1417" s="20">
        <v>1.1956846325605055</v>
      </c>
      <c r="H1417" s="20">
        <v>1.1945140240899934</v>
      </c>
      <c r="I1417" s="20">
        <v>1.1930964852827637</v>
      </c>
    </row>
    <row r="1418" spans="1:9">
      <c r="A1418" s="19" t="str">
        <f t="shared" si="22"/>
        <v>JORPoverty headcount ratio at $5.50 a day (2011 PPP)</v>
      </c>
      <c r="B1418" t="s">
        <v>277</v>
      </c>
      <c r="C1418" t="s">
        <v>278</v>
      </c>
      <c r="D1418" t="s">
        <v>1355</v>
      </c>
      <c r="E1418" s="19" t="s">
        <v>737</v>
      </c>
      <c r="F1418" s="19" t="s">
        <v>742</v>
      </c>
      <c r="G1418" s="20">
        <v>18.029569144224311</v>
      </c>
      <c r="H1418" s="20">
        <v>17.593882044395549</v>
      </c>
      <c r="I1418" s="20">
        <v>17.158187754780879</v>
      </c>
    </row>
    <row r="1419" spans="1:9">
      <c r="A1419" s="19" t="str">
        <f t="shared" si="22"/>
        <v>KAZPoverty headcount ratio at $5.50 a day (2011 PPP)</v>
      </c>
      <c r="B1419" t="s">
        <v>20</v>
      </c>
      <c r="C1419" t="s">
        <v>279</v>
      </c>
      <c r="D1419" t="s">
        <v>1355</v>
      </c>
      <c r="E1419" s="19" t="s">
        <v>737</v>
      </c>
      <c r="F1419" s="19" t="s">
        <v>742</v>
      </c>
      <c r="G1419" s="20">
        <v>6.7259455811095403</v>
      </c>
      <c r="H1419" s="20">
        <v>6.0152793258329922</v>
      </c>
      <c r="I1419" s="20">
        <v>5.3624999811971312</v>
      </c>
    </row>
    <row r="1420" spans="1:9">
      <c r="A1420" s="19" t="str">
        <f t="shared" si="22"/>
        <v>KENPoverty headcount ratio at $5.50 a day (2011 PPP)</v>
      </c>
      <c r="B1420" t="s">
        <v>280</v>
      </c>
      <c r="C1420" t="s">
        <v>281</v>
      </c>
      <c r="D1420" t="s">
        <v>1355</v>
      </c>
      <c r="E1420" s="19" t="s">
        <v>737</v>
      </c>
      <c r="F1420" s="19" t="s">
        <v>742</v>
      </c>
      <c r="G1420" s="20">
        <v>80.550747280519118</v>
      </c>
      <c r="H1420" s="20">
        <v>78.670996681521515</v>
      </c>
      <c r="I1420" s="20">
        <v>76.926003071390909</v>
      </c>
    </row>
    <row r="1421" spans="1:9">
      <c r="A1421" s="19" t="str">
        <f t="shared" si="22"/>
        <v>KIRPoverty headcount ratio at $5.50 a day (2011 PPP)</v>
      </c>
      <c r="B1421" t="s">
        <v>21</v>
      </c>
      <c r="C1421" t="s">
        <v>282</v>
      </c>
      <c r="D1421" t="s">
        <v>1355</v>
      </c>
      <c r="E1421" s="19" t="s">
        <v>737</v>
      </c>
      <c r="F1421" s="19" t="s">
        <v>742</v>
      </c>
      <c r="G1421" s="20">
        <v>44.493698983954999</v>
      </c>
      <c r="H1421" s="20">
        <v>43.99182158740129</v>
      </c>
      <c r="I1421" s="20">
        <v>43.216251170143998</v>
      </c>
    </row>
    <row r="1422" spans="1:9">
      <c r="A1422" s="19" t="str">
        <f t="shared" si="22"/>
        <v>PRKPoverty headcount ratio at $5.50 a day (2011 PPP)</v>
      </c>
      <c r="B1422" t="s">
        <v>684</v>
      </c>
      <c r="C1422" t="s">
        <v>176</v>
      </c>
      <c r="D1422" t="s">
        <v>1355</v>
      </c>
      <c r="E1422" s="19" t="s">
        <v>737</v>
      </c>
      <c r="F1422" s="19" t="s">
        <v>742</v>
      </c>
      <c r="G1422" s="20">
        <v>98.186301926206895</v>
      </c>
      <c r="H1422" s="20">
        <v>98.085814520325599</v>
      </c>
      <c r="I1422" s="20">
        <v>97.984414701256199</v>
      </c>
    </row>
    <row r="1423" spans="1:9">
      <c r="A1423" s="19" t="str">
        <f t="shared" si="22"/>
        <v>KORPoverty headcount ratio at $5.50 a day (2011 PPP)</v>
      </c>
      <c r="B1423" t="s">
        <v>685</v>
      </c>
      <c r="C1423" t="s">
        <v>381</v>
      </c>
      <c r="D1423" t="s">
        <v>1355</v>
      </c>
      <c r="E1423" s="19" t="s">
        <v>737</v>
      </c>
      <c r="F1423" s="19" t="s">
        <v>742</v>
      </c>
      <c r="G1423" s="20">
        <v>1.1843726003934247</v>
      </c>
      <c r="H1423" s="20">
        <v>1.1833753880413569</v>
      </c>
      <c r="I1423" s="20">
        <v>1.1824595117973267</v>
      </c>
    </row>
    <row r="1424" spans="1:9">
      <c r="A1424" s="19" t="str">
        <f t="shared" si="22"/>
        <v>KWTPoverty headcount ratio at $5.50 a day (2011 PPP)</v>
      </c>
      <c r="B1424" t="s">
        <v>283</v>
      </c>
      <c r="C1424" t="s">
        <v>284</v>
      </c>
      <c r="D1424" t="s">
        <v>1355</v>
      </c>
      <c r="E1424" s="19" t="s">
        <v>737</v>
      </c>
      <c r="F1424" s="19" t="s">
        <v>742</v>
      </c>
      <c r="G1424" s="20">
        <v>19.350527145076999</v>
      </c>
      <c r="H1424" s="20">
        <v>19.325010347707799</v>
      </c>
      <c r="I1424" s="20">
        <v>19.273725603557001</v>
      </c>
    </row>
    <row r="1425" spans="1:9">
      <c r="A1425" s="19" t="str">
        <f t="shared" si="22"/>
        <v>KGZPoverty headcount ratio at $5.50 a day (2011 PPP)</v>
      </c>
      <c r="B1425" t="s">
        <v>655</v>
      </c>
      <c r="C1425" t="s">
        <v>285</v>
      </c>
      <c r="D1425" t="s">
        <v>1355</v>
      </c>
      <c r="E1425" s="19" t="s">
        <v>737</v>
      </c>
      <c r="F1425" s="19" t="s">
        <v>742</v>
      </c>
      <c r="G1425" s="20">
        <v>60.534169700497188</v>
      </c>
      <c r="H1425" s="20">
        <v>59.984891616327396</v>
      </c>
      <c r="I1425" s="20">
        <v>59.361336718327387</v>
      </c>
    </row>
    <row r="1426" spans="1:9">
      <c r="A1426" s="19" t="str">
        <f t="shared" si="22"/>
        <v>LAOPoverty headcount ratio at $5.50 a day (2011 PPP)</v>
      </c>
      <c r="B1426" t="s">
        <v>686</v>
      </c>
      <c r="C1426" t="s">
        <v>286</v>
      </c>
      <c r="D1426" t="s">
        <v>1355</v>
      </c>
      <c r="E1426" s="19" t="s">
        <v>737</v>
      </c>
      <c r="F1426" s="19" t="s">
        <v>742</v>
      </c>
      <c r="G1426" s="20">
        <v>68.843892668652003</v>
      </c>
      <c r="H1426" s="20">
        <v>66.166184009740306</v>
      </c>
      <c r="I1426" s="20">
        <v>63.417287863208408</v>
      </c>
    </row>
    <row r="1427" spans="1:9">
      <c r="A1427" s="19" t="str">
        <f t="shared" si="22"/>
        <v>LVAPoverty headcount ratio at $5.50 a day (2011 PPP)</v>
      </c>
      <c r="B1427" t="s">
        <v>287</v>
      </c>
      <c r="C1427" t="s">
        <v>288</v>
      </c>
      <c r="D1427" t="s">
        <v>1355</v>
      </c>
      <c r="E1427" s="19" t="s">
        <v>737</v>
      </c>
      <c r="F1427" s="19" t="s">
        <v>742</v>
      </c>
      <c r="G1427" s="20">
        <v>2.889731560164285</v>
      </c>
      <c r="H1427" s="20">
        <v>2.7357364388506547</v>
      </c>
      <c r="I1427" s="20">
        <v>2.6391235693406827</v>
      </c>
    </row>
    <row r="1428" spans="1:9">
      <c r="A1428" s="19" t="str">
        <f t="shared" si="22"/>
        <v>LBNPoverty headcount ratio at $5.50 a day (2011 PPP)</v>
      </c>
      <c r="B1428" t="s">
        <v>289</v>
      </c>
      <c r="C1428" t="s">
        <v>290</v>
      </c>
      <c r="D1428" t="s">
        <v>1355</v>
      </c>
      <c r="E1428" s="19" t="s">
        <v>737</v>
      </c>
      <c r="F1428" s="19" t="s">
        <v>742</v>
      </c>
      <c r="G1428" s="20">
        <v>1.71918875539833</v>
      </c>
      <c r="H1428" s="20">
        <v>1.5441781686216496</v>
      </c>
      <c r="I1428" s="20">
        <v>1.3372696461051099</v>
      </c>
    </row>
    <row r="1429" spans="1:9">
      <c r="A1429" s="19" t="str">
        <f t="shared" si="22"/>
        <v>LSOPoverty headcount ratio at $5.50 a day (2011 PPP)</v>
      </c>
      <c r="B1429" t="s">
        <v>291</v>
      </c>
      <c r="C1429" t="s">
        <v>292</v>
      </c>
      <c r="D1429" t="s">
        <v>1355</v>
      </c>
      <c r="E1429" s="19" t="s">
        <v>737</v>
      </c>
      <c r="F1429" s="19" t="s">
        <v>742</v>
      </c>
      <c r="G1429" s="20">
        <v>72.869071641262394</v>
      </c>
      <c r="H1429" s="20">
        <v>72.667964616562784</v>
      </c>
      <c r="I1429" s="20">
        <v>72.354466226557079</v>
      </c>
    </row>
    <row r="1430" spans="1:9">
      <c r="A1430" s="19" t="str">
        <f t="shared" si="22"/>
        <v>LBRPoverty headcount ratio at $5.50 a day (2011 PPP)</v>
      </c>
      <c r="B1430" t="s">
        <v>293</v>
      </c>
      <c r="C1430" t="s">
        <v>294</v>
      </c>
      <c r="D1430" t="s">
        <v>1355</v>
      </c>
      <c r="E1430" s="19" t="s">
        <v>737</v>
      </c>
      <c r="F1430" s="19" t="s">
        <v>742</v>
      </c>
      <c r="G1430" s="20">
        <v>92.187041653034996</v>
      </c>
      <c r="H1430" s="20">
        <v>92.177032596779796</v>
      </c>
      <c r="I1430" s="20">
        <v>92.163952811645586</v>
      </c>
    </row>
    <row r="1431" spans="1:9">
      <c r="A1431" s="19" t="str">
        <f t="shared" si="22"/>
        <v>LBYPoverty headcount ratio at $5.50 a day (2011 PPP)</v>
      </c>
      <c r="B1431" t="s">
        <v>295</v>
      </c>
      <c r="C1431" t="s">
        <v>296</v>
      </c>
      <c r="D1431" t="s">
        <v>1355</v>
      </c>
      <c r="E1431" s="19" t="s">
        <v>737</v>
      </c>
      <c r="F1431" s="19" t="s">
        <v>742</v>
      </c>
      <c r="G1431" s="20">
        <v>17.317270098984199</v>
      </c>
      <c r="H1431" s="20">
        <v>22.091671274195303</v>
      </c>
      <c r="I1431" s="20">
        <v>26.708220309514807</v>
      </c>
    </row>
    <row r="1432" spans="1:9">
      <c r="A1432" s="19" t="str">
        <f t="shared" si="22"/>
        <v>LTUPoverty headcount ratio at $5.50 a day (2011 PPP)</v>
      </c>
      <c r="B1432" t="s">
        <v>299</v>
      </c>
      <c r="C1432" t="s">
        <v>300</v>
      </c>
      <c r="D1432" t="s">
        <v>1355</v>
      </c>
      <c r="E1432" s="19" t="s">
        <v>737</v>
      </c>
      <c r="F1432" s="19" t="s">
        <v>742</v>
      </c>
      <c r="G1432" s="20">
        <v>3.2415269389456798</v>
      </c>
      <c r="H1432" s="20">
        <v>3.0568623883985095</v>
      </c>
      <c r="I1432" s="20">
        <v>2.9139043447153998</v>
      </c>
    </row>
    <row r="1433" spans="1:9">
      <c r="A1433" s="19" t="str">
        <f t="shared" si="22"/>
        <v>LUXPoverty headcount ratio at $5.50 a day (2011 PPP)</v>
      </c>
      <c r="B1433" t="s">
        <v>301</v>
      </c>
      <c r="C1433" t="s">
        <v>302</v>
      </c>
      <c r="D1433" t="s">
        <v>1355</v>
      </c>
      <c r="E1433" s="19" t="s">
        <v>737</v>
      </c>
      <c r="F1433" s="19" t="s">
        <v>742</v>
      </c>
      <c r="G1433" s="20">
        <v>0.6995640604420138</v>
      </c>
      <c r="H1433" s="20">
        <v>0.69945199282172521</v>
      </c>
      <c r="I1433" s="20">
        <v>0.69920710525264362</v>
      </c>
    </row>
    <row r="1434" spans="1:9">
      <c r="A1434" s="19" t="str">
        <f t="shared" si="22"/>
        <v>MDGPoverty headcount ratio at $5.50 a day (2011 PPP)</v>
      </c>
      <c r="B1434" t="s">
        <v>303</v>
      </c>
      <c r="C1434" t="s">
        <v>304</v>
      </c>
      <c r="D1434" t="s">
        <v>1355</v>
      </c>
      <c r="E1434" s="19" t="s">
        <v>737</v>
      </c>
      <c r="F1434" s="19" t="s">
        <v>742</v>
      </c>
      <c r="G1434" s="20">
        <v>96.715016221953988</v>
      </c>
      <c r="H1434" s="20">
        <v>96.512769211367811</v>
      </c>
      <c r="I1434" s="20">
        <v>96.270779105450416</v>
      </c>
    </row>
    <row r="1435" spans="1:9">
      <c r="A1435" s="19" t="str">
        <f t="shared" si="22"/>
        <v>MWIPoverty headcount ratio at $5.50 a day (2011 PPP)</v>
      </c>
      <c r="B1435" t="s">
        <v>305</v>
      </c>
      <c r="C1435" t="s">
        <v>306</v>
      </c>
      <c r="D1435" t="s">
        <v>1355</v>
      </c>
      <c r="E1435" s="19" t="s">
        <v>737</v>
      </c>
      <c r="F1435" s="19" t="s">
        <v>742</v>
      </c>
      <c r="G1435" s="20">
        <v>96.049851331451379</v>
      </c>
      <c r="H1435" s="20">
        <v>95.784000482783881</v>
      </c>
      <c r="I1435" s="20">
        <v>95.441620388623079</v>
      </c>
    </row>
    <row r="1436" spans="1:9">
      <c r="A1436" s="19" t="str">
        <f t="shared" si="22"/>
        <v>MYSPoverty headcount ratio at $5.50 a day (2011 PPP)</v>
      </c>
      <c r="B1436" t="s">
        <v>25</v>
      </c>
      <c r="C1436" t="s">
        <v>307</v>
      </c>
      <c r="D1436" t="s">
        <v>1355</v>
      </c>
      <c r="E1436" s="19" t="s">
        <v>737</v>
      </c>
      <c r="F1436" s="19" t="s">
        <v>742</v>
      </c>
      <c r="G1436" s="20">
        <v>1.1376376350758002</v>
      </c>
      <c r="H1436" s="20">
        <v>0.90279054676173009</v>
      </c>
      <c r="I1436" s="20">
        <v>0.70338752514335035</v>
      </c>
    </row>
    <row r="1437" spans="1:9">
      <c r="A1437" s="19" t="str">
        <f t="shared" si="22"/>
        <v>MDVPoverty headcount ratio at $5.50 a day (2011 PPP)</v>
      </c>
      <c r="B1437" t="s">
        <v>26</v>
      </c>
      <c r="C1437" t="s">
        <v>308</v>
      </c>
      <c r="D1437" t="s">
        <v>1355</v>
      </c>
      <c r="E1437" s="19" t="s">
        <v>737</v>
      </c>
      <c r="F1437" s="19" t="s">
        <v>742</v>
      </c>
      <c r="G1437" s="20">
        <v>3.237909787079098</v>
      </c>
      <c r="H1437" s="20">
        <v>2.3026355341867975</v>
      </c>
      <c r="I1437" s="20">
        <v>1.4338996691859984</v>
      </c>
    </row>
    <row r="1438" spans="1:9">
      <c r="A1438" s="19" t="str">
        <f t="shared" si="22"/>
        <v>MLIPoverty headcount ratio at $5.50 a day (2011 PPP)</v>
      </c>
      <c r="B1438" t="s">
        <v>309</v>
      </c>
      <c r="C1438" t="s">
        <v>310</v>
      </c>
      <c r="D1438" t="s">
        <v>1355</v>
      </c>
      <c r="E1438" s="19" t="s">
        <v>737</v>
      </c>
      <c r="F1438" s="19" t="s">
        <v>742</v>
      </c>
      <c r="G1438" s="20">
        <v>82.548278594631995</v>
      </c>
      <c r="H1438" s="20">
        <v>81.160061940048593</v>
      </c>
      <c r="I1438" s="20">
        <v>79.627795567153996</v>
      </c>
    </row>
    <row r="1439" spans="1:9">
      <c r="A1439" s="19" t="str">
        <f t="shared" si="22"/>
        <v>MLTPoverty headcount ratio at $5.50 a day (2011 PPP)</v>
      </c>
      <c r="B1439" t="s">
        <v>311</v>
      </c>
      <c r="C1439" t="s">
        <v>312</v>
      </c>
      <c r="D1439" t="s">
        <v>1355</v>
      </c>
      <c r="E1439" s="19" t="s">
        <v>737</v>
      </c>
      <c r="F1439" s="19" t="s">
        <v>742</v>
      </c>
      <c r="G1439" s="20">
        <v>0.29650928528832421</v>
      </c>
      <c r="H1439" s="20">
        <v>0.29572612281299532</v>
      </c>
      <c r="I1439" s="20">
        <v>0.29510850877791378</v>
      </c>
    </row>
    <row r="1440" spans="1:9">
      <c r="A1440" s="19" t="str">
        <f t="shared" si="22"/>
        <v>MRTPoverty headcount ratio at $5.50 a day (2011 PPP)</v>
      </c>
      <c r="B1440" t="s">
        <v>316</v>
      </c>
      <c r="C1440" t="s">
        <v>317</v>
      </c>
      <c r="D1440" t="s">
        <v>1355</v>
      </c>
      <c r="E1440" s="19" t="s">
        <v>737</v>
      </c>
      <c r="F1440" s="19" t="s">
        <v>742</v>
      </c>
      <c r="G1440" s="20">
        <v>55.532359080513174</v>
      </c>
      <c r="H1440" s="20">
        <v>54.253503131400372</v>
      </c>
      <c r="I1440" s="20">
        <v>52.833812860106477</v>
      </c>
    </row>
    <row r="1441" spans="1:9">
      <c r="A1441" s="19" t="str">
        <f t="shared" si="22"/>
        <v>MUSPoverty headcount ratio at $5.50 a day (2011 PPP)</v>
      </c>
      <c r="B1441" t="s">
        <v>318</v>
      </c>
      <c r="C1441" t="s">
        <v>319</v>
      </c>
      <c r="D1441" t="s">
        <v>1355</v>
      </c>
      <c r="E1441" s="19" t="s">
        <v>737</v>
      </c>
      <c r="F1441" s="19" t="s">
        <v>742</v>
      </c>
      <c r="G1441" s="20">
        <v>10.5375289516902</v>
      </c>
      <c r="H1441" s="20">
        <v>9.5566066603041993</v>
      </c>
      <c r="I1441" s="20">
        <v>8.7507442863709013</v>
      </c>
    </row>
    <row r="1442" spans="1:9">
      <c r="A1442" s="19" t="str">
        <f t="shared" si="22"/>
        <v>MEXPoverty headcount ratio at $5.50 a day (2011 PPP)</v>
      </c>
      <c r="B1442" t="s">
        <v>322</v>
      </c>
      <c r="C1442" t="s">
        <v>323</v>
      </c>
      <c r="D1442" t="s">
        <v>1355</v>
      </c>
      <c r="E1442" s="19" t="s">
        <v>737</v>
      </c>
      <c r="F1442" s="19" t="s">
        <v>742</v>
      </c>
      <c r="G1442" s="20">
        <v>23.265904345361996</v>
      </c>
      <c r="H1442" s="20">
        <v>23.192125776978095</v>
      </c>
      <c r="I1442" s="20">
        <v>22.928216099734499</v>
      </c>
    </row>
    <row r="1443" spans="1:9">
      <c r="A1443" s="19" t="str">
        <f t="shared" si="22"/>
        <v>FSMPoverty headcount ratio at $5.50 a day (2011 PPP)</v>
      </c>
      <c r="B1443" t="s">
        <v>687</v>
      </c>
      <c r="C1443" t="s">
        <v>324</v>
      </c>
      <c r="D1443" t="s">
        <v>1355</v>
      </c>
      <c r="E1443" s="19" t="s">
        <v>737</v>
      </c>
      <c r="F1443" s="19" t="s">
        <v>742</v>
      </c>
      <c r="G1443" s="20">
        <v>69.313691720032949</v>
      </c>
      <c r="H1443" s="20">
        <v>68.91626178896712</v>
      </c>
      <c r="I1443" s="20">
        <v>67.713208695625255</v>
      </c>
    </row>
    <row r="1444" spans="1:9">
      <c r="A1444" s="19" t="str">
        <f t="shared" si="22"/>
        <v>MDAPoverty headcount ratio at $5.50 a day (2011 PPP)</v>
      </c>
      <c r="B1444" t="s">
        <v>659</v>
      </c>
      <c r="C1444" t="s">
        <v>383</v>
      </c>
      <c r="D1444" t="s">
        <v>1355</v>
      </c>
      <c r="E1444" s="19" t="s">
        <v>737</v>
      </c>
      <c r="F1444" s="19" t="s">
        <v>742</v>
      </c>
      <c r="G1444" s="20">
        <v>10.816108367176403</v>
      </c>
      <c r="H1444" s="20">
        <v>9.4557022408662004</v>
      </c>
      <c r="I1444" s="20">
        <v>8.2616632209171215</v>
      </c>
    </row>
    <row r="1445" spans="1:9">
      <c r="A1445" s="19" t="str">
        <f t="shared" si="22"/>
        <v>MNGPoverty headcount ratio at $5.50 a day (2011 PPP)</v>
      </c>
      <c r="B1445" t="s">
        <v>29</v>
      </c>
      <c r="C1445" t="s">
        <v>327</v>
      </c>
      <c r="D1445" t="s">
        <v>1355</v>
      </c>
      <c r="E1445" s="19" t="s">
        <v>737</v>
      </c>
      <c r="F1445" s="19" t="s">
        <v>742</v>
      </c>
      <c r="G1445" s="20">
        <v>27.684865792277702</v>
      </c>
      <c r="H1445" s="20">
        <v>25.608628554580797</v>
      </c>
      <c r="I1445" s="20">
        <v>23.270754037311796</v>
      </c>
    </row>
    <row r="1446" spans="1:9">
      <c r="A1446" s="19" t="str">
        <f t="shared" si="22"/>
        <v>MNEPoverty headcount ratio at $5.50 a day (2011 PPP)</v>
      </c>
      <c r="B1446" t="s">
        <v>328</v>
      </c>
      <c r="C1446" t="s">
        <v>329</v>
      </c>
      <c r="D1446" t="s">
        <v>1355</v>
      </c>
      <c r="E1446" s="19" t="s">
        <v>737</v>
      </c>
      <c r="F1446" s="19" t="s">
        <v>742</v>
      </c>
      <c r="G1446" s="20">
        <v>17.03199399447135</v>
      </c>
      <c r="H1446" s="20">
        <v>16.51335020265218</v>
      </c>
      <c r="I1446" s="20">
        <v>16.052000458796691</v>
      </c>
    </row>
    <row r="1447" spans="1:9">
      <c r="A1447" s="19" t="str">
        <f t="shared" si="22"/>
        <v>MARPoverty headcount ratio at $5.50 a day (2011 PPP)</v>
      </c>
      <c r="B1447" t="s">
        <v>332</v>
      </c>
      <c r="C1447" t="s">
        <v>333</v>
      </c>
      <c r="D1447" t="s">
        <v>1355</v>
      </c>
      <c r="E1447" s="19" t="s">
        <v>737</v>
      </c>
      <c r="F1447" s="19" t="s">
        <v>742</v>
      </c>
      <c r="G1447" s="20">
        <v>28.060699314587414</v>
      </c>
      <c r="H1447" s="20">
        <v>27.311483933034015</v>
      </c>
      <c r="I1447" s="20">
        <v>26.374740443990216</v>
      </c>
    </row>
    <row r="1448" spans="1:9">
      <c r="A1448" s="19" t="str">
        <f t="shared" si="22"/>
        <v>MOZPoverty headcount ratio at $5.50 a day (2011 PPP)</v>
      </c>
      <c r="B1448" t="s">
        <v>334</v>
      </c>
      <c r="C1448" t="s">
        <v>335</v>
      </c>
      <c r="D1448" t="s">
        <v>1355</v>
      </c>
      <c r="E1448" s="19" t="s">
        <v>737</v>
      </c>
      <c r="F1448" s="19" t="s">
        <v>742</v>
      </c>
      <c r="G1448" s="20">
        <v>91.255486415916096</v>
      </c>
      <c r="H1448" s="20">
        <v>90.876333962020595</v>
      </c>
      <c r="I1448" s="20">
        <v>90.376520856462804</v>
      </c>
    </row>
    <row r="1449" spans="1:9">
      <c r="A1449" s="19" t="str">
        <f t="shared" si="22"/>
        <v>MMRPoverty headcount ratio at $5.50 a day (2011 PPP)</v>
      </c>
      <c r="B1449" t="s">
        <v>30</v>
      </c>
      <c r="C1449" t="s">
        <v>336</v>
      </c>
      <c r="D1449" t="s">
        <v>1355</v>
      </c>
      <c r="E1449" s="19" t="s">
        <v>737</v>
      </c>
      <c r="F1449" s="19" t="s">
        <v>742</v>
      </c>
      <c r="G1449" s="20">
        <v>60.799999999955403</v>
      </c>
      <c r="H1449" s="20">
        <v>60.79999999991081</v>
      </c>
      <c r="I1449" s="20">
        <v>60.799999999833901</v>
      </c>
    </row>
    <row r="1450" spans="1:9">
      <c r="A1450" s="19" t="str">
        <f t="shared" si="22"/>
        <v>NAMPoverty headcount ratio at $5.50 a day (2011 PPP)</v>
      </c>
      <c r="B1450" t="s">
        <v>337</v>
      </c>
      <c r="C1450" t="s">
        <v>338</v>
      </c>
      <c r="D1450" t="s">
        <v>1355</v>
      </c>
      <c r="E1450" s="19" t="s">
        <v>737</v>
      </c>
      <c r="F1450" s="19" t="s">
        <v>742</v>
      </c>
      <c r="G1450" s="20">
        <v>50.265480743170798</v>
      </c>
      <c r="H1450" s="20">
        <v>49.751041649997603</v>
      </c>
      <c r="I1450" s="20">
        <v>49.064505009722602</v>
      </c>
    </row>
    <row r="1451" spans="1:9">
      <c r="A1451" s="19" t="str">
        <f t="shared" si="22"/>
        <v>NPLPoverty headcount ratio at $5.50 a day (2011 PPP)</v>
      </c>
      <c r="B1451" t="s">
        <v>32</v>
      </c>
      <c r="C1451" t="s">
        <v>340</v>
      </c>
      <c r="D1451" t="s">
        <v>1355</v>
      </c>
      <c r="E1451" s="19" t="s">
        <v>737</v>
      </c>
      <c r="F1451" s="19" t="s">
        <v>742</v>
      </c>
      <c r="G1451" s="20">
        <v>68.368569049290016</v>
      </c>
      <c r="H1451" s="20">
        <v>65.840582319411325</v>
      </c>
      <c r="I1451" s="20">
        <v>63.94200068374483</v>
      </c>
    </row>
    <row r="1452" spans="1:9">
      <c r="A1452" s="19" t="str">
        <f t="shared" si="22"/>
        <v>NLDPoverty headcount ratio at $5.50 a day (2011 PPP)</v>
      </c>
      <c r="B1452" t="s">
        <v>341</v>
      </c>
      <c r="C1452" t="s">
        <v>342</v>
      </c>
      <c r="D1452" t="s">
        <v>1355</v>
      </c>
      <c r="E1452" s="19" t="s">
        <v>737</v>
      </c>
      <c r="F1452" s="19" t="s">
        <v>742</v>
      </c>
      <c r="G1452" s="20">
        <v>0.39986341031308048</v>
      </c>
      <c r="H1452" s="20">
        <v>0.39983296458707362</v>
      </c>
      <c r="I1452" s="20">
        <v>0.39980101450111227</v>
      </c>
    </row>
    <row r="1453" spans="1:9">
      <c r="A1453" s="19" t="str">
        <f t="shared" si="22"/>
        <v>NZLPoverty headcount ratio at $5.50 a day (2011 PPP)</v>
      </c>
      <c r="B1453" t="s">
        <v>34</v>
      </c>
      <c r="C1453" t="s">
        <v>344</v>
      </c>
      <c r="D1453" t="s">
        <v>1355</v>
      </c>
      <c r="E1453" s="19" t="s">
        <v>737</v>
      </c>
      <c r="F1453" s="19" t="s">
        <v>742</v>
      </c>
      <c r="G1453" s="20">
        <v>1.8614892972942101</v>
      </c>
      <c r="H1453" s="20">
        <v>1.7728195141497898</v>
      </c>
      <c r="I1453" s="20">
        <v>1.6984872315487398</v>
      </c>
    </row>
    <row r="1454" spans="1:9">
      <c r="A1454" s="19" t="str">
        <f t="shared" si="22"/>
        <v>NICPoverty headcount ratio at $5.50 a day (2011 PPP)</v>
      </c>
      <c r="B1454" t="s">
        <v>345</v>
      </c>
      <c r="C1454" t="s">
        <v>346</v>
      </c>
      <c r="D1454" t="s">
        <v>1355</v>
      </c>
      <c r="E1454" s="19" t="s">
        <v>737</v>
      </c>
      <c r="F1454" s="19" t="s">
        <v>742</v>
      </c>
      <c r="G1454" s="20">
        <v>33.162766366104393</v>
      </c>
      <c r="H1454" s="20">
        <v>34.365733943233991</v>
      </c>
      <c r="I1454" s="20">
        <v>34.807257366725594</v>
      </c>
    </row>
    <row r="1455" spans="1:9">
      <c r="A1455" s="19" t="str">
        <f t="shared" si="22"/>
        <v>NERPoverty headcount ratio at $5.50 a day (2011 PPP)</v>
      </c>
      <c r="B1455" t="s">
        <v>347</v>
      </c>
      <c r="C1455" t="s">
        <v>348</v>
      </c>
      <c r="D1455" t="s">
        <v>1355</v>
      </c>
      <c r="E1455" s="19" t="s">
        <v>737</v>
      </c>
      <c r="F1455" s="19" t="s">
        <v>742</v>
      </c>
      <c r="G1455" s="20">
        <v>91.746350672556474</v>
      </c>
      <c r="H1455" s="20">
        <v>91.105538574309477</v>
      </c>
      <c r="I1455" s="20">
        <v>90.316294818260786</v>
      </c>
    </row>
    <row r="1456" spans="1:9">
      <c r="A1456" s="19" t="str">
        <f t="shared" si="22"/>
        <v>NGAPoverty headcount ratio at $5.50 a day (2011 PPP)</v>
      </c>
      <c r="B1456" t="s">
        <v>349</v>
      </c>
      <c r="C1456" t="s">
        <v>350</v>
      </c>
      <c r="D1456" t="s">
        <v>1355</v>
      </c>
      <c r="E1456" s="19" t="s">
        <v>737</v>
      </c>
      <c r="F1456" s="19" t="s">
        <v>742</v>
      </c>
      <c r="G1456" s="20">
        <v>68.178376081354898</v>
      </c>
      <c r="H1456" s="20">
        <v>68.026049359168709</v>
      </c>
      <c r="I1456" s="20">
        <v>67.496195518890403</v>
      </c>
    </row>
    <row r="1457" spans="1:9">
      <c r="A1457" s="19" t="str">
        <f t="shared" si="22"/>
        <v>MKDPoverty headcount ratio at $5.50 a day (2011 PPP)</v>
      </c>
      <c r="B1457" t="s">
        <v>354</v>
      </c>
      <c r="C1457" t="s">
        <v>355</v>
      </c>
      <c r="D1457" t="s">
        <v>1355</v>
      </c>
      <c r="E1457" s="19" t="s">
        <v>737</v>
      </c>
      <c r="F1457" s="19" t="s">
        <v>742</v>
      </c>
      <c r="G1457" s="20">
        <v>16.050111031835101</v>
      </c>
      <c r="H1457" s="20">
        <v>15.013260271470806</v>
      </c>
      <c r="I1457" s="20">
        <v>13.996309755443903</v>
      </c>
    </row>
    <row r="1458" spans="1:9">
      <c r="A1458" s="19" t="str">
        <f t="shared" si="22"/>
        <v>NORPoverty headcount ratio at $5.50 a day (2011 PPP)</v>
      </c>
      <c r="B1458" t="s">
        <v>357</v>
      </c>
      <c r="C1458" t="s">
        <v>358</v>
      </c>
      <c r="D1458" t="s">
        <v>1355</v>
      </c>
      <c r="E1458" s="19" t="s">
        <v>737</v>
      </c>
      <c r="F1458" s="19" t="s">
        <v>742</v>
      </c>
      <c r="G1458" s="20">
        <v>0.49999695787294002</v>
      </c>
      <c r="H1458" s="20">
        <v>0.49999597006225938</v>
      </c>
      <c r="I1458" s="20">
        <v>0.49999491753590775</v>
      </c>
    </row>
    <row r="1459" spans="1:9">
      <c r="A1459" s="19" t="str">
        <f t="shared" si="22"/>
        <v>OMNPoverty headcount ratio at $5.50 a day (2011 PPP)</v>
      </c>
      <c r="B1459" t="s">
        <v>359</v>
      </c>
      <c r="C1459" t="s">
        <v>360</v>
      </c>
      <c r="D1459" t="s">
        <v>1355</v>
      </c>
      <c r="E1459" s="19" t="s">
        <v>737</v>
      </c>
      <c r="F1459" s="19" t="s">
        <v>742</v>
      </c>
      <c r="G1459" s="20">
        <v>27.274781851969699</v>
      </c>
      <c r="H1459" s="20">
        <v>27.346698716304296</v>
      </c>
      <c r="I1459" s="20">
        <v>27.355160743048192</v>
      </c>
    </row>
    <row r="1460" spans="1:9">
      <c r="A1460" s="19" t="str">
        <f t="shared" si="22"/>
        <v>PAKPoverty headcount ratio at $5.50 a day (2011 PPP)</v>
      </c>
      <c r="B1460" t="s">
        <v>37</v>
      </c>
      <c r="C1460" t="s">
        <v>361</v>
      </c>
      <c r="D1460" t="s">
        <v>1355</v>
      </c>
      <c r="E1460" s="19" t="s">
        <v>737</v>
      </c>
      <c r="F1460" s="19" t="s">
        <v>742</v>
      </c>
      <c r="G1460" s="20">
        <v>71.029732165377396</v>
      </c>
      <c r="H1460" s="20">
        <v>71.367734674511411</v>
      </c>
      <c r="I1460" s="20">
        <v>70.423748807642895</v>
      </c>
    </row>
    <row r="1461" spans="1:9">
      <c r="A1461" s="19" t="str">
        <f t="shared" si="22"/>
        <v>PANPoverty headcount ratio at $5.50 a day (2011 PPP)</v>
      </c>
      <c r="B1461" t="s">
        <v>363</v>
      </c>
      <c r="C1461" t="s">
        <v>364</v>
      </c>
      <c r="D1461" t="s">
        <v>1355</v>
      </c>
      <c r="E1461" s="19" t="s">
        <v>737</v>
      </c>
      <c r="F1461" s="19" t="s">
        <v>742</v>
      </c>
      <c r="G1461" s="20">
        <v>12.300248586325999</v>
      </c>
      <c r="H1461" s="20">
        <v>11.916365594410301</v>
      </c>
      <c r="I1461" s="20">
        <v>11.4797859712536</v>
      </c>
    </row>
    <row r="1462" spans="1:9">
      <c r="A1462" s="19" t="str">
        <f t="shared" si="22"/>
        <v>PNGPoverty headcount ratio at $5.50 a day (2011 PPP)</v>
      </c>
      <c r="B1462" t="s">
        <v>39</v>
      </c>
      <c r="C1462" t="s">
        <v>365</v>
      </c>
      <c r="D1462" t="s">
        <v>1355</v>
      </c>
      <c r="E1462" s="19" t="s">
        <v>737</v>
      </c>
      <c r="F1462" s="19" t="s">
        <v>742</v>
      </c>
      <c r="G1462" s="20">
        <v>39.886216836327399</v>
      </c>
      <c r="H1462" s="20">
        <v>38.219351710253001</v>
      </c>
      <c r="I1462" s="20">
        <v>36.624677050955107</v>
      </c>
    </row>
    <row r="1463" spans="1:9">
      <c r="A1463" s="19" t="str">
        <f t="shared" si="22"/>
        <v>PRYPoverty headcount ratio at $5.50 a day (2011 PPP)</v>
      </c>
      <c r="B1463" t="s">
        <v>366</v>
      </c>
      <c r="C1463" t="s">
        <v>367</v>
      </c>
      <c r="D1463" t="s">
        <v>1355</v>
      </c>
      <c r="E1463" s="19" t="s">
        <v>737</v>
      </c>
      <c r="F1463" s="19" t="s">
        <v>742</v>
      </c>
      <c r="G1463" s="20">
        <v>16.928602788198198</v>
      </c>
      <c r="H1463" s="20">
        <v>16.680330132451502</v>
      </c>
      <c r="I1463" s="20">
        <v>16.289570442007697</v>
      </c>
    </row>
    <row r="1464" spans="1:9">
      <c r="A1464" s="19" t="str">
        <f t="shared" si="22"/>
        <v>PERPoverty headcount ratio at $5.50 a day (2011 PPP)</v>
      </c>
      <c r="B1464" t="s">
        <v>368</v>
      </c>
      <c r="C1464" t="s">
        <v>369</v>
      </c>
      <c r="D1464" t="s">
        <v>1355</v>
      </c>
      <c r="E1464" s="19" t="s">
        <v>737</v>
      </c>
      <c r="F1464" s="19" t="s">
        <v>742</v>
      </c>
      <c r="G1464" s="20">
        <v>21.573796933926598</v>
      </c>
      <c r="H1464" s="20">
        <v>20.909320902081699</v>
      </c>
      <c r="I1464" s="20">
        <v>20.124181851620495</v>
      </c>
    </row>
    <row r="1465" spans="1:9">
      <c r="A1465" s="19" t="str">
        <f t="shared" si="22"/>
        <v>PHLPoverty headcount ratio at $5.50 a day (2011 PPP)</v>
      </c>
      <c r="B1465" t="s">
        <v>40</v>
      </c>
      <c r="C1465" t="s">
        <v>370</v>
      </c>
      <c r="D1465" t="s">
        <v>1355</v>
      </c>
      <c r="E1465" s="19" t="s">
        <v>737</v>
      </c>
      <c r="F1465" s="19" t="s">
        <v>742</v>
      </c>
      <c r="G1465" s="20">
        <v>47.512961236533492</v>
      </c>
      <c r="H1465" s="20">
        <v>45.694432275830287</v>
      </c>
      <c r="I1465" s="20">
        <v>43.898765839817585</v>
      </c>
    </row>
    <row r="1466" spans="1:9">
      <c r="A1466" s="19" t="str">
        <f t="shared" si="22"/>
        <v>POLPoverty headcount ratio at $5.50 a day (2011 PPP)</v>
      </c>
      <c r="B1466" t="s">
        <v>373</v>
      </c>
      <c r="C1466" t="s">
        <v>374</v>
      </c>
      <c r="D1466" t="s">
        <v>1355</v>
      </c>
      <c r="E1466" s="19" t="s">
        <v>737</v>
      </c>
      <c r="F1466" s="19" t="s">
        <v>742</v>
      </c>
      <c r="G1466" s="20">
        <v>1.2149706068125998</v>
      </c>
      <c r="H1466" s="20">
        <v>1.1630873348076518</v>
      </c>
      <c r="I1466" s="20">
        <v>1.1211013172758069</v>
      </c>
    </row>
    <row r="1467" spans="1:9">
      <c r="A1467" s="19" t="str">
        <f t="shared" si="22"/>
        <v>PRTPoverty headcount ratio at $5.50 a day (2011 PPP)</v>
      </c>
      <c r="B1467" t="s">
        <v>375</v>
      </c>
      <c r="C1467" t="s">
        <v>376</v>
      </c>
      <c r="D1467" t="s">
        <v>1355</v>
      </c>
      <c r="E1467" s="19" t="s">
        <v>737</v>
      </c>
      <c r="F1467" s="19" t="s">
        <v>742</v>
      </c>
      <c r="G1467" s="20">
        <v>1.697444435052573</v>
      </c>
      <c r="H1467" s="20">
        <v>1.6338196724499972</v>
      </c>
      <c r="I1467" s="20">
        <v>1.5733479897747262</v>
      </c>
    </row>
    <row r="1468" spans="1:9">
      <c r="A1468" s="19" t="str">
        <f t="shared" si="22"/>
        <v>QATPoverty headcount ratio at $5.50 a day (2011 PPP)</v>
      </c>
      <c r="B1468" t="s">
        <v>379</v>
      </c>
      <c r="C1468" t="s">
        <v>380</v>
      </c>
      <c r="D1468" t="s">
        <v>1355</v>
      </c>
      <c r="E1468" s="19" t="s">
        <v>737</v>
      </c>
      <c r="F1468" s="19" t="s">
        <v>742</v>
      </c>
      <c r="G1468" s="20">
        <v>7.9657516183804198</v>
      </c>
      <c r="H1468" s="20">
        <v>7.84434364682817</v>
      </c>
      <c r="I1468" s="20">
        <v>7.7455220542615191</v>
      </c>
    </row>
    <row r="1469" spans="1:9">
      <c r="A1469" s="19" t="str">
        <f t="shared" si="22"/>
        <v>ROUPoverty headcount ratio at $5.50 a day (2011 PPP)</v>
      </c>
      <c r="B1469" t="s">
        <v>386</v>
      </c>
      <c r="C1469" t="s">
        <v>387</v>
      </c>
      <c r="D1469" t="s">
        <v>1355</v>
      </c>
      <c r="E1469" s="19" t="s">
        <v>737</v>
      </c>
      <c r="F1469" s="19" t="s">
        <v>742</v>
      </c>
      <c r="G1469" s="20">
        <v>11.6212063460131</v>
      </c>
      <c r="H1469" s="20">
        <v>10.114101061572098</v>
      </c>
      <c r="I1469" s="20">
        <v>8.7829881497768003</v>
      </c>
    </row>
    <row r="1470" spans="1:9">
      <c r="A1470" s="19" t="str">
        <f t="shared" si="22"/>
        <v>RUSPoverty headcount ratio at $5.50 a day (2011 PPP)</v>
      </c>
      <c r="B1470" t="s">
        <v>42</v>
      </c>
      <c r="C1470" t="s">
        <v>388</v>
      </c>
      <c r="D1470" t="s">
        <v>1355</v>
      </c>
      <c r="E1470" s="19" t="s">
        <v>737</v>
      </c>
      <c r="F1470" s="19" t="s">
        <v>742</v>
      </c>
      <c r="G1470" s="20">
        <v>2.1547200995858096</v>
      </c>
      <c r="H1470" s="20">
        <v>2.0080542332550797</v>
      </c>
      <c r="I1470" s="20">
        <v>1.8609143017351797</v>
      </c>
    </row>
    <row r="1471" spans="1:9">
      <c r="A1471" s="19" t="str">
        <f t="shared" si="22"/>
        <v>RWAPoverty headcount ratio at $5.50 a day (2011 PPP)</v>
      </c>
      <c r="B1471" t="s">
        <v>389</v>
      </c>
      <c r="C1471" t="s">
        <v>390</v>
      </c>
      <c r="D1471" t="s">
        <v>1355</v>
      </c>
      <c r="E1471" s="19" t="s">
        <v>737</v>
      </c>
      <c r="F1471" s="19" t="s">
        <v>742</v>
      </c>
      <c r="G1471" s="20">
        <v>90.516860735342576</v>
      </c>
      <c r="H1471" s="20">
        <v>89.592054167573082</v>
      </c>
      <c r="I1471" s="20">
        <v>88.575807086493185</v>
      </c>
    </row>
    <row r="1472" spans="1:9">
      <c r="A1472" s="19" t="str">
        <f t="shared" si="22"/>
        <v>WSMPoverty headcount ratio at $5.50 a day (2011 PPP)</v>
      </c>
      <c r="B1472" t="s">
        <v>43</v>
      </c>
      <c r="C1472" t="s">
        <v>405</v>
      </c>
      <c r="D1472" t="s">
        <v>1355</v>
      </c>
      <c r="E1472" s="19" t="s">
        <v>737</v>
      </c>
      <c r="F1472" s="19" t="s">
        <v>742</v>
      </c>
      <c r="G1472" s="20">
        <v>30.247489171785684</v>
      </c>
      <c r="H1472" s="20">
        <v>28.653320201456289</v>
      </c>
      <c r="I1472" s="20">
        <v>26.865179494671793</v>
      </c>
    </row>
    <row r="1473" spans="1:9">
      <c r="A1473" s="19" t="str">
        <f t="shared" si="22"/>
        <v>STPPoverty headcount ratio at $5.50 a day (2011 PPP)</v>
      </c>
      <c r="B1473" t="s">
        <v>408</v>
      </c>
      <c r="C1473" t="s">
        <v>409</v>
      </c>
      <c r="D1473" t="s">
        <v>1355</v>
      </c>
      <c r="E1473" s="19" t="s">
        <v>737</v>
      </c>
      <c r="F1473" s="19" t="s">
        <v>742</v>
      </c>
      <c r="G1473" s="20">
        <v>85.135576578411985</v>
      </c>
      <c r="H1473" s="20">
        <v>84.729310594256887</v>
      </c>
      <c r="I1473" s="20">
        <v>84.221646075158276</v>
      </c>
    </row>
    <row r="1474" spans="1:9">
      <c r="A1474" s="19" t="str">
        <f t="shared" si="22"/>
        <v>SAUPoverty headcount ratio at $5.50 a day (2011 PPP)</v>
      </c>
      <c r="B1474" t="s">
        <v>411</v>
      </c>
      <c r="C1474" t="s">
        <v>412</v>
      </c>
      <c r="D1474" t="s">
        <v>1355</v>
      </c>
      <c r="E1474" s="19" t="s">
        <v>737</v>
      </c>
      <c r="F1474" s="19" t="s">
        <v>742</v>
      </c>
      <c r="G1474" s="20">
        <v>24.736641808024</v>
      </c>
      <c r="H1474" s="20">
        <v>24.6623480381588</v>
      </c>
      <c r="I1474" s="20">
        <v>24.738976453889503</v>
      </c>
    </row>
    <row r="1475" spans="1:9">
      <c r="A1475" s="19" t="str">
        <f t="shared" ref="A1475:A1538" si="23">C1475&amp;D1475</f>
        <v>SENPoverty headcount ratio at $5.50 a day (2011 PPP)</v>
      </c>
      <c r="B1475" t="s">
        <v>413</v>
      </c>
      <c r="C1475" t="s">
        <v>414</v>
      </c>
      <c r="D1475" t="s">
        <v>1355</v>
      </c>
      <c r="E1475" s="19" t="s">
        <v>737</v>
      </c>
      <c r="F1475" s="19" t="s">
        <v>742</v>
      </c>
      <c r="G1475" s="20">
        <v>83.632216020871624</v>
      </c>
      <c r="H1475" s="20">
        <v>82.291714742467022</v>
      </c>
      <c r="I1475" s="20">
        <v>80.836045532866336</v>
      </c>
    </row>
    <row r="1476" spans="1:9">
      <c r="A1476" s="19" t="str">
        <f t="shared" si="23"/>
        <v>SRBPoverty headcount ratio at $5.50 a day (2011 PPP)</v>
      </c>
      <c r="B1476" t="s">
        <v>415</v>
      </c>
      <c r="C1476" t="s">
        <v>416</v>
      </c>
      <c r="D1476" t="s">
        <v>1355</v>
      </c>
      <c r="E1476" s="19" t="s">
        <v>737</v>
      </c>
      <c r="F1476" s="19" t="s">
        <v>742</v>
      </c>
      <c r="G1476" s="20">
        <v>18.128345439833005</v>
      </c>
      <c r="H1476" s="20">
        <v>17.195702307307606</v>
      </c>
      <c r="I1476" s="20">
        <v>16.275746306111408</v>
      </c>
    </row>
    <row r="1477" spans="1:9">
      <c r="A1477" s="19" t="str">
        <f t="shared" si="23"/>
        <v>SLEPoverty headcount ratio at $5.50 a day (2011 PPP)</v>
      </c>
      <c r="B1477" t="s">
        <v>419</v>
      </c>
      <c r="C1477" t="s">
        <v>420</v>
      </c>
      <c r="D1477" t="s">
        <v>1355</v>
      </c>
      <c r="E1477" s="19" t="s">
        <v>737</v>
      </c>
      <c r="F1477" s="19" t="s">
        <v>742</v>
      </c>
      <c r="G1477" s="20">
        <v>91.170620736328502</v>
      </c>
      <c r="H1477" s="20">
        <v>89.884574074568818</v>
      </c>
      <c r="I1477" s="20">
        <v>88.408464155270536</v>
      </c>
    </row>
    <row r="1478" spans="1:9">
      <c r="A1478" s="19" t="str">
        <f t="shared" si="23"/>
        <v>SGPPoverty headcount ratio at $5.50 a day (2011 PPP)</v>
      </c>
      <c r="B1478" t="s">
        <v>44</v>
      </c>
      <c r="C1478" t="s">
        <v>421</v>
      </c>
      <c r="D1478" t="s">
        <v>1355</v>
      </c>
      <c r="E1478" s="19" t="s">
        <v>737</v>
      </c>
      <c r="F1478" s="19" t="s">
        <v>742</v>
      </c>
      <c r="G1478" s="20">
        <v>8.3256331013516496E-2</v>
      </c>
      <c r="H1478" s="20">
        <v>7.7394547992751098E-2</v>
      </c>
      <c r="I1478" s="20">
        <v>7.2487563209504294E-2</v>
      </c>
    </row>
    <row r="1479" spans="1:9">
      <c r="A1479" s="19" t="str">
        <f t="shared" si="23"/>
        <v>SVKPoverty headcount ratio at $5.50 a day (2011 PPP)</v>
      </c>
      <c r="B1479" t="s">
        <v>664</v>
      </c>
      <c r="C1479" t="s">
        <v>425</v>
      </c>
      <c r="D1479" t="s">
        <v>1355</v>
      </c>
      <c r="E1479" s="19" t="s">
        <v>737</v>
      </c>
      <c r="F1479" s="19" t="s">
        <v>742</v>
      </c>
      <c r="G1479" s="20">
        <v>3.2090931215208416</v>
      </c>
      <c r="H1479" s="20">
        <v>3.1849425031263583</v>
      </c>
      <c r="I1479" s="20">
        <v>3.1671794744487571</v>
      </c>
    </row>
    <row r="1480" spans="1:9">
      <c r="A1480" s="19" t="str">
        <f t="shared" si="23"/>
        <v>SVNPoverty headcount ratio at $5.50 a day (2011 PPP)</v>
      </c>
      <c r="B1480" t="s">
        <v>426</v>
      </c>
      <c r="C1480" t="s">
        <v>427</v>
      </c>
      <c r="D1480" t="s">
        <v>1355</v>
      </c>
      <c r="E1480" s="19" t="s">
        <v>737</v>
      </c>
      <c r="F1480" s="19" t="s">
        <v>742</v>
      </c>
      <c r="G1480" s="20">
        <v>9.8909679882441259E-2</v>
      </c>
      <c r="H1480" s="20">
        <v>9.8597952249823456E-2</v>
      </c>
      <c r="I1480" s="20">
        <v>9.8354636659991876E-2</v>
      </c>
    </row>
    <row r="1481" spans="1:9">
      <c r="A1481" s="19" t="str">
        <f t="shared" si="23"/>
        <v>SLBPoverty headcount ratio at $5.50 a day (2011 PPP)</v>
      </c>
      <c r="B1481" t="s">
        <v>45</v>
      </c>
      <c r="C1481" t="s">
        <v>428</v>
      </c>
      <c r="D1481" t="s">
        <v>1355</v>
      </c>
      <c r="E1481" s="19" t="s">
        <v>737</v>
      </c>
      <c r="F1481" s="19" t="s">
        <v>742</v>
      </c>
      <c r="G1481" s="20">
        <v>78.715446546033604</v>
      </c>
      <c r="H1481" s="20">
        <v>77.805615484665523</v>
      </c>
      <c r="I1481" s="20">
        <v>76.937236685305507</v>
      </c>
    </row>
    <row r="1482" spans="1:9">
      <c r="A1482" s="19" t="str">
        <f t="shared" si="23"/>
        <v>SOMPoverty headcount ratio at $5.50 a day (2011 PPP)</v>
      </c>
      <c r="B1482" t="s">
        <v>429</v>
      </c>
      <c r="C1482" t="s">
        <v>430</v>
      </c>
      <c r="D1482" t="s">
        <v>1355</v>
      </c>
      <c r="E1482" s="19" t="s">
        <v>737</v>
      </c>
      <c r="F1482" s="19" t="s">
        <v>742</v>
      </c>
      <c r="G1482" s="20">
        <v>99.999803855489503</v>
      </c>
      <c r="H1482" s="20">
        <v>99.999790080051</v>
      </c>
      <c r="I1482" s="20">
        <v>99.999774450589214</v>
      </c>
    </row>
    <row r="1483" spans="1:9">
      <c r="A1483" s="19" t="str">
        <f t="shared" si="23"/>
        <v>ZAFPoverty headcount ratio at $5.50 a day (2011 PPP)</v>
      </c>
      <c r="B1483" t="s">
        <v>431</v>
      </c>
      <c r="C1483" t="s">
        <v>432</v>
      </c>
      <c r="D1483" t="s">
        <v>1355</v>
      </c>
      <c r="E1483" s="19" t="s">
        <v>737</v>
      </c>
      <c r="F1483" s="19" t="s">
        <v>742</v>
      </c>
      <c r="G1483" s="20">
        <v>57.002603970129904</v>
      </c>
      <c r="H1483" s="20">
        <v>56.936736661296607</v>
      </c>
      <c r="I1483" s="20">
        <v>56.660252254209702</v>
      </c>
    </row>
    <row r="1484" spans="1:9">
      <c r="A1484" s="19" t="str">
        <f t="shared" si="23"/>
        <v>SSDPoverty headcount ratio at $5.50 a day (2011 PPP)</v>
      </c>
      <c r="B1484" t="s">
        <v>435</v>
      </c>
      <c r="C1484" t="s">
        <v>436</v>
      </c>
      <c r="D1484" t="s">
        <v>1355</v>
      </c>
      <c r="E1484" s="19" t="s">
        <v>737</v>
      </c>
      <c r="F1484" s="19" t="s">
        <v>742</v>
      </c>
      <c r="G1484" s="20">
        <v>98.763608517436396</v>
      </c>
      <c r="H1484" s="20">
        <v>98.692579896936209</v>
      </c>
      <c r="I1484" s="20">
        <v>98.615766374274415</v>
      </c>
    </row>
    <row r="1485" spans="1:9">
      <c r="A1485" s="19" t="str">
        <f t="shared" si="23"/>
        <v>ESPPoverty headcount ratio at $5.50 a day (2011 PPP)</v>
      </c>
      <c r="B1485" t="s">
        <v>437</v>
      </c>
      <c r="C1485" t="s">
        <v>438</v>
      </c>
      <c r="D1485" t="s">
        <v>1355</v>
      </c>
      <c r="E1485" s="19" t="s">
        <v>737</v>
      </c>
      <c r="F1485" s="19" t="s">
        <v>742</v>
      </c>
      <c r="G1485" s="20">
        <v>2.1557387390542662</v>
      </c>
      <c r="H1485" s="20">
        <v>2.1344605506341341</v>
      </c>
      <c r="I1485" s="20">
        <v>2.1143980938066305</v>
      </c>
    </row>
    <row r="1486" spans="1:9">
      <c r="A1486" s="19" t="str">
        <f t="shared" si="23"/>
        <v>LKAPoverty headcount ratio at $5.50 a day (2011 PPP)</v>
      </c>
      <c r="B1486" t="s">
        <v>46</v>
      </c>
      <c r="C1486" t="s">
        <v>439</v>
      </c>
      <c r="D1486" t="s">
        <v>1355</v>
      </c>
      <c r="E1486" s="19" t="s">
        <v>737</v>
      </c>
      <c r="F1486" s="19" t="s">
        <v>742</v>
      </c>
      <c r="G1486" s="20">
        <v>38.698303015849497</v>
      </c>
      <c r="H1486" s="20">
        <v>38.246360724281395</v>
      </c>
      <c r="I1486" s="20">
        <v>37.534519158361192</v>
      </c>
    </row>
    <row r="1487" spans="1:9">
      <c r="A1487" s="19" t="str">
        <f t="shared" si="23"/>
        <v>SDNPoverty headcount ratio at $5.50 a day (2011 PPP)</v>
      </c>
      <c r="B1487" t="s">
        <v>442</v>
      </c>
      <c r="C1487" t="s">
        <v>443</v>
      </c>
      <c r="D1487" t="s">
        <v>1355</v>
      </c>
      <c r="E1487" s="19" t="s">
        <v>737</v>
      </c>
      <c r="F1487" s="19" t="s">
        <v>742</v>
      </c>
      <c r="G1487" s="20">
        <v>82.283935962186391</v>
      </c>
      <c r="H1487" s="20">
        <v>83.57542079097388</v>
      </c>
      <c r="I1487" s="20">
        <v>84.314728178636472</v>
      </c>
    </row>
    <row r="1488" spans="1:9">
      <c r="A1488" s="19" t="str">
        <f t="shared" si="23"/>
        <v>SURPoverty headcount ratio at $5.50 a day (2011 PPP)</v>
      </c>
      <c r="B1488" t="s">
        <v>444</v>
      </c>
      <c r="C1488" t="s">
        <v>445</v>
      </c>
      <c r="D1488" t="s">
        <v>1355</v>
      </c>
      <c r="E1488" s="19" t="s">
        <v>737</v>
      </c>
      <c r="F1488" s="19" t="s">
        <v>742</v>
      </c>
      <c r="G1488" s="20">
        <v>49.714073848302398</v>
      </c>
      <c r="H1488" s="20">
        <v>49.389638991077099</v>
      </c>
      <c r="I1488" s="20">
        <v>49.118009945539292</v>
      </c>
    </row>
    <row r="1489" spans="1:9">
      <c r="A1489" s="19" t="str">
        <f t="shared" si="23"/>
        <v>SWEPoverty headcount ratio at $5.50 a day (2011 PPP)</v>
      </c>
      <c r="B1489" t="s">
        <v>448</v>
      </c>
      <c r="C1489" t="s">
        <v>449</v>
      </c>
      <c r="D1489" t="s">
        <v>1355</v>
      </c>
      <c r="E1489" s="19" t="s">
        <v>737</v>
      </c>
      <c r="F1489" s="19" t="s">
        <v>742</v>
      </c>
      <c r="G1489" s="20">
        <v>0.4998722930916385</v>
      </c>
      <c r="H1489" s="20">
        <v>0.49981997627021352</v>
      </c>
      <c r="I1489" s="20">
        <v>0.49974716764371063</v>
      </c>
    </row>
    <row r="1490" spans="1:9">
      <c r="A1490" s="19" t="str">
        <f t="shared" si="23"/>
        <v>CHEPoverty headcount ratio at $5.50 a day (2011 PPP)</v>
      </c>
      <c r="B1490" t="s">
        <v>450</v>
      </c>
      <c r="C1490" t="s">
        <v>451</v>
      </c>
      <c r="D1490" t="s">
        <v>1355</v>
      </c>
      <c r="E1490" s="19" t="s">
        <v>737</v>
      </c>
      <c r="F1490" s="19" t="s">
        <v>742</v>
      </c>
      <c r="G1490" s="20">
        <v>9.998614198081815E-2</v>
      </c>
      <c r="H1490" s="20">
        <v>9.994349353524104E-2</v>
      </c>
      <c r="I1490" s="20">
        <v>9.9937984328437993E-2</v>
      </c>
    </row>
    <row r="1491" spans="1:9">
      <c r="A1491" s="19" t="str">
        <f t="shared" si="23"/>
        <v>SYRPoverty headcount ratio at $5.50 a day (2011 PPP)</v>
      </c>
      <c r="B1491" t="s">
        <v>452</v>
      </c>
      <c r="C1491" t="s">
        <v>453</v>
      </c>
      <c r="D1491" t="s">
        <v>1355</v>
      </c>
      <c r="E1491" s="19" t="s">
        <v>737</v>
      </c>
      <c r="F1491" s="19" t="s">
        <v>742</v>
      </c>
      <c r="G1491" s="20">
        <v>43.337658167599798</v>
      </c>
      <c r="H1491" s="20">
        <v>42.000119588381509</v>
      </c>
      <c r="I1491" s="20">
        <v>41.959207020084897</v>
      </c>
    </row>
    <row r="1492" spans="1:9">
      <c r="A1492" s="19" t="str">
        <f t="shared" si="23"/>
        <v>TJKPoverty headcount ratio at $5.50 a day (2011 PPP)</v>
      </c>
      <c r="B1492" t="s">
        <v>47</v>
      </c>
      <c r="C1492" t="s">
        <v>454</v>
      </c>
      <c r="D1492" t="s">
        <v>1355</v>
      </c>
      <c r="E1492" s="19" t="s">
        <v>737</v>
      </c>
      <c r="F1492" s="19" t="s">
        <v>742</v>
      </c>
      <c r="G1492" s="20">
        <v>39.890217027124415</v>
      </c>
      <c r="H1492" s="20">
        <v>37.255776733197905</v>
      </c>
      <c r="I1492" s="20">
        <v>35.031811999121004</v>
      </c>
    </row>
    <row r="1493" spans="1:9">
      <c r="A1493" s="19" t="str">
        <f t="shared" si="23"/>
        <v>TZAPoverty headcount ratio at $5.50 a day (2011 PPP)</v>
      </c>
      <c r="B1493" t="s">
        <v>668</v>
      </c>
      <c r="C1493" t="s">
        <v>480</v>
      </c>
      <c r="D1493" t="s">
        <v>1355</v>
      </c>
      <c r="E1493" s="19" t="s">
        <v>737</v>
      </c>
      <c r="F1493" s="19" t="s">
        <v>742</v>
      </c>
      <c r="G1493" s="20">
        <v>89.579389845064327</v>
      </c>
      <c r="H1493" s="20">
        <v>88.28779377412512</v>
      </c>
      <c r="I1493" s="20">
        <v>86.879157158681522</v>
      </c>
    </row>
    <row r="1494" spans="1:9">
      <c r="A1494" s="19" t="str">
        <f t="shared" si="23"/>
        <v>THAPoverty headcount ratio at $5.50 a day (2011 PPP)</v>
      </c>
      <c r="B1494" t="s">
        <v>48</v>
      </c>
      <c r="C1494" t="s">
        <v>455</v>
      </c>
      <c r="D1494" t="s">
        <v>1355</v>
      </c>
      <c r="E1494" s="19" t="s">
        <v>737</v>
      </c>
      <c r="F1494" s="19" t="s">
        <v>742</v>
      </c>
      <c r="G1494" s="20">
        <v>7.7215138141893185</v>
      </c>
      <c r="H1494" s="20">
        <v>7.0417845485653778</v>
      </c>
      <c r="I1494" s="20">
        <v>6.4079948151828079</v>
      </c>
    </row>
    <row r="1495" spans="1:9">
      <c r="A1495" s="19" t="str">
        <f t="shared" si="23"/>
        <v>TLSPoverty headcount ratio at $5.50 a day (2011 PPP)</v>
      </c>
      <c r="B1495" t="s">
        <v>49</v>
      </c>
      <c r="C1495" t="s">
        <v>456</v>
      </c>
      <c r="D1495" t="s">
        <v>1355</v>
      </c>
      <c r="E1495" s="19" t="s">
        <v>737</v>
      </c>
      <c r="F1495" s="19" t="s">
        <v>742</v>
      </c>
      <c r="G1495" s="20">
        <v>98.045540970202708</v>
      </c>
      <c r="H1495" s="20">
        <v>96.767755960546111</v>
      </c>
      <c r="I1495" s="20">
        <v>95.395167273814508</v>
      </c>
    </row>
    <row r="1496" spans="1:9">
      <c r="A1496" s="19" t="str">
        <f t="shared" si="23"/>
        <v>TGOPoverty headcount ratio at $5.50 a day (2011 PPP)</v>
      </c>
      <c r="B1496" t="s">
        <v>457</v>
      </c>
      <c r="C1496" t="s">
        <v>458</v>
      </c>
      <c r="D1496" t="s">
        <v>1355</v>
      </c>
      <c r="E1496" s="19" t="s">
        <v>737</v>
      </c>
      <c r="F1496" s="19" t="s">
        <v>742</v>
      </c>
      <c r="G1496" s="20">
        <v>87.110514562502388</v>
      </c>
      <c r="H1496" s="20">
        <v>86.209596417120892</v>
      </c>
      <c r="I1496" s="20">
        <v>85.2448592046713</v>
      </c>
    </row>
    <row r="1497" spans="1:9">
      <c r="A1497" s="19" t="str">
        <f t="shared" si="23"/>
        <v>TONPoverty headcount ratio at $5.50 a day (2011 PPP)</v>
      </c>
      <c r="B1497" t="s">
        <v>50</v>
      </c>
      <c r="C1497" t="s">
        <v>461</v>
      </c>
      <c r="D1497" t="s">
        <v>1355</v>
      </c>
      <c r="E1497" s="19" t="s">
        <v>737</v>
      </c>
      <c r="F1497" s="19" t="s">
        <v>742</v>
      </c>
      <c r="G1497" s="20">
        <v>22.938409883190381</v>
      </c>
      <c r="H1497" s="20">
        <v>22.984943357257624</v>
      </c>
      <c r="I1497" s="20">
        <v>22.678585247776184</v>
      </c>
    </row>
    <row r="1498" spans="1:9">
      <c r="A1498" s="19" t="str">
        <f t="shared" si="23"/>
        <v>TTOPoverty headcount ratio at $5.50 a day (2011 PPP)</v>
      </c>
      <c r="B1498" t="s">
        <v>462</v>
      </c>
      <c r="C1498" t="s">
        <v>463</v>
      </c>
      <c r="D1498" t="s">
        <v>1355</v>
      </c>
      <c r="E1498" s="19" t="s">
        <v>737</v>
      </c>
      <c r="F1498" s="19" t="s">
        <v>742</v>
      </c>
      <c r="G1498" s="20">
        <v>4.0742286844611497</v>
      </c>
      <c r="H1498" s="20">
        <v>3.9121509812984696</v>
      </c>
      <c r="I1498" s="20">
        <v>3.66735236762189</v>
      </c>
    </row>
    <row r="1499" spans="1:9">
      <c r="A1499" s="19" t="str">
        <f t="shared" si="23"/>
        <v>TUNPoverty headcount ratio at $5.50 a day (2011 PPP)</v>
      </c>
      <c r="B1499" t="s">
        <v>464</v>
      </c>
      <c r="C1499" t="s">
        <v>465</v>
      </c>
      <c r="D1499" t="s">
        <v>1355</v>
      </c>
      <c r="E1499" s="19" t="s">
        <v>737</v>
      </c>
      <c r="F1499" s="19" t="s">
        <v>742</v>
      </c>
      <c r="G1499" s="20">
        <v>15.785913651423204</v>
      </c>
      <c r="H1499" s="20">
        <v>15.085696461158101</v>
      </c>
      <c r="I1499" s="20">
        <v>14.119356926681698</v>
      </c>
    </row>
    <row r="1500" spans="1:9">
      <c r="A1500" s="19" t="str">
        <f t="shared" si="23"/>
        <v>TURPoverty headcount ratio at $5.50 a day (2011 PPP)</v>
      </c>
      <c r="B1500" t="s">
        <v>51</v>
      </c>
      <c r="C1500" t="s">
        <v>466</v>
      </c>
      <c r="D1500" t="s">
        <v>1355</v>
      </c>
      <c r="E1500" s="19" t="s">
        <v>737</v>
      </c>
      <c r="F1500" s="19" t="s">
        <v>742</v>
      </c>
      <c r="G1500" s="20">
        <v>9.2844064620318996</v>
      </c>
      <c r="H1500" s="20">
        <v>9.2923942653570002</v>
      </c>
      <c r="I1500" s="20">
        <v>8.8824503796241991</v>
      </c>
    </row>
    <row r="1501" spans="1:9">
      <c r="A1501" s="19" t="str">
        <f t="shared" si="23"/>
        <v>TKMPoverty headcount ratio at $5.50 a day (2011 PPP)</v>
      </c>
      <c r="B1501" t="s">
        <v>52</v>
      </c>
      <c r="C1501" t="s">
        <v>467</v>
      </c>
      <c r="D1501" t="s">
        <v>1355</v>
      </c>
      <c r="E1501" s="19" t="s">
        <v>737</v>
      </c>
      <c r="F1501" s="19" t="s">
        <v>742</v>
      </c>
      <c r="G1501" s="20">
        <v>73.9141628549215</v>
      </c>
      <c r="H1501" s="20">
        <v>73.722986918157318</v>
      </c>
      <c r="I1501" s="20">
        <v>73.504807123343923</v>
      </c>
    </row>
    <row r="1502" spans="1:9">
      <c r="A1502" s="19" t="str">
        <f t="shared" si="23"/>
        <v>TUVPoverty headcount ratio at $5.50 a day (2011 PPP)</v>
      </c>
      <c r="B1502" t="s">
        <v>53</v>
      </c>
      <c r="C1502" t="s">
        <v>470</v>
      </c>
      <c r="D1502" t="s">
        <v>1355</v>
      </c>
      <c r="E1502" s="19" t="s">
        <v>737</v>
      </c>
      <c r="F1502" s="19" t="s">
        <v>742</v>
      </c>
      <c r="G1502" s="20">
        <v>37.968814179716901</v>
      </c>
      <c r="H1502" s="20">
        <v>36.983205127190629</v>
      </c>
      <c r="I1502" s="20">
        <v>35.839866218157226</v>
      </c>
    </row>
    <row r="1503" spans="1:9">
      <c r="A1503" s="19" t="str">
        <f t="shared" si="23"/>
        <v>UGAPoverty headcount ratio at $5.50 a day (2011 PPP)</v>
      </c>
      <c r="B1503" t="s">
        <v>471</v>
      </c>
      <c r="C1503" t="s">
        <v>472</v>
      </c>
      <c r="D1503" t="s">
        <v>1355</v>
      </c>
      <c r="E1503" s="19" t="s">
        <v>737</v>
      </c>
      <c r="F1503" s="19" t="s">
        <v>742</v>
      </c>
      <c r="G1503" s="20">
        <v>86.637774593621103</v>
      </c>
      <c r="H1503" s="20">
        <v>85.770140121569511</v>
      </c>
      <c r="I1503" s="20">
        <v>84.735720073292015</v>
      </c>
    </row>
    <row r="1504" spans="1:9">
      <c r="A1504" s="19" t="str">
        <f t="shared" si="23"/>
        <v>UKRPoverty headcount ratio at $5.50 a day (2011 PPP)</v>
      </c>
      <c r="B1504" t="s">
        <v>473</v>
      </c>
      <c r="C1504" t="s">
        <v>474</v>
      </c>
      <c r="D1504" t="s">
        <v>1355</v>
      </c>
      <c r="E1504" s="19" t="s">
        <v>737</v>
      </c>
      <c r="F1504" s="19" t="s">
        <v>742</v>
      </c>
      <c r="G1504" s="20">
        <v>3.2268256096246501</v>
      </c>
      <c r="H1504" s="20">
        <v>2.6289881313045806</v>
      </c>
      <c r="I1504" s="20">
        <v>2.1186841457821806</v>
      </c>
    </row>
    <row r="1505" spans="1:12">
      <c r="A1505" s="19" t="str">
        <f t="shared" si="23"/>
        <v>AREPoverty headcount ratio at $5.50 a day (2011 PPP)</v>
      </c>
      <c r="B1505" t="s">
        <v>475</v>
      </c>
      <c r="C1505" t="s">
        <v>476</v>
      </c>
      <c r="D1505" t="s">
        <v>1355</v>
      </c>
      <c r="E1505" s="19" t="s">
        <v>737</v>
      </c>
      <c r="F1505" s="19" t="s">
        <v>742</v>
      </c>
      <c r="G1505" s="20">
        <v>0.39259821710409071</v>
      </c>
      <c r="H1505" s="20">
        <v>0.38658816037970123</v>
      </c>
      <c r="I1505" s="20">
        <v>0.37251252289765091</v>
      </c>
    </row>
    <row r="1506" spans="1:12">
      <c r="A1506" s="19" t="str">
        <f t="shared" si="23"/>
        <v>GBRPoverty headcount ratio at $5.50 a day (2011 PPP)</v>
      </c>
      <c r="B1506" t="s">
        <v>652</v>
      </c>
      <c r="C1506" t="s">
        <v>478</v>
      </c>
      <c r="D1506" t="s">
        <v>1355</v>
      </c>
      <c r="E1506" s="19" t="s">
        <v>737</v>
      </c>
      <c r="F1506" s="19" t="s">
        <v>742</v>
      </c>
      <c r="G1506" s="20">
        <v>0.49434757600255408</v>
      </c>
      <c r="H1506" s="20">
        <v>0.49273533743363634</v>
      </c>
      <c r="I1506" s="20">
        <v>0.490841107676669</v>
      </c>
    </row>
    <row r="1507" spans="1:12">
      <c r="A1507" s="19" t="str">
        <f t="shared" si="23"/>
        <v>USAPoverty headcount ratio at $5.50 a day (2011 PPP)</v>
      </c>
      <c r="B1507" t="s">
        <v>669</v>
      </c>
      <c r="C1507" t="s">
        <v>484</v>
      </c>
      <c r="D1507" t="s">
        <v>1355</v>
      </c>
      <c r="E1507" s="19" t="s">
        <v>737</v>
      </c>
      <c r="F1507" s="19" t="s">
        <v>742</v>
      </c>
      <c r="G1507" s="20">
        <v>1.9681827478158771</v>
      </c>
      <c r="H1507" s="20">
        <v>1.9610642668817111</v>
      </c>
      <c r="I1507" s="20">
        <v>1.9555672003184703</v>
      </c>
    </row>
    <row r="1508" spans="1:12">
      <c r="A1508" s="19" t="str">
        <f t="shared" si="23"/>
        <v>URYPoverty headcount ratio at $5.50 a day (2011 PPP)</v>
      </c>
      <c r="B1508" t="s">
        <v>487</v>
      </c>
      <c r="C1508" t="s">
        <v>488</v>
      </c>
      <c r="D1508" t="s">
        <v>1355</v>
      </c>
      <c r="E1508" s="19" t="s">
        <v>737</v>
      </c>
      <c r="F1508" s="19" t="s">
        <v>742</v>
      </c>
      <c r="G1508" s="20">
        <v>2.9127842537806199</v>
      </c>
      <c r="H1508" s="20">
        <v>2.8533207418021402</v>
      </c>
      <c r="I1508" s="20">
        <v>2.7262515147744804</v>
      </c>
    </row>
    <row r="1509" spans="1:12">
      <c r="A1509" s="19" t="str">
        <f t="shared" si="23"/>
        <v>UZBPoverty headcount ratio at $5.50 a day (2011 PPP)</v>
      </c>
      <c r="B1509" t="s">
        <v>54</v>
      </c>
      <c r="C1509" t="s">
        <v>489</v>
      </c>
      <c r="D1509" t="s">
        <v>1355</v>
      </c>
      <c r="E1509" s="19" t="s">
        <v>737</v>
      </c>
      <c r="F1509" s="19" t="s">
        <v>742</v>
      </c>
      <c r="G1509" s="20">
        <v>64.394763237090601</v>
      </c>
      <c r="H1509" s="20">
        <v>63.615926006708591</v>
      </c>
      <c r="I1509" s="20">
        <v>62.795231233490888</v>
      </c>
    </row>
    <row r="1510" spans="1:12">
      <c r="A1510" s="19" t="str">
        <f t="shared" si="23"/>
        <v>VUTPoverty headcount ratio at $5.50 a day (2011 PPP)</v>
      </c>
      <c r="B1510" t="s">
        <v>55</v>
      </c>
      <c r="C1510" t="s">
        <v>490</v>
      </c>
      <c r="D1510" t="s">
        <v>1355</v>
      </c>
      <c r="E1510" s="19" t="s">
        <v>737</v>
      </c>
      <c r="F1510" s="19" t="s">
        <v>742</v>
      </c>
      <c r="G1510" s="20">
        <v>65.909725305090404</v>
      </c>
      <c r="H1510" s="20">
        <v>64.449667329844104</v>
      </c>
      <c r="I1510" s="20">
        <v>63.092199469613703</v>
      </c>
    </row>
    <row r="1511" spans="1:12">
      <c r="A1511" s="19" t="str">
        <f t="shared" si="23"/>
        <v>VENPoverty headcount ratio at $5.50 a day (2011 PPP)</v>
      </c>
      <c r="B1511" t="s">
        <v>688</v>
      </c>
      <c r="C1511" t="s">
        <v>492</v>
      </c>
      <c r="D1511" t="s">
        <v>1355</v>
      </c>
      <c r="E1511" s="19" t="s">
        <v>737</v>
      </c>
      <c r="F1511" s="19" t="s">
        <v>742</v>
      </c>
      <c r="G1511" s="20">
        <v>57.386024607804998</v>
      </c>
      <c r="H1511" s="20">
        <v>61.989827852499602</v>
      </c>
      <c r="I1511" s="20">
        <v>64.672239212163205</v>
      </c>
    </row>
    <row r="1512" spans="1:12">
      <c r="A1512" s="19" t="str">
        <f t="shared" si="23"/>
        <v>VNMPoverty headcount ratio at $5.50 a day (2011 PPP)</v>
      </c>
      <c r="B1512" t="s">
        <v>671</v>
      </c>
      <c r="C1512" t="s">
        <v>493</v>
      </c>
      <c r="D1512" t="s">
        <v>1355</v>
      </c>
      <c r="E1512" s="19" t="s">
        <v>737</v>
      </c>
      <c r="F1512" s="19" t="s">
        <v>742</v>
      </c>
      <c r="G1512" s="20">
        <v>21.414381229758302</v>
      </c>
      <c r="H1512" s="20">
        <v>19.513629912034698</v>
      </c>
      <c r="I1512" s="20">
        <v>17.7799758614225</v>
      </c>
    </row>
    <row r="1513" spans="1:12">
      <c r="A1513" s="19" t="str">
        <f t="shared" si="23"/>
        <v>PSEPoverty headcount ratio at $5.50 a day (2011 PPP)</v>
      </c>
      <c r="B1513" t="s">
        <v>689</v>
      </c>
      <c r="C1513" t="s">
        <v>441</v>
      </c>
      <c r="D1513" t="s">
        <v>1355</v>
      </c>
      <c r="E1513" s="19" t="s">
        <v>737</v>
      </c>
      <c r="F1513" s="19" t="s">
        <v>742</v>
      </c>
      <c r="G1513" s="20">
        <v>25.352644358046096</v>
      </c>
      <c r="H1513" s="20">
        <v>24.640484523977992</v>
      </c>
      <c r="I1513" s="20">
        <v>23.594950093825794</v>
      </c>
    </row>
    <row r="1514" spans="1:12">
      <c r="A1514" s="19" t="str">
        <f t="shared" si="23"/>
        <v>YEMPoverty headcount ratio at $5.50 a day (2011 PPP)</v>
      </c>
      <c r="B1514" t="s">
        <v>690</v>
      </c>
      <c r="C1514" t="s">
        <v>499</v>
      </c>
      <c r="D1514" t="s">
        <v>1355</v>
      </c>
      <c r="E1514" s="19" t="s">
        <v>737</v>
      </c>
      <c r="F1514" s="19" t="s">
        <v>742</v>
      </c>
      <c r="G1514" s="20">
        <v>92.434958136279377</v>
      </c>
      <c r="H1514" s="20">
        <v>92.421368618024076</v>
      </c>
      <c r="I1514" s="20">
        <v>92.281993328965584</v>
      </c>
    </row>
    <row r="1515" spans="1:12">
      <c r="A1515" s="19" t="str">
        <f t="shared" si="23"/>
        <v>ZMBPoverty headcount ratio at $5.50 a day (2011 PPP)</v>
      </c>
      <c r="B1515" t="s">
        <v>500</v>
      </c>
      <c r="C1515" t="s">
        <v>501</v>
      </c>
      <c r="D1515" t="s">
        <v>1355</v>
      </c>
      <c r="E1515" s="19" t="s">
        <v>737</v>
      </c>
      <c r="F1515" s="19" t="s">
        <v>742</v>
      </c>
      <c r="G1515" s="20">
        <v>85.02861082476808</v>
      </c>
      <c r="H1515" s="20">
        <v>84.766738851525886</v>
      </c>
      <c r="I1515" s="20">
        <v>84.33460641431607</v>
      </c>
    </row>
    <row r="1516" spans="1:12">
      <c r="A1516" s="19" t="str">
        <f t="shared" si="23"/>
        <v>ZWEPoverty headcount ratio at $5.50 a day (2011 PPP)</v>
      </c>
      <c r="B1516" t="s">
        <v>502</v>
      </c>
      <c r="C1516" t="s">
        <v>503</v>
      </c>
      <c r="D1516" t="s">
        <v>1355</v>
      </c>
      <c r="E1516" s="19" t="s">
        <v>737</v>
      </c>
      <c r="F1516" s="19" t="s">
        <v>742</v>
      </c>
      <c r="G1516" s="20">
        <v>73.27239054645689</v>
      </c>
      <c r="H1516" s="20">
        <v>73.404656254118791</v>
      </c>
      <c r="I1516" s="20">
        <v>72.679555306190494</v>
      </c>
    </row>
    <row r="1517" spans="1:12">
      <c r="A1517" s="19" t="str">
        <f t="shared" si="23"/>
        <v>AFGCO₂ emissions</v>
      </c>
      <c r="B1517" t="s">
        <v>0</v>
      </c>
      <c r="C1517" t="s">
        <v>62</v>
      </c>
      <c r="D1517" t="s">
        <v>743</v>
      </c>
      <c r="E1517" s="19" t="s">
        <v>744</v>
      </c>
      <c r="F1517" s="19" t="s">
        <v>750</v>
      </c>
      <c r="G1517">
        <v>9.7408416000000013</v>
      </c>
      <c r="H1517" s="19">
        <v>9.974704655696284</v>
      </c>
      <c r="I1517" s="19">
        <v>10.354852231021171</v>
      </c>
      <c r="L1517" s="19"/>
    </row>
    <row r="1518" spans="1:12">
      <c r="A1518" s="19" t="str">
        <f t="shared" si="23"/>
        <v>ALBCO₂ emissions</v>
      </c>
      <c r="B1518" t="s">
        <v>65</v>
      </c>
      <c r="C1518" t="s">
        <v>66</v>
      </c>
      <c r="D1518" t="s">
        <v>743</v>
      </c>
      <c r="E1518" s="19" t="s">
        <v>744</v>
      </c>
      <c r="F1518" s="19" t="s">
        <v>750</v>
      </c>
      <c r="G1518" s="19">
        <v>4.5276038961159593</v>
      </c>
      <c r="H1518" s="19">
        <v>4.5030856186536088</v>
      </c>
      <c r="I1518" s="19">
        <v>4.478701527279779</v>
      </c>
      <c r="L1518" s="19"/>
    </row>
    <row r="1519" spans="1:12">
      <c r="A1519" s="19" t="str">
        <f t="shared" si="23"/>
        <v>DZACO₂ emissions</v>
      </c>
      <c r="B1519" t="s">
        <v>67</v>
      </c>
      <c r="C1519" t="s">
        <v>68</v>
      </c>
      <c r="D1519" t="s">
        <v>743</v>
      </c>
      <c r="E1519" s="19" t="s">
        <v>744</v>
      </c>
      <c r="F1519" s="19" t="s">
        <v>750</v>
      </c>
      <c r="G1519" s="19">
        <v>158.83985144227327</v>
      </c>
      <c r="H1519" s="19">
        <v>162.45819245033255</v>
      </c>
      <c r="I1519" s="19">
        <v>166.53529386249627</v>
      </c>
      <c r="L1519" s="19"/>
    </row>
    <row r="1520" spans="1:12">
      <c r="A1520" s="19" t="str">
        <f t="shared" si="23"/>
        <v>AGOCO₂ emissions</v>
      </c>
      <c r="B1520" t="s">
        <v>72</v>
      </c>
      <c r="C1520" t="s">
        <v>73</v>
      </c>
      <c r="D1520" t="s">
        <v>743</v>
      </c>
      <c r="E1520" s="19" t="s">
        <v>744</v>
      </c>
      <c r="F1520" s="19" t="s">
        <v>750</v>
      </c>
      <c r="G1520" s="19">
        <v>34.019142616106954</v>
      </c>
      <c r="H1520" s="19">
        <v>33.67895145949268</v>
      </c>
      <c r="I1520" s="19">
        <v>34.184136058691884</v>
      </c>
      <c r="L1520" s="19"/>
    </row>
    <row r="1521" spans="1:12">
      <c r="A1521" s="19" t="str">
        <f t="shared" si="23"/>
        <v>ARGCO₂ emissions</v>
      </c>
      <c r="B1521" t="s">
        <v>80</v>
      </c>
      <c r="C1521" t="s">
        <v>81</v>
      </c>
      <c r="D1521" t="s">
        <v>743</v>
      </c>
      <c r="E1521" s="19" t="s">
        <v>744</v>
      </c>
      <c r="F1521" s="19" t="s">
        <v>750</v>
      </c>
      <c r="G1521" s="19">
        <v>189.70254583923492</v>
      </c>
      <c r="H1521" s="19">
        <v>187.25007090528922</v>
      </c>
      <c r="I1521" s="19">
        <v>188.74806790188694</v>
      </c>
      <c r="L1521" s="19"/>
    </row>
    <row r="1522" spans="1:12">
      <c r="A1522" s="19" t="str">
        <f t="shared" si="23"/>
        <v>ARMCO₂ emissions</v>
      </c>
      <c r="B1522" t="s">
        <v>2</v>
      </c>
      <c r="C1522" t="s">
        <v>82</v>
      </c>
      <c r="D1522" t="s">
        <v>743</v>
      </c>
      <c r="E1522" s="19" t="s">
        <v>744</v>
      </c>
      <c r="F1522" s="19" t="s">
        <v>750</v>
      </c>
      <c r="G1522" s="19">
        <v>5.9945036000000007</v>
      </c>
      <c r="H1522" s="19">
        <v>6.318683184202964</v>
      </c>
      <c r="I1522" s="19">
        <v>6.6725296808238737</v>
      </c>
      <c r="L1522" s="19"/>
    </row>
    <row r="1523" spans="1:12">
      <c r="A1523" s="19" t="str">
        <f t="shared" si="23"/>
        <v>AUSCO₂ emissions</v>
      </c>
      <c r="B1523" t="s">
        <v>3</v>
      </c>
      <c r="C1523" t="s">
        <v>85</v>
      </c>
      <c r="D1523" t="s">
        <v>743</v>
      </c>
      <c r="E1523" s="19" t="s">
        <v>744</v>
      </c>
      <c r="F1523" s="19" t="s">
        <v>750</v>
      </c>
      <c r="G1523" s="19">
        <v>419.5677913140168</v>
      </c>
      <c r="H1523" s="19">
        <v>420.09921939742793</v>
      </c>
      <c r="I1523" s="19">
        <v>421.04342461722024</v>
      </c>
      <c r="L1523" s="19"/>
    </row>
    <row r="1524" spans="1:12">
      <c r="A1524" s="19" t="str">
        <f t="shared" si="23"/>
        <v>AUTCO₂ emissions</v>
      </c>
      <c r="B1524" t="s">
        <v>86</v>
      </c>
      <c r="C1524" t="s">
        <v>87</v>
      </c>
      <c r="D1524" t="s">
        <v>743</v>
      </c>
      <c r="E1524" s="19" t="s">
        <v>744</v>
      </c>
      <c r="F1524" s="19" t="s">
        <v>750</v>
      </c>
      <c r="G1524" s="19">
        <v>67.92536135545248</v>
      </c>
      <c r="H1524" s="19">
        <v>67.125963175708009</v>
      </c>
      <c r="I1524" s="19">
        <v>66.401290585305034</v>
      </c>
      <c r="L1524" s="19"/>
    </row>
    <row r="1525" spans="1:12">
      <c r="A1525" s="19" t="str">
        <f t="shared" si="23"/>
        <v>AZECO₂ emissions</v>
      </c>
      <c r="B1525" t="s">
        <v>4</v>
      </c>
      <c r="C1525" t="s">
        <v>88</v>
      </c>
      <c r="D1525" t="s">
        <v>743</v>
      </c>
      <c r="E1525" s="19" t="s">
        <v>744</v>
      </c>
      <c r="F1525" s="19" t="s">
        <v>750</v>
      </c>
      <c r="G1525" s="19">
        <v>37.597335999999999</v>
      </c>
      <c r="H1525" s="19">
        <v>38.53726582660542</v>
      </c>
      <c r="I1525" s="19">
        <v>39.53922978299002</v>
      </c>
      <c r="L1525" s="19"/>
    </row>
    <row r="1526" spans="1:12">
      <c r="A1526" s="19" t="str">
        <f t="shared" si="23"/>
        <v>BHSCO₂ emissions</v>
      </c>
      <c r="B1526" t="s">
        <v>89</v>
      </c>
      <c r="C1526" t="s">
        <v>90</v>
      </c>
      <c r="D1526" t="s">
        <v>743</v>
      </c>
      <c r="E1526" s="19" t="s">
        <v>744</v>
      </c>
      <c r="F1526" s="19" t="s">
        <v>750</v>
      </c>
      <c r="G1526" s="19">
        <v>1.7749183269695616</v>
      </c>
      <c r="H1526" s="19">
        <v>1.7121801131453138</v>
      </c>
      <c r="I1526" s="19">
        <v>1.6961572122055415</v>
      </c>
      <c r="L1526" s="19"/>
    </row>
    <row r="1527" spans="1:12">
      <c r="A1527" s="19" t="str">
        <f t="shared" si="23"/>
        <v>BHRCO₂ emissions</v>
      </c>
      <c r="B1527" t="s">
        <v>91</v>
      </c>
      <c r="C1527" t="s">
        <v>92</v>
      </c>
      <c r="D1527" t="s">
        <v>743</v>
      </c>
      <c r="E1527" s="19" t="s">
        <v>744</v>
      </c>
      <c r="F1527" s="19" t="s">
        <v>750</v>
      </c>
      <c r="G1527" s="19">
        <v>30.601201756426867</v>
      </c>
      <c r="H1527" s="19">
        <v>30.291101605823847</v>
      </c>
      <c r="I1527" s="19">
        <v>30.049901102030258</v>
      </c>
      <c r="L1527" s="19"/>
    </row>
    <row r="1528" spans="1:12">
      <c r="A1528" s="19" t="str">
        <f t="shared" si="23"/>
        <v>BGDCO₂ emissions</v>
      </c>
      <c r="B1528" t="s">
        <v>5</v>
      </c>
      <c r="C1528" t="s">
        <v>93</v>
      </c>
      <c r="D1528" t="s">
        <v>743</v>
      </c>
      <c r="E1528" s="19" t="s">
        <v>744</v>
      </c>
      <c r="F1528" s="19" t="s">
        <v>750</v>
      </c>
      <c r="G1528" s="19">
        <v>92.394827884874417</v>
      </c>
      <c r="H1528" s="19">
        <v>98.904867093304006</v>
      </c>
      <c r="I1528" s="19">
        <v>105.30943753277909</v>
      </c>
      <c r="L1528" s="19"/>
    </row>
    <row r="1529" spans="1:12">
      <c r="A1529" s="19" t="str">
        <f t="shared" si="23"/>
        <v>BRBCO₂ emissions</v>
      </c>
      <c r="B1529" t="s">
        <v>94</v>
      </c>
      <c r="C1529" t="s">
        <v>95</v>
      </c>
      <c r="D1529" t="s">
        <v>743</v>
      </c>
      <c r="E1529" s="19" t="s">
        <v>744</v>
      </c>
      <c r="F1529" s="19" t="s">
        <v>750</v>
      </c>
      <c r="G1529" s="19">
        <v>1.2704005961827036</v>
      </c>
      <c r="H1529" s="19">
        <v>1.2745752250427067</v>
      </c>
      <c r="I1529" s="19">
        <v>1.2813411350891732</v>
      </c>
      <c r="L1529" s="19"/>
    </row>
    <row r="1530" spans="1:12">
      <c r="A1530" s="19" t="str">
        <f t="shared" si="23"/>
        <v>BLRCO₂ emissions</v>
      </c>
      <c r="B1530" t="s">
        <v>96</v>
      </c>
      <c r="C1530" t="s">
        <v>97</v>
      </c>
      <c r="D1530" t="s">
        <v>743</v>
      </c>
      <c r="E1530" s="19" t="s">
        <v>744</v>
      </c>
      <c r="F1530" s="19" t="s">
        <v>750</v>
      </c>
      <c r="G1530" s="19">
        <v>66.063494390766223</v>
      </c>
      <c r="H1530" s="19">
        <v>67.270194196247132</v>
      </c>
      <c r="I1530" s="19">
        <v>68.834573892335911</v>
      </c>
      <c r="L1530" s="19"/>
    </row>
    <row r="1531" spans="1:12">
      <c r="A1531" s="19" t="str">
        <f t="shared" si="23"/>
        <v>BELCO₂ emissions</v>
      </c>
      <c r="B1531" t="s">
        <v>98</v>
      </c>
      <c r="C1531" t="s">
        <v>99</v>
      </c>
      <c r="D1531" t="s">
        <v>743</v>
      </c>
      <c r="E1531" s="19" t="s">
        <v>744</v>
      </c>
      <c r="F1531" s="19" t="s">
        <v>750</v>
      </c>
      <c r="G1531" s="19">
        <v>99.117821213206994</v>
      </c>
      <c r="H1531" s="19">
        <v>98.778582932792276</v>
      </c>
      <c r="I1531" s="19">
        <v>98.794385029012773</v>
      </c>
      <c r="L1531" s="19"/>
    </row>
    <row r="1532" spans="1:12">
      <c r="A1532" s="19" t="str">
        <f t="shared" si="23"/>
        <v>BLZCO₂ emissions</v>
      </c>
      <c r="B1532" t="s">
        <v>100</v>
      </c>
      <c r="C1532" t="s">
        <v>101</v>
      </c>
      <c r="D1532" t="s">
        <v>743</v>
      </c>
      <c r="E1532" s="19" t="s">
        <v>744</v>
      </c>
      <c r="F1532" s="19" t="s">
        <v>750</v>
      </c>
      <c r="G1532" s="19">
        <v>0.58058741623401777</v>
      </c>
      <c r="H1532" s="19">
        <v>0.58558789470464589</v>
      </c>
      <c r="I1532" s="19">
        <v>0.58977219884865084</v>
      </c>
      <c r="L1532" s="19"/>
    </row>
    <row r="1533" spans="1:12">
      <c r="A1533" s="19" t="str">
        <f t="shared" si="23"/>
        <v>BENCO₂ emissions</v>
      </c>
      <c r="B1533" t="s">
        <v>102</v>
      </c>
      <c r="C1533" t="s">
        <v>103</v>
      </c>
      <c r="D1533" t="s">
        <v>743</v>
      </c>
      <c r="E1533" s="19" t="s">
        <v>744</v>
      </c>
      <c r="F1533" s="19" t="s">
        <v>750</v>
      </c>
      <c r="G1533" s="19">
        <v>7.5271994213154745</v>
      </c>
      <c r="H1533" s="19">
        <v>7.902923593675121</v>
      </c>
      <c r="I1533" s="19">
        <v>8.2974007079448331</v>
      </c>
      <c r="L1533" s="19"/>
    </row>
    <row r="1534" spans="1:12">
      <c r="A1534" s="19" t="str">
        <f t="shared" si="23"/>
        <v>BTNCO₂ emissions</v>
      </c>
      <c r="B1534" t="s">
        <v>6</v>
      </c>
      <c r="C1534" t="s">
        <v>106</v>
      </c>
      <c r="D1534" t="s">
        <v>743</v>
      </c>
      <c r="E1534" s="19" t="s">
        <v>744</v>
      </c>
      <c r="F1534" s="19" t="s">
        <v>750</v>
      </c>
      <c r="G1534" s="19">
        <v>1.28684</v>
      </c>
      <c r="H1534" s="19">
        <v>1.3687163738014259</v>
      </c>
      <c r="I1534" s="19">
        <v>1.4583026088387241</v>
      </c>
      <c r="L1534" s="19"/>
    </row>
    <row r="1535" spans="1:12">
      <c r="A1535" s="19" t="str">
        <f t="shared" si="23"/>
        <v>BOLCO₂ emissions</v>
      </c>
      <c r="B1535" t="s">
        <v>646</v>
      </c>
      <c r="C1535" t="s">
        <v>108</v>
      </c>
      <c r="D1535" t="s">
        <v>743</v>
      </c>
      <c r="E1535" s="19" t="s">
        <v>744</v>
      </c>
      <c r="F1535" s="19" t="s">
        <v>750</v>
      </c>
      <c r="G1535" s="19">
        <v>22.835287336899768</v>
      </c>
      <c r="H1535" s="19">
        <v>23.423337574399255</v>
      </c>
      <c r="I1535" s="19">
        <v>24.073170490995892</v>
      </c>
      <c r="L1535" s="19"/>
    </row>
    <row r="1536" spans="1:12">
      <c r="A1536" s="19" t="str">
        <f t="shared" si="23"/>
        <v>BIHCO₂ emissions</v>
      </c>
      <c r="B1536" t="s">
        <v>111</v>
      </c>
      <c r="C1536" t="s">
        <v>112</v>
      </c>
      <c r="D1536" t="s">
        <v>743</v>
      </c>
      <c r="E1536" s="19" t="s">
        <v>744</v>
      </c>
      <c r="F1536" s="19" t="s">
        <v>750</v>
      </c>
      <c r="G1536" s="19">
        <v>21.766067577419768</v>
      </c>
      <c r="H1536" s="19">
        <v>21.964290118151883</v>
      </c>
      <c r="I1536" s="19">
        <v>22.166921825796603</v>
      </c>
      <c r="L1536" s="19"/>
    </row>
    <row r="1537" spans="1:12">
      <c r="A1537" s="19" t="str">
        <f t="shared" si="23"/>
        <v>BWACO₂ emissions</v>
      </c>
      <c r="B1537" t="s">
        <v>113</v>
      </c>
      <c r="C1537" t="s">
        <v>114</v>
      </c>
      <c r="D1537" t="s">
        <v>743</v>
      </c>
      <c r="E1537" s="19" t="s">
        <v>744</v>
      </c>
      <c r="F1537" s="19" t="s">
        <v>750</v>
      </c>
      <c r="G1537" s="19">
        <v>6.7958555605537194</v>
      </c>
      <c r="H1537" s="19">
        <v>6.8748406014998569</v>
      </c>
      <c r="I1537" s="19">
        <v>7.0693081346372066</v>
      </c>
      <c r="L1537" s="19"/>
    </row>
    <row r="1538" spans="1:12">
      <c r="A1538" s="19" t="str">
        <f t="shared" si="23"/>
        <v>BRACO₂ emissions</v>
      </c>
      <c r="B1538" t="s">
        <v>117</v>
      </c>
      <c r="C1538" t="s">
        <v>118</v>
      </c>
      <c r="D1538" t="s">
        <v>743</v>
      </c>
      <c r="E1538" s="19" t="s">
        <v>744</v>
      </c>
      <c r="F1538" s="19" t="s">
        <v>750</v>
      </c>
      <c r="G1538" s="19">
        <v>460.75366506706723</v>
      </c>
      <c r="H1538" s="19">
        <v>467.38032226447893</v>
      </c>
      <c r="I1538" s="19">
        <v>477.08671339611834</v>
      </c>
      <c r="L1538" s="19"/>
    </row>
    <row r="1539" spans="1:12">
      <c r="A1539" s="19" t="str">
        <f t="shared" ref="A1539:A1602" si="24">C1539&amp;D1539</f>
        <v>BRNCO₂ emissions</v>
      </c>
      <c r="B1539" t="s">
        <v>7</v>
      </c>
      <c r="C1539" t="s">
        <v>123</v>
      </c>
      <c r="D1539" t="s">
        <v>743</v>
      </c>
      <c r="E1539" s="19" t="s">
        <v>744</v>
      </c>
      <c r="F1539" s="19" t="s">
        <v>750</v>
      </c>
      <c r="G1539" s="19">
        <v>8.1277374999999985</v>
      </c>
      <c r="H1539" s="19">
        <v>8.2498059513488045</v>
      </c>
      <c r="I1539" s="19">
        <v>8.4565319599537663</v>
      </c>
      <c r="L1539" s="19"/>
    </row>
    <row r="1540" spans="1:12">
      <c r="A1540" s="19" t="str">
        <f t="shared" si="24"/>
        <v>BGRCO₂ emissions</v>
      </c>
      <c r="B1540" t="s">
        <v>124</v>
      </c>
      <c r="C1540" t="s">
        <v>125</v>
      </c>
      <c r="D1540" t="s">
        <v>743</v>
      </c>
      <c r="E1540" s="19" t="s">
        <v>744</v>
      </c>
      <c r="F1540" s="19" t="s">
        <v>750</v>
      </c>
      <c r="G1540" s="19">
        <v>43.844000972638177</v>
      </c>
      <c r="H1540" s="19">
        <v>42.940900826335245</v>
      </c>
      <c r="I1540" s="19">
        <v>42.009931681284606</v>
      </c>
      <c r="L1540" s="19"/>
    </row>
    <row r="1541" spans="1:12">
      <c r="A1541" s="19" t="str">
        <f t="shared" si="24"/>
        <v>BFACO₂ emissions</v>
      </c>
      <c r="B1541" t="s">
        <v>126</v>
      </c>
      <c r="C1541" t="s">
        <v>127</v>
      </c>
      <c r="D1541" t="s">
        <v>743</v>
      </c>
      <c r="E1541" s="19" t="s">
        <v>744</v>
      </c>
      <c r="F1541" s="19" t="s">
        <v>750</v>
      </c>
      <c r="G1541" s="19">
        <v>4.1328321724049033</v>
      </c>
      <c r="H1541" s="19">
        <v>4.3766700230495887</v>
      </c>
      <c r="I1541" s="19">
        <v>4.6393371798455281</v>
      </c>
      <c r="L1541" s="19"/>
    </row>
    <row r="1542" spans="1:12">
      <c r="A1542" s="19" t="str">
        <f t="shared" si="24"/>
        <v>BDICO₂ emissions</v>
      </c>
      <c r="B1542" t="s">
        <v>128</v>
      </c>
      <c r="C1542" t="s">
        <v>129</v>
      </c>
      <c r="D1542" t="s">
        <v>743</v>
      </c>
      <c r="E1542" s="19" t="s">
        <v>744</v>
      </c>
      <c r="F1542" s="19" t="s">
        <v>750</v>
      </c>
      <c r="G1542" s="19">
        <v>0.53102954122587853</v>
      </c>
      <c r="H1542" s="19">
        <v>0.54111902291212599</v>
      </c>
      <c r="I1542" s="19">
        <v>0.55464761044069977</v>
      </c>
      <c r="L1542" s="19"/>
    </row>
    <row r="1543" spans="1:12">
      <c r="A1543" s="19" t="str">
        <f t="shared" si="24"/>
        <v>KHMCO₂ emissions</v>
      </c>
      <c r="B1543" t="s">
        <v>8</v>
      </c>
      <c r="C1543" t="s">
        <v>132</v>
      </c>
      <c r="D1543" t="s">
        <v>743</v>
      </c>
      <c r="E1543" s="19" t="s">
        <v>744</v>
      </c>
      <c r="F1543" s="19" t="s">
        <v>750</v>
      </c>
      <c r="G1543" s="19">
        <v>11.134330199999999</v>
      </c>
      <c r="H1543" s="19">
        <v>11.902595659611649</v>
      </c>
      <c r="I1543" s="19">
        <v>12.711957523324331</v>
      </c>
      <c r="L1543" s="19"/>
    </row>
    <row r="1544" spans="1:12">
      <c r="A1544" s="19" t="str">
        <f t="shared" si="24"/>
        <v>CMRCO₂ emissions</v>
      </c>
      <c r="B1544" t="s">
        <v>133</v>
      </c>
      <c r="C1544" t="s">
        <v>134</v>
      </c>
      <c r="D1544" t="s">
        <v>743</v>
      </c>
      <c r="E1544" s="19" t="s">
        <v>744</v>
      </c>
      <c r="F1544" s="19" t="s">
        <v>750</v>
      </c>
      <c r="G1544" s="19">
        <v>8.2797181251380181</v>
      </c>
      <c r="H1544" s="19">
        <v>8.4409331608368525</v>
      </c>
      <c r="I1544" s="19">
        <v>8.6465807418838576</v>
      </c>
      <c r="L1544" s="19"/>
    </row>
    <row r="1545" spans="1:12">
      <c r="A1545" s="19" t="str">
        <f t="shared" si="24"/>
        <v>CANCO₂ emissions</v>
      </c>
      <c r="B1545" t="s">
        <v>135</v>
      </c>
      <c r="C1545" t="s">
        <v>136</v>
      </c>
      <c r="D1545" t="s">
        <v>743</v>
      </c>
      <c r="E1545" s="19" t="s">
        <v>744</v>
      </c>
      <c r="F1545" s="19" t="s">
        <v>750</v>
      </c>
      <c r="G1545" s="19">
        <v>565.71694630254706</v>
      </c>
      <c r="H1545" s="19">
        <v>562.81259419809498</v>
      </c>
      <c r="I1545" s="19">
        <v>560.47490891811378</v>
      </c>
      <c r="L1545" s="19"/>
    </row>
    <row r="1546" spans="1:12">
      <c r="A1546" s="19" t="str">
        <f t="shared" si="24"/>
        <v>CPVCO₂ emissions</v>
      </c>
      <c r="B1546" t="s">
        <v>650</v>
      </c>
      <c r="C1546" t="s">
        <v>131</v>
      </c>
      <c r="D1546" t="s">
        <v>743</v>
      </c>
      <c r="E1546" s="19" t="s">
        <v>744</v>
      </c>
      <c r="F1546" s="19" t="s">
        <v>750</v>
      </c>
      <c r="G1546" s="19">
        <v>0.65128085153547233</v>
      </c>
      <c r="H1546" s="19">
        <v>0.67391493252766888</v>
      </c>
      <c r="I1546" s="19">
        <v>0.69731341914994327</v>
      </c>
      <c r="L1546" s="19"/>
    </row>
    <row r="1547" spans="1:12">
      <c r="A1547" s="19" t="str">
        <f t="shared" si="24"/>
        <v>CAFCO₂ emissions</v>
      </c>
      <c r="B1547" t="s">
        <v>139</v>
      </c>
      <c r="C1547" t="s">
        <v>140</v>
      </c>
      <c r="D1547" t="s">
        <v>743</v>
      </c>
      <c r="E1547" s="19" t="s">
        <v>744</v>
      </c>
      <c r="F1547" s="19" t="s">
        <v>750</v>
      </c>
      <c r="G1547" s="19">
        <v>0.31767020707928728</v>
      </c>
      <c r="H1547" s="19">
        <v>0.33293300443216944</v>
      </c>
      <c r="I1547" s="19">
        <v>0.34924660155690063</v>
      </c>
      <c r="L1547" s="19"/>
    </row>
    <row r="1548" spans="1:12">
      <c r="A1548" s="19" t="str">
        <f t="shared" si="24"/>
        <v>TCDCO₂ emissions</v>
      </c>
      <c r="B1548" t="s">
        <v>141</v>
      </c>
      <c r="C1548" t="s">
        <v>142</v>
      </c>
      <c r="D1548" t="s">
        <v>743</v>
      </c>
      <c r="E1548" s="19" t="s">
        <v>744</v>
      </c>
      <c r="F1548" s="19" t="s">
        <v>750</v>
      </c>
      <c r="G1548" s="19">
        <v>1.0396194848818612</v>
      </c>
      <c r="H1548" s="19">
        <v>1.0830239788736518</v>
      </c>
      <c r="I1548" s="19">
        <v>1.1218238460836218</v>
      </c>
      <c r="L1548" s="19"/>
    </row>
    <row r="1549" spans="1:12">
      <c r="A1549" s="19" t="str">
        <f t="shared" si="24"/>
        <v>CHLCO₂ emissions</v>
      </c>
      <c r="B1549" t="s">
        <v>143</v>
      </c>
      <c r="C1549" t="s">
        <v>144</v>
      </c>
      <c r="D1549" t="s">
        <v>743</v>
      </c>
      <c r="E1549" s="19" t="s">
        <v>744</v>
      </c>
      <c r="F1549" s="19" t="s">
        <v>750</v>
      </c>
      <c r="G1549" s="19">
        <v>85.727618438241691</v>
      </c>
      <c r="H1549" s="19">
        <v>85.748823286108916</v>
      </c>
      <c r="I1549" s="19">
        <v>86.449482920648904</v>
      </c>
      <c r="L1549" s="19"/>
    </row>
    <row r="1550" spans="1:12">
      <c r="A1550" s="19" t="str">
        <f t="shared" si="24"/>
        <v>CHNCO₂ emissions</v>
      </c>
      <c r="B1550" t="s">
        <v>9</v>
      </c>
      <c r="C1550" t="s">
        <v>145</v>
      </c>
      <c r="D1550" t="s">
        <v>743</v>
      </c>
      <c r="E1550" s="19" t="s">
        <v>744</v>
      </c>
      <c r="F1550" s="19" t="s">
        <v>750</v>
      </c>
      <c r="G1550" s="19">
        <v>10181.94416164569</v>
      </c>
      <c r="H1550" s="19">
        <v>10286.976493695323</v>
      </c>
      <c r="I1550" s="19">
        <v>10383.284577871947</v>
      </c>
      <c r="L1550" s="19"/>
    </row>
    <row r="1551" spans="1:12">
      <c r="A1551" s="19" t="str">
        <f t="shared" si="24"/>
        <v>COLCO₂ emissions</v>
      </c>
      <c r="B1551" t="s">
        <v>154</v>
      </c>
      <c r="C1551" t="s">
        <v>155</v>
      </c>
      <c r="D1551" t="s">
        <v>743</v>
      </c>
      <c r="E1551" s="19" t="s">
        <v>744</v>
      </c>
      <c r="F1551" s="19" t="s">
        <v>750</v>
      </c>
      <c r="G1551" s="19">
        <v>100.38203067404176</v>
      </c>
      <c r="H1551" s="19">
        <v>103.89584795772674</v>
      </c>
      <c r="I1551" s="19">
        <v>107.3244077205355</v>
      </c>
      <c r="L1551" s="19"/>
    </row>
    <row r="1552" spans="1:12">
      <c r="A1552" s="19" t="str">
        <f t="shared" si="24"/>
        <v>COMCO₂ emissions</v>
      </c>
      <c r="B1552" t="s">
        <v>156</v>
      </c>
      <c r="C1552" t="s">
        <v>157</v>
      </c>
      <c r="D1552" t="s">
        <v>743</v>
      </c>
      <c r="E1552" s="19" t="s">
        <v>744</v>
      </c>
      <c r="F1552" s="19" t="s">
        <v>750</v>
      </c>
      <c r="G1552" s="19">
        <v>0.2225351086243938</v>
      </c>
      <c r="H1552" s="19">
        <v>0.22827506990386096</v>
      </c>
      <c r="I1552" s="19">
        <v>0.2348545137992733</v>
      </c>
      <c r="L1552" s="19"/>
    </row>
    <row r="1553" spans="1:12">
      <c r="A1553" s="19" t="str">
        <f t="shared" si="24"/>
        <v>COGCO₂ emissions</v>
      </c>
      <c r="B1553" t="s">
        <v>158</v>
      </c>
      <c r="C1553" t="s">
        <v>159</v>
      </c>
      <c r="D1553" t="s">
        <v>743</v>
      </c>
      <c r="E1553" s="19" t="s">
        <v>744</v>
      </c>
      <c r="F1553" s="19" t="s">
        <v>750</v>
      </c>
      <c r="G1553" s="19">
        <v>3.3441886195945636</v>
      </c>
      <c r="H1553" s="19">
        <v>3.4211050091000521</v>
      </c>
      <c r="I1553" s="19">
        <v>3.4690004352947552</v>
      </c>
      <c r="L1553" s="19"/>
    </row>
    <row r="1554" spans="1:12">
      <c r="A1554" s="19" t="str">
        <f t="shared" si="24"/>
        <v>COKCO₂ emissions</v>
      </c>
      <c r="B1554" t="s">
        <v>10</v>
      </c>
      <c r="C1554" t="s">
        <v>160</v>
      </c>
      <c r="D1554" t="s">
        <v>743</v>
      </c>
      <c r="E1554" s="19" t="s">
        <v>744</v>
      </c>
      <c r="F1554" s="19" t="s">
        <v>750</v>
      </c>
      <c r="G1554" s="19">
        <v>6.746274453208212E-2</v>
      </c>
      <c r="H1554" s="19">
        <v>7.0457638079524029E-2</v>
      </c>
      <c r="I1554" s="19">
        <v>7.2544180790465401E-2</v>
      </c>
      <c r="L1554" s="19"/>
    </row>
    <row r="1555" spans="1:12">
      <c r="A1555" s="19" t="str">
        <f t="shared" si="24"/>
        <v>CRICO₂ emissions</v>
      </c>
      <c r="B1555" t="s">
        <v>161</v>
      </c>
      <c r="C1555" t="s">
        <v>162</v>
      </c>
      <c r="D1555" t="s">
        <v>743</v>
      </c>
      <c r="E1555" s="19" t="s">
        <v>744</v>
      </c>
      <c r="F1555" s="19" t="s">
        <v>750</v>
      </c>
      <c r="G1555" s="19">
        <v>8.0728314550441489</v>
      </c>
      <c r="H1555" s="19">
        <v>8.0938110342067144</v>
      </c>
      <c r="I1555" s="19">
        <v>8.1387344108542869</v>
      </c>
      <c r="L1555" s="19"/>
    </row>
    <row r="1556" spans="1:12">
      <c r="A1556" s="19" t="str">
        <f t="shared" si="24"/>
        <v>CIVCO₂ emissions</v>
      </c>
      <c r="B1556" t="s">
        <v>745</v>
      </c>
      <c r="C1556" t="s">
        <v>164</v>
      </c>
      <c r="D1556" t="s">
        <v>743</v>
      </c>
      <c r="E1556" s="19" t="s">
        <v>744</v>
      </c>
      <c r="F1556" s="19" t="s">
        <v>750</v>
      </c>
      <c r="G1556" s="19">
        <v>8.7888375598091528</v>
      </c>
      <c r="H1556" s="19">
        <v>9.1802594147671339</v>
      </c>
      <c r="I1556" s="19">
        <v>9.5712059944011294</v>
      </c>
      <c r="L1556" s="19"/>
    </row>
    <row r="1557" spans="1:12">
      <c r="A1557" s="19" t="str">
        <f t="shared" si="24"/>
        <v>HRVCO₂ emissions</v>
      </c>
      <c r="B1557" t="s">
        <v>165</v>
      </c>
      <c r="C1557" t="s">
        <v>166</v>
      </c>
      <c r="D1557" t="s">
        <v>743</v>
      </c>
      <c r="E1557" s="19" t="s">
        <v>744</v>
      </c>
      <c r="F1557" s="19" t="s">
        <v>750</v>
      </c>
      <c r="G1557" s="19">
        <v>18.595736090576359</v>
      </c>
      <c r="H1557" s="19">
        <v>18.569637948601788</v>
      </c>
      <c r="I1557" s="19">
        <v>18.506004255765582</v>
      </c>
      <c r="L1557" s="19"/>
    </row>
    <row r="1558" spans="1:12">
      <c r="A1558" s="19" t="str">
        <f t="shared" si="24"/>
        <v>CUBCO₂ emissions</v>
      </c>
      <c r="B1558" t="s">
        <v>167</v>
      </c>
      <c r="C1558" t="s">
        <v>168</v>
      </c>
      <c r="D1558" t="s">
        <v>743</v>
      </c>
      <c r="E1558" s="19" t="s">
        <v>744</v>
      </c>
      <c r="F1558" s="19" t="s">
        <v>750</v>
      </c>
      <c r="G1558" s="19">
        <v>27.854251918221273</v>
      </c>
      <c r="H1558" s="19">
        <v>27.11200555376681</v>
      </c>
      <c r="I1558" s="19">
        <v>26.657070263524329</v>
      </c>
      <c r="L1558" s="19"/>
    </row>
    <row r="1559" spans="1:12">
      <c r="A1559" s="19" t="str">
        <f t="shared" si="24"/>
        <v>CYPCO₂ emissions</v>
      </c>
      <c r="B1559" t="s">
        <v>171</v>
      </c>
      <c r="C1559" t="s">
        <v>172</v>
      </c>
      <c r="D1559" t="s">
        <v>743</v>
      </c>
      <c r="E1559" s="19" t="s">
        <v>744</v>
      </c>
      <c r="F1559" s="19" t="s">
        <v>750</v>
      </c>
      <c r="G1559" s="19">
        <v>7.5488603497419327</v>
      </c>
      <c r="H1559" s="19">
        <v>7.5568222231511415</v>
      </c>
      <c r="I1559" s="19">
        <v>7.582397753705612</v>
      </c>
      <c r="L1559" s="19"/>
    </row>
    <row r="1560" spans="1:12">
      <c r="A1560" s="19" t="str">
        <f t="shared" si="24"/>
        <v>CZECO₂ emissions</v>
      </c>
      <c r="B1560" t="s">
        <v>651</v>
      </c>
      <c r="C1560" t="s">
        <v>174</v>
      </c>
      <c r="D1560" t="s">
        <v>743</v>
      </c>
      <c r="E1560" s="19" t="s">
        <v>744</v>
      </c>
      <c r="F1560" s="19" t="s">
        <v>750</v>
      </c>
      <c r="G1560" s="19">
        <v>105.3273619897013</v>
      </c>
      <c r="H1560" s="19">
        <v>104.51953355243838</v>
      </c>
      <c r="I1560" s="19">
        <v>103.60682506753591</v>
      </c>
      <c r="L1560" s="19"/>
    </row>
    <row r="1561" spans="1:12">
      <c r="A1561" s="19" t="str">
        <f t="shared" si="24"/>
        <v>PRKCO₂ emissions</v>
      </c>
      <c r="B1561" t="s">
        <v>175</v>
      </c>
      <c r="C1561" t="s">
        <v>176</v>
      </c>
      <c r="D1561" t="s">
        <v>743</v>
      </c>
      <c r="E1561" s="19" t="s">
        <v>744</v>
      </c>
      <c r="F1561" s="19" t="s">
        <v>750</v>
      </c>
      <c r="G1561" s="19">
        <v>30.435187092952891</v>
      </c>
      <c r="H1561" s="19">
        <v>30.773766315583757</v>
      </c>
      <c r="I1561" s="19">
        <v>31.298795364524555</v>
      </c>
      <c r="L1561" s="19"/>
    </row>
    <row r="1562" spans="1:12">
      <c r="A1562" s="19" t="str">
        <f t="shared" si="24"/>
        <v>CODCO₂ emissions</v>
      </c>
      <c r="B1562" t="s">
        <v>177</v>
      </c>
      <c r="C1562" t="s">
        <v>178</v>
      </c>
      <c r="D1562" t="s">
        <v>743</v>
      </c>
      <c r="E1562" s="19" t="s">
        <v>744</v>
      </c>
      <c r="F1562" s="19" t="s">
        <v>750</v>
      </c>
      <c r="G1562" s="19">
        <v>2.0319698598885445</v>
      </c>
      <c r="H1562" s="19">
        <v>2.0309220528361083</v>
      </c>
      <c r="I1562" s="19">
        <v>2.0414730807438861</v>
      </c>
      <c r="L1562" s="19"/>
    </row>
    <row r="1563" spans="1:12">
      <c r="A1563" s="19" t="str">
        <f t="shared" si="24"/>
        <v>DNKCO₂ emissions</v>
      </c>
      <c r="B1563" t="s">
        <v>179</v>
      </c>
      <c r="C1563" t="s">
        <v>180</v>
      </c>
      <c r="D1563" t="s">
        <v>743</v>
      </c>
      <c r="E1563" s="19" t="s">
        <v>744</v>
      </c>
      <c r="F1563" s="19" t="s">
        <v>750</v>
      </c>
      <c r="G1563" s="19">
        <v>33.766305438862354</v>
      </c>
      <c r="H1563" s="19">
        <v>32.786802589796466</v>
      </c>
      <c r="I1563" s="19">
        <v>31.842017725354342</v>
      </c>
      <c r="L1563" s="19"/>
    </row>
    <row r="1564" spans="1:12">
      <c r="A1564" s="19" t="str">
        <f t="shared" si="24"/>
        <v>DJICO₂ emissions</v>
      </c>
      <c r="B1564" t="s">
        <v>181</v>
      </c>
      <c r="C1564" t="s">
        <v>182</v>
      </c>
      <c r="D1564" t="s">
        <v>743</v>
      </c>
      <c r="E1564" s="19" t="s">
        <v>744</v>
      </c>
      <c r="F1564" s="19" t="s">
        <v>750</v>
      </c>
      <c r="G1564" s="19">
        <v>0.65521323333815606</v>
      </c>
      <c r="H1564" s="19">
        <v>0.66091552874651738</v>
      </c>
      <c r="I1564" s="19">
        <v>0.66877287795148421</v>
      </c>
      <c r="L1564" s="19"/>
    </row>
    <row r="1565" spans="1:12">
      <c r="A1565" s="19" t="str">
        <f t="shared" si="24"/>
        <v>DOMCO₂ emissions</v>
      </c>
      <c r="B1565" t="s">
        <v>185</v>
      </c>
      <c r="C1565" t="s">
        <v>186</v>
      </c>
      <c r="D1565" t="s">
        <v>743</v>
      </c>
      <c r="E1565" s="19" t="s">
        <v>744</v>
      </c>
      <c r="F1565" s="19" t="s">
        <v>750</v>
      </c>
      <c r="G1565" s="19">
        <v>25.153888170658238</v>
      </c>
      <c r="H1565" s="19">
        <v>25.426018822955388</v>
      </c>
      <c r="I1565" s="19">
        <v>25.655732688994373</v>
      </c>
      <c r="L1565" s="19"/>
    </row>
    <row r="1566" spans="1:12">
      <c r="A1566" s="19" t="str">
        <f t="shared" si="24"/>
        <v>ECUCO₂ emissions</v>
      </c>
      <c r="B1566" t="s">
        <v>187</v>
      </c>
      <c r="C1566" t="s">
        <v>188</v>
      </c>
      <c r="D1566" t="s">
        <v>743</v>
      </c>
      <c r="E1566" s="19" t="s">
        <v>744</v>
      </c>
      <c r="F1566" s="19" t="s">
        <v>750</v>
      </c>
      <c r="G1566" s="19">
        <v>41.83157766976975</v>
      </c>
      <c r="H1566" s="19">
        <v>41.873410761588303</v>
      </c>
      <c r="I1566" s="19">
        <v>42.124650629961749</v>
      </c>
      <c r="L1566" s="19"/>
    </row>
    <row r="1567" spans="1:12">
      <c r="A1567" s="19" t="str">
        <f t="shared" si="24"/>
        <v>EGYCO₂ emissions</v>
      </c>
      <c r="B1567" t="s">
        <v>189</v>
      </c>
      <c r="C1567" t="s">
        <v>190</v>
      </c>
      <c r="D1567" t="s">
        <v>743</v>
      </c>
      <c r="E1567" s="19" t="s">
        <v>744</v>
      </c>
      <c r="F1567" s="19" t="s">
        <v>750</v>
      </c>
      <c r="G1567" s="19">
        <v>247.51323024364507</v>
      </c>
      <c r="H1567" s="19">
        <v>256.29337048307394</v>
      </c>
      <c r="I1567" s="19">
        <v>263.56871372045447</v>
      </c>
      <c r="L1567" s="19"/>
    </row>
    <row r="1568" spans="1:12">
      <c r="A1568" s="19" t="str">
        <f t="shared" si="24"/>
        <v>SLVCO₂ emissions</v>
      </c>
      <c r="B1568" t="s">
        <v>191</v>
      </c>
      <c r="C1568" t="s">
        <v>192</v>
      </c>
      <c r="D1568" t="s">
        <v>743</v>
      </c>
      <c r="E1568" s="19" t="s">
        <v>744</v>
      </c>
      <c r="F1568" s="19" t="s">
        <v>750</v>
      </c>
      <c r="G1568" s="19">
        <v>7.2311543859479936</v>
      </c>
      <c r="H1568" s="19">
        <v>7.3407129719196433</v>
      </c>
      <c r="I1568" s="19">
        <v>7.4432849195480788</v>
      </c>
      <c r="L1568" s="19"/>
    </row>
    <row r="1569" spans="1:12">
      <c r="A1569" s="19" t="str">
        <f t="shared" si="24"/>
        <v>GNQCO₂ emissions</v>
      </c>
      <c r="B1569" t="s">
        <v>193</v>
      </c>
      <c r="C1569" t="s">
        <v>194</v>
      </c>
      <c r="D1569" t="s">
        <v>743</v>
      </c>
      <c r="E1569" s="19" t="s">
        <v>744</v>
      </c>
      <c r="F1569" s="19" t="s">
        <v>750</v>
      </c>
      <c r="G1569" s="19">
        <v>5.5452140070752778</v>
      </c>
      <c r="H1569" s="19">
        <v>5.3844032286551631</v>
      </c>
      <c r="I1569" s="19">
        <v>5.2444066347450926</v>
      </c>
      <c r="L1569" s="19"/>
    </row>
    <row r="1570" spans="1:12">
      <c r="A1570" s="19" t="str">
        <f t="shared" si="24"/>
        <v>ERICO₂ emissions</v>
      </c>
      <c r="B1570" t="s">
        <v>195</v>
      </c>
      <c r="C1570" t="s">
        <v>196</v>
      </c>
      <c r="D1570" t="s">
        <v>743</v>
      </c>
      <c r="E1570" s="19" t="s">
        <v>744</v>
      </c>
      <c r="F1570" s="19" t="s">
        <v>750</v>
      </c>
      <c r="G1570" s="19">
        <v>0.77472853291000288</v>
      </c>
      <c r="H1570" s="19">
        <v>0.81251286511669585</v>
      </c>
      <c r="I1570" s="19">
        <v>0.8513287655346623</v>
      </c>
      <c r="L1570" s="19"/>
    </row>
    <row r="1571" spans="1:12">
      <c r="A1571" s="19" t="str">
        <f t="shared" si="24"/>
        <v>ESTCO₂ emissions</v>
      </c>
      <c r="B1571" t="s">
        <v>197</v>
      </c>
      <c r="C1571" t="s">
        <v>198</v>
      </c>
      <c r="D1571" t="s">
        <v>743</v>
      </c>
      <c r="E1571" s="19" t="s">
        <v>744</v>
      </c>
      <c r="F1571" s="19" t="s">
        <v>750</v>
      </c>
      <c r="G1571" s="19">
        <v>19.865787329471555</v>
      </c>
      <c r="H1571" s="19">
        <v>20.102061295734664</v>
      </c>
      <c r="I1571" s="19">
        <v>20.246617753777869</v>
      </c>
      <c r="L1571" s="19"/>
    </row>
    <row r="1572" spans="1:12">
      <c r="A1572" s="19" t="str">
        <f t="shared" si="24"/>
        <v>ETHCO₂ emissions</v>
      </c>
      <c r="B1572" t="s">
        <v>201</v>
      </c>
      <c r="C1572" t="s">
        <v>202</v>
      </c>
      <c r="D1572" t="s">
        <v>743</v>
      </c>
      <c r="E1572" s="19" t="s">
        <v>744</v>
      </c>
      <c r="F1572" s="19" t="s">
        <v>750</v>
      </c>
      <c r="G1572" s="19">
        <v>15.991339098461944</v>
      </c>
      <c r="H1572" s="19">
        <v>17.153727960597632</v>
      </c>
      <c r="I1572" s="19">
        <v>18.383488271786099</v>
      </c>
      <c r="L1572" s="19"/>
    </row>
    <row r="1573" spans="1:12">
      <c r="A1573" s="19" t="str">
        <f t="shared" si="24"/>
        <v>FJICO₂ emissions</v>
      </c>
      <c r="B1573" t="s">
        <v>11</v>
      </c>
      <c r="C1573" t="s">
        <v>207</v>
      </c>
      <c r="D1573" t="s">
        <v>743</v>
      </c>
      <c r="E1573" s="19" t="s">
        <v>744</v>
      </c>
      <c r="F1573" s="19" t="s">
        <v>750</v>
      </c>
      <c r="G1573" s="19">
        <v>2.1994785000000001</v>
      </c>
      <c r="H1573" s="19">
        <v>2.2742587315088736</v>
      </c>
      <c r="I1573" s="19">
        <v>2.3490329225052533</v>
      </c>
      <c r="L1573" s="19"/>
    </row>
    <row r="1574" spans="1:12">
      <c r="A1574" s="19" t="str">
        <f t="shared" si="24"/>
        <v>FINCO₂ emissions</v>
      </c>
      <c r="B1574" t="s">
        <v>208</v>
      </c>
      <c r="C1574" t="s">
        <v>209</v>
      </c>
      <c r="D1574" t="s">
        <v>743</v>
      </c>
      <c r="E1574" s="19" t="s">
        <v>744</v>
      </c>
      <c r="F1574" s="19" t="s">
        <v>750</v>
      </c>
      <c r="G1574" s="19">
        <v>46.555210783207038</v>
      </c>
      <c r="H1574" s="19">
        <v>46.216228252802949</v>
      </c>
      <c r="I1574" s="19">
        <v>45.924956950221336</v>
      </c>
      <c r="L1574" s="19"/>
    </row>
    <row r="1575" spans="1:12">
      <c r="A1575" s="19" t="str">
        <f t="shared" si="24"/>
        <v>FRACO₂ emissions</v>
      </c>
      <c r="B1575" t="s">
        <v>210</v>
      </c>
      <c r="C1575" t="s">
        <v>211</v>
      </c>
      <c r="D1575" t="s">
        <v>743</v>
      </c>
      <c r="E1575" s="19" t="s">
        <v>744</v>
      </c>
      <c r="F1575" s="19" t="s">
        <v>750</v>
      </c>
      <c r="G1575" s="19">
        <v>330.84330012862443</v>
      </c>
      <c r="H1575" s="19">
        <v>324.40107407895135</v>
      </c>
      <c r="I1575" s="19">
        <v>318.39783637485061</v>
      </c>
      <c r="L1575" s="19"/>
    </row>
    <row r="1576" spans="1:12">
      <c r="A1576" s="19" t="str">
        <f t="shared" si="24"/>
        <v>PYFCO₂ emissions</v>
      </c>
      <c r="B1576" t="s">
        <v>12</v>
      </c>
      <c r="C1576" t="s">
        <v>214</v>
      </c>
      <c r="D1576" t="s">
        <v>743</v>
      </c>
      <c r="E1576" s="19" t="s">
        <v>744</v>
      </c>
      <c r="F1576" s="19" t="s">
        <v>750</v>
      </c>
      <c r="G1576" s="19">
        <v>0.82970878852250773</v>
      </c>
      <c r="H1576" s="19">
        <v>0.84809623238492027</v>
      </c>
      <c r="I1576" s="19">
        <v>0.8668911663167046</v>
      </c>
      <c r="L1576" s="19"/>
    </row>
    <row r="1577" spans="1:12">
      <c r="A1577" s="19" t="str">
        <f t="shared" si="24"/>
        <v>GABCO₂ emissions</v>
      </c>
      <c r="B1577" t="s">
        <v>217</v>
      </c>
      <c r="C1577" t="s">
        <v>218</v>
      </c>
      <c r="D1577" t="s">
        <v>743</v>
      </c>
      <c r="E1577" s="19" t="s">
        <v>744</v>
      </c>
      <c r="F1577" s="19" t="s">
        <v>750</v>
      </c>
      <c r="G1577" s="19">
        <v>5.4018863010862663</v>
      </c>
      <c r="H1577" s="19">
        <v>5.4617630521293297</v>
      </c>
      <c r="I1577" s="19">
        <v>5.5491690957562581</v>
      </c>
      <c r="L1577" s="19"/>
    </row>
    <row r="1578" spans="1:12">
      <c r="A1578" s="19" t="str">
        <f t="shared" si="24"/>
        <v>GMBCO₂ emissions</v>
      </c>
      <c r="B1578" t="s">
        <v>219</v>
      </c>
      <c r="C1578" t="s">
        <v>220</v>
      </c>
      <c r="D1578" t="s">
        <v>743</v>
      </c>
      <c r="E1578" s="19" t="s">
        <v>744</v>
      </c>
      <c r="F1578" s="19" t="s">
        <v>750</v>
      </c>
      <c r="G1578" s="19">
        <v>0.64543595428271594</v>
      </c>
      <c r="H1578" s="19">
        <v>0.68093493307069808</v>
      </c>
      <c r="I1578" s="19">
        <v>0.71293922410726085</v>
      </c>
      <c r="L1578" s="19"/>
    </row>
    <row r="1579" spans="1:12">
      <c r="A1579" s="19" t="str">
        <f t="shared" si="24"/>
        <v>GEOCO₂ emissions</v>
      </c>
      <c r="B1579" t="s">
        <v>13</v>
      </c>
      <c r="C1579" t="s">
        <v>221</v>
      </c>
      <c r="D1579" t="s">
        <v>743</v>
      </c>
      <c r="E1579" s="19" t="s">
        <v>744</v>
      </c>
      <c r="F1579" s="19" t="s">
        <v>750</v>
      </c>
      <c r="G1579" s="19">
        <v>11.078309428046964</v>
      </c>
      <c r="H1579" s="19">
        <v>11.560264859570973</v>
      </c>
      <c r="I1579" s="19">
        <v>12.058661554644976</v>
      </c>
      <c r="L1579" s="19"/>
    </row>
    <row r="1580" spans="1:12">
      <c r="A1580" s="19" t="str">
        <f t="shared" si="24"/>
        <v>DEUCO₂ emissions</v>
      </c>
      <c r="B1580" t="s">
        <v>222</v>
      </c>
      <c r="C1580" t="s">
        <v>223</v>
      </c>
      <c r="D1580" t="s">
        <v>743</v>
      </c>
      <c r="E1580" s="19" t="s">
        <v>744</v>
      </c>
      <c r="F1580" s="19" t="s">
        <v>750</v>
      </c>
      <c r="G1580" s="19">
        <v>734.02081869427911</v>
      </c>
      <c r="H1580" s="19">
        <v>713.73874984290239</v>
      </c>
      <c r="I1580" s="19">
        <v>695.38777460177437</v>
      </c>
      <c r="L1580" s="19"/>
    </row>
    <row r="1581" spans="1:12">
      <c r="A1581" s="19" t="str">
        <f t="shared" si="24"/>
        <v>GHACO₂ emissions</v>
      </c>
      <c r="B1581" t="s">
        <v>224</v>
      </c>
      <c r="C1581" t="s">
        <v>225</v>
      </c>
      <c r="D1581" t="s">
        <v>743</v>
      </c>
      <c r="E1581" s="19" t="s">
        <v>744</v>
      </c>
      <c r="F1581" s="19" t="s">
        <v>750</v>
      </c>
      <c r="G1581" s="19">
        <v>19.579296081816533</v>
      </c>
      <c r="H1581" s="19">
        <v>20.754050973190758</v>
      </c>
      <c r="I1581" s="19">
        <v>21.854004162671206</v>
      </c>
      <c r="L1581" s="19"/>
    </row>
    <row r="1582" spans="1:12">
      <c r="A1582" s="19" t="str">
        <f t="shared" si="24"/>
        <v>GRCCO₂ emissions</v>
      </c>
      <c r="B1582" t="s">
        <v>228</v>
      </c>
      <c r="C1582" t="s">
        <v>229</v>
      </c>
      <c r="D1582" t="s">
        <v>743</v>
      </c>
      <c r="E1582" s="19" t="s">
        <v>744</v>
      </c>
      <c r="F1582" s="19" t="s">
        <v>750</v>
      </c>
      <c r="G1582" s="19">
        <v>73.737505022326573</v>
      </c>
      <c r="H1582" s="19">
        <v>73.733085236985175</v>
      </c>
      <c r="I1582" s="19">
        <v>73.800980757683419</v>
      </c>
      <c r="L1582" s="19"/>
    </row>
    <row r="1583" spans="1:12">
      <c r="A1583" s="19" t="str">
        <f t="shared" si="24"/>
        <v>GTMCO₂ emissions</v>
      </c>
      <c r="B1583" t="s">
        <v>237</v>
      </c>
      <c r="C1583" t="s">
        <v>238</v>
      </c>
      <c r="D1583" t="s">
        <v>743</v>
      </c>
      <c r="E1583" s="19" t="s">
        <v>744</v>
      </c>
      <c r="F1583" s="19" t="s">
        <v>750</v>
      </c>
      <c r="G1583" s="19">
        <v>18.970567448436288</v>
      </c>
      <c r="H1583" s="19">
        <v>19.57785359574634</v>
      </c>
      <c r="I1583" s="19">
        <v>20.216394135714545</v>
      </c>
      <c r="L1583" s="19"/>
    </row>
    <row r="1584" spans="1:12">
      <c r="A1584" s="19" t="str">
        <f t="shared" si="24"/>
        <v>GINCO₂ emissions</v>
      </c>
      <c r="B1584" t="s">
        <v>241</v>
      </c>
      <c r="C1584" t="s">
        <v>242</v>
      </c>
      <c r="D1584" t="s">
        <v>743</v>
      </c>
      <c r="E1584" s="19" t="s">
        <v>744</v>
      </c>
      <c r="F1584" s="19" t="s">
        <v>750</v>
      </c>
      <c r="G1584" s="19">
        <v>3.2792096457273567</v>
      </c>
      <c r="H1584" s="19">
        <v>3.3792862948014846</v>
      </c>
      <c r="I1584" s="19">
        <v>3.4821980179458962</v>
      </c>
      <c r="L1584" s="19"/>
    </row>
    <row r="1585" spans="1:12">
      <c r="A1585" s="19" t="str">
        <f t="shared" si="24"/>
        <v>GNBCO₂ emissions</v>
      </c>
      <c r="B1585" t="s">
        <v>243</v>
      </c>
      <c r="C1585" t="s">
        <v>244</v>
      </c>
      <c r="D1585" t="s">
        <v>743</v>
      </c>
      <c r="E1585" s="19" t="s">
        <v>744</v>
      </c>
      <c r="F1585" s="19" t="s">
        <v>750</v>
      </c>
      <c r="G1585" s="19">
        <v>0.35621950450120499</v>
      </c>
      <c r="H1585" s="19">
        <v>0.37260556419137192</v>
      </c>
      <c r="I1585" s="19">
        <v>0.39198103776987797</v>
      </c>
      <c r="L1585" s="19"/>
    </row>
    <row r="1586" spans="1:12">
      <c r="A1586" s="19" t="str">
        <f t="shared" si="24"/>
        <v>GUYCO₂ emissions</v>
      </c>
      <c r="B1586" t="s">
        <v>245</v>
      </c>
      <c r="C1586" t="s">
        <v>246</v>
      </c>
      <c r="D1586" t="s">
        <v>743</v>
      </c>
      <c r="E1586" s="19" t="s">
        <v>744</v>
      </c>
      <c r="F1586" s="19" t="s">
        <v>750</v>
      </c>
      <c r="G1586" s="19">
        <v>2.5402873253218163</v>
      </c>
      <c r="H1586" s="19">
        <v>4.7147788310045531</v>
      </c>
      <c r="I1586" s="19">
        <v>5.5162901196992866</v>
      </c>
      <c r="L1586" s="19"/>
    </row>
    <row r="1587" spans="1:12">
      <c r="A1587" s="19" t="str">
        <f t="shared" si="24"/>
        <v>HTICO₂ emissions</v>
      </c>
      <c r="B1587" t="s">
        <v>247</v>
      </c>
      <c r="C1587" t="s">
        <v>248</v>
      </c>
      <c r="D1587" t="s">
        <v>743</v>
      </c>
      <c r="E1587" s="19" t="s">
        <v>744</v>
      </c>
      <c r="F1587" s="19" t="s">
        <v>750</v>
      </c>
      <c r="G1587" s="19">
        <v>3.0021988439515286</v>
      </c>
      <c r="H1587" s="19">
        <v>3.0232150488832588</v>
      </c>
      <c r="I1587" s="19">
        <v>3.0443770374411767</v>
      </c>
      <c r="L1587" s="19"/>
    </row>
    <row r="1588" spans="1:12">
      <c r="A1588" s="19" t="str">
        <f t="shared" si="24"/>
        <v>HNDCO₂ emissions</v>
      </c>
      <c r="B1588" t="s">
        <v>253</v>
      </c>
      <c r="C1588" t="s">
        <v>254</v>
      </c>
      <c r="D1588" t="s">
        <v>743</v>
      </c>
      <c r="E1588" s="19" t="s">
        <v>744</v>
      </c>
      <c r="F1588" s="19" t="s">
        <v>750</v>
      </c>
      <c r="G1588" s="19">
        <v>10.131893129647416</v>
      </c>
      <c r="H1588" s="19">
        <v>10.35144160620615</v>
      </c>
      <c r="I1588" s="19">
        <v>10.607245257393295</v>
      </c>
      <c r="L1588" s="19"/>
    </row>
    <row r="1589" spans="1:12">
      <c r="A1589" s="19" t="str">
        <f t="shared" si="24"/>
        <v>HKGCO₂ emissions</v>
      </c>
      <c r="B1589" t="s">
        <v>15</v>
      </c>
      <c r="C1589" t="s">
        <v>147</v>
      </c>
      <c r="D1589" t="s">
        <v>743</v>
      </c>
      <c r="E1589" s="19" t="s">
        <v>744</v>
      </c>
      <c r="F1589" s="19" t="s">
        <v>750</v>
      </c>
      <c r="G1589" s="19">
        <v>41.680216106036688</v>
      </c>
      <c r="H1589" s="19">
        <v>41.378621916155666</v>
      </c>
      <c r="I1589" s="19">
        <v>41.240875479050459</v>
      </c>
      <c r="L1589" s="19"/>
    </row>
    <row r="1590" spans="1:12">
      <c r="A1590" s="19" t="str">
        <f t="shared" si="24"/>
        <v>HUNCO₂ emissions</v>
      </c>
      <c r="B1590" t="s">
        <v>255</v>
      </c>
      <c r="C1590" t="s">
        <v>256</v>
      </c>
      <c r="D1590" t="s">
        <v>743</v>
      </c>
      <c r="E1590" s="19" t="s">
        <v>744</v>
      </c>
      <c r="F1590" s="19" t="s">
        <v>750</v>
      </c>
      <c r="G1590" s="19">
        <v>50.480164129052035</v>
      </c>
      <c r="H1590" s="19">
        <v>50.527169155256644</v>
      </c>
      <c r="I1590" s="19">
        <v>50.427988378456973</v>
      </c>
      <c r="L1590" s="19"/>
    </row>
    <row r="1591" spans="1:12">
      <c r="A1591" s="19" t="str">
        <f t="shared" si="24"/>
        <v>ISLCO₂ emissions</v>
      </c>
      <c r="B1591" t="s">
        <v>257</v>
      </c>
      <c r="C1591" t="s">
        <v>258</v>
      </c>
      <c r="D1591" t="s">
        <v>743</v>
      </c>
      <c r="E1591" s="19" t="s">
        <v>744</v>
      </c>
      <c r="F1591" s="19" t="s">
        <v>750</v>
      </c>
      <c r="G1591" s="19">
        <v>3.6284102862796774</v>
      </c>
      <c r="H1591" s="19">
        <v>3.5926986600583044</v>
      </c>
      <c r="I1591" s="19">
        <v>3.5513468145625731</v>
      </c>
      <c r="L1591" s="19"/>
    </row>
    <row r="1592" spans="1:12">
      <c r="A1592" s="19" t="str">
        <f t="shared" si="24"/>
        <v>INDCO₂ emissions</v>
      </c>
      <c r="B1592" t="s">
        <v>16</v>
      </c>
      <c r="C1592" t="s">
        <v>259</v>
      </c>
      <c r="D1592" t="s">
        <v>743</v>
      </c>
      <c r="E1592" s="19" t="s">
        <v>744</v>
      </c>
      <c r="F1592" s="19" t="s">
        <v>750</v>
      </c>
      <c r="G1592" s="19">
        <v>2776.2313053714661</v>
      </c>
      <c r="H1592" s="19">
        <v>2949.8913322125481</v>
      </c>
      <c r="I1592" s="19">
        <v>3126.7741860032352</v>
      </c>
      <c r="L1592" s="19"/>
    </row>
    <row r="1593" spans="1:12">
      <c r="A1593" s="19" t="str">
        <f t="shared" si="24"/>
        <v>IDNCO₂ emissions</v>
      </c>
      <c r="B1593" t="s">
        <v>17</v>
      </c>
      <c r="C1593" t="s">
        <v>260</v>
      </c>
      <c r="D1593" t="s">
        <v>743</v>
      </c>
      <c r="E1593" s="19" t="s">
        <v>744</v>
      </c>
      <c r="F1593" s="19" t="s">
        <v>750</v>
      </c>
      <c r="G1593" s="19">
        <v>642.83434167536927</v>
      </c>
      <c r="H1593" s="19">
        <v>672.53135294098706</v>
      </c>
      <c r="I1593" s="19">
        <v>704.26994916845319</v>
      </c>
      <c r="L1593" s="19"/>
    </row>
    <row r="1594" spans="1:12">
      <c r="A1594" s="19" t="str">
        <f t="shared" si="24"/>
        <v>IRNCO₂ emissions</v>
      </c>
      <c r="B1594" t="s">
        <v>18</v>
      </c>
      <c r="C1594" t="s">
        <v>261</v>
      </c>
      <c r="D1594" t="s">
        <v>743</v>
      </c>
      <c r="E1594" s="19" t="s">
        <v>744</v>
      </c>
      <c r="F1594" s="19" t="s">
        <v>750</v>
      </c>
      <c r="G1594" s="19">
        <v>669.26497760000007</v>
      </c>
      <c r="H1594" s="19">
        <v>649.08181570948796</v>
      </c>
      <c r="I1594" s="19">
        <v>640.38457005075099</v>
      </c>
      <c r="L1594" s="19"/>
    </row>
    <row r="1595" spans="1:12">
      <c r="A1595" s="19" t="str">
        <f t="shared" si="24"/>
        <v>IRQCO₂ emissions</v>
      </c>
      <c r="B1595" t="s">
        <v>262</v>
      </c>
      <c r="C1595" t="s">
        <v>263</v>
      </c>
      <c r="D1595" t="s">
        <v>743</v>
      </c>
      <c r="E1595" s="19" t="s">
        <v>744</v>
      </c>
      <c r="F1595" s="19" t="s">
        <v>750</v>
      </c>
      <c r="G1595" s="19">
        <v>210.70846900475988</v>
      </c>
      <c r="H1595" s="19">
        <v>220.73649530938994</v>
      </c>
      <c r="I1595" s="19">
        <v>233.44964108178283</v>
      </c>
      <c r="L1595" s="19"/>
    </row>
    <row r="1596" spans="1:12">
      <c r="A1596" s="19" t="str">
        <f t="shared" si="24"/>
        <v>IRLCO₂ emissions</v>
      </c>
      <c r="B1596" t="s">
        <v>264</v>
      </c>
      <c r="C1596" t="s">
        <v>265</v>
      </c>
      <c r="D1596" t="s">
        <v>743</v>
      </c>
      <c r="E1596" s="19" t="s">
        <v>744</v>
      </c>
      <c r="F1596" s="19" t="s">
        <v>750</v>
      </c>
      <c r="G1596" s="19">
        <v>37.734152684280239</v>
      </c>
      <c r="H1596" s="19">
        <v>36.153137015540203</v>
      </c>
      <c r="I1596" s="19">
        <v>34.671959326621902</v>
      </c>
      <c r="L1596" s="19"/>
    </row>
    <row r="1597" spans="1:12">
      <c r="A1597" s="19" t="str">
        <f t="shared" si="24"/>
        <v>ISRCO₂ emissions</v>
      </c>
      <c r="B1597" t="s">
        <v>268</v>
      </c>
      <c r="C1597" t="s">
        <v>269</v>
      </c>
      <c r="D1597" t="s">
        <v>743</v>
      </c>
      <c r="E1597" s="19" t="s">
        <v>744</v>
      </c>
      <c r="F1597" s="19" t="s">
        <v>750</v>
      </c>
      <c r="G1597" s="19">
        <v>63.510409447941832</v>
      </c>
      <c r="H1597" s="19">
        <v>62.785745910270556</v>
      </c>
      <c r="I1597" s="19">
        <v>62.110727379160068</v>
      </c>
      <c r="L1597" s="19"/>
    </row>
    <row r="1598" spans="1:12">
      <c r="A1598" s="19" t="str">
        <f t="shared" si="24"/>
        <v>ITACO₂ emissions</v>
      </c>
      <c r="B1598" t="s">
        <v>270</v>
      </c>
      <c r="C1598" t="s">
        <v>271</v>
      </c>
      <c r="D1598" t="s">
        <v>743</v>
      </c>
      <c r="E1598" s="19" t="s">
        <v>744</v>
      </c>
      <c r="F1598" s="19" t="s">
        <v>750</v>
      </c>
      <c r="G1598" s="19">
        <v>327.54916924334924</v>
      </c>
      <c r="H1598" s="19">
        <v>318.82534718361222</v>
      </c>
      <c r="I1598" s="19">
        <v>310.86664563499198</v>
      </c>
      <c r="L1598" s="19"/>
    </row>
    <row r="1599" spans="1:12">
      <c r="A1599" s="19" t="str">
        <f t="shared" si="24"/>
        <v>JAMCO₂ emissions</v>
      </c>
      <c r="B1599" t="s">
        <v>272</v>
      </c>
      <c r="C1599" t="s">
        <v>273</v>
      </c>
      <c r="D1599" t="s">
        <v>743</v>
      </c>
      <c r="E1599" s="19" t="s">
        <v>744</v>
      </c>
      <c r="F1599" s="19" t="s">
        <v>750</v>
      </c>
      <c r="G1599" s="19">
        <v>8.3299268591640647</v>
      </c>
      <c r="H1599" s="19">
        <v>8.4631928949483139</v>
      </c>
      <c r="I1599" s="19">
        <v>8.6258202813717286</v>
      </c>
      <c r="L1599" s="19"/>
    </row>
    <row r="1600" spans="1:12">
      <c r="A1600" s="19" t="str">
        <f t="shared" si="24"/>
        <v>JPNCO₂ emissions</v>
      </c>
      <c r="B1600" t="s">
        <v>19</v>
      </c>
      <c r="C1600" t="s">
        <v>274</v>
      </c>
      <c r="D1600" t="s">
        <v>743</v>
      </c>
      <c r="E1600" s="19" t="s">
        <v>744</v>
      </c>
      <c r="F1600" s="19" t="s">
        <v>750</v>
      </c>
      <c r="G1600" s="19">
        <v>1146.8499168542912</v>
      </c>
      <c r="H1600" s="19">
        <v>1133.7141461789431</v>
      </c>
      <c r="I1600" s="19">
        <v>1125.0626133786841</v>
      </c>
      <c r="L1600" s="19"/>
    </row>
    <row r="1601" spans="1:12">
      <c r="A1601" s="19" t="str">
        <f t="shared" si="24"/>
        <v>JORCO₂ emissions</v>
      </c>
      <c r="B1601" t="s">
        <v>277</v>
      </c>
      <c r="C1601" t="s">
        <v>278</v>
      </c>
      <c r="D1601" t="s">
        <v>743</v>
      </c>
      <c r="E1601" s="19" t="s">
        <v>744</v>
      </c>
      <c r="F1601" s="19" t="s">
        <v>750</v>
      </c>
      <c r="G1601" s="19">
        <v>24.310597397188463</v>
      </c>
      <c r="H1601" s="19">
        <v>24.604489901390231</v>
      </c>
      <c r="I1601" s="19">
        <v>24.844420517719854</v>
      </c>
      <c r="L1601" s="19"/>
    </row>
    <row r="1602" spans="1:12">
      <c r="A1602" s="19" t="str">
        <f t="shared" si="24"/>
        <v>KAZCO₂ emissions</v>
      </c>
      <c r="B1602" t="s">
        <v>20</v>
      </c>
      <c r="C1602" t="s">
        <v>279</v>
      </c>
      <c r="D1602" t="s">
        <v>743</v>
      </c>
      <c r="E1602" s="19" t="s">
        <v>744</v>
      </c>
      <c r="F1602" s="19" t="s">
        <v>750</v>
      </c>
      <c r="G1602" s="19">
        <v>336.26720599999999</v>
      </c>
      <c r="H1602" s="19">
        <v>348.03662461085423</v>
      </c>
      <c r="I1602" s="19">
        <v>360.21783475931159</v>
      </c>
      <c r="L1602" s="19"/>
    </row>
    <row r="1603" spans="1:12">
      <c r="A1603" s="19" t="str">
        <f t="shared" ref="A1603:A1666" si="25">C1603&amp;D1603</f>
        <v>KENCO₂ emissions</v>
      </c>
      <c r="B1603" t="s">
        <v>280</v>
      </c>
      <c r="C1603" t="s">
        <v>281</v>
      </c>
      <c r="D1603" t="s">
        <v>743</v>
      </c>
      <c r="E1603" s="19" t="s">
        <v>744</v>
      </c>
      <c r="F1603" s="19" t="s">
        <v>750</v>
      </c>
      <c r="G1603" s="19">
        <v>19.336440909592426</v>
      </c>
      <c r="H1603" s="19">
        <v>20.206609323554609</v>
      </c>
      <c r="I1603" s="19">
        <v>21.155968403668396</v>
      </c>
      <c r="L1603" s="19"/>
    </row>
    <row r="1604" spans="1:12">
      <c r="A1604" s="19" t="str">
        <f t="shared" si="25"/>
        <v>KIRCO₂ emissions</v>
      </c>
      <c r="B1604" t="s">
        <v>21</v>
      </c>
      <c r="C1604" t="s">
        <v>282</v>
      </c>
      <c r="D1604" t="s">
        <v>743</v>
      </c>
      <c r="E1604" s="19" t="s">
        <v>744</v>
      </c>
      <c r="F1604" s="19" t="s">
        <v>750</v>
      </c>
      <c r="G1604" s="19">
        <v>7.0576075999027141E-2</v>
      </c>
      <c r="H1604" s="19">
        <v>7.1660703200683046E-2</v>
      </c>
      <c r="I1604" s="19">
        <v>7.3058673880262021E-2</v>
      </c>
      <c r="L1604" s="19"/>
    </row>
    <row r="1605" spans="1:12">
      <c r="A1605" s="19" t="str">
        <f t="shared" si="25"/>
        <v>KWTCO₂ emissions</v>
      </c>
      <c r="B1605" t="s">
        <v>283</v>
      </c>
      <c r="C1605" t="s">
        <v>284</v>
      </c>
      <c r="D1605" t="s">
        <v>743</v>
      </c>
      <c r="E1605" s="19" t="s">
        <v>744</v>
      </c>
      <c r="F1605" s="19" t="s">
        <v>750</v>
      </c>
      <c r="G1605" s="19">
        <v>97.765902326011357</v>
      </c>
      <c r="H1605" s="19">
        <v>98.976246497670374</v>
      </c>
      <c r="I1605" s="19">
        <v>100.5181097408136</v>
      </c>
      <c r="L1605" s="19"/>
    </row>
    <row r="1606" spans="1:12">
      <c r="A1606" s="19" t="str">
        <f t="shared" si="25"/>
        <v>KGZCO₂ emissions</v>
      </c>
      <c r="B1606" t="s">
        <v>22</v>
      </c>
      <c r="C1606" t="s">
        <v>285</v>
      </c>
      <c r="D1606" t="s">
        <v>743</v>
      </c>
      <c r="E1606" s="19" t="s">
        <v>744</v>
      </c>
      <c r="F1606" s="19" t="s">
        <v>750</v>
      </c>
      <c r="G1606" s="19">
        <v>10.535862120000001</v>
      </c>
      <c r="H1606" s="19">
        <v>11.009977917937777</v>
      </c>
      <c r="I1606" s="19">
        <v>11.462393775036993</v>
      </c>
      <c r="L1606" s="19"/>
    </row>
    <row r="1607" spans="1:12">
      <c r="A1607" s="19" t="str">
        <f t="shared" si="25"/>
        <v>LAOCO₂ emissions</v>
      </c>
      <c r="B1607" t="s">
        <v>23</v>
      </c>
      <c r="C1607" t="s">
        <v>286</v>
      </c>
      <c r="D1607" t="s">
        <v>743</v>
      </c>
      <c r="E1607" s="19" t="s">
        <v>744</v>
      </c>
      <c r="F1607" s="19" t="s">
        <v>750</v>
      </c>
      <c r="G1607" s="19">
        <v>20.517627600000001</v>
      </c>
      <c r="H1607" s="19">
        <v>21.830740567286135</v>
      </c>
      <c r="I1607" s="19">
        <v>23.249740694519883</v>
      </c>
      <c r="L1607" s="19"/>
    </row>
    <row r="1608" spans="1:12">
      <c r="A1608" s="19" t="str">
        <f t="shared" si="25"/>
        <v>LVACO₂ emissions</v>
      </c>
      <c r="B1608" t="s">
        <v>287</v>
      </c>
      <c r="C1608" t="s">
        <v>288</v>
      </c>
      <c r="D1608" t="s">
        <v>743</v>
      </c>
      <c r="E1608" s="19" t="s">
        <v>744</v>
      </c>
      <c r="F1608" s="19" t="s">
        <v>750</v>
      </c>
      <c r="G1608" s="19">
        <v>6.9848464887223018</v>
      </c>
      <c r="H1608" s="19">
        <v>6.8114323464406992</v>
      </c>
      <c r="I1608" s="19">
        <v>6.6423271272920692</v>
      </c>
      <c r="L1608" s="19"/>
    </row>
    <row r="1609" spans="1:12">
      <c r="A1609" s="19" t="str">
        <f t="shared" si="25"/>
        <v>LBNCO₂ emissions</v>
      </c>
      <c r="B1609" t="s">
        <v>289</v>
      </c>
      <c r="C1609" t="s">
        <v>290</v>
      </c>
      <c r="D1609" t="s">
        <v>743</v>
      </c>
      <c r="E1609" s="19" t="s">
        <v>744</v>
      </c>
      <c r="F1609" s="19" t="s">
        <v>750</v>
      </c>
      <c r="G1609" s="19">
        <v>24.105967314508323</v>
      </c>
      <c r="H1609" s="19">
        <v>24.178285167667038</v>
      </c>
      <c r="I1609" s="19">
        <v>24.510566020136466</v>
      </c>
      <c r="L1609" s="19"/>
    </row>
    <row r="1610" spans="1:12">
      <c r="A1610" s="19" t="str">
        <f t="shared" si="25"/>
        <v>LSOCO₂ emissions</v>
      </c>
      <c r="B1610" t="s">
        <v>291</v>
      </c>
      <c r="C1610" t="s">
        <v>292</v>
      </c>
      <c r="D1610" t="s">
        <v>743</v>
      </c>
      <c r="E1610" s="19" t="s">
        <v>744</v>
      </c>
      <c r="F1610" s="19" t="s">
        <v>750</v>
      </c>
      <c r="G1610" s="19">
        <v>2.6493570588034854</v>
      </c>
      <c r="H1610" s="19">
        <v>2.6006345921838614</v>
      </c>
      <c r="I1610" s="19">
        <v>2.5883700675183912</v>
      </c>
      <c r="L1610" s="19"/>
    </row>
    <row r="1611" spans="1:12">
      <c r="A1611" s="19" t="str">
        <f t="shared" si="25"/>
        <v>LBRCO₂ emissions</v>
      </c>
      <c r="B1611" t="s">
        <v>293</v>
      </c>
      <c r="C1611" t="s">
        <v>294</v>
      </c>
      <c r="D1611" t="s">
        <v>743</v>
      </c>
      <c r="E1611" s="19" t="s">
        <v>744</v>
      </c>
      <c r="F1611" s="19" t="s">
        <v>750</v>
      </c>
      <c r="G1611" s="19">
        <v>1.56474177902389</v>
      </c>
      <c r="H1611" s="19">
        <v>1.5897766791450496</v>
      </c>
      <c r="I1611" s="19">
        <v>1.6104427374258288</v>
      </c>
      <c r="L1611" s="19"/>
    </row>
    <row r="1612" spans="1:12">
      <c r="A1612" s="19" t="str">
        <f t="shared" si="25"/>
        <v>LBYCO₂ emissions</v>
      </c>
      <c r="B1612" t="s">
        <v>295</v>
      </c>
      <c r="C1612" t="s">
        <v>296</v>
      </c>
      <c r="D1612" t="s">
        <v>743</v>
      </c>
      <c r="E1612" s="19" t="s">
        <v>744</v>
      </c>
      <c r="F1612" s="19" t="s">
        <v>750</v>
      </c>
      <c r="G1612" s="19">
        <v>56.810867695252945</v>
      </c>
      <c r="H1612" s="19">
        <v>59.341496725665884</v>
      </c>
      <c r="I1612" s="19">
        <v>61.865677088734415</v>
      </c>
      <c r="L1612" s="19"/>
    </row>
    <row r="1613" spans="1:12">
      <c r="A1613" s="19" t="str">
        <f t="shared" si="25"/>
        <v>LTUCO₂ emissions</v>
      </c>
      <c r="B1613" t="s">
        <v>299</v>
      </c>
      <c r="C1613" t="s">
        <v>300</v>
      </c>
      <c r="D1613" t="s">
        <v>743</v>
      </c>
      <c r="E1613" s="19" t="s">
        <v>744</v>
      </c>
      <c r="F1613" s="19" t="s">
        <v>750</v>
      </c>
      <c r="G1613" s="19">
        <v>13.60349192989691</v>
      </c>
      <c r="H1613" s="19">
        <v>13.550493275916368</v>
      </c>
      <c r="I1613" s="19">
        <v>13.460987612180626</v>
      </c>
      <c r="L1613" s="19"/>
    </row>
    <row r="1614" spans="1:12">
      <c r="A1614" s="19" t="str">
        <f t="shared" si="25"/>
        <v>LUXCO₂ emissions</v>
      </c>
      <c r="B1614" t="s">
        <v>301</v>
      </c>
      <c r="C1614" t="s">
        <v>302</v>
      </c>
      <c r="D1614" t="s">
        <v>743</v>
      </c>
      <c r="E1614" s="19" t="s">
        <v>744</v>
      </c>
      <c r="F1614" s="19" t="s">
        <v>750</v>
      </c>
      <c r="G1614" s="19">
        <v>9.4719901072884891</v>
      </c>
      <c r="H1614" s="19">
        <v>9.3841500484012883</v>
      </c>
      <c r="I1614" s="19">
        <v>9.2634903307508694</v>
      </c>
      <c r="L1614" s="19"/>
    </row>
    <row r="1615" spans="1:12">
      <c r="A1615" s="19" t="str">
        <f t="shared" si="25"/>
        <v>MACCO₂ emissions</v>
      </c>
      <c r="B1615" t="s">
        <v>24</v>
      </c>
      <c r="C1615" t="s">
        <v>149</v>
      </c>
      <c r="D1615" t="s">
        <v>743</v>
      </c>
      <c r="E1615" s="19" t="s">
        <v>744</v>
      </c>
      <c r="F1615" s="19" t="s">
        <v>750</v>
      </c>
      <c r="G1615" s="19">
        <v>1.99607552</v>
      </c>
      <c r="H1615" s="19">
        <v>2.0559577856</v>
      </c>
      <c r="I1615" s="19">
        <v>2.0559577856</v>
      </c>
      <c r="L1615" s="19"/>
    </row>
    <row r="1616" spans="1:12">
      <c r="A1616" s="19" t="str">
        <f t="shared" si="25"/>
        <v>MKDCO₂ emissions</v>
      </c>
      <c r="B1616" t="s">
        <v>746</v>
      </c>
      <c r="C1616" t="s">
        <v>355</v>
      </c>
      <c r="D1616" t="s">
        <v>743</v>
      </c>
      <c r="E1616" s="19" t="s">
        <v>744</v>
      </c>
      <c r="F1616" s="19" t="s">
        <v>750</v>
      </c>
      <c r="G1616" s="19">
        <v>7.1880662967224556</v>
      </c>
      <c r="H1616" s="19">
        <v>7.0950004454814453</v>
      </c>
      <c r="I1616" s="19">
        <v>7.0165818235150157</v>
      </c>
      <c r="L1616" s="19"/>
    </row>
    <row r="1617" spans="1:12">
      <c r="A1617" s="19" t="str">
        <f t="shared" si="25"/>
        <v>MDGCO₂ emissions</v>
      </c>
      <c r="B1617" t="s">
        <v>303</v>
      </c>
      <c r="C1617" t="s">
        <v>304</v>
      </c>
      <c r="D1617" t="s">
        <v>743</v>
      </c>
      <c r="E1617" s="19" t="s">
        <v>744</v>
      </c>
      <c r="F1617" s="19" t="s">
        <v>750</v>
      </c>
      <c r="G1617" s="19">
        <v>4.5039272179025716</v>
      </c>
      <c r="H1617" s="19">
        <v>4.7426348828296216</v>
      </c>
      <c r="I1617" s="19">
        <v>4.9845087179813827</v>
      </c>
      <c r="L1617" s="19"/>
    </row>
    <row r="1618" spans="1:12">
      <c r="A1618" s="19" t="str">
        <f t="shared" si="25"/>
        <v>MWICO₂ emissions</v>
      </c>
      <c r="B1618" t="s">
        <v>305</v>
      </c>
      <c r="C1618" t="s">
        <v>306</v>
      </c>
      <c r="D1618" t="s">
        <v>743</v>
      </c>
      <c r="E1618" s="19" t="s">
        <v>744</v>
      </c>
      <c r="F1618" s="19" t="s">
        <v>750</v>
      </c>
      <c r="G1618" s="19">
        <v>1.4304485777879283</v>
      </c>
      <c r="H1618" s="19">
        <v>1.4931497688212598</v>
      </c>
      <c r="I1618" s="19">
        <v>1.5511785406270655</v>
      </c>
      <c r="L1618" s="19"/>
    </row>
    <row r="1619" spans="1:12">
      <c r="A1619" s="19" t="str">
        <f t="shared" si="25"/>
        <v>MYSCO₂ emissions</v>
      </c>
      <c r="B1619" t="s">
        <v>25</v>
      </c>
      <c r="C1619" t="s">
        <v>307</v>
      </c>
      <c r="D1619" t="s">
        <v>743</v>
      </c>
      <c r="E1619" s="19" t="s">
        <v>744</v>
      </c>
      <c r="F1619" s="19" t="s">
        <v>750</v>
      </c>
      <c r="G1619" s="19">
        <v>258.92129357857124</v>
      </c>
      <c r="H1619" s="19">
        <v>263.29654150122366</v>
      </c>
      <c r="I1619" s="19">
        <v>268.27551851670546</v>
      </c>
      <c r="L1619" s="19"/>
    </row>
    <row r="1620" spans="1:12">
      <c r="A1620" s="19" t="str">
        <f t="shared" si="25"/>
        <v>MDVCO₂ emissions</v>
      </c>
      <c r="B1620" t="s">
        <v>26</v>
      </c>
      <c r="C1620" t="s">
        <v>308</v>
      </c>
      <c r="D1620" t="s">
        <v>743</v>
      </c>
      <c r="E1620" s="19" t="s">
        <v>744</v>
      </c>
      <c r="F1620" s="19" t="s">
        <v>750</v>
      </c>
      <c r="G1620" s="19">
        <v>1.5935781284615969</v>
      </c>
      <c r="H1620" s="19">
        <v>1.6897858536148451</v>
      </c>
      <c r="I1620" s="19">
        <v>1.7712127191907898</v>
      </c>
      <c r="L1620" s="19"/>
    </row>
    <row r="1621" spans="1:12">
      <c r="A1621" s="19" t="str">
        <f t="shared" si="25"/>
        <v>MLICO₂ emissions</v>
      </c>
      <c r="B1621" t="s">
        <v>309</v>
      </c>
      <c r="C1621" t="s">
        <v>310</v>
      </c>
      <c r="D1621" t="s">
        <v>743</v>
      </c>
      <c r="E1621" s="19" t="s">
        <v>744</v>
      </c>
      <c r="F1621" s="19" t="s">
        <v>750</v>
      </c>
      <c r="G1621" s="19">
        <v>3.7057441774763049</v>
      </c>
      <c r="H1621" s="19">
        <v>3.8609036439581144</v>
      </c>
      <c r="I1621" s="19">
        <v>4.0266849814608801</v>
      </c>
      <c r="L1621" s="19"/>
    </row>
    <row r="1622" spans="1:12">
      <c r="A1622" s="19" t="str">
        <f t="shared" si="25"/>
        <v>MLTCO₂ emissions</v>
      </c>
      <c r="B1622" t="s">
        <v>311</v>
      </c>
      <c r="C1622" t="s">
        <v>312</v>
      </c>
      <c r="D1622" t="s">
        <v>743</v>
      </c>
      <c r="E1622" s="19" t="s">
        <v>744</v>
      </c>
      <c r="F1622" s="19" t="s">
        <v>750</v>
      </c>
      <c r="G1622" s="19">
        <v>1.4950753262880245</v>
      </c>
      <c r="H1622" s="19">
        <v>1.4146562245961964</v>
      </c>
      <c r="I1622" s="19">
        <v>1.3314796890422094</v>
      </c>
      <c r="L1622" s="19"/>
    </row>
    <row r="1623" spans="1:12">
      <c r="A1623" s="19" t="str">
        <f t="shared" si="25"/>
        <v>MHLCO₂ emissions</v>
      </c>
      <c r="B1623" t="s">
        <v>27</v>
      </c>
      <c r="C1623" t="s">
        <v>313</v>
      </c>
      <c r="D1623" t="s">
        <v>743</v>
      </c>
      <c r="E1623" s="19" t="s">
        <v>744</v>
      </c>
      <c r="F1623" s="19" t="s">
        <v>750</v>
      </c>
      <c r="G1623" s="19">
        <v>0.15380760301990018</v>
      </c>
      <c r="H1623" s="19">
        <v>0.15692722220051217</v>
      </c>
      <c r="I1623" s="19">
        <v>0.15964058426107772</v>
      </c>
      <c r="L1623" s="19"/>
    </row>
    <row r="1624" spans="1:12">
      <c r="A1624" s="19" t="str">
        <f t="shared" si="25"/>
        <v>MRTCO₂ emissions</v>
      </c>
      <c r="B1624" t="s">
        <v>316</v>
      </c>
      <c r="C1624" t="s">
        <v>317</v>
      </c>
      <c r="D1624" t="s">
        <v>743</v>
      </c>
      <c r="E1624" s="19" t="s">
        <v>744</v>
      </c>
      <c r="F1624" s="19" t="s">
        <v>750</v>
      </c>
      <c r="G1624" s="19">
        <v>2.7506593847493992</v>
      </c>
      <c r="H1624" s="19">
        <v>2.852656964834154</v>
      </c>
      <c r="I1624" s="19">
        <v>2.9620449067837487</v>
      </c>
      <c r="L1624" s="19"/>
    </row>
    <row r="1625" spans="1:12">
      <c r="A1625" s="19" t="str">
        <f t="shared" si="25"/>
        <v>MUSCO₂ emissions</v>
      </c>
      <c r="B1625" t="s">
        <v>318</v>
      </c>
      <c r="C1625" t="s">
        <v>319</v>
      </c>
      <c r="D1625" t="s">
        <v>743</v>
      </c>
      <c r="E1625" s="19" t="s">
        <v>744</v>
      </c>
      <c r="F1625" s="19" t="s">
        <v>750</v>
      </c>
      <c r="G1625" s="19">
        <v>4.972070782027977</v>
      </c>
      <c r="H1625" s="19">
        <v>5.1165635721676592</v>
      </c>
      <c r="I1625" s="19">
        <v>5.2601930991230565</v>
      </c>
      <c r="L1625" s="19"/>
    </row>
    <row r="1626" spans="1:12">
      <c r="A1626" s="19" t="str">
        <f t="shared" si="25"/>
        <v>MEXCO₂ emissions</v>
      </c>
      <c r="B1626" t="s">
        <v>322</v>
      </c>
      <c r="C1626" t="s">
        <v>323</v>
      </c>
      <c r="D1626" t="s">
        <v>743</v>
      </c>
      <c r="E1626" s="19" t="s">
        <v>744</v>
      </c>
      <c r="F1626" s="19" t="s">
        <v>750</v>
      </c>
      <c r="G1626" s="19">
        <v>462.46273011030928</v>
      </c>
      <c r="H1626" s="19">
        <v>453.71164137176658</v>
      </c>
      <c r="I1626" s="19">
        <v>446.44478628846997</v>
      </c>
      <c r="L1626" s="19"/>
    </row>
    <row r="1627" spans="1:12">
      <c r="A1627" s="19" t="str">
        <f t="shared" si="25"/>
        <v>FSMCO₂ emissions</v>
      </c>
      <c r="B1627" t="s">
        <v>28</v>
      </c>
      <c r="C1627" t="s">
        <v>324</v>
      </c>
      <c r="D1627" t="s">
        <v>743</v>
      </c>
      <c r="E1627" s="19" t="s">
        <v>744</v>
      </c>
      <c r="F1627" s="19" t="s">
        <v>750</v>
      </c>
      <c r="G1627" s="19">
        <v>0.15482024999999999</v>
      </c>
      <c r="H1627" s="19">
        <v>0.15791665499999999</v>
      </c>
      <c r="I1627" s="19">
        <v>0.16409611144062677</v>
      </c>
      <c r="L1627" s="19"/>
    </row>
    <row r="1628" spans="1:12">
      <c r="A1628" s="19" t="str">
        <f t="shared" si="25"/>
        <v>MDACO₂ emissions</v>
      </c>
      <c r="B1628" t="s">
        <v>659</v>
      </c>
      <c r="C1628" t="s">
        <v>383</v>
      </c>
      <c r="D1628" t="s">
        <v>743</v>
      </c>
      <c r="E1628" s="19" t="s">
        <v>744</v>
      </c>
      <c r="F1628" s="19" t="s">
        <v>750</v>
      </c>
      <c r="G1628" s="19">
        <v>5.3447110961239446</v>
      </c>
      <c r="H1628" s="19">
        <v>5.5025891749868299</v>
      </c>
      <c r="I1628" s="19">
        <v>5.6596862754501629</v>
      </c>
      <c r="L1628" s="19"/>
    </row>
    <row r="1629" spans="1:12">
      <c r="A1629" s="19" t="str">
        <f t="shared" si="25"/>
        <v>MNGCO₂ emissions</v>
      </c>
      <c r="B1629" t="s">
        <v>29</v>
      </c>
      <c r="C1629" t="s">
        <v>327</v>
      </c>
      <c r="D1629" t="s">
        <v>743</v>
      </c>
      <c r="E1629" s="19" t="s">
        <v>744</v>
      </c>
      <c r="F1629" s="19" t="s">
        <v>750</v>
      </c>
      <c r="G1629" s="19">
        <v>29.658898499999999</v>
      </c>
      <c r="H1629" s="19">
        <v>31.528441152018004</v>
      </c>
      <c r="I1629" s="19">
        <v>33.498227541543081</v>
      </c>
      <c r="L1629" s="19"/>
    </row>
    <row r="1630" spans="1:12">
      <c r="A1630" s="19" t="str">
        <f t="shared" si="25"/>
        <v>MNECO₂ emissions</v>
      </c>
      <c r="B1630" t="s">
        <v>328</v>
      </c>
      <c r="C1630" t="s">
        <v>329</v>
      </c>
      <c r="D1630" t="s">
        <v>743</v>
      </c>
      <c r="E1630" s="19" t="s">
        <v>744</v>
      </c>
      <c r="F1630" s="19" t="s">
        <v>750</v>
      </c>
      <c r="G1630" s="19">
        <v>1.9620182962107864</v>
      </c>
      <c r="H1630" s="19">
        <v>1.9167123100920282</v>
      </c>
      <c r="I1630" s="19">
        <v>1.8724534925617839</v>
      </c>
      <c r="L1630" s="19"/>
    </row>
    <row r="1631" spans="1:12">
      <c r="A1631" s="19" t="str">
        <f t="shared" si="25"/>
        <v>MARCO₂ emissions</v>
      </c>
      <c r="B1631" t="s">
        <v>332</v>
      </c>
      <c r="C1631" t="s">
        <v>333</v>
      </c>
      <c r="D1631" t="s">
        <v>743</v>
      </c>
      <c r="E1631" s="19" t="s">
        <v>744</v>
      </c>
      <c r="F1631" s="19" t="s">
        <v>750</v>
      </c>
      <c r="G1631" s="19">
        <v>67.201272388811162</v>
      </c>
      <c r="H1631" s="19">
        <v>68.250353428662322</v>
      </c>
      <c r="I1631" s="19">
        <v>69.813717170901583</v>
      </c>
      <c r="L1631" s="19"/>
    </row>
    <row r="1632" spans="1:12">
      <c r="A1632" s="19" t="str">
        <f t="shared" si="25"/>
        <v>MOZCO₂ emissions</v>
      </c>
      <c r="B1632" t="s">
        <v>334</v>
      </c>
      <c r="C1632" t="s">
        <v>335</v>
      </c>
      <c r="D1632" t="s">
        <v>743</v>
      </c>
      <c r="E1632" s="19" t="s">
        <v>744</v>
      </c>
      <c r="F1632" s="19" t="s">
        <v>750</v>
      </c>
      <c r="G1632" s="19">
        <v>8.4102894325453779</v>
      </c>
      <c r="H1632" s="19">
        <v>8.872855435686736</v>
      </c>
      <c r="I1632" s="19">
        <v>9.4052275593317329</v>
      </c>
      <c r="L1632" s="19"/>
    </row>
    <row r="1633" spans="1:12">
      <c r="A1633" s="19" t="str">
        <f t="shared" si="25"/>
        <v>MMRCO₂ emissions</v>
      </c>
      <c r="B1633" t="s">
        <v>30</v>
      </c>
      <c r="C1633" t="s">
        <v>336</v>
      </c>
      <c r="D1633" t="s">
        <v>743</v>
      </c>
      <c r="E1633" s="19" t="s">
        <v>744</v>
      </c>
      <c r="F1633" s="19" t="s">
        <v>750</v>
      </c>
      <c r="G1633" s="19">
        <v>28.112185499999995</v>
      </c>
      <c r="H1633" s="19">
        <v>30.023810455418086</v>
      </c>
      <c r="I1633" s="19">
        <v>32.095454625531843</v>
      </c>
      <c r="L1633" s="19"/>
    </row>
    <row r="1634" spans="1:12">
      <c r="A1634" s="19" t="str">
        <f t="shared" si="25"/>
        <v>NAMCO₂ emissions</v>
      </c>
      <c r="B1634" t="s">
        <v>337</v>
      </c>
      <c r="C1634" t="s">
        <v>338</v>
      </c>
      <c r="D1634" t="s">
        <v>743</v>
      </c>
      <c r="E1634" s="19" t="s">
        <v>744</v>
      </c>
      <c r="F1634" s="19" t="s">
        <v>750</v>
      </c>
      <c r="G1634" s="19">
        <v>4.2296728199011415</v>
      </c>
      <c r="H1634" s="19">
        <v>4.2804287681064199</v>
      </c>
      <c r="I1634" s="19">
        <v>4.3660362441751159</v>
      </c>
      <c r="L1634" s="19"/>
    </row>
    <row r="1635" spans="1:12">
      <c r="A1635" s="19" t="str">
        <f t="shared" si="25"/>
        <v>NRUCO₂ emissions</v>
      </c>
      <c r="B1635" t="s">
        <v>31</v>
      </c>
      <c r="C1635" t="s">
        <v>339</v>
      </c>
      <c r="D1635" t="s">
        <v>743</v>
      </c>
      <c r="E1635" s="19" t="s">
        <v>744</v>
      </c>
      <c r="F1635" s="19" t="s">
        <v>750</v>
      </c>
      <c r="G1635" s="19">
        <v>4.7708150450170649E-2</v>
      </c>
      <c r="H1635" s="19">
        <v>4.5978630351900383E-2</v>
      </c>
      <c r="I1635" s="19">
        <v>4.4092443578573719E-2</v>
      </c>
      <c r="L1635" s="19"/>
    </row>
    <row r="1636" spans="1:12">
      <c r="A1636" s="19" t="str">
        <f t="shared" si="25"/>
        <v>NPLCO₂ emissions</v>
      </c>
      <c r="B1636" t="s">
        <v>32</v>
      </c>
      <c r="C1636" t="s">
        <v>340</v>
      </c>
      <c r="D1636" t="s">
        <v>743</v>
      </c>
      <c r="E1636" s="19" t="s">
        <v>744</v>
      </c>
      <c r="F1636" s="19" t="s">
        <v>750</v>
      </c>
      <c r="G1636" s="19">
        <v>10.118593800000001</v>
      </c>
      <c r="H1636" s="19">
        <v>10.750733333755079</v>
      </c>
      <c r="I1636" s="19">
        <v>11.197708153686966</v>
      </c>
      <c r="L1636" s="19"/>
    </row>
    <row r="1637" spans="1:12">
      <c r="A1637" s="19" t="str">
        <f t="shared" si="25"/>
        <v>NLDCO₂ emissions</v>
      </c>
      <c r="B1637" t="s">
        <v>341</v>
      </c>
      <c r="C1637" t="s">
        <v>342</v>
      </c>
      <c r="D1637" t="s">
        <v>743</v>
      </c>
      <c r="E1637" s="19" t="s">
        <v>744</v>
      </c>
      <c r="F1637" s="19" t="s">
        <v>750</v>
      </c>
      <c r="G1637" s="19">
        <v>158.82820139254633</v>
      </c>
      <c r="H1637" s="19">
        <v>156.45610814752578</v>
      </c>
      <c r="I1637" s="19">
        <v>153.13775880502823</v>
      </c>
      <c r="L1637" s="19"/>
    </row>
    <row r="1638" spans="1:12">
      <c r="A1638" s="19" t="str">
        <f t="shared" si="25"/>
        <v>NCLCO₂ emissions</v>
      </c>
      <c r="B1638" t="s">
        <v>33</v>
      </c>
      <c r="C1638" t="s">
        <v>343</v>
      </c>
      <c r="D1638" t="s">
        <v>743</v>
      </c>
      <c r="E1638" s="19" t="s">
        <v>744</v>
      </c>
      <c r="F1638" s="19" t="s">
        <v>750</v>
      </c>
      <c r="G1638" s="19">
        <v>5.849156796722963</v>
      </c>
      <c r="H1638" s="19">
        <v>5.9433050000261325</v>
      </c>
      <c r="I1638" s="19">
        <v>6.0389686156345732</v>
      </c>
      <c r="L1638" s="19"/>
    </row>
    <row r="1639" spans="1:12">
      <c r="A1639" s="19" t="str">
        <f t="shared" si="25"/>
        <v>NZLCO₂ emissions</v>
      </c>
      <c r="B1639" t="s">
        <v>34</v>
      </c>
      <c r="C1639" t="s">
        <v>344</v>
      </c>
      <c r="D1639" t="s">
        <v>743</v>
      </c>
      <c r="E1639" s="19" t="s">
        <v>744</v>
      </c>
      <c r="F1639" s="19" t="s">
        <v>750</v>
      </c>
      <c r="G1639" s="19">
        <v>34.132337664328801</v>
      </c>
      <c r="H1639" s="19">
        <v>33.689123687498757</v>
      </c>
      <c r="I1639" s="19">
        <v>33.211783138262753</v>
      </c>
      <c r="L1639" s="19"/>
    </row>
    <row r="1640" spans="1:12">
      <c r="A1640" s="19" t="str">
        <f t="shared" si="25"/>
        <v>NICCO₂ emissions</v>
      </c>
      <c r="B1640" t="s">
        <v>345</v>
      </c>
      <c r="C1640" t="s">
        <v>346</v>
      </c>
      <c r="D1640" t="s">
        <v>743</v>
      </c>
      <c r="E1640" s="19" t="s">
        <v>744</v>
      </c>
      <c r="F1640" s="19" t="s">
        <v>750</v>
      </c>
      <c r="G1640" s="19">
        <v>5.2761113713103658</v>
      </c>
      <c r="H1640" s="19">
        <v>5.2022463803376251</v>
      </c>
      <c r="I1640" s="19">
        <v>5.2022463803376251</v>
      </c>
      <c r="L1640" s="19"/>
    </row>
    <row r="1641" spans="1:12">
      <c r="A1641" s="19" t="str">
        <f t="shared" si="25"/>
        <v>NERCO₂ emissions</v>
      </c>
      <c r="B1641" t="s">
        <v>347</v>
      </c>
      <c r="C1641" t="s">
        <v>348</v>
      </c>
      <c r="D1641" t="s">
        <v>743</v>
      </c>
      <c r="E1641" s="19" t="s">
        <v>744</v>
      </c>
      <c r="F1641" s="19" t="s">
        <v>750</v>
      </c>
      <c r="G1641" s="19">
        <v>2.4605647356066194</v>
      </c>
      <c r="H1641" s="19">
        <v>2.6057393727920948</v>
      </c>
      <c r="I1641" s="19">
        <v>2.7542668479271879</v>
      </c>
      <c r="L1641" s="19"/>
    </row>
    <row r="1642" spans="1:12">
      <c r="A1642" s="19" t="str">
        <f t="shared" si="25"/>
        <v>NGACO₂ emissions</v>
      </c>
      <c r="B1642" t="s">
        <v>349</v>
      </c>
      <c r="C1642" t="s">
        <v>350</v>
      </c>
      <c r="D1642" t="s">
        <v>743</v>
      </c>
      <c r="E1642" s="19" t="s">
        <v>744</v>
      </c>
      <c r="F1642" s="19" t="s">
        <v>750</v>
      </c>
      <c r="G1642" s="19">
        <v>129.11249890537792</v>
      </c>
      <c r="H1642" s="19">
        <v>131.20053968354517</v>
      </c>
      <c r="I1642" s="19">
        <v>133.85670984005225</v>
      </c>
      <c r="L1642" s="19"/>
    </row>
    <row r="1643" spans="1:12">
      <c r="A1643" s="19" t="str">
        <f t="shared" si="25"/>
        <v>NORCO₂ emissions</v>
      </c>
      <c r="B1643" t="s">
        <v>357</v>
      </c>
      <c r="C1643" t="s">
        <v>358</v>
      </c>
      <c r="D1643" t="s">
        <v>743</v>
      </c>
      <c r="E1643" s="19" t="s">
        <v>744</v>
      </c>
      <c r="F1643" s="19" t="s">
        <v>750</v>
      </c>
      <c r="G1643" s="19">
        <v>44.518611018639731</v>
      </c>
      <c r="H1643" s="19">
        <v>44.789184062413703</v>
      </c>
      <c r="I1643" s="19">
        <v>45.124026506096442</v>
      </c>
      <c r="L1643" s="19"/>
    </row>
    <row r="1644" spans="1:12">
      <c r="A1644" s="19" t="str">
        <f t="shared" si="25"/>
        <v>PSECO₂ emissions</v>
      </c>
      <c r="B1644" t="s">
        <v>747</v>
      </c>
      <c r="C1644" t="s">
        <v>441</v>
      </c>
      <c r="D1644" t="s">
        <v>743</v>
      </c>
      <c r="E1644" s="19" t="s">
        <v>744</v>
      </c>
      <c r="F1644" s="19" t="s">
        <v>750</v>
      </c>
      <c r="G1644" s="19">
        <v>3.2544090411732953</v>
      </c>
      <c r="H1644" s="19">
        <v>3.3396644110617455</v>
      </c>
      <c r="I1644" s="19">
        <v>3.4252997885931773</v>
      </c>
      <c r="L1644" s="19"/>
    </row>
    <row r="1645" spans="1:12">
      <c r="A1645" s="19" t="str">
        <f t="shared" si="25"/>
        <v>OMNCO₂ emissions</v>
      </c>
      <c r="B1645" t="s">
        <v>359</v>
      </c>
      <c r="C1645" t="s">
        <v>360</v>
      </c>
      <c r="D1645" t="s">
        <v>743</v>
      </c>
      <c r="E1645" s="19" t="s">
        <v>744</v>
      </c>
      <c r="F1645" s="19" t="s">
        <v>750</v>
      </c>
      <c r="G1645" s="19">
        <v>67.896718114933577</v>
      </c>
      <c r="H1645" s="19">
        <v>69.066600305814774</v>
      </c>
      <c r="I1645" s="19">
        <v>70.83695138153999</v>
      </c>
      <c r="L1645" s="19"/>
    </row>
    <row r="1646" spans="1:12">
      <c r="A1646" s="19" t="str">
        <f t="shared" si="25"/>
        <v>PAKCO₂ emissions</v>
      </c>
      <c r="B1646" t="s">
        <v>37</v>
      </c>
      <c r="C1646" t="s">
        <v>361</v>
      </c>
      <c r="D1646" t="s">
        <v>743</v>
      </c>
      <c r="E1646" s="19" t="s">
        <v>744</v>
      </c>
      <c r="F1646" s="19" t="s">
        <v>750</v>
      </c>
      <c r="G1646" s="19">
        <v>229.87809588957771</v>
      </c>
      <c r="H1646" s="19">
        <v>233.91492523956128</v>
      </c>
      <c r="I1646" s="19">
        <v>242.82719654437696</v>
      </c>
      <c r="L1646" s="19"/>
    </row>
    <row r="1647" spans="1:12">
      <c r="A1647" s="19" t="str">
        <f t="shared" si="25"/>
        <v>PLWCO₂ emissions</v>
      </c>
      <c r="B1647" t="s">
        <v>38</v>
      </c>
      <c r="C1647" t="s">
        <v>362</v>
      </c>
      <c r="D1647" t="s">
        <v>743</v>
      </c>
      <c r="E1647" s="19" t="s">
        <v>744</v>
      </c>
      <c r="F1647" s="19" t="s">
        <v>750</v>
      </c>
      <c r="G1647" s="19">
        <v>0.23415314811869506</v>
      </c>
      <c r="H1647" s="19">
        <v>0.23673418976623731</v>
      </c>
      <c r="I1647" s="19">
        <v>0.23981622620976045</v>
      </c>
      <c r="L1647" s="19"/>
    </row>
    <row r="1648" spans="1:12">
      <c r="A1648" s="19" t="str">
        <f t="shared" si="25"/>
        <v>PANCO₂ emissions</v>
      </c>
      <c r="B1648" t="s">
        <v>363</v>
      </c>
      <c r="C1648" t="s">
        <v>364</v>
      </c>
      <c r="D1648" t="s">
        <v>743</v>
      </c>
      <c r="E1648" s="19" t="s">
        <v>744</v>
      </c>
      <c r="F1648" s="19" t="s">
        <v>750</v>
      </c>
      <c r="G1648" s="19">
        <v>11.053391122780329</v>
      </c>
      <c r="H1648" s="19">
        <v>11.200242319538145</v>
      </c>
      <c r="I1648" s="19">
        <v>11.379861769323023</v>
      </c>
      <c r="L1648" s="19"/>
    </row>
    <row r="1649" spans="1:12">
      <c r="A1649" s="19" t="str">
        <f t="shared" si="25"/>
        <v>PNGCO₂ emissions</v>
      </c>
      <c r="B1649" t="s">
        <v>39</v>
      </c>
      <c r="C1649" t="s">
        <v>365</v>
      </c>
      <c r="D1649" t="s">
        <v>743</v>
      </c>
      <c r="E1649" s="19" t="s">
        <v>744</v>
      </c>
      <c r="F1649" s="19" t="s">
        <v>750</v>
      </c>
      <c r="G1649" s="19">
        <v>8.2768224000000004</v>
      </c>
      <c r="H1649" s="19">
        <v>8.558175798543779</v>
      </c>
      <c r="I1649" s="19">
        <v>8.9492693670694905</v>
      </c>
      <c r="L1649" s="19"/>
    </row>
    <row r="1650" spans="1:12">
      <c r="A1650" s="19" t="str">
        <f t="shared" si="25"/>
        <v>PRYCO₂ emissions</v>
      </c>
      <c r="B1650" t="s">
        <v>366</v>
      </c>
      <c r="C1650" t="s">
        <v>367</v>
      </c>
      <c r="D1650" t="s">
        <v>743</v>
      </c>
      <c r="E1650" s="19" t="s">
        <v>744</v>
      </c>
      <c r="F1650" s="19" t="s">
        <v>750</v>
      </c>
      <c r="G1650" s="19">
        <v>7.4474284998353832</v>
      </c>
      <c r="H1650" s="19">
        <v>7.6702060976527866</v>
      </c>
      <c r="I1650" s="19">
        <v>7.9000186896103033</v>
      </c>
      <c r="L1650" s="19"/>
    </row>
    <row r="1651" spans="1:12">
      <c r="A1651" s="19" t="str">
        <f t="shared" si="25"/>
        <v>PERCO₂ emissions</v>
      </c>
      <c r="B1651" t="s">
        <v>368</v>
      </c>
      <c r="C1651" t="s">
        <v>369</v>
      </c>
      <c r="D1651" t="s">
        <v>743</v>
      </c>
      <c r="E1651" s="19" t="s">
        <v>744</v>
      </c>
      <c r="F1651" s="19" t="s">
        <v>750</v>
      </c>
      <c r="G1651" s="19">
        <v>55.273675376822467</v>
      </c>
      <c r="H1651" s="19">
        <v>55.501188763668594</v>
      </c>
      <c r="I1651" s="19">
        <v>55.891681032551901</v>
      </c>
      <c r="L1651" s="19"/>
    </row>
    <row r="1652" spans="1:12">
      <c r="A1652" s="19" t="str">
        <f t="shared" si="25"/>
        <v>PHLCO₂ emissions</v>
      </c>
      <c r="B1652" t="s">
        <v>40</v>
      </c>
      <c r="C1652" t="s">
        <v>370</v>
      </c>
      <c r="D1652" t="s">
        <v>743</v>
      </c>
      <c r="E1652" s="19" t="s">
        <v>744</v>
      </c>
      <c r="F1652" s="19" t="s">
        <v>750</v>
      </c>
      <c r="G1652" s="19">
        <v>141.88086165665868</v>
      </c>
      <c r="H1652" s="19">
        <v>149.44431411461562</v>
      </c>
      <c r="I1652" s="19">
        <v>157.55903736733725</v>
      </c>
      <c r="L1652" s="19"/>
    </row>
    <row r="1653" spans="1:12">
      <c r="A1653" s="19" t="str">
        <f t="shared" si="25"/>
        <v>POLCO₂ emissions</v>
      </c>
      <c r="B1653" t="s">
        <v>373</v>
      </c>
      <c r="C1653" t="s">
        <v>374</v>
      </c>
      <c r="D1653" t="s">
        <v>743</v>
      </c>
      <c r="E1653" s="19" t="s">
        <v>744</v>
      </c>
      <c r="F1653" s="19" t="s">
        <v>750</v>
      </c>
      <c r="G1653" s="19">
        <v>347.5056749575017</v>
      </c>
      <c r="H1653" s="19">
        <v>349.14139186895079</v>
      </c>
      <c r="I1653" s="19">
        <v>350.72718088444122</v>
      </c>
      <c r="L1653" s="19"/>
    </row>
    <row r="1654" spans="1:12">
      <c r="A1654" s="19" t="str">
        <f t="shared" si="25"/>
        <v>PRTCO₂ emissions</v>
      </c>
      <c r="B1654" t="s">
        <v>375</v>
      </c>
      <c r="C1654" t="s">
        <v>376</v>
      </c>
      <c r="D1654" t="s">
        <v>743</v>
      </c>
      <c r="E1654" s="19" t="s">
        <v>744</v>
      </c>
      <c r="F1654" s="19" t="s">
        <v>750</v>
      </c>
      <c r="G1654" s="19">
        <v>50.191986762532188</v>
      </c>
      <c r="H1654" s="19">
        <v>49.517307934675493</v>
      </c>
      <c r="I1654" s="19">
        <v>48.780028907463439</v>
      </c>
      <c r="L1654" s="19"/>
    </row>
    <row r="1655" spans="1:12">
      <c r="A1655" s="19" t="str">
        <f t="shared" si="25"/>
        <v>QATCO₂ emissions</v>
      </c>
      <c r="B1655" t="s">
        <v>379</v>
      </c>
      <c r="C1655" t="s">
        <v>380</v>
      </c>
      <c r="D1655" t="s">
        <v>743</v>
      </c>
      <c r="E1655" s="19" t="s">
        <v>744</v>
      </c>
      <c r="F1655" s="19" t="s">
        <v>750</v>
      </c>
      <c r="G1655" s="19">
        <v>104.90191526107343</v>
      </c>
      <c r="H1655" s="19">
        <v>107.35670868599351</v>
      </c>
      <c r="I1655" s="19">
        <v>110.81028365047086</v>
      </c>
      <c r="L1655" s="19"/>
    </row>
    <row r="1656" spans="1:12">
      <c r="A1656" s="19" t="str">
        <f t="shared" si="25"/>
        <v>KORCO₂ emissions</v>
      </c>
      <c r="B1656" t="s">
        <v>41</v>
      </c>
      <c r="C1656" t="s">
        <v>381</v>
      </c>
      <c r="D1656" t="s">
        <v>743</v>
      </c>
      <c r="E1656" s="19" t="s">
        <v>744</v>
      </c>
      <c r="F1656" s="19" t="s">
        <v>750</v>
      </c>
      <c r="G1656" s="19">
        <v>667.34531382797638</v>
      </c>
      <c r="H1656" s="19">
        <v>677.7040163675747</v>
      </c>
      <c r="I1656" s="19">
        <v>688.89660772312038</v>
      </c>
      <c r="L1656" s="19"/>
    </row>
    <row r="1657" spans="1:12">
      <c r="A1657" s="19" t="str">
        <f t="shared" si="25"/>
        <v>SSDCO₂ emissions</v>
      </c>
      <c r="B1657" t="s">
        <v>748</v>
      </c>
      <c r="C1657" t="s">
        <v>436</v>
      </c>
      <c r="D1657" t="s">
        <v>743</v>
      </c>
      <c r="E1657" s="19" t="s">
        <v>744</v>
      </c>
      <c r="F1657" s="19" t="s">
        <v>750</v>
      </c>
      <c r="G1657" s="19">
        <v>2.0158917526740279</v>
      </c>
      <c r="H1657" s="19">
        <v>2.178521522494278</v>
      </c>
      <c r="I1657" s="19">
        <v>2.3303620325785279</v>
      </c>
      <c r="L1657" s="19"/>
    </row>
    <row r="1658" spans="1:12">
      <c r="A1658" s="19" t="str">
        <f t="shared" si="25"/>
        <v>ROUCO₂ emissions</v>
      </c>
      <c r="B1658" t="s">
        <v>386</v>
      </c>
      <c r="C1658" t="s">
        <v>387</v>
      </c>
      <c r="D1658" t="s">
        <v>743</v>
      </c>
      <c r="E1658" s="19" t="s">
        <v>744</v>
      </c>
      <c r="F1658" s="19" t="s">
        <v>750</v>
      </c>
      <c r="G1658" s="19">
        <v>73.134059635474173</v>
      </c>
      <c r="H1658" s="19">
        <v>72.01088998494177</v>
      </c>
      <c r="I1658" s="19">
        <v>70.700070397079529</v>
      </c>
      <c r="L1658" s="19"/>
    </row>
    <row r="1659" spans="1:12">
      <c r="A1659" s="19" t="str">
        <f t="shared" si="25"/>
        <v>RUSCO₂ emissions</v>
      </c>
      <c r="B1659" t="s">
        <v>42</v>
      </c>
      <c r="C1659" t="s">
        <v>388</v>
      </c>
      <c r="D1659" t="s">
        <v>743</v>
      </c>
      <c r="E1659" s="19" t="s">
        <v>744</v>
      </c>
      <c r="F1659" s="19" t="s">
        <v>750</v>
      </c>
      <c r="G1659" s="19">
        <v>1732.3888874846364</v>
      </c>
      <c r="H1659" s="19">
        <v>1761.6356490151204</v>
      </c>
      <c r="I1659" s="19">
        <v>1794.8971824215996</v>
      </c>
      <c r="L1659" s="19"/>
    </row>
    <row r="1660" spans="1:12">
      <c r="A1660" s="19" t="str">
        <f t="shared" si="25"/>
        <v>RWACO₂ emissions</v>
      </c>
      <c r="B1660" t="s">
        <v>389</v>
      </c>
      <c r="C1660" t="s">
        <v>390</v>
      </c>
      <c r="D1660" t="s">
        <v>743</v>
      </c>
      <c r="E1660" s="19" t="s">
        <v>744</v>
      </c>
      <c r="F1660" s="19" t="s">
        <v>750</v>
      </c>
      <c r="G1660" s="19">
        <v>1.1974124224257987</v>
      </c>
      <c r="H1660" s="19">
        <v>1.2762501822353518</v>
      </c>
      <c r="I1660" s="19">
        <v>1.3577441495389801</v>
      </c>
      <c r="L1660" s="19"/>
    </row>
    <row r="1661" spans="1:12">
      <c r="A1661" s="19" t="str">
        <f t="shared" si="25"/>
        <v>WSMCO₂ emissions</v>
      </c>
      <c r="B1661" t="s">
        <v>43</v>
      </c>
      <c r="C1661" t="s">
        <v>405</v>
      </c>
      <c r="D1661" t="s">
        <v>743</v>
      </c>
      <c r="E1661" s="19" t="s">
        <v>744</v>
      </c>
      <c r="F1661" s="19" t="s">
        <v>750</v>
      </c>
      <c r="G1661" s="19">
        <v>0.26545449999999998</v>
      </c>
      <c r="H1661" s="19">
        <v>0.27872433543270209</v>
      </c>
      <c r="I1661" s="19">
        <v>0.29286408999867913</v>
      </c>
      <c r="L1661" s="19"/>
    </row>
    <row r="1662" spans="1:12">
      <c r="A1662" s="19" t="str">
        <f t="shared" si="25"/>
        <v>STPCO₂ emissions</v>
      </c>
      <c r="B1662" t="s">
        <v>408</v>
      </c>
      <c r="C1662" t="s">
        <v>409</v>
      </c>
      <c r="D1662" t="s">
        <v>743</v>
      </c>
      <c r="E1662" s="19" t="s">
        <v>744</v>
      </c>
      <c r="F1662" s="19" t="s">
        <v>750</v>
      </c>
      <c r="G1662" s="19">
        <v>0.1264887864156711</v>
      </c>
      <c r="H1662" s="19">
        <v>0.12993675157760159</v>
      </c>
      <c r="I1662" s="19">
        <v>0.13489727693568596</v>
      </c>
      <c r="L1662" s="19"/>
    </row>
    <row r="1663" spans="1:12">
      <c r="A1663" s="19" t="str">
        <f t="shared" si="25"/>
        <v>SAUCO₂ emissions</v>
      </c>
      <c r="B1663" t="s">
        <v>411</v>
      </c>
      <c r="C1663" t="s">
        <v>412</v>
      </c>
      <c r="D1663" t="s">
        <v>743</v>
      </c>
      <c r="E1663" s="19" t="s">
        <v>744</v>
      </c>
      <c r="F1663" s="19" t="s">
        <v>750</v>
      </c>
      <c r="G1663" s="19">
        <v>610.32876125868688</v>
      </c>
      <c r="H1663" s="19">
        <v>605.22922588208576</v>
      </c>
      <c r="I1663" s="19">
        <v>603.98677334076672</v>
      </c>
      <c r="L1663" s="19"/>
    </row>
    <row r="1664" spans="1:12">
      <c r="A1664" s="19" t="str">
        <f t="shared" si="25"/>
        <v>SENCO₂ emissions</v>
      </c>
      <c r="B1664" t="s">
        <v>413</v>
      </c>
      <c r="C1664" t="s">
        <v>414</v>
      </c>
      <c r="D1664" t="s">
        <v>743</v>
      </c>
      <c r="E1664" s="19" t="s">
        <v>744</v>
      </c>
      <c r="F1664" s="19" t="s">
        <v>750</v>
      </c>
      <c r="G1664" s="19">
        <v>12.472069845535691</v>
      </c>
      <c r="H1664" s="19">
        <v>13.307596232956749</v>
      </c>
      <c r="I1664" s="19">
        <v>14.265505361240356</v>
      </c>
      <c r="L1664" s="19"/>
    </row>
    <row r="1665" spans="1:12">
      <c r="A1665" s="19" t="str">
        <f t="shared" si="25"/>
        <v>SRBCO₂ emissions</v>
      </c>
      <c r="B1665" t="s">
        <v>415</v>
      </c>
      <c r="C1665" t="s">
        <v>416</v>
      </c>
      <c r="D1665" t="s">
        <v>743</v>
      </c>
      <c r="E1665" s="19" t="s">
        <v>744</v>
      </c>
      <c r="F1665" s="19" t="s">
        <v>750</v>
      </c>
      <c r="G1665" s="19">
        <v>45.511564829996026</v>
      </c>
      <c r="H1665" s="19">
        <v>45.755433175377696</v>
      </c>
      <c r="I1665" s="19">
        <v>46.000613430775523</v>
      </c>
      <c r="L1665" s="19"/>
    </row>
    <row r="1666" spans="1:12">
      <c r="A1666" s="19" t="str">
        <f t="shared" si="25"/>
        <v>SLECO₂ emissions</v>
      </c>
      <c r="B1666" t="s">
        <v>419</v>
      </c>
      <c r="C1666" t="s">
        <v>420</v>
      </c>
      <c r="D1666" t="s">
        <v>743</v>
      </c>
      <c r="E1666" s="19" t="s">
        <v>744</v>
      </c>
      <c r="F1666" s="19" t="s">
        <v>750</v>
      </c>
      <c r="G1666" s="19">
        <v>1.13211029639363</v>
      </c>
      <c r="H1666" s="19">
        <v>1.1898477755358423</v>
      </c>
      <c r="I1666" s="19">
        <v>1.2517221687700844</v>
      </c>
      <c r="L1666" s="19"/>
    </row>
    <row r="1667" spans="1:12">
      <c r="A1667" s="19" t="str">
        <f t="shared" ref="A1667:A1728" si="26">C1667&amp;D1667</f>
        <v>SGPCO₂ emissions</v>
      </c>
      <c r="B1667" t="s">
        <v>44</v>
      </c>
      <c r="C1667" t="s">
        <v>421</v>
      </c>
      <c r="D1667" t="s">
        <v>743</v>
      </c>
      <c r="E1667" s="19" t="s">
        <v>744</v>
      </c>
      <c r="F1667" s="19" t="s">
        <v>750</v>
      </c>
      <c r="G1667" s="19">
        <v>38.537102454916656</v>
      </c>
      <c r="H1667" s="19">
        <v>36.514411669931583</v>
      </c>
      <c r="I1667" s="19">
        <v>34.803060678146274</v>
      </c>
      <c r="L1667" s="19"/>
    </row>
    <row r="1668" spans="1:12">
      <c r="A1668" s="19" t="str">
        <f t="shared" si="26"/>
        <v>SVKCO₂ emissions</v>
      </c>
      <c r="B1668" t="s">
        <v>424</v>
      </c>
      <c r="C1668" t="s">
        <v>425</v>
      </c>
      <c r="D1668" t="s">
        <v>743</v>
      </c>
      <c r="E1668" s="19" t="s">
        <v>744</v>
      </c>
      <c r="F1668" s="19" t="s">
        <v>750</v>
      </c>
      <c r="G1668" s="19">
        <v>35.59379604483194</v>
      </c>
      <c r="H1668" s="19">
        <v>35.233145324009314</v>
      </c>
      <c r="I1668" s="19">
        <v>34.944068431334088</v>
      </c>
      <c r="L1668" s="19"/>
    </row>
    <row r="1669" spans="1:12">
      <c r="A1669" s="19" t="str">
        <f t="shared" si="26"/>
        <v>SVNCO₂ emissions</v>
      </c>
      <c r="B1669" t="s">
        <v>426</v>
      </c>
      <c r="C1669" t="s">
        <v>427</v>
      </c>
      <c r="D1669" t="s">
        <v>743</v>
      </c>
      <c r="E1669" s="19" t="s">
        <v>744</v>
      </c>
      <c r="F1669" s="19" t="s">
        <v>750</v>
      </c>
      <c r="G1669" s="19">
        <v>14.345341979682232</v>
      </c>
      <c r="H1669" s="19">
        <v>14.273300353011978</v>
      </c>
      <c r="I1669" s="19">
        <v>14.201621500253795</v>
      </c>
      <c r="L1669" s="19"/>
    </row>
    <row r="1670" spans="1:12">
      <c r="A1670" s="19" t="str">
        <f t="shared" si="26"/>
        <v>SLBCO₂ emissions</v>
      </c>
      <c r="B1670" t="s">
        <v>45</v>
      </c>
      <c r="C1670" t="s">
        <v>428</v>
      </c>
      <c r="D1670" t="s">
        <v>743</v>
      </c>
      <c r="E1670" s="19" t="s">
        <v>744</v>
      </c>
      <c r="F1670" s="19" t="s">
        <v>750</v>
      </c>
      <c r="G1670" s="19">
        <v>0.17718446283511285</v>
      </c>
      <c r="H1670" s="19">
        <v>0.17586301562829199</v>
      </c>
      <c r="I1670" s="19">
        <v>0.17476756115664743</v>
      </c>
      <c r="L1670" s="19"/>
    </row>
    <row r="1671" spans="1:12">
      <c r="A1671" s="19" t="str">
        <f t="shared" si="26"/>
        <v>SOMCO₂ emissions</v>
      </c>
      <c r="B1671" t="s">
        <v>429</v>
      </c>
      <c r="C1671" t="s">
        <v>430</v>
      </c>
      <c r="D1671" t="s">
        <v>743</v>
      </c>
      <c r="E1671" s="19" t="s">
        <v>744</v>
      </c>
      <c r="F1671" s="19" t="s">
        <v>750</v>
      </c>
      <c r="G1671" s="19">
        <v>0.71618658982420791</v>
      </c>
      <c r="H1671" s="19">
        <v>0.73316004692907533</v>
      </c>
      <c r="I1671" s="19">
        <v>0.75126156171634229</v>
      </c>
      <c r="L1671" s="19"/>
    </row>
    <row r="1672" spans="1:12">
      <c r="A1672" s="19" t="str">
        <f t="shared" si="26"/>
        <v>ZAFCO₂ emissions</v>
      </c>
      <c r="B1672" t="s">
        <v>431</v>
      </c>
      <c r="C1672" t="s">
        <v>432</v>
      </c>
      <c r="D1672" t="s">
        <v>743</v>
      </c>
      <c r="E1672" s="19" t="s">
        <v>744</v>
      </c>
      <c r="F1672" s="19" t="s">
        <v>750</v>
      </c>
      <c r="G1672" s="19">
        <v>464.62892591186414</v>
      </c>
      <c r="H1672" s="19">
        <v>463.55128797836142</v>
      </c>
      <c r="I1672" s="19">
        <v>464.76842059919011</v>
      </c>
      <c r="L1672" s="19"/>
    </row>
    <row r="1673" spans="1:12">
      <c r="A1673" s="19" t="str">
        <f t="shared" si="26"/>
        <v>ESPCO₂ emissions</v>
      </c>
      <c r="B1673" t="s">
        <v>437</v>
      </c>
      <c r="C1673" t="s">
        <v>438</v>
      </c>
      <c r="D1673" t="s">
        <v>743</v>
      </c>
      <c r="E1673" s="19" t="s">
        <v>744</v>
      </c>
      <c r="F1673" s="19" t="s">
        <v>750</v>
      </c>
      <c r="G1673" s="19">
        <v>267.29144809384894</v>
      </c>
      <c r="H1673" s="19">
        <v>265.41348727725904</v>
      </c>
      <c r="I1673" s="19">
        <v>263.54888741534972</v>
      </c>
      <c r="L1673" s="19"/>
    </row>
    <row r="1674" spans="1:12">
      <c r="A1674" s="19" t="str">
        <f t="shared" si="26"/>
        <v>LKACO₂ emissions</v>
      </c>
      <c r="B1674" t="s">
        <v>46</v>
      </c>
      <c r="C1674" t="s">
        <v>439</v>
      </c>
      <c r="D1674" t="s">
        <v>743</v>
      </c>
      <c r="E1674" s="19" t="s">
        <v>744</v>
      </c>
      <c r="F1674" s="19" t="s">
        <v>750</v>
      </c>
      <c r="G1674" s="19">
        <v>23.817224994542833</v>
      </c>
      <c r="H1674" s="19">
        <v>24.445873104092684</v>
      </c>
      <c r="I1674" s="19">
        <v>25.263712405630304</v>
      </c>
      <c r="L1674" s="19"/>
    </row>
    <row r="1675" spans="1:12">
      <c r="A1675" s="19" t="str">
        <f t="shared" si="26"/>
        <v>SDNCO₂ emissions</v>
      </c>
      <c r="B1675" t="s">
        <v>442</v>
      </c>
      <c r="C1675" t="s">
        <v>443</v>
      </c>
      <c r="D1675" t="s">
        <v>743</v>
      </c>
      <c r="E1675" s="19" t="s">
        <v>744</v>
      </c>
      <c r="F1675" s="19" t="s">
        <v>750</v>
      </c>
      <c r="G1675" s="19">
        <v>20.730466302040732</v>
      </c>
      <c r="H1675" s="19">
        <v>20.626815305632014</v>
      </c>
      <c r="I1675" s="19">
        <v>20.729979382675879</v>
      </c>
      <c r="L1675" s="19"/>
    </row>
    <row r="1676" spans="1:12">
      <c r="A1676" s="19" t="str">
        <f t="shared" si="26"/>
        <v>SURCO₂ emissions</v>
      </c>
      <c r="B1676" t="s">
        <v>444</v>
      </c>
      <c r="C1676" t="s">
        <v>445</v>
      </c>
      <c r="D1676" t="s">
        <v>743</v>
      </c>
      <c r="E1676" s="19" t="s">
        <v>744</v>
      </c>
      <c r="F1676" s="19" t="s">
        <v>750</v>
      </c>
      <c r="G1676" s="19">
        <v>1.7738259025331282</v>
      </c>
      <c r="H1676" s="19">
        <v>1.7540476847205768</v>
      </c>
      <c r="I1676" s="19">
        <v>1.7447222880039721</v>
      </c>
      <c r="L1676" s="19"/>
    </row>
    <row r="1677" spans="1:12">
      <c r="A1677" s="19" t="str">
        <f t="shared" si="26"/>
        <v>SWZCO₂ emissions</v>
      </c>
      <c r="B1677" t="s">
        <v>749</v>
      </c>
      <c r="C1677" t="s">
        <v>200</v>
      </c>
      <c r="D1677" t="s">
        <v>743</v>
      </c>
      <c r="E1677" s="19" t="s">
        <v>744</v>
      </c>
      <c r="F1677" s="19" t="s">
        <v>750</v>
      </c>
      <c r="G1677" s="19">
        <v>1.1857945497699518</v>
      </c>
      <c r="H1677" s="19">
        <v>1.1800471820475595</v>
      </c>
      <c r="I1677" s="19">
        <v>1.1789784186828924</v>
      </c>
      <c r="L1677" s="19"/>
    </row>
    <row r="1678" spans="1:12">
      <c r="A1678" s="19" t="str">
        <f t="shared" si="26"/>
        <v>SWECO₂ emissions</v>
      </c>
      <c r="B1678" t="s">
        <v>448</v>
      </c>
      <c r="C1678" t="s">
        <v>449</v>
      </c>
      <c r="D1678" t="s">
        <v>743</v>
      </c>
      <c r="E1678" s="19" t="s">
        <v>744</v>
      </c>
      <c r="F1678" s="19" t="s">
        <v>750</v>
      </c>
      <c r="G1678" s="19">
        <v>39.672665206205373</v>
      </c>
      <c r="H1678" s="19">
        <v>38.41419665560074</v>
      </c>
      <c r="I1678" s="19">
        <v>37.292266824331257</v>
      </c>
      <c r="L1678" s="19"/>
    </row>
    <row r="1679" spans="1:12">
      <c r="A1679" s="19" t="str">
        <f t="shared" si="26"/>
        <v>CHECO₂ emissions</v>
      </c>
      <c r="B1679" t="s">
        <v>450</v>
      </c>
      <c r="C1679" t="s">
        <v>451</v>
      </c>
      <c r="D1679" t="s">
        <v>743</v>
      </c>
      <c r="E1679" s="19" t="s">
        <v>744</v>
      </c>
      <c r="F1679" s="19" t="s">
        <v>750</v>
      </c>
      <c r="G1679" s="19">
        <v>35.719449816147879</v>
      </c>
      <c r="H1679" s="19">
        <v>34.635622355456739</v>
      </c>
      <c r="I1679" s="19">
        <v>33.617678895627826</v>
      </c>
      <c r="L1679" s="19"/>
    </row>
    <row r="1680" spans="1:12">
      <c r="A1680" s="19" t="str">
        <f t="shared" si="26"/>
        <v>SYRCO₂ emissions</v>
      </c>
      <c r="B1680" t="s">
        <v>665</v>
      </c>
      <c r="C1680" t="s">
        <v>453</v>
      </c>
      <c r="D1680" t="s">
        <v>743</v>
      </c>
      <c r="E1680" s="19" t="s">
        <v>744</v>
      </c>
      <c r="F1680" s="19" t="s">
        <v>750</v>
      </c>
      <c r="G1680" s="19">
        <v>30.947724269514964</v>
      </c>
      <c r="H1680" s="19">
        <v>31.900965135487894</v>
      </c>
      <c r="I1680" s="19">
        <v>32.750587466798265</v>
      </c>
      <c r="L1680" s="19"/>
    </row>
    <row r="1681" spans="1:12">
      <c r="A1681" s="19" t="str">
        <f t="shared" si="26"/>
        <v>TJKCO₂ emissions</v>
      </c>
      <c r="B1681" t="s">
        <v>47</v>
      </c>
      <c r="C1681" t="s">
        <v>454</v>
      </c>
      <c r="D1681" t="s">
        <v>743</v>
      </c>
      <c r="E1681" s="19" t="s">
        <v>744</v>
      </c>
      <c r="F1681" s="19" t="s">
        <v>750</v>
      </c>
      <c r="G1681" s="19">
        <v>5.8794912000000004</v>
      </c>
      <c r="H1681" s="19">
        <v>6.2322652037542667</v>
      </c>
      <c r="I1681" s="19">
        <v>6.5999736443948764</v>
      </c>
      <c r="L1681" s="19"/>
    </row>
    <row r="1682" spans="1:12">
      <c r="A1682" s="19" t="str">
        <f t="shared" si="26"/>
        <v>THACO₂ emissions</v>
      </c>
      <c r="B1682" t="s">
        <v>48</v>
      </c>
      <c r="C1682" t="s">
        <v>455</v>
      </c>
      <c r="D1682" t="s">
        <v>743</v>
      </c>
      <c r="E1682" s="19" t="s">
        <v>744</v>
      </c>
      <c r="F1682" s="19" t="s">
        <v>750</v>
      </c>
      <c r="G1682" s="19">
        <v>288.86801530765007</v>
      </c>
      <c r="H1682" s="19">
        <v>291.55142329014393</v>
      </c>
      <c r="I1682" s="19">
        <v>294.83048612084883</v>
      </c>
      <c r="L1682" s="19"/>
    </row>
    <row r="1683" spans="1:12">
      <c r="A1683" s="19" t="str">
        <f t="shared" si="26"/>
        <v>TLSCO₂ emissions</v>
      </c>
      <c r="B1683" t="s">
        <v>49</v>
      </c>
      <c r="C1683" t="s">
        <v>456</v>
      </c>
      <c r="D1683" t="s">
        <v>743</v>
      </c>
      <c r="E1683" s="19" t="s">
        <v>744</v>
      </c>
      <c r="F1683" s="19" t="s">
        <v>750</v>
      </c>
      <c r="G1683" s="19">
        <v>0.5453018999999999</v>
      </c>
      <c r="H1683" s="19">
        <v>0.57147644380674101</v>
      </c>
      <c r="I1683" s="19">
        <v>0.60005027346962647</v>
      </c>
      <c r="L1683" s="19"/>
    </row>
    <row r="1684" spans="1:12">
      <c r="A1684" s="19" t="str">
        <f t="shared" si="26"/>
        <v>TGOCO₂ emissions</v>
      </c>
      <c r="B1684" t="s">
        <v>457</v>
      </c>
      <c r="C1684" t="s">
        <v>458</v>
      </c>
      <c r="D1684" t="s">
        <v>743</v>
      </c>
      <c r="E1684" s="19" t="s">
        <v>744</v>
      </c>
      <c r="F1684" s="19" t="s">
        <v>750</v>
      </c>
      <c r="G1684" s="19">
        <v>3.5218142991632653</v>
      </c>
      <c r="H1684" s="19">
        <v>3.6356827159661851</v>
      </c>
      <c r="I1684" s="19">
        <v>3.7532339935534753</v>
      </c>
      <c r="L1684" s="19"/>
    </row>
    <row r="1685" spans="1:12">
      <c r="A1685" s="19" t="str">
        <f t="shared" si="26"/>
        <v>TONCO₂ emissions</v>
      </c>
      <c r="B1685" t="s">
        <v>50</v>
      </c>
      <c r="C1685" t="s">
        <v>461</v>
      </c>
      <c r="D1685" t="s">
        <v>743</v>
      </c>
      <c r="E1685" s="19" t="s">
        <v>744</v>
      </c>
      <c r="F1685" s="19" t="s">
        <v>750</v>
      </c>
      <c r="G1685" s="19">
        <v>0.13745463999999999</v>
      </c>
      <c r="H1685" s="19">
        <v>0.1388291864</v>
      </c>
      <c r="I1685" s="19">
        <v>0.14160577012799999</v>
      </c>
      <c r="L1685" s="19"/>
    </row>
    <row r="1686" spans="1:12">
      <c r="A1686" s="19" t="str">
        <f t="shared" si="26"/>
        <v>TTOCO₂ emissions</v>
      </c>
      <c r="B1686" t="s">
        <v>462</v>
      </c>
      <c r="C1686" t="s">
        <v>463</v>
      </c>
      <c r="D1686" t="s">
        <v>743</v>
      </c>
      <c r="E1686" s="19" t="s">
        <v>744</v>
      </c>
      <c r="F1686" s="19" t="s">
        <v>750</v>
      </c>
      <c r="G1686" s="19">
        <v>43.529619038941902</v>
      </c>
      <c r="H1686" s="19">
        <v>44.059733616324095</v>
      </c>
      <c r="I1686" s="19">
        <v>44.815963124204316</v>
      </c>
      <c r="L1686" s="19"/>
    </row>
    <row r="1687" spans="1:12">
      <c r="A1687" s="19" t="str">
        <f t="shared" si="26"/>
        <v>TUNCO₂ emissions</v>
      </c>
      <c r="B1687" t="s">
        <v>464</v>
      </c>
      <c r="C1687" t="s">
        <v>465</v>
      </c>
      <c r="D1687" t="s">
        <v>743</v>
      </c>
      <c r="E1687" s="19" t="s">
        <v>744</v>
      </c>
      <c r="F1687" s="19" t="s">
        <v>750</v>
      </c>
      <c r="G1687" s="19">
        <v>32.018643110466989</v>
      </c>
      <c r="H1687" s="19">
        <v>32.659038509754112</v>
      </c>
      <c r="I1687" s="19">
        <v>33.642877304203012</v>
      </c>
      <c r="L1687" s="19"/>
    </row>
    <row r="1688" spans="1:12">
      <c r="A1688" s="19" t="str">
        <f t="shared" si="26"/>
        <v>TURCO₂ emissions</v>
      </c>
      <c r="B1688" t="s">
        <v>51</v>
      </c>
      <c r="C1688" t="s">
        <v>466</v>
      </c>
      <c r="D1688" t="s">
        <v>743</v>
      </c>
      <c r="E1688" s="19" t="s">
        <v>744</v>
      </c>
      <c r="F1688" s="19" t="s">
        <v>750</v>
      </c>
      <c r="G1688" s="19">
        <v>422.70508348269271</v>
      </c>
      <c r="H1688" s="19">
        <v>423.92428992646308</v>
      </c>
      <c r="I1688" s="19">
        <v>426.66643881076425</v>
      </c>
      <c r="L1688" s="19"/>
    </row>
    <row r="1689" spans="1:12">
      <c r="A1689" s="19" t="str">
        <f t="shared" si="26"/>
        <v>TKMCO₂ emissions</v>
      </c>
      <c r="B1689" t="s">
        <v>52</v>
      </c>
      <c r="C1689" t="s">
        <v>467</v>
      </c>
      <c r="D1689" t="s">
        <v>743</v>
      </c>
      <c r="E1689" s="19" t="s">
        <v>744</v>
      </c>
      <c r="F1689" s="19" t="s">
        <v>750</v>
      </c>
      <c r="G1689" s="19">
        <v>83.067351234887411</v>
      </c>
      <c r="H1689" s="19">
        <v>85.879040942036895</v>
      </c>
      <c r="I1689" s="19">
        <v>88.449702505728311</v>
      </c>
      <c r="L1689" s="19"/>
    </row>
    <row r="1690" spans="1:12">
      <c r="A1690" s="19" t="str">
        <f t="shared" si="26"/>
        <v>TUVCO₂ emissions</v>
      </c>
      <c r="B1690" t="s">
        <v>53</v>
      </c>
      <c r="C1690" t="s">
        <v>470</v>
      </c>
      <c r="D1690" t="s">
        <v>743</v>
      </c>
      <c r="E1690" s="19" t="s">
        <v>744</v>
      </c>
      <c r="F1690" s="19" t="s">
        <v>750</v>
      </c>
      <c r="G1690" s="19">
        <v>1.2029576404048958E-2</v>
      </c>
      <c r="H1690" s="19">
        <v>1.2443400717393012E-2</v>
      </c>
      <c r="I1690" s="19">
        <v>1.2921061829067567E-2</v>
      </c>
      <c r="L1690" s="19"/>
    </row>
    <row r="1691" spans="1:12">
      <c r="A1691" s="19" t="str">
        <f t="shared" si="26"/>
        <v>UGACO₂ emissions</v>
      </c>
      <c r="B1691" t="s">
        <v>471</v>
      </c>
      <c r="C1691" t="s">
        <v>472</v>
      </c>
      <c r="D1691" t="s">
        <v>743</v>
      </c>
      <c r="E1691" s="19" t="s">
        <v>744</v>
      </c>
      <c r="F1691" s="19" t="s">
        <v>750</v>
      </c>
      <c r="G1691" s="19">
        <v>6.0381218504245773</v>
      </c>
      <c r="H1691" s="19">
        <v>6.3057158154215376</v>
      </c>
      <c r="I1691" s="19">
        <v>6.5913829096412639</v>
      </c>
      <c r="L1691" s="19"/>
    </row>
    <row r="1692" spans="1:12">
      <c r="A1692" s="19" t="str">
        <f t="shared" si="26"/>
        <v>UKRCO₂ emissions</v>
      </c>
      <c r="B1692" t="s">
        <v>473</v>
      </c>
      <c r="C1692" t="s">
        <v>474</v>
      </c>
      <c r="D1692" t="s">
        <v>743</v>
      </c>
      <c r="E1692" s="19" t="s">
        <v>744</v>
      </c>
      <c r="F1692" s="19" t="s">
        <v>750</v>
      </c>
      <c r="G1692" s="19">
        <v>226.70931841462217</v>
      </c>
      <c r="H1692" s="19">
        <v>227.09027187953103</v>
      </c>
      <c r="I1692" s="19">
        <v>227.47159337110844</v>
      </c>
      <c r="L1692" s="19"/>
    </row>
    <row r="1693" spans="1:12">
      <c r="A1693" s="19" t="str">
        <f t="shared" si="26"/>
        <v>ARECO₂ emissions</v>
      </c>
      <c r="B1693" t="s">
        <v>475</v>
      </c>
      <c r="C1693" t="s">
        <v>476</v>
      </c>
      <c r="D1693" t="s">
        <v>743</v>
      </c>
      <c r="E1693" s="19" t="s">
        <v>744</v>
      </c>
      <c r="F1693" s="19" t="s">
        <v>750</v>
      </c>
      <c r="G1693" s="19">
        <v>207.86419711535066</v>
      </c>
      <c r="H1693" s="19">
        <v>212.89128447821543</v>
      </c>
      <c r="I1693" s="19">
        <v>219.1162408534569</v>
      </c>
      <c r="L1693" s="19"/>
    </row>
    <row r="1694" spans="1:12">
      <c r="A1694" s="19" t="str">
        <f t="shared" si="26"/>
        <v>GBRCO₂ emissions</v>
      </c>
      <c r="B1694" t="s">
        <v>652</v>
      </c>
      <c r="C1694" t="s">
        <v>478</v>
      </c>
      <c r="D1694" t="s">
        <v>743</v>
      </c>
      <c r="E1694" s="19" t="s">
        <v>744</v>
      </c>
      <c r="F1694" s="19" t="s">
        <v>750</v>
      </c>
      <c r="G1694" s="19">
        <v>364.45833662216012</v>
      </c>
      <c r="H1694" s="19">
        <v>350.62859009463818</v>
      </c>
      <c r="I1694" s="19">
        <v>339.32442510944963</v>
      </c>
      <c r="L1694" s="19"/>
    </row>
    <row r="1695" spans="1:12">
      <c r="A1695" s="19" t="str">
        <f t="shared" si="26"/>
        <v>USACO₂ emissions</v>
      </c>
      <c r="B1695" t="s">
        <v>483</v>
      </c>
      <c r="C1695" t="s">
        <v>484</v>
      </c>
      <c r="D1695" t="s">
        <v>743</v>
      </c>
      <c r="E1695" s="19" t="s">
        <v>744</v>
      </c>
      <c r="F1695" s="19" t="s">
        <v>750</v>
      </c>
      <c r="G1695" s="19">
        <v>5423.3225321247619</v>
      </c>
      <c r="H1695" s="19">
        <v>5402.7877122429318</v>
      </c>
      <c r="I1695" s="19">
        <v>5386.6396430301875</v>
      </c>
      <c r="L1695" s="19"/>
    </row>
    <row r="1696" spans="1:12">
      <c r="A1696" s="19" t="str">
        <f t="shared" si="26"/>
        <v>URYCO₂ emissions</v>
      </c>
      <c r="B1696" t="s">
        <v>487</v>
      </c>
      <c r="C1696" t="s">
        <v>488</v>
      </c>
      <c r="D1696" t="s">
        <v>743</v>
      </c>
      <c r="E1696" s="19" t="s">
        <v>744</v>
      </c>
      <c r="F1696" s="19" t="s">
        <v>750</v>
      </c>
      <c r="G1696" s="19">
        <v>6.9290040085805371</v>
      </c>
      <c r="H1696" s="19">
        <v>6.9968670086617886</v>
      </c>
      <c r="I1696" s="19">
        <v>7.0793196787637092</v>
      </c>
      <c r="L1696" s="19"/>
    </row>
    <row r="1697" spans="1:12">
      <c r="A1697" s="19" t="str">
        <f t="shared" si="26"/>
        <v>UZBCO₂ emissions</v>
      </c>
      <c r="B1697" t="s">
        <v>54</v>
      </c>
      <c r="C1697" t="s">
        <v>489</v>
      </c>
      <c r="D1697" t="s">
        <v>743</v>
      </c>
      <c r="E1697" s="19" t="s">
        <v>744</v>
      </c>
      <c r="F1697" s="19" t="s">
        <v>750</v>
      </c>
      <c r="G1697" s="19">
        <v>89.184520387260079</v>
      </c>
      <c r="H1697" s="19">
        <v>87.233826905184159</v>
      </c>
      <c r="I1697" s="19">
        <v>85.16431501680897</v>
      </c>
      <c r="L1697" s="19"/>
    </row>
    <row r="1698" spans="1:12">
      <c r="A1698" s="19" t="str">
        <f t="shared" si="26"/>
        <v>VUTCO₂ emissions</v>
      </c>
      <c r="B1698" t="s">
        <v>55</v>
      </c>
      <c r="C1698" t="s">
        <v>490</v>
      </c>
      <c r="D1698" t="s">
        <v>743</v>
      </c>
      <c r="E1698" s="19" t="s">
        <v>744</v>
      </c>
      <c r="F1698" s="19" t="s">
        <v>750</v>
      </c>
      <c r="G1698" s="19">
        <v>0.15924830000000001</v>
      </c>
      <c r="H1698" s="19">
        <v>0.16466274646338863</v>
      </c>
      <c r="I1698" s="19">
        <v>0.17010614209690639</v>
      </c>
      <c r="L1698" s="19"/>
    </row>
    <row r="1699" spans="1:12">
      <c r="A1699" s="19" t="str">
        <f t="shared" si="26"/>
        <v>VENCO₂ emissions</v>
      </c>
      <c r="B1699" t="s">
        <v>670</v>
      </c>
      <c r="C1699" t="s">
        <v>492</v>
      </c>
      <c r="D1699" t="s">
        <v>743</v>
      </c>
      <c r="E1699" s="19" t="s">
        <v>744</v>
      </c>
      <c r="F1699" s="19" t="s">
        <v>750</v>
      </c>
      <c r="G1699" s="19">
        <v>103.3796248179415</v>
      </c>
      <c r="H1699" s="19">
        <v>88.906467028244023</v>
      </c>
      <c r="I1699" s="19">
        <v>82.503553511611798</v>
      </c>
      <c r="L1699" s="19"/>
    </row>
    <row r="1700" spans="1:12">
      <c r="A1700" s="19" t="str">
        <f t="shared" si="26"/>
        <v>VNMCO₂ emissions</v>
      </c>
      <c r="B1700" t="s">
        <v>56</v>
      </c>
      <c r="C1700" t="s">
        <v>493</v>
      </c>
      <c r="D1700" t="s">
        <v>743</v>
      </c>
      <c r="E1700" s="19" t="s">
        <v>744</v>
      </c>
      <c r="F1700" s="19" t="s">
        <v>750</v>
      </c>
      <c r="G1700" s="19">
        <v>221.16849518000001</v>
      </c>
      <c r="H1700" s="19">
        <v>235.76571689751941</v>
      </c>
      <c r="I1700" s="19">
        <v>251.09073871600845</v>
      </c>
      <c r="L1700" s="19"/>
    </row>
    <row r="1701" spans="1:12">
      <c r="A1701" s="19" t="str">
        <f t="shared" si="26"/>
        <v>YEMCO₂ emissions</v>
      </c>
      <c r="B1701" t="s">
        <v>498</v>
      </c>
      <c r="C1701" t="s">
        <v>499</v>
      </c>
      <c r="D1701" t="s">
        <v>743</v>
      </c>
      <c r="E1701" s="19" t="s">
        <v>744</v>
      </c>
      <c r="F1701" s="19" t="s">
        <v>750</v>
      </c>
      <c r="G1701" s="19">
        <v>10.262290786690228</v>
      </c>
      <c r="H1701" s="19">
        <v>10.62762325025076</v>
      </c>
      <c r="I1701" s="19">
        <v>11.084604547424297</v>
      </c>
      <c r="L1701" s="19"/>
    </row>
    <row r="1702" spans="1:12">
      <c r="A1702" s="19" t="str">
        <f t="shared" si="26"/>
        <v>ZMBCO₂ emissions</v>
      </c>
      <c r="B1702" t="s">
        <v>500</v>
      </c>
      <c r="C1702" t="s">
        <v>501</v>
      </c>
      <c r="D1702" t="s">
        <v>743</v>
      </c>
      <c r="E1702" s="19" t="s">
        <v>744</v>
      </c>
      <c r="F1702" s="19" t="s">
        <v>750</v>
      </c>
      <c r="G1702" s="19">
        <v>5.3064205079779558</v>
      </c>
      <c r="H1702" s="19">
        <v>5.4284669153607581</v>
      </c>
      <c r="I1702" s="19">
        <v>5.5967468423215641</v>
      </c>
      <c r="L1702" s="19"/>
    </row>
    <row r="1703" spans="1:12">
      <c r="A1703" s="19" t="str">
        <f t="shared" si="26"/>
        <v>ZWECO₂ emissions</v>
      </c>
      <c r="B1703" t="s">
        <v>502</v>
      </c>
      <c r="C1703" t="s">
        <v>503</v>
      </c>
      <c r="D1703" t="s">
        <v>743</v>
      </c>
      <c r="E1703" s="19" t="s">
        <v>744</v>
      </c>
      <c r="F1703" s="19" t="s">
        <v>750</v>
      </c>
      <c r="G1703" s="19">
        <v>11.509730526209839</v>
      </c>
      <c r="H1703" s="19">
        <v>11.145954611237975</v>
      </c>
      <c r="I1703" s="19">
        <v>11.402561163601892</v>
      </c>
      <c r="L1703" s="19"/>
    </row>
    <row r="1704" spans="1:12">
      <c r="A1704" s="19" t="str">
        <f t="shared" si="26"/>
        <v>AFGPM2.5 air pollution, mean annual exposure</v>
      </c>
      <c r="B1704" s="19" t="s">
        <v>0</v>
      </c>
      <c r="C1704" s="19" t="s">
        <v>62</v>
      </c>
      <c r="D1704" s="19" t="s">
        <v>751</v>
      </c>
      <c r="E1704" s="19" t="s">
        <v>752</v>
      </c>
      <c r="F1704" s="19" t="s">
        <v>753</v>
      </c>
      <c r="G1704">
        <v>52.050332565984526</v>
      </c>
      <c r="H1704">
        <v>50.599204952545577</v>
      </c>
      <c r="I1704">
        <v>49.8659587362827</v>
      </c>
      <c r="L1704" s="19"/>
    </row>
    <row r="1705" spans="1:12">
      <c r="A1705" s="19" t="str">
        <f t="shared" si="26"/>
        <v>ARMPM2.5 air pollution, mean annual exposure</v>
      </c>
      <c r="B1705" s="19" t="s">
        <v>2</v>
      </c>
      <c r="C1705" s="19" t="s">
        <v>82</v>
      </c>
      <c r="D1705" s="19" t="s">
        <v>751</v>
      </c>
      <c r="E1705" s="19" t="s">
        <v>752</v>
      </c>
      <c r="F1705" s="19" t="s">
        <v>753</v>
      </c>
      <c r="G1705">
        <v>32.878882879326021</v>
      </c>
      <c r="H1705">
        <v>32.743815816059808</v>
      </c>
      <c r="I1705">
        <v>32.668718808149194</v>
      </c>
      <c r="L1705" s="19"/>
    </row>
    <row r="1706" spans="1:12">
      <c r="A1706" s="19" t="str">
        <f t="shared" si="26"/>
        <v>AUSPM2.5 air pollution, mean annual exposure</v>
      </c>
      <c r="B1706" s="19" t="s">
        <v>3</v>
      </c>
      <c r="C1706" s="19" t="s">
        <v>85</v>
      </c>
      <c r="D1706" s="19" t="s">
        <v>751</v>
      </c>
      <c r="E1706" s="19" t="s">
        <v>752</v>
      </c>
      <c r="F1706" s="19" t="s">
        <v>753</v>
      </c>
      <c r="G1706">
        <v>8.3245261405850961</v>
      </c>
      <c r="H1706">
        <v>8.2294126159052077</v>
      </c>
      <c r="I1706">
        <v>8.1433562899791561</v>
      </c>
      <c r="L1706" s="19"/>
    </row>
    <row r="1707" spans="1:12">
      <c r="A1707" s="19" t="str">
        <f t="shared" si="26"/>
        <v>AZEPM2.5 air pollution, mean annual exposure</v>
      </c>
      <c r="B1707" s="19" t="s">
        <v>4</v>
      </c>
      <c r="C1707" s="19" t="s">
        <v>88</v>
      </c>
      <c r="D1707" s="19" t="s">
        <v>751</v>
      </c>
      <c r="E1707" s="19" t="s">
        <v>752</v>
      </c>
      <c r="F1707" s="19" t="s">
        <v>753</v>
      </c>
      <c r="G1707">
        <v>20.246634043452985</v>
      </c>
      <c r="H1707">
        <v>20.546598185179285</v>
      </c>
      <c r="I1707">
        <v>20.87134821264905</v>
      </c>
      <c r="L1707" s="19"/>
    </row>
    <row r="1708" spans="1:12">
      <c r="A1708" s="19" t="str">
        <f t="shared" si="26"/>
        <v>BGDPM2.5 air pollution, mean annual exposure</v>
      </c>
      <c r="B1708" s="19" t="s">
        <v>5</v>
      </c>
      <c r="C1708" s="19" t="s">
        <v>93</v>
      </c>
      <c r="D1708" s="19" t="s">
        <v>751</v>
      </c>
      <c r="E1708" s="19" t="s">
        <v>752</v>
      </c>
      <c r="F1708" s="19" t="s">
        <v>753</v>
      </c>
      <c r="G1708">
        <v>63.914997616144596</v>
      </c>
      <c r="H1708">
        <v>65.122286266846956</v>
      </c>
      <c r="I1708">
        <v>65.998813436367186</v>
      </c>
      <c r="L1708" s="19"/>
    </row>
    <row r="1709" spans="1:12">
      <c r="A1709" s="19" t="str">
        <f t="shared" si="26"/>
        <v>BTNPM2.5 air pollution, mean annual exposure</v>
      </c>
      <c r="B1709" s="19" t="s">
        <v>6</v>
      </c>
      <c r="C1709" s="19" t="s">
        <v>106</v>
      </c>
      <c r="D1709" s="19" t="s">
        <v>751</v>
      </c>
      <c r="E1709" s="19" t="s">
        <v>752</v>
      </c>
      <c r="F1709" s="19" t="s">
        <v>753</v>
      </c>
      <c r="G1709">
        <v>40.543511167856217</v>
      </c>
      <c r="H1709">
        <v>42.105693018456378</v>
      </c>
      <c r="I1709">
        <v>43.803172098738251</v>
      </c>
      <c r="L1709" s="19"/>
    </row>
    <row r="1710" spans="1:12">
      <c r="A1710" s="19" t="str">
        <f t="shared" si="26"/>
        <v>BRNPM2.5 air pollution, mean annual exposure</v>
      </c>
      <c r="B1710" s="19" t="s">
        <v>7</v>
      </c>
      <c r="C1710" s="19" t="s">
        <v>123</v>
      </c>
      <c r="D1710" s="19" t="s">
        <v>751</v>
      </c>
      <c r="E1710" s="19" t="s">
        <v>752</v>
      </c>
      <c r="F1710" s="19" t="s">
        <v>753</v>
      </c>
      <c r="G1710">
        <v>5.8678551704998645</v>
      </c>
      <c r="H1710">
        <v>5.8637949062859107</v>
      </c>
      <c r="I1710">
        <v>5.9176960438580224</v>
      </c>
      <c r="L1710" s="19"/>
    </row>
    <row r="1711" spans="1:12">
      <c r="A1711" s="19" t="str">
        <f t="shared" si="26"/>
        <v>KHMPM2.5 air pollution, mean annual exposure</v>
      </c>
      <c r="B1711" s="19" t="s">
        <v>8</v>
      </c>
      <c r="C1711" s="19" t="s">
        <v>132</v>
      </c>
      <c r="D1711" s="19" t="s">
        <v>751</v>
      </c>
      <c r="E1711" s="19" t="s">
        <v>752</v>
      </c>
      <c r="F1711" s="19" t="s">
        <v>753</v>
      </c>
      <c r="G1711">
        <v>26.813653528357015</v>
      </c>
      <c r="H1711">
        <v>27.332259990698994</v>
      </c>
      <c r="I1711">
        <v>27.83481002583882</v>
      </c>
      <c r="L1711" s="19"/>
    </row>
    <row r="1712" spans="1:12">
      <c r="A1712" s="19" t="str">
        <f t="shared" si="26"/>
        <v>CHNPM2.5 air pollution, mean annual exposure</v>
      </c>
      <c r="B1712" s="19" t="s">
        <v>9</v>
      </c>
      <c r="C1712" s="19" t="s">
        <v>145</v>
      </c>
      <c r="D1712" s="19" t="s">
        <v>751</v>
      </c>
      <c r="E1712" s="19" t="s">
        <v>752</v>
      </c>
      <c r="F1712" s="19" t="s">
        <v>753</v>
      </c>
      <c r="G1712">
        <v>53.781027533719232</v>
      </c>
      <c r="H1712">
        <v>54.157322308983119</v>
      </c>
      <c r="I1712">
        <v>54.484785379786629</v>
      </c>
      <c r="L1712" s="19"/>
    </row>
    <row r="1713" spans="1:12">
      <c r="A1713" s="19" t="str">
        <f t="shared" si="26"/>
        <v>PRKPM2.5 air pollution, mean annual exposure</v>
      </c>
      <c r="B1713" s="19" t="s">
        <v>175</v>
      </c>
      <c r="C1713" s="19" t="s">
        <v>176</v>
      </c>
      <c r="D1713" s="19" t="s">
        <v>751</v>
      </c>
      <c r="E1713" s="19" t="s">
        <v>752</v>
      </c>
      <c r="F1713" s="19" t="s">
        <v>753</v>
      </c>
      <c r="G1713">
        <v>31.232015814007539</v>
      </c>
      <c r="H1713">
        <v>31.919113945628467</v>
      </c>
      <c r="I1713">
        <v>32.812848518886057</v>
      </c>
      <c r="L1713" s="19"/>
    </row>
    <row r="1714" spans="1:12">
      <c r="A1714" s="19" t="str">
        <f t="shared" si="26"/>
        <v>FJIPM2.5 air pollution, mean annual exposure</v>
      </c>
      <c r="B1714" s="19" t="s">
        <v>11</v>
      </c>
      <c r="C1714" s="19" t="s">
        <v>207</v>
      </c>
      <c r="D1714" s="19" t="s">
        <v>751</v>
      </c>
      <c r="E1714" s="19" t="s">
        <v>752</v>
      </c>
      <c r="F1714" s="19" t="s">
        <v>753</v>
      </c>
      <c r="G1714">
        <v>10.192608368336094</v>
      </c>
      <c r="H1714">
        <v>9.8726781813048632</v>
      </c>
      <c r="I1714">
        <v>9.552426544285332</v>
      </c>
      <c r="L1714" s="19"/>
    </row>
    <row r="1715" spans="1:12">
      <c r="A1715" s="19" t="str">
        <f t="shared" si="26"/>
        <v>GEOPM2.5 air pollution, mean annual exposure</v>
      </c>
      <c r="B1715" s="19" t="s">
        <v>13</v>
      </c>
      <c r="C1715" s="19" t="s">
        <v>221</v>
      </c>
      <c r="D1715" s="19" t="s">
        <v>751</v>
      </c>
      <c r="E1715" s="19" t="s">
        <v>752</v>
      </c>
      <c r="F1715" s="19" t="s">
        <v>753</v>
      </c>
      <c r="G1715">
        <v>23.146903284834853</v>
      </c>
      <c r="H1715">
        <v>23.54019894429134</v>
      </c>
      <c r="I1715">
        <v>23.931195205115998</v>
      </c>
      <c r="L1715" s="19"/>
    </row>
    <row r="1716" spans="1:12">
      <c r="A1716" s="19" t="str">
        <f t="shared" si="26"/>
        <v>INDPM2.5 air pollution, mean annual exposure</v>
      </c>
      <c r="B1716" s="19" t="s">
        <v>16</v>
      </c>
      <c r="C1716" s="19" t="s">
        <v>259</v>
      </c>
      <c r="D1716" s="19" t="s">
        <v>751</v>
      </c>
      <c r="E1716" s="19" t="s">
        <v>752</v>
      </c>
      <c r="F1716" s="19" t="s">
        <v>753</v>
      </c>
      <c r="G1716">
        <v>92.183033048691939</v>
      </c>
      <c r="H1716">
        <v>93.509693116567348</v>
      </c>
      <c r="I1716">
        <v>94.624238929617519</v>
      </c>
      <c r="L1716" s="19"/>
    </row>
    <row r="1717" spans="1:12">
      <c r="A1717" s="19" t="str">
        <f t="shared" si="26"/>
        <v>IDNPM2.5 air pollution, mean annual exposure</v>
      </c>
      <c r="B1717" s="19" t="s">
        <v>17</v>
      </c>
      <c r="C1717" s="19" t="s">
        <v>260</v>
      </c>
      <c r="D1717" s="19" t="s">
        <v>751</v>
      </c>
      <c r="E1717" s="19" t="s">
        <v>752</v>
      </c>
      <c r="F1717" s="19" t="s">
        <v>753</v>
      </c>
      <c r="G1717">
        <v>16.896025031510746</v>
      </c>
      <c r="H1717">
        <v>17.096918751435929</v>
      </c>
      <c r="I1717">
        <v>17.316667077372092</v>
      </c>
      <c r="L1717" s="19"/>
    </row>
    <row r="1718" spans="1:12">
      <c r="A1718" s="19" t="str">
        <f t="shared" si="26"/>
        <v>IRNPM2.5 air pollution, mean annual exposure</v>
      </c>
      <c r="B1718" s="19" t="s">
        <v>18</v>
      </c>
      <c r="C1718" s="19" t="s">
        <v>261</v>
      </c>
      <c r="D1718" s="19" t="s">
        <v>751</v>
      </c>
      <c r="E1718" s="19" t="s">
        <v>752</v>
      </c>
      <c r="F1718" s="19" t="s">
        <v>753</v>
      </c>
      <c r="G1718">
        <v>34.456846854875145</v>
      </c>
      <c r="H1718">
        <v>33.417724621402805</v>
      </c>
      <c r="I1718">
        <v>32.969950314136668</v>
      </c>
      <c r="L1718" s="19"/>
    </row>
    <row r="1719" spans="1:12">
      <c r="A1719" s="19" t="str">
        <f t="shared" si="26"/>
        <v>JPNPM2.5 air pollution, mean annual exposure</v>
      </c>
      <c r="B1719" s="19" t="s">
        <v>19</v>
      </c>
      <c r="C1719" s="19" t="s">
        <v>274</v>
      </c>
      <c r="D1719" s="19" t="s">
        <v>751</v>
      </c>
      <c r="E1719" s="19" t="s">
        <v>752</v>
      </c>
      <c r="F1719" s="19" t="s">
        <v>753</v>
      </c>
      <c r="G1719">
        <v>11.622351597737552</v>
      </c>
      <c r="H1719">
        <v>11.594665252901367</v>
      </c>
      <c r="I1719">
        <v>11.611773852113142</v>
      </c>
      <c r="L1719" s="19"/>
    </row>
    <row r="1720" spans="1:12">
      <c r="A1720" s="19" t="str">
        <f t="shared" si="26"/>
        <v>KAZPM2.5 air pollution, mean annual exposure</v>
      </c>
      <c r="B1720" s="19" t="s">
        <v>20</v>
      </c>
      <c r="C1720" s="19" t="s">
        <v>279</v>
      </c>
      <c r="D1720" s="19" t="s">
        <v>751</v>
      </c>
      <c r="E1720" s="19" t="s">
        <v>752</v>
      </c>
      <c r="F1720" s="19" t="s">
        <v>753</v>
      </c>
      <c r="G1720">
        <v>15.03868296597021</v>
      </c>
      <c r="H1720">
        <v>15.565039839386008</v>
      </c>
      <c r="I1720">
        <v>16.10981302658913</v>
      </c>
      <c r="L1720" s="19"/>
    </row>
    <row r="1721" spans="1:12">
      <c r="A1721" s="19" t="str">
        <f t="shared" si="26"/>
        <v>KIRPM2.5 air pollution, mean annual exposure</v>
      </c>
      <c r="B1721" s="19" t="s">
        <v>21</v>
      </c>
      <c r="C1721" s="19" t="s">
        <v>282</v>
      </c>
      <c r="D1721" s="19" t="s">
        <v>751</v>
      </c>
      <c r="E1721" s="19" t="s">
        <v>752</v>
      </c>
      <c r="F1721" s="19" t="s">
        <v>753</v>
      </c>
      <c r="G1721">
        <v>10.501036845440405</v>
      </c>
      <c r="H1721">
        <v>10.435330033811402</v>
      </c>
      <c r="I1721">
        <v>10.412316417429755</v>
      </c>
      <c r="L1721" s="19"/>
    </row>
    <row r="1722" spans="1:12">
      <c r="A1722" s="19" t="str">
        <f t="shared" si="26"/>
        <v>KGZPM2.5 air pollution, mean annual exposure</v>
      </c>
      <c r="B1722" s="19" t="s">
        <v>22</v>
      </c>
      <c r="C1722" s="19" t="s">
        <v>285</v>
      </c>
      <c r="D1722" s="19" t="s">
        <v>751</v>
      </c>
      <c r="E1722" s="19" t="s">
        <v>752</v>
      </c>
      <c r="F1722" s="19" t="s">
        <v>753</v>
      </c>
      <c r="G1722">
        <v>21.83056670545119</v>
      </c>
      <c r="H1722">
        <v>21.496924649059928</v>
      </c>
      <c r="I1722">
        <v>21.089202896682892</v>
      </c>
      <c r="L1722" s="19"/>
    </row>
    <row r="1723" spans="1:12">
      <c r="A1723" s="19" t="str">
        <f t="shared" si="26"/>
        <v>LAOPM2.5 air pollution, mean annual exposure</v>
      </c>
      <c r="B1723" s="19" t="s">
        <v>23</v>
      </c>
      <c r="C1723" s="19" t="s">
        <v>286</v>
      </c>
      <c r="D1723" s="19" t="s">
        <v>751</v>
      </c>
      <c r="E1723" s="19" t="s">
        <v>752</v>
      </c>
      <c r="F1723" s="19" t="s">
        <v>753</v>
      </c>
      <c r="G1723">
        <v>23.94947447949388</v>
      </c>
      <c r="H1723">
        <v>23.428436344671855</v>
      </c>
      <c r="I1723">
        <v>22.940291870014864</v>
      </c>
      <c r="L1723" s="19"/>
    </row>
    <row r="1724" spans="1:12">
      <c r="A1724" s="19" t="str">
        <f t="shared" si="26"/>
        <v>MYSPM2.5 air pollution, mean annual exposure</v>
      </c>
      <c r="B1724" s="19" t="s">
        <v>25</v>
      </c>
      <c r="C1724" s="19" t="s">
        <v>307</v>
      </c>
      <c r="D1724" s="19" t="s">
        <v>751</v>
      </c>
      <c r="E1724" s="19" t="s">
        <v>752</v>
      </c>
      <c r="F1724" s="19" t="s">
        <v>753</v>
      </c>
      <c r="G1724">
        <v>16.369165798403635</v>
      </c>
      <c r="H1724">
        <v>16.499926143329546</v>
      </c>
      <c r="I1724">
        <v>16.664640717780053</v>
      </c>
      <c r="L1724" s="19"/>
    </row>
    <row r="1725" spans="1:12">
      <c r="A1725" s="19" t="str">
        <f t="shared" si="26"/>
        <v>MDVPM2.5 air pollution, mean annual exposure</v>
      </c>
      <c r="B1725" s="19" t="s">
        <v>26</v>
      </c>
      <c r="C1725" s="19" t="s">
        <v>308</v>
      </c>
      <c r="D1725" s="19" t="s">
        <v>751</v>
      </c>
      <c r="E1725" s="19" t="s">
        <v>752</v>
      </c>
      <c r="F1725" s="19" t="s">
        <v>753</v>
      </c>
      <c r="G1725">
        <v>7.5199271910549568</v>
      </c>
      <c r="H1725">
        <v>7.4424722376798869</v>
      </c>
      <c r="I1725">
        <v>7.2811764142170938</v>
      </c>
      <c r="L1725" s="19"/>
    </row>
    <row r="1726" spans="1:12">
      <c r="A1726" s="19" t="str">
        <f t="shared" si="26"/>
        <v>MHLPM2.5 air pollution, mean annual exposure</v>
      </c>
      <c r="B1726" s="19" t="s">
        <v>27</v>
      </c>
      <c r="C1726" s="19" t="s">
        <v>313</v>
      </c>
      <c r="D1726" s="19" t="s">
        <v>751</v>
      </c>
      <c r="E1726" s="19" t="s">
        <v>752</v>
      </c>
      <c r="F1726" s="19" t="s">
        <v>753</v>
      </c>
      <c r="G1726">
        <v>10.07644278071804</v>
      </c>
      <c r="H1726">
        <v>9.9826032432330152</v>
      </c>
      <c r="I1726">
        <v>9.8606357414231454</v>
      </c>
      <c r="L1726" s="19"/>
    </row>
    <row r="1727" spans="1:12">
      <c r="A1727" s="19" t="str">
        <f t="shared" si="26"/>
        <v>FSMPM2.5 air pollution, mean annual exposure</v>
      </c>
      <c r="B1727" s="19" t="s">
        <v>28</v>
      </c>
      <c r="C1727" s="19" t="s">
        <v>324</v>
      </c>
      <c r="D1727" s="19" t="s">
        <v>751</v>
      </c>
      <c r="E1727" s="19" t="s">
        <v>752</v>
      </c>
      <c r="F1727" s="19" t="s">
        <v>753</v>
      </c>
      <c r="G1727">
        <v>11.536039624557397</v>
      </c>
      <c r="H1727">
        <v>11.65899456054626</v>
      </c>
      <c r="I1727">
        <v>12.004266878601706</v>
      </c>
      <c r="L1727" s="19"/>
    </row>
    <row r="1728" spans="1:12">
      <c r="A1728" s="19" t="str">
        <f t="shared" si="26"/>
        <v>MNGPM2.5 air pollution, mean annual exposure</v>
      </c>
      <c r="B1728" s="19" t="s">
        <v>29</v>
      </c>
      <c r="C1728" s="19" t="s">
        <v>327</v>
      </c>
      <c r="D1728" s="19" t="s">
        <v>751</v>
      </c>
      <c r="E1728" s="19" t="s">
        <v>752</v>
      </c>
      <c r="F1728" s="19" t="s">
        <v>753</v>
      </c>
      <c r="G1728">
        <v>44.93249270472915</v>
      </c>
      <c r="H1728">
        <v>47.644110315088014</v>
      </c>
      <c r="I1728">
        <v>50.492837769390881</v>
      </c>
      <c r="L1728" s="19"/>
    </row>
    <row r="1729" spans="1:12">
      <c r="A1729" s="19" t="str">
        <f t="shared" ref="A1729:A1792" si="27">C1729&amp;D1729</f>
        <v>MMRPM2.5 air pollution, mean annual exposure</v>
      </c>
      <c r="B1729" s="19" t="s">
        <v>30</v>
      </c>
      <c r="C1729" s="19" t="s">
        <v>336</v>
      </c>
      <c r="D1729" s="19" t="s">
        <v>751</v>
      </c>
      <c r="E1729" s="19" t="s">
        <v>752</v>
      </c>
      <c r="F1729" s="19" t="s">
        <v>753</v>
      </c>
      <c r="G1729">
        <v>35.006148278403437</v>
      </c>
      <c r="H1729">
        <v>34.839833058460925</v>
      </c>
      <c r="I1729">
        <v>34.706780166969324</v>
      </c>
      <c r="L1729" s="19"/>
    </row>
    <row r="1730" spans="1:12">
      <c r="A1730" s="19" t="str">
        <f t="shared" si="27"/>
        <v>NRUPM2.5 air pollution, mean annual exposure</v>
      </c>
      <c r="B1730" s="19" t="s">
        <v>31</v>
      </c>
      <c r="C1730" s="19" t="s">
        <v>339</v>
      </c>
      <c r="D1730" s="19" t="s">
        <v>751</v>
      </c>
      <c r="E1730" s="19" t="s">
        <v>752</v>
      </c>
      <c r="F1730" s="19" t="s">
        <v>753</v>
      </c>
      <c r="G1730" s="20" t="e">
        <v>#N/A</v>
      </c>
      <c r="H1730" s="20" t="e">
        <v>#N/A</v>
      </c>
      <c r="I1730" s="20" t="e">
        <v>#N/A</v>
      </c>
      <c r="L1730" s="19"/>
    </row>
    <row r="1731" spans="1:12">
      <c r="A1731" s="19" t="str">
        <f t="shared" si="27"/>
        <v>NPLPM2.5 air pollution, mean annual exposure</v>
      </c>
      <c r="B1731" s="19" t="s">
        <v>32</v>
      </c>
      <c r="C1731" s="19" t="s">
        <v>340</v>
      </c>
      <c r="D1731" s="19" t="s">
        <v>751</v>
      </c>
      <c r="E1731" s="19" t="s">
        <v>752</v>
      </c>
      <c r="F1731" s="19" t="s">
        <v>753</v>
      </c>
      <c r="G1731">
        <v>101.92431511823881</v>
      </c>
      <c r="H1731">
        <v>102.42868907844618</v>
      </c>
      <c r="I1731">
        <v>100.91101029428748</v>
      </c>
      <c r="L1731" s="19"/>
    </row>
    <row r="1732" spans="1:12">
      <c r="A1732" s="19" t="str">
        <f t="shared" si="27"/>
        <v>NZLPM2.5 air pollution, mean annual exposure</v>
      </c>
      <c r="B1732" s="19" t="s">
        <v>34</v>
      </c>
      <c r="C1732" s="19" t="s">
        <v>344</v>
      </c>
      <c r="D1732" s="19" t="s">
        <v>751</v>
      </c>
      <c r="E1732" s="19" t="s">
        <v>752</v>
      </c>
      <c r="F1732" s="19" t="s">
        <v>753</v>
      </c>
      <c r="G1732">
        <v>5.7862800015103879</v>
      </c>
      <c r="H1732">
        <v>5.7204563159670805</v>
      </c>
      <c r="I1732">
        <v>5.6485984100934914</v>
      </c>
      <c r="L1732" s="19"/>
    </row>
    <row r="1733" spans="1:12">
      <c r="A1733" s="19" t="str">
        <f t="shared" si="27"/>
        <v>PAKPM2.5 air pollution, mean annual exposure</v>
      </c>
      <c r="B1733" s="19" t="s">
        <v>37</v>
      </c>
      <c r="C1733" s="19" t="s">
        <v>361</v>
      </c>
      <c r="D1733" s="19" t="s">
        <v>751</v>
      </c>
      <c r="E1733" s="19" t="s">
        <v>752</v>
      </c>
      <c r="F1733" s="19" t="s">
        <v>753</v>
      </c>
      <c r="G1733">
        <v>56.84960903306925</v>
      </c>
      <c r="H1733">
        <v>54.993232722283672</v>
      </c>
      <c r="I1733">
        <v>54.271280418142915</v>
      </c>
      <c r="L1733" s="19"/>
    </row>
    <row r="1734" spans="1:12">
      <c r="A1734" s="19" t="str">
        <f t="shared" si="27"/>
        <v>PLWPM2.5 air pollution, mean annual exposure</v>
      </c>
      <c r="B1734" s="19" t="s">
        <v>38</v>
      </c>
      <c r="C1734" s="19" t="s">
        <v>362</v>
      </c>
      <c r="D1734" s="19" t="s">
        <v>751</v>
      </c>
      <c r="E1734" s="19" t="s">
        <v>752</v>
      </c>
      <c r="F1734" s="19" t="s">
        <v>753</v>
      </c>
      <c r="G1734" s="20" t="e">
        <v>#N/A</v>
      </c>
      <c r="H1734" s="20" t="e">
        <v>#N/A</v>
      </c>
      <c r="I1734" s="20" t="e">
        <v>#N/A</v>
      </c>
      <c r="L1734" s="19"/>
    </row>
    <row r="1735" spans="1:12">
      <c r="A1735" s="19" t="str">
        <f t="shared" si="27"/>
        <v>PNGPM2.5 air pollution, mean annual exposure</v>
      </c>
      <c r="B1735" s="19" t="s">
        <v>39</v>
      </c>
      <c r="C1735" s="19" t="s">
        <v>365</v>
      </c>
      <c r="D1735" s="19" t="s">
        <v>751</v>
      </c>
      <c r="E1735" s="19" t="s">
        <v>752</v>
      </c>
      <c r="F1735" s="19" t="s">
        <v>753</v>
      </c>
      <c r="G1735">
        <v>12.730452006819222</v>
      </c>
      <c r="H1735">
        <v>13.034505360321564</v>
      </c>
      <c r="I1735">
        <v>13.496902047109238</v>
      </c>
      <c r="L1735" s="19"/>
    </row>
    <row r="1736" spans="1:12">
      <c r="A1736" s="19" t="str">
        <f t="shared" si="27"/>
        <v>PHLPM2.5 air pollution, mean annual exposure</v>
      </c>
      <c r="B1736" s="19" t="s">
        <v>40</v>
      </c>
      <c r="C1736" s="19" t="s">
        <v>370</v>
      </c>
      <c r="D1736" s="19" t="s">
        <v>751</v>
      </c>
      <c r="E1736" s="19" t="s">
        <v>752</v>
      </c>
      <c r="F1736" s="19" t="s">
        <v>753</v>
      </c>
      <c r="G1736">
        <v>17.828220270453748</v>
      </c>
      <c r="H1736">
        <v>17.729231384979752</v>
      </c>
      <c r="I1736">
        <v>17.647377204894852</v>
      </c>
      <c r="L1736" s="19"/>
    </row>
    <row r="1737" spans="1:12">
      <c r="A1737" s="19" t="str">
        <f t="shared" si="27"/>
        <v>KORPM2.5 air pollution, mean annual exposure</v>
      </c>
      <c r="B1737" s="19" t="s">
        <v>41</v>
      </c>
      <c r="C1737" s="19" t="s">
        <v>381</v>
      </c>
      <c r="D1737" s="19" t="s">
        <v>751</v>
      </c>
      <c r="E1737" s="19" t="s">
        <v>752</v>
      </c>
      <c r="F1737" s="19" t="s">
        <v>753</v>
      </c>
      <c r="G1737">
        <v>24.690493596741852</v>
      </c>
      <c r="H1737">
        <v>24.499420830353401</v>
      </c>
      <c r="I1737">
        <v>24.333602291775442</v>
      </c>
      <c r="L1737" s="19"/>
    </row>
    <row r="1738" spans="1:12">
      <c r="A1738" s="19" t="str">
        <f t="shared" si="27"/>
        <v>RUSPM2.5 air pollution, mean annual exposure</v>
      </c>
      <c r="B1738" s="19" t="s">
        <v>42</v>
      </c>
      <c r="C1738" s="19" t="s">
        <v>388</v>
      </c>
      <c r="D1738" s="19" t="s">
        <v>751</v>
      </c>
      <c r="E1738" s="19" t="s">
        <v>752</v>
      </c>
      <c r="F1738" s="19" t="s">
        <v>753</v>
      </c>
      <c r="G1738">
        <v>16.158673925665255</v>
      </c>
      <c r="H1738">
        <v>16.152121572306047</v>
      </c>
      <c r="I1738">
        <v>16.177306615155981</v>
      </c>
      <c r="L1738" s="19"/>
    </row>
    <row r="1739" spans="1:12">
      <c r="A1739" s="19" t="str">
        <f t="shared" si="27"/>
        <v>WSMPM2.5 air pollution, mean annual exposure</v>
      </c>
      <c r="B1739" s="19" t="s">
        <v>43</v>
      </c>
      <c r="C1739" s="19" t="s">
        <v>405</v>
      </c>
      <c r="D1739" s="19" t="s">
        <v>751</v>
      </c>
      <c r="E1739" s="19" t="s">
        <v>752</v>
      </c>
      <c r="F1739" s="19" t="s">
        <v>753</v>
      </c>
      <c r="G1739">
        <v>11.914507263014313</v>
      </c>
      <c r="H1739">
        <v>12.51010293248661</v>
      </c>
      <c r="I1739">
        <v>13.144743552530999</v>
      </c>
      <c r="L1739" s="19"/>
    </row>
    <row r="1740" spans="1:12">
      <c r="A1740" s="19" t="str">
        <f t="shared" si="27"/>
        <v>SGPPM2.5 air pollution, mean annual exposure</v>
      </c>
      <c r="B1740" s="19" t="s">
        <v>44</v>
      </c>
      <c r="C1740" s="19" t="s">
        <v>421</v>
      </c>
      <c r="D1740" s="19" t="s">
        <v>751</v>
      </c>
      <c r="E1740" s="19" t="s">
        <v>752</v>
      </c>
      <c r="F1740" s="19" t="s">
        <v>753</v>
      </c>
      <c r="G1740">
        <v>19.009988315540831</v>
      </c>
      <c r="H1740">
        <v>18.832080087979925</v>
      </c>
      <c r="I1740">
        <v>18.766471177950546</v>
      </c>
    </row>
    <row r="1741" spans="1:12">
      <c r="A1741" s="19" t="str">
        <f t="shared" si="27"/>
        <v>SLBPM2.5 air pollution, mean annual exposure</v>
      </c>
      <c r="B1741" s="19" t="s">
        <v>45</v>
      </c>
      <c r="C1741" s="19" t="s">
        <v>428</v>
      </c>
      <c r="D1741" s="19" t="s">
        <v>751</v>
      </c>
      <c r="E1741" s="19" t="s">
        <v>752</v>
      </c>
      <c r="F1741" s="19" t="s">
        <v>753</v>
      </c>
      <c r="G1741">
        <v>11.969735959116832</v>
      </c>
      <c r="H1741">
        <v>11.906868779251543</v>
      </c>
      <c r="I1741">
        <v>11.858997967712625</v>
      </c>
    </row>
    <row r="1742" spans="1:12">
      <c r="A1742" s="19" t="str">
        <f t="shared" si="27"/>
        <v>LKAPM2.5 air pollution, mean annual exposure</v>
      </c>
      <c r="B1742" s="19" t="s">
        <v>46</v>
      </c>
      <c r="C1742" s="19" t="s">
        <v>439</v>
      </c>
      <c r="D1742" s="19" t="s">
        <v>751</v>
      </c>
      <c r="E1742" s="19" t="s">
        <v>752</v>
      </c>
      <c r="F1742" s="19" t="s">
        <v>753</v>
      </c>
      <c r="G1742">
        <v>7.3146693221652619</v>
      </c>
      <c r="H1742">
        <v>5.9635581803358528</v>
      </c>
      <c r="I1742">
        <v>4.8954593156716717</v>
      </c>
    </row>
    <row r="1743" spans="1:12">
      <c r="A1743" s="19" t="str">
        <f t="shared" si="27"/>
        <v>TJKPM2.5 air pollution, mean annual exposure</v>
      </c>
      <c r="B1743" s="19" t="s">
        <v>47</v>
      </c>
      <c r="C1743" s="19" t="s">
        <v>454</v>
      </c>
      <c r="D1743" s="19" t="s">
        <v>751</v>
      </c>
      <c r="E1743" s="19" t="s">
        <v>752</v>
      </c>
      <c r="F1743" s="19" t="s">
        <v>753</v>
      </c>
      <c r="G1743">
        <v>52.418975248720095</v>
      </c>
      <c r="H1743">
        <v>55.255765414629607</v>
      </c>
      <c r="I1743">
        <v>58.191126734997823</v>
      </c>
    </row>
    <row r="1744" spans="1:12">
      <c r="A1744" s="19" t="str">
        <f t="shared" si="27"/>
        <v>THAPM2.5 air pollution, mean annual exposure</v>
      </c>
      <c r="B1744" s="19" t="s">
        <v>48</v>
      </c>
      <c r="C1744" s="19" t="s">
        <v>455</v>
      </c>
      <c r="D1744" s="19" t="s">
        <v>751</v>
      </c>
      <c r="E1744" s="19" t="s">
        <v>752</v>
      </c>
      <c r="F1744" s="19" t="s">
        <v>753</v>
      </c>
      <c r="G1744">
        <v>26.073473220989229</v>
      </c>
      <c r="H1744">
        <v>25.944673309825642</v>
      </c>
      <c r="I1744">
        <v>25.86658172495175</v>
      </c>
    </row>
    <row r="1745" spans="1:9">
      <c r="A1745" s="19" t="str">
        <f t="shared" si="27"/>
        <v>TLSPM2.5 air pollution, mean annual exposure</v>
      </c>
      <c r="B1745" s="19" t="s">
        <v>49</v>
      </c>
      <c r="C1745" s="19" t="s">
        <v>456</v>
      </c>
      <c r="D1745" s="19" t="s">
        <v>751</v>
      </c>
      <c r="E1745" s="19" t="s">
        <v>752</v>
      </c>
      <c r="F1745" s="19" t="s">
        <v>753</v>
      </c>
      <c r="G1745">
        <v>20.690063110205113</v>
      </c>
      <c r="H1745">
        <v>21.683188135521</v>
      </c>
      <c r="I1745">
        <v>22.767347825823474</v>
      </c>
    </row>
    <row r="1746" spans="1:9">
      <c r="A1746" s="19" t="str">
        <f t="shared" si="27"/>
        <v>TONPM2.5 air pollution, mean annual exposure</v>
      </c>
      <c r="B1746" s="19" t="s">
        <v>50</v>
      </c>
      <c r="C1746" s="19" t="s">
        <v>461</v>
      </c>
      <c r="D1746" s="19" t="s">
        <v>751</v>
      </c>
      <c r="E1746" s="19" t="s">
        <v>752</v>
      </c>
      <c r="F1746" s="19" t="s">
        <v>753</v>
      </c>
      <c r="G1746">
        <v>8.8054371655656762</v>
      </c>
      <c r="H1746">
        <v>7.9901353649265188</v>
      </c>
      <c r="I1746">
        <v>7.3221083238577096</v>
      </c>
    </row>
    <row r="1747" spans="1:9">
      <c r="A1747" s="19" t="str">
        <f t="shared" si="27"/>
        <v>TURPM2.5 air pollution, mean annual exposure</v>
      </c>
      <c r="B1747" s="19" t="s">
        <v>51</v>
      </c>
      <c r="C1747" s="19" t="s">
        <v>466</v>
      </c>
      <c r="D1747" s="19" t="s">
        <v>751</v>
      </c>
      <c r="E1747" s="19" t="s">
        <v>752</v>
      </c>
      <c r="F1747" s="19" t="s">
        <v>753</v>
      </c>
      <c r="G1747">
        <v>41.450585154883846</v>
      </c>
      <c r="H1747">
        <v>40.323120654632596</v>
      </c>
      <c r="I1747">
        <v>39.366513731776202</v>
      </c>
    </row>
    <row r="1748" spans="1:9">
      <c r="A1748" s="19" t="str">
        <f t="shared" si="27"/>
        <v>TKMPM2.5 air pollution, mean annual exposure</v>
      </c>
      <c r="B1748" s="19" t="s">
        <v>52</v>
      </c>
      <c r="C1748" s="19" t="s">
        <v>467</v>
      </c>
      <c r="D1748" s="19" t="s">
        <v>751</v>
      </c>
      <c r="E1748" s="19" t="s">
        <v>752</v>
      </c>
      <c r="F1748" s="19" t="s">
        <v>753</v>
      </c>
      <c r="G1748">
        <v>21.977136806273144</v>
      </c>
      <c r="H1748">
        <v>21.962632453517113</v>
      </c>
      <c r="I1748">
        <v>21.865028261420282</v>
      </c>
    </row>
    <row r="1749" spans="1:9">
      <c r="A1749" s="19" t="str">
        <f t="shared" si="27"/>
        <v>TUVPM2.5 air pollution, mean annual exposure</v>
      </c>
      <c r="B1749" s="19" t="s">
        <v>53</v>
      </c>
      <c r="C1749" s="19" t="s">
        <v>470</v>
      </c>
      <c r="D1749" s="19" t="s">
        <v>751</v>
      </c>
      <c r="E1749" s="19" t="s">
        <v>752</v>
      </c>
      <c r="F1749" s="19" t="s">
        <v>753</v>
      </c>
      <c r="G1749" s="20" t="e">
        <v>#N/A</v>
      </c>
      <c r="H1749" s="20" t="e">
        <v>#N/A</v>
      </c>
      <c r="I1749" s="20" t="e">
        <v>#N/A</v>
      </c>
    </row>
    <row r="1750" spans="1:9">
      <c r="A1750" s="19" t="str">
        <f t="shared" si="27"/>
        <v>UZBPM2.5 air pollution, mean annual exposure</v>
      </c>
      <c r="B1750" s="19" t="s">
        <v>54</v>
      </c>
      <c r="C1750" s="19" t="s">
        <v>489</v>
      </c>
      <c r="D1750" s="19" t="s">
        <v>751</v>
      </c>
      <c r="E1750" s="19" t="s">
        <v>752</v>
      </c>
      <c r="F1750" s="19" t="s">
        <v>753</v>
      </c>
      <c r="G1750">
        <v>30.426512216880017</v>
      </c>
      <c r="H1750">
        <v>31.563719905830855</v>
      </c>
      <c r="I1750">
        <v>32.681462119875171</v>
      </c>
    </row>
    <row r="1751" spans="1:9">
      <c r="A1751" s="19" t="str">
        <f t="shared" si="27"/>
        <v>VUTPM2.5 air pollution, mean annual exposure</v>
      </c>
      <c r="B1751" s="19" t="s">
        <v>55</v>
      </c>
      <c r="C1751" s="19" t="s">
        <v>490</v>
      </c>
      <c r="D1751" s="19" t="s">
        <v>751</v>
      </c>
      <c r="E1751" s="19" t="s">
        <v>752</v>
      </c>
      <c r="F1751" s="19" t="s">
        <v>753</v>
      </c>
      <c r="G1751">
        <v>11.572997470762752</v>
      </c>
      <c r="H1751">
        <v>11.566383366964734</v>
      </c>
      <c r="I1751">
        <v>11.549239773094039</v>
      </c>
    </row>
    <row r="1752" spans="1:9">
      <c r="A1752" s="19" t="str">
        <f t="shared" si="27"/>
        <v>VNMPM2.5 air pollution, mean annual exposure</v>
      </c>
      <c r="B1752" s="19" t="s">
        <v>56</v>
      </c>
      <c r="C1752" s="19" t="s">
        <v>493</v>
      </c>
      <c r="D1752" s="19" t="s">
        <v>751</v>
      </c>
      <c r="E1752" s="19" t="s">
        <v>752</v>
      </c>
      <c r="F1752" s="19" t="s">
        <v>753</v>
      </c>
      <c r="G1752">
        <v>29.078396406072802</v>
      </c>
      <c r="H1752">
        <v>28.687526764555464</v>
      </c>
      <c r="I1752">
        <v>28.275377588592075</v>
      </c>
    </row>
    <row r="1753" spans="1:9">
      <c r="A1753" s="19" t="str">
        <f t="shared" si="27"/>
        <v>ASMPM2.5 air pollution, mean annual exposure</v>
      </c>
      <c r="B1753" s="19" t="s">
        <v>1</v>
      </c>
      <c r="C1753" s="19" t="s">
        <v>69</v>
      </c>
      <c r="D1753" s="19" t="s">
        <v>751</v>
      </c>
      <c r="E1753" s="19" t="s">
        <v>752</v>
      </c>
      <c r="F1753" s="19" t="s">
        <v>753</v>
      </c>
      <c r="G1753">
        <v>12.302055737015479</v>
      </c>
      <c r="H1753">
        <v>12.179035179645323</v>
      </c>
      <c r="I1753">
        <v>11.89891737051348</v>
      </c>
    </row>
    <row r="1754" spans="1:9">
      <c r="A1754" s="19" t="str">
        <f t="shared" si="27"/>
        <v>COKPM2.5 air pollution, mean annual exposure</v>
      </c>
      <c r="B1754" s="19" t="s">
        <v>10</v>
      </c>
      <c r="C1754" s="19" t="s">
        <v>160</v>
      </c>
      <c r="D1754" s="19" t="s">
        <v>751</v>
      </c>
      <c r="E1754" s="19" t="s">
        <v>752</v>
      </c>
      <c r="F1754" s="19" t="s">
        <v>753</v>
      </c>
      <c r="G1754" s="20" t="e">
        <v>#N/A</v>
      </c>
      <c r="H1754" s="20" t="e">
        <v>#N/A</v>
      </c>
      <c r="I1754" s="20" t="e">
        <v>#N/A</v>
      </c>
    </row>
    <row r="1755" spans="1:9">
      <c r="A1755" s="19" t="str">
        <f t="shared" si="27"/>
        <v>PYFPM2.5 air pollution, mean annual exposure</v>
      </c>
      <c r="B1755" s="19" t="s">
        <v>12</v>
      </c>
      <c r="C1755" s="19" t="s">
        <v>214</v>
      </c>
      <c r="D1755" s="19" t="s">
        <v>751</v>
      </c>
      <c r="E1755" s="19" t="s">
        <v>752</v>
      </c>
      <c r="F1755" s="19" t="s">
        <v>753</v>
      </c>
      <c r="G1755" s="20" t="e">
        <v>#N/A</v>
      </c>
      <c r="H1755" s="20" t="e">
        <v>#N/A</v>
      </c>
      <c r="I1755" s="20" t="e">
        <v>#N/A</v>
      </c>
    </row>
    <row r="1756" spans="1:9">
      <c r="A1756" s="19" t="str">
        <f t="shared" si="27"/>
        <v>GUMPM2.5 air pollution, mean annual exposure</v>
      </c>
      <c r="B1756" s="19" t="s">
        <v>14</v>
      </c>
      <c r="C1756" s="19" t="s">
        <v>236</v>
      </c>
      <c r="D1756" s="19" t="s">
        <v>751</v>
      </c>
      <c r="E1756" s="19" t="s">
        <v>752</v>
      </c>
      <c r="F1756" s="19" t="s">
        <v>753</v>
      </c>
      <c r="G1756">
        <v>11.611103093398487</v>
      </c>
      <c r="H1756">
        <v>11.622714196491884</v>
      </c>
      <c r="I1756">
        <v>11.634336910688376</v>
      </c>
    </row>
    <row r="1757" spans="1:9">
      <c r="A1757" s="19" t="str">
        <f t="shared" si="27"/>
        <v>HKGPM2.5 air pollution, mean annual exposure</v>
      </c>
      <c r="B1757" s="19" t="s">
        <v>15</v>
      </c>
      <c r="C1757" s="19" t="s">
        <v>147</v>
      </c>
      <c r="D1757" s="19" t="s">
        <v>751</v>
      </c>
      <c r="E1757" s="19" t="s">
        <v>752</v>
      </c>
      <c r="F1757" s="19" t="s">
        <v>753</v>
      </c>
      <c r="G1757" s="20" t="e">
        <v>#N/A</v>
      </c>
      <c r="H1757" s="20" t="e">
        <v>#N/A</v>
      </c>
      <c r="I1757" s="20" t="e">
        <v>#N/A</v>
      </c>
    </row>
    <row r="1758" spans="1:9">
      <c r="A1758" s="19" t="str">
        <f t="shared" si="27"/>
        <v>MACPM2.5 air pollution, mean annual exposure</v>
      </c>
      <c r="B1758" s="19" t="s">
        <v>24</v>
      </c>
      <c r="C1758" s="19" t="s">
        <v>149</v>
      </c>
      <c r="D1758" s="19" t="s">
        <v>751</v>
      </c>
      <c r="E1758" s="19" t="s">
        <v>752</v>
      </c>
      <c r="F1758" s="19" t="s">
        <v>753</v>
      </c>
      <c r="G1758" s="20" t="e">
        <v>#N/A</v>
      </c>
      <c r="H1758" s="20" t="e">
        <v>#N/A</v>
      </c>
      <c r="I1758" s="20" t="e">
        <v>#N/A</v>
      </c>
    </row>
    <row r="1759" spans="1:9">
      <c r="A1759" s="19" t="str">
        <f t="shared" si="27"/>
        <v>NCLPM2.5 air pollution, mean annual exposure</v>
      </c>
      <c r="B1759" s="19" t="s">
        <v>33</v>
      </c>
      <c r="C1759" s="19" t="s">
        <v>343</v>
      </c>
      <c r="D1759" s="19" t="s">
        <v>751</v>
      </c>
      <c r="E1759" s="19" t="s">
        <v>752</v>
      </c>
      <c r="F1759" s="19" t="s">
        <v>753</v>
      </c>
      <c r="G1759" s="20" t="e">
        <v>#N/A</v>
      </c>
      <c r="H1759" s="20" t="e">
        <v>#N/A</v>
      </c>
      <c r="I1759" s="20" t="e">
        <v>#N/A</v>
      </c>
    </row>
    <row r="1760" spans="1:9">
      <c r="A1760" s="19" t="str">
        <f t="shared" si="27"/>
        <v>NIUPM2.5 air pollution, mean annual exposure</v>
      </c>
      <c r="B1760" s="19" t="s">
        <v>35</v>
      </c>
      <c r="C1760" s="19" t="s">
        <v>351</v>
      </c>
      <c r="D1760" s="19" t="s">
        <v>751</v>
      </c>
      <c r="E1760" s="19" t="s">
        <v>752</v>
      </c>
      <c r="F1760" s="19" t="s">
        <v>753</v>
      </c>
      <c r="G1760" s="20" t="e">
        <v>#N/A</v>
      </c>
      <c r="H1760" s="20" t="e">
        <v>#N/A</v>
      </c>
      <c r="I1760" s="20" t="e">
        <v>#N/A</v>
      </c>
    </row>
    <row r="1761" spans="1:9">
      <c r="A1761" s="19" t="str">
        <f t="shared" si="27"/>
        <v>MNPPM2.5 air pollution, mean annual exposure</v>
      </c>
      <c r="B1761" s="19" t="s">
        <v>36</v>
      </c>
      <c r="C1761" s="19" t="s">
        <v>356</v>
      </c>
      <c r="D1761" s="19" t="s">
        <v>751</v>
      </c>
      <c r="E1761" s="19" t="s">
        <v>752</v>
      </c>
      <c r="F1761" s="19" t="s">
        <v>753</v>
      </c>
      <c r="G1761">
        <v>8.1925755328167345</v>
      </c>
      <c r="H1761">
        <v>8.4383527988012368</v>
      </c>
      <c r="I1761">
        <v>8.6915033827652746</v>
      </c>
    </row>
    <row r="1762" spans="1:9">
      <c r="A1762" s="19" t="str">
        <f t="shared" si="27"/>
        <v>ABWPM2.5 air pollution, mean annual exposure</v>
      </c>
      <c r="B1762" s="19" t="s">
        <v>83</v>
      </c>
      <c r="C1762" s="19" t="s">
        <v>84</v>
      </c>
      <c r="D1762" s="19" t="s">
        <v>751</v>
      </c>
      <c r="E1762" s="19" t="s">
        <v>752</v>
      </c>
      <c r="F1762" s="19" t="s">
        <v>753</v>
      </c>
      <c r="G1762" s="20" t="e">
        <v>#N/A</v>
      </c>
      <c r="H1762" s="20" t="e">
        <v>#N/A</v>
      </c>
      <c r="I1762" s="20" t="e">
        <v>#N/A</v>
      </c>
    </row>
    <row r="1763" spans="1:9">
      <c r="A1763" s="19" t="str">
        <f t="shared" si="27"/>
        <v>AGOPM2.5 air pollution, mean annual exposure</v>
      </c>
      <c r="B1763" s="19" t="s">
        <v>72</v>
      </c>
      <c r="C1763" s="19" t="s">
        <v>73</v>
      </c>
      <c r="D1763" s="19" t="s">
        <v>751</v>
      </c>
      <c r="E1763" s="19" t="s">
        <v>752</v>
      </c>
      <c r="F1763" s="19" t="s">
        <v>753</v>
      </c>
      <c r="G1763">
        <v>31.519845776864077</v>
      </c>
      <c r="H1763">
        <v>31.204647568839338</v>
      </c>
      <c r="I1763">
        <v>31.672717585632373</v>
      </c>
    </row>
    <row r="1764" spans="1:9">
      <c r="A1764" s="19" t="str">
        <f t="shared" si="27"/>
        <v>ALBPM2.5 air pollution, mean annual exposure</v>
      </c>
      <c r="B1764" s="19" t="s">
        <v>65</v>
      </c>
      <c r="C1764" s="19" t="s">
        <v>66</v>
      </c>
      <c r="D1764" s="19" t="s">
        <v>751</v>
      </c>
      <c r="E1764" s="19" t="s">
        <v>752</v>
      </c>
      <c r="F1764" s="19" t="s">
        <v>753</v>
      </c>
      <c r="G1764">
        <v>18.185479216784394</v>
      </c>
      <c r="H1764">
        <v>18.120112182178111</v>
      </c>
      <c r="I1764">
        <v>18.054985801433457</v>
      </c>
    </row>
    <row r="1765" spans="1:9">
      <c r="A1765" s="19" t="str">
        <f t="shared" si="27"/>
        <v>AREPM2.5 air pollution, mean annual exposure</v>
      </c>
      <c r="B1765" s="19" t="s">
        <v>475</v>
      </c>
      <c r="C1765" s="19" t="s">
        <v>476</v>
      </c>
      <c r="D1765" s="19" t="s">
        <v>751</v>
      </c>
      <c r="E1765" s="19" t="s">
        <v>752</v>
      </c>
      <c r="F1765" s="19" t="s">
        <v>753</v>
      </c>
      <c r="G1765">
        <v>42.081806794353376</v>
      </c>
      <c r="H1765">
        <v>43.099533377758284</v>
      </c>
      <c r="I1765">
        <v>44.359766814403564</v>
      </c>
    </row>
    <row r="1766" spans="1:9">
      <c r="A1766" s="19" t="str">
        <f t="shared" si="27"/>
        <v>ARGPM2.5 air pollution, mean annual exposure</v>
      </c>
      <c r="B1766" s="19" t="s">
        <v>80</v>
      </c>
      <c r="C1766" s="19" t="s">
        <v>81</v>
      </c>
      <c r="D1766" s="19" t="s">
        <v>751</v>
      </c>
      <c r="E1766" s="19" t="s">
        <v>752</v>
      </c>
      <c r="F1766" s="19" t="s">
        <v>753</v>
      </c>
      <c r="G1766">
        <v>11.328832149822579</v>
      </c>
      <c r="H1766">
        <v>10.607412606364692</v>
      </c>
      <c r="I1766">
        <v>10.142510704114407</v>
      </c>
    </row>
    <row r="1767" spans="1:9">
      <c r="A1767" s="19" t="str">
        <f t="shared" si="27"/>
        <v>AUTPM2.5 air pollution, mean annual exposure</v>
      </c>
      <c r="B1767" s="19" t="s">
        <v>86</v>
      </c>
      <c r="C1767" s="19" t="s">
        <v>87</v>
      </c>
      <c r="D1767" s="19" t="s">
        <v>751</v>
      </c>
      <c r="E1767" s="19" t="s">
        <v>752</v>
      </c>
      <c r="F1767" s="19" t="s">
        <v>753</v>
      </c>
      <c r="G1767">
        <v>12.180046814462576</v>
      </c>
      <c r="H1767">
        <v>11.991419030410395</v>
      </c>
      <c r="I1767">
        <v>11.817336937264484</v>
      </c>
    </row>
    <row r="1768" spans="1:9">
      <c r="A1768" s="19" t="str">
        <f t="shared" si="27"/>
        <v>BDIPM2.5 air pollution, mean annual exposure</v>
      </c>
      <c r="B1768" s="19" t="s">
        <v>128</v>
      </c>
      <c r="C1768" s="19" t="s">
        <v>129</v>
      </c>
      <c r="D1768" s="19" t="s">
        <v>751</v>
      </c>
      <c r="E1768" s="19" t="s">
        <v>752</v>
      </c>
      <c r="F1768" s="19" t="s">
        <v>753</v>
      </c>
      <c r="G1768">
        <v>37.238293497609519</v>
      </c>
      <c r="H1768">
        <v>36.771211691588164</v>
      </c>
      <c r="I1768">
        <v>36.523831959925559</v>
      </c>
    </row>
    <row r="1769" spans="1:9">
      <c r="A1769" s="19" t="str">
        <f t="shared" si="27"/>
        <v>BELPM2.5 air pollution, mean annual exposure</v>
      </c>
      <c r="B1769" s="19" t="s">
        <v>98</v>
      </c>
      <c r="C1769" s="19" t="s">
        <v>99</v>
      </c>
      <c r="D1769" s="19" t="s">
        <v>751</v>
      </c>
      <c r="E1769" s="19" t="s">
        <v>752</v>
      </c>
      <c r="F1769" s="19" t="s">
        <v>753</v>
      </c>
      <c r="G1769">
        <v>12.896871555226445</v>
      </c>
      <c r="H1769">
        <v>12.924753873193168</v>
      </c>
      <c r="I1769">
        <v>12.999259532065592</v>
      </c>
    </row>
    <row r="1770" spans="1:9">
      <c r="A1770" s="19" t="str">
        <f t="shared" si="27"/>
        <v>BENPM2.5 air pollution, mean annual exposure</v>
      </c>
      <c r="B1770" s="19" t="s">
        <v>102</v>
      </c>
      <c r="C1770" s="19" t="s">
        <v>103</v>
      </c>
      <c r="D1770" s="19" t="s">
        <v>751</v>
      </c>
      <c r="E1770" s="19" t="s">
        <v>752</v>
      </c>
      <c r="F1770" s="19" t="s">
        <v>753</v>
      </c>
      <c r="G1770">
        <v>41.122950962472729</v>
      </c>
      <c r="H1770">
        <v>42.159194421369563</v>
      </c>
      <c r="I1770">
        <v>43.221541859566351</v>
      </c>
    </row>
    <row r="1771" spans="1:9">
      <c r="A1771" s="19" t="str">
        <f t="shared" si="27"/>
        <v>BFAPM2.5 air pollution, mean annual exposure</v>
      </c>
      <c r="B1771" s="19" t="s">
        <v>126</v>
      </c>
      <c r="C1771" s="19" t="s">
        <v>127</v>
      </c>
      <c r="D1771" s="19" t="s">
        <v>751</v>
      </c>
      <c r="E1771" s="19" t="s">
        <v>752</v>
      </c>
      <c r="F1771" s="19" t="s">
        <v>753</v>
      </c>
      <c r="G1771">
        <v>46.342845558693142</v>
      </c>
      <c r="H1771">
        <v>47.916364618818172</v>
      </c>
      <c r="I1771">
        <v>49.590801025418415</v>
      </c>
    </row>
    <row r="1772" spans="1:9">
      <c r="A1772" s="19" t="str">
        <f t="shared" si="27"/>
        <v>BGRPM2.5 air pollution, mean annual exposure</v>
      </c>
      <c r="B1772" s="19" t="s">
        <v>124</v>
      </c>
      <c r="C1772" s="19" t="s">
        <v>125</v>
      </c>
      <c r="D1772" s="19" t="s">
        <v>751</v>
      </c>
      <c r="E1772" s="19" t="s">
        <v>752</v>
      </c>
      <c r="F1772" s="19" t="s">
        <v>753</v>
      </c>
      <c r="G1772">
        <v>18.983640496542794</v>
      </c>
      <c r="H1772">
        <v>18.840772848880992</v>
      </c>
      <c r="I1772">
        <v>18.67831857696757</v>
      </c>
    </row>
    <row r="1773" spans="1:9">
      <c r="A1773" s="19" t="str">
        <f t="shared" si="27"/>
        <v>BHRPM2.5 air pollution, mean annual exposure</v>
      </c>
      <c r="B1773" s="19" t="s">
        <v>91</v>
      </c>
      <c r="C1773" s="19" t="s">
        <v>92</v>
      </c>
      <c r="D1773" s="19" t="s">
        <v>751</v>
      </c>
      <c r="E1773" s="19" t="s">
        <v>752</v>
      </c>
      <c r="F1773" s="19" t="s">
        <v>753</v>
      </c>
      <c r="G1773">
        <v>70.963525666740509</v>
      </c>
      <c r="H1773">
        <v>71.129459226733061</v>
      </c>
      <c r="I1773">
        <v>71.452137167846601</v>
      </c>
    </row>
    <row r="1774" spans="1:9">
      <c r="A1774" s="19" t="str">
        <f t="shared" si="27"/>
        <v>BHSPM2.5 air pollution, mean annual exposure</v>
      </c>
      <c r="B1774" s="19" t="s">
        <v>677</v>
      </c>
      <c r="C1774" s="19" t="s">
        <v>90</v>
      </c>
      <c r="D1774" s="19" t="s">
        <v>751</v>
      </c>
      <c r="E1774" s="19" t="s">
        <v>752</v>
      </c>
      <c r="F1774" s="19" t="s">
        <v>753</v>
      </c>
      <c r="G1774">
        <v>17.266720870927408</v>
      </c>
      <c r="H1774">
        <v>16.904803010860658</v>
      </c>
      <c r="I1774">
        <v>16.996360753888013</v>
      </c>
    </row>
    <row r="1775" spans="1:9">
      <c r="A1775" s="19" t="str">
        <f t="shared" si="27"/>
        <v>BIHPM2.5 air pollution, mean annual exposure</v>
      </c>
      <c r="B1775" s="19" t="s">
        <v>111</v>
      </c>
      <c r="C1775" s="19" t="s">
        <v>112</v>
      </c>
      <c r="D1775" s="19" t="s">
        <v>751</v>
      </c>
      <c r="E1775" s="19" t="s">
        <v>752</v>
      </c>
      <c r="F1775" s="19" t="s">
        <v>753</v>
      </c>
      <c r="G1775">
        <v>27.858211586657344</v>
      </c>
      <c r="H1775">
        <v>28.037719217755757</v>
      </c>
      <c r="I1775">
        <v>28.221698749701357</v>
      </c>
    </row>
    <row r="1776" spans="1:9">
      <c r="A1776" s="19" t="str">
        <f t="shared" si="27"/>
        <v>BLRPM2.5 air pollution, mean annual exposure</v>
      </c>
      <c r="B1776" s="19" t="s">
        <v>96</v>
      </c>
      <c r="C1776" s="19" t="s">
        <v>97</v>
      </c>
      <c r="D1776" s="19" t="s">
        <v>751</v>
      </c>
      <c r="E1776" s="19" t="s">
        <v>752</v>
      </c>
      <c r="F1776" s="19" t="s">
        <v>753</v>
      </c>
      <c r="G1776">
        <v>18.485667848795494</v>
      </c>
      <c r="H1776">
        <v>18.335497843036077</v>
      </c>
      <c r="I1776">
        <v>18.275660200465303</v>
      </c>
    </row>
    <row r="1777" spans="1:9">
      <c r="A1777" s="19" t="str">
        <f t="shared" si="27"/>
        <v>BLZPM2.5 air pollution, mean annual exposure</v>
      </c>
      <c r="B1777" s="19" t="s">
        <v>100</v>
      </c>
      <c r="C1777" s="19" t="s">
        <v>101</v>
      </c>
      <c r="D1777" s="19" t="s">
        <v>751</v>
      </c>
      <c r="E1777" s="19" t="s">
        <v>752</v>
      </c>
      <c r="F1777" s="19" t="s">
        <v>753</v>
      </c>
      <c r="G1777">
        <v>23.101057519951464</v>
      </c>
      <c r="H1777">
        <v>23.102619624471824</v>
      </c>
      <c r="I1777">
        <v>23.070570192231074</v>
      </c>
    </row>
    <row r="1778" spans="1:9">
      <c r="A1778" s="19" t="str">
        <f t="shared" si="27"/>
        <v>BOLPM2.5 air pollution, mean annual exposure</v>
      </c>
      <c r="B1778" s="19" t="s">
        <v>646</v>
      </c>
      <c r="C1778" s="19" t="s">
        <v>108</v>
      </c>
      <c r="D1778" s="19" t="s">
        <v>751</v>
      </c>
      <c r="E1778" s="19" t="s">
        <v>752</v>
      </c>
      <c r="F1778" s="19" t="s">
        <v>753</v>
      </c>
      <c r="G1778">
        <v>21.836707574919142</v>
      </c>
      <c r="H1778">
        <v>21.842449905706925</v>
      </c>
      <c r="I1778">
        <v>21.890604561978005</v>
      </c>
    </row>
    <row r="1779" spans="1:9">
      <c r="A1779" s="19" t="str">
        <f t="shared" si="27"/>
        <v>BRAPM2.5 air pollution, mean annual exposure</v>
      </c>
      <c r="B1779" s="19" t="s">
        <v>117</v>
      </c>
      <c r="C1779" s="19" t="s">
        <v>118</v>
      </c>
      <c r="D1779" s="19" t="s">
        <v>751</v>
      </c>
      <c r="E1779" s="19" t="s">
        <v>752</v>
      </c>
      <c r="F1779" s="19" t="s">
        <v>753</v>
      </c>
      <c r="G1779">
        <v>12.819267563955732</v>
      </c>
      <c r="H1779">
        <v>12.952596693094151</v>
      </c>
      <c r="I1779">
        <v>13.169695900253744</v>
      </c>
    </row>
    <row r="1780" spans="1:9">
      <c r="A1780" s="19" t="str">
        <f t="shared" si="27"/>
        <v>BRBPM2.5 air pollution, mean annual exposure</v>
      </c>
      <c r="B1780" s="19" t="s">
        <v>94</v>
      </c>
      <c r="C1780" s="19" t="s">
        <v>95</v>
      </c>
      <c r="D1780" s="19" t="s">
        <v>751</v>
      </c>
      <c r="E1780" s="19" t="s">
        <v>752</v>
      </c>
      <c r="F1780" s="19" t="s">
        <v>753</v>
      </c>
      <c r="G1780">
        <v>22.069870319816079</v>
      </c>
      <c r="H1780">
        <v>21.906300761009831</v>
      </c>
      <c r="I1780">
        <v>21.787772063634741</v>
      </c>
    </row>
    <row r="1781" spans="1:9">
      <c r="A1781" s="19" t="str">
        <f t="shared" si="27"/>
        <v>BWAPM2.5 air pollution, mean annual exposure</v>
      </c>
      <c r="B1781" s="19" t="s">
        <v>113</v>
      </c>
      <c r="C1781" s="19" t="s">
        <v>114</v>
      </c>
      <c r="D1781" s="19" t="s">
        <v>751</v>
      </c>
      <c r="E1781" s="19" t="s">
        <v>752</v>
      </c>
      <c r="F1781" s="19" t="s">
        <v>753</v>
      </c>
      <c r="G1781">
        <v>22.866466408356441</v>
      </c>
      <c r="H1781">
        <v>22.529245479210743</v>
      </c>
      <c r="I1781">
        <v>22.562645614042953</v>
      </c>
    </row>
    <row r="1782" spans="1:9">
      <c r="A1782" s="19" t="str">
        <f t="shared" si="27"/>
        <v>CAFPM2.5 air pollution, mean annual exposure</v>
      </c>
      <c r="B1782" s="19" t="s">
        <v>139</v>
      </c>
      <c r="C1782" s="19" t="s">
        <v>140</v>
      </c>
      <c r="D1782" s="19" t="s">
        <v>751</v>
      </c>
      <c r="E1782" s="19" t="s">
        <v>752</v>
      </c>
      <c r="F1782" s="19" t="s">
        <v>753</v>
      </c>
      <c r="G1782">
        <v>57.193844974821261</v>
      </c>
      <c r="H1782">
        <v>57.56101388927312</v>
      </c>
      <c r="I1782">
        <v>57.98324961560715</v>
      </c>
    </row>
    <row r="1783" spans="1:9">
      <c r="A1783" s="19" t="str">
        <f t="shared" si="27"/>
        <v>CANPM2.5 air pollution, mean annual exposure</v>
      </c>
      <c r="B1783" s="19" t="s">
        <v>135</v>
      </c>
      <c r="C1783" s="19" t="s">
        <v>136</v>
      </c>
      <c r="D1783" s="19" t="s">
        <v>751</v>
      </c>
      <c r="E1783" s="19" t="s">
        <v>752</v>
      </c>
      <c r="F1783" s="19" t="s">
        <v>753</v>
      </c>
      <c r="G1783">
        <v>6.09897347024366</v>
      </c>
      <c r="H1783">
        <v>5.9272692370988906</v>
      </c>
      <c r="I1783">
        <v>5.7660753659854276</v>
      </c>
    </row>
    <row r="1784" spans="1:9">
      <c r="A1784" s="19" t="str">
        <f t="shared" si="27"/>
        <v>CHEPM2.5 air pollution, mean annual exposure</v>
      </c>
      <c r="B1784" s="19" t="s">
        <v>450</v>
      </c>
      <c r="C1784" s="19" t="s">
        <v>451</v>
      </c>
      <c r="D1784" s="19" t="s">
        <v>751</v>
      </c>
      <c r="E1784" s="19" t="s">
        <v>752</v>
      </c>
      <c r="F1784" s="19" t="s">
        <v>753</v>
      </c>
      <c r="G1784">
        <v>10.355154346776301</v>
      </c>
      <c r="H1784">
        <v>10.338225646499955</v>
      </c>
      <c r="I1784">
        <v>10.331465541589781</v>
      </c>
    </row>
    <row r="1785" spans="1:9">
      <c r="A1785" s="19" t="str">
        <f t="shared" si="27"/>
        <v>CHLPM2.5 air pollution, mean annual exposure</v>
      </c>
      <c r="B1785" s="19" t="s">
        <v>143</v>
      </c>
      <c r="C1785" s="19" t="s">
        <v>144</v>
      </c>
      <c r="D1785" s="19" t="s">
        <v>751</v>
      </c>
      <c r="E1785" s="19" t="s">
        <v>752</v>
      </c>
      <c r="F1785" s="19" t="s">
        <v>753</v>
      </c>
      <c r="G1785">
        <v>21.856308158044701</v>
      </c>
      <c r="H1785">
        <v>21.973721031595311</v>
      </c>
      <c r="I1785">
        <v>22.266770288780343</v>
      </c>
    </row>
    <row r="1786" spans="1:9">
      <c r="A1786" s="19" t="str">
        <f t="shared" si="27"/>
        <v>CIVPM2.5 air pollution, mean annual exposure</v>
      </c>
      <c r="B1786" s="19" t="s">
        <v>648</v>
      </c>
      <c r="C1786" s="19" t="s">
        <v>164</v>
      </c>
      <c r="D1786" s="19" t="s">
        <v>751</v>
      </c>
      <c r="E1786" s="19" t="s">
        <v>752</v>
      </c>
      <c r="F1786" s="19" t="s">
        <v>753</v>
      </c>
      <c r="G1786">
        <v>24.785081947085757</v>
      </c>
      <c r="H1786">
        <v>24.180713617470062</v>
      </c>
      <c r="I1786">
        <v>23.547025912005413</v>
      </c>
    </row>
    <row r="1787" spans="1:9">
      <c r="A1787" s="19" t="str">
        <f t="shared" si="27"/>
        <v>CMRPM2.5 air pollution, mean annual exposure</v>
      </c>
      <c r="B1787" s="19" t="s">
        <v>133</v>
      </c>
      <c r="C1787" s="19" t="s">
        <v>134</v>
      </c>
      <c r="D1787" s="19" t="s">
        <v>751</v>
      </c>
      <c r="E1787" s="19" t="s">
        <v>752</v>
      </c>
      <c r="F1787" s="19" t="s">
        <v>753</v>
      </c>
      <c r="G1787">
        <v>73.249483064076045</v>
      </c>
      <c r="H1787">
        <v>73.597940748478521</v>
      </c>
      <c r="I1787">
        <v>74.30290481250502</v>
      </c>
    </row>
    <row r="1788" spans="1:9">
      <c r="A1788" s="19" t="str">
        <f t="shared" si="27"/>
        <v>CODPM2.5 air pollution, mean annual exposure</v>
      </c>
      <c r="B1788" s="19" t="s">
        <v>678</v>
      </c>
      <c r="C1788" s="19" t="s">
        <v>178</v>
      </c>
      <c r="D1788" s="19" t="s">
        <v>751</v>
      </c>
      <c r="E1788" s="19" t="s">
        <v>752</v>
      </c>
      <c r="F1788" s="19" t="s">
        <v>753</v>
      </c>
      <c r="G1788">
        <v>45.562823293786643</v>
      </c>
      <c r="H1788">
        <v>45.766253950719197</v>
      </c>
      <c r="I1788">
        <v>46.233259577944402</v>
      </c>
    </row>
    <row r="1789" spans="1:9">
      <c r="A1789" s="19" t="str">
        <f t="shared" si="27"/>
        <v>COGPM2.5 air pollution, mean annual exposure</v>
      </c>
      <c r="B1789" s="19" t="s">
        <v>679</v>
      </c>
      <c r="C1789" s="19" t="s">
        <v>159</v>
      </c>
      <c r="D1789" s="19" t="s">
        <v>751</v>
      </c>
      <c r="E1789" s="19" t="s">
        <v>752</v>
      </c>
      <c r="F1789" s="19" t="s">
        <v>753</v>
      </c>
      <c r="G1789">
        <v>48.765600467890046</v>
      </c>
      <c r="H1789">
        <v>49.887210026059051</v>
      </c>
      <c r="I1789">
        <v>50.585630325788848</v>
      </c>
    </row>
    <row r="1790" spans="1:9">
      <c r="A1790" s="19" t="str">
        <f t="shared" si="27"/>
        <v>COLPM2.5 air pollution, mean annual exposure</v>
      </c>
      <c r="B1790" s="19" t="s">
        <v>154</v>
      </c>
      <c r="C1790" s="19" t="s">
        <v>155</v>
      </c>
      <c r="D1790" s="19" t="s">
        <v>751</v>
      </c>
      <c r="E1790" s="19" t="s">
        <v>752</v>
      </c>
      <c r="F1790" s="19" t="s">
        <v>753</v>
      </c>
      <c r="G1790">
        <v>16.992967781370766</v>
      </c>
      <c r="H1790">
        <v>17.326456992282118</v>
      </c>
      <c r="I1790">
        <v>17.632276569580149</v>
      </c>
    </row>
    <row r="1791" spans="1:9">
      <c r="A1791" s="19" t="str">
        <f t="shared" si="27"/>
        <v>COMPM2.5 air pollution, mean annual exposure</v>
      </c>
      <c r="B1791" s="19" t="s">
        <v>156</v>
      </c>
      <c r="C1791" s="19" t="s">
        <v>157</v>
      </c>
      <c r="D1791" s="19" t="s">
        <v>751</v>
      </c>
      <c r="E1791" s="19" t="s">
        <v>752</v>
      </c>
      <c r="F1791" s="19" t="s">
        <v>753</v>
      </c>
      <c r="G1791">
        <v>20.687823811205934</v>
      </c>
      <c r="H1791">
        <v>20.849866977544419</v>
      </c>
      <c r="I1791">
        <v>21.075226401023993</v>
      </c>
    </row>
    <row r="1792" spans="1:9">
      <c r="A1792" s="19" t="str">
        <f t="shared" si="27"/>
        <v>CPVPM2.5 air pollution, mean annual exposure</v>
      </c>
      <c r="B1792" s="19" t="s">
        <v>130</v>
      </c>
      <c r="C1792" s="19" t="s">
        <v>131</v>
      </c>
      <c r="D1792" s="19" t="s">
        <v>751</v>
      </c>
      <c r="E1792" s="19" t="s">
        <v>752</v>
      </c>
      <c r="F1792" s="19" t="s">
        <v>753</v>
      </c>
      <c r="G1792">
        <v>38.298800297370825</v>
      </c>
      <c r="H1792">
        <v>40.062143722262789</v>
      </c>
      <c r="I1792">
        <v>41.905340388899752</v>
      </c>
    </row>
    <row r="1793" spans="1:9">
      <c r="A1793" s="19" t="str">
        <f t="shared" ref="A1793:A1856" si="28">C1793&amp;D1793</f>
        <v>CRIPM2.5 air pollution, mean annual exposure</v>
      </c>
      <c r="B1793" s="19" t="s">
        <v>161</v>
      </c>
      <c r="C1793" s="19" t="s">
        <v>162</v>
      </c>
      <c r="D1793" s="19" t="s">
        <v>751</v>
      </c>
      <c r="E1793" s="19" t="s">
        <v>752</v>
      </c>
      <c r="F1793" s="19" t="s">
        <v>753</v>
      </c>
      <c r="G1793">
        <v>15.604985517264895</v>
      </c>
      <c r="H1793">
        <v>15.493255966569961</v>
      </c>
      <c r="I1793">
        <v>15.427610383289569</v>
      </c>
    </row>
    <row r="1794" spans="1:9">
      <c r="A1794" s="19" t="str">
        <f t="shared" si="28"/>
        <v>CUBPM2.5 air pollution, mean annual exposure</v>
      </c>
      <c r="B1794" s="19" t="s">
        <v>167</v>
      </c>
      <c r="C1794" s="19" t="s">
        <v>168</v>
      </c>
      <c r="D1794" s="19" t="s">
        <v>751</v>
      </c>
      <c r="E1794" s="19" t="s">
        <v>752</v>
      </c>
      <c r="F1794" s="19" t="s">
        <v>753</v>
      </c>
      <c r="G1794">
        <v>19.550670809403123</v>
      </c>
      <c r="H1794">
        <v>19.306210425411496</v>
      </c>
      <c r="I1794">
        <v>19.258082100619333</v>
      </c>
    </row>
    <row r="1795" spans="1:9">
      <c r="A1795" s="19" t="str">
        <f t="shared" si="28"/>
        <v>CYPPM2.5 air pollution, mean annual exposure</v>
      </c>
      <c r="B1795" s="19" t="s">
        <v>171</v>
      </c>
      <c r="C1795" s="19" t="s">
        <v>172</v>
      </c>
      <c r="D1795" s="19" t="s">
        <v>751</v>
      </c>
      <c r="E1795" s="19" t="s">
        <v>752</v>
      </c>
      <c r="F1795" s="19" t="s">
        <v>753</v>
      </c>
      <c r="G1795">
        <v>17.847013083424038</v>
      </c>
      <c r="H1795">
        <v>17.94862426367358</v>
      </c>
      <c r="I1795">
        <v>18.092822949341421</v>
      </c>
    </row>
    <row r="1796" spans="1:9">
      <c r="A1796" s="19" t="str">
        <f t="shared" si="28"/>
        <v>CZEPM2.5 air pollution, mean annual exposure</v>
      </c>
      <c r="B1796" s="19" t="s">
        <v>651</v>
      </c>
      <c r="C1796" s="19" t="s">
        <v>174</v>
      </c>
      <c r="D1796" s="19" t="s">
        <v>751</v>
      </c>
      <c r="E1796" s="19" t="s">
        <v>752</v>
      </c>
      <c r="F1796" s="19" t="s">
        <v>753</v>
      </c>
      <c r="G1796">
        <v>15.690061517556488</v>
      </c>
      <c r="H1796">
        <v>15.454796827080369</v>
      </c>
      <c r="I1796">
        <v>15.206756801765973</v>
      </c>
    </row>
    <row r="1797" spans="1:9">
      <c r="A1797" s="19" t="str">
        <f t="shared" si="28"/>
        <v>DEUPM2.5 air pollution, mean annual exposure</v>
      </c>
      <c r="B1797" s="19" t="s">
        <v>222</v>
      </c>
      <c r="C1797" s="19" t="s">
        <v>223</v>
      </c>
      <c r="D1797" s="19" t="s">
        <v>751</v>
      </c>
      <c r="E1797" s="19" t="s">
        <v>752</v>
      </c>
      <c r="F1797" s="19" t="s">
        <v>753</v>
      </c>
      <c r="G1797">
        <v>11.932808112583734</v>
      </c>
      <c r="H1797">
        <v>11.901231922753263</v>
      </c>
      <c r="I1797">
        <v>11.893181794693252</v>
      </c>
    </row>
    <row r="1798" spans="1:9">
      <c r="A1798" s="19" t="str">
        <f t="shared" si="28"/>
        <v>DJIPM2.5 air pollution, mean annual exposure</v>
      </c>
      <c r="B1798" s="19" t="s">
        <v>181</v>
      </c>
      <c r="C1798" s="19" t="s">
        <v>182</v>
      </c>
      <c r="D1798" s="19" t="s">
        <v>751</v>
      </c>
      <c r="E1798" s="19" t="s">
        <v>752</v>
      </c>
      <c r="F1798" s="19" t="s">
        <v>753</v>
      </c>
      <c r="G1798">
        <v>46.456353720157708</v>
      </c>
      <c r="H1798">
        <v>46.791306016917027</v>
      </c>
      <c r="I1798">
        <v>47.277512126700202</v>
      </c>
    </row>
    <row r="1799" spans="1:9">
      <c r="A1799" s="19" t="str">
        <f t="shared" si="28"/>
        <v>DNKPM2.5 air pollution, mean annual exposure</v>
      </c>
      <c r="B1799" s="19" t="s">
        <v>179</v>
      </c>
      <c r="C1799" s="19" t="s">
        <v>180</v>
      </c>
      <c r="D1799" s="19" t="s">
        <v>751</v>
      </c>
      <c r="E1799" s="19" t="s">
        <v>752</v>
      </c>
      <c r="F1799" s="19" t="s">
        <v>753</v>
      </c>
      <c r="G1799">
        <v>9.9734390785134561</v>
      </c>
      <c r="H1799">
        <v>9.9314762105383547</v>
      </c>
      <c r="I1799">
        <v>9.8916483095552792</v>
      </c>
    </row>
    <row r="1800" spans="1:9">
      <c r="A1800" s="19" t="str">
        <f t="shared" si="28"/>
        <v>DOMPM2.5 air pollution, mean annual exposure</v>
      </c>
      <c r="B1800" s="19" t="s">
        <v>185</v>
      </c>
      <c r="C1800" s="19" t="s">
        <v>186</v>
      </c>
      <c r="D1800" s="19" t="s">
        <v>751</v>
      </c>
      <c r="E1800" s="19" t="s">
        <v>752</v>
      </c>
      <c r="F1800" s="19" t="s">
        <v>753</v>
      </c>
      <c r="G1800">
        <v>14.270201440798376</v>
      </c>
      <c r="H1800">
        <v>14.387287889851516</v>
      </c>
      <c r="I1800">
        <v>14.479733994238881</v>
      </c>
    </row>
    <row r="1801" spans="1:9">
      <c r="A1801" s="19" t="str">
        <f t="shared" si="28"/>
        <v>DZAPM2.5 air pollution, mean annual exposure</v>
      </c>
      <c r="B1801" s="19" t="s">
        <v>67</v>
      </c>
      <c r="C1801" s="19" t="s">
        <v>68</v>
      </c>
      <c r="D1801" s="19" t="s">
        <v>751</v>
      </c>
      <c r="E1801" s="19" t="s">
        <v>752</v>
      </c>
      <c r="F1801" s="19" t="s">
        <v>753</v>
      </c>
      <c r="G1801">
        <v>37.594180683876274</v>
      </c>
      <c r="H1801">
        <v>37.175637847881589</v>
      </c>
      <c r="I1801">
        <v>36.845016837789274</v>
      </c>
    </row>
    <row r="1802" spans="1:9">
      <c r="A1802" s="19" t="str">
        <f t="shared" si="28"/>
        <v>ECUPM2.5 air pollution, mean annual exposure</v>
      </c>
      <c r="B1802" s="19" t="s">
        <v>187</v>
      </c>
      <c r="C1802" s="19" t="s">
        <v>188</v>
      </c>
      <c r="D1802" s="19" t="s">
        <v>751</v>
      </c>
      <c r="E1802" s="19" t="s">
        <v>752</v>
      </c>
      <c r="F1802" s="19" t="s">
        <v>753</v>
      </c>
      <c r="G1802">
        <v>14.275459951083414</v>
      </c>
      <c r="H1802">
        <v>13.912125224575522</v>
      </c>
      <c r="I1802">
        <v>13.625759766487853</v>
      </c>
    </row>
    <row r="1803" spans="1:9">
      <c r="A1803" s="19" t="str">
        <f t="shared" si="28"/>
        <v>EGYPM2.5 air pollution, mean annual exposure</v>
      </c>
      <c r="B1803" s="19" t="s">
        <v>680</v>
      </c>
      <c r="C1803" s="19" t="s">
        <v>190</v>
      </c>
      <c r="D1803" s="19" t="s">
        <v>751</v>
      </c>
      <c r="E1803" s="19" t="s">
        <v>752</v>
      </c>
      <c r="F1803" s="19" t="s">
        <v>753</v>
      </c>
      <c r="G1803">
        <v>87.963244030223493</v>
      </c>
      <c r="H1803">
        <v>88.569427173065534</v>
      </c>
      <c r="I1803">
        <v>88.569453405538283</v>
      </c>
    </row>
    <row r="1804" spans="1:9">
      <c r="A1804" s="19" t="str">
        <f t="shared" si="28"/>
        <v>ERIPM2.5 air pollution, mean annual exposure</v>
      </c>
      <c r="B1804" s="19" t="s">
        <v>195</v>
      </c>
      <c r="C1804" s="19" t="s">
        <v>196</v>
      </c>
      <c r="D1804" s="19" t="s">
        <v>751</v>
      </c>
      <c r="E1804" s="19" t="s">
        <v>752</v>
      </c>
      <c r="F1804" s="19" t="s">
        <v>753</v>
      </c>
      <c r="G1804">
        <v>46.910742773085367</v>
      </c>
      <c r="H1804">
        <v>46.584560784643955</v>
      </c>
      <c r="I1804">
        <v>46.21660796107961</v>
      </c>
    </row>
    <row r="1805" spans="1:9">
      <c r="A1805" s="19" t="str">
        <f t="shared" si="28"/>
        <v>ESPPM2.5 air pollution, mean annual exposure</v>
      </c>
      <c r="B1805" s="19" t="s">
        <v>437</v>
      </c>
      <c r="C1805" s="19" t="s">
        <v>438</v>
      </c>
      <c r="D1805" s="19" t="s">
        <v>751</v>
      </c>
      <c r="E1805" s="19" t="s">
        <v>752</v>
      </c>
      <c r="F1805" s="19" t="s">
        <v>753</v>
      </c>
      <c r="G1805">
        <v>9.6284438987361014</v>
      </c>
      <c r="H1805">
        <v>9.5539632532013314</v>
      </c>
      <c r="I1805">
        <v>9.4800647442063131</v>
      </c>
    </row>
    <row r="1806" spans="1:9">
      <c r="A1806" s="19" t="str">
        <f t="shared" si="28"/>
        <v>ESTPM2.5 air pollution, mean annual exposure</v>
      </c>
      <c r="B1806" s="19" t="s">
        <v>197</v>
      </c>
      <c r="C1806" s="19" t="s">
        <v>198</v>
      </c>
      <c r="D1806" s="19" t="s">
        <v>751</v>
      </c>
      <c r="E1806" s="19" t="s">
        <v>752</v>
      </c>
      <c r="F1806" s="19" t="s">
        <v>753</v>
      </c>
      <c r="G1806">
        <v>6.4737857332735436</v>
      </c>
      <c r="H1806">
        <v>6.2986442633345225</v>
      </c>
      <c r="I1806">
        <v>6.0997624228245728</v>
      </c>
    </row>
    <row r="1807" spans="1:9">
      <c r="A1807" s="19" t="str">
        <f t="shared" si="28"/>
        <v>ETHPM2.5 air pollution, mean annual exposure</v>
      </c>
      <c r="B1807" s="19" t="s">
        <v>201</v>
      </c>
      <c r="C1807" s="19" t="s">
        <v>202</v>
      </c>
      <c r="D1807" s="19" t="s">
        <v>751</v>
      </c>
      <c r="E1807" s="19" t="s">
        <v>752</v>
      </c>
      <c r="F1807" s="19" t="s">
        <v>753</v>
      </c>
      <c r="G1807">
        <v>37.508243438965444</v>
      </c>
      <c r="H1807">
        <v>36.946932415031633</v>
      </c>
      <c r="I1807">
        <v>36.360158235754653</v>
      </c>
    </row>
    <row r="1808" spans="1:9">
      <c r="A1808" s="19" t="str">
        <f t="shared" si="28"/>
        <v>FINPM2.5 air pollution, mean annual exposure</v>
      </c>
      <c r="B1808" s="19" t="s">
        <v>208</v>
      </c>
      <c r="C1808" s="19" t="s">
        <v>209</v>
      </c>
      <c r="D1808" s="19" t="s">
        <v>751</v>
      </c>
      <c r="E1808" s="19" t="s">
        <v>752</v>
      </c>
      <c r="F1808" s="19" t="s">
        <v>753</v>
      </c>
      <c r="G1808">
        <v>5.6685650900314881</v>
      </c>
      <c r="H1808">
        <v>5.5781011463687227</v>
      </c>
      <c r="I1808">
        <v>5.4944938090866682</v>
      </c>
    </row>
    <row r="1809" spans="1:9">
      <c r="A1809" s="19" t="str">
        <f t="shared" si="28"/>
        <v>FRAPM2.5 air pollution, mean annual exposure</v>
      </c>
      <c r="B1809" s="19" t="s">
        <v>210</v>
      </c>
      <c r="C1809" s="19" t="s">
        <v>211</v>
      </c>
      <c r="D1809" s="19" t="s">
        <v>751</v>
      </c>
      <c r="E1809" s="19" t="s">
        <v>752</v>
      </c>
      <c r="F1809" s="19" t="s">
        <v>753</v>
      </c>
      <c r="G1809">
        <v>11.624283020969912</v>
      </c>
      <c r="H1809">
        <v>11.52303939774362</v>
      </c>
      <c r="I1809">
        <v>11.433937220208394</v>
      </c>
    </row>
    <row r="1810" spans="1:9">
      <c r="A1810" s="19" t="str">
        <f t="shared" si="28"/>
        <v>GABPM2.5 air pollution, mean annual exposure</v>
      </c>
      <c r="B1810" s="19" t="s">
        <v>217</v>
      </c>
      <c r="C1810" s="19" t="s">
        <v>218</v>
      </c>
      <c r="D1810" s="19" t="s">
        <v>751</v>
      </c>
      <c r="E1810" s="19" t="s">
        <v>752</v>
      </c>
      <c r="F1810" s="19" t="s">
        <v>753</v>
      </c>
      <c r="G1810">
        <v>46.057463873712393</v>
      </c>
      <c r="H1810">
        <v>47.347049721965448</v>
      </c>
      <c r="I1810">
        <v>48.909532584622383</v>
      </c>
    </row>
    <row r="1811" spans="1:9">
      <c r="A1811" s="19" t="str">
        <f t="shared" si="28"/>
        <v>GBRPM2.5 air pollution, mean annual exposure</v>
      </c>
      <c r="B1811" s="19" t="s">
        <v>652</v>
      </c>
      <c r="C1811" s="19" t="s">
        <v>478</v>
      </c>
      <c r="D1811" s="19" t="s">
        <v>751</v>
      </c>
      <c r="E1811" s="19" t="s">
        <v>752</v>
      </c>
      <c r="F1811" s="19" t="s">
        <v>753</v>
      </c>
      <c r="G1811">
        <v>10.322110349068268</v>
      </c>
      <c r="H1811">
        <v>10.238757847959269</v>
      </c>
      <c r="I1811">
        <v>10.216318079830756</v>
      </c>
    </row>
    <row r="1812" spans="1:9">
      <c r="A1812" s="19" t="str">
        <f t="shared" si="28"/>
        <v>GHAPM2.5 air pollution, mean annual exposure</v>
      </c>
      <c r="B1812" s="19" t="s">
        <v>224</v>
      </c>
      <c r="C1812" s="19" t="s">
        <v>225</v>
      </c>
      <c r="D1812" s="19" t="s">
        <v>751</v>
      </c>
      <c r="E1812" s="19" t="s">
        <v>752</v>
      </c>
      <c r="F1812" s="19" t="s">
        <v>753</v>
      </c>
      <c r="G1812">
        <v>34.137559635659386</v>
      </c>
      <c r="H1812">
        <v>33.65280162938145</v>
      </c>
      <c r="I1812">
        <v>32.955834747394036</v>
      </c>
    </row>
    <row r="1813" spans="1:9">
      <c r="A1813" s="19" t="str">
        <f t="shared" si="28"/>
        <v>GINPM2.5 air pollution, mean annual exposure</v>
      </c>
      <c r="B1813" s="19" t="s">
        <v>241</v>
      </c>
      <c r="C1813" s="19" t="s">
        <v>242</v>
      </c>
      <c r="D1813" s="19" t="s">
        <v>751</v>
      </c>
      <c r="E1813" s="19" t="s">
        <v>752</v>
      </c>
      <c r="F1813" s="19" t="s">
        <v>753</v>
      </c>
      <c r="G1813">
        <v>25.573960297689947</v>
      </c>
      <c r="H1813">
        <v>25.350579349582897</v>
      </c>
      <c r="I1813">
        <v>25.127568411392694</v>
      </c>
    </row>
    <row r="1814" spans="1:9">
      <c r="A1814" s="19" t="str">
        <f t="shared" si="28"/>
        <v>GMBPM2.5 air pollution, mean annual exposure</v>
      </c>
      <c r="B1814" s="19" t="s">
        <v>681</v>
      </c>
      <c r="C1814" s="19" t="s">
        <v>220</v>
      </c>
      <c r="D1814" s="19" t="s">
        <v>751</v>
      </c>
      <c r="E1814" s="19" t="s">
        <v>752</v>
      </c>
      <c r="F1814" s="19" t="s">
        <v>753</v>
      </c>
      <c r="G1814">
        <v>37.858217488477813</v>
      </c>
      <c r="H1814">
        <v>39.724274982232494</v>
      </c>
      <c r="I1814">
        <v>41.366257508572986</v>
      </c>
    </row>
    <row r="1815" spans="1:9">
      <c r="A1815" s="19" t="str">
        <f t="shared" si="28"/>
        <v>GNBPM2.5 air pollution, mean annual exposure</v>
      </c>
      <c r="B1815" s="19" t="s">
        <v>243</v>
      </c>
      <c r="C1815" s="19" t="s">
        <v>244</v>
      </c>
      <c r="D1815" s="19" t="s">
        <v>751</v>
      </c>
      <c r="E1815" s="19" t="s">
        <v>752</v>
      </c>
      <c r="F1815" s="19" t="s">
        <v>753</v>
      </c>
      <c r="G1815">
        <v>29.576348255281509</v>
      </c>
      <c r="H1815">
        <v>29.548693388551385</v>
      </c>
      <c r="I1815">
        <v>29.69040306518264</v>
      </c>
    </row>
    <row r="1816" spans="1:9">
      <c r="A1816" s="19" t="str">
        <f t="shared" si="28"/>
        <v>GNQPM2.5 air pollution, mean annual exposure</v>
      </c>
      <c r="B1816" s="19" t="s">
        <v>193</v>
      </c>
      <c r="C1816" s="19" t="s">
        <v>194</v>
      </c>
      <c r="D1816" s="19" t="s">
        <v>751</v>
      </c>
      <c r="E1816" s="19" t="s">
        <v>752</v>
      </c>
      <c r="F1816" s="19" t="s">
        <v>753</v>
      </c>
      <c r="G1816">
        <v>50.391040112666474</v>
      </c>
      <c r="H1816">
        <v>49.381294312503726</v>
      </c>
      <c r="I1816">
        <v>48.541269785768563</v>
      </c>
    </row>
    <row r="1817" spans="1:9">
      <c r="A1817" s="19" t="str">
        <f t="shared" si="28"/>
        <v>GRCPM2.5 air pollution, mean annual exposure</v>
      </c>
      <c r="B1817" s="19" t="s">
        <v>228</v>
      </c>
      <c r="C1817" s="19" t="s">
        <v>229</v>
      </c>
      <c r="D1817" s="19" t="s">
        <v>751</v>
      </c>
      <c r="E1817" s="19" t="s">
        <v>752</v>
      </c>
      <c r="F1817" s="19" t="s">
        <v>753</v>
      </c>
      <c r="G1817">
        <v>16.168724863944362</v>
      </c>
      <c r="H1817">
        <v>16.157121417513608</v>
      </c>
      <c r="I1817">
        <v>16.161362260940514</v>
      </c>
    </row>
    <row r="1818" spans="1:9">
      <c r="A1818" s="19" t="str">
        <f t="shared" si="28"/>
        <v>GTMPM2.5 air pollution, mean annual exposure</v>
      </c>
      <c r="B1818" s="19" t="s">
        <v>237</v>
      </c>
      <c r="C1818" s="19" t="s">
        <v>238</v>
      </c>
      <c r="D1818" s="19" t="s">
        <v>751</v>
      </c>
      <c r="E1818" s="19" t="s">
        <v>752</v>
      </c>
      <c r="F1818" s="19" t="s">
        <v>753</v>
      </c>
      <c r="G1818">
        <v>24.926438882950666</v>
      </c>
      <c r="H1818">
        <v>25.360765253221775</v>
      </c>
      <c r="I1818">
        <v>25.817746690325478</v>
      </c>
    </row>
    <row r="1819" spans="1:9">
      <c r="A1819" s="19" t="str">
        <f t="shared" si="28"/>
        <v>GUYPM2.5 air pollution, mean annual exposure</v>
      </c>
      <c r="B1819" s="19" t="s">
        <v>245</v>
      </c>
      <c r="C1819" s="19" t="s">
        <v>246</v>
      </c>
      <c r="D1819" s="19" t="s">
        <v>751</v>
      </c>
      <c r="E1819" s="19" t="s">
        <v>752</v>
      </c>
      <c r="F1819" s="19" t="s">
        <v>753</v>
      </c>
      <c r="G1819">
        <v>23.276370109027535</v>
      </c>
      <c r="H1819">
        <v>42.38473541835711</v>
      </c>
      <c r="I1819">
        <v>48.653152900165459</v>
      </c>
    </row>
    <row r="1820" spans="1:9">
      <c r="A1820" s="19" t="str">
        <f t="shared" si="28"/>
        <v>HNDPM2.5 air pollution, mean annual exposure</v>
      </c>
      <c r="B1820" s="19" t="s">
        <v>253</v>
      </c>
      <c r="C1820" s="19" t="s">
        <v>254</v>
      </c>
      <c r="D1820" s="19" t="s">
        <v>751</v>
      </c>
      <c r="E1820" s="19" t="s">
        <v>752</v>
      </c>
      <c r="F1820" s="19" t="s">
        <v>753</v>
      </c>
      <c r="G1820">
        <v>19.469603613939935</v>
      </c>
      <c r="H1820">
        <v>18.835368627832306</v>
      </c>
      <c r="I1820">
        <v>18.276064261774401</v>
      </c>
    </row>
    <row r="1821" spans="1:9">
      <c r="A1821" s="19" t="str">
        <f t="shared" si="28"/>
        <v>HRVPM2.5 air pollution, mean annual exposure</v>
      </c>
      <c r="B1821" s="19" t="s">
        <v>165</v>
      </c>
      <c r="C1821" s="19" t="s">
        <v>166</v>
      </c>
      <c r="D1821" s="19" t="s">
        <v>751</v>
      </c>
      <c r="E1821" s="19" t="s">
        <v>752</v>
      </c>
      <c r="F1821" s="19" t="s">
        <v>753</v>
      </c>
      <c r="G1821">
        <v>18.08465919299131</v>
      </c>
      <c r="H1821">
        <v>18.166630812364453</v>
      </c>
      <c r="I1821">
        <v>18.211998713537476</v>
      </c>
    </row>
    <row r="1822" spans="1:9">
      <c r="A1822" s="19" t="str">
        <f t="shared" si="28"/>
        <v>HTIPM2.5 air pollution, mean annual exposure</v>
      </c>
      <c r="B1822" s="19" t="s">
        <v>247</v>
      </c>
      <c r="C1822" s="19" t="s">
        <v>248</v>
      </c>
      <c r="D1822" s="19" t="s">
        <v>751</v>
      </c>
      <c r="E1822" s="19" t="s">
        <v>752</v>
      </c>
      <c r="F1822" s="19" t="s">
        <v>753</v>
      </c>
      <c r="G1822">
        <v>14.822653292594627</v>
      </c>
      <c r="H1822">
        <v>14.711959973011652</v>
      </c>
      <c r="I1822">
        <v>14.602086888690744</v>
      </c>
    </row>
    <row r="1823" spans="1:9">
      <c r="A1823" s="19" t="str">
        <f t="shared" si="28"/>
        <v>HUNPM2.5 air pollution, mean annual exposure</v>
      </c>
      <c r="B1823" s="19" t="s">
        <v>255</v>
      </c>
      <c r="C1823" s="19" t="s">
        <v>256</v>
      </c>
      <c r="D1823" s="19" t="s">
        <v>751</v>
      </c>
      <c r="E1823" s="19" t="s">
        <v>752</v>
      </c>
      <c r="F1823" s="19" t="s">
        <v>753</v>
      </c>
      <c r="G1823">
        <v>16.362712609667827</v>
      </c>
      <c r="H1823">
        <v>16.388624658348196</v>
      </c>
      <c r="I1823">
        <v>16.367116865581018</v>
      </c>
    </row>
    <row r="1824" spans="1:9">
      <c r="A1824" s="19" t="str">
        <f t="shared" si="28"/>
        <v>IRLPM2.5 air pollution, mean annual exposure</v>
      </c>
      <c r="B1824" s="19" t="s">
        <v>264</v>
      </c>
      <c r="C1824" s="19" t="s">
        <v>265</v>
      </c>
      <c r="D1824" s="19" t="s">
        <v>751</v>
      </c>
      <c r="E1824" s="19" t="s">
        <v>752</v>
      </c>
      <c r="F1824" s="19" t="s">
        <v>753</v>
      </c>
      <c r="G1824">
        <v>7.9259980819926277</v>
      </c>
      <c r="H1824">
        <v>7.5597924298826227</v>
      </c>
      <c r="I1824">
        <v>7.2174999942914537</v>
      </c>
    </row>
    <row r="1825" spans="1:9">
      <c r="A1825" s="19" t="str">
        <f t="shared" si="28"/>
        <v>IRQPM2.5 air pollution, mean annual exposure</v>
      </c>
      <c r="B1825" s="19" t="s">
        <v>262</v>
      </c>
      <c r="C1825" s="19" t="s">
        <v>263</v>
      </c>
      <c r="D1825" s="19" t="s">
        <v>751</v>
      </c>
      <c r="E1825" s="19" t="s">
        <v>752</v>
      </c>
      <c r="F1825" s="19" t="s">
        <v>753</v>
      </c>
      <c r="G1825">
        <v>62.997977741061156</v>
      </c>
      <c r="H1825">
        <v>65.996174163396645</v>
      </c>
      <c r="I1825">
        <v>69.797172187685746</v>
      </c>
    </row>
    <row r="1826" spans="1:9">
      <c r="A1826" s="19" t="str">
        <f t="shared" si="28"/>
        <v>ISLPM2.5 air pollution, mean annual exposure</v>
      </c>
      <c r="B1826" s="19" t="s">
        <v>257</v>
      </c>
      <c r="C1826" s="19" t="s">
        <v>258</v>
      </c>
      <c r="D1826" s="19" t="s">
        <v>751</v>
      </c>
      <c r="E1826" s="19" t="s">
        <v>752</v>
      </c>
      <c r="F1826" s="19" t="s">
        <v>753</v>
      </c>
      <c r="G1826">
        <v>6.2686577022973129</v>
      </c>
      <c r="H1826">
        <v>6.0834581346695229</v>
      </c>
      <c r="I1826">
        <v>5.8937862757778205</v>
      </c>
    </row>
    <row r="1827" spans="1:9">
      <c r="A1827" s="19" t="str">
        <f t="shared" si="28"/>
        <v>ISRPM2.5 air pollution, mean annual exposure</v>
      </c>
      <c r="B1827" s="19" t="s">
        <v>268</v>
      </c>
      <c r="C1827" s="19" t="s">
        <v>269</v>
      </c>
      <c r="D1827" s="19" t="s">
        <v>751</v>
      </c>
      <c r="E1827" s="19" t="s">
        <v>752</v>
      </c>
      <c r="F1827" s="19" t="s">
        <v>753</v>
      </c>
      <c r="G1827">
        <v>22.553957486856408</v>
      </c>
      <c r="H1827">
        <v>23.129798992214333</v>
      </c>
      <c r="I1827">
        <v>23.736155109778757</v>
      </c>
    </row>
    <row r="1828" spans="1:9">
      <c r="A1828" s="19" t="str">
        <f t="shared" si="28"/>
        <v>ITAPM2.5 air pollution, mean annual exposure</v>
      </c>
      <c r="B1828" s="19" t="s">
        <v>270</v>
      </c>
      <c r="C1828" s="19" t="s">
        <v>271</v>
      </c>
      <c r="D1828" s="19" t="s">
        <v>751</v>
      </c>
      <c r="E1828" s="19" t="s">
        <v>752</v>
      </c>
      <c r="F1828" s="19" t="s">
        <v>753</v>
      </c>
      <c r="G1828">
        <v>16.856218446850367</v>
      </c>
      <c r="H1828">
        <v>16.928417833615736</v>
      </c>
      <c r="I1828">
        <v>17.030113237403118</v>
      </c>
    </row>
    <row r="1829" spans="1:9">
      <c r="A1829" s="19" t="str">
        <f t="shared" si="28"/>
        <v>JAMPM2.5 air pollution, mean annual exposure</v>
      </c>
      <c r="B1829" s="19" t="s">
        <v>272</v>
      </c>
      <c r="C1829" s="19" t="s">
        <v>273</v>
      </c>
      <c r="D1829" s="19" t="s">
        <v>751</v>
      </c>
      <c r="E1829" s="19" t="s">
        <v>752</v>
      </c>
      <c r="F1829" s="19" t="s">
        <v>753</v>
      </c>
      <c r="G1829">
        <v>13.664205605783485</v>
      </c>
      <c r="H1829">
        <v>13.766252022016079</v>
      </c>
      <c r="I1829">
        <v>13.912979917703298</v>
      </c>
    </row>
    <row r="1830" spans="1:9">
      <c r="A1830" s="19" t="str">
        <f t="shared" si="28"/>
        <v>JORPM2.5 air pollution, mean annual exposure</v>
      </c>
      <c r="B1830" s="19" t="s">
        <v>277</v>
      </c>
      <c r="C1830" s="19" t="s">
        <v>278</v>
      </c>
      <c r="D1830" s="19" t="s">
        <v>751</v>
      </c>
      <c r="E1830" s="19" t="s">
        <v>752</v>
      </c>
      <c r="F1830" s="19" t="s">
        <v>753</v>
      </c>
      <c r="G1830">
        <v>32.728036671248397</v>
      </c>
      <c r="H1830">
        <v>32.679529645377123</v>
      </c>
      <c r="I1830">
        <v>32.555728079354992</v>
      </c>
    </row>
    <row r="1831" spans="1:9">
      <c r="A1831" s="19" t="str">
        <f t="shared" si="28"/>
        <v>KENPM2.5 air pollution, mean annual exposure</v>
      </c>
      <c r="B1831" s="19" t="s">
        <v>280</v>
      </c>
      <c r="C1831" s="19" t="s">
        <v>281</v>
      </c>
      <c r="D1831" s="19" t="s">
        <v>751</v>
      </c>
      <c r="E1831" s="19" t="s">
        <v>752</v>
      </c>
      <c r="F1831" s="19" t="s">
        <v>753</v>
      </c>
      <c r="G1831">
        <v>29.454547894712729</v>
      </c>
      <c r="H1831">
        <v>29.773023287731704</v>
      </c>
      <c r="I1831">
        <v>30.151996464696719</v>
      </c>
    </row>
    <row r="1832" spans="1:9">
      <c r="A1832" s="19" t="str">
        <f t="shared" si="28"/>
        <v>KWTPM2.5 air pollution, mean annual exposure</v>
      </c>
      <c r="B1832" s="19" t="s">
        <v>283</v>
      </c>
      <c r="C1832" s="19" t="s">
        <v>284</v>
      </c>
      <c r="D1832" s="19" t="s">
        <v>751</v>
      </c>
      <c r="E1832" s="19" t="s">
        <v>752</v>
      </c>
      <c r="F1832" s="19" t="s">
        <v>753</v>
      </c>
      <c r="G1832">
        <v>61.942873836835908</v>
      </c>
      <c r="H1832">
        <v>63.354027535573714</v>
      </c>
      <c r="I1832">
        <v>65.002023085228444</v>
      </c>
    </row>
    <row r="1833" spans="1:9">
      <c r="A1833" s="19" t="str">
        <f t="shared" si="28"/>
        <v>LBNPM2.5 air pollution, mean annual exposure</v>
      </c>
      <c r="B1833" s="19" t="s">
        <v>289</v>
      </c>
      <c r="C1833" s="19" t="s">
        <v>290</v>
      </c>
      <c r="D1833" s="19" t="s">
        <v>751</v>
      </c>
      <c r="E1833" s="19" t="s">
        <v>752</v>
      </c>
      <c r="F1833" s="19" t="s">
        <v>753</v>
      </c>
      <c r="G1833">
        <v>30.544178533662329</v>
      </c>
      <c r="H1833">
        <v>30.635811007449082</v>
      </c>
      <c r="I1833">
        <v>31.056837284832081</v>
      </c>
    </row>
    <row r="1834" spans="1:9">
      <c r="A1834" s="19" t="str">
        <f t="shared" si="28"/>
        <v>LBRPM2.5 air pollution, mean annual exposure</v>
      </c>
      <c r="B1834" s="19" t="s">
        <v>293</v>
      </c>
      <c r="C1834" s="19" t="s">
        <v>294</v>
      </c>
      <c r="D1834" s="19" t="s">
        <v>751</v>
      </c>
      <c r="E1834" s="19" t="s">
        <v>752</v>
      </c>
      <c r="F1834" s="19" t="s">
        <v>753</v>
      </c>
      <c r="G1834">
        <v>17.664242979453011</v>
      </c>
      <c r="H1834">
        <v>17.643506752455547</v>
      </c>
      <c r="I1834">
        <v>17.570758427667887</v>
      </c>
    </row>
    <row r="1835" spans="1:9">
      <c r="A1835" s="19" t="str">
        <f t="shared" si="28"/>
        <v>LBYPM2.5 air pollution, mean annual exposure</v>
      </c>
      <c r="B1835" s="19" t="s">
        <v>295</v>
      </c>
      <c r="C1835" s="19" t="s">
        <v>296</v>
      </c>
      <c r="D1835" s="19" t="s">
        <v>751</v>
      </c>
      <c r="E1835" s="19" t="s">
        <v>752</v>
      </c>
      <c r="F1835" s="19" t="s">
        <v>753</v>
      </c>
      <c r="G1835">
        <v>58.177134864777621</v>
      </c>
      <c r="H1835">
        <v>56.514820320004112</v>
      </c>
      <c r="I1835">
        <v>54.794450263902888</v>
      </c>
    </row>
    <row r="1836" spans="1:9">
      <c r="A1836" s="19" t="str">
        <f t="shared" si="28"/>
        <v>LSOPM2.5 air pollution, mean annual exposure</v>
      </c>
      <c r="B1836" s="19" t="s">
        <v>291</v>
      </c>
      <c r="C1836" s="19" t="s">
        <v>292</v>
      </c>
      <c r="D1836" s="19" t="s">
        <v>751</v>
      </c>
      <c r="E1836" s="19" t="s">
        <v>752</v>
      </c>
      <c r="F1836" s="19" t="s">
        <v>753</v>
      </c>
      <c r="G1836">
        <v>28.831140650986985</v>
      </c>
      <c r="H1836">
        <v>28.924078471098703</v>
      </c>
      <c r="I1836">
        <v>29.421541908369683</v>
      </c>
    </row>
    <row r="1837" spans="1:9">
      <c r="A1837" s="19" t="str">
        <f t="shared" si="28"/>
        <v>LTUPM2.5 air pollution, mean annual exposure</v>
      </c>
      <c r="B1837" s="19" t="s">
        <v>299</v>
      </c>
      <c r="C1837" s="19" t="s">
        <v>300</v>
      </c>
      <c r="D1837" s="19" t="s">
        <v>751</v>
      </c>
      <c r="E1837" s="19" t="s">
        <v>752</v>
      </c>
      <c r="F1837" s="19" t="s">
        <v>753</v>
      </c>
      <c r="G1837">
        <v>11.890929697485412</v>
      </c>
      <c r="H1837">
        <v>11.82952467115004</v>
      </c>
      <c r="I1837">
        <v>11.736426817557753</v>
      </c>
    </row>
    <row r="1838" spans="1:9">
      <c r="A1838" s="19" t="str">
        <f t="shared" si="28"/>
        <v>LUXPM2.5 air pollution, mean annual exposure</v>
      </c>
      <c r="B1838" s="19" t="s">
        <v>301</v>
      </c>
      <c r="C1838" s="19" t="s">
        <v>302</v>
      </c>
      <c r="D1838" s="19" t="s">
        <v>751</v>
      </c>
      <c r="E1838" s="19" t="s">
        <v>752</v>
      </c>
      <c r="F1838" s="19" t="s">
        <v>753</v>
      </c>
      <c r="G1838">
        <v>10.66544256902697</v>
      </c>
      <c r="H1838">
        <v>10.790409580845461</v>
      </c>
      <c r="I1838">
        <v>10.877346917158954</v>
      </c>
    </row>
    <row r="1839" spans="1:9">
      <c r="A1839" s="19" t="str">
        <f t="shared" si="28"/>
        <v>LVAPM2.5 air pollution, mean annual exposure</v>
      </c>
      <c r="B1839" s="19" t="s">
        <v>287</v>
      </c>
      <c r="C1839" s="19" t="s">
        <v>288</v>
      </c>
      <c r="D1839" s="19" t="s">
        <v>751</v>
      </c>
      <c r="E1839" s="19" t="s">
        <v>752</v>
      </c>
      <c r="F1839" s="19" t="s">
        <v>753</v>
      </c>
      <c r="G1839">
        <v>13.44323366036223</v>
      </c>
      <c r="H1839">
        <v>13.373018838343585</v>
      </c>
      <c r="I1839">
        <v>13.303177835436252</v>
      </c>
    </row>
    <row r="1840" spans="1:9">
      <c r="A1840" s="19" t="str">
        <f t="shared" si="28"/>
        <v>MARPM2.5 air pollution, mean annual exposure</v>
      </c>
      <c r="B1840" s="19" t="s">
        <v>332</v>
      </c>
      <c r="C1840" s="19" t="s">
        <v>333</v>
      </c>
      <c r="D1840" s="19" t="s">
        <v>751</v>
      </c>
      <c r="E1840" s="19" t="s">
        <v>752</v>
      </c>
      <c r="F1840" s="19" t="s">
        <v>753</v>
      </c>
      <c r="G1840">
        <v>30.829395914164973</v>
      </c>
      <c r="H1840">
        <v>29.917840224882099</v>
      </c>
      <c r="I1840">
        <v>29.241787108801468</v>
      </c>
    </row>
    <row r="1841" spans="1:9">
      <c r="A1841" s="19" t="str">
        <f t="shared" si="28"/>
        <v>MDAPM2.5 air pollution, mean annual exposure</v>
      </c>
      <c r="B1841" s="19" t="s">
        <v>659</v>
      </c>
      <c r="C1841" s="19" t="s">
        <v>383</v>
      </c>
      <c r="D1841" s="19" t="s">
        <v>751</v>
      </c>
      <c r="E1841" s="19" t="s">
        <v>752</v>
      </c>
      <c r="F1841" s="19" t="s">
        <v>753</v>
      </c>
      <c r="G1841">
        <v>15.983432832282618</v>
      </c>
      <c r="H1841">
        <v>15.83871207561303</v>
      </c>
      <c r="I1841">
        <v>15.680217478293411</v>
      </c>
    </row>
    <row r="1842" spans="1:9">
      <c r="A1842" s="19" t="str">
        <f t="shared" si="28"/>
        <v>MDGPM2.5 air pollution, mean annual exposure</v>
      </c>
      <c r="B1842" s="19" t="s">
        <v>303</v>
      </c>
      <c r="C1842" s="19" t="s">
        <v>304</v>
      </c>
      <c r="D1842" s="19" t="s">
        <v>751</v>
      </c>
      <c r="E1842" s="19" t="s">
        <v>752</v>
      </c>
      <c r="F1842" s="19" t="s">
        <v>753</v>
      </c>
      <c r="G1842">
        <v>22.500678295102762</v>
      </c>
      <c r="H1842">
        <v>22.569513855441812</v>
      </c>
      <c r="I1842">
        <v>22.595561597538673</v>
      </c>
    </row>
    <row r="1843" spans="1:9">
      <c r="A1843" s="19" t="str">
        <f t="shared" si="28"/>
        <v>MEXPM2.5 air pollution, mean annual exposure</v>
      </c>
      <c r="B1843" s="19" t="s">
        <v>322</v>
      </c>
      <c r="C1843" s="19" t="s">
        <v>323</v>
      </c>
      <c r="D1843" s="19" t="s">
        <v>751</v>
      </c>
      <c r="E1843" s="19" t="s">
        <v>752</v>
      </c>
      <c r="F1843" s="19" t="s">
        <v>753</v>
      </c>
      <c r="G1843">
        <v>20.95088213728495</v>
      </c>
      <c r="H1843">
        <v>21.021289097148532</v>
      </c>
      <c r="I1843">
        <v>21.154415257837371</v>
      </c>
    </row>
    <row r="1844" spans="1:9">
      <c r="A1844" s="19" t="str">
        <f t="shared" si="28"/>
        <v>MKDPM2.5 air pollution, mean annual exposure</v>
      </c>
      <c r="B1844" s="19" t="s">
        <v>354</v>
      </c>
      <c r="C1844" s="19" t="s">
        <v>355</v>
      </c>
      <c r="D1844" s="19" t="s">
        <v>751</v>
      </c>
      <c r="E1844" s="19" t="s">
        <v>752</v>
      </c>
      <c r="F1844" s="19" t="s">
        <v>753</v>
      </c>
      <c r="G1844">
        <v>31.395733272869517</v>
      </c>
      <c r="H1844">
        <v>32.219211379927479</v>
      </c>
      <c r="I1844">
        <v>33.12775421934289</v>
      </c>
    </row>
    <row r="1845" spans="1:9">
      <c r="A1845" s="19" t="str">
        <f t="shared" si="28"/>
        <v>MLIPM2.5 air pollution, mean annual exposure</v>
      </c>
      <c r="B1845" s="19" t="s">
        <v>309</v>
      </c>
      <c r="C1845" s="19" t="s">
        <v>310</v>
      </c>
      <c r="D1845" s="19" t="s">
        <v>751</v>
      </c>
      <c r="E1845" s="19" t="s">
        <v>752</v>
      </c>
      <c r="F1845" s="19" t="s">
        <v>753</v>
      </c>
      <c r="G1845">
        <v>38.477069731471737</v>
      </c>
      <c r="H1845">
        <v>38.221596420388771</v>
      </c>
      <c r="I1845">
        <v>38.006757346789442</v>
      </c>
    </row>
    <row r="1846" spans="1:9">
      <c r="A1846" s="19" t="str">
        <f t="shared" si="28"/>
        <v>MLTPM2.5 air pollution, mean annual exposure</v>
      </c>
      <c r="B1846" s="19" t="s">
        <v>311</v>
      </c>
      <c r="C1846" s="19" t="s">
        <v>312</v>
      </c>
      <c r="D1846" s="19" t="s">
        <v>751</v>
      </c>
      <c r="E1846" s="19" t="s">
        <v>752</v>
      </c>
      <c r="F1846" s="19" t="s">
        <v>753</v>
      </c>
      <c r="G1846">
        <v>14.000784061946193</v>
      </c>
      <c r="H1846">
        <v>13.95961250323394</v>
      </c>
      <c r="I1846">
        <v>13.844910713816967</v>
      </c>
    </row>
    <row r="1847" spans="1:9">
      <c r="A1847" s="19" t="str">
        <f t="shared" si="28"/>
        <v>MNEPM2.5 air pollution, mean annual exposure</v>
      </c>
      <c r="B1847" s="19" t="s">
        <v>328</v>
      </c>
      <c r="C1847" s="19" t="s">
        <v>329</v>
      </c>
      <c r="D1847" s="19" t="s">
        <v>751</v>
      </c>
      <c r="E1847" s="19" t="s">
        <v>752</v>
      </c>
      <c r="F1847" s="19" t="s">
        <v>753</v>
      </c>
      <c r="G1847">
        <v>20.454204455927631</v>
      </c>
      <c r="H1847">
        <v>20.090721733946289</v>
      </c>
      <c r="I1847">
        <v>19.73370867975936</v>
      </c>
    </row>
    <row r="1848" spans="1:9">
      <c r="A1848" s="19" t="str">
        <f t="shared" si="28"/>
        <v>MOZPM2.5 air pollution, mean annual exposure</v>
      </c>
      <c r="B1848" s="19" t="s">
        <v>334</v>
      </c>
      <c r="C1848" s="19" t="s">
        <v>335</v>
      </c>
      <c r="D1848" s="19" t="s">
        <v>751</v>
      </c>
      <c r="E1848" s="19" t="s">
        <v>752</v>
      </c>
      <c r="F1848" s="19" t="s">
        <v>753</v>
      </c>
      <c r="G1848">
        <v>20.629819889375312</v>
      </c>
      <c r="H1848">
        <v>20.905794824318757</v>
      </c>
      <c r="I1848">
        <v>21.285868241389238</v>
      </c>
    </row>
    <row r="1849" spans="1:9">
      <c r="A1849" s="19" t="str">
        <f t="shared" si="28"/>
        <v>MRTPM2.5 air pollution, mean annual exposure</v>
      </c>
      <c r="B1849" s="19" t="s">
        <v>316</v>
      </c>
      <c r="C1849" s="19" t="s">
        <v>317</v>
      </c>
      <c r="D1849" s="19" t="s">
        <v>751</v>
      </c>
      <c r="E1849" s="19" t="s">
        <v>752</v>
      </c>
      <c r="F1849" s="19" t="s">
        <v>753</v>
      </c>
      <c r="G1849">
        <v>49.448604380652817</v>
      </c>
      <c r="H1849">
        <v>50.815122233714412</v>
      </c>
      <c r="I1849">
        <v>52.283091915998988</v>
      </c>
    </row>
    <row r="1850" spans="1:9">
      <c r="A1850" s="19" t="str">
        <f t="shared" si="28"/>
        <v>MUSPM2.5 air pollution, mean annual exposure</v>
      </c>
      <c r="B1850" s="19" t="s">
        <v>318</v>
      </c>
      <c r="C1850" s="19" t="s">
        <v>319</v>
      </c>
      <c r="D1850" s="19" t="s">
        <v>751</v>
      </c>
      <c r="E1850" s="19" t="s">
        <v>752</v>
      </c>
      <c r="F1850" s="19" t="s">
        <v>753</v>
      </c>
      <c r="G1850">
        <v>14.721544723947058</v>
      </c>
      <c r="H1850">
        <v>14.907259968846102</v>
      </c>
      <c r="I1850">
        <v>15.080804448733922</v>
      </c>
    </row>
    <row r="1851" spans="1:9">
      <c r="A1851" s="19" t="str">
        <f t="shared" si="28"/>
        <v>MWIPM2.5 air pollution, mean annual exposure</v>
      </c>
      <c r="B1851" s="19" t="s">
        <v>305</v>
      </c>
      <c r="C1851" s="19" t="s">
        <v>306</v>
      </c>
      <c r="D1851" s="19" t="s">
        <v>751</v>
      </c>
      <c r="E1851" s="19" t="s">
        <v>752</v>
      </c>
      <c r="F1851" s="19" t="s">
        <v>753</v>
      </c>
      <c r="G1851">
        <v>24.175043995039857</v>
      </c>
      <c r="H1851">
        <v>24.69562574360533</v>
      </c>
      <c r="I1851">
        <v>25.107304644038756</v>
      </c>
    </row>
    <row r="1852" spans="1:9">
      <c r="A1852" s="19" t="str">
        <f t="shared" si="28"/>
        <v>NAMPM2.5 air pollution, mean annual exposure</v>
      </c>
      <c r="B1852" s="19" t="s">
        <v>337</v>
      </c>
      <c r="C1852" s="19" t="s">
        <v>338</v>
      </c>
      <c r="D1852" s="19" t="s">
        <v>751</v>
      </c>
      <c r="E1852" s="19" t="s">
        <v>752</v>
      </c>
      <c r="F1852" s="19" t="s">
        <v>753</v>
      </c>
      <c r="G1852">
        <v>25.086411133290358</v>
      </c>
      <c r="H1852">
        <v>25.387447321750763</v>
      </c>
      <c r="I1852">
        <v>25.895189748218826</v>
      </c>
    </row>
    <row r="1853" spans="1:9">
      <c r="A1853" s="19" t="str">
        <f t="shared" si="28"/>
        <v>NERPM2.5 air pollution, mean annual exposure</v>
      </c>
      <c r="B1853" s="19" t="s">
        <v>347</v>
      </c>
      <c r="C1853" s="19" t="s">
        <v>348</v>
      </c>
      <c r="D1853" s="19" t="s">
        <v>751</v>
      </c>
      <c r="E1853" s="19" t="s">
        <v>752</v>
      </c>
      <c r="F1853" s="19" t="s">
        <v>753</v>
      </c>
      <c r="G1853">
        <v>106.78102993666715</v>
      </c>
      <c r="H1853">
        <v>113.08116789078005</v>
      </c>
      <c r="I1853">
        <v>119.52680881999864</v>
      </c>
    </row>
    <row r="1854" spans="1:9">
      <c r="A1854" s="19" t="str">
        <f t="shared" si="28"/>
        <v>NGAPM2.5 air pollution, mean annual exposure</v>
      </c>
      <c r="B1854" s="19" t="s">
        <v>349</v>
      </c>
      <c r="C1854" s="19" t="s">
        <v>350</v>
      </c>
      <c r="D1854" s="19" t="s">
        <v>751</v>
      </c>
      <c r="E1854" s="19" t="s">
        <v>752</v>
      </c>
      <c r="F1854" s="19" t="s">
        <v>753</v>
      </c>
      <c r="G1854">
        <v>74.441641994803561</v>
      </c>
      <c r="H1854">
        <v>76.008317662059511</v>
      </c>
      <c r="I1854">
        <v>77.919020772853742</v>
      </c>
    </row>
    <row r="1855" spans="1:9">
      <c r="A1855" s="19" t="str">
        <f t="shared" si="28"/>
        <v>NICPM2.5 air pollution, mean annual exposure</v>
      </c>
      <c r="B1855" s="19" t="s">
        <v>345</v>
      </c>
      <c r="C1855" s="19" t="s">
        <v>346</v>
      </c>
      <c r="D1855" s="19" t="s">
        <v>751</v>
      </c>
      <c r="E1855" s="19" t="s">
        <v>752</v>
      </c>
      <c r="F1855" s="19" t="s">
        <v>753</v>
      </c>
      <c r="G1855">
        <v>14.610994322604482</v>
      </c>
      <c r="H1855">
        <v>13.747968271857369</v>
      </c>
      <c r="I1855">
        <v>13.119591355265067</v>
      </c>
    </row>
    <row r="1856" spans="1:9">
      <c r="A1856" s="19" t="str">
        <f t="shared" si="28"/>
        <v>NLDPM2.5 air pollution, mean annual exposure</v>
      </c>
      <c r="B1856" s="19" t="s">
        <v>341</v>
      </c>
      <c r="C1856" s="19" t="s">
        <v>342</v>
      </c>
      <c r="D1856" s="19" t="s">
        <v>751</v>
      </c>
      <c r="E1856" s="19" t="s">
        <v>752</v>
      </c>
      <c r="F1856" s="19" t="s">
        <v>753</v>
      </c>
      <c r="G1856">
        <v>11.930196535867774</v>
      </c>
      <c r="H1856">
        <v>11.848929443620593</v>
      </c>
      <c r="I1856">
        <v>11.69325679779803</v>
      </c>
    </row>
    <row r="1857" spans="1:9">
      <c r="A1857" s="19" t="str">
        <f t="shared" ref="A1857:A1897" si="29">C1857&amp;D1857</f>
        <v>NORPM2.5 air pollution, mean annual exposure</v>
      </c>
      <c r="B1857" s="19" t="s">
        <v>357</v>
      </c>
      <c r="C1857" s="19" t="s">
        <v>358</v>
      </c>
      <c r="D1857" s="19" t="s">
        <v>751</v>
      </c>
      <c r="E1857" s="19" t="s">
        <v>752</v>
      </c>
      <c r="F1857" s="19" t="s">
        <v>753</v>
      </c>
      <c r="G1857">
        <v>6.8863791844350883</v>
      </c>
      <c r="H1857">
        <v>6.8850612616072189</v>
      </c>
      <c r="I1857">
        <v>6.8933104021966125</v>
      </c>
    </row>
    <row r="1858" spans="1:9">
      <c r="A1858" s="19" t="str">
        <f t="shared" si="29"/>
        <v>OMNPM2.5 air pollution, mean annual exposure</v>
      </c>
      <c r="B1858" s="19" t="s">
        <v>359</v>
      </c>
      <c r="C1858" s="19" t="s">
        <v>360</v>
      </c>
      <c r="D1858" s="19" t="s">
        <v>751</v>
      </c>
      <c r="E1858" s="19" t="s">
        <v>752</v>
      </c>
      <c r="F1858" s="19" t="s">
        <v>753</v>
      </c>
      <c r="G1858">
        <v>39.871445054346573</v>
      </c>
      <c r="H1858">
        <v>39.353273781184384</v>
      </c>
      <c r="I1858">
        <v>39.162665611387673</v>
      </c>
    </row>
    <row r="1859" spans="1:9">
      <c r="A1859" s="19" t="str">
        <f t="shared" si="29"/>
        <v>PANPM2.5 air pollution, mean annual exposure</v>
      </c>
      <c r="B1859" s="19" t="s">
        <v>363</v>
      </c>
      <c r="C1859" s="19" t="s">
        <v>364</v>
      </c>
      <c r="D1859" s="19" t="s">
        <v>751</v>
      </c>
      <c r="E1859" s="19" t="s">
        <v>752</v>
      </c>
      <c r="F1859" s="19" t="s">
        <v>753</v>
      </c>
      <c r="G1859">
        <v>11.032013418498854</v>
      </c>
      <c r="H1859">
        <v>10.872759904725616</v>
      </c>
      <c r="I1859">
        <v>10.744903050639099</v>
      </c>
    </row>
    <row r="1860" spans="1:9">
      <c r="A1860" s="19" t="str">
        <f t="shared" si="29"/>
        <v>PERPM2.5 air pollution, mean annual exposure</v>
      </c>
      <c r="B1860" s="19" t="s">
        <v>368</v>
      </c>
      <c r="C1860" s="19" t="s">
        <v>369</v>
      </c>
      <c r="D1860" s="19" t="s">
        <v>751</v>
      </c>
      <c r="E1860" s="19" t="s">
        <v>752</v>
      </c>
      <c r="F1860" s="19" t="s">
        <v>753</v>
      </c>
      <c r="G1860">
        <v>23.889862951793805</v>
      </c>
      <c r="H1860">
        <v>23.468488400639469</v>
      </c>
      <c r="I1860">
        <v>23.121580747282042</v>
      </c>
    </row>
    <row r="1861" spans="1:9">
      <c r="A1861" s="19" t="str">
        <f t="shared" si="29"/>
        <v>POLPM2.5 air pollution, mean annual exposure</v>
      </c>
      <c r="B1861" s="19" t="s">
        <v>373</v>
      </c>
      <c r="C1861" s="19" t="s">
        <v>374</v>
      </c>
      <c r="D1861" s="19" t="s">
        <v>751</v>
      </c>
      <c r="E1861" s="19" t="s">
        <v>752</v>
      </c>
      <c r="F1861" s="19" t="s">
        <v>753</v>
      </c>
      <c r="G1861">
        <v>20.823092955762977</v>
      </c>
      <c r="H1861">
        <v>20.571653478494788</v>
      </c>
      <c r="I1861">
        <v>20.319911418248786</v>
      </c>
    </row>
    <row r="1862" spans="1:9">
      <c r="A1862" s="19" t="str">
        <f t="shared" si="29"/>
        <v>PRTPM2.5 air pollution, mean annual exposure</v>
      </c>
      <c r="B1862" s="19" t="s">
        <v>375</v>
      </c>
      <c r="C1862" s="19" t="s">
        <v>376</v>
      </c>
      <c r="D1862" s="19" t="s">
        <v>751</v>
      </c>
      <c r="E1862" s="19" t="s">
        <v>752</v>
      </c>
      <c r="F1862" s="19" t="s">
        <v>753</v>
      </c>
      <c r="G1862">
        <v>8.2091072180564932</v>
      </c>
      <c r="H1862">
        <v>8.2236420909295003</v>
      </c>
      <c r="I1862">
        <v>8.2261166204890461</v>
      </c>
    </row>
    <row r="1863" spans="1:9">
      <c r="A1863" s="19" t="str">
        <f t="shared" si="29"/>
        <v>PRYPM2.5 air pollution, mean annual exposure</v>
      </c>
      <c r="B1863" s="19" t="s">
        <v>366</v>
      </c>
      <c r="C1863" s="19" t="s">
        <v>367</v>
      </c>
      <c r="D1863" s="19" t="s">
        <v>751</v>
      </c>
      <c r="E1863" s="19" t="s">
        <v>752</v>
      </c>
      <c r="F1863" s="19" t="s">
        <v>753</v>
      </c>
      <c r="G1863">
        <v>11.838523733682113</v>
      </c>
      <c r="H1863">
        <v>11.907416018256583</v>
      </c>
      <c r="I1863">
        <v>11.977271636927657</v>
      </c>
    </row>
    <row r="1864" spans="1:9">
      <c r="A1864" s="19" t="str">
        <f t="shared" si="29"/>
        <v>PSEPM2.5 air pollution, mean annual exposure</v>
      </c>
      <c r="B1864" s="19" t="s">
        <v>689</v>
      </c>
      <c r="C1864" s="19" t="s">
        <v>441</v>
      </c>
      <c r="D1864" s="19" t="s">
        <v>751</v>
      </c>
      <c r="E1864" s="19" t="s">
        <v>752</v>
      </c>
      <c r="F1864" s="19" t="s">
        <v>753</v>
      </c>
      <c r="G1864">
        <v>34.103950181965345</v>
      </c>
      <c r="H1864">
        <v>34.997367343310401</v>
      </c>
      <c r="I1864">
        <v>35.894766721261007</v>
      </c>
    </row>
    <row r="1865" spans="1:9">
      <c r="A1865" s="19" t="str">
        <f t="shared" si="29"/>
        <v>QATPM2.5 air pollution, mean annual exposure</v>
      </c>
      <c r="B1865" s="19" t="s">
        <v>379</v>
      </c>
      <c r="C1865" s="19" t="s">
        <v>380</v>
      </c>
      <c r="D1865" s="19" t="s">
        <v>751</v>
      </c>
      <c r="E1865" s="19" t="s">
        <v>752</v>
      </c>
      <c r="F1865" s="19" t="s">
        <v>753</v>
      </c>
      <c r="G1865">
        <v>92.641152383816404</v>
      </c>
      <c r="H1865">
        <v>95.555595627731705</v>
      </c>
      <c r="I1865">
        <v>99.406184839603299</v>
      </c>
    </row>
    <row r="1866" spans="1:9">
      <c r="A1866" s="19" t="str">
        <f t="shared" si="29"/>
        <v>ROUPM2.5 air pollution, mean annual exposure</v>
      </c>
      <c r="B1866" s="19" t="s">
        <v>386</v>
      </c>
      <c r="C1866" s="19" t="s">
        <v>387</v>
      </c>
      <c r="D1866" s="19" t="s">
        <v>751</v>
      </c>
      <c r="E1866" s="19" t="s">
        <v>752</v>
      </c>
      <c r="F1866" s="19" t="s">
        <v>753</v>
      </c>
      <c r="G1866">
        <v>14.106570600333241</v>
      </c>
      <c r="H1866">
        <v>13.830531980186491</v>
      </c>
      <c r="I1866">
        <v>13.520709898917477</v>
      </c>
    </row>
    <row r="1867" spans="1:9">
      <c r="A1867" s="19" t="str">
        <f t="shared" si="29"/>
        <v>RWAPM2.5 air pollution, mean annual exposure</v>
      </c>
      <c r="B1867" s="19" t="s">
        <v>389</v>
      </c>
      <c r="C1867" s="19" t="s">
        <v>390</v>
      </c>
      <c r="D1867" s="19" t="s">
        <v>751</v>
      </c>
      <c r="E1867" s="19" t="s">
        <v>752</v>
      </c>
      <c r="F1867" s="19" t="s">
        <v>753</v>
      </c>
      <c r="G1867">
        <v>46.020189254759238</v>
      </c>
      <c r="H1867">
        <v>47.181068124317392</v>
      </c>
      <c r="I1867">
        <v>48.281105104703073</v>
      </c>
    </row>
    <row r="1868" spans="1:9">
      <c r="A1868" s="19" t="str">
        <f t="shared" si="29"/>
        <v>SAUPM2.5 air pollution, mean annual exposure</v>
      </c>
      <c r="B1868" s="19" t="s">
        <v>411</v>
      </c>
      <c r="C1868" s="19" t="s">
        <v>412</v>
      </c>
      <c r="D1868" s="19" t="s">
        <v>751</v>
      </c>
      <c r="E1868" s="19" t="s">
        <v>752</v>
      </c>
      <c r="F1868" s="19" t="s">
        <v>753</v>
      </c>
      <c r="G1868">
        <v>90.162907802321172</v>
      </c>
      <c r="H1868">
        <v>91.289955277548032</v>
      </c>
      <c r="I1868">
        <v>93.018548977894426</v>
      </c>
    </row>
    <row r="1869" spans="1:9">
      <c r="A1869" s="19" t="str">
        <f t="shared" si="29"/>
        <v>SDNPM2.5 air pollution, mean annual exposure</v>
      </c>
      <c r="B1869" s="19" t="s">
        <v>442</v>
      </c>
      <c r="C1869" s="19" t="s">
        <v>443</v>
      </c>
      <c r="D1869" s="19" t="s">
        <v>751</v>
      </c>
      <c r="E1869" s="19" t="s">
        <v>752</v>
      </c>
      <c r="F1869" s="19" t="s">
        <v>753</v>
      </c>
      <c r="G1869">
        <v>53.274634938755128</v>
      </c>
      <c r="H1869">
        <v>53.008265195100634</v>
      </c>
      <c r="I1869">
        <v>53.273383618547022</v>
      </c>
    </row>
    <row r="1870" spans="1:9">
      <c r="A1870" s="19" t="str">
        <f t="shared" si="29"/>
        <v>SENPM2.5 air pollution, mean annual exposure</v>
      </c>
      <c r="B1870" s="19" t="s">
        <v>413</v>
      </c>
      <c r="C1870" s="19" t="s">
        <v>414</v>
      </c>
      <c r="D1870" s="19" t="s">
        <v>751</v>
      </c>
      <c r="E1870" s="19" t="s">
        <v>752</v>
      </c>
      <c r="F1870" s="19" t="s">
        <v>753</v>
      </c>
      <c r="G1870">
        <v>44.845828678678558</v>
      </c>
      <c r="H1870">
        <v>47.147081009545943</v>
      </c>
      <c r="I1870">
        <v>49.798244209683951</v>
      </c>
    </row>
    <row r="1871" spans="1:9">
      <c r="A1871" s="19" t="str">
        <f t="shared" si="29"/>
        <v>SLEPM2.5 air pollution, mean annual exposure</v>
      </c>
      <c r="B1871" s="19" t="s">
        <v>419</v>
      </c>
      <c r="C1871" s="19" t="s">
        <v>420</v>
      </c>
      <c r="D1871" s="19" t="s">
        <v>751</v>
      </c>
      <c r="E1871" s="19" t="s">
        <v>752</v>
      </c>
      <c r="F1871" s="19" t="s">
        <v>753</v>
      </c>
      <c r="G1871">
        <v>22.757640094685271</v>
      </c>
      <c r="H1871">
        <v>23.410107971190424</v>
      </c>
      <c r="I1871">
        <v>24.104242435710383</v>
      </c>
    </row>
    <row r="1872" spans="1:9">
      <c r="A1872" s="19" t="str">
        <f t="shared" si="29"/>
        <v>SLVPM2.5 air pollution, mean annual exposure</v>
      </c>
      <c r="B1872" s="19" t="s">
        <v>191</v>
      </c>
      <c r="C1872" s="19" t="s">
        <v>192</v>
      </c>
      <c r="D1872" s="19" t="s">
        <v>751</v>
      </c>
      <c r="E1872" s="19" t="s">
        <v>752</v>
      </c>
      <c r="F1872" s="19" t="s">
        <v>753</v>
      </c>
      <c r="G1872">
        <v>24.148652058476483</v>
      </c>
      <c r="H1872">
        <v>23.972068081859081</v>
      </c>
      <c r="I1872">
        <v>23.769163716066238</v>
      </c>
    </row>
    <row r="1873" spans="1:9">
      <c r="A1873" s="19" t="str">
        <f t="shared" si="29"/>
        <v>SOMPM2.5 air pollution, mean annual exposure</v>
      </c>
      <c r="B1873" s="19" t="s">
        <v>429</v>
      </c>
      <c r="C1873" s="19" t="s">
        <v>430</v>
      </c>
      <c r="D1873" s="19" t="s">
        <v>751</v>
      </c>
      <c r="E1873" s="19" t="s">
        <v>752</v>
      </c>
      <c r="F1873" s="19" t="s">
        <v>753</v>
      </c>
      <c r="G1873">
        <v>33.341278703142066</v>
      </c>
      <c r="H1873">
        <v>34.047467537160273</v>
      </c>
      <c r="I1873">
        <v>34.802236181180618</v>
      </c>
    </row>
    <row r="1874" spans="1:9">
      <c r="A1874" s="19" t="str">
        <f t="shared" si="29"/>
        <v>SRBPM2.5 air pollution, mean annual exposure</v>
      </c>
      <c r="B1874" s="19" t="s">
        <v>415</v>
      </c>
      <c r="C1874" s="19" t="s">
        <v>416</v>
      </c>
      <c r="D1874" s="19" t="s">
        <v>751</v>
      </c>
      <c r="E1874" s="19" t="s">
        <v>752</v>
      </c>
      <c r="F1874" s="19" t="s">
        <v>753</v>
      </c>
      <c r="G1874">
        <v>25.632864185763388</v>
      </c>
      <c r="H1874">
        <v>26.074650804299139</v>
      </c>
      <c r="I1874">
        <v>26.524054668866142</v>
      </c>
    </row>
    <row r="1875" spans="1:9">
      <c r="A1875" s="19" t="str">
        <f t="shared" si="29"/>
        <v>SSDPM2.5 air pollution, mean annual exposure</v>
      </c>
      <c r="B1875" s="19" t="s">
        <v>435</v>
      </c>
      <c r="C1875" s="19" t="s">
        <v>436</v>
      </c>
      <c r="D1875" s="19" t="s">
        <v>751</v>
      </c>
      <c r="E1875" s="19" t="s">
        <v>752</v>
      </c>
      <c r="F1875" s="19" t="s">
        <v>753</v>
      </c>
      <c r="G1875">
        <v>50.792993143964473</v>
      </c>
      <c r="H1875">
        <v>54.890659981743447</v>
      </c>
      <c r="I1875">
        <v>58.716477502676817</v>
      </c>
    </row>
    <row r="1876" spans="1:9">
      <c r="A1876" s="19" t="str">
        <f t="shared" si="29"/>
        <v>STPPM2.5 air pollution, mean annual exposure</v>
      </c>
      <c r="B1876" s="19" t="s">
        <v>408</v>
      </c>
      <c r="C1876" s="19" t="s">
        <v>409</v>
      </c>
      <c r="D1876" s="19" t="s">
        <v>751</v>
      </c>
      <c r="E1876" s="19" t="s">
        <v>752</v>
      </c>
      <c r="F1876" s="19" t="s">
        <v>753</v>
      </c>
      <c r="G1876">
        <v>27.466378434253162</v>
      </c>
      <c r="H1876">
        <v>27.187696164813016</v>
      </c>
      <c r="I1876">
        <v>27.197852525222313</v>
      </c>
    </row>
    <row r="1877" spans="1:9">
      <c r="A1877" s="19" t="str">
        <f t="shared" si="29"/>
        <v>SURPM2.5 air pollution, mean annual exposure</v>
      </c>
      <c r="B1877" s="19" t="s">
        <v>444</v>
      </c>
      <c r="C1877" s="19" t="s">
        <v>445</v>
      </c>
      <c r="D1877" s="19" t="s">
        <v>751</v>
      </c>
      <c r="E1877" s="19" t="s">
        <v>752</v>
      </c>
      <c r="F1877" s="19" t="s">
        <v>753</v>
      </c>
      <c r="G1877">
        <v>24.211018955381473</v>
      </c>
      <c r="H1877">
        <v>23.776987280781352</v>
      </c>
      <c r="I1877">
        <v>23.488489727018077</v>
      </c>
    </row>
    <row r="1878" spans="1:9">
      <c r="A1878" s="19" t="str">
        <f t="shared" si="29"/>
        <v>SVKPM2.5 air pollution, mean annual exposure</v>
      </c>
      <c r="B1878" s="19" t="s">
        <v>664</v>
      </c>
      <c r="C1878" s="19" t="s">
        <v>425</v>
      </c>
      <c r="D1878" s="19" t="s">
        <v>751</v>
      </c>
      <c r="E1878" s="19" t="s">
        <v>752</v>
      </c>
      <c r="F1878" s="19" t="s">
        <v>753</v>
      </c>
      <c r="G1878">
        <v>18.132626433367655</v>
      </c>
      <c r="H1878">
        <v>18.323747458731244</v>
      </c>
      <c r="I1878">
        <v>18.552943643527577</v>
      </c>
    </row>
    <row r="1879" spans="1:9">
      <c r="A1879" s="19" t="str">
        <f t="shared" si="29"/>
        <v>SVNPM2.5 air pollution, mean annual exposure</v>
      </c>
      <c r="B1879" s="19" t="s">
        <v>426</v>
      </c>
      <c r="C1879" s="19" t="s">
        <v>427</v>
      </c>
      <c r="D1879" s="19" t="s">
        <v>751</v>
      </c>
      <c r="E1879" s="19" t="s">
        <v>752</v>
      </c>
      <c r="F1879" s="19" t="s">
        <v>753</v>
      </c>
      <c r="G1879">
        <v>15.924105043171421</v>
      </c>
      <c r="H1879">
        <v>15.773597408810279</v>
      </c>
      <c r="I1879">
        <v>15.624513389285687</v>
      </c>
    </row>
    <row r="1880" spans="1:9">
      <c r="A1880" s="19" t="str">
        <f t="shared" si="29"/>
        <v>SWEPM2.5 air pollution, mean annual exposure</v>
      </c>
      <c r="B1880" s="19" t="s">
        <v>448</v>
      </c>
      <c r="C1880" s="19" t="s">
        <v>449</v>
      </c>
      <c r="D1880" s="19" t="s">
        <v>751</v>
      </c>
      <c r="E1880" s="19" t="s">
        <v>752</v>
      </c>
      <c r="F1880" s="19" t="s">
        <v>753</v>
      </c>
      <c r="G1880">
        <v>6.2943581971694256</v>
      </c>
      <c r="H1880">
        <v>6.3451709420283979</v>
      </c>
      <c r="I1880">
        <v>6.4130089934717871</v>
      </c>
    </row>
    <row r="1881" spans="1:9">
      <c r="A1881" s="19" t="str">
        <f t="shared" si="29"/>
        <v>SWZPM2.5 air pollution, mean annual exposure</v>
      </c>
      <c r="B1881" s="19" t="s">
        <v>199</v>
      </c>
      <c r="C1881" s="19" t="s">
        <v>200</v>
      </c>
      <c r="D1881" s="19" t="s">
        <v>751</v>
      </c>
      <c r="E1881" s="19" t="s">
        <v>752</v>
      </c>
      <c r="F1881" s="19" t="s">
        <v>753</v>
      </c>
      <c r="G1881">
        <v>17.087985147279223</v>
      </c>
      <c r="H1881">
        <v>17.002217211067077</v>
      </c>
      <c r="I1881">
        <v>16.983876513252433</v>
      </c>
    </row>
    <row r="1882" spans="1:9">
      <c r="A1882" s="19" t="str">
        <f t="shared" si="29"/>
        <v>SYRPM2.5 air pollution, mean annual exposure</v>
      </c>
      <c r="B1882" s="19" t="s">
        <v>452</v>
      </c>
      <c r="C1882" s="19" t="s">
        <v>453</v>
      </c>
      <c r="D1882" s="19" t="s">
        <v>751</v>
      </c>
      <c r="E1882" s="19" t="s">
        <v>752</v>
      </c>
      <c r="F1882" s="19" t="s">
        <v>753</v>
      </c>
      <c r="G1882">
        <v>47.207454730343656</v>
      </c>
      <c r="H1882">
        <v>47.890571347452422</v>
      </c>
      <c r="I1882">
        <v>48.387102858597615</v>
      </c>
    </row>
    <row r="1883" spans="1:9">
      <c r="A1883" s="19" t="str">
        <f t="shared" si="29"/>
        <v>TCDPM2.5 air pollution, mean annual exposure</v>
      </c>
      <c r="B1883" s="19" t="s">
        <v>141</v>
      </c>
      <c r="C1883" s="19" t="s">
        <v>142</v>
      </c>
      <c r="D1883" s="19" t="s">
        <v>751</v>
      </c>
      <c r="E1883" s="19" t="s">
        <v>752</v>
      </c>
      <c r="F1883" s="19" t="s">
        <v>753</v>
      </c>
      <c r="G1883">
        <v>70.213149961852039</v>
      </c>
      <c r="H1883">
        <v>74.074886628183506</v>
      </c>
      <c r="I1883">
        <v>77.704553114668855</v>
      </c>
    </row>
    <row r="1884" spans="1:9">
      <c r="A1884" s="19" t="str">
        <f t="shared" si="29"/>
        <v>TGOPM2.5 air pollution, mean annual exposure</v>
      </c>
      <c r="B1884" s="19" t="s">
        <v>457</v>
      </c>
      <c r="C1884" s="19" t="s">
        <v>458</v>
      </c>
      <c r="D1884" s="19" t="s">
        <v>751</v>
      </c>
      <c r="E1884" s="19" t="s">
        <v>752</v>
      </c>
      <c r="F1884" s="19" t="s">
        <v>753</v>
      </c>
      <c r="G1884">
        <v>34.515940453096711</v>
      </c>
      <c r="H1884">
        <v>34.020754061583979</v>
      </c>
      <c r="I1884">
        <v>33.532682909522705</v>
      </c>
    </row>
    <row r="1885" spans="1:9">
      <c r="A1885" s="19" t="str">
        <f t="shared" si="29"/>
        <v>TTOPM2.5 air pollution, mean annual exposure</v>
      </c>
      <c r="B1885" s="19" t="s">
        <v>462</v>
      </c>
      <c r="C1885" s="19" t="s">
        <v>463</v>
      </c>
      <c r="D1885" s="19" t="s">
        <v>751</v>
      </c>
      <c r="E1885" s="19" t="s">
        <v>752</v>
      </c>
      <c r="F1885" s="19" t="s">
        <v>753</v>
      </c>
      <c r="G1885">
        <v>24.145640300288335</v>
      </c>
      <c r="H1885">
        <v>24.507839073681215</v>
      </c>
      <c r="I1885">
        <v>24.997995155456639</v>
      </c>
    </row>
    <row r="1886" spans="1:9">
      <c r="A1886" s="19" t="str">
        <f t="shared" si="29"/>
        <v>TUNPM2.5 air pollution, mean annual exposure</v>
      </c>
      <c r="B1886" s="19" t="s">
        <v>464</v>
      </c>
      <c r="C1886" s="19" t="s">
        <v>465</v>
      </c>
      <c r="D1886" s="19" t="s">
        <v>751</v>
      </c>
      <c r="E1886" s="19" t="s">
        <v>752</v>
      </c>
      <c r="F1886" s="19" t="s">
        <v>753</v>
      </c>
      <c r="G1886">
        <v>36.414281942130515</v>
      </c>
      <c r="H1886">
        <v>35.829992187082468</v>
      </c>
      <c r="I1886">
        <v>35.604996045528196</v>
      </c>
    </row>
    <row r="1887" spans="1:9">
      <c r="A1887" s="19" t="str">
        <f t="shared" si="29"/>
        <v>TZAPM2.5 air pollution, mean annual exposure</v>
      </c>
      <c r="B1887" s="19" t="s">
        <v>668</v>
      </c>
      <c r="C1887" s="19" t="s">
        <v>480</v>
      </c>
      <c r="D1887" s="19" t="s">
        <v>751</v>
      </c>
      <c r="E1887" s="19" t="s">
        <v>752</v>
      </c>
      <c r="F1887" s="19" t="s">
        <v>753</v>
      </c>
      <c r="G1887">
        <v>32.916507462958791</v>
      </c>
      <c r="H1887">
        <v>34.72691147554206</v>
      </c>
      <c r="I1887">
        <v>36.880002645568474</v>
      </c>
    </row>
    <row r="1888" spans="1:9">
      <c r="A1888" s="19" t="str">
        <f t="shared" si="29"/>
        <v>UGAPM2.5 air pollution, mean annual exposure</v>
      </c>
      <c r="B1888" s="19" t="s">
        <v>471</v>
      </c>
      <c r="C1888" s="19" t="s">
        <v>472</v>
      </c>
      <c r="D1888" s="19" t="s">
        <v>751</v>
      </c>
      <c r="E1888" s="19" t="s">
        <v>752</v>
      </c>
      <c r="F1888" s="19" t="s">
        <v>753</v>
      </c>
      <c r="G1888">
        <v>50.941357227433116</v>
      </c>
      <c r="H1888">
        <v>50.443366331983043</v>
      </c>
      <c r="I1888">
        <v>49.997378933595222</v>
      </c>
    </row>
    <row r="1889" spans="1:9">
      <c r="A1889" s="19" t="str">
        <f t="shared" si="29"/>
        <v>UKRPM2.5 air pollution, mean annual exposure</v>
      </c>
      <c r="B1889" s="19" t="s">
        <v>473</v>
      </c>
      <c r="C1889" s="19" t="s">
        <v>474</v>
      </c>
      <c r="D1889" s="19" t="s">
        <v>751</v>
      </c>
      <c r="E1889" s="19" t="s">
        <v>752</v>
      </c>
      <c r="F1889" s="19" t="s">
        <v>753</v>
      </c>
      <c r="G1889">
        <v>20.255856961014352</v>
      </c>
      <c r="H1889">
        <v>20.137525227288172</v>
      </c>
      <c r="I1889">
        <v>20.019860821391603</v>
      </c>
    </row>
    <row r="1890" spans="1:9">
      <c r="A1890" s="19" t="str">
        <f t="shared" si="29"/>
        <v>URYPM2.5 air pollution, mean annual exposure</v>
      </c>
      <c r="B1890" s="19" t="s">
        <v>487</v>
      </c>
      <c r="C1890" s="19" t="s">
        <v>488</v>
      </c>
      <c r="D1890" s="19" t="s">
        <v>751</v>
      </c>
      <c r="E1890" s="19" t="s">
        <v>752</v>
      </c>
      <c r="F1890" s="19" t="s">
        <v>753</v>
      </c>
      <c r="G1890">
        <v>9.1654716470442015</v>
      </c>
      <c r="H1890">
        <v>9.1601856497986365</v>
      </c>
      <c r="I1890">
        <v>9.1729458788330991</v>
      </c>
    </row>
    <row r="1891" spans="1:9">
      <c r="A1891" s="19" t="str">
        <f t="shared" si="29"/>
        <v>USAPM2.5 air pollution, mean annual exposure</v>
      </c>
      <c r="B1891" s="19" t="s">
        <v>669</v>
      </c>
      <c r="C1891" s="19" t="s">
        <v>484</v>
      </c>
      <c r="D1891" s="19" t="s">
        <v>751</v>
      </c>
      <c r="E1891" s="19" t="s">
        <v>752</v>
      </c>
      <c r="F1891" s="19" t="s">
        <v>753</v>
      </c>
      <c r="G1891">
        <v>7.4780674946053693</v>
      </c>
      <c r="H1891">
        <v>7.4479668828885917</v>
      </c>
      <c r="I1891">
        <v>7.4239261400159418</v>
      </c>
    </row>
    <row r="1892" spans="1:9">
      <c r="A1892" s="19" t="str">
        <f t="shared" si="29"/>
        <v>VENPM2.5 air pollution, mean annual exposure</v>
      </c>
      <c r="B1892" s="19" t="s">
        <v>688</v>
      </c>
      <c r="C1892" s="19" t="s">
        <v>492</v>
      </c>
      <c r="D1892" s="19" t="s">
        <v>751</v>
      </c>
      <c r="E1892" s="19" t="s">
        <v>752</v>
      </c>
      <c r="F1892" s="19" t="s">
        <v>753</v>
      </c>
      <c r="G1892">
        <v>12.572535439263753</v>
      </c>
      <c r="H1892">
        <v>11.893617145611621</v>
      </c>
      <c r="I1892">
        <v>12.140761887868598</v>
      </c>
    </row>
    <row r="1893" spans="1:9">
      <c r="A1893" s="19" t="str">
        <f t="shared" si="29"/>
        <v>YEMPM2.5 air pollution, mean annual exposure</v>
      </c>
      <c r="B1893" s="19" t="s">
        <v>690</v>
      </c>
      <c r="C1893" s="19" t="s">
        <v>499</v>
      </c>
      <c r="D1893" s="19" t="s">
        <v>751</v>
      </c>
      <c r="E1893" s="19" t="s">
        <v>752</v>
      </c>
      <c r="F1893" s="19" t="s">
        <v>753</v>
      </c>
      <c r="G1893">
        <v>50.37461450256788</v>
      </c>
      <c r="H1893">
        <v>52.167925801152776</v>
      </c>
      <c r="I1893">
        <v>54.411114691284077</v>
      </c>
    </row>
    <row r="1894" spans="1:9">
      <c r="A1894" s="19" t="str">
        <f t="shared" si="29"/>
        <v>ZAFPM2.5 air pollution, mean annual exposure</v>
      </c>
      <c r="B1894" s="19" t="s">
        <v>431</v>
      </c>
      <c r="C1894" s="19" t="s">
        <v>432</v>
      </c>
      <c r="D1894" s="19" t="s">
        <v>751</v>
      </c>
      <c r="E1894" s="19" t="s">
        <v>752</v>
      </c>
      <c r="F1894" s="19" t="s">
        <v>753</v>
      </c>
      <c r="G1894">
        <v>24.724239726112302</v>
      </c>
      <c r="H1894">
        <v>24.599924835589583</v>
      </c>
      <c r="I1894">
        <v>24.597551894838837</v>
      </c>
    </row>
    <row r="1895" spans="1:9">
      <c r="A1895" s="19" t="str">
        <f t="shared" si="29"/>
        <v>ZMBPM2.5 air pollution, mean annual exposure</v>
      </c>
      <c r="B1895" s="19" t="s">
        <v>500</v>
      </c>
      <c r="C1895" s="19" t="s">
        <v>501</v>
      </c>
      <c r="D1895" s="19" t="s">
        <v>751</v>
      </c>
      <c r="E1895" s="19" t="s">
        <v>752</v>
      </c>
      <c r="F1895" s="19" t="s">
        <v>753</v>
      </c>
      <c r="G1895">
        <v>27.382154398131757</v>
      </c>
      <c r="H1895">
        <v>27.226270765394062</v>
      </c>
      <c r="I1895">
        <v>27.282969569236815</v>
      </c>
    </row>
    <row r="1896" spans="1:9">
      <c r="A1896" s="19" t="str">
        <f t="shared" si="29"/>
        <v>ZWEPM2.5 air pollution, mean annual exposure</v>
      </c>
      <c r="B1896" s="19" t="s">
        <v>502</v>
      </c>
      <c r="C1896" s="19" t="s">
        <v>503</v>
      </c>
      <c r="D1896" s="19" t="s">
        <v>751</v>
      </c>
      <c r="E1896" s="19" t="s">
        <v>752</v>
      </c>
      <c r="F1896" s="19" t="s">
        <v>753</v>
      </c>
      <c r="G1896">
        <v>21.184522027560426</v>
      </c>
      <c r="H1896">
        <v>20.248528972940612</v>
      </c>
      <c r="I1896">
        <v>20.445668347319518</v>
      </c>
    </row>
    <row r="1897" spans="1:9">
      <c r="A1897" s="19" t="str">
        <f t="shared" si="29"/>
        <v>AFGPopulation</v>
      </c>
      <c r="B1897" s="19" t="s">
        <v>0</v>
      </c>
      <c r="C1897" s="19" t="s">
        <v>62</v>
      </c>
      <c r="D1897" s="19" t="s">
        <v>1073</v>
      </c>
      <c r="E1897" s="19" t="s">
        <v>1351</v>
      </c>
      <c r="F1897" s="19" t="s">
        <v>1352</v>
      </c>
      <c r="G1897">
        <v>38041.754000000001</v>
      </c>
      <c r="H1897">
        <v>38928.345999999998</v>
      </c>
      <c r="I1897">
        <v>39835.428</v>
      </c>
    </row>
    <row r="1898" spans="1:9">
      <c r="A1898" s="19" t="str">
        <f t="shared" ref="A1898:A1929" si="30">C1898&amp;D1898</f>
        <v>ASMPopulation</v>
      </c>
      <c r="B1898" s="19" t="s">
        <v>1</v>
      </c>
      <c r="C1898" s="19" t="s">
        <v>69</v>
      </c>
      <c r="D1898" s="19" t="s">
        <v>1073</v>
      </c>
      <c r="E1898" s="19" t="s">
        <v>1351</v>
      </c>
      <c r="F1898" s="19" t="s">
        <v>1352</v>
      </c>
      <c r="G1898">
        <v>55.311999999999998</v>
      </c>
      <c r="H1898">
        <v>55.191000000000003</v>
      </c>
      <c r="I1898">
        <v>55.1</v>
      </c>
    </row>
    <row r="1899" spans="1:9">
      <c r="A1899" s="19" t="str">
        <f t="shared" si="30"/>
        <v>ARMPopulation</v>
      </c>
      <c r="B1899" s="19" t="s">
        <v>2</v>
      </c>
      <c r="C1899" s="19" t="s">
        <v>82</v>
      </c>
      <c r="D1899" s="19" t="s">
        <v>1073</v>
      </c>
      <c r="E1899" s="19" t="s">
        <v>1351</v>
      </c>
      <c r="F1899" s="19" t="s">
        <v>1352</v>
      </c>
      <c r="G1899">
        <v>2957.7310000000002</v>
      </c>
      <c r="H1899">
        <v>2963.2429999999999</v>
      </c>
      <c r="I1899">
        <v>2968.127</v>
      </c>
    </row>
    <row r="1900" spans="1:9">
      <c r="A1900" s="19" t="str">
        <f t="shared" si="30"/>
        <v>AUSPopulation</v>
      </c>
      <c r="B1900" s="19" t="s">
        <v>3</v>
      </c>
      <c r="C1900" s="19" t="s">
        <v>85</v>
      </c>
      <c r="D1900" s="19" t="s">
        <v>1073</v>
      </c>
      <c r="E1900" s="19" t="s">
        <v>1351</v>
      </c>
      <c r="F1900" s="19" t="s">
        <v>1352</v>
      </c>
      <c r="G1900">
        <v>25203.198</v>
      </c>
      <c r="H1900">
        <v>25499.883999999998</v>
      </c>
      <c r="I1900">
        <v>25788.215</v>
      </c>
    </row>
    <row r="1901" spans="1:9">
      <c r="A1901" s="19" t="str">
        <f t="shared" si="30"/>
        <v>AZEPopulation</v>
      </c>
      <c r="B1901" s="19" t="s">
        <v>4</v>
      </c>
      <c r="C1901" s="19" t="s">
        <v>88</v>
      </c>
      <c r="D1901" s="19" t="s">
        <v>1073</v>
      </c>
      <c r="E1901" s="19" t="s">
        <v>1351</v>
      </c>
      <c r="F1901" s="19" t="s">
        <v>1352</v>
      </c>
      <c r="G1901">
        <v>10047.718000000001</v>
      </c>
      <c r="H1901">
        <v>10139.177</v>
      </c>
      <c r="I1901">
        <v>10223.342000000001</v>
      </c>
    </row>
    <row r="1902" spans="1:9">
      <c r="A1902" s="19" t="str">
        <f t="shared" si="30"/>
        <v>BGDPopulation</v>
      </c>
      <c r="B1902" s="19" t="s">
        <v>5</v>
      </c>
      <c r="C1902" s="19" t="s">
        <v>93</v>
      </c>
      <c r="D1902" s="19" t="s">
        <v>1073</v>
      </c>
      <c r="E1902" s="19" t="s">
        <v>1351</v>
      </c>
      <c r="F1902" s="19" t="s">
        <v>1352</v>
      </c>
      <c r="G1902">
        <v>163046.16099999999</v>
      </c>
      <c r="H1902">
        <v>164689.383</v>
      </c>
      <c r="I1902">
        <v>166303.49799999999</v>
      </c>
    </row>
    <row r="1903" spans="1:9">
      <c r="A1903" s="19" t="str">
        <f t="shared" si="30"/>
        <v>BTNPopulation</v>
      </c>
      <c r="B1903" s="19" t="s">
        <v>6</v>
      </c>
      <c r="C1903" s="19" t="s">
        <v>106</v>
      </c>
      <c r="D1903" s="19" t="s">
        <v>1073</v>
      </c>
      <c r="E1903" s="19" t="s">
        <v>1351</v>
      </c>
      <c r="F1903" s="19" t="s">
        <v>1352</v>
      </c>
      <c r="G1903">
        <v>763.09199999999998</v>
      </c>
      <c r="H1903">
        <v>771.60799999999995</v>
      </c>
      <c r="I1903">
        <v>779.89800000000002</v>
      </c>
    </row>
    <row r="1904" spans="1:9">
      <c r="A1904" s="19" t="str">
        <f t="shared" si="30"/>
        <v>BRNPopulation</v>
      </c>
      <c r="B1904" s="19" t="s">
        <v>7</v>
      </c>
      <c r="C1904" s="19" t="s">
        <v>123</v>
      </c>
      <c r="D1904" s="19" t="s">
        <v>1073</v>
      </c>
      <c r="E1904" s="19" t="s">
        <v>1351</v>
      </c>
      <c r="F1904" s="19" t="s">
        <v>1352</v>
      </c>
      <c r="G1904">
        <v>433.28500000000003</v>
      </c>
      <c r="H1904">
        <v>437.47899999999998</v>
      </c>
      <c r="I1904">
        <v>441.53199999999998</v>
      </c>
    </row>
    <row r="1905" spans="1:9">
      <c r="A1905" s="19" t="str">
        <f t="shared" si="30"/>
        <v>KHMPopulation</v>
      </c>
      <c r="B1905" s="19" t="s">
        <v>8</v>
      </c>
      <c r="C1905" s="19" t="s">
        <v>132</v>
      </c>
      <c r="D1905" s="19" t="s">
        <v>1073</v>
      </c>
      <c r="E1905" s="19" t="s">
        <v>1351</v>
      </c>
      <c r="F1905" s="19" t="s">
        <v>1352</v>
      </c>
      <c r="G1905">
        <v>16486.542000000001</v>
      </c>
      <c r="H1905">
        <v>16718.965</v>
      </c>
      <c r="I1905">
        <v>16946.437999999998</v>
      </c>
    </row>
    <row r="1906" spans="1:9">
      <c r="A1906" s="19" t="str">
        <f t="shared" si="30"/>
        <v>CHNPopulation</v>
      </c>
      <c r="B1906" s="19" t="s">
        <v>9</v>
      </c>
      <c r="C1906" s="19" t="s">
        <v>145</v>
      </c>
      <c r="D1906" s="19" t="s">
        <v>1073</v>
      </c>
      <c r="E1906" s="19" t="s">
        <v>1351</v>
      </c>
      <c r="F1906" s="19" t="s">
        <v>1352</v>
      </c>
      <c r="G1906">
        <v>1433783.686</v>
      </c>
      <c r="H1906">
        <v>1439323.7760000001</v>
      </c>
      <c r="I1906">
        <v>1444216.1070000001</v>
      </c>
    </row>
    <row r="1907" spans="1:9">
      <c r="A1907" s="19" t="str">
        <f t="shared" si="30"/>
        <v>COKPopulation</v>
      </c>
      <c r="B1907" s="19" t="s">
        <v>10</v>
      </c>
      <c r="C1907" s="19" t="s">
        <v>160</v>
      </c>
      <c r="D1907" s="19" t="s">
        <v>1073</v>
      </c>
      <c r="E1907" s="19" t="s">
        <v>1351</v>
      </c>
      <c r="F1907" s="19" t="s">
        <v>1352</v>
      </c>
      <c r="G1907">
        <v>17.547999999999998</v>
      </c>
      <c r="H1907">
        <v>17.564</v>
      </c>
      <c r="I1907">
        <v>17.565000000000001</v>
      </c>
    </row>
    <row r="1908" spans="1:9">
      <c r="A1908" s="19" t="str">
        <f t="shared" si="30"/>
        <v>FJIPopulation</v>
      </c>
      <c r="B1908" s="19" t="s">
        <v>11</v>
      </c>
      <c r="C1908" s="19" t="s">
        <v>207</v>
      </c>
      <c r="D1908" s="19" t="s">
        <v>1073</v>
      </c>
      <c r="E1908" s="19" t="s">
        <v>1351</v>
      </c>
      <c r="F1908" s="19" t="s">
        <v>1352</v>
      </c>
      <c r="G1908">
        <v>889.95299999999997</v>
      </c>
      <c r="H1908">
        <v>896.44500000000005</v>
      </c>
      <c r="I1908">
        <v>902.90599999999995</v>
      </c>
    </row>
    <row r="1909" spans="1:9">
      <c r="A1909" s="19" t="str">
        <f t="shared" si="30"/>
        <v>PYFPopulation</v>
      </c>
      <c r="B1909" s="19" t="s">
        <v>12</v>
      </c>
      <c r="C1909" s="19" t="s">
        <v>214</v>
      </c>
      <c r="D1909" s="19" t="s">
        <v>1073</v>
      </c>
      <c r="E1909" s="19" t="s">
        <v>1351</v>
      </c>
      <c r="F1909" s="19" t="s">
        <v>1352</v>
      </c>
      <c r="G1909">
        <v>279.28699999999998</v>
      </c>
      <c r="H1909">
        <v>280.90800000000002</v>
      </c>
      <c r="I1909">
        <v>282.52999999999997</v>
      </c>
    </row>
    <row r="1910" spans="1:9">
      <c r="A1910" s="19" t="str">
        <f t="shared" si="30"/>
        <v>GEOPopulation</v>
      </c>
      <c r="B1910" s="19" t="s">
        <v>13</v>
      </c>
      <c r="C1910" s="19" t="s">
        <v>221</v>
      </c>
      <c r="D1910" s="19" t="s">
        <v>1073</v>
      </c>
      <c r="E1910" s="19" t="s">
        <v>1351</v>
      </c>
      <c r="F1910" s="19" t="s">
        <v>1352</v>
      </c>
      <c r="G1910">
        <v>3996.7649999999999</v>
      </c>
      <c r="H1910">
        <v>3989.1669999999999</v>
      </c>
      <c r="I1910">
        <v>3979.7649999999999</v>
      </c>
    </row>
    <row r="1911" spans="1:9">
      <c r="A1911" s="19" t="str">
        <f t="shared" si="30"/>
        <v>GUMPopulation</v>
      </c>
      <c r="B1911" s="19" t="s">
        <v>14</v>
      </c>
      <c r="C1911" s="19" t="s">
        <v>236</v>
      </c>
      <c r="D1911" s="19" t="s">
        <v>1073</v>
      </c>
      <c r="E1911" s="19" t="s">
        <v>1351</v>
      </c>
      <c r="F1911" s="19" t="s">
        <v>1352</v>
      </c>
      <c r="G1911">
        <v>167.29400000000001</v>
      </c>
      <c r="H1911">
        <v>168.77500000000001</v>
      </c>
      <c r="I1911">
        <v>170.179</v>
      </c>
    </row>
    <row r="1912" spans="1:9">
      <c r="A1912" s="19" t="str">
        <f t="shared" si="30"/>
        <v>HKGPopulation</v>
      </c>
      <c r="B1912" s="19" t="s">
        <v>15</v>
      </c>
      <c r="C1912" s="19" t="s">
        <v>147</v>
      </c>
      <c r="D1912" s="19" t="s">
        <v>1073</v>
      </c>
      <c r="E1912" s="19" t="s">
        <v>1351</v>
      </c>
      <c r="F1912" s="19" t="s">
        <v>1352</v>
      </c>
      <c r="G1912">
        <v>7436.1540000000005</v>
      </c>
      <c r="H1912">
        <v>7496.9809999999998</v>
      </c>
      <c r="I1912">
        <v>7552.81</v>
      </c>
    </row>
    <row r="1913" spans="1:9">
      <c r="A1913" s="19" t="str">
        <f t="shared" si="30"/>
        <v>INDPopulation</v>
      </c>
      <c r="B1913" s="19" t="s">
        <v>16</v>
      </c>
      <c r="C1913" s="19" t="s">
        <v>259</v>
      </c>
      <c r="D1913" s="19" t="s">
        <v>1073</v>
      </c>
      <c r="E1913" s="19" t="s">
        <v>1351</v>
      </c>
      <c r="F1913" s="19" t="s">
        <v>1352</v>
      </c>
      <c r="G1913">
        <v>1366417.754</v>
      </c>
      <c r="H1913">
        <v>1380004.385</v>
      </c>
      <c r="I1913">
        <v>1393409.0379999999</v>
      </c>
    </row>
    <row r="1914" spans="1:9">
      <c r="A1914" s="19" t="str">
        <f t="shared" si="30"/>
        <v>IDNPopulation</v>
      </c>
      <c r="B1914" s="19" t="s">
        <v>17</v>
      </c>
      <c r="C1914" s="19" t="s">
        <v>260</v>
      </c>
      <c r="D1914" s="19" t="s">
        <v>1073</v>
      </c>
      <c r="E1914" s="19" t="s">
        <v>1351</v>
      </c>
      <c r="F1914" s="19" t="s">
        <v>1352</v>
      </c>
      <c r="G1914">
        <v>270625.56800000003</v>
      </c>
      <c r="H1914">
        <v>273523.61499999999</v>
      </c>
      <c r="I1914">
        <v>276361.783</v>
      </c>
    </row>
    <row r="1915" spans="1:9">
      <c r="A1915" s="19" t="str">
        <f t="shared" si="30"/>
        <v>IRNPopulation</v>
      </c>
      <c r="B1915" s="19" t="s">
        <v>18</v>
      </c>
      <c r="C1915" s="19" t="s">
        <v>261</v>
      </c>
      <c r="D1915" s="19" t="s">
        <v>1073</v>
      </c>
      <c r="E1915" s="19" t="s">
        <v>1351</v>
      </c>
      <c r="F1915" s="19" t="s">
        <v>1352</v>
      </c>
      <c r="G1915">
        <v>82913.906000000003</v>
      </c>
      <c r="H1915">
        <v>83992.948999999906</v>
      </c>
      <c r="I1915">
        <v>85028.759000000005</v>
      </c>
    </row>
    <row r="1916" spans="1:9">
      <c r="A1916" s="19" t="str">
        <f t="shared" si="30"/>
        <v>JPNPopulation</v>
      </c>
      <c r="B1916" s="19" t="s">
        <v>19</v>
      </c>
      <c r="C1916" s="19" t="s">
        <v>274</v>
      </c>
      <c r="D1916" s="19" t="s">
        <v>1073</v>
      </c>
      <c r="E1916" s="19" t="s">
        <v>1351</v>
      </c>
      <c r="F1916" s="19" t="s">
        <v>1352</v>
      </c>
      <c r="G1916">
        <v>126860.30100000001</v>
      </c>
      <c r="H1916">
        <v>126476.461</v>
      </c>
      <c r="I1916">
        <v>126050.804</v>
      </c>
    </row>
    <row r="1917" spans="1:9">
      <c r="A1917" s="19" t="str">
        <f t="shared" si="30"/>
        <v>KAZPopulation</v>
      </c>
      <c r="B1917" s="19" t="s">
        <v>20</v>
      </c>
      <c r="C1917" s="19" t="s">
        <v>279</v>
      </c>
      <c r="D1917" s="19" t="s">
        <v>1073</v>
      </c>
      <c r="E1917" s="19" t="s">
        <v>1351</v>
      </c>
      <c r="F1917" s="19" t="s">
        <v>1352</v>
      </c>
      <c r="G1917">
        <v>18551.427</v>
      </c>
      <c r="H1917">
        <v>18776.706999999999</v>
      </c>
      <c r="I1917">
        <v>18994.962</v>
      </c>
    </row>
    <row r="1918" spans="1:9">
      <c r="A1918" s="19" t="str">
        <f t="shared" si="30"/>
        <v>KIRPopulation</v>
      </c>
      <c r="B1918" s="19" t="s">
        <v>21</v>
      </c>
      <c r="C1918" s="19" t="s">
        <v>282</v>
      </c>
      <c r="D1918" s="19" t="s">
        <v>1073</v>
      </c>
      <c r="E1918" s="19" t="s">
        <v>1351</v>
      </c>
      <c r="F1918" s="19" t="s">
        <v>1352</v>
      </c>
      <c r="G1918">
        <v>117.60599999999999</v>
      </c>
      <c r="H1918">
        <v>119.449</v>
      </c>
      <c r="I1918">
        <v>121.392</v>
      </c>
    </row>
    <row r="1919" spans="1:9">
      <c r="A1919" s="19" t="str">
        <f t="shared" si="30"/>
        <v>KGZPopulation</v>
      </c>
      <c r="B1919" s="19" t="s">
        <v>22</v>
      </c>
      <c r="C1919" s="19" t="s">
        <v>285</v>
      </c>
      <c r="D1919" s="19" t="s">
        <v>1073</v>
      </c>
      <c r="E1919" s="19" t="s">
        <v>1351</v>
      </c>
      <c r="F1919" s="19" t="s">
        <v>1352</v>
      </c>
      <c r="G1919">
        <v>6415.85</v>
      </c>
      <c r="H1919">
        <v>6524.1949999999997</v>
      </c>
      <c r="I1919">
        <v>6628.3559999999998</v>
      </c>
    </row>
    <row r="1920" spans="1:9">
      <c r="A1920" s="19" t="str">
        <f t="shared" si="30"/>
        <v>LAOPopulation</v>
      </c>
      <c r="B1920" s="19" t="s">
        <v>23</v>
      </c>
      <c r="C1920" s="19" t="s">
        <v>286</v>
      </c>
      <c r="D1920" s="19" t="s">
        <v>1073</v>
      </c>
      <c r="E1920" s="19" t="s">
        <v>1351</v>
      </c>
      <c r="F1920" s="19" t="s">
        <v>1352</v>
      </c>
      <c r="G1920">
        <v>7169.4549999999999</v>
      </c>
      <c r="H1920">
        <v>7275.56</v>
      </c>
      <c r="I1920">
        <v>7379.3580000000002</v>
      </c>
    </row>
    <row r="1921" spans="1:9">
      <c r="A1921" s="19" t="str">
        <f t="shared" si="30"/>
        <v>MACPopulation</v>
      </c>
      <c r="B1921" s="19" t="s">
        <v>24</v>
      </c>
      <c r="C1921" s="19" t="s">
        <v>149</v>
      </c>
      <c r="D1921" s="19" t="s">
        <v>1073</v>
      </c>
      <c r="E1921" s="19" t="s">
        <v>1351</v>
      </c>
      <c r="F1921" s="19" t="s">
        <v>1352</v>
      </c>
      <c r="G1921">
        <v>640.44500000000005</v>
      </c>
      <c r="H1921">
        <v>649.33500000000004</v>
      </c>
      <c r="I1921">
        <v>658.39400000000001</v>
      </c>
    </row>
    <row r="1922" spans="1:9">
      <c r="A1922" s="19" t="str">
        <f t="shared" si="30"/>
        <v>MYSPopulation</v>
      </c>
      <c r="B1922" s="19" t="s">
        <v>25</v>
      </c>
      <c r="C1922" s="19" t="s">
        <v>307</v>
      </c>
      <c r="D1922" s="19" t="s">
        <v>1073</v>
      </c>
      <c r="E1922" s="19" t="s">
        <v>1351</v>
      </c>
      <c r="F1922" s="19" t="s">
        <v>1352</v>
      </c>
      <c r="G1922">
        <v>31949.776999999998</v>
      </c>
      <c r="H1922">
        <v>32365.999</v>
      </c>
      <c r="I1922">
        <v>32776.194000000003</v>
      </c>
    </row>
    <row r="1923" spans="1:9">
      <c r="A1923" s="19" t="str">
        <f t="shared" si="30"/>
        <v>MDVPopulation</v>
      </c>
      <c r="B1923" s="19" t="s">
        <v>26</v>
      </c>
      <c r="C1923" s="19" t="s">
        <v>308</v>
      </c>
      <c r="D1923" s="19" t="s">
        <v>1073</v>
      </c>
      <c r="E1923" s="19" t="s">
        <v>1351</v>
      </c>
      <c r="F1923" s="19" t="s">
        <v>1352</v>
      </c>
      <c r="G1923">
        <v>530.95299999999997</v>
      </c>
      <c r="H1923">
        <v>540.54399999999998</v>
      </c>
      <c r="I1923">
        <v>543.61699999999996</v>
      </c>
    </row>
    <row r="1924" spans="1:9">
      <c r="A1924" s="19" t="str">
        <f t="shared" si="30"/>
        <v>MHLPopulation</v>
      </c>
      <c r="B1924" s="19" t="s">
        <v>27</v>
      </c>
      <c r="C1924" s="19" t="s">
        <v>313</v>
      </c>
      <c r="D1924" s="19" t="s">
        <v>1073</v>
      </c>
      <c r="E1924" s="19" t="s">
        <v>1351</v>
      </c>
      <c r="F1924" s="19" t="s">
        <v>1352</v>
      </c>
      <c r="G1924">
        <v>58.790999999999997</v>
      </c>
      <c r="H1924">
        <v>59.19</v>
      </c>
      <c r="I1924">
        <v>59.61</v>
      </c>
    </row>
    <row r="1925" spans="1:9">
      <c r="A1925" s="19" t="str">
        <f t="shared" si="30"/>
        <v>FSMPopulation</v>
      </c>
      <c r="B1925" s="19" t="s">
        <v>28</v>
      </c>
      <c r="C1925" s="19" t="s">
        <v>324</v>
      </c>
      <c r="D1925" s="19" t="s">
        <v>1073</v>
      </c>
      <c r="E1925" s="19" t="s">
        <v>1351</v>
      </c>
      <c r="F1925" s="19" t="s">
        <v>1352</v>
      </c>
      <c r="G1925">
        <v>113.815</v>
      </c>
      <c r="H1925">
        <v>115.023</v>
      </c>
      <c r="I1925">
        <v>116.254</v>
      </c>
    </row>
    <row r="1926" spans="1:9">
      <c r="A1926" s="19" t="str">
        <f t="shared" si="30"/>
        <v>MNGPopulation</v>
      </c>
      <c r="B1926" s="19" t="s">
        <v>29</v>
      </c>
      <c r="C1926" s="19" t="s">
        <v>327</v>
      </c>
      <c r="D1926" s="19" t="s">
        <v>1073</v>
      </c>
      <c r="E1926" s="19" t="s">
        <v>1351</v>
      </c>
      <c r="F1926" s="19" t="s">
        <v>1352</v>
      </c>
      <c r="G1926">
        <v>3225.1669999999999</v>
      </c>
      <c r="H1926">
        <v>3278.29</v>
      </c>
      <c r="I1926">
        <v>3329.2890000000002</v>
      </c>
    </row>
    <row r="1927" spans="1:9">
      <c r="A1927" s="19" t="str">
        <f t="shared" si="30"/>
        <v>MMRPopulation</v>
      </c>
      <c r="B1927" s="19" t="s">
        <v>30</v>
      </c>
      <c r="C1927" s="19" t="s">
        <v>336</v>
      </c>
      <c r="D1927" s="19" t="s">
        <v>1073</v>
      </c>
      <c r="E1927" s="19" t="s">
        <v>1351</v>
      </c>
      <c r="F1927" s="19" t="s">
        <v>1352</v>
      </c>
      <c r="G1927">
        <v>54045.42</v>
      </c>
      <c r="H1927">
        <v>54409.8</v>
      </c>
      <c r="I1927">
        <v>54806.012000000002</v>
      </c>
    </row>
    <row r="1928" spans="1:9">
      <c r="A1928" s="19" t="str">
        <f t="shared" si="30"/>
        <v>NRUPopulation</v>
      </c>
      <c r="B1928" s="19" t="s">
        <v>31</v>
      </c>
      <c r="C1928" s="19" t="s">
        <v>339</v>
      </c>
      <c r="D1928" s="19" t="s">
        <v>1073</v>
      </c>
      <c r="E1928" s="19" t="s">
        <v>1351</v>
      </c>
      <c r="F1928" s="19" t="s">
        <v>1352</v>
      </c>
      <c r="G1928">
        <v>10.756</v>
      </c>
      <c r="H1928">
        <v>10.824</v>
      </c>
      <c r="I1928">
        <v>10.875999999999999</v>
      </c>
    </row>
    <row r="1929" spans="1:9">
      <c r="A1929" s="19" t="str">
        <f t="shared" si="30"/>
        <v>NPLPopulation</v>
      </c>
      <c r="B1929" s="19" t="s">
        <v>32</v>
      </c>
      <c r="C1929" s="19" t="s">
        <v>340</v>
      </c>
      <c r="D1929" s="19" t="s">
        <v>1073</v>
      </c>
      <c r="E1929" s="19" t="s">
        <v>1351</v>
      </c>
      <c r="F1929" s="19" t="s">
        <v>1352</v>
      </c>
      <c r="G1929">
        <v>28608.71</v>
      </c>
      <c r="H1929">
        <v>29136.808000000001</v>
      </c>
      <c r="I1929">
        <v>29674.92</v>
      </c>
    </row>
    <row r="1930" spans="1:9">
      <c r="A1930" s="19" t="str">
        <f t="shared" ref="A1930:A1961" si="31">C1930&amp;D1930</f>
        <v>NCLPopulation</v>
      </c>
      <c r="B1930" s="19" t="s">
        <v>33</v>
      </c>
      <c r="C1930" s="19" t="s">
        <v>343</v>
      </c>
      <c r="D1930" s="19" t="s">
        <v>1073</v>
      </c>
      <c r="E1930" s="19" t="s">
        <v>1351</v>
      </c>
      <c r="F1930" s="19" t="s">
        <v>1352</v>
      </c>
      <c r="G1930">
        <v>282.75</v>
      </c>
      <c r="H1930">
        <v>285.49799999999999</v>
      </c>
      <c r="I1930">
        <v>288.21800000000002</v>
      </c>
    </row>
    <row r="1931" spans="1:9">
      <c r="A1931" s="19" t="str">
        <f t="shared" si="31"/>
        <v>NZLPopulation</v>
      </c>
      <c r="B1931" s="19" t="s">
        <v>34</v>
      </c>
      <c r="C1931" s="19" t="s">
        <v>344</v>
      </c>
      <c r="D1931" s="19" t="s">
        <v>1073</v>
      </c>
      <c r="E1931" s="19" t="s">
        <v>1351</v>
      </c>
      <c r="F1931" s="19" t="s">
        <v>1352</v>
      </c>
      <c r="G1931">
        <v>4783.0630000000001</v>
      </c>
      <c r="H1931">
        <v>4822.2330000000002</v>
      </c>
      <c r="I1931">
        <v>4860.643</v>
      </c>
    </row>
    <row r="1932" spans="1:9">
      <c r="A1932" s="19" t="str">
        <f t="shared" si="31"/>
        <v>NIUPopulation</v>
      </c>
      <c r="B1932" s="19" t="s">
        <v>35</v>
      </c>
      <c r="C1932" s="19" t="s">
        <v>351</v>
      </c>
      <c r="D1932" s="19" t="s">
        <v>1073</v>
      </c>
      <c r="E1932" s="19" t="s">
        <v>1351</v>
      </c>
      <c r="F1932" s="19" t="s">
        <v>1352</v>
      </c>
      <c r="G1932">
        <v>1.615</v>
      </c>
      <c r="H1932">
        <v>1.6259999999999999</v>
      </c>
      <c r="I1932">
        <v>1.619</v>
      </c>
    </row>
    <row r="1933" spans="1:9">
      <c r="A1933" s="19" t="str">
        <f t="shared" si="31"/>
        <v>MNPPopulation</v>
      </c>
      <c r="B1933" s="19" t="s">
        <v>36</v>
      </c>
      <c r="C1933" s="19" t="s">
        <v>356</v>
      </c>
      <c r="D1933" s="19" t="s">
        <v>1073</v>
      </c>
      <c r="E1933" s="19" t="s">
        <v>1351</v>
      </c>
      <c r="F1933" s="19" t="s">
        <v>1352</v>
      </c>
      <c r="G1933">
        <v>57.216000000000001</v>
      </c>
      <c r="H1933">
        <v>57.558999999999997</v>
      </c>
      <c r="I1933">
        <v>57.917000000000002</v>
      </c>
    </row>
    <row r="1934" spans="1:9">
      <c r="A1934" s="19" t="str">
        <f t="shared" si="31"/>
        <v>PAKPopulation</v>
      </c>
      <c r="B1934" s="19" t="s">
        <v>37</v>
      </c>
      <c r="C1934" s="19" t="s">
        <v>361</v>
      </c>
      <c r="D1934" s="19" t="s">
        <v>1073</v>
      </c>
      <c r="E1934" s="19" t="s">
        <v>1351</v>
      </c>
      <c r="F1934" s="19" t="s">
        <v>1352</v>
      </c>
      <c r="G1934">
        <v>216565.318</v>
      </c>
      <c r="H1934">
        <v>220892.34</v>
      </c>
      <c r="I1934">
        <v>225199.93700000001</v>
      </c>
    </row>
    <row r="1935" spans="1:9">
      <c r="A1935" s="19" t="str">
        <f t="shared" si="31"/>
        <v>PLWPopulation</v>
      </c>
      <c r="B1935" s="19" t="s">
        <v>38</v>
      </c>
      <c r="C1935" s="19" t="s">
        <v>362</v>
      </c>
      <c r="D1935" s="19" t="s">
        <v>1073</v>
      </c>
      <c r="E1935" s="19" t="s">
        <v>1351</v>
      </c>
      <c r="F1935" s="19" t="s">
        <v>1352</v>
      </c>
      <c r="G1935">
        <v>18.007999999999999</v>
      </c>
      <c r="H1935">
        <v>18.094000000000001</v>
      </c>
      <c r="I1935">
        <v>18.169</v>
      </c>
    </row>
    <row r="1936" spans="1:9">
      <c r="A1936" s="19" t="str">
        <f t="shared" si="31"/>
        <v>PNGPopulation</v>
      </c>
      <c r="B1936" s="19" t="s">
        <v>39</v>
      </c>
      <c r="C1936" s="19" t="s">
        <v>365</v>
      </c>
      <c r="D1936" s="19" t="s">
        <v>1073</v>
      </c>
      <c r="E1936" s="19" t="s">
        <v>1351</v>
      </c>
      <c r="F1936" s="19" t="s">
        <v>1352</v>
      </c>
      <c r="G1936">
        <v>8776.1090000000004</v>
      </c>
      <c r="H1936">
        <v>8947.0239999999994</v>
      </c>
      <c r="I1936">
        <v>9119.01</v>
      </c>
    </row>
    <row r="1937" spans="1:9">
      <c r="A1937" s="19" t="str">
        <f t="shared" si="31"/>
        <v>PHLPopulation</v>
      </c>
      <c r="B1937" s="19" t="s">
        <v>40</v>
      </c>
      <c r="C1937" s="19" t="s">
        <v>370</v>
      </c>
      <c r="D1937" s="19" t="s">
        <v>1073</v>
      </c>
      <c r="E1937" s="19" t="s">
        <v>1351</v>
      </c>
      <c r="F1937" s="19" t="s">
        <v>1352</v>
      </c>
      <c r="G1937">
        <v>108116.61500000001</v>
      </c>
      <c r="H1937">
        <v>109581.07799999999</v>
      </c>
      <c r="I1937">
        <v>111046.913</v>
      </c>
    </row>
    <row r="1938" spans="1:9">
      <c r="A1938" s="19" t="str">
        <f t="shared" si="31"/>
        <v>KORPopulation</v>
      </c>
      <c r="B1938" s="19" t="s">
        <v>41</v>
      </c>
      <c r="C1938" s="19" t="s">
        <v>381</v>
      </c>
      <c r="D1938" s="19" t="s">
        <v>1073</v>
      </c>
      <c r="E1938" s="19" t="s">
        <v>1351</v>
      </c>
      <c r="F1938" s="19" t="s">
        <v>1352</v>
      </c>
      <c r="G1938">
        <v>51225.307999999997</v>
      </c>
      <c r="H1938">
        <v>51269.184999999998</v>
      </c>
      <c r="I1938">
        <v>51305.186000000002</v>
      </c>
    </row>
    <row r="1939" spans="1:9">
      <c r="A1939" s="19" t="str">
        <f t="shared" si="31"/>
        <v>RUSPopulation</v>
      </c>
      <c r="B1939" s="19" t="s">
        <v>42</v>
      </c>
      <c r="C1939" s="19" t="s">
        <v>388</v>
      </c>
      <c r="D1939" s="19" t="s">
        <v>1073</v>
      </c>
      <c r="E1939" s="19" t="s">
        <v>1351</v>
      </c>
      <c r="F1939" s="19" t="s">
        <v>1352</v>
      </c>
      <c r="G1939">
        <v>145872.25599999999</v>
      </c>
      <c r="H1939">
        <v>145934.462</v>
      </c>
      <c r="I1939">
        <v>145912.02499999999</v>
      </c>
    </row>
    <row r="1940" spans="1:9">
      <c r="A1940" s="19" t="str">
        <f t="shared" si="31"/>
        <v>WSMPopulation</v>
      </c>
      <c r="B1940" s="19" t="s">
        <v>43</v>
      </c>
      <c r="C1940" s="19" t="s">
        <v>405</v>
      </c>
      <c r="D1940" s="19" t="s">
        <v>1073</v>
      </c>
      <c r="E1940" s="19" t="s">
        <v>1351</v>
      </c>
      <c r="F1940" s="19" t="s">
        <v>1352</v>
      </c>
      <c r="G1940">
        <v>197.09700000000001</v>
      </c>
      <c r="H1940">
        <v>198.41399999999999</v>
      </c>
      <c r="I1940">
        <v>200.149</v>
      </c>
    </row>
    <row r="1941" spans="1:9">
      <c r="A1941" s="19" t="str">
        <f t="shared" si="31"/>
        <v>SGPPopulation</v>
      </c>
      <c r="B1941" s="19" t="s">
        <v>44</v>
      </c>
      <c r="C1941" s="19" t="s">
        <v>421</v>
      </c>
      <c r="D1941" s="19" t="s">
        <v>1073</v>
      </c>
      <c r="E1941" s="19" t="s">
        <v>1351</v>
      </c>
      <c r="F1941" s="19" t="s">
        <v>1352</v>
      </c>
      <c r="G1941">
        <v>5804.3370000000004</v>
      </c>
      <c r="H1941">
        <v>5850.3419999999996</v>
      </c>
      <c r="I1941">
        <v>5896.6859999999997</v>
      </c>
    </row>
    <row r="1942" spans="1:9">
      <c r="A1942" s="19" t="str">
        <f t="shared" si="31"/>
        <v>SLBPopulation</v>
      </c>
      <c r="B1942" s="19" t="s">
        <v>45</v>
      </c>
      <c r="C1942" s="19" t="s">
        <v>428</v>
      </c>
      <c r="D1942" s="19" t="s">
        <v>1073</v>
      </c>
      <c r="E1942" s="19" t="s">
        <v>1351</v>
      </c>
      <c r="F1942" s="19" t="s">
        <v>1352</v>
      </c>
      <c r="G1942">
        <v>669.82299999999998</v>
      </c>
      <c r="H1942">
        <v>686.88400000000001</v>
      </c>
      <c r="I1942">
        <v>703.99599999999998</v>
      </c>
    </row>
    <row r="1943" spans="1:9">
      <c r="A1943" s="19" t="str">
        <f t="shared" si="31"/>
        <v>LKAPopulation</v>
      </c>
      <c r="B1943" s="19" t="s">
        <v>46</v>
      </c>
      <c r="C1943" s="19" t="s">
        <v>439</v>
      </c>
      <c r="D1943" s="19" t="s">
        <v>1073</v>
      </c>
      <c r="E1943" s="19" t="s">
        <v>1351</v>
      </c>
      <c r="F1943" s="19" t="s">
        <v>1352</v>
      </c>
      <c r="G1943">
        <v>21323.733</v>
      </c>
      <c r="H1943">
        <v>21413.249</v>
      </c>
      <c r="I1943">
        <v>21497.31</v>
      </c>
    </row>
    <row r="1944" spans="1:9">
      <c r="A1944" s="19" t="str">
        <f t="shared" si="31"/>
        <v>TJKPopulation</v>
      </c>
      <c r="B1944" s="19" t="s">
        <v>47</v>
      </c>
      <c r="C1944" s="19" t="s">
        <v>454</v>
      </c>
      <c r="D1944" s="19" t="s">
        <v>1073</v>
      </c>
      <c r="E1944" s="19" t="s">
        <v>1351</v>
      </c>
      <c r="F1944" s="19" t="s">
        <v>1352</v>
      </c>
      <c r="G1944">
        <v>9321.018</v>
      </c>
      <c r="H1944">
        <v>9537.6450000000004</v>
      </c>
      <c r="I1944">
        <v>9749.6270000000004</v>
      </c>
    </row>
    <row r="1945" spans="1:9">
      <c r="A1945" s="19" t="str">
        <f t="shared" si="31"/>
        <v>THAPopulation</v>
      </c>
      <c r="B1945" s="19" t="s">
        <v>48</v>
      </c>
      <c r="C1945" s="19" t="s">
        <v>455</v>
      </c>
      <c r="D1945" s="19" t="s">
        <v>1073</v>
      </c>
      <c r="E1945" s="19" t="s">
        <v>1351</v>
      </c>
      <c r="F1945" s="19" t="s">
        <v>1352</v>
      </c>
      <c r="G1945">
        <v>69625.581999999995</v>
      </c>
      <c r="H1945">
        <v>69799.978000000003</v>
      </c>
      <c r="I1945">
        <v>69950.850000000006</v>
      </c>
    </row>
    <row r="1946" spans="1:9">
      <c r="A1946" s="19" t="str">
        <f t="shared" si="31"/>
        <v>TLSPopulation</v>
      </c>
      <c r="B1946" s="19" t="s">
        <v>49</v>
      </c>
      <c r="C1946" s="19" t="s">
        <v>456</v>
      </c>
      <c r="D1946" s="19" t="s">
        <v>1073</v>
      </c>
      <c r="E1946" s="19" t="s">
        <v>1351</v>
      </c>
      <c r="F1946" s="19" t="s">
        <v>1352</v>
      </c>
      <c r="G1946">
        <v>1293.1189999999999</v>
      </c>
      <c r="H1946">
        <v>1318.4449999999999</v>
      </c>
      <c r="I1946">
        <v>1343.873</v>
      </c>
    </row>
    <row r="1947" spans="1:9">
      <c r="A1947" s="19" t="str">
        <f t="shared" si="31"/>
        <v>TONPopulation</v>
      </c>
      <c r="B1947" s="19" t="s">
        <v>50</v>
      </c>
      <c r="C1947" s="19" t="s">
        <v>461</v>
      </c>
      <c r="D1947" s="19" t="s">
        <v>1073</v>
      </c>
      <c r="E1947" s="19" t="s">
        <v>1351</v>
      </c>
      <c r="F1947" s="19" t="s">
        <v>1352</v>
      </c>
      <c r="G1947">
        <v>104.494</v>
      </c>
      <c r="H1947">
        <v>105.69499999999999</v>
      </c>
      <c r="I1947">
        <v>106.76</v>
      </c>
    </row>
    <row r="1948" spans="1:9">
      <c r="A1948" s="19" t="str">
        <f t="shared" si="31"/>
        <v>TURPopulation</v>
      </c>
      <c r="B1948" s="19" t="s">
        <v>51</v>
      </c>
      <c r="C1948" s="19" t="s">
        <v>466</v>
      </c>
      <c r="D1948" s="19" t="s">
        <v>1073</v>
      </c>
      <c r="E1948" s="19" t="s">
        <v>1351</v>
      </c>
      <c r="F1948" s="19" t="s">
        <v>1352</v>
      </c>
      <c r="G1948">
        <v>83429.615000000005</v>
      </c>
      <c r="H1948">
        <v>84339.066999999995</v>
      </c>
      <c r="I1948">
        <v>85042.737999999998</v>
      </c>
    </row>
    <row r="1949" spans="1:9">
      <c r="A1949" s="19" t="str">
        <f t="shared" si="31"/>
        <v>TKMPopulation</v>
      </c>
      <c r="B1949" s="19" t="s">
        <v>52</v>
      </c>
      <c r="C1949" s="19" t="s">
        <v>467</v>
      </c>
      <c r="D1949" s="19" t="s">
        <v>1073</v>
      </c>
      <c r="E1949" s="19" t="s">
        <v>1351</v>
      </c>
      <c r="F1949" s="19" t="s">
        <v>1352</v>
      </c>
      <c r="G1949">
        <v>5942.0889999999999</v>
      </c>
      <c r="H1949">
        <v>6031.2</v>
      </c>
      <c r="I1949">
        <v>6117.924</v>
      </c>
    </row>
    <row r="1950" spans="1:9">
      <c r="A1950" s="19" t="str">
        <f t="shared" si="31"/>
        <v>TUVPopulation</v>
      </c>
      <c r="B1950" s="19" t="s">
        <v>53</v>
      </c>
      <c r="C1950" s="19" t="s">
        <v>470</v>
      </c>
      <c r="D1950" s="19" t="s">
        <v>1073</v>
      </c>
      <c r="E1950" s="19" t="s">
        <v>1351</v>
      </c>
      <c r="F1950" s="19" t="s">
        <v>1352</v>
      </c>
      <c r="G1950">
        <v>11.646000000000001</v>
      </c>
      <c r="H1950">
        <v>11.792</v>
      </c>
      <c r="I1950">
        <v>11.930999999999999</v>
      </c>
    </row>
    <row r="1951" spans="1:9">
      <c r="A1951" s="19" t="str">
        <f t="shared" si="31"/>
        <v>UZBPopulation</v>
      </c>
      <c r="B1951" s="19" t="s">
        <v>54</v>
      </c>
      <c r="C1951" s="19" t="s">
        <v>489</v>
      </c>
      <c r="D1951" s="19" t="s">
        <v>1073</v>
      </c>
      <c r="E1951" s="19" t="s">
        <v>1351</v>
      </c>
      <c r="F1951" s="19" t="s">
        <v>1352</v>
      </c>
      <c r="G1951">
        <v>32981.716</v>
      </c>
      <c r="H1951">
        <v>33469.203000000001</v>
      </c>
      <c r="I1951">
        <v>33935.762999999999</v>
      </c>
    </row>
    <row r="1952" spans="1:9">
      <c r="A1952" s="19" t="str">
        <f t="shared" si="31"/>
        <v>VUTPopulation</v>
      </c>
      <c r="B1952" s="19" t="s">
        <v>55</v>
      </c>
      <c r="C1952" s="19" t="s">
        <v>490</v>
      </c>
      <c r="D1952" s="19" t="s">
        <v>1073</v>
      </c>
      <c r="E1952" s="19" t="s">
        <v>1351</v>
      </c>
      <c r="F1952" s="19" t="s">
        <v>1352</v>
      </c>
      <c r="G1952">
        <v>299.88200000000001</v>
      </c>
      <c r="H1952">
        <v>307.14499999999998</v>
      </c>
      <c r="I1952">
        <v>314.464</v>
      </c>
    </row>
    <row r="1953" spans="1:9">
      <c r="A1953" s="19" t="str">
        <f t="shared" si="31"/>
        <v>VNMPopulation</v>
      </c>
      <c r="B1953" s="19" t="s">
        <v>56</v>
      </c>
      <c r="C1953" s="19" t="s">
        <v>493</v>
      </c>
      <c r="D1953" s="19" t="s">
        <v>1073</v>
      </c>
      <c r="E1953" s="19" t="s">
        <v>1351</v>
      </c>
      <c r="F1953" s="19" t="s">
        <v>1352</v>
      </c>
      <c r="G1953">
        <v>96462.106</v>
      </c>
      <c r="H1953">
        <v>97338.578999999998</v>
      </c>
      <c r="I1953">
        <v>98168.832999999999</v>
      </c>
    </row>
    <row r="1954" spans="1:9">
      <c r="A1954" s="19" t="str">
        <f t="shared" si="31"/>
        <v>PRKPopulation</v>
      </c>
      <c r="B1954" s="19" t="s">
        <v>57</v>
      </c>
      <c r="C1954" s="19" t="s">
        <v>176</v>
      </c>
      <c r="D1954" s="19" t="s">
        <v>1073</v>
      </c>
      <c r="E1954" s="19" t="s">
        <v>1351</v>
      </c>
      <c r="F1954" s="19" t="s">
        <v>1352</v>
      </c>
      <c r="G1954">
        <v>25666.161</v>
      </c>
      <c r="H1954">
        <v>25778.815999999999</v>
      </c>
      <c r="I1954">
        <v>25887.041000000001</v>
      </c>
    </row>
    <row r="1955" spans="1:9">
      <c r="A1955" s="19" t="str">
        <f t="shared" si="31"/>
        <v>AGOPopulation</v>
      </c>
      <c r="B1955" s="19" t="str">
        <f>VLOOKUP(C1955,'Code matching'!$D$2:$E$251,2,FALSE)</f>
        <v>Angola</v>
      </c>
      <c r="C1955" s="26" t="s">
        <v>73</v>
      </c>
      <c r="D1955" s="19" t="s">
        <v>1073</v>
      </c>
      <c r="E1955" s="19" t="s">
        <v>1351</v>
      </c>
      <c r="F1955" s="19" t="s">
        <v>1352</v>
      </c>
      <c r="G1955">
        <v>31825.294999999998</v>
      </c>
      <c r="H1955">
        <v>32866.271999999997</v>
      </c>
      <c r="I1955">
        <v>33933.61</v>
      </c>
    </row>
    <row r="1956" spans="1:9">
      <c r="A1956" s="19" t="str">
        <f t="shared" si="31"/>
        <v>ALBPopulation</v>
      </c>
      <c r="B1956" s="19" t="str">
        <f>VLOOKUP(C1956,'Code matching'!$D$2:$E$251,2,FALSE)</f>
        <v>Albania</v>
      </c>
      <c r="C1956" s="26" t="s">
        <v>66</v>
      </c>
      <c r="D1956" s="19" t="s">
        <v>1073</v>
      </c>
      <c r="E1956" s="19" t="s">
        <v>1351</v>
      </c>
      <c r="F1956" s="19" t="s">
        <v>1352</v>
      </c>
      <c r="G1956">
        <v>2880.9169999999999</v>
      </c>
      <c r="H1956">
        <v>2877.797</v>
      </c>
      <c r="I1956">
        <v>2872.933</v>
      </c>
    </row>
    <row r="1957" spans="1:9">
      <c r="A1957" s="19" t="str">
        <f t="shared" si="31"/>
        <v>AREPopulation</v>
      </c>
      <c r="B1957" s="19" t="str">
        <f>VLOOKUP(C1957,'Code matching'!$D$2:$E$251,2,FALSE)</f>
        <v>United Arab Emirates</v>
      </c>
      <c r="C1957" s="26" t="s">
        <v>476</v>
      </c>
      <c r="D1957" s="19" t="s">
        <v>1073</v>
      </c>
      <c r="E1957" s="19" t="s">
        <v>1351</v>
      </c>
      <c r="F1957" s="19" t="s">
        <v>1352</v>
      </c>
      <c r="G1957">
        <v>9770.5290000000005</v>
      </c>
      <c r="H1957">
        <v>9890.402</v>
      </c>
      <c r="I1957">
        <v>9991.0889999999999</v>
      </c>
    </row>
    <row r="1958" spans="1:9">
      <c r="A1958" s="19" t="str">
        <f t="shared" si="31"/>
        <v>ARGPopulation</v>
      </c>
      <c r="B1958" s="19" t="str">
        <f>VLOOKUP(C1958,'Code matching'!$D$2:$E$251,2,FALSE)</f>
        <v>Argentina</v>
      </c>
      <c r="C1958" s="26" t="s">
        <v>81</v>
      </c>
      <c r="D1958" s="19" t="s">
        <v>1073</v>
      </c>
      <c r="E1958" s="19" t="s">
        <v>1351</v>
      </c>
      <c r="F1958" s="19" t="s">
        <v>1352</v>
      </c>
      <c r="G1958">
        <v>44780.677000000003</v>
      </c>
      <c r="H1958">
        <v>45195.773999999998</v>
      </c>
      <c r="I1958">
        <v>45605.826000000001</v>
      </c>
    </row>
    <row r="1959" spans="1:9">
      <c r="A1959" s="19" t="str">
        <f t="shared" si="31"/>
        <v>AUTPopulation</v>
      </c>
      <c r="B1959" s="19" t="str">
        <f>VLOOKUP(C1959,'Code matching'!$D$2:$E$251,2,FALSE)</f>
        <v>Austria</v>
      </c>
      <c r="C1959" s="26" t="s">
        <v>87</v>
      </c>
      <c r="D1959" s="19" t="s">
        <v>1073</v>
      </c>
      <c r="E1959" s="19" t="s">
        <v>1351</v>
      </c>
      <c r="F1959" s="19" t="s">
        <v>1352</v>
      </c>
      <c r="G1959">
        <v>8955.1020000000008</v>
      </c>
      <c r="H1959">
        <v>9006.3979999999901</v>
      </c>
      <c r="I1959">
        <v>9043.07</v>
      </c>
    </row>
    <row r="1960" spans="1:9">
      <c r="A1960" s="19" t="str">
        <f t="shared" si="31"/>
        <v>BDIPopulation</v>
      </c>
      <c r="B1960" s="19" t="str">
        <f>VLOOKUP(C1960,'Code matching'!$D$2:$E$251,2,FALSE)</f>
        <v>Burundi</v>
      </c>
      <c r="C1960" s="26" t="s">
        <v>129</v>
      </c>
      <c r="D1960" s="19" t="s">
        <v>1073</v>
      </c>
      <c r="E1960" s="19" t="s">
        <v>1351</v>
      </c>
      <c r="F1960" s="19" t="s">
        <v>1352</v>
      </c>
      <c r="G1960">
        <v>11530.58</v>
      </c>
      <c r="H1960">
        <v>11890.784</v>
      </c>
      <c r="I1960">
        <v>12255.433000000001</v>
      </c>
    </row>
    <row r="1961" spans="1:9">
      <c r="A1961" s="19" t="str">
        <f t="shared" si="31"/>
        <v>BELPopulation</v>
      </c>
      <c r="B1961" s="19" t="str">
        <f>VLOOKUP(C1961,'Code matching'!$D$2:$E$251,2,FALSE)</f>
        <v>Belgium</v>
      </c>
      <c r="C1961" s="26" t="s">
        <v>99</v>
      </c>
      <c r="D1961" s="19" t="s">
        <v>1073</v>
      </c>
      <c r="E1961" s="19" t="s">
        <v>1351</v>
      </c>
      <c r="F1961" s="19" t="s">
        <v>1352</v>
      </c>
      <c r="G1961">
        <v>11539.328</v>
      </c>
      <c r="H1961">
        <v>11589.623</v>
      </c>
      <c r="I1961">
        <v>11632.325999999999</v>
      </c>
    </row>
    <row r="1962" spans="1:9">
      <c r="A1962" s="19" t="str">
        <f t="shared" ref="A1962:A1993" si="32">C1962&amp;D1962</f>
        <v>BENPopulation</v>
      </c>
      <c r="B1962" s="19" t="str">
        <f>VLOOKUP(C1962,'Code matching'!$D$2:$E$251,2,FALSE)</f>
        <v>Benin</v>
      </c>
      <c r="C1962" s="26" t="s">
        <v>103</v>
      </c>
      <c r="D1962" s="19" t="s">
        <v>1073</v>
      </c>
      <c r="E1962" s="19" t="s">
        <v>1351</v>
      </c>
      <c r="F1962" s="19" t="s">
        <v>1352</v>
      </c>
      <c r="G1962">
        <v>11801.151</v>
      </c>
      <c r="H1962">
        <v>12123.2</v>
      </c>
      <c r="I1962">
        <v>12451.04</v>
      </c>
    </row>
    <row r="1963" spans="1:9">
      <c r="A1963" s="19" t="str">
        <f t="shared" si="32"/>
        <v>BFAPopulation</v>
      </c>
      <c r="B1963" s="19" t="str">
        <f>VLOOKUP(C1963,'Code matching'!$D$2:$E$251,2,FALSE)</f>
        <v>Burkina Faso</v>
      </c>
      <c r="C1963" s="26" t="s">
        <v>127</v>
      </c>
      <c r="D1963" s="19" t="s">
        <v>1073</v>
      </c>
      <c r="E1963" s="19" t="s">
        <v>1351</v>
      </c>
      <c r="F1963" s="19" t="s">
        <v>1352</v>
      </c>
      <c r="G1963">
        <v>20321.378000000001</v>
      </c>
      <c r="H1963">
        <v>20903.273000000001</v>
      </c>
      <c r="I1963">
        <v>21497.096000000001</v>
      </c>
    </row>
    <row r="1964" spans="1:9">
      <c r="A1964" s="19" t="str">
        <f t="shared" si="32"/>
        <v>BGRPopulation</v>
      </c>
      <c r="B1964" s="19" t="str">
        <f>VLOOKUP(C1964,'Code matching'!$D$2:$E$251,2,FALSE)</f>
        <v>Bulgaria</v>
      </c>
      <c r="C1964" s="26" t="s">
        <v>125</v>
      </c>
      <c r="D1964" s="19" t="s">
        <v>1073</v>
      </c>
      <c r="E1964" s="19" t="s">
        <v>1351</v>
      </c>
      <c r="F1964" s="19" t="s">
        <v>1352</v>
      </c>
      <c r="G1964">
        <v>7000.1189999999997</v>
      </c>
      <c r="H1964">
        <v>6948.4449999999997</v>
      </c>
      <c r="I1964">
        <v>6896.6629999999996</v>
      </c>
    </row>
    <row r="1965" spans="1:9">
      <c r="A1965" s="19" t="str">
        <f t="shared" si="32"/>
        <v>BHRPopulation</v>
      </c>
      <c r="B1965" s="19" t="str">
        <f>VLOOKUP(C1965,'Code matching'!$D$2:$E$251,2,FALSE)</f>
        <v>Bahrain</v>
      </c>
      <c r="C1965" s="26" t="s">
        <v>92</v>
      </c>
      <c r="D1965" s="19" t="s">
        <v>1073</v>
      </c>
      <c r="E1965" s="19" t="s">
        <v>1351</v>
      </c>
      <c r="F1965" s="19" t="s">
        <v>1352</v>
      </c>
      <c r="G1965">
        <v>1641.172</v>
      </c>
      <c r="H1965">
        <v>1701.575</v>
      </c>
      <c r="I1965">
        <v>1748.296</v>
      </c>
    </row>
    <row r="1966" spans="1:9">
      <c r="A1966" s="19" t="str">
        <f t="shared" si="32"/>
        <v>BHSPopulation</v>
      </c>
      <c r="B1966" s="19" t="str">
        <f>VLOOKUP(C1966,'Code matching'!$D$2:$E$251,2,FALSE)</f>
        <v>Bahamas</v>
      </c>
      <c r="C1966" s="26" t="s">
        <v>90</v>
      </c>
      <c r="D1966" s="19" t="s">
        <v>1073</v>
      </c>
      <c r="E1966" s="19" t="s">
        <v>1351</v>
      </c>
      <c r="F1966" s="19" t="s">
        <v>1352</v>
      </c>
      <c r="G1966">
        <v>389.48200000000003</v>
      </c>
      <c r="H1966">
        <v>393.24400000000003</v>
      </c>
      <c r="I1966">
        <v>396.91300000000001</v>
      </c>
    </row>
    <row r="1967" spans="1:9">
      <c r="A1967" s="19" t="str">
        <f t="shared" si="32"/>
        <v>BIHPopulation</v>
      </c>
      <c r="B1967" s="19" t="str">
        <f>VLOOKUP(C1967,'Code matching'!$D$2:$E$251,2,FALSE)</f>
        <v>Bosnia and Herzegovina</v>
      </c>
      <c r="C1967" s="26" t="s">
        <v>112</v>
      </c>
      <c r="D1967" s="19" t="s">
        <v>1073</v>
      </c>
      <c r="E1967" s="19" t="s">
        <v>1351</v>
      </c>
      <c r="F1967" s="19" t="s">
        <v>1352</v>
      </c>
      <c r="G1967">
        <v>3301</v>
      </c>
      <c r="H1967">
        <v>3280.819</v>
      </c>
      <c r="I1967">
        <v>3263.4659999999999</v>
      </c>
    </row>
    <row r="1968" spans="1:9">
      <c r="A1968" s="19" t="str">
        <f t="shared" si="32"/>
        <v>BLRPopulation</v>
      </c>
      <c r="B1968" s="19" t="str">
        <f>VLOOKUP(C1968,'Code matching'!$D$2:$E$251,2,FALSE)</f>
        <v>Belarus</v>
      </c>
      <c r="C1968" s="26" t="s">
        <v>97</v>
      </c>
      <c r="D1968" s="19" t="s">
        <v>1073</v>
      </c>
      <c r="E1968" s="19" t="s">
        <v>1351</v>
      </c>
      <c r="F1968" s="19" t="s">
        <v>1352</v>
      </c>
      <c r="G1968">
        <v>9452.4110000000001</v>
      </c>
      <c r="H1968">
        <v>9449.3230000000003</v>
      </c>
      <c r="I1968">
        <v>9442.8619999999901</v>
      </c>
    </row>
    <row r="1969" spans="1:9">
      <c r="A1969" s="19" t="str">
        <f t="shared" si="32"/>
        <v>BLZPopulation</v>
      </c>
      <c r="B1969" s="19" t="str">
        <f>VLOOKUP(C1969,'Code matching'!$D$2:$E$251,2,FALSE)</f>
        <v>Belize</v>
      </c>
      <c r="C1969" s="26" t="s">
        <v>101</v>
      </c>
      <c r="D1969" s="19" t="s">
        <v>1073</v>
      </c>
      <c r="E1969" s="19" t="s">
        <v>1351</v>
      </c>
      <c r="F1969" s="19" t="s">
        <v>1352</v>
      </c>
      <c r="G1969">
        <v>390.35300000000001</v>
      </c>
      <c r="H1969">
        <v>397.62799999999999</v>
      </c>
      <c r="I1969">
        <v>404.91399999999999</v>
      </c>
    </row>
    <row r="1970" spans="1:9">
      <c r="A1970" s="19" t="str">
        <f t="shared" si="32"/>
        <v>BOLPopulation</v>
      </c>
      <c r="B1970" s="19" t="str">
        <f>VLOOKUP(C1970,'Code matching'!$D$2:$E$251,2,FALSE)</f>
        <v>Bolivia (Plurinational State of)</v>
      </c>
      <c r="C1970" s="26" t="s">
        <v>108</v>
      </c>
      <c r="D1970" s="19" t="s">
        <v>1073</v>
      </c>
      <c r="E1970" s="19" t="s">
        <v>1351</v>
      </c>
      <c r="F1970" s="19" t="s">
        <v>1352</v>
      </c>
      <c r="G1970">
        <v>11513.1</v>
      </c>
      <c r="H1970">
        <v>11673.021000000001</v>
      </c>
      <c r="I1970">
        <v>11832.94</v>
      </c>
    </row>
    <row r="1971" spans="1:9">
      <c r="A1971" s="19" t="str">
        <f t="shared" si="32"/>
        <v>BRAPopulation</v>
      </c>
      <c r="B1971" s="19" t="str">
        <f>VLOOKUP(C1971,'Code matching'!$D$2:$E$251,2,FALSE)</f>
        <v>Brazil</v>
      </c>
      <c r="C1971" s="26" t="s">
        <v>118</v>
      </c>
      <c r="D1971" s="19" t="s">
        <v>1073</v>
      </c>
      <c r="E1971" s="19" t="s">
        <v>1351</v>
      </c>
      <c r="F1971" s="19" t="s">
        <v>1352</v>
      </c>
      <c r="G1971">
        <v>211049.527</v>
      </c>
      <c r="H1971">
        <v>212559.41699999999</v>
      </c>
      <c r="I1971">
        <v>213993.43700000001</v>
      </c>
    </row>
    <row r="1972" spans="1:9">
      <c r="A1972" s="19" t="str">
        <f t="shared" si="32"/>
        <v>BRBPopulation</v>
      </c>
      <c r="B1972" s="19" t="str">
        <f>VLOOKUP(C1972,'Code matching'!$D$2:$E$251,2,FALSE)</f>
        <v>Barbados</v>
      </c>
      <c r="C1972" s="26" t="s">
        <v>95</v>
      </c>
      <c r="D1972" s="19" t="s">
        <v>1073</v>
      </c>
      <c r="E1972" s="19" t="s">
        <v>1351</v>
      </c>
      <c r="F1972" s="19" t="s">
        <v>1352</v>
      </c>
      <c r="G1972">
        <v>287.02499999999998</v>
      </c>
      <c r="H1972">
        <v>287.375</v>
      </c>
      <c r="I1972">
        <v>287.71100000000001</v>
      </c>
    </row>
    <row r="1973" spans="1:9">
      <c r="A1973" s="19" t="str">
        <f t="shared" si="32"/>
        <v>BWAPopulation</v>
      </c>
      <c r="B1973" s="19" t="str">
        <f>VLOOKUP(C1973,'Code matching'!$D$2:$E$251,2,FALSE)</f>
        <v>Botswana</v>
      </c>
      <c r="C1973" s="26" t="s">
        <v>114</v>
      </c>
      <c r="D1973" s="19" t="s">
        <v>1073</v>
      </c>
      <c r="E1973" s="19" t="s">
        <v>1351</v>
      </c>
      <c r="F1973" s="19" t="s">
        <v>1352</v>
      </c>
      <c r="G1973">
        <v>2303.6970000000001</v>
      </c>
      <c r="H1973">
        <v>2351.627</v>
      </c>
      <c r="I1973">
        <v>2397.241</v>
      </c>
    </row>
    <row r="1974" spans="1:9">
      <c r="A1974" s="19" t="str">
        <f t="shared" si="32"/>
        <v>CAFPopulation</v>
      </c>
      <c r="B1974" s="19" t="str">
        <f>VLOOKUP(C1974,'Code matching'!$D$2:$E$251,2,FALSE)</f>
        <v>Central African Republic</v>
      </c>
      <c r="C1974" s="26" t="s">
        <v>140</v>
      </c>
      <c r="D1974" s="19" t="s">
        <v>1073</v>
      </c>
      <c r="E1974" s="19" t="s">
        <v>1351</v>
      </c>
      <c r="F1974" s="19" t="s">
        <v>1352</v>
      </c>
      <c r="G1974">
        <v>4745.1850000000004</v>
      </c>
      <c r="H1974">
        <v>4829.7669999999998</v>
      </c>
      <c r="I1974">
        <v>4919.9809999999998</v>
      </c>
    </row>
    <row r="1975" spans="1:9">
      <c r="A1975" s="19" t="str">
        <f t="shared" si="32"/>
        <v>CANPopulation</v>
      </c>
      <c r="B1975" s="19" t="str">
        <f>VLOOKUP(C1975,'Code matching'!$D$2:$E$251,2,FALSE)</f>
        <v>Canada</v>
      </c>
      <c r="C1975" s="26" t="s">
        <v>136</v>
      </c>
      <c r="D1975" s="19" t="s">
        <v>1073</v>
      </c>
      <c r="E1975" s="19" t="s">
        <v>1351</v>
      </c>
      <c r="F1975" s="19" t="s">
        <v>1352</v>
      </c>
      <c r="G1975">
        <v>37411.046999999999</v>
      </c>
      <c r="H1975">
        <v>37742.154000000002</v>
      </c>
      <c r="I1975">
        <v>38067.902999999998</v>
      </c>
    </row>
    <row r="1976" spans="1:9">
      <c r="A1976" s="19" t="str">
        <f t="shared" si="32"/>
        <v>CHEPopulation</v>
      </c>
      <c r="B1976" s="19" t="str">
        <f>VLOOKUP(C1976,'Code matching'!$D$2:$E$251,2,FALSE)</f>
        <v>Switzerland</v>
      </c>
      <c r="C1976" s="26" t="s">
        <v>451</v>
      </c>
      <c r="D1976" s="19" t="s">
        <v>1073</v>
      </c>
      <c r="E1976" s="19" t="s">
        <v>1351</v>
      </c>
      <c r="F1976" s="19" t="s">
        <v>1352</v>
      </c>
      <c r="G1976">
        <v>8591.3649999999998</v>
      </c>
      <c r="H1976">
        <v>8654.6219999999994</v>
      </c>
      <c r="I1976">
        <v>8715.4940000000006</v>
      </c>
    </row>
    <row r="1977" spans="1:9">
      <c r="A1977" s="19" t="str">
        <f t="shared" si="32"/>
        <v>CHLPopulation</v>
      </c>
      <c r="B1977" s="19" t="str">
        <f>VLOOKUP(C1977,'Code matching'!$D$2:$E$251,2,FALSE)</f>
        <v>Chile</v>
      </c>
      <c r="C1977" s="26" t="s">
        <v>144</v>
      </c>
      <c r="D1977" s="19" t="s">
        <v>1073</v>
      </c>
      <c r="E1977" s="19" t="s">
        <v>1351</v>
      </c>
      <c r="F1977" s="19" t="s">
        <v>1352</v>
      </c>
      <c r="G1977">
        <v>18952.038</v>
      </c>
      <c r="H1977">
        <v>19116.201000000001</v>
      </c>
      <c r="I1977">
        <v>19212.361000000001</v>
      </c>
    </row>
    <row r="1978" spans="1:9">
      <c r="A1978" s="19" t="str">
        <f t="shared" si="32"/>
        <v>CIVPopulation</v>
      </c>
      <c r="B1978" s="19" t="str">
        <f>VLOOKUP(C1978,'Code matching'!$D$2:$E$251,2,FALSE)</f>
        <v>Côte d’Ivoire</v>
      </c>
      <c r="C1978" s="26" t="s">
        <v>164</v>
      </c>
      <c r="D1978" s="19" t="s">
        <v>1073</v>
      </c>
      <c r="E1978" s="19" t="s">
        <v>1351</v>
      </c>
      <c r="F1978" s="19" t="s">
        <v>1352</v>
      </c>
      <c r="G1978">
        <v>25716.544000000002</v>
      </c>
      <c r="H1978">
        <v>26378.274000000001</v>
      </c>
      <c r="I1978">
        <v>27053.629000000001</v>
      </c>
    </row>
    <row r="1979" spans="1:9">
      <c r="A1979" s="19" t="str">
        <f t="shared" si="32"/>
        <v>CMRPopulation</v>
      </c>
      <c r="B1979" s="19" t="str">
        <f>VLOOKUP(C1979,'Code matching'!$D$2:$E$251,2,FALSE)</f>
        <v>Cameroon</v>
      </c>
      <c r="C1979" s="26" t="s">
        <v>134</v>
      </c>
      <c r="D1979" s="19" t="s">
        <v>1073</v>
      </c>
      <c r="E1979" s="19" t="s">
        <v>1351</v>
      </c>
      <c r="F1979" s="19" t="s">
        <v>1352</v>
      </c>
      <c r="G1979">
        <v>25876.38</v>
      </c>
      <c r="H1979">
        <v>26545.863000000001</v>
      </c>
      <c r="I1979">
        <v>27224.264999999999</v>
      </c>
    </row>
    <row r="1980" spans="1:9">
      <c r="A1980" s="19" t="str">
        <f t="shared" si="32"/>
        <v>CODPopulation</v>
      </c>
      <c r="B1980" s="19" t="str">
        <f>VLOOKUP(C1980,'Code matching'!$D$2:$E$251,2,FALSE)</f>
        <v>Democratic Republic of the Congo</v>
      </c>
      <c r="C1980" s="26" t="s">
        <v>178</v>
      </c>
      <c r="D1980" s="19" t="s">
        <v>1073</v>
      </c>
      <c r="E1980" s="19" t="s">
        <v>1351</v>
      </c>
      <c r="F1980" s="19" t="s">
        <v>1352</v>
      </c>
      <c r="G1980">
        <v>86790.566999999995</v>
      </c>
      <c r="H1980">
        <v>89561.403000000006</v>
      </c>
      <c r="I1980">
        <v>92377.993000000002</v>
      </c>
    </row>
    <row r="1981" spans="1:9">
      <c r="A1981" s="19" t="str">
        <f t="shared" si="32"/>
        <v>COGPopulation</v>
      </c>
      <c r="B1981" s="19" t="str">
        <f>VLOOKUP(C1981,'Code matching'!$D$2:$E$251,2,FALSE)</f>
        <v>Congo</v>
      </c>
      <c r="C1981" s="26" t="s">
        <v>159</v>
      </c>
      <c r="D1981" s="19" t="s">
        <v>1073</v>
      </c>
      <c r="E1981" s="19" t="s">
        <v>1351</v>
      </c>
      <c r="F1981" s="19" t="s">
        <v>1352</v>
      </c>
      <c r="G1981">
        <v>5380.5079999999998</v>
      </c>
      <c r="H1981">
        <v>5518.0870000000004</v>
      </c>
      <c r="I1981">
        <v>5657.0129999999999</v>
      </c>
    </row>
    <row r="1982" spans="1:9">
      <c r="A1982" s="19" t="str">
        <f t="shared" si="32"/>
        <v>COLPopulation</v>
      </c>
      <c r="B1982" s="19" t="str">
        <f>VLOOKUP(C1982,'Code matching'!$D$2:$E$251,2,FALSE)</f>
        <v>Colombia</v>
      </c>
      <c r="C1982" s="26" t="s">
        <v>155</v>
      </c>
      <c r="D1982" s="19" t="s">
        <v>1073</v>
      </c>
      <c r="E1982" s="19" t="s">
        <v>1351</v>
      </c>
      <c r="F1982" s="19" t="s">
        <v>1352</v>
      </c>
      <c r="G1982">
        <v>50339.442999999999</v>
      </c>
      <c r="H1982">
        <v>50882.891000000003</v>
      </c>
      <c r="I1982">
        <v>51265.843999999997</v>
      </c>
    </row>
    <row r="1983" spans="1:9">
      <c r="A1983" s="19" t="str">
        <f t="shared" si="32"/>
        <v>COMPopulation</v>
      </c>
      <c r="B1983" s="19" t="str">
        <f>VLOOKUP(C1983,'Code matching'!$D$2:$E$251,2,FALSE)</f>
        <v>Comoros</v>
      </c>
      <c r="C1983" s="26" t="s">
        <v>157</v>
      </c>
      <c r="D1983" s="19" t="s">
        <v>1073</v>
      </c>
      <c r="E1983" s="19" t="s">
        <v>1351</v>
      </c>
      <c r="F1983" s="19" t="s">
        <v>1352</v>
      </c>
      <c r="G1983">
        <v>850.88599999999997</v>
      </c>
      <c r="H1983">
        <v>869.601</v>
      </c>
      <c r="I1983">
        <v>888.45100000000002</v>
      </c>
    </row>
    <row r="1984" spans="1:9">
      <c r="A1984" s="19" t="str">
        <f t="shared" si="32"/>
        <v>CPVPopulation</v>
      </c>
      <c r="B1984" s="19" t="str">
        <f>VLOOKUP(C1984,'Code matching'!$D$2:$E$251,2,FALSE)</f>
        <v>Cabo Verde</v>
      </c>
      <c r="C1984" s="26" t="s">
        <v>131</v>
      </c>
      <c r="D1984" s="19" t="s">
        <v>1073</v>
      </c>
      <c r="E1984" s="19" t="s">
        <v>1351</v>
      </c>
      <c r="F1984" s="19" t="s">
        <v>1352</v>
      </c>
      <c r="G1984">
        <v>549.93499999999995</v>
      </c>
      <c r="H1984">
        <v>555.98699999999997</v>
      </c>
      <c r="I1984">
        <v>561.89800000000002</v>
      </c>
    </row>
    <row r="1985" spans="1:9">
      <c r="A1985" s="19" t="str">
        <f t="shared" si="32"/>
        <v>CRIPopulation</v>
      </c>
      <c r="B1985" s="19" t="str">
        <f>VLOOKUP(C1985,'Code matching'!$D$2:$E$251,2,FALSE)</f>
        <v>Costa Rica</v>
      </c>
      <c r="C1985" s="26" t="s">
        <v>162</v>
      </c>
      <c r="D1985" s="19" t="s">
        <v>1073</v>
      </c>
      <c r="E1985" s="19" t="s">
        <v>1351</v>
      </c>
      <c r="F1985" s="19" t="s">
        <v>1352</v>
      </c>
      <c r="G1985">
        <v>5047.5609999999997</v>
      </c>
      <c r="H1985">
        <v>5094.1180000000004</v>
      </c>
      <c r="I1985">
        <v>5139.0519999999997</v>
      </c>
    </row>
    <row r="1986" spans="1:9">
      <c r="A1986" s="19" t="str">
        <f t="shared" si="32"/>
        <v>CUBPopulation</v>
      </c>
      <c r="B1986" s="19" t="str">
        <f>VLOOKUP(C1986,'Code matching'!$D$2:$E$251,2,FALSE)</f>
        <v>Cuba</v>
      </c>
      <c r="C1986" s="26" t="s">
        <v>168</v>
      </c>
      <c r="D1986" s="19" t="s">
        <v>1073</v>
      </c>
      <c r="E1986" s="19" t="s">
        <v>1351</v>
      </c>
      <c r="F1986" s="19" t="s">
        <v>1352</v>
      </c>
      <c r="G1986">
        <v>11333.483</v>
      </c>
      <c r="H1986">
        <v>11326.616</v>
      </c>
      <c r="I1986">
        <v>11317.504999999999</v>
      </c>
    </row>
    <row r="1987" spans="1:9">
      <c r="A1987" s="19" t="str">
        <f t="shared" si="32"/>
        <v>CYPPopulation</v>
      </c>
      <c r="B1987" s="19" t="str">
        <f>VLOOKUP(C1987,'Code matching'!$D$2:$E$251,2,FALSE)</f>
        <v>Cyprus</v>
      </c>
      <c r="C1987" s="26" t="s">
        <v>172</v>
      </c>
      <c r="D1987" s="19" t="s">
        <v>1073</v>
      </c>
      <c r="E1987" s="19" t="s">
        <v>1351</v>
      </c>
      <c r="F1987" s="19" t="s">
        <v>1352</v>
      </c>
      <c r="G1987">
        <v>1198.575</v>
      </c>
      <c r="H1987">
        <v>1207.3589999999999</v>
      </c>
      <c r="I1987">
        <v>1215.5840000000001</v>
      </c>
    </row>
    <row r="1988" spans="1:9">
      <c r="A1988" s="19" t="str">
        <f t="shared" si="32"/>
        <v>CZEPopulation</v>
      </c>
      <c r="B1988" s="19" t="str">
        <f>VLOOKUP(C1988,'Code matching'!$D$2:$E$251,2,FALSE)</f>
        <v>Czechia</v>
      </c>
      <c r="C1988" s="26" t="s">
        <v>174</v>
      </c>
      <c r="D1988" s="19" t="s">
        <v>1073</v>
      </c>
      <c r="E1988" s="19" t="s">
        <v>1351</v>
      </c>
      <c r="F1988" s="19" t="s">
        <v>1352</v>
      </c>
      <c r="G1988">
        <v>10689.209000000001</v>
      </c>
      <c r="H1988">
        <v>10708.981</v>
      </c>
      <c r="I1988">
        <v>10724.555</v>
      </c>
    </row>
    <row r="1989" spans="1:9">
      <c r="A1989" s="19" t="str">
        <f t="shared" si="32"/>
        <v>DEUPopulation</v>
      </c>
      <c r="B1989" s="19" t="str">
        <f>VLOOKUP(C1989,'Code matching'!$D$2:$E$251,2,FALSE)</f>
        <v>Germany</v>
      </c>
      <c r="C1989" s="26" t="s">
        <v>223</v>
      </c>
      <c r="D1989" s="19" t="s">
        <v>1073</v>
      </c>
      <c r="E1989" s="19" t="s">
        <v>1351</v>
      </c>
      <c r="F1989" s="19" t="s">
        <v>1352</v>
      </c>
      <c r="G1989">
        <v>83517.044999999998</v>
      </c>
      <c r="H1989">
        <v>83783.941999999995</v>
      </c>
      <c r="I1989">
        <v>83900.472999999998</v>
      </c>
    </row>
    <row r="1990" spans="1:9">
      <c r="A1990" s="19" t="str">
        <f t="shared" si="32"/>
        <v>DJIPopulation</v>
      </c>
      <c r="B1990" s="19" t="str">
        <f>VLOOKUP(C1990,'Code matching'!$D$2:$E$251,2,FALSE)</f>
        <v>Djibouti</v>
      </c>
      <c r="C1990" s="26" t="s">
        <v>182</v>
      </c>
      <c r="D1990" s="19" t="s">
        <v>1073</v>
      </c>
      <c r="E1990" s="19" t="s">
        <v>1351</v>
      </c>
      <c r="F1990" s="19" t="s">
        <v>1352</v>
      </c>
      <c r="G1990">
        <v>973.56</v>
      </c>
      <c r="H1990">
        <v>988</v>
      </c>
      <c r="I1990">
        <v>1002.187</v>
      </c>
    </row>
    <row r="1991" spans="1:9">
      <c r="A1991" s="19" t="str">
        <f t="shared" si="32"/>
        <v>DNKPopulation</v>
      </c>
      <c r="B1991" s="19" t="str">
        <f>VLOOKUP(C1991,'Code matching'!$D$2:$E$251,2,FALSE)</f>
        <v>Denmark</v>
      </c>
      <c r="C1991" s="26" t="s">
        <v>180</v>
      </c>
      <c r="D1991" s="19" t="s">
        <v>1073</v>
      </c>
      <c r="E1991" s="19" t="s">
        <v>1351</v>
      </c>
      <c r="F1991" s="19" t="s">
        <v>1352</v>
      </c>
      <c r="G1991">
        <v>5771.8760000000002</v>
      </c>
      <c r="H1991">
        <v>5792.2020000000002</v>
      </c>
      <c r="I1991">
        <v>5813.2979999999998</v>
      </c>
    </row>
    <row r="1992" spans="1:9">
      <c r="A1992" s="19" t="str">
        <f t="shared" si="32"/>
        <v>DOMPopulation</v>
      </c>
      <c r="B1992" s="19" t="str">
        <f>VLOOKUP(C1992,'Code matching'!$D$2:$E$251,2,FALSE)</f>
        <v>Dominican Republic</v>
      </c>
      <c r="C1992" s="26" t="s">
        <v>186</v>
      </c>
      <c r="D1992" s="19" t="s">
        <v>1073</v>
      </c>
      <c r="E1992" s="19" t="s">
        <v>1351</v>
      </c>
      <c r="F1992" s="19" t="s">
        <v>1352</v>
      </c>
      <c r="G1992">
        <v>10738.958000000001</v>
      </c>
      <c r="H1992">
        <v>10847.91</v>
      </c>
      <c r="I1992">
        <v>10953.703</v>
      </c>
    </row>
    <row r="1993" spans="1:9">
      <c r="A1993" s="19" t="str">
        <f t="shared" si="32"/>
        <v>DZAPopulation</v>
      </c>
      <c r="B1993" s="19" t="str">
        <f>VLOOKUP(C1993,'Code matching'!$D$2:$E$251,2,FALSE)</f>
        <v>Algeria</v>
      </c>
      <c r="C1993" s="26" t="s">
        <v>68</v>
      </c>
      <c r="D1993" s="19" t="s">
        <v>1073</v>
      </c>
      <c r="E1993" s="19" t="s">
        <v>1351</v>
      </c>
      <c r="F1993" s="19" t="s">
        <v>1352</v>
      </c>
      <c r="G1993">
        <v>43053.053999999996</v>
      </c>
      <c r="H1993">
        <v>43851.044000000002</v>
      </c>
      <c r="I1993">
        <v>44616.624000000003</v>
      </c>
    </row>
    <row r="1994" spans="1:9">
      <c r="A1994" s="19" t="str">
        <f t="shared" ref="A1994:A2025" si="33">C1994&amp;D1994</f>
        <v>ECUPopulation</v>
      </c>
      <c r="B1994" s="19" t="str">
        <f>VLOOKUP(C1994,'Code matching'!$D$2:$E$251,2,FALSE)</f>
        <v>Ecuador</v>
      </c>
      <c r="C1994" s="26" t="s">
        <v>188</v>
      </c>
      <c r="D1994" s="19" t="s">
        <v>1073</v>
      </c>
      <c r="E1994" s="19" t="s">
        <v>1351</v>
      </c>
      <c r="F1994" s="19" t="s">
        <v>1352</v>
      </c>
      <c r="G1994">
        <v>17373.662</v>
      </c>
      <c r="H1994">
        <v>17643.054</v>
      </c>
      <c r="I1994">
        <v>17888.474999999999</v>
      </c>
    </row>
    <row r="1995" spans="1:9">
      <c r="A1995" s="19" t="str">
        <f t="shared" si="33"/>
        <v>EGYPopulation</v>
      </c>
      <c r="B1995" s="19" t="str">
        <f>VLOOKUP(C1995,'Code matching'!$D$2:$E$251,2,FALSE)</f>
        <v>Egypt</v>
      </c>
      <c r="C1995" s="26" t="s">
        <v>190</v>
      </c>
      <c r="D1995" s="19" t="s">
        <v>1073</v>
      </c>
      <c r="E1995" s="19" t="s">
        <v>1351</v>
      </c>
      <c r="F1995" s="19" t="s">
        <v>1352</v>
      </c>
      <c r="G1995">
        <v>100388.073</v>
      </c>
      <c r="H1995">
        <v>102334.40399999999</v>
      </c>
      <c r="I1995">
        <v>104258.327</v>
      </c>
    </row>
    <row r="1996" spans="1:9">
      <c r="A1996" s="19" t="str">
        <f t="shared" si="33"/>
        <v>ERIPopulation</v>
      </c>
      <c r="B1996" s="19" t="str">
        <f>VLOOKUP(C1996,'Code matching'!$D$2:$E$251,2,FALSE)</f>
        <v>Eritrea</v>
      </c>
      <c r="C1996" s="26" t="s">
        <v>196</v>
      </c>
      <c r="D1996" s="19" t="s">
        <v>1073</v>
      </c>
      <c r="E1996" s="19" t="s">
        <v>1351</v>
      </c>
      <c r="F1996" s="19" t="s">
        <v>1352</v>
      </c>
      <c r="G1996">
        <v>3497.1170000000002</v>
      </c>
      <c r="H1996">
        <v>3546.4209999999998</v>
      </c>
      <c r="I1996">
        <v>3601.4670000000001</v>
      </c>
    </row>
    <row r="1997" spans="1:9">
      <c r="A1997" s="19" t="str">
        <f t="shared" si="33"/>
        <v>ESPPopulation</v>
      </c>
      <c r="B1997" s="19" t="str">
        <f>VLOOKUP(C1997,'Code matching'!$D$2:$E$251,2,FALSE)</f>
        <v>Spain</v>
      </c>
      <c r="C1997" s="26" t="s">
        <v>438</v>
      </c>
      <c r="D1997" s="19" t="s">
        <v>1073</v>
      </c>
      <c r="E1997" s="19" t="s">
        <v>1351</v>
      </c>
      <c r="F1997" s="19" t="s">
        <v>1352</v>
      </c>
      <c r="G1997">
        <v>46736.775999999998</v>
      </c>
      <c r="H1997">
        <v>46754.777999999998</v>
      </c>
      <c r="I1997">
        <v>46745.216</v>
      </c>
    </row>
    <row r="1998" spans="1:9">
      <c r="A1998" s="19" t="str">
        <f t="shared" si="33"/>
        <v>ESTPopulation</v>
      </c>
      <c r="B1998" s="19" t="str">
        <f>VLOOKUP(C1998,'Code matching'!$D$2:$E$251,2,FALSE)</f>
        <v>Estonia</v>
      </c>
      <c r="C1998" s="26" t="s">
        <v>198</v>
      </c>
      <c r="D1998" s="19" t="s">
        <v>1073</v>
      </c>
      <c r="E1998" s="19" t="s">
        <v>1351</v>
      </c>
      <c r="F1998" s="19" t="s">
        <v>1352</v>
      </c>
      <c r="G1998">
        <v>1325.6479999999999</v>
      </c>
      <c r="H1998">
        <v>1326.5350000000001</v>
      </c>
      <c r="I1998">
        <v>1325.1849999999999</v>
      </c>
    </row>
    <row r="1999" spans="1:9">
      <c r="A1999" s="19" t="str">
        <f t="shared" si="33"/>
        <v>ETHPopulation</v>
      </c>
      <c r="B1999" s="19" t="str">
        <f>VLOOKUP(C1999,'Code matching'!$D$2:$E$251,2,FALSE)</f>
        <v>Ethiopia</v>
      </c>
      <c r="C1999" s="26" t="s">
        <v>202</v>
      </c>
      <c r="D1999" s="19" t="s">
        <v>1073</v>
      </c>
      <c r="E1999" s="19" t="s">
        <v>1351</v>
      </c>
      <c r="F1999" s="19" t="s">
        <v>1352</v>
      </c>
      <c r="G1999">
        <v>112078.73</v>
      </c>
      <c r="H1999">
        <v>114963.588</v>
      </c>
      <c r="I1999">
        <v>117876.227</v>
      </c>
    </row>
    <row r="2000" spans="1:9">
      <c r="A2000" s="19" t="str">
        <f t="shared" si="33"/>
        <v>FINPopulation</v>
      </c>
      <c r="B2000" s="19" t="str">
        <f>VLOOKUP(C2000,'Code matching'!$D$2:$E$251,2,FALSE)</f>
        <v>Finland</v>
      </c>
      <c r="C2000" s="26" t="s">
        <v>209</v>
      </c>
      <c r="D2000" s="19" t="s">
        <v>1073</v>
      </c>
      <c r="E2000" s="19" t="s">
        <v>1351</v>
      </c>
      <c r="F2000" s="19" t="s">
        <v>1352</v>
      </c>
      <c r="G2000">
        <v>5532.1559999999999</v>
      </c>
      <c r="H2000">
        <v>5540.72</v>
      </c>
      <c r="I2000">
        <v>5548.36</v>
      </c>
    </row>
    <row r="2001" spans="1:9">
      <c r="A2001" s="19" t="str">
        <f t="shared" si="33"/>
        <v>FRAPopulation</v>
      </c>
      <c r="B2001" s="19" t="str">
        <f>VLOOKUP(C2001,'Code matching'!$D$2:$E$251,2,FALSE)</f>
        <v>France</v>
      </c>
      <c r="C2001" s="26" t="s">
        <v>211</v>
      </c>
      <c r="D2001" s="19" t="s">
        <v>1073</v>
      </c>
      <c r="E2001" s="19" t="s">
        <v>1351</v>
      </c>
      <c r="F2001" s="19" t="s">
        <v>1352</v>
      </c>
      <c r="G2001">
        <v>65129.728000000003</v>
      </c>
      <c r="H2001">
        <v>65273.510999999999</v>
      </c>
      <c r="I2001">
        <v>65426.178999999996</v>
      </c>
    </row>
    <row r="2002" spans="1:9">
      <c r="A2002" s="19" t="str">
        <f t="shared" si="33"/>
        <v>GABPopulation</v>
      </c>
      <c r="B2002" s="19" t="str">
        <f>VLOOKUP(C2002,'Code matching'!$D$2:$E$251,2,FALSE)</f>
        <v>Gabon</v>
      </c>
      <c r="C2002" s="26" t="s">
        <v>218</v>
      </c>
      <c r="D2002" s="19" t="s">
        <v>1073</v>
      </c>
      <c r="E2002" s="19" t="s">
        <v>1351</v>
      </c>
      <c r="F2002" s="19" t="s">
        <v>1352</v>
      </c>
      <c r="G2002">
        <v>2172.5790000000002</v>
      </c>
      <c r="H2002">
        <v>2225.7339999999999</v>
      </c>
      <c r="I2002">
        <v>2278.8249999999998</v>
      </c>
    </row>
    <row r="2003" spans="1:9">
      <c r="A2003" s="19" t="str">
        <f t="shared" si="33"/>
        <v>GBRPopulation</v>
      </c>
      <c r="B2003" s="19" t="str">
        <f>VLOOKUP(C2003,'Code matching'!$D$2:$E$251,2,FALSE)</f>
        <v>United Kingdom of Great Britain and Northern Ireland</v>
      </c>
      <c r="C2003" s="26" t="s">
        <v>478</v>
      </c>
      <c r="D2003" s="19" t="s">
        <v>1073</v>
      </c>
      <c r="E2003" s="19" t="s">
        <v>1351</v>
      </c>
      <c r="F2003" s="19" t="s">
        <v>1352</v>
      </c>
      <c r="G2003">
        <v>67530.172000000006</v>
      </c>
      <c r="H2003">
        <v>67886.010999999999</v>
      </c>
      <c r="I2003">
        <v>68207.115999999995</v>
      </c>
    </row>
    <row r="2004" spans="1:9">
      <c r="A2004" s="19" t="str">
        <f t="shared" si="33"/>
        <v>GHAPopulation</v>
      </c>
      <c r="B2004" s="19" t="str">
        <f>VLOOKUP(C2004,'Code matching'!$D$2:$E$251,2,FALSE)</f>
        <v>Ghana</v>
      </c>
      <c r="C2004" s="26" t="s">
        <v>225</v>
      </c>
      <c r="D2004" s="19" t="s">
        <v>1073</v>
      </c>
      <c r="E2004" s="19" t="s">
        <v>1351</v>
      </c>
      <c r="F2004" s="19" t="s">
        <v>1352</v>
      </c>
      <c r="G2004">
        <v>30417.856</v>
      </c>
      <c r="H2004">
        <v>31072.94</v>
      </c>
      <c r="I2004">
        <v>31732.129000000001</v>
      </c>
    </row>
    <row r="2005" spans="1:9">
      <c r="A2005" s="19" t="str">
        <f t="shared" si="33"/>
        <v>GINPopulation</v>
      </c>
      <c r="B2005" s="19" t="str">
        <f>VLOOKUP(C2005,'Code matching'!$D$2:$E$251,2,FALSE)</f>
        <v>Guinea</v>
      </c>
      <c r="C2005" s="26" t="s">
        <v>242</v>
      </c>
      <c r="D2005" s="19" t="s">
        <v>1073</v>
      </c>
      <c r="E2005" s="19" t="s">
        <v>1351</v>
      </c>
      <c r="F2005" s="19" t="s">
        <v>1352</v>
      </c>
      <c r="G2005">
        <v>12771.245999999999</v>
      </c>
      <c r="H2005">
        <v>13132.795</v>
      </c>
      <c r="I2005">
        <v>13497.244000000001</v>
      </c>
    </row>
    <row r="2006" spans="1:9">
      <c r="A2006" s="19" t="str">
        <f t="shared" si="33"/>
        <v>GMBPopulation</v>
      </c>
      <c r="B2006" s="19" t="str">
        <f>VLOOKUP(C2006,'Code matching'!$D$2:$E$251,2,FALSE)</f>
        <v>Gambia</v>
      </c>
      <c r="C2006" s="26" t="s">
        <v>220</v>
      </c>
      <c r="D2006" s="19" t="s">
        <v>1073</v>
      </c>
      <c r="E2006" s="19" t="s">
        <v>1351</v>
      </c>
      <c r="F2006" s="19" t="s">
        <v>1352</v>
      </c>
      <c r="G2006">
        <v>2347.7060000000001</v>
      </c>
      <c r="H2006">
        <v>2416.6680000000001</v>
      </c>
      <c r="I2006">
        <v>2486.9450000000002</v>
      </c>
    </row>
    <row r="2007" spans="1:9">
      <c r="A2007" s="19" t="str">
        <f t="shared" si="33"/>
        <v>GNBPopulation</v>
      </c>
      <c r="B2007" s="19" t="str">
        <f>VLOOKUP(C2007,'Code matching'!$D$2:$E$251,2,FALSE)</f>
        <v>Guinea-Bissau</v>
      </c>
      <c r="C2007" s="26" t="s">
        <v>244</v>
      </c>
      <c r="D2007" s="19" t="s">
        <v>1073</v>
      </c>
      <c r="E2007" s="19" t="s">
        <v>1351</v>
      </c>
      <c r="F2007" s="19" t="s">
        <v>1352</v>
      </c>
      <c r="G2007">
        <v>1920.922</v>
      </c>
      <c r="H2007">
        <v>1968.001</v>
      </c>
      <c r="I2007">
        <v>2015.4939999999999</v>
      </c>
    </row>
    <row r="2008" spans="1:9">
      <c r="A2008" s="19" t="str">
        <f t="shared" si="33"/>
        <v>GNQPopulation</v>
      </c>
      <c r="B2008" s="19" t="str">
        <f>VLOOKUP(C2008,'Code matching'!$D$2:$E$251,2,FALSE)</f>
        <v>Equatorial Guinea</v>
      </c>
      <c r="C2008" s="26" t="s">
        <v>194</v>
      </c>
      <c r="D2008" s="19" t="s">
        <v>1073</v>
      </c>
      <c r="E2008" s="19" t="s">
        <v>1351</v>
      </c>
      <c r="F2008" s="19" t="s">
        <v>1352</v>
      </c>
      <c r="G2008">
        <v>1355.9860000000001</v>
      </c>
      <c r="H2008">
        <v>1402.9849999999999</v>
      </c>
      <c r="I2008">
        <v>1449.896</v>
      </c>
    </row>
    <row r="2009" spans="1:9">
      <c r="A2009" s="19" t="str">
        <f t="shared" si="33"/>
        <v>GRCPopulation</v>
      </c>
      <c r="B2009" s="19" t="str">
        <f>VLOOKUP(C2009,'Code matching'!$D$2:$E$251,2,FALSE)</f>
        <v>Greece</v>
      </c>
      <c r="C2009" s="26" t="s">
        <v>229</v>
      </c>
      <c r="D2009" s="19" t="s">
        <v>1073</v>
      </c>
      <c r="E2009" s="19" t="s">
        <v>1351</v>
      </c>
      <c r="F2009" s="19" t="s">
        <v>1352</v>
      </c>
      <c r="G2009">
        <v>10473.455</v>
      </c>
      <c r="H2009">
        <v>10423.054</v>
      </c>
      <c r="I2009">
        <v>10370.744000000001</v>
      </c>
    </row>
    <row r="2010" spans="1:9">
      <c r="A2010" s="19" t="str">
        <f t="shared" si="33"/>
        <v>GTMPopulation</v>
      </c>
      <c r="B2010" s="19" t="str">
        <f>VLOOKUP(C2010,'Code matching'!$D$2:$E$251,2,FALSE)</f>
        <v>Guatemala</v>
      </c>
      <c r="C2010" s="26" t="s">
        <v>238</v>
      </c>
      <c r="D2010" s="19" t="s">
        <v>1073</v>
      </c>
      <c r="E2010" s="19" t="s">
        <v>1351</v>
      </c>
      <c r="F2010" s="19" t="s">
        <v>1352</v>
      </c>
      <c r="G2010">
        <v>17581.472000000002</v>
      </c>
      <c r="H2010">
        <v>17915.567999999999</v>
      </c>
      <c r="I2010">
        <v>18249.86</v>
      </c>
    </row>
    <row r="2011" spans="1:9">
      <c r="A2011" s="19" t="str">
        <f t="shared" si="33"/>
        <v>GUYPopulation</v>
      </c>
      <c r="B2011" s="19" t="str">
        <f>VLOOKUP(C2011,'Code matching'!$D$2:$E$251,2,FALSE)</f>
        <v>Guyana</v>
      </c>
      <c r="C2011" s="26" t="s">
        <v>246</v>
      </c>
      <c r="D2011" s="19" t="s">
        <v>1073</v>
      </c>
      <c r="E2011" s="19" t="s">
        <v>1351</v>
      </c>
      <c r="F2011" s="19" t="s">
        <v>1352</v>
      </c>
      <c r="G2011">
        <v>782.76599999999996</v>
      </c>
      <c r="H2011">
        <v>786.55200000000002</v>
      </c>
      <c r="I2011">
        <v>790.32600000000002</v>
      </c>
    </row>
    <row r="2012" spans="1:9">
      <c r="A2012" s="19" t="str">
        <f t="shared" si="33"/>
        <v>HNDPopulation</v>
      </c>
      <c r="B2012" s="19" t="str">
        <f>VLOOKUP(C2012,'Code matching'!$D$2:$E$251,2,FALSE)</f>
        <v>Honduras</v>
      </c>
      <c r="C2012" s="26" t="s">
        <v>254</v>
      </c>
      <c r="D2012" s="19" t="s">
        <v>1073</v>
      </c>
      <c r="E2012" s="19" t="s">
        <v>1351</v>
      </c>
      <c r="F2012" s="19" t="s">
        <v>1352</v>
      </c>
      <c r="G2012">
        <v>9746.1170000000002</v>
      </c>
      <c r="H2012">
        <v>9904.607</v>
      </c>
      <c r="I2012">
        <v>10062.991</v>
      </c>
    </row>
    <row r="2013" spans="1:9">
      <c r="A2013" s="19" t="str">
        <f t="shared" si="33"/>
        <v>HRVPopulation</v>
      </c>
      <c r="B2013" s="19" t="str">
        <f>VLOOKUP(C2013,'Code matching'!$D$2:$E$251,2,FALSE)</f>
        <v>Croatia</v>
      </c>
      <c r="C2013" s="26" t="s">
        <v>166</v>
      </c>
      <c r="D2013" s="19" t="s">
        <v>1073</v>
      </c>
      <c r="E2013" s="19" t="s">
        <v>1351</v>
      </c>
      <c r="F2013" s="19" t="s">
        <v>1352</v>
      </c>
      <c r="G2013">
        <v>4130.3040000000001</v>
      </c>
      <c r="H2013">
        <v>4105.2669999999998</v>
      </c>
      <c r="I2013">
        <v>4081.6509999999998</v>
      </c>
    </row>
    <row r="2014" spans="1:9">
      <c r="A2014" s="19" t="str">
        <f t="shared" si="33"/>
        <v>HTIPopulation</v>
      </c>
      <c r="B2014" s="19" t="str">
        <f>VLOOKUP(C2014,'Code matching'!$D$2:$E$251,2,FALSE)</f>
        <v>Haiti</v>
      </c>
      <c r="C2014" s="26" t="s">
        <v>248</v>
      </c>
      <c r="D2014" s="19" t="s">
        <v>1073</v>
      </c>
      <c r="E2014" s="19" t="s">
        <v>1351</v>
      </c>
      <c r="F2014" s="19" t="s">
        <v>1352</v>
      </c>
      <c r="G2014">
        <v>11263.076999999999</v>
      </c>
      <c r="H2014">
        <v>11402.528</v>
      </c>
      <c r="I2014">
        <v>11541.684999999999</v>
      </c>
    </row>
    <row r="2015" spans="1:9">
      <c r="A2015" s="19" t="str">
        <f t="shared" si="33"/>
        <v>HUNPopulation</v>
      </c>
      <c r="B2015" s="19" t="str">
        <f>VLOOKUP(C2015,'Code matching'!$D$2:$E$251,2,FALSE)</f>
        <v>Hungary</v>
      </c>
      <c r="C2015" s="26" t="s">
        <v>256</v>
      </c>
      <c r="D2015" s="19" t="s">
        <v>1073</v>
      </c>
      <c r="E2015" s="19" t="s">
        <v>1351</v>
      </c>
      <c r="F2015" s="19" t="s">
        <v>1352</v>
      </c>
      <c r="G2015">
        <v>9684.6790000000001</v>
      </c>
      <c r="H2015">
        <v>9660.3510000000006</v>
      </c>
      <c r="I2015">
        <v>9634.1640000000007</v>
      </c>
    </row>
    <row r="2016" spans="1:9">
      <c r="A2016" s="19" t="str">
        <f t="shared" si="33"/>
        <v>IRLPopulation</v>
      </c>
      <c r="B2016" s="19" t="str">
        <f>VLOOKUP(C2016,'Code matching'!$D$2:$E$251,2,FALSE)</f>
        <v>Ireland</v>
      </c>
      <c r="C2016" s="26" t="s">
        <v>265</v>
      </c>
      <c r="D2016" s="19" t="s">
        <v>1073</v>
      </c>
      <c r="E2016" s="19" t="s">
        <v>1351</v>
      </c>
      <c r="F2016" s="19" t="s">
        <v>1352</v>
      </c>
      <c r="G2016">
        <v>4882.4949999999999</v>
      </c>
      <c r="H2016">
        <v>4937.7860000000001</v>
      </c>
      <c r="I2016">
        <v>4982.9070000000002</v>
      </c>
    </row>
    <row r="2017" spans="1:9">
      <c r="A2017" s="19" t="str">
        <f t="shared" si="33"/>
        <v>IRQPopulation</v>
      </c>
      <c r="B2017" s="19" t="str">
        <f>VLOOKUP(C2017,'Code matching'!$D$2:$E$251,2,FALSE)</f>
        <v>Iraq</v>
      </c>
      <c r="C2017" s="26" t="s">
        <v>263</v>
      </c>
      <c r="D2017" s="19" t="s">
        <v>1073</v>
      </c>
      <c r="E2017" s="19" t="s">
        <v>1351</v>
      </c>
      <c r="F2017" s="19" t="s">
        <v>1352</v>
      </c>
      <c r="G2017">
        <v>39309.783000000003</v>
      </c>
      <c r="H2017">
        <v>40222.493000000002</v>
      </c>
      <c r="I2017">
        <v>41179.35</v>
      </c>
    </row>
    <row r="2018" spans="1:9">
      <c r="A2018" s="19" t="str">
        <f t="shared" si="33"/>
        <v>ISLPopulation</v>
      </c>
      <c r="B2018" s="19" t="str">
        <f>VLOOKUP(C2018,'Code matching'!$D$2:$E$251,2,FALSE)</f>
        <v>Iceland</v>
      </c>
      <c r="C2018" s="26" t="s">
        <v>258</v>
      </c>
      <c r="D2018" s="19" t="s">
        <v>1073</v>
      </c>
      <c r="E2018" s="19" t="s">
        <v>1351</v>
      </c>
      <c r="F2018" s="19" t="s">
        <v>1352</v>
      </c>
      <c r="G2018">
        <v>339.03100000000001</v>
      </c>
      <c r="H2018">
        <v>341.24299999999999</v>
      </c>
      <c r="I2018">
        <v>343.35300000000001</v>
      </c>
    </row>
    <row r="2019" spans="1:9">
      <c r="A2019" s="19" t="str">
        <f t="shared" si="33"/>
        <v>ISRPopulation</v>
      </c>
      <c r="B2019" s="19" t="str">
        <f>VLOOKUP(C2019,'Code matching'!$D$2:$E$251,2,FALSE)</f>
        <v>Israel</v>
      </c>
      <c r="C2019" s="26" t="s">
        <v>269</v>
      </c>
      <c r="D2019" s="19" t="s">
        <v>1073</v>
      </c>
      <c r="E2019" s="19" t="s">
        <v>1351</v>
      </c>
      <c r="F2019" s="19" t="s">
        <v>1352</v>
      </c>
      <c r="G2019">
        <v>8519.3770000000004</v>
      </c>
      <c r="H2019">
        <v>8655.5349999999999</v>
      </c>
      <c r="I2019">
        <v>8789.7739999999994</v>
      </c>
    </row>
    <row r="2020" spans="1:9">
      <c r="A2020" s="19" t="str">
        <f t="shared" si="33"/>
        <v>ITAPopulation</v>
      </c>
      <c r="B2020" s="19" t="str">
        <f>VLOOKUP(C2020,'Code matching'!$D$2:$E$251,2,FALSE)</f>
        <v>Italy</v>
      </c>
      <c r="C2020" s="26" t="s">
        <v>271</v>
      </c>
      <c r="D2020" s="19" t="s">
        <v>1073</v>
      </c>
      <c r="E2020" s="19" t="s">
        <v>1351</v>
      </c>
      <c r="F2020" s="19" t="s">
        <v>1352</v>
      </c>
      <c r="G2020">
        <v>60550.074999999997</v>
      </c>
      <c r="H2020">
        <v>60461.826000000001</v>
      </c>
      <c r="I2020">
        <v>60367.476999999999</v>
      </c>
    </row>
    <row r="2021" spans="1:9">
      <c r="A2021" s="19" t="str">
        <f t="shared" si="33"/>
        <v>JAMPopulation</v>
      </c>
      <c r="B2021" s="19" t="str">
        <f>VLOOKUP(C2021,'Code matching'!$D$2:$E$251,2,FALSE)</f>
        <v>Jamaica</v>
      </c>
      <c r="C2021" s="26" t="s">
        <v>273</v>
      </c>
      <c r="D2021" s="19" t="s">
        <v>1073</v>
      </c>
      <c r="E2021" s="19" t="s">
        <v>1351</v>
      </c>
      <c r="F2021" s="19" t="s">
        <v>1352</v>
      </c>
      <c r="G2021">
        <v>2948.279</v>
      </c>
      <c r="H2021">
        <v>2961.1669999999999</v>
      </c>
      <c r="I2021">
        <v>2973.4630000000002</v>
      </c>
    </row>
    <row r="2022" spans="1:9">
      <c r="A2022" s="19" t="str">
        <f t="shared" si="33"/>
        <v>JORPopulation</v>
      </c>
      <c r="B2022" s="19" t="str">
        <f>VLOOKUP(C2022,'Code matching'!$D$2:$E$251,2,FALSE)</f>
        <v>Jordan</v>
      </c>
      <c r="C2022" s="26" t="s">
        <v>278</v>
      </c>
      <c r="D2022" s="19" t="s">
        <v>1073</v>
      </c>
      <c r="E2022" s="19" t="s">
        <v>1351</v>
      </c>
      <c r="F2022" s="19" t="s">
        <v>1352</v>
      </c>
      <c r="G2022">
        <v>10101.694</v>
      </c>
      <c r="H2022">
        <v>10203.134</v>
      </c>
      <c r="I2022">
        <v>10269.021000000001</v>
      </c>
    </row>
    <row r="2023" spans="1:9">
      <c r="A2023" s="19" t="str">
        <f t="shared" si="33"/>
        <v>KENPopulation</v>
      </c>
      <c r="B2023" s="19" t="str">
        <f>VLOOKUP(C2023,'Code matching'!$D$2:$E$251,2,FALSE)</f>
        <v>Kenya</v>
      </c>
      <c r="C2023" s="26" t="s">
        <v>281</v>
      </c>
      <c r="D2023" s="19" t="s">
        <v>1073</v>
      </c>
      <c r="E2023" s="19" t="s">
        <v>1351</v>
      </c>
      <c r="F2023" s="19" t="s">
        <v>1352</v>
      </c>
      <c r="G2023">
        <v>52573.972999999998</v>
      </c>
      <c r="H2023">
        <v>53771.296000000002</v>
      </c>
      <c r="I2023">
        <v>54985.697999999997</v>
      </c>
    </row>
    <row r="2024" spans="1:9">
      <c r="A2024" s="19" t="str">
        <f t="shared" si="33"/>
        <v>KWTPopulation</v>
      </c>
      <c r="B2024" s="19" t="str">
        <f>VLOOKUP(C2024,'Code matching'!$D$2:$E$251,2,FALSE)</f>
        <v>Kuwait</v>
      </c>
      <c r="C2024" s="26" t="s">
        <v>284</v>
      </c>
      <c r="D2024" s="19" t="s">
        <v>1073</v>
      </c>
      <c r="E2024" s="19" t="s">
        <v>1351</v>
      </c>
      <c r="F2024" s="19" t="s">
        <v>1352</v>
      </c>
      <c r="G2024">
        <v>4207.0829999999996</v>
      </c>
      <c r="H2024">
        <v>4270.5709999999999</v>
      </c>
      <c r="I2024">
        <v>4328.55</v>
      </c>
    </row>
    <row r="2025" spans="1:9">
      <c r="A2025" s="19" t="str">
        <f t="shared" si="33"/>
        <v>LBNPopulation</v>
      </c>
      <c r="B2025" s="19" t="str">
        <f>VLOOKUP(C2025,'Code matching'!$D$2:$E$251,2,FALSE)</f>
        <v>Lebanon</v>
      </c>
      <c r="C2025" s="26" t="s">
        <v>290</v>
      </c>
      <c r="D2025" s="19" t="s">
        <v>1073</v>
      </c>
      <c r="E2025" s="19" t="s">
        <v>1351</v>
      </c>
      <c r="F2025" s="19" t="s">
        <v>1352</v>
      </c>
      <c r="G2025">
        <v>6855.7129999999997</v>
      </c>
      <c r="H2025">
        <v>6825.4449999999997</v>
      </c>
      <c r="I2025">
        <v>6769.1459999999997</v>
      </c>
    </row>
    <row r="2026" spans="1:9">
      <c r="A2026" s="19" t="str">
        <f t="shared" ref="A2026:A2057" si="34">C2026&amp;D2026</f>
        <v>LBRPopulation</v>
      </c>
      <c r="B2026" s="19" t="str">
        <f>VLOOKUP(C2026,'Code matching'!$D$2:$E$251,2,FALSE)</f>
        <v>Liberia</v>
      </c>
      <c r="C2026" s="26" t="s">
        <v>294</v>
      </c>
      <c r="D2026" s="19" t="s">
        <v>1073</v>
      </c>
      <c r="E2026" s="19" t="s">
        <v>1351</v>
      </c>
      <c r="F2026" s="19" t="s">
        <v>1352</v>
      </c>
      <c r="G2026">
        <v>4937.3739999999998</v>
      </c>
      <c r="H2026">
        <v>5057.6809999999996</v>
      </c>
      <c r="I2026">
        <v>5180.2030000000004</v>
      </c>
    </row>
    <row r="2027" spans="1:9">
      <c r="A2027" s="19" t="str">
        <f t="shared" si="34"/>
        <v>LBYPopulation</v>
      </c>
      <c r="B2027" s="19" t="str">
        <f>VLOOKUP(C2027,'Code matching'!$D$2:$E$251,2,FALSE)</f>
        <v>Libya</v>
      </c>
      <c r="C2027" s="26" t="s">
        <v>296</v>
      </c>
      <c r="D2027" s="19" t="s">
        <v>1073</v>
      </c>
      <c r="E2027" s="19" t="s">
        <v>1351</v>
      </c>
      <c r="F2027" s="19" t="s">
        <v>1352</v>
      </c>
      <c r="G2027">
        <v>6777.4520000000002</v>
      </c>
      <c r="H2027">
        <v>6871.2920000000004</v>
      </c>
      <c r="I2027">
        <v>6958.5320000000002</v>
      </c>
    </row>
    <row r="2028" spans="1:9">
      <c r="A2028" s="19" t="str">
        <f t="shared" si="34"/>
        <v>LSOPopulation</v>
      </c>
      <c r="B2028" s="19" t="str">
        <f>VLOOKUP(C2028,'Code matching'!$D$2:$E$251,2,FALSE)</f>
        <v>Lesotho</v>
      </c>
      <c r="C2028" s="26" t="s">
        <v>292</v>
      </c>
      <c r="D2028" s="19" t="s">
        <v>1073</v>
      </c>
      <c r="E2028" s="19" t="s">
        <v>1351</v>
      </c>
      <c r="F2028" s="19" t="s">
        <v>1352</v>
      </c>
      <c r="G2028">
        <v>2125.268</v>
      </c>
      <c r="H2028">
        <v>2142.2489999999998</v>
      </c>
      <c r="I2028">
        <v>2159.0790000000002</v>
      </c>
    </row>
    <row r="2029" spans="1:9">
      <c r="A2029" s="19" t="str">
        <f t="shared" si="34"/>
        <v>LTUPopulation</v>
      </c>
      <c r="B2029" s="19" t="str">
        <f>VLOOKUP(C2029,'Code matching'!$D$2:$E$251,2,FALSE)</f>
        <v>Lithuania</v>
      </c>
      <c r="C2029" s="26" t="s">
        <v>300</v>
      </c>
      <c r="D2029" s="19" t="s">
        <v>1073</v>
      </c>
      <c r="E2029" s="19" t="s">
        <v>1351</v>
      </c>
      <c r="F2029" s="19" t="s">
        <v>1352</v>
      </c>
      <c r="G2029">
        <v>2759.627</v>
      </c>
      <c r="H2029">
        <v>2722.2890000000002</v>
      </c>
      <c r="I2029">
        <v>2689.8620000000001</v>
      </c>
    </row>
    <row r="2030" spans="1:9">
      <c r="A2030" s="19" t="str">
        <f t="shared" si="34"/>
        <v>LUXPopulation</v>
      </c>
      <c r="B2030" s="19" t="str">
        <f>VLOOKUP(C2030,'Code matching'!$D$2:$E$251,2,FALSE)</f>
        <v>Luxembourg</v>
      </c>
      <c r="C2030" s="26" t="s">
        <v>302</v>
      </c>
      <c r="D2030" s="19" t="s">
        <v>1073</v>
      </c>
      <c r="E2030" s="19" t="s">
        <v>1351</v>
      </c>
      <c r="F2030" s="19" t="s">
        <v>1352</v>
      </c>
      <c r="G2030">
        <v>615.72900000000004</v>
      </c>
      <c r="H2030">
        <v>625.97799999999995</v>
      </c>
      <c r="I2030">
        <v>634.81399999999996</v>
      </c>
    </row>
    <row r="2031" spans="1:9">
      <c r="A2031" s="19" t="str">
        <f t="shared" si="34"/>
        <v>LVAPopulation</v>
      </c>
      <c r="B2031" s="19" t="str">
        <f>VLOOKUP(C2031,'Code matching'!$D$2:$E$251,2,FALSE)</f>
        <v>Latvia</v>
      </c>
      <c r="C2031" s="26" t="s">
        <v>288</v>
      </c>
      <c r="D2031" s="19" t="s">
        <v>1073</v>
      </c>
      <c r="E2031" s="19" t="s">
        <v>1351</v>
      </c>
      <c r="F2031" s="19" t="s">
        <v>1352</v>
      </c>
      <c r="G2031">
        <v>1906.7429999999999</v>
      </c>
      <c r="H2031">
        <v>1886.1980000000001</v>
      </c>
      <c r="I2031">
        <v>1866.942</v>
      </c>
    </row>
    <row r="2032" spans="1:9">
      <c r="A2032" s="19" t="str">
        <f t="shared" si="34"/>
        <v>MARPopulation</v>
      </c>
      <c r="B2032" s="19" t="str">
        <f>VLOOKUP(C2032,'Code matching'!$D$2:$E$251,2,FALSE)</f>
        <v>Morocco</v>
      </c>
      <c r="C2032" s="26" t="s">
        <v>333</v>
      </c>
      <c r="D2032" s="19" t="s">
        <v>1073</v>
      </c>
      <c r="E2032" s="19" t="s">
        <v>1351</v>
      </c>
      <c r="F2032" s="19" t="s">
        <v>1352</v>
      </c>
      <c r="G2032">
        <v>36471.769</v>
      </c>
      <c r="H2032">
        <v>36910.559999999998</v>
      </c>
      <c r="I2032">
        <v>37344.794999999998</v>
      </c>
    </row>
    <row r="2033" spans="1:9">
      <c r="A2033" s="19" t="str">
        <f t="shared" si="34"/>
        <v>MDAPopulation</v>
      </c>
      <c r="B2033" s="19" t="str">
        <f>VLOOKUP(C2033,'Code matching'!$D$2:$E$251,2,FALSE)</f>
        <v>Republic of Moldova</v>
      </c>
      <c r="C2033" s="26" t="s">
        <v>383</v>
      </c>
      <c r="D2033" s="19" t="s">
        <v>1073</v>
      </c>
      <c r="E2033" s="19" t="s">
        <v>1351</v>
      </c>
      <c r="F2033" s="19" t="s">
        <v>1352</v>
      </c>
      <c r="G2033">
        <v>4043.2629999999999</v>
      </c>
      <c r="H2033">
        <v>4033.9630000000002</v>
      </c>
      <c r="I2033">
        <v>4024.0189999999998</v>
      </c>
    </row>
    <row r="2034" spans="1:9">
      <c r="A2034" s="19" t="str">
        <f t="shared" si="34"/>
        <v>MDGPopulation</v>
      </c>
      <c r="B2034" s="19" t="str">
        <f>VLOOKUP(C2034,'Code matching'!$D$2:$E$251,2,FALSE)</f>
        <v>Madagascar</v>
      </c>
      <c r="C2034" s="26" t="s">
        <v>304</v>
      </c>
      <c r="D2034" s="19" t="s">
        <v>1073</v>
      </c>
      <c r="E2034" s="19" t="s">
        <v>1351</v>
      </c>
      <c r="F2034" s="19" t="s">
        <v>1352</v>
      </c>
      <c r="G2034">
        <v>26969.307000000001</v>
      </c>
      <c r="H2034">
        <v>27691.018</v>
      </c>
      <c r="I2034">
        <v>28427.328000000001</v>
      </c>
    </row>
    <row r="2035" spans="1:9">
      <c r="A2035" s="19" t="str">
        <f t="shared" si="34"/>
        <v>MEXPopulation</v>
      </c>
      <c r="B2035" s="19" t="str">
        <f>VLOOKUP(C2035,'Code matching'!$D$2:$E$251,2,FALSE)</f>
        <v>Mexico</v>
      </c>
      <c r="C2035" s="26" t="s">
        <v>323</v>
      </c>
      <c r="D2035" s="19" t="s">
        <v>1073</v>
      </c>
      <c r="E2035" s="19" t="s">
        <v>1351</v>
      </c>
      <c r="F2035" s="19" t="s">
        <v>1352</v>
      </c>
      <c r="G2035">
        <v>127575.52899999999</v>
      </c>
      <c r="H2035">
        <v>128932.753</v>
      </c>
      <c r="I2035">
        <v>130262.216</v>
      </c>
    </row>
    <row r="2036" spans="1:9">
      <c r="A2036" s="19" t="str">
        <f t="shared" si="34"/>
        <v>MKDPopulation</v>
      </c>
      <c r="B2036" s="19" t="str">
        <f>VLOOKUP(C2036,'Code matching'!$D$2:$E$251,2,FALSE)</f>
        <v>North Macedonia</v>
      </c>
      <c r="C2036" s="26" t="s">
        <v>355</v>
      </c>
      <c r="D2036" s="19" t="s">
        <v>1073</v>
      </c>
      <c r="E2036" s="19" t="s">
        <v>1351</v>
      </c>
      <c r="F2036" s="19" t="s">
        <v>1352</v>
      </c>
      <c r="G2036">
        <v>2083.4589999999998</v>
      </c>
      <c r="H2036">
        <v>2083.3739999999998</v>
      </c>
      <c r="I2036">
        <v>2082.6579999999999</v>
      </c>
    </row>
    <row r="2037" spans="1:9">
      <c r="A2037" s="19" t="str">
        <f t="shared" si="34"/>
        <v>MLIPopulation</v>
      </c>
      <c r="B2037" s="19" t="str">
        <f>VLOOKUP(C2037,'Code matching'!$D$2:$E$251,2,FALSE)</f>
        <v>Mali</v>
      </c>
      <c r="C2037" s="26" t="s">
        <v>310</v>
      </c>
      <c r="D2037" s="19" t="s">
        <v>1073</v>
      </c>
      <c r="E2037" s="19" t="s">
        <v>1351</v>
      </c>
      <c r="F2037" s="19" t="s">
        <v>1352</v>
      </c>
      <c r="G2037">
        <v>19658.030999999999</v>
      </c>
      <c r="H2037">
        <v>20250.832999999999</v>
      </c>
      <c r="I2037">
        <v>20855.735000000001</v>
      </c>
    </row>
    <row r="2038" spans="1:9">
      <c r="A2038" s="19" t="str">
        <f t="shared" si="34"/>
        <v>MLTPopulation</v>
      </c>
      <c r="B2038" s="19" t="str">
        <f>VLOOKUP(C2038,'Code matching'!$D$2:$E$251,2,FALSE)</f>
        <v>Malta</v>
      </c>
      <c r="C2038" s="26" t="s">
        <v>312</v>
      </c>
      <c r="D2038" s="19" t="s">
        <v>1073</v>
      </c>
      <c r="E2038" s="19" t="s">
        <v>1351</v>
      </c>
      <c r="F2038" s="19" t="s">
        <v>1352</v>
      </c>
      <c r="G2038">
        <v>440.37200000000001</v>
      </c>
      <c r="H2038">
        <v>441.54300000000001</v>
      </c>
      <c r="I2038">
        <v>442.78399999999999</v>
      </c>
    </row>
    <row r="2039" spans="1:9">
      <c r="A2039" s="19" t="str">
        <f t="shared" si="34"/>
        <v>MNEPopulation</v>
      </c>
      <c r="B2039" s="19" t="str">
        <f>VLOOKUP(C2039,'Code matching'!$D$2:$E$251,2,FALSE)</f>
        <v>Montenegro</v>
      </c>
      <c r="C2039" s="26" t="s">
        <v>329</v>
      </c>
      <c r="D2039" s="19" t="s">
        <v>1073</v>
      </c>
      <c r="E2039" s="19" t="s">
        <v>1351</v>
      </c>
      <c r="F2039" s="19" t="s">
        <v>1352</v>
      </c>
      <c r="G2039">
        <v>627.98699999999997</v>
      </c>
      <c r="H2039">
        <v>628.06600000000003</v>
      </c>
      <c r="I2039">
        <v>628.053</v>
      </c>
    </row>
    <row r="2040" spans="1:9">
      <c r="A2040" s="19" t="str">
        <f t="shared" si="34"/>
        <v>MOZPopulation</v>
      </c>
      <c r="B2040" s="19" t="str">
        <f>VLOOKUP(C2040,'Code matching'!$D$2:$E$251,2,FALSE)</f>
        <v>Mozambique</v>
      </c>
      <c r="C2040" s="26" t="s">
        <v>335</v>
      </c>
      <c r="D2040" s="19" t="s">
        <v>1073</v>
      </c>
      <c r="E2040" s="19" t="s">
        <v>1351</v>
      </c>
      <c r="F2040" s="19" t="s">
        <v>1352</v>
      </c>
      <c r="G2040">
        <v>30366.036</v>
      </c>
      <c r="H2040">
        <v>31255.435000000001</v>
      </c>
      <c r="I2040">
        <v>32163.046999999999</v>
      </c>
    </row>
    <row r="2041" spans="1:9">
      <c r="A2041" s="19" t="str">
        <f t="shared" si="34"/>
        <v>MRTPopulation</v>
      </c>
      <c r="B2041" s="19" t="str">
        <f>VLOOKUP(C2041,'Code matching'!$D$2:$E$251,2,FALSE)</f>
        <v>Mauritania</v>
      </c>
      <c r="C2041" s="26" t="s">
        <v>317</v>
      </c>
      <c r="D2041" s="19" t="s">
        <v>1073</v>
      </c>
      <c r="E2041" s="19" t="s">
        <v>1351</v>
      </c>
      <c r="F2041" s="19" t="s">
        <v>1352</v>
      </c>
      <c r="G2041">
        <v>4525.6959999999999</v>
      </c>
      <c r="H2041">
        <v>4649.6580000000004</v>
      </c>
      <c r="I2041">
        <v>4775.1189999999997</v>
      </c>
    </row>
    <row r="2042" spans="1:9">
      <c r="A2042" s="19" t="str">
        <f t="shared" si="34"/>
        <v>MUSPopulation</v>
      </c>
      <c r="B2042" s="19" t="str">
        <f>VLOOKUP(C2042,'Code matching'!$D$2:$E$251,2,FALSE)</f>
        <v>Mauritius</v>
      </c>
      <c r="C2042" s="26" t="s">
        <v>319</v>
      </c>
      <c r="D2042" s="19" t="s">
        <v>1073</v>
      </c>
      <c r="E2042" s="19" t="s">
        <v>1351</v>
      </c>
      <c r="F2042" s="19" t="s">
        <v>1352</v>
      </c>
      <c r="G2042">
        <v>1269.6679999999999</v>
      </c>
      <c r="H2042">
        <v>1271.768</v>
      </c>
      <c r="I2042">
        <v>1273.433</v>
      </c>
    </row>
    <row r="2043" spans="1:9">
      <c r="A2043" s="19" t="str">
        <f t="shared" si="34"/>
        <v>MWIPopulation</v>
      </c>
      <c r="B2043" s="19" t="str">
        <f>VLOOKUP(C2043,'Code matching'!$D$2:$E$251,2,FALSE)</f>
        <v>Malawi</v>
      </c>
      <c r="C2043" s="26" t="s">
        <v>306</v>
      </c>
      <c r="D2043" s="19" t="s">
        <v>1073</v>
      </c>
      <c r="E2043" s="19" t="s">
        <v>1351</v>
      </c>
      <c r="F2043" s="19" t="s">
        <v>1352</v>
      </c>
      <c r="G2043">
        <v>18628.746999999999</v>
      </c>
      <c r="H2043">
        <v>19129.952000000001</v>
      </c>
      <c r="I2043">
        <v>19647.684000000001</v>
      </c>
    </row>
    <row r="2044" spans="1:9">
      <c r="A2044" s="19" t="str">
        <f t="shared" si="34"/>
        <v>NAMPopulation</v>
      </c>
      <c r="B2044" s="19" t="str">
        <f>VLOOKUP(C2044,'Code matching'!$D$2:$E$251,2,FALSE)</f>
        <v>Namibia</v>
      </c>
      <c r="C2044" s="26" t="s">
        <v>338</v>
      </c>
      <c r="D2044" s="19" t="s">
        <v>1073</v>
      </c>
      <c r="E2044" s="19" t="s">
        <v>1351</v>
      </c>
      <c r="F2044" s="19" t="s">
        <v>1352</v>
      </c>
      <c r="G2044">
        <v>2494.5300000000002</v>
      </c>
      <c r="H2044">
        <v>2540.9050000000002</v>
      </c>
      <c r="I2044">
        <v>2587.3440000000001</v>
      </c>
    </row>
    <row r="2045" spans="1:9">
      <c r="A2045" s="19" t="str">
        <f t="shared" si="34"/>
        <v>NERPopulation</v>
      </c>
      <c r="B2045" s="19" t="str">
        <f>VLOOKUP(C2045,'Code matching'!$D$2:$E$251,2,FALSE)</f>
        <v>Niger</v>
      </c>
      <c r="C2045" s="26" t="s">
        <v>348</v>
      </c>
      <c r="D2045" s="19" t="s">
        <v>1073</v>
      </c>
      <c r="E2045" s="19" t="s">
        <v>1351</v>
      </c>
      <c r="F2045" s="19" t="s">
        <v>1352</v>
      </c>
      <c r="G2045">
        <v>23310.715</v>
      </c>
      <c r="H2045">
        <v>24206.644</v>
      </c>
      <c r="I2045">
        <v>25130.816999999999</v>
      </c>
    </row>
    <row r="2046" spans="1:9">
      <c r="A2046" s="19" t="str">
        <f t="shared" si="34"/>
        <v>NGAPopulation</v>
      </c>
      <c r="B2046" s="19" t="str">
        <f>VLOOKUP(C2046,'Code matching'!$D$2:$E$251,2,FALSE)</f>
        <v>Nigeria</v>
      </c>
      <c r="C2046" s="26" t="s">
        <v>350</v>
      </c>
      <c r="D2046" s="19" t="s">
        <v>1073</v>
      </c>
      <c r="E2046" s="19" t="s">
        <v>1351</v>
      </c>
      <c r="F2046" s="19" t="s">
        <v>1352</v>
      </c>
      <c r="G2046">
        <v>200963.59899999999</v>
      </c>
      <c r="H2046">
        <v>206139.58900000001</v>
      </c>
      <c r="I2046">
        <v>211400.70800000001</v>
      </c>
    </row>
    <row r="2047" spans="1:9">
      <c r="A2047" s="19" t="str">
        <f t="shared" si="34"/>
        <v>NICPopulation</v>
      </c>
      <c r="B2047" s="19" t="str">
        <f>VLOOKUP(C2047,'Code matching'!$D$2:$E$251,2,FALSE)</f>
        <v>Nicaragua</v>
      </c>
      <c r="C2047" s="26" t="s">
        <v>346</v>
      </c>
      <c r="D2047" s="19" t="s">
        <v>1073</v>
      </c>
      <c r="E2047" s="19" t="s">
        <v>1351</v>
      </c>
      <c r="F2047" s="19" t="s">
        <v>1352</v>
      </c>
      <c r="G2047">
        <v>6545.5020000000004</v>
      </c>
      <c r="H2047">
        <v>6624.5540000000001</v>
      </c>
      <c r="I2047">
        <v>6702.3850000000002</v>
      </c>
    </row>
    <row r="2048" spans="1:9">
      <c r="A2048" s="19" t="str">
        <f t="shared" si="34"/>
        <v>NLDPopulation</v>
      </c>
      <c r="B2048" s="19" t="str">
        <f>VLOOKUP(C2048,'Code matching'!$D$2:$E$251,2,FALSE)</f>
        <v>Netherlands</v>
      </c>
      <c r="C2048" s="26" t="s">
        <v>342</v>
      </c>
      <c r="D2048" s="19" t="s">
        <v>1073</v>
      </c>
      <c r="E2048" s="19" t="s">
        <v>1351</v>
      </c>
      <c r="F2048" s="19" t="s">
        <v>1352</v>
      </c>
      <c r="G2048">
        <v>17097.13</v>
      </c>
      <c r="H2048">
        <v>17134.871999999999</v>
      </c>
      <c r="I2048">
        <v>17173.098999999998</v>
      </c>
    </row>
    <row r="2049" spans="1:9">
      <c r="A2049" s="19" t="str">
        <f t="shared" si="34"/>
        <v>NORPopulation</v>
      </c>
      <c r="B2049" s="19" t="str">
        <f>VLOOKUP(C2049,'Code matching'!$D$2:$E$251,2,FALSE)</f>
        <v>Norway</v>
      </c>
      <c r="C2049" s="26" t="s">
        <v>358</v>
      </c>
      <c r="D2049" s="19" t="s">
        <v>1073</v>
      </c>
      <c r="E2049" s="19" t="s">
        <v>1351</v>
      </c>
      <c r="F2049" s="19" t="s">
        <v>1352</v>
      </c>
      <c r="G2049">
        <v>5378.857</v>
      </c>
      <c r="H2049">
        <v>5421.241</v>
      </c>
      <c r="I2049">
        <v>5465.63</v>
      </c>
    </row>
    <row r="2050" spans="1:9">
      <c r="A2050" s="19" t="str">
        <f t="shared" si="34"/>
        <v>OMNPopulation</v>
      </c>
      <c r="B2050" s="19" t="str">
        <f>VLOOKUP(C2050,'Code matching'!$D$2:$E$251,2,FALSE)</f>
        <v>Oman</v>
      </c>
      <c r="C2050" s="26" t="s">
        <v>360</v>
      </c>
      <c r="D2050" s="19" t="s">
        <v>1073</v>
      </c>
      <c r="E2050" s="19" t="s">
        <v>1351</v>
      </c>
      <c r="F2050" s="19" t="s">
        <v>1352</v>
      </c>
      <c r="G2050">
        <v>4974.9859999999999</v>
      </c>
      <c r="H2050">
        <v>5106.6260000000002</v>
      </c>
      <c r="I2050">
        <v>5223.375</v>
      </c>
    </row>
    <row r="2051" spans="1:9">
      <c r="A2051" s="19" t="str">
        <f t="shared" si="34"/>
        <v>PANPopulation</v>
      </c>
      <c r="B2051" s="19" t="str">
        <f>VLOOKUP(C2051,'Code matching'!$D$2:$E$251,2,FALSE)</f>
        <v>Panama</v>
      </c>
      <c r="C2051" s="26" t="s">
        <v>364</v>
      </c>
      <c r="D2051" s="19" t="s">
        <v>1073</v>
      </c>
      <c r="E2051" s="19" t="s">
        <v>1351</v>
      </c>
      <c r="F2051" s="19" t="s">
        <v>1352</v>
      </c>
      <c r="G2051">
        <v>4246.4390000000003</v>
      </c>
      <c r="H2051">
        <v>4314.7669999999998</v>
      </c>
      <c r="I2051">
        <v>4381.5789999999997</v>
      </c>
    </row>
    <row r="2052" spans="1:9">
      <c r="A2052" s="19" t="str">
        <f t="shared" si="34"/>
        <v>PERPopulation</v>
      </c>
      <c r="B2052" s="19" t="str">
        <f>VLOOKUP(C2052,'Code matching'!$D$2:$E$251,2,FALSE)</f>
        <v>Peru</v>
      </c>
      <c r="C2052" s="26" t="s">
        <v>369</v>
      </c>
      <c r="D2052" s="19" t="s">
        <v>1073</v>
      </c>
      <c r="E2052" s="19" t="s">
        <v>1351</v>
      </c>
      <c r="F2052" s="19" t="s">
        <v>1352</v>
      </c>
      <c r="G2052">
        <v>32510.453000000001</v>
      </c>
      <c r="H2052">
        <v>32971.853999999999</v>
      </c>
      <c r="I2052">
        <v>33359.417999999998</v>
      </c>
    </row>
    <row r="2053" spans="1:9">
      <c r="A2053" s="19" t="str">
        <f t="shared" si="34"/>
        <v>POLPopulation</v>
      </c>
      <c r="B2053" s="19" t="str">
        <f>VLOOKUP(C2053,'Code matching'!$D$2:$E$251,2,FALSE)</f>
        <v>Poland</v>
      </c>
      <c r="C2053" s="26" t="s">
        <v>374</v>
      </c>
      <c r="D2053" s="19" t="s">
        <v>1073</v>
      </c>
      <c r="E2053" s="19" t="s">
        <v>1351</v>
      </c>
      <c r="F2053" s="19" t="s">
        <v>1352</v>
      </c>
      <c r="G2053">
        <v>37887.767999999996</v>
      </c>
      <c r="H2053">
        <v>37846.610999999997</v>
      </c>
      <c r="I2053">
        <v>37797.004999999997</v>
      </c>
    </row>
    <row r="2054" spans="1:9">
      <c r="A2054" s="19" t="str">
        <f t="shared" si="34"/>
        <v>PRTPopulation</v>
      </c>
      <c r="B2054" s="19" t="str">
        <f>VLOOKUP(C2054,'Code matching'!$D$2:$E$251,2,FALSE)</f>
        <v>Portugal</v>
      </c>
      <c r="C2054" s="26" t="s">
        <v>376</v>
      </c>
      <c r="D2054" s="19" t="s">
        <v>1073</v>
      </c>
      <c r="E2054" s="19" t="s">
        <v>1351</v>
      </c>
      <c r="F2054" s="19" t="s">
        <v>1352</v>
      </c>
      <c r="G2054">
        <v>10226.187</v>
      </c>
      <c r="H2054">
        <v>10196.709000000001</v>
      </c>
      <c r="I2054">
        <v>10167.924999999999</v>
      </c>
    </row>
    <row r="2055" spans="1:9">
      <c r="A2055" s="19" t="str">
        <f t="shared" si="34"/>
        <v>PRYPopulation</v>
      </c>
      <c r="B2055" s="19" t="str">
        <f>VLOOKUP(C2055,'Code matching'!$D$2:$E$251,2,FALSE)</f>
        <v>Paraguay</v>
      </c>
      <c r="C2055" s="26" t="s">
        <v>367</v>
      </c>
      <c r="D2055" s="19" t="s">
        <v>1073</v>
      </c>
      <c r="E2055" s="19" t="s">
        <v>1351</v>
      </c>
      <c r="F2055" s="19" t="s">
        <v>1352</v>
      </c>
      <c r="G2055">
        <v>7044.6360000000004</v>
      </c>
      <c r="H2055">
        <v>7132.5379999999996</v>
      </c>
      <c r="I2055">
        <v>7219.6379999999999</v>
      </c>
    </row>
    <row r="2056" spans="1:9">
      <c r="A2056" s="19" t="str">
        <f t="shared" si="34"/>
        <v>PSEPopulation</v>
      </c>
      <c r="B2056" s="19" t="str">
        <f>VLOOKUP(C2056,'Code matching'!$D$2:$E$251,2,FALSE)</f>
        <v>State of Palestine</v>
      </c>
      <c r="C2056" s="26" t="s">
        <v>441</v>
      </c>
      <c r="D2056" s="19" t="s">
        <v>1073</v>
      </c>
      <c r="E2056" s="19" t="s">
        <v>1351</v>
      </c>
      <c r="F2056" s="19" t="s">
        <v>1352</v>
      </c>
      <c r="G2056">
        <v>4981.42</v>
      </c>
      <c r="H2056">
        <v>5101.4139999999998</v>
      </c>
      <c r="I2056">
        <v>5222.7479999999996</v>
      </c>
    </row>
    <row r="2057" spans="1:9">
      <c r="A2057" s="19" t="str">
        <f t="shared" si="34"/>
        <v>QATPopulation</v>
      </c>
      <c r="B2057" s="19" t="str">
        <f>VLOOKUP(C2057,'Code matching'!$D$2:$E$251,2,FALSE)</f>
        <v>Qatar</v>
      </c>
      <c r="C2057" s="26" t="s">
        <v>380</v>
      </c>
      <c r="D2057" s="19" t="s">
        <v>1073</v>
      </c>
      <c r="E2057" s="19" t="s">
        <v>1351</v>
      </c>
      <c r="F2057" s="19" t="s">
        <v>1352</v>
      </c>
      <c r="G2057">
        <v>2832.067</v>
      </c>
      <c r="H2057">
        <v>2881.0529999999999</v>
      </c>
      <c r="I2057">
        <v>2930.5279999999998</v>
      </c>
    </row>
    <row r="2058" spans="1:9">
      <c r="A2058" s="19" t="str">
        <f t="shared" ref="A2058:A2090" si="35">C2058&amp;D2058</f>
        <v>ROUPopulation</v>
      </c>
      <c r="B2058" s="19" t="str">
        <f>VLOOKUP(C2058,'Code matching'!$D$2:$E$251,2,FALSE)</f>
        <v>Romania</v>
      </c>
      <c r="C2058" s="26" t="s">
        <v>387</v>
      </c>
      <c r="D2058" s="19" t="s">
        <v>1073</v>
      </c>
      <c r="E2058" s="19" t="s">
        <v>1351</v>
      </c>
      <c r="F2058" s="19" t="s">
        <v>1352</v>
      </c>
      <c r="G2058">
        <v>19364.557000000001</v>
      </c>
      <c r="H2058">
        <v>19237.690999999999</v>
      </c>
      <c r="I2058">
        <v>19127.774000000001</v>
      </c>
    </row>
    <row r="2059" spans="1:9">
      <c r="A2059" s="19" t="str">
        <f t="shared" si="35"/>
        <v>RWAPopulation</v>
      </c>
      <c r="B2059" s="19" t="str">
        <f>VLOOKUP(C2059,'Code matching'!$D$2:$E$251,2,FALSE)</f>
        <v>Rwanda</v>
      </c>
      <c r="C2059" s="26" t="s">
        <v>390</v>
      </c>
      <c r="D2059" s="19" t="s">
        <v>1073</v>
      </c>
      <c r="E2059" s="19" t="s">
        <v>1351</v>
      </c>
      <c r="F2059" s="19" t="s">
        <v>1352</v>
      </c>
      <c r="G2059">
        <v>12626.95</v>
      </c>
      <c r="H2059">
        <v>12952.218000000001</v>
      </c>
      <c r="I2059">
        <v>13276.513000000001</v>
      </c>
    </row>
    <row r="2060" spans="1:9">
      <c r="A2060" s="19" t="str">
        <f t="shared" si="35"/>
        <v>SAUPopulation</v>
      </c>
      <c r="B2060" s="19" t="str">
        <f>VLOOKUP(C2060,'Code matching'!$D$2:$E$251,2,FALSE)</f>
        <v>Saudi Arabia</v>
      </c>
      <c r="C2060" s="26" t="s">
        <v>412</v>
      </c>
      <c r="D2060" s="19" t="s">
        <v>1073</v>
      </c>
      <c r="E2060" s="19" t="s">
        <v>1351</v>
      </c>
      <c r="F2060" s="19" t="s">
        <v>1352</v>
      </c>
      <c r="G2060">
        <v>34268.527999999998</v>
      </c>
      <c r="H2060">
        <v>34813.870999999999</v>
      </c>
      <c r="I2060">
        <v>35340.682999999997</v>
      </c>
    </row>
    <row r="2061" spans="1:9">
      <c r="A2061" s="19" t="str">
        <f t="shared" si="35"/>
        <v>SDNPopulation</v>
      </c>
      <c r="B2061" s="19" t="str">
        <f>VLOOKUP(C2061,'Code matching'!$D$2:$E$251,2,FALSE)</f>
        <v>Sudan</v>
      </c>
      <c r="C2061" s="26" t="s">
        <v>443</v>
      </c>
      <c r="D2061" s="19" t="s">
        <v>1073</v>
      </c>
      <c r="E2061" s="19" t="s">
        <v>1351</v>
      </c>
      <c r="F2061" s="19" t="s">
        <v>1352</v>
      </c>
      <c r="G2061">
        <v>42813.237999999998</v>
      </c>
      <c r="H2061">
        <v>43849.26</v>
      </c>
      <c r="I2061">
        <v>44909.353000000003</v>
      </c>
    </row>
    <row r="2062" spans="1:9">
      <c r="A2062" s="19" t="str">
        <f t="shared" si="35"/>
        <v>SENPopulation</v>
      </c>
      <c r="B2062" s="19" t="str">
        <f>VLOOKUP(C2062,'Code matching'!$D$2:$E$251,2,FALSE)</f>
        <v>Senegal</v>
      </c>
      <c r="C2062" s="26" t="s">
        <v>414</v>
      </c>
      <c r="D2062" s="19" t="s">
        <v>1073</v>
      </c>
      <c r="E2062" s="19" t="s">
        <v>1351</v>
      </c>
      <c r="F2062" s="19" t="s">
        <v>1352</v>
      </c>
      <c r="G2062">
        <v>16296.364</v>
      </c>
      <c r="H2062">
        <v>16743.927</v>
      </c>
      <c r="I2062">
        <v>17196.300999999999</v>
      </c>
    </row>
    <row r="2063" spans="1:9">
      <c r="A2063" s="19" t="str">
        <f t="shared" si="35"/>
        <v>SLEPopulation</v>
      </c>
      <c r="B2063" s="19" t="str">
        <f>VLOOKUP(C2063,'Code matching'!$D$2:$E$251,2,FALSE)</f>
        <v>Sierra Leone</v>
      </c>
      <c r="C2063" s="26" t="s">
        <v>420</v>
      </c>
      <c r="D2063" s="19" t="s">
        <v>1073</v>
      </c>
      <c r="E2063" s="19" t="s">
        <v>1351</v>
      </c>
      <c r="F2063" s="19" t="s">
        <v>1352</v>
      </c>
      <c r="G2063">
        <v>7813.2150000000001</v>
      </c>
      <c r="H2063">
        <v>7976.9830000000002</v>
      </c>
      <c r="I2063">
        <v>8141.3429999999998</v>
      </c>
    </row>
    <row r="2064" spans="1:9">
      <c r="A2064" s="19" t="str">
        <f t="shared" si="35"/>
        <v>SLVPopulation</v>
      </c>
      <c r="B2064" s="19" t="str">
        <f>VLOOKUP(C2064,'Code matching'!$D$2:$E$251,2,FALSE)</f>
        <v>El Salvador</v>
      </c>
      <c r="C2064" s="26" t="s">
        <v>192</v>
      </c>
      <c r="D2064" s="19" t="s">
        <v>1073</v>
      </c>
      <c r="E2064" s="19" t="s">
        <v>1351</v>
      </c>
      <c r="F2064" s="19" t="s">
        <v>1352</v>
      </c>
      <c r="G2064">
        <v>6453.5529999999999</v>
      </c>
      <c r="H2064">
        <v>6486.2049999999999</v>
      </c>
      <c r="I2064">
        <v>6518.4989999999998</v>
      </c>
    </row>
    <row r="2065" spans="1:9">
      <c r="A2065" s="19" t="str">
        <f t="shared" si="35"/>
        <v>SOMPopulation</v>
      </c>
      <c r="B2065" s="19" t="str">
        <f>VLOOKUP(C2065,'Code matching'!$D$2:$E$251,2,FALSE)</f>
        <v>Somalia</v>
      </c>
      <c r="C2065" s="26" t="s">
        <v>430</v>
      </c>
      <c r="D2065" s="19" t="s">
        <v>1073</v>
      </c>
      <c r="E2065" s="19" t="s">
        <v>1351</v>
      </c>
      <c r="F2065" s="19" t="s">
        <v>1352</v>
      </c>
      <c r="G2065">
        <v>15442.905000000001</v>
      </c>
      <c r="H2065">
        <v>15893.222</v>
      </c>
      <c r="I2065">
        <v>16359.504000000001</v>
      </c>
    </row>
    <row r="2066" spans="1:9">
      <c r="A2066" s="19" t="str">
        <f t="shared" si="35"/>
        <v>SRBPopulation</v>
      </c>
      <c r="B2066" s="19" t="str">
        <f>VLOOKUP(C2066,'Code matching'!$D$2:$E$251,2,FALSE)</f>
        <v>Serbia</v>
      </c>
      <c r="C2066" s="26" t="s">
        <v>416</v>
      </c>
      <c r="D2066" s="19" t="s">
        <v>1073</v>
      </c>
      <c r="E2066" s="19" t="s">
        <v>1351</v>
      </c>
      <c r="F2066" s="19" t="s">
        <v>1352</v>
      </c>
      <c r="G2066">
        <v>8772.2350000000006</v>
      </c>
      <c r="H2066">
        <v>8737.3709999999901</v>
      </c>
      <c r="I2066">
        <v>8697.5499999999902</v>
      </c>
    </row>
    <row r="2067" spans="1:9">
      <c r="A2067" s="19" t="str">
        <f t="shared" si="35"/>
        <v>SSDPopulation</v>
      </c>
      <c r="B2067" s="19" t="str">
        <f>VLOOKUP(C2067,'Code matching'!$D$2:$E$251,2,FALSE)</f>
        <v>South Sudan</v>
      </c>
      <c r="C2067" s="26" t="s">
        <v>436</v>
      </c>
      <c r="D2067" s="19" t="s">
        <v>1073</v>
      </c>
      <c r="E2067" s="19" t="s">
        <v>1351</v>
      </c>
      <c r="F2067" s="19" t="s">
        <v>1352</v>
      </c>
      <c r="G2067">
        <v>11062.112999999999</v>
      </c>
      <c r="H2067">
        <v>11193.725</v>
      </c>
      <c r="I2067">
        <v>11381.378000000001</v>
      </c>
    </row>
    <row r="2068" spans="1:9">
      <c r="A2068" s="19" t="str">
        <f t="shared" si="35"/>
        <v>STPPopulation</v>
      </c>
      <c r="B2068" s="19" t="str">
        <f>VLOOKUP(C2068,'Code matching'!$D$2:$E$251,2,FALSE)</f>
        <v>Sao Tome and Principe</v>
      </c>
      <c r="C2068" s="26" t="s">
        <v>409</v>
      </c>
      <c r="D2068" s="19" t="s">
        <v>1073</v>
      </c>
      <c r="E2068" s="19" t="s">
        <v>1351</v>
      </c>
      <c r="F2068" s="19" t="s">
        <v>1352</v>
      </c>
      <c r="G2068">
        <v>215.05600000000001</v>
      </c>
      <c r="H2068">
        <v>219.15899999999999</v>
      </c>
      <c r="I2068">
        <v>223.36799999999999</v>
      </c>
    </row>
    <row r="2069" spans="1:9">
      <c r="A2069" s="19" t="str">
        <f t="shared" si="35"/>
        <v>SURPopulation</v>
      </c>
      <c r="B2069" s="19" t="str">
        <f>VLOOKUP(C2069,'Code matching'!$D$2:$E$251,2,FALSE)</f>
        <v>Suriname</v>
      </c>
      <c r="C2069" s="26" t="s">
        <v>445</v>
      </c>
      <c r="D2069" s="19" t="s">
        <v>1073</v>
      </c>
      <c r="E2069" s="19" t="s">
        <v>1351</v>
      </c>
      <c r="F2069" s="19" t="s">
        <v>1352</v>
      </c>
      <c r="G2069">
        <v>581.37199999999996</v>
      </c>
      <c r="H2069">
        <v>586.63199999999995</v>
      </c>
      <c r="I2069">
        <v>591.79999999999995</v>
      </c>
    </row>
    <row r="2070" spans="1:9">
      <c r="A2070" s="19" t="str">
        <f t="shared" si="35"/>
        <v>SVKPopulation</v>
      </c>
      <c r="B2070" s="19" t="str">
        <f>VLOOKUP(C2070,'Code matching'!$D$2:$E$251,2,FALSE)</f>
        <v>Slovakia</v>
      </c>
      <c r="C2070" s="26" t="s">
        <v>425</v>
      </c>
      <c r="D2070" s="19" t="s">
        <v>1073</v>
      </c>
      <c r="E2070" s="19" t="s">
        <v>1351</v>
      </c>
      <c r="F2070" s="19" t="s">
        <v>1352</v>
      </c>
      <c r="G2070">
        <v>5457.0129999999999</v>
      </c>
      <c r="H2070">
        <v>5459.6419999999998</v>
      </c>
      <c r="I2070">
        <v>5460.7209999999995</v>
      </c>
    </row>
    <row r="2071" spans="1:9">
      <c r="A2071" s="19" t="str">
        <f t="shared" si="35"/>
        <v>SVNPopulation</v>
      </c>
      <c r="B2071" s="19" t="str">
        <f>VLOOKUP(C2071,'Code matching'!$D$2:$E$251,2,FALSE)</f>
        <v>Slovenia</v>
      </c>
      <c r="C2071" s="26" t="s">
        <v>427</v>
      </c>
      <c r="D2071" s="19" t="s">
        <v>1073</v>
      </c>
      <c r="E2071" s="19" t="s">
        <v>1351</v>
      </c>
      <c r="F2071" s="19" t="s">
        <v>1352</v>
      </c>
      <c r="G2071">
        <v>2078.654</v>
      </c>
      <c r="H2071">
        <v>2078.9380000000001</v>
      </c>
      <c r="I2071">
        <v>2078.7240000000002</v>
      </c>
    </row>
    <row r="2072" spans="1:9">
      <c r="A2072" s="19" t="str">
        <f t="shared" si="35"/>
        <v>SWEPopulation</v>
      </c>
      <c r="B2072" s="19" t="str">
        <f>VLOOKUP(C2072,'Code matching'!$D$2:$E$251,2,FALSE)</f>
        <v>Sweden</v>
      </c>
      <c r="C2072" s="26" t="s">
        <v>449</v>
      </c>
      <c r="D2072" s="19" t="s">
        <v>1073</v>
      </c>
      <c r="E2072" s="19" t="s">
        <v>1351</v>
      </c>
      <c r="F2072" s="19" t="s">
        <v>1352</v>
      </c>
      <c r="G2072">
        <v>10036.379000000001</v>
      </c>
      <c r="H2072">
        <v>10099.264999999999</v>
      </c>
      <c r="I2072">
        <v>10160.169</v>
      </c>
    </row>
    <row r="2073" spans="1:9">
      <c r="A2073" s="19" t="str">
        <f t="shared" si="35"/>
        <v>SWZPopulation</v>
      </c>
      <c r="B2073" s="19" t="str">
        <f>VLOOKUP(C2073,'Code matching'!$D$2:$E$251,2,FALSE)</f>
        <v>Eswatini</v>
      </c>
      <c r="C2073" s="26" t="s">
        <v>200</v>
      </c>
      <c r="D2073" s="19" t="s">
        <v>1073</v>
      </c>
      <c r="E2073" s="19" t="s">
        <v>1351</v>
      </c>
      <c r="F2073" s="19" t="s">
        <v>1352</v>
      </c>
      <c r="G2073">
        <v>1148.1300000000001</v>
      </c>
      <c r="H2073">
        <v>1160.164</v>
      </c>
      <c r="I2073">
        <v>1172.3620000000001</v>
      </c>
    </row>
    <row r="2074" spans="1:9">
      <c r="A2074" s="19" t="str">
        <f t="shared" si="35"/>
        <v>SYRPopulation</v>
      </c>
      <c r="B2074" s="19" t="str">
        <f>VLOOKUP(C2074,'Code matching'!$D$2:$E$251,2,FALSE)</f>
        <v>Syrian Arab Republic</v>
      </c>
      <c r="C2074" s="26" t="s">
        <v>453</v>
      </c>
      <c r="D2074" s="19" t="s">
        <v>1073</v>
      </c>
      <c r="E2074" s="19" t="s">
        <v>1351</v>
      </c>
      <c r="F2074" s="19" t="s">
        <v>1352</v>
      </c>
      <c r="G2074">
        <v>17070.134999999998</v>
      </c>
      <c r="H2074">
        <v>17500.657999999999</v>
      </c>
      <c r="I2074">
        <v>18275.702000000001</v>
      </c>
    </row>
    <row r="2075" spans="1:9">
      <c r="A2075" s="19" t="str">
        <f t="shared" si="35"/>
        <v>TCDPopulation</v>
      </c>
      <c r="B2075" s="19" t="str">
        <f>VLOOKUP(C2075,'Code matching'!$D$2:$E$251,2,FALSE)</f>
        <v>Chad</v>
      </c>
      <c r="C2075" s="26" t="s">
        <v>142</v>
      </c>
      <c r="D2075" s="19" t="s">
        <v>1073</v>
      </c>
      <c r="E2075" s="19" t="s">
        <v>1351</v>
      </c>
      <c r="F2075" s="19" t="s">
        <v>1352</v>
      </c>
      <c r="G2075">
        <v>15946.876</v>
      </c>
      <c r="H2075">
        <v>16425.864000000001</v>
      </c>
      <c r="I2075">
        <v>16914.985000000001</v>
      </c>
    </row>
    <row r="2076" spans="1:9">
      <c r="A2076" s="19" t="str">
        <f t="shared" si="35"/>
        <v>TGOPopulation</v>
      </c>
      <c r="B2076" s="19" t="str">
        <f>VLOOKUP(C2076,'Code matching'!$D$2:$E$251,2,FALSE)</f>
        <v>Togo</v>
      </c>
      <c r="C2076" s="26" t="s">
        <v>458</v>
      </c>
      <c r="D2076" s="19" t="s">
        <v>1073</v>
      </c>
      <c r="E2076" s="19" t="s">
        <v>1351</v>
      </c>
      <c r="F2076" s="19" t="s">
        <v>1352</v>
      </c>
      <c r="G2076">
        <v>8082.366</v>
      </c>
      <c r="H2076">
        <v>8278.7240000000002</v>
      </c>
      <c r="I2076">
        <v>8478.25</v>
      </c>
    </row>
    <row r="2077" spans="1:9">
      <c r="A2077" s="19" t="str">
        <f t="shared" si="35"/>
        <v>TTOPopulation</v>
      </c>
      <c r="B2077" s="19" t="str">
        <f>VLOOKUP(C2077,'Code matching'!$D$2:$E$251,2,FALSE)</f>
        <v>Trinidad and Tobago</v>
      </c>
      <c r="C2077" s="26" t="s">
        <v>463</v>
      </c>
      <c r="D2077" s="19" t="s">
        <v>1073</v>
      </c>
      <c r="E2077" s="19" t="s">
        <v>1351</v>
      </c>
      <c r="F2077" s="19" t="s">
        <v>1352</v>
      </c>
      <c r="G2077">
        <v>1394.973</v>
      </c>
      <c r="H2077">
        <v>1399.4880000000001</v>
      </c>
      <c r="I2077">
        <v>1403.375</v>
      </c>
    </row>
    <row r="2078" spans="1:9">
      <c r="A2078" s="19" t="str">
        <f t="shared" si="35"/>
        <v>TUNPopulation</v>
      </c>
      <c r="B2078" s="19" t="str">
        <f>VLOOKUP(C2078,'Code matching'!$D$2:$E$251,2,FALSE)</f>
        <v>Tunisia</v>
      </c>
      <c r="C2078" s="26" t="s">
        <v>465</v>
      </c>
      <c r="D2078" s="19" t="s">
        <v>1073</v>
      </c>
      <c r="E2078" s="19" t="s">
        <v>1351</v>
      </c>
      <c r="F2078" s="19" t="s">
        <v>1352</v>
      </c>
      <c r="G2078">
        <v>11694.718999999999</v>
      </c>
      <c r="H2078">
        <v>11818.619000000001</v>
      </c>
      <c r="I2078">
        <v>11935.766</v>
      </c>
    </row>
    <row r="2079" spans="1:9">
      <c r="A2079" s="19" t="str">
        <f t="shared" si="35"/>
        <v>TWNPopulation</v>
      </c>
      <c r="B2079" s="19" t="str">
        <f>VLOOKUP(C2079,'Code matching'!$D$2:$E$251,2,FALSE)</f>
        <v>Taiwan Province of China</v>
      </c>
      <c r="C2079" s="26" t="s">
        <v>667</v>
      </c>
      <c r="D2079" s="19" t="s">
        <v>1073</v>
      </c>
      <c r="E2079" s="19" t="s">
        <v>1351</v>
      </c>
      <c r="F2079" s="19" t="s">
        <v>1352</v>
      </c>
      <c r="G2079">
        <v>23773.876</v>
      </c>
      <c r="H2079">
        <v>23816.775000000001</v>
      </c>
      <c r="I2079">
        <v>23855.01</v>
      </c>
    </row>
    <row r="2080" spans="1:9">
      <c r="A2080" s="19" t="str">
        <f t="shared" si="35"/>
        <v>TZAPopulation</v>
      </c>
      <c r="B2080" s="19" t="str">
        <f>VLOOKUP(C2080,'Code matching'!$D$2:$E$251,2,FALSE)</f>
        <v>United Republic of Tanzania</v>
      </c>
      <c r="C2080" s="26" t="s">
        <v>480</v>
      </c>
      <c r="D2080" s="19" t="s">
        <v>1073</v>
      </c>
      <c r="E2080" s="19" t="s">
        <v>1351</v>
      </c>
      <c r="F2080" s="19" t="s">
        <v>1352</v>
      </c>
      <c r="G2080">
        <v>58005.463000000003</v>
      </c>
      <c r="H2080">
        <v>59734.218000000001</v>
      </c>
      <c r="I2080">
        <v>61498.436999999998</v>
      </c>
    </row>
    <row r="2081" spans="1:9">
      <c r="A2081" s="19" t="str">
        <f t="shared" si="35"/>
        <v>UGAPopulation</v>
      </c>
      <c r="B2081" s="19" t="str">
        <f>VLOOKUP(C2081,'Code matching'!$D$2:$E$251,2,FALSE)</f>
        <v>Uganda</v>
      </c>
      <c r="C2081" s="26" t="s">
        <v>472</v>
      </c>
      <c r="D2081" s="19" t="s">
        <v>1073</v>
      </c>
      <c r="E2081" s="19" t="s">
        <v>1351</v>
      </c>
      <c r="F2081" s="19" t="s">
        <v>1352</v>
      </c>
      <c r="G2081">
        <v>44269.593999999997</v>
      </c>
      <c r="H2081">
        <v>45741.006999999998</v>
      </c>
      <c r="I2081">
        <v>47123.531000000003</v>
      </c>
    </row>
    <row r="2082" spans="1:9">
      <c r="A2082" s="19" t="str">
        <f t="shared" si="35"/>
        <v>UKRPopulation</v>
      </c>
      <c r="B2082" s="19" t="str">
        <f>VLOOKUP(C2082,'Code matching'!$D$2:$E$251,2,FALSE)</f>
        <v>Ukraine</v>
      </c>
      <c r="C2082" s="26" t="s">
        <v>474</v>
      </c>
      <c r="D2082" s="19" t="s">
        <v>1073</v>
      </c>
      <c r="E2082" s="19" t="s">
        <v>1351</v>
      </c>
      <c r="F2082" s="19" t="s">
        <v>1352</v>
      </c>
      <c r="G2082">
        <v>43993.637999999999</v>
      </c>
      <c r="H2082">
        <v>43733.762000000002</v>
      </c>
      <c r="I2082">
        <v>43466.819000000003</v>
      </c>
    </row>
    <row r="2083" spans="1:9">
      <c r="A2083" s="19" t="str">
        <f t="shared" si="35"/>
        <v>URYPopulation</v>
      </c>
      <c r="B2083" s="19" t="str">
        <f>VLOOKUP(C2083,'Code matching'!$D$2:$E$251,2,FALSE)</f>
        <v>Uruguay</v>
      </c>
      <c r="C2083" s="26" t="s">
        <v>488</v>
      </c>
      <c r="D2083" s="19" t="s">
        <v>1073</v>
      </c>
      <c r="E2083" s="19" t="s">
        <v>1351</v>
      </c>
      <c r="F2083" s="19" t="s">
        <v>1352</v>
      </c>
      <c r="G2083">
        <v>3461.7339999999999</v>
      </c>
      <c r="H2083">
        <v>3473.73</v>
      </c>
      <c r="I2083">
        <v>3485.1509999999998</v>
      </c>
    </row>
    <row r="2084" spans="1:9">
      <c r="A2084" s="19" t="str">
        <f t="shared" si="35"/>
        <v>USAPopulation</v>
      </c>
      <c r="B2084" s="19" t="str">
        <f>VLOOKUP(C2084,'Code matching'!$D$2:$E$251,2,FALSE)</f>
        <v>United States of America</v>
      </c>
      <c r="C2084" s="26" t="s">
        <v>484</v>
      </c>
      <c r="D2084" s="19" t="s">
        <v>1073</v>
      </c>
      <c r="E2084" s="19" t="s">
        <v>1351</v>
      </c>
      <c r="F2084" s="19" t="s">
        <v>1352</v>
      </c>
      <c r="G2084">
        <v>329064.91700000002</v>
      </c>
      <c r="H2084">
        <v>331002.65100000001</v>
      </c>
      <c r="I2084">
        <v>332915.07299999997</v>
      </c>
    </row>
    <row r="2085" spans="1:9">
      <c r="A2085" s="19" t="str">
        <f t="shared" si="35"/>
        <v>VENPopulation</v>
      </c>
      <c r="B2085" s="19" t="str">
        <f>VLOOKUP(C2085,'Code matching'!$D$2:$E$251,2,FALSE)</f>
        <v>Venezuela (Bolivarian Republic of)</v>
      </c>
      <c r="C2085" s="26" t="s">
        <v>492</v>
      </c>
      <c r="D2085" s="19" t="s">
        <v>1073</v>
      </c>
      <c r="E2085" s="19" t="s">
        <v>1351</v>
      </c>
      <c r="F2085" s="19" t="s">
        <v>1352</v>
      </c>
      <c r="G2085">
        <v>28515.829000000002</v>
      </c>
      <c r="H2085">
        <v>28435.94</v>
      </c>
      <c r="I2085">
        <v>28704.954000000002</v>
      </c>
    </row>
    <row r="2086" spans="1:9">
      <c r="A2086" s="19" t="str">
        <f t="shared" si="35"/>
        <v>YEMPopulation</v>
      </c>
      <c r="B2086" s="19" t="str">
        <f>VLOOKUP(C2086,'Code matching'!$D$2:$E$251,2,FALSE)</f>
        <v>Yemen</v>
      </c>
      <c r="C2086" s="26" t="s">
        <v>499</v>
      </c>
      <c r="D2086" s="19" t="s">
        <v>1073</v>
      </c>
      <c r="E2086" s="19" t="s">
        <v>1351</v>
      </c>
      <c r="F2086" s="19" t="s">
        <v>1352</v>
      </c>
      <c r="G2086">
        <v>29161.921999999999</v>
      </c>
      <c r="H2086">
        <v>29825.964</v>
      </c>
      <c r="I2086">
        <v>30490.639999999999</v>
      </c>
    </row>
    <row r="2087" spans="1:9">
      <c r="A2087" s="19" t="str">
        <f t="shared" si="35"/>
        <v>ZAFPopulation</v>
      </c>
      <c r="B2087" s="19" t="str">
        <f>VLOOKUP(C2087,'Code matching'!$D$2:$E$251,2,FALSE)</f>
        <v>South Africa</v>
      </c>
      <c r="C2087" s="26" t="s">
        <v>432</v>
      </c>
      <c r="D2087" s="19" t="s">
        <v>1073</v>
      </c>
      <c r="E2087" s="19" t="s">
        <v>1351</v>
      </c>
      <c r="F2087" s="19" t="s">
        <v>1352</v>
      </c>
      <c r="G2087">
        <v>58558.27</v>
      </c>
      <c r="H2087">
        <v>59308.69</v>
      </c>
      <c r="I2087">
        <v>60041.993999999999</v>
      </c>
    </row>
    <row r="2088" spans="1:9">
      <c r="A2088" s="19" t="str">
        <f t="shared" si="35"/>
        <v>ZMBPopulation</v>
      </c>
      <c r="B2088" s="19" t="str">
        <f>VLOOKUP(C2088,'Code matching'!$D$2:$E$251,2,FALSE)</f>
        <v>Zambia</v>
      </c>
      <c r="C2088" s="26" t="s">
        <v>501</v>
      </c>
      <c r="D2088" s="19" t="s">
        <v>1073</v>
      </c>
      <c r="E2088" s="19" t="s">
        <v>1351</v>
      </c>
      <c r="F2088" s="19" t="s">
        <v>1352</v>
      </c>
      <c r="G2088">
        <v>17861.03</v>
      </c>
      <c r="H2088">
        <v>18383.955000000002</v>
      </c>
      <c r="I2088">
        <v>18920.651000000002</v>
      </c>
    </row>
    <row r="2089" spans="1:9">
      <c r="A2089" s="19" t="str">
        <f t="shared" si="35"/>
        <v>ZWEPopulation</v>
      </c>
      <c r="B2089" s="19" t="str">
        <f>VLOOKUP(C2089,'Code matching'!$D$2:$E$251,2,FALSE)</f>
        <v>Zimbabwe</v>
      </c>
      <c r="C2089" s="26" t="s">
        <v>503</v>
      </c>
      <c r="D2089" s="19" t="s">
        <v>1073</v>
      </c>
      <c r="E2089" s="19" t="s">
        <v>1351</v>
      </c>
      <c r="F2089" s="19" t="s">
        <v>1352</v>
      </c>
      <c r="G2089">
        <v>14645.468000000001</v>
      </c>
      <c r="H2089">
        <v>14862.924000000001</v>
      </c>
      <c r="I2089">
        <v>15092.171</v>
      </c>
    </row>
    <row r="2090" spans="1:9">
      <c r="A2090" s="19" t="str">
        <f t="shared" si="35"/>
        <v>ABWPopulation</v>
      </c>
      <c r="B2090" s="19" t="str">
        <f>VLOOKUP(C2090,'Code matching'!$D$2:$E$251,2,FALSE)</f>
        <v>Aruba</v>
      </c>
      <c r="C2090" s="19" t="s">
        <v>84</v>
      </c>
      <c r="D2090" s="19" t="s">
        <v>1073</v>
      </c>
      <c r="E2090" s="19" t="s">
        <v>1351</v>
      </c>
      <c r="F2090" s="19" t="s">
        <v>1352</v>
      </c>
      <c r="G2090">
        <v>106.31399999999999</v>
      </c>
      <c r="H2090">
        <v>106.76600000000001</v>
      </c>
      <c r="I2090">
        <v>107.20399999999999</v>
      </c>
    </row>
    <row r="2091" spans="1:9">
      <c r="B2091" s="19"/>
      <c r="C2091" s="19"/>
    </row>
  </sheetData>
  <sortState ref="B1517:I1703">
    <sortCondition ref="B1517:B1703"/>
  </sortState>
  <phoneticPr fontId="15" type="noConversion"/>
  <conditionalFormatting sqref="G964">
    <cfRule type="containsText" dxfId="1" priority="2" operator="containsText" text="X">
      <formula>NOT(ISERROR(SEARCH("X",G964)))</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17C003BC-AAAB-43F9-A641-6197C6F11E65}">
            <xm:f>NOT(ISERROR(SEARCH(X,G964)))</xm:f>
            <xm:f>X</xm:f>
            <x14:dxf/>
          </x14:cfRule>
          <xm:sqref>G964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P184"/>
  <sheetViews>
    <sheetView workbookViewId="0">
      <selection activeCell="G49" sqref="G49"/>
    </sheetView>
  </sheetViews>
  <sheetFormatPr defaultColWidth="8.7109375" defaultRowHeight="15"/>
  <cols>
    <col min="1" max="1" width="17.5703125" style="19" customWidth="1"/>
    <col min="2" max="180" width="8.7109375" style="19"/>
    <col min="181" max="182" width="10.7109375" style="19" bestFit="1" customWidth="1"/>
    <col min="183" max="196" width="8.7109375" style="15"/>
    <col min="197" max="197" width="8.7109375" style="19"/>
    <col min="198" max="198" width="20.5703125" style="19" customWidth="1"/>
    <col min="199" max="16384" width="8.7109375" style="19"/>
  </cols>
  <sheetData>
    <row r="1" spans="1:198" ht="60">
      <c r="A1" s="7" t="s">
        <v>1085</v>
      </c>
      <c r="C1" s="19" t="s">
        <v>0</v>
      </c>
      <c r="D1" s="19" t="s">
        <v>65</v>
      </c>
      <c r="E1" s="19" t="s">
        <v>67</v>
      </c>
      <c r="F1" s="19" t="s">
        <v>72</v>
      </c>
      <c r="G1" s="19" t="s">
        <v>80</v>
      </c>
      <c r="H1" s="19" t="s">
        <v>2</v>
      </c>
      <c r="I1" s="19" t="s">
        <v>3</v>
      </c>
      <c r="J1" s="19" t="s">
        <v>86</v>
      </c>
      <c r="K1" s="19" t="s">
        <v>4</v>
      </c>
      <c r="L1" s="19" t="s">
        <v>89</v>
      </c>
      <c r="M1" s="19" t="s">
        <v>91</v>
      </c>
      <c r="N1" s="19" t="s">
        <v>5</v>
      </c>
      <c r="O1" s="19" t="s">
        <v>94</v>
      </c>
      <c r="P1" s="19" t="s">
        <v>96</v>
      </c>
      <c r="Q1" s="19" t="s">
        <v>98</v>
      </c>
      <c r="R1" s="19" t="s">
        <v>100</v>
      </c>
      <c r="S1" s="19" t="s">
        <v>102</v>
      </c>
      <c r="T1" s="19" t="s">
        <v>6</v>
      </c>
      <c r="U1" s="19" t="s">
        <v>107</v>
      </c>
      <c r="V1" s="19" t="s">
        <v>111</v>
      </c>
      <c r="W1" s="19" t="s">
        <v>113</v>
      </c>
      <c r="X1" s="19" t="s">
        <v>117</v>
      </c>
      <c r="Y1" s="19" t="s">
        <v>7</v>
      </c>
      <c r="Z1" s="19" t="s">
        <v>124</v>
      </c>
      <c r="AA1" s="19" t="s">
        <v>126</v>
      </c>
      <c r="AB1" s="19" t="s">
        <v>128</v>
      </c>
      <c r="AC1" s="19" t="s">
        <v>130</v>
      </c>
      <c r="AD1" s="19" t="s">
        <v>8</v>
      </c>
      <c r="AE1" s="19" t="s">
        <v>133</v>
      </c>
      <c r="AF1" s="19" t="s">
        <v>135</v>
      </c>
      <c r="AG1" s="19" t="s">
        <v>139</v>
      </c>
      <c r="AH1" s="19" t="s">
        <v>141</v>
      </c>
      <c r="AI1" s="19" t="s">
        <v>143</v>
      </c>
      <c r="AJ1" s="19" t="s">
        <v>9</v>
      </c>
      <c r="AK1" s="19" t="s">
        <v>154</v>
      </c>
      <c r="AL1" s="19" t="s">
        <v>156</v>
      </c>
      <c r="AM1" s="19" t="s">
        <v>158</v>
      </c>
      <c r="AN1" s="19" t="s">
        <v>161</v>
      </c>
      <c r="AO1" s="19" t="s">
        <v>163</v>
      </c>
      <c r="AP1" s="19" t="s">
        <v>165</v>
      </c>
      <c r="AQ1" s="19" t="s">
        <v>167</v>
      </c>
      <c r="AR1" s="19" t="s">
        <v>171</v>
      </c>
      <c r="AS1" s="19" t="s">
        <v>173</v>
      </c>
      <c r="AT1" s="19" t="s">
        <v>175</v>
      </c>
      <c r="AU1" s="19" t="s">
        <v>177</v>
      </c>
      <c r="AV1" s="19" t="s">
        <v>179</v>
      </c>
      <c r="AW1" s="19" t="s">
        <v>181</v>
      </c>
      <c r="AX1" s="19" t="s">
        <v>185</v>
      </c>
      <c r="AY1" s="19" t="s">
        <v>187</v>
      </c>
      <c r="AZ1" s="19" t="s">
        <v>189</v>
      </c>
      <c r="BA1" s="19" t="s">
        <v>191</v>
      </c>
      <c r="BB1" s="19" t="s">
        <v>193</v>
      </c>
      <c r="BC1" s="19" t="s">
        <v>195</v>
      </c>
      <c r="BD1" s="19" t="s">
        <v>197</v>
      </c>
      <c r="BE1" s="19" t="s">
        <v>199</v>
      </c>
      <c r="BF1" s="19" t="s">
        <v>201</v>
      </c>
      <c r="BG1" s="19" t="s">
        <v>11</v>
      </c>
      <c r="BH1" s="19" t="s">
        <v>208</v>
      </c>
      <c r="BI1" s="19" t="s">
        <v>210</v>
      </c>
      <c r="BJ1" s="19" t="s">
        <v>217</v>
      </c>
      <c r="BK1" s="19" t="s">
        <v>219</v>
      </c>
      <c r="BL1" s="19" t="s">
        <v>13</v>
      </c>
      <c r="BM1" s="19" t="s">
        <v>222</v>
      </c>
      <c r="BN1" s="19" t="s">
        <v>224</v>
      </c>
      <c r="BO1" s="19" t="s">
        <v>228</v>
      </c>
      <c r="BP1" s="19" t="s">
        <v>237</v>
      </c>
      <c r="BQ1" s="19" t="s">
        <v>241</v>
      </c>
      <c r="BR1" s="19" t="s">
        <v>243</v>
      </c>
      <c r="BS1" s="19" t="s">
        <v>245</v>
      </c>
      <c r="BT1" s="19" t="s">
        <v>247</v>
      </c>
      <c r="BU1" s="19" t="s">
        <v>253</v>
      </c>
      <c r="BV1" s="19" t="s">
        <v>146</v>
      </c>
      <c r="BW1" s="19" t="s">
        <v>255</v>
      </c>
      <c r="BX1" s="19" t="s">
        <v>257</v>
      </c>
      <c r="BY1" s="19" t="s">
        <v>16</v>
      </c>
      <c r="BZ1" s="19" t="s">
        <v>17</v>
      </c>
      <c r="CA1" s="19" t="s">
        <v>18</v>
      </c>
      <c r="CB1" s="19" t="s">
        <v>262</v>
      </c>
      <c r="CC1" s="19" t="s">
        <v>264</v>
      </c>
      <c r="CD1" s="19" t="s">
        <v>268</v>
      </c>
      <c r="CE1" s="19" t="s">
        <v>270</v>
      </c>
      <c r="CF1" s="19" t="s">
        <v>272</v>
      </c>
      <c r="CG1" s="19" t="s">
        <v>19</v>
      </c>
      <c r="CH1" s="19" t="s">
        <v>277</v>
      </c>
      <c r="CI1" s="19" t="s">
        <v>20</v>
      </c>
      <c r="CJ1" s="19" t="s">
        <v>280</v>
      </c>
      <c r="CK1" s="19" t="s">
        <v>21</v>
      </c>
      <c r="CL1" s="19" t="s">
        <v>283</v>
      </c>
      <c r="CM1" s="19" t="s">
        <v>22</v>
      </c>
      <c r="CN1" s="19" t="s">
        <v>23</v>
      </c>
      <c r="CO1" s="19" t="s">
        <v>287</v>
      </c>
      <c r="CP1" s="19" t="s">
        <v>289</v>
      </c>
      <c r="CQ1" s="19" t="s">
        <v>291</v>
      </c>
      <c r="CR1" s="19" t="s">
        <v>293</v>
      </c>
      <c r="CS1" s="19" t="s">
        <v>295</v>
      </c>
      <c r="CT1" s="19" t="s">
        <v>299</v>
      </c>
      <c r="CU1" s="19" t="s">
        <v>301</v>
      </c>
      <c r="CV1" s="19" t="s">
        <v>303</v>
      </c>
      <c r="CW1" s="19" t="s">
        <v>305</v>
      </c>
      <c r="CX1" s="19" t="s">
        <v>25</v>
      </c>
      <c r="CY1" s="19" t="s">
        <v>26</v>
      </c>
      <c r="CZ1" s="19" t="s">
        <v>309</v>
      </c>
      <c r="DA1" s="19" t="s">
        <v>311</v>
      </c>
      <c r="DB1" s="19" t="s">
        <v>316</v>
      </c>
      <c r="DC1" s="19" t="s">
        <v>318</v>
      </c>
      <c r="DD1" s="19" t="s">
        <v>322</v>
      </c>
      <c r="DE1" s="19" t="s">
        <v>29</v>
      </c>
      <c r="DF1" s="19" t="s">
        <v>328</v>
      </c>
      <c r="DG1" s="19" t="s">
        <v>332</v>
      </c>
      <c r="DH1" s="19" t="s">
        <v>334</v>
      </c>
      <c r="DI1" s="19" t="s">
        <v>30</v>
      </c>
      <c r="DJ1" s="19" t="s">
        <v>337</v>
      </c>
      <c r="DK1" s="19" t="s">
        <v>32</v>
      </c>
      <c r="DL1" s="19" t="s">
        <v>341</v>
      </c>
      <c r="DM1" s="19" t="s">
        <v>34</v>
      </c>
      <c r="DN1" s="19" t="s">
        <v>345</v>
      </c>
      <c r="DO1" s="19" t="s">
        <v>347</v>
      </c>
      <c r="DP1" s="19" t="s">
        <v>349</v>
      </c>
      <c r="DQ1" s="19" t="s">
        <v>357</v>
      </c>
      <c r="DR1" s="19" t="s">
        <v>359</v>
      </c>
      <c r="DS1" s="19" t="s">
        <v>37</v>
      </c>
      <c r="DT1" s="19" t="s">
        <v>363</v>
      </c>
      <c r="DU1" s="19" t="s">
        <v>39</v>
      </c>
      <c r="DV1" s="19" t="s">
        <v>366</v>
      </c>
      <c r="DW1" s="19" t="s">
        <v>368</v>
      </c>
      <c r="DX1" s="19" t="s">
        <v>40</v>
      </c>
      <c r="DY1" s="19" t="s">
        <v>373</v>
      </c>
      <c r="DZ1" s="19" t="s">
        <v>375</v>
      </c>
      <c r="EA1" s="19" t="s">
        <v>379</v>
      </c>
      <c r="EB1" s="19" t="s">
        <v>41</v>
      </c>
      <c r="EC1" s="19" t="s">
        <v>382</v>
      </c>
      <c r="ED1" s="19" t="s">
        <v>386</v>
      </c>
      <c r="EE1" s="19" t="s">
        <v>42</v>
      </c>
      <c r="EF1" s="19" t="s">
        <v>389</v>
      </c>
      <c r="EG1" s="19" t="s">
        <v>43</v>
      </c>
      <c r="EH1" s="19" t="s">
        <v>408</v>
      </c>
      <c r="EI1" s="19" t="s">
        <v>411</v>
      </c>
      <c r="EJ1" s="19" t="s">
        <v>413</v>
      </c>
      <c r="EK1" s="19" t="s">
        <v>415</v>
      </c>
      <c r="EL1" s="19" t="s">
        <v>419</v>
      </c>
      <c r="EM1" s="19" t="s">
        <v>44</v>
      </c>
      <c r="EN1" s="19" t="s">
        <v>424</v>
      </c>
      <c r="EO1" s="19" t="s">
        <v>426</v>
      </c>
      <c r="EP1" s="19" t="s">
        <v>45</v>
      </c>
      <c r="EQ1" s="19" t="s">
        <v>429</v>
      </c>
      <c r="ER1" s="19" t="s">
        <v>431</v>
      </c>
      <c r="ES1" s="19" t="s">
        <v>435</v>
      </c>
      <c r="ET1" s="19" t="s">
        <v>437</v>
      </c>
      <c r="EU1" s="19" t="s">
        <v>46</v>
      </c>
      <c r="EV1" s="19" t="s">
        <v>440</v>
      </c>
      <c r="EW1" s="19" t="s">
        <v>442</v>
      </c>
      <c r="EX1" s="19" t="s">
        <v>444</v>
      </c>
      <c r="EY1" s="19" t="s">
        <v>448</v>
      </c>
      <c r="EZ1" s="19" t="s">
        <v>450</v>
      </c>
      <c r="FA1" s="19" t="s">
        <v>452</v>
      </c>
      <c r="FB1" s="19" t="s">
        <v>721</v>
      </c>
      <c r="FC1" s="19" t="s">
        <v>47</v>
      </c>
      <c r="FD1" s="19" t="s">
        <v>48</v>
      </c>
      <c r="FE1" s="19" t="s">
        <v>354</v>
      </c>
      <c r="FF1" s="19" t="s">
        <v>49</v>
      </c>
      <c r="FG1" s="19" t="s">
        <v>457</v>
      </c>
      <c r="FH1" s="19" t="s">
        <v>462</v>
      </c>
      <c r="FI1" s="19" t="s">
        <v>464</v>
      </c>
      <c r="FJ1" s="19" t="s">
        <v>51</v>
      </c>
      <c r="FK1" s="19" t="s">
        <v>52</v>
      </c>
      <c r="FL1" s="19" t="s">
        <v>471</v>
      </c>
      <c r="FM1" s="19" t="s">
        <v>473</v>
      </c>
      <c r="FN1" s="19" t="s">
        <v>475</v>
      </c>
      <c r="FO1" s="19" t="s">
        <v>477</v>
      </c>
      <c r="FP1" s="19" t="s">
        <v>479</v>
      </c>
      <c r="FQ1" s="19" t="s">
        <v>483</v>
      </c>
      <c r="FR1" s="19" t="s">
        <v>487</v>
      </c>
      <c r="FS1" s="19" t="s">
        <v>54</v>
      </c>
      <c r="FT1" s="19" t="s">
        <v>55</v>
      </c>
      <c r="FU1" s="19" t="s">
        <v>491</v>
      </c>
      <c r="FV1" s="19" t="s">
        <v>56</v>
      </c>
      <c r="FW1" s="19" t="s">
        <v>498</v>
      </c>
      <c r="FX1" s="19" t="s">
        <v>500</v>
      </c>
      <c r="FY1" s="19" t="s">
        <v>502</v>
      </c>
      <c r="FZ1" s="19" t="s">
        <v>691</v>
      </c>
      <c r="GA1" s="15" t="s">
        <v>1</v>
      </c>
      <c r="GB1" s="15" t="s">
        <v>10</v>
      </c>
      <c r="GC1" s="15" t="s">
        <v>12</v>
      </c>
      <c r="GD1" s="15" t="s">
        <v>14</v>
      </c>
      <c r="GE1" s="15" t="s">
        <v>24</v>
      </c>
      <c r="GF1" s="15" t="s">
        <v>27</v>
      </c>
      <c r="GG1" s="15" t="s">
        <v>28</v>
      </c>
      <c r="GH1" s="15" t="s">
        <v>31</v>
      </c>
      <c r="GI1" s="15" t="s">
        <v>33</v>
      </c>
      <c r="GJ1" s="15" t="s">
        <v>35</v>
      </c>
      <c r="GK1" s="15" t="s">
        <v>36</v>
      </c>
      <c r="GL1" s="15" t="s">
        <v>38</v>
      </c>
      <c r="GM1" s="15" t="s">
        <v>50</v>
      </c>
      <c r="GN1" s="15" t="s">
        <v>53</v>
      </c>
      <c r="GP1" s="40" t="s">
        <v>1084</v>
      </c>
    </row>
    <row r="2" spans="1:198">
      <c r="C2" s="19" t="s">
        <v>62</v>
      </c>
      <c r="D2" s="19" t="s">
        <v>66</v>
      </c>
      <c r="E2" s="19" t="s">
        <v>68</v>
      </c>
      <c r="F2" s="19" t="s">
        <v>73</v>
      </c>
      <c r="G2" s="19" t="s">
        <v>81</v>
      </c>
      <c r="H2" s="19" t="s">
        <v>82</v>
      </c>
      <c r="I2" s="19" t="s">
        <v>85</v>
      </c>
      <c r="J2" s="19" t="s">
        <v>87</v>
      </c>
      <c r="K2" s="19" t="s">
        <v>88</v>
      </c>
      <c r="L2" s="19" t="s">
        <v>90</v>
      </c>
      <c r="M2" s="19" t="s">
        <v>92</v>
      </c>
      <c r="N2" s="19" t="s">
        <v>93</v>
      </c>
      <c r="O2" s="19" t="s">
        <v>95</v>
      </c>
      <c r="P2" s="19" t="s">
        <v>97</v>
      </c>
      <c r="Q2" s="19" t="s">
        <v>99</v>
      </c>
      <c r="R2" s="19" t="s">
        <v>101</v>
      </c>
      <c r="S2" s="19" t="s">
        <v>103</v>
      </c>
      <c r="T2" s="19" t="s">
        <v>106</v>
      </c>
      <c r="U2" s="19" t="s">
        <v>108</v>
      </c>
      <c r="V2" s="19" t="s">
        <v>112</v>
      </c>
      <c r="W2" s="19" t="s">
        <v>114</v>
      </c>
      <c r="X2" s="19" t="s">
        <v>118</v>
      </c>
      <c r="Y2" s="19" t="s">
        <v>123</v>
      </c>
      <c r="Z2" s="19" t="s">
        <v>125</v>
      </c>
      <c r="AA2" s="19" t="s">
        <v>127</v>
      </c>
      <c r="AB2" s="19" t="s">
        <v>129</v>
      </c>
      <c r="AC2" s="19" t="s">
        <v>131</v>
      </c>
      <c r="AD2" s="19" t="s">
        <v>132</v>
      </c>
      <c r="AE2" s="19" t="s">
        <v>134</v>
      </c>
      <c r="AF2" s="19" t="s">
        <v>136</v>
      </c>
      <c r="AG2" s="19" t="s">
        <v>140</v>
      </c>
      <c r="AH2" s="19" t="s">
        <v>142</v>
      </c>
      <c r="AI2" s="19" t="s">
        <v>144</v>
      </c>
      <c r="AJ2" s="19" t="s">
        <v>145</v>
      </c>
      <c r="AK2" s="19" t="s">
        <v>155</v>
      </c>
      <c r="AL2" s="19" t="s">
        <v>157</v>
      </c>
      <c r="AM2" s="19" t="s">
        <v>159</v>
      </c>
      <c r="AN2" s="19" t="s">
        <v>162</v>
      </c>
      <c r="AO2" s="19" t="s">
        <v>164</v>
      </c>
      <c r="AP2" s="19" t="s">
        <v>166</v>
      </c>
      <c r="AQ2" s="19" t="s">
        <v>168</v>
      </c>
      <c r="AR2" s="19" t="s">
        <v>172</v>
      </c>
      <c r="AS2" s="19" t="s">
        <v>174</v>
      </c>
      <c r="AT2" s="19" t="s">
        <v>176</v>
      </c>
      <c r="AU2" s="19" t="s">
        <v>178</v>
      </c>
      <c r="AV2" s="19" t="s">
        <v>180</v>
      </c>
      <c r="AW2" s="19" t="s">
        <v>182</v>
      </c>
      <c r="AX2" s="19" t="s">
        <v>186</v>
      </c>
      <c r="AY2" s="19" t="s">
        <v>188</v>
      </c>
      <c r="AZ2" s="19" t="s">
        <v>190</v>
      </c>
      <c r="BA2" s="19" t="s">
        <v>192</v>
      </c>
      <c r="BB2" s="19" t="s">
        <v>194</v>
      </c>
      <c r="BC2" s="19" t="s">
        <v>196</v>
      </c>
      <c r="BD2" s="19" t="s">
        <v>198</v>
      </c>
      <c r="BE2" s="19" t="s">
        <v>200</v>
      </c>
      <c r="BF2" s="19" t="s">
        <v>202</v>
      </c>
      <c r="BG2" s="19" t="s">
        <v>207</v>
      </c>
      <c r="BH2" s="19" t="s">
        <v>209</v>
      </c>
      <c r="BI2" s="19" t="s">
        <v>211</v>
      </c>
      <c r="BJ2" s="19" t="s">
        <v>218</v>
      </c>
      <c r="BK2" s="19" t="s">
        <v>220</v>
      </c>
      <c r="BL2" s="19" t="s">
        <v>221</v>
      </c>
      <c r="BM2" s="19" t="s">
        <v>223</v>
      </c>
      <c r="BN2" s="19" t="s">
        <v>225</v>
      </c>
      <c r="BO2" s="19" t="s">
        <v>229</v>
      </c>
      <c r="BP2" s="19" t="s">
        <v>238</v>
      </c>
      <c r="BQ2" s="19" t="s">
        <v>242</v>
      </c>
      <c r="BR2" s="19" t="s">
        <v>244</v>
      </c>
      <c r="BS2" s="19" t="s">
        <v>246</v>
      </c>
      <c r="BT2" s="19" t="s">
        <v>248</v>
      </c>
      <c r="BU2" s="19" t="s">
        <v>254</v>
      </c>
      <c r="BV2" s="19" t="s">
        <v>147</v>
      </c>
      <c r="BW2" s="19" t="s">
        <v>256</v>
      </c>
      <c r="BX2" s="19" t="s">
        <v>258</v>
      </c>
      <c r="BY2" s="19" t="s">
        <v>259</v>
      </c>
      <c r="BZ2" s="19" t="s">
        <v>260</v>
      </c>
      <c r="CA2" s="19" t="s">
        <v>261</v>
      </c>
      <c r="CB2" s="19" t="s">
        <v>263</v>
      </c>
      <c r="CC2" s="19" t="s">
        <v>265</v>
      </c>
      <c r="CD2" s="19" t="s">
        <v>269</v>
      </c>
      <c r="CE2" s="19" t="s">
        <v>271</v>
      </c>
      <c r="CF2" s="19" t="s">
        <v>273</v>
      </c>
      <c r="CG2" s="19" t="s">
        <v>274</v>
      </c>
      <c r="CH2" s="19" t="s">
        <v>278</v>
      </c>
      <c r="CI2" s="19" t="s">
        <v>279</v>
      </c>
      <c r="CJ2" s="19" t="s">
        <v>281</v>
      </c>
      <c r="CK2" s="19" t="s">
        <v>282</v>
      </c>
      <c r="CL2" s="19" t="s">
        <v>284</v>
      </c>
      <c r="CM2" s="19" t="s">
        <v>285</v>
      </c>
      <c r="CN2" s="19" t="s">
        <v>286</v>
      </c>
      <c r="CO2" s="19" t="s">
        <v>288</v>
      </c>
      <c r="CP2" s="19" t="s">
        <v>290</v>
      </c>
      <c r="CQ2" s="19" t="s">
        <v>292</v>
      </c>
      <c r="CR2" s="19" t="s">
        <v>294</v>
      </c>
      <c r="CS2" s="19" t="s">
        <v>296</v>
      </c>
      <c r="CT2" s="19" t="s">
        <v>300</v>
      </c>
      <c r="CU2" s="19" t="s">
        <v>302</v>
      </c>
      <c r="CV2" s="19" t="s">
        <v>304</v>
      </c>
      <c r="CW2" s="19" t="s">
        <v>306</v>
      </c>
      <c r="CX2" s="19" t="s">
        <v>307</v>
      </c>
      <c r="CY2" s="19" t="s">
        <v>308</v>
      </c>
      <c r="CZ2" s="19" t="s">
        <v>310</v>
      </c>
      <c r="DA2" s="19" t="s">
        <v>312</v>
      </c>
      <c r="DB2" s="19" t="s">
        <v>317</v>
      </c>
      <c r="DC2" s="19" t="s">
        <v>319</v>
      </c>
      <c r="DD2" s="19" t="s">
        <v>323</v>
      </c>
      <c r="DE2" s="19" t="s">
        <v>327</v>
      </c>
      <c r="DF2" s="19" t="s">
        <v>329</v>
      </c>
      <c r="DG2" s="19" t="s">
        <v>333</v>
      </c>
      <c r="DH2" s="19" t="s">
        <v>335</v>
      </c>
      <c r="DI2" s="19" t="s">
        <v>336</v>
      </c>
      <c r="DJ2" s="19" t="s">
        <v>338</v>
      </c>
      <c r="DK2" s="19" t="s">
        <v>340</v>
      </c>
      <c r="DL2" s="19" t="s">
        <v>342</v>
      </c>
      <c r="DM2" s="19" t="s">
        <v>344</v>
      </c>
      <c r="DN2" s="19" t="s">
        <v>346</v>
      </c>
      <c r="DO2" s="19" t="s">
        <v>348</v>
      </c>
      <c r="DP2" s="19" t="s">
        <v>350</v>
      </c>
      <c r="DQ2" s="19" t="s">
        <v>358</v>
      </c>
      <c r="DR2" s="19" t="s">
        <v>360</v>
      </c>
      <c r="DS2" s="19" t="s">
        <v>361</v>
      </c>
      <c r="DT2" s="19" t="s">
        <v>364</v>
      </c>
      <c r="DU2" s="19" t="s">
        <v>365</v>
      </c>
      <c r="DV2" s="19" t="s">
        <v>367</v>
      </c>
      <c r="DW2" s="19" t="s">
        <v>369</v>
      </c>
      <c r="DX2" s="19" t="s">
        <v>370</v>
      </c>
      <c r="DY2" s="19" t="s">
        <v>374</v>
      </c>
      <c r="DZ2" s="19" t="s">
        <v>376</v>
      </c>
      <c r="EA2" s="19" t="s">
        <v>380</v>
      </c>
      <c r="EB2" s="19" t="s">
        <v>381</v>
      </c>
      <c r="EC2" s="19" t="s">
        <v>383</v>
      </c>
      <c r="ED2" s="19" t="s">
        <v>387</v>
      </c>
      <c r="EE2" s="19" t="s">
        <v>388</v>
      </c>
      <c r="EF2" s="19" t="s">
        <v>390</v>
      </c>
      <c r="EG2" s="19" t="s">
        <v>405</v>
      </c>
      <c r="EH2" s="19" t="s">
        <v>409</v>
      </c>
      <c r="EI2" s="19" t="s">
        <v>412</v>
      </c>
      <c r="EJ2" s="19" t="s">
        <v>414</v>
      </c>
      <c r="EK2" s="19" t="s">
        <v>416</v>
      </c>
      <c r="EL2" s="19" t="s">
        <v>420</v>
      </c>
      <c r="EM2" s="19" t="s">
        <v>421</v>
      </c>
      <c r="EN2" s="19" t="s">
        <v>425</v>
      </c>
      <c r="EO2" s="19" t="s">
        <v>427</v>
      </c>
      <c r="EP2" s="19" t="s">
        <v>428</v>
      </c>
      <c r="EQ2" s="19" t="s">
        <v>430</v>
      </c>
      <c r="ER2" s="19" t="s">
        <v>432</v>
      </c>
      <c r="ES2" s="19" t="s">
        <v>436</v>
      </c>
      <c r="ET2" s="19" t="s">
        <v>438</v>
      </c>
      <c r="EU2" s="19" t="s">
        <v>439</v>
      </c>
      <c r="EV2" s="19" t="s">
        <v>441</v>
      </c>
      <c r="EW2" s="19" t="s">
        <v>443</v>
      </c>
      <c r="EX2" s="19" t="s">
        <v>445</v>
      </c>
      <c r="EY2" s="19" t="s">
        <v>449</v>
      </c>
      <c r="EZ2" s="19" t="s">
        <v>451</v>
      </c>
      <c r="FA2" s="19" t="s">
        <v>453</v>
      </c>
      <c r="FB2" s="19" t="s">
        <v>667</v>
      </c>
      <c r="FC2" s="19" t="s">
        <v>454</v>
      </c>
      <c r="FD2" s="19" t="s">
        <v>455</v>
      </c>
      <c r="FE2" s="19" t="s">
        <v>355</v>
      </c>
      <c r="FF2" s="19" t="s">
        <v>456</v>
      </c>
      <c r="FG2" s="19" t="s">
        <v>458</v>
      </c>
      <c r="FH2" s="19" t="s">
        <v>463</v>
      </c>
      <c r="FI2" s="19" t="s">
        <v>465</v>
      </c>
      <c r="FJ2" s="19" t="s">
        <v>466</v>
      </c>
      <c r="FK2" s="19" t="s">
        <v>467</v>
      </c>
      <c r="FL2" s="19" t="s">
        <v>472</v>
      </c>
      <c r="FM2" s="19" t="s">
        <v>474</v>
      </c>
      <c r="FN2" s="19" t="s">
        <v>476</v>
      </c>
      <c r="FO2" s="19" t="s">
        <v>478</v>
      </c>
      <c r="FP2" s="19" t="s">
        <v>480</v>
      </c>
      <c r="FQ2" s="19" t="s">
        <v>484</v>
      </c>
      <c r="FR2" s="19" t="s">
        <v>488</v>
      </c>
      <c r="FS2" s="19" t="s">
        <v>489</v>
      </c>
      <c r="FT2" s="19" t="s">
        <v>490</v>
      </c>
      <c r="FU2" s="19" t="s">
        <v>492</v>
      </c>
      <c r="FV2" s="19" t="s">
        <v>493</v>
      </c>
      <c r="FW2" s="19" t="s">
        <v>499</v>
      </c>
      <c r="FX2" s="19" t="s">
        <v>501</v>
      </c>
      <c r="FY2" s="19" t="s">
        <v>503</v>
      </c>
      <c r="FZ2" s="19" t="s">
        <v>692</v>
      </c>
      <c r="GA2" s="15" t="s">
        <v>69</v>
      </c>
      <c r="GB2" s="15" t="s">
        <v>160</v>
      </c>
      <c r="GC2" s="15" t="s">
        <v>214</v>
      </c>
      <c r="GD2" s="15" t="s">
        <v>236</v>
      </c>
      <c r="GE2" s="15" t="s">
        <v>149</v>
      </c>
      <c r="GF2" s="15" t="s">
        <v>313</v>
      </c>
      <c r="GG2" s="15" t="s">
        <v>324</v>
      </c>
      <c r="GH2" s="15" t="s">
        <v>339</v>
      </c>
      <c r="GI2" s="15" t="s">
        <v>343</v>
      </c>
      <c r="GJ2" s="15" t="s">
        <v>351</v>
      </c>
      <c r="GK2" s="15" t="s">
        <v>356</v>
      </c>
      <c r="GL2" s="15" t="s">
        <v>362</v>
      </c>
      <c r="GM2" s="15" t="s">
        <v>461</v>
      </c>
      <c r="GN2" s="15" t="s">
        <v>470</v>
      </c>
    </row>
    <row r="3" spans="1:198">
      <c r="A3" s="19" t="s">
        <v>0</v>
      </c>
      <c r="B3" s="19" t="s">
        <v>62</v>
      </c>
      <c r="C3" s="19">
        <v>0</v>
      </c>
      <c r="D3" s="19">
        <v>4.9959284056732504E-3</v>
      </c>
      <c r="E3" s="19">
        <v>3.6361132116745999E-2</v>
      </c>
      <c r="F3" s="19">
        <v>0.51148336745506695</v>
      </c>
      <c r="G3" s="19">
        <v>5.6311550690004597E-2</v>
      </c>
      <c r="H3" s="19">
        <v>5.9639682886143998E-2</v>
      </c>
      <c r="I3" s="19">
        <v>1.5579174856154701</v>
      </c>
      <c r="J3" s="19">
        <v>2.0813400406367002</v>
      </c>
      <c r="K3" s="19">
        <v>3.4834840130548101E-3</v>
      </c>
      <c r="L3" s="19">
        <v>3.9588115607493298E-4</v>
      </c>
      <c r="M3" s="19">
        <v>0.53950371945358599</v>
      </c>
      <c r="N3" s="19">
        <v>0.57424912608053202</v>
      </c>
      <c r="O3" s="19">
        <v>1.67452502008354E-2</v>
      </c>
      <c r="P3" s="19">
        <v>8.2307396673760103</v>
      </c>
      <c r="Q3" s="19">
        <v>15.5384232133898</v>
      </c>
      <c r="R3" s="39">
        <v>1.6124483577066501E-7</v>
      </c>
      <c r="S3" s="19">
        <v>1.99384583161266E-2</v>
      </c>
      <c r="T3" s="39">
        <v>2.4932858967633901E-7</v>
      </c>
      <c r="U3" s="19">
        <v>9.5974482150346693E-2</v>
      </c>
      <c r="V3" s="19">
        <v>1.14649265837647E-2</v>
      </c>
      <c r="W3" s="19">
        <v>2.5886592862149598E-3</v>
      </c>
      <c r="X3" s="19">
        <v>0.27032293956021403</v>
      </c>
      <c r="Y3" s="19">
        <v>8.3929257163271702E-3</v>
      </c>
      <c r="Z3" s="19">
        <v>0.446651325583937</v>
      </c>
      <c r="AA3" s="19">
        <v>2.77449864853146E-2</v>
      </c>
      <c r="AB3" s="39">
        <v>5.8608785189389499E-5</v>
      </c>
      <c r="AC3" s="19">
        <v>2.06905902428057E-3</v>
      </c>
      <c r="AD3" s="19">
        <v>3.6550867318531099E-3</v>
      </c>
      <c r="AE3" s="19">
        <v>1.00467003770611E-2</v>
      </c>
      <c r="AF3" s="19">
        <v>1.4104127283490799</v>
      </c>
      <c r="AG3" s="19">
        <v>3.0334559614710201</v>
      </c>
      <c r="AH3" s="39">
        <v>3.8307972906949602E-7</v>
      </c>
      <c r="AI3" s="19">
        <v>0.15830873175652499</v>
      </c>
      <c r="AJ3" s="19">
        <v>15.3563560821281</v>
      </c>
      <c r="AK3" s="19">
        <v>0.67849249133467404</v>
      </c>
      <c r="AL3" s="39">
        <v>8.2891629836087299E-8</v>
      </c>
      <c r="AM3" s="19">
        <v>3.39687411711629E-2</v>
      </c>
      <c r="AN3" s="19">
        <v>3.2051494611325899E-2</v>
      </c>
      <c r="AO3" s="19">
        <v>2.20502160788461E-3</v>
      </c>
      <c r="AP3" s="19">
        <v>0.44566136757320102</v>
      </c>
      <c r="AQ3" s="19">
        <v>0.12131217593864201</v>
      </c>
      <c r="AR3" s="19">
        <v>4.18989912374963E-4</v>
      </c>
      <c r="AS3" s="19">
        <v>1.23340667379533</v>
      </c>
      <c r="AT3" s="39">
        <v>7.2847420003705695E-8</v>
      </c>
      <c r="AU3" s="39">
        <v>3.08790514893623E-7</v>
      </c>
      <c r="AV3" s="19">
        <v>69.9376946928558</v>
      </c>
      <c r="AW3" s="39">
        <v>2.83195001204458E-8</v>
      </c>
      <c r="AX3" s="19">
        <v>0.61443031227734102</v>
      </c>
      <c r="AY3" s="19">
        <v>2.63837889183096E-2</v>
      </c>
      <c r="AZ3" s="19">
        <v>4.1408111958651302E-2</v>
      </c>
      <c r="BA3" s="19">
        <v>1.41454947228723E-2</v>
      </c>
      <c r="BB3" s="39">
        <v>4.0399290507212201E-7</v>
      </c>
      <c r="BC3" s="39">
        <v>2.3728738574413501E-7</v>
      </c>
      <c r="BD3" s="19">
        <v>2.4927686064368799E-2</v>
      </c>
      <c r="BE3" s="19">
        <v>6.5038276638435102</v>
      </c>
      <c r="BF3" s="19">
        <v>2.01654643580703E-2</v>
      </c>
      <c r="BG3" s="19">
        <v>5.9308888320377798E-2</v>
      </c>
      <c r="BH3" s="19">
        <v>2.8275793793079602</v>
      </c>
      <c r="BI3" s="19">
        <v>37.416023721061499</v>
      </c>
      <c r="BJ3" s="19">
        <v>3.9416566193659804E-3</v>
      </c>
      <c r="BK3" s="19">
        <v>2.0654169830950898E-2</v>
      </c>
      <c r="BL3" s="19">
        <v>1.7052028881301501E-2</v>
      </c>
      <c r="BM3" s="19">
        <v>9.4619834501293791</v>
      </c>
      <c r="BN3" s="19">
        <v>5.7981131126727703E-2</v>
      </c>
      <c r="BO3" s="19">
        <v>3.79835848236702E-3</v>
      </c>
      <c r="BP3" s="19">
        <v>0.12715179112254399</v>
      </c>
      <c r="BQ3" s="19">
        <v>2.9216982760219202E-4</v>
      </c>
      <c r="BR3" s="39">
        <v>1.43969788542025E-7</v>
      </c>
      <c r="BS3" s="19">
        <v>1.1744365775915699E-3</v>
      </c>
      <c r="BT3" s="39">
        <v>1.4416812159761101E-7</v>
      </c>
      <c r="BU3" s="19">
        <v>3.4407774397448099E-3</v>
      </c>
      <c r="BV3" s="19">
        <v>0.12510301763835299</v>
      </c>
      <c r="BW3" s="19">
        <v>3.4980369833989E-2</v>
      </c>
      <c r="BX3" s="19">
        <v>6.4093444442819003E-2</v>
      </c>
      <c r="BY3" s="19">
        <v>488.96705490212503</v>
      </c>
      <c r="BZ3" s="19">
        <v>0.15805230894164299</v>
      </c>
      <c r="CA3" s="19">
        <v>45.815756737881998</v>
      </c>
      <c r="CB3" s="19">
        <v>14.6086413424583</v>
      </c>
      <c r="CC3" s="19">
        <v>0.30081427107138697</v>
      </c>
      <c r="CD3" s="19">
        <v>1.1228200975728899E-2</v>
      </c>
      <c r="CE3" s="19">
        <v>12.1861475542541</v>
      </c>
      <c r="CF3" s="19">
        <v>8.8481907684729195E-3</v>
      </c>
      <c r="CG3" s="19">
        <v>9.52787083346429E-2</v>
      </c>
      <c r="CH3" s="19">
        <v>2.8987870877805899</v>
      </c>
      <c r="CI3" s="19">
        <v>12.369598494747899</v>
      </c>
      <c r="CJ3" s="19">
        <v>2.66763235215659E-2</v>
      </c>
      <c r="CK3" s="19">
        <v>9.5816865116912396E-4</v>
      </c>
      <c r="CL3" s="19">
        <v>0.30979229422063198</v>
      </c>
      <c r="CM3" s="19">
        <v>8.8535061736112794E-2</v>
      </c>
      <c r="CN3" s="19">
        <v>2.8358881119543498E-3</v>
      </c>
      <c r="CO3" s="19">
        <v>8.8072903139834305E-2</v>
      </c>
      <c r="CP3" s="19">
        <v>1.8876013757568699</v>
      </c>
      <c r="CQ3" s="39">
        <v>2.33146658824476E-7</v>
      </c>
      <c r="CR3" s="39">
        <v>2.1453437556564102E-8</v>
      </c>
      <c r="CS3" s="39">
        <v>1.9514158339547599E-7</v>
      </c>
      <c r="CT3" s="19">
        <v>5.8697345383474202E-2</v>
      </c>
      <c r="CU3" s="19">
        <v>1.8652908144090902E-2</v>
      </c>
      <c r="CV3" s="19">
        <v>1.4022248991488601E-3</v>
      </c>
      <c r="CW3" s="19">
        <v>6.8329546828699798E-3</v>
      </c>
      <c r="CX3" s="19">
        <v>0.151984128433091</v>
      </c>
      <c r="CY3" s="19">
        <v>6.9217072294467403E-3</v>
      </c>
      <c r="CZ3" s="19">
        <v>0.26301694298234501</v>
      </c>
      <c r="DA3" s="19">
        <v>8.9960347361787204E-4</v>
      </c>
      <c r="DB3" s="19">
        <v>7.8364153237415104E-3</v>
      </c>
      <c r="DC3" s="19">
        <v>1.9889772566633402E-3</v>
      </c>
      <c r="DD3" s="19">
        <v>6.1146797772234596</v>
      </c>
      <c r="DE3" s="19">
        <v>9.5805152255009508E-3</v>
      </c>
      <c r="DF3" s="19">
        <v>5.8863491134900801E-3</v>
      </c>
      <c r="DG3" s="19">
        <v>1.39214561222123E-2</v>
      </c>
      <c r="DH3" s="19">
        <v>1.0017640971941799</v>
      </c>
      <c r="DI3" s="19">
        <v>0.130176259960149</v>
      </c>
      <c r="DJ3" s="39">
        <v>2.5358481664642399E-5</v>
      </c>
      <c r="DK3" s="19">
        <v>0.51004956976582405</v>
      </c>
      <c r="DL3" s="19">
        <v>21.122000645507502</v>
      </c>
      <c r="DM3" s="19">
        <v>5.3730257784208799E-2</v>
      </c>
      <c r="DN3" s="19">
        <v>1.6992491901721699E-2</v>
      </c>
      <c r="DO3" s="19">
        <v>2.7272112491377601E-3</v>
      </c>
      <c r="DP3" s="19">
        <v>0.38133371937279598</v>
      </c>
      <c r="DQ3" s="19">
        <v>8.1495493890686693E-2</v>
      </c>
      <c r="DR3" s="19">
        <v>4.3349630773067303E-3</v>
      </c>
      <c r="DS3" s="19">
        <v>353.00817051768098</v>
      </c>
      <c r="DT3" s="39">
        <v>9.8662741167949197E-5</v>
      </c>
      <c r="DU3" s="19">
        <v>4.7131685590813804E-3</v>
      </c>
      <c r="DV3" s="19">
        <v>9.26596292214555E-3</v>
      </c>
      <c r="DW3" s="19">
        <v>5.5527241893939303E-2</v>
      </c>
      <c r="DX3" s="19">
        <v>0.74538079009001101</v>
      </c>
      <c r="DY3" s="19">
        <v>1.2103822107017499</v>
      </c>
      <c r="DZ3" s="19">
        <v>0.53260487930794498</v>
      </c>
      <c r="EA3" s="19">
        <v>0.572652873918857</v>
      </c>
      <c r="EB3" s="19">
        <v>0.111271707085452</v>
      </c>
      <c r="EC3" s="19">
        <v>2.6321377574701099E-2</v>
      </c>
      <c r="ED3" s="19">
        <v>0.53789773186050305</v>
      </c>
      <c r="EE3" s="19">
        <v>14.7483349159277</v>
      </c>
      <c r="EF3" s="19">
        <v>2.3275911230796198E-3</v>
      </c>
      <c r="EG3" s="19">
        <v>3.53057971635125E-4</v>
      </c>
      <c r="EH3" s="19">
        <v>4.3540926396864001E-4</v>
      </c>
      <c r="EI3" s="19">
        <v>2.2386935209676899</v>
      </c>
      <c r="EJ3" s="19">
        <v>0.55319606896797802</v>
      </c>
      <c r="EK3" s="19">
        <v>2.8717659765785601E-2</v>
      </c>
      <c r="EL3" s="39">
        <v>2.02194469736679E-7</v>
      </c>
      <c r="EM3" s="19">
        <v>0.29379013365205903</v>
      </c>
      <c r="EN3" s="19">
        <v>2.4459488168943801E-2</v>
      </c>
      <c r="EO3" s="19">
        <v>0.40998559396922202</v>
      </c>
      <c r="EP3" s="39">
        <v>1.83830662260659E-7</v>
      </c>
      <c r="EQ3" s="39">
        <v>8.2975526916007001E-10</v>
      </c>
      <c r="ER3" s="19">
        <v>8.9108882531271499E-2</v>
      </c>
      <c r="ES3" s="39">
        <v>4.9667179762583995E-7</v>
      </c>
      <c r="ET3" s="19">
        <v>0.32630102120869398</v>
      </c>
      <c r="EU3" s="19">
        <v>4.9543617471161303E-2</v>
      </c>
      <c r="EV3" s="19">
        <v>5.1803629172182897E-2</v>
      </c>
      <c r="EW3" s="19">
        <v>0.27844062946937498</v>
      </c>
      <c r="EX3" s="19">
        <v>2.0758246074656799E-2</v>
      </c>
      <c r="EY3" s="19">
        <v>3.97376937478785</v>
      </c>
      <c r="EZ3" s="19">
        <v>5.8152868731547402E-2</v>
      </c>
      <c r="FA3" s="19">
        <v>0.214287987260145</v>
      </c>
      <c r="FB3" s="19">
        <v>0.117575915853252</v>
      </c>
      <c r="FC3" s="19">
        <v>2.5520304678024299</v>
      </c>
      <c r="FD3" s="19">
        <v>4.3080193079307598E-2</v>
      </c>
      <c r="FE3" s="19">
        <v>1.7817765633673099E-3</v>
      </c>
      <c r="FF3" s="39">
        <v>1.8796399576928301E-7</v>
      </c>
      <c r="FG3" s="19">
        <v>2.8038179890070799E-3</v>
      </c>
      <c r="FH3" s="19">
        <v>3.50976214078278E-3</v>
      </c>
      <c r="FI3" s="19">
        <v>0.23140978150958</v>
      </c>
      <c r="FJ3" s="19">
        <v>24.720292769965099</v>
      </c>
      <c r="FK3" s="19">
        <v>3.4208579788304299</v>
      </c>
      <c r="FL3" s="19">
        <v>6.4353178336947703E-2</v>
      </c>
      <c r="FM3" s="19">
        <v>2.0329362756814199E-3</v>
      </c>
      <c r="FN3" s="19">
        <v>24.433621619839801</v>
      </c>
      <c r="FO3" s="19">
        <v>178.55611587280501</v>
      </c>
      <c r="FP3" s="19">
        <v>2.8330897676560399E-2</v>
      </c>
      <c r="FQ3" s="19">
        <v>3.36024133435355</v>
      </c>
      <c r="FR3" s="19">
        <v>4.3824840415910803E-2</v>
      </c>
      <c r="FS3" s="19">
        <v>0.57167969489763004</v>
      </c>
      <c r="FT3" s="19">
        <v>4.8693247792160798E-4</v>
      </c>
      <c r="FU3" s="19">
        <v>3.3063162953029002</v>
      </c>
      <c r="FV3" s="19">
        <v>0.71933171291291198</v>
      </c>
      <c r="FW3" s="19">
        <v>0.14536725374503501</v>
      </c>
      <c r="FX3" s="19">
        <v>2.3623565108344201E-2</v>
      </c>
      <c r="FY3" s="19">
        <v>2.48180782880724E-2</v>
      </c>
      <c r="FZ3" s="19">
        <v>1412.36593857566</v>
      </c>
      <c r="GA3" s="15">
        <v>16690.358</v>
      </c>
      <c r="GB3" s="15">
        <v>0</v>
      </c>
      <c r="GC3" s="15">
        <v>0</v>
      </c>
      <c r="GD3" s="15">
        <v>0</v>
      </c>
      <c r="GE3" s="15">
        <v>0</v>
      </c>
      <c r="GF3" s="15">
        <v>1774.2170000000001</v>
      </c>
      <c r="GG3" s="15">
        <v>0</v>
      </c>
      <c r="GH3" s="15">
        <v>0</v>
      </c>
      <c r="GI3" s="15">
        <v>0</v>
      </c>
      <c r="GJ3" s="15">
        <v>0</v>
      </c>
      <c r="GK3" s="15">
        <v>0</v>
      </c>
      <c r="GL3" s="15">
        <v>0</v>
      </c>
      <c r="GM3" s="15">
        <v>0</v>
      </c>
      <c r="GN3" s="15">
        <v>0</v>
      </c>
    </row>
    <row r="4" spans="1:198">
      <c r="A4" s="19" t="s">
        <v>65</v>
      </c>
      <c r="B4" s="19" t="s">
        <v>66</v>
      </c>
      <c r="C4" s="19">
        <v>2.00529207600675E-2</v>
      </c>
      <c r="D4" s="19">
        <v>0</v>
      </c>
      <c r="E4" s="19">
        <v>0.64953255395246501</v>
      </c>
      <c r="F4" s="19">
        <v>1.70361526312593</v>
      </c>
      <c r="G4" s="19">
        <v>0.88482447245349005</v>
      </c>
      <c r="H4" s="19">
        <v>0.207634863852213</v>
      </c>
      <c r="I4" s="19">
        <v>2.4074245725417902</v>
      </c>
      <c r="J4" s="19">
        <v>28.677391080892399</v>
      </c>
      <c r="K4" s="19">
        <v>0.30736231220413102</v>
      </c>
      <c r="L4" s="39">
        <v>8.6442276959284105E-8</v>
      </c>
      <c r="M4" s="19">
        <v>0.71797326480555701</v>
      </c>
      <c r="N4" s="19">
        <v>8.1958845206106301E-2</v>
      </c>
      <c r="O4" s="19">
        <v>1.68788630361607E-2</v>
      </c>
      <c r="P4" s="19">
        <v>0.98607262184856304</v>
      </c>
      <c r="Q4" s="19">
        <v>17.875915468590399</v>
      </c>
      <c r="R4" s="19">
        <v>0.68292462361273698</v>
      </c>
      <c r="S4" s="19">
        <v>3.4490052862044603E-2</v>
      </c>
      <c r="T4" s="39">
        <v>4.1512546376099297E-7</v>
      </c>
      <c r="U4" s="19">
        <v>0.45186093281176398</v>
      </c>
      <c r="V4" s="19">
        <v>12.9696969789267</v>
      </c>
      <c r="W4" s="19">
        <v>2.6567512910900099E-3</v>
      </c>
      <c r="X4" s="19">
        <v>1.7098461557904501</v>
      </c>
      <c r="Y4" s="19">
        <v>2.7034432734224499E-3</v>
      </c>
      <c r="Z4" s="19">
        <v>22.356863207352099</v>
      </c>
      <c r="AA4" s="19">
        <v>0.27995072627265399</v>
      </c>
      <c r="AB4" s="19">
        <v>0.17288744769752001</v>
      </c>
      <c r="AC4" s="19">
        <v>0.32968737442159002</v>
      </c>
      <c r="AD4" s="19">
        <v>1.8297557111597901E-3</v>
      </c>
      <c r="AE4" s="19">
        <v>0.41622129086488202</v>
      </c>
      <c r="AF4" s="19">
        <v>4.9107410377775</v>
      </c>
      <c r="AG4" s="19">
        <v>0.12255286642550101</v>
      </c>
      <c r="AH4" s="19">
        <v>0.96377957047670404</v>
      </c>
      <c r="AI4" s="19">
        <v>1.14983771125025</v>
      </c>
      <c r="AJ4" s="19">
        <v>397.08872576522202</v>
      </c>
      <c r="AK4" s="19">
        <v>0.17646226597087</v>
      </c>
      <c r="AL4" s="19">
        <v>0.23565285244417</v>
      </c>
      <c r="AM4" s="19">
        <v>6.6470596159218201E-2</v>
      </c>
      <c r="AN4" s="19">
        <v>8.1879104675106507E-2</v>
      </c>
      <c r="AO4" s="19">
        <v>0.92905929390838804</v>
      </c>
      <c r="AP4" s="19">
        <v>6.5118120215771702</v>
      </c>
      <c r="AQ4" s="19">
        <v>2.2048242410396799E-2</v>
      </c>
      <c r="AR4" s="19">
        <v>0.58364122103056204</v>
      </c>
      <c r="AS4" s="19">
        <v>12.0100056400086</v>
      </c>
      <c r="AT4" s="39">
        <v>7.0292418133514798E-8</v>
      </c>
      <c r="AU4" s="39">
        <v>6.3609839297621503E-7</v>
      </c>
      <c r="AV4" s="19">
        <v>7.6940114391155499</v>
      </c>
      <c r="AW4" s="19">
        <v>1.2018767684095701E-3</v>
      </c>
      <c r="AX4" s="19">
        <v>2.7446139439451098</v>
      </c>
      <c r="AY4" s="19">
        <v>2.16613120315888</v>
      </c>
      <c r="AZ4" s="19">
        <v>18.589333468694999</v>
      </c>
      <c r="BA4" s="19">
        <v>1.729416214102E-2</v>
      </c>
      <c r="BB4" s="19">
        <v>0.50219911144004603</v>
      </c>
      <c r="BC4" s="39">
        <v>2.4192893558534699E-7</v>
      </c>
      <c r="BD4" s="19">
        <v>2.6162835353065401</v>
      </c>
      <c r="BE4" s="19">
        <v>4.4148648773757203E-2</v>
      </c>
      <c r="BF4" s="19">
        <v>0.13265621757736901</v>
      </c>
      <c r="BG4" s="19">
        <v>4.5294047355906404E-3</v>
      </c>
      <c r="BH4" s="19">
        <v>0.142948650067907</v>
      </c>
      <c r="BI4" s="19">
        <v>96.038430459068906</v>
      </c>
      <c r="BJ4" s="19">
        <v>2.6262912748553101E-2</v>
      </c>
      <c r="BK4" s="19">
        <v>1.05379764424973E-2</v>
      </c>
      <c r="BL4" s="19">
        <v>0.34533823873685698</v>
      </c>
      <c r="BM4" s="19">
        <v>294.408510503152</v>
      </c>
      <c r="BN4" s="19">
        <v>0.18295302818874901</v>
      </c>
      <c r="BO4" s="19">
        <v>122.933103580563</v>
      </c>
      <c r="BP4" s="19">
        <v>1.52075853670123E-4</v>
      </c>
      <c r="BQ4" s="19">
        <v>2.5305338389311201E-2</v>
      </c>
      <c r="BR4" s="39">
        <v>3.3172512147629701E-7</v>
      </c>
      <c r="BS4" s="19">
        <v>4.51781515063043E-4</v>
      </c>
      <c r="BT4" s="19">
        <v>0.18705616832862201</v>
      </c>
      <c r="BU4" s="19">
        <v>9.2076853855351498E-2</v>
      </c>
      <c r="BV4" s="19">
        <v>17.684455380437001</v>
      </c>
      <c r="BW4" s="19">
        <v>16.6312977131754</v>
      </c>
      <c r="BX4" s="19">
        <v>0.33532175097030598</v>
      </c>
      <c r="BY4" s="19">
        <v>17.900840045272201</v>
      </c>
      <c r="BZ4" s="19">
        <v>0.146464309148015</v>
      </c>
      <c r="CA4" s="19">
        <v>0.96804108317765603</v>
      </c>
      <c r="CB4" s="19">
        <v>6.5393891817559204</v>
      </c>
      <c r="CC4" s="19">
        <v>2.5574093904295898</v>
      </c>
      <c r="CD4" s="19">
        <v>2.2700487977041801</v>
      </c>
      <c r="CE4" s="19">
        <v>1262.71780276768</v>
      </c>
      <c r="CF4" s="19">
        <v>0.254745312266276</v>
      </c>
      <c r="CG4" s="19">
        <v>17.811520383360399</v>
      </c>
      <c r="CH4" s="19">
        <v>1.42931400281411</v>
      </c>
      <c r="CI4" s="19">
        <v>0.92911989166099695</v>
      </c>
      <c r="CJ4" s="19">
        <v>3.1354686865257698E-2</v>
      </c>
      <c r="CK4" s="39">
        <v>4.5577897476339401E-7</v>
      </c>
      <c r="CL4" s="19">
        <v>1.23208831823336</v>
      </c>
      <c r="CM4" s="19">
        <v>2.81273406177611E-2</v>
      </c>
      <c r="CN4" s="39">
        <v>2.3872781625475298E-7</v>
      </c>
      <c r="CO4" s="19">
        <v>0.40467394861077699</v>
      </c>
      <c r="CP4" s="19">
        <v>1.9929401454625999</v>
      </c>
      <c r="CQ4" s="39">
        <v>5.8279502842729998E-7</v>
      </c>
      <c r="CR4" s="19">
        <v>1.9926928639317899E-4</v>
      </c>
      <c r="CS4" s="19">
        <v>22.373119819936498</v>
      </c>
      <c r="CT4" s="19">
        <v>1.01126157400571</v>
      </c>
      <c r="CU4" s="19">
        <v>1.85835505933722</v>
      </c>
      <c r="CV4" s="19">
        <v>3.9412242979946902E-2</v>
      </c>
      <c r="CW4" s="19">
        <v>1.23553029316596E-2</v>
      </c>
      <c r="CX4" s="19">
        <v>0.11305488268820001</v>
      </c>
      <c r="CY4" s="39">
        <v>5.7474120220335402E-7</v>
      </c>
      <c r="CZ4" s="19">
        <v>1.3239632755132</v>
      </c>
      <c r="DA4" s="19">
        <v>24.417883036446799</v>
      </c>
      <c r="DB4" s="19">
        <v>5.6450157523286797E-2</v>
      </c>
      <c r="DC4" s="19">
        <v>0.128428972639866</v>
      </c>
      <c r="DD4" s="19">
        <v>0.219409910149681</v>
      </c>
      <c r="DE4" s="19">
        <v>1.29418411456911</v>
      </c>
      <c r="DF4" s="19">
        <v>81.050225685549293</v>
      </c>
      <c r="DG4" s="19">
        <v>2.1902595902978002</v>
      </c>
      <c r="DH4" s="19">
        <v>0.16129139361584699</v>
      </c>
      <c r="DI4" s="19">
        <v>9.8142437144461997E-2</v>
      </c>
      <c r="DJ4" s="19">
        <v>7.1042666296323095E-2</v>
      </c>
      <c r="DK4" s="19">
        <v>4.7219220472298998E-2</v>
      </c>
      <c r="DL4" s="19">
        <v>22.896447630785101</v>
      </c>
      <c r="DM4" s="19">
        <v>6.4795969967494496E-2</v>
      </c>
      <c r="DN4" s="19">
        <v>5.13196468147641E-2</v>
      </c>
      <c r="DO4" s="19">
        <v>1.0790552520487</v>
      </c>
      <c r="DP4" s="19">
        <v>0.18308826656002999</v>
      </c>
      <c r="DQ4" s="19">
        <v>0.63064784239998395</v>
      </c>
      <c r="DR4" s="19">
        <v>0.23750016518683001</v>
      </c>
      <c r="DS4" s="19">
        <v>9.9620214897409395E-2</v>
      </c>
      <c r="DT4" s="19">
        <v>0.168162276064039</v>
      </c>
      <c r="DU4" s="19">
        <v>0.39992422047845999</v>
      </c>
      <c r="DV4" s="19">
        <v>0.66050827847863403</v>
      </c>
      <c r="DW4" s="19">
        <v>0.48662551164393703</v>
      </c>
      <c r="DX4" s="19">
        <v>3.46860929674251</v>
      </c>
      <c r="DY4" s="19">
        <v>18.746550427797199</v>
      </c>
      <c r="DZ4" s="19">
        <v>0.881607477800462</v>
      </c>
      <c r="EA4" s="19">
        <v>0.15860068269024</v>
      </c>
      <c r="EB4" s="19">
        <v>0.76350952817945905</v>
      </c>
      <c r="EC4" s="19">
        <v>0.399848129060556</v>
      </c>
      <c r="ED4" s="19">
        <v>23.8417154361202</v>
      </c>
      <c r="EE4" s="19">
        <v>0.949923880570823</v>
      </c>
      <c r="EF4" s="19">
        <v>1.0187497722752899E-2</v>
      </c>
      <c r="EG4" s="39">
        <v>8.1068099505172895E-8</v>
      </c>
      <c r="EH4" s="19">
        <v>8.6011143073419696E-3</v>
      </c>
      <c r="EI4" s="19">
        <v>11.7376159009732</v>
      </c>
      <c r="EJ4" s="19">
        <v>8.5365747418913507E-2</v>
      </c>
      <c r="EK4" s="19">
        <v>84.960010188532806</v>
      </c>
      <c r="EL4" s="19">
        <v>0.69113661945754001</v>
      </c>
      <c r="EM4" s="19">
        <v>1.9543447350129299</v>
      </c>
      <c r="EN4" s="19">
        <v>2.89570453174876</v>
      </c>
      <c r="EO4" s="19">
        <v>18.3231148764376</v>
      </c>
      <c r="EP4" s="19">
        <v>6.5307967863858604E-2</v>
      </c>
      <c r="EQ4" s="19">
        <v>2.3481544473049201E-2</v>
      </c>
      <c r="ER4" s="19">
        <v>1.1300918517357501</v>
      </c>
      <c r="ES4" s="39">
        <v>1.46942474214358E-6</v>
      </c>
      <c r="ET4" s="19">
        <v>401.80539810978001</v>
      </c>
      <c r="EU4" s="19">
        <v>0.17338066072441699</v>
      </c>
      <c r="EV4" s="19">
        <v>0.37490413159879499</v>
      </c>
      <c r="EW4" s="19">
        <v>0.24712132050300301</v>
      </c>
      <c r="EX4" s="19">
        <v>2.6027858701879202E-2</v>
      </c>
      <c r="EY4" s="19">
        <v>9.2121946527550698</v>
      </c>
      <c r="EZ4" s="19">
        <v>43.489156615967801</v>
      </c>
      <c r="FA4" s="19">
        <v>0.110318059857962</v>
      </c>
      <c r="FB4" s="19">
        <v>1.7743647649346199</v>
      </c>
      <c r="FC4" s="19">
        <v>1.35657682285468E-4</v>
      </c>
      <c r="FD4" s="19">
        <v>0.54288664584578505</v>
      </c>
      <c r="FE4" s="19">
        <v>115.975134746218</v>
      </c>
      <c r="FF4" s="39">
        <v>1.32807690314366E-7</v>
      </c>
      <c r="FG4" s="19">
        <v>6.3009941069162604E-3</v>
      </c>
      <c r="FH4" s="19">
        <v>0.23453172124814101</v>
      </c>
      <c r="FI4" s="19">
        <v>1.5572876362067301</v>
      </c>
      <c r="FJ4" s="19">
        <v>93.239314043632007</v>
      </c>
      <c r="FK4" s="19">
        <v>0.56197493871327298</v>
      </c>
      <c r="FL4" s="19">
        <v>4.5952420372962897E-2</v>
      </c>
      <c r="FM4" s="19">
        <v>8.3083152706371592</v>
      </c>
      <c r="FN4" s="19">
        <v>15.0100480410195</v>
      </c>
      <c r="FO4" s="19">
        <v>6.7274962603070296</v>
      </c>
      <c r="FP4" s="19">
        <v>9.1312048090574707E-3</v>
      </c>
      <c r="FQ4" s="19">
        <v>85.6537645552783</v>
      </c>
      <c r="FR4" s="19">
        <v>0.67994153092253096</v>
      </c>
      <c r="FS4" s="19">
        <v>4.8817238657401004E-3</v>
      </c>
      <c r="FT4" s="39">
        <v>3.4440319945520101E-7</v>
      </c>
      <c r="FU4" s="19">
        <v>10.770873053387399</v>
      </c>
      <c r="FV4" s="19">
        <v>0.121037543979704</v>
      </c>
      <c r="FW4" s="19">
        <v>1.49951671502328E-2</v>
      </c>
      <c r="FX4" s="19">
        <v>5.0227562372263199E-3</v>
      </c>
      <c r="FY4" s="19">
        <v>1.40314900345465E-2</v>
      </c>
      <c r="FZ4" s="19">
        <v>3550.7866196208902</v>
      </c>
      <c r="GA4" s="15">
        <v>1.956</v>
      </c>
      <c r="GB4" s="15">
        <v>0.63200000000000001</v>
      </c>
      <c r="GC4" s="15">
        <v>0.86599999999999999</v>
      </c>
      <c r="GD4" s="15">
        <v>1.79</v>
      </c>
      <c r="GE4" s="15">
        <v>4.1630000000000003</v>
      </c>
      <c r="GF4" s="15">
        <v>0.38300000000000001</v>
      </c>
      <c r="GG4" s="15">
        <v>0</v>
      </c>
      <c r="GH4" s="15">
        <v>0</v>
      </c>
      <c r="GI4" s="15">
        <v>0.26</v>
      </c>
      <c r="GJ4" s="15">
        <v>8.0000000000000002E-3</v>
      </c>
      <c r="GK4" s="15">
        <v>0</v>
      </c>
      <c r="GL4" s="15">
        <v>0.26300000000000001</v>
      </c>
      <c r="GM4" s="15">
        <v>28.234000000000002</v>
      </c>
      <c r="GN4" s="15">
        <v>6.7000000000000004E-2</v>
      </c>
    </row>
    <row r="5" spans="1:198">
      <c r="A5" s="19" t="s">
        <v>67</v>
      </c>
      <c r="B5" s="19" t="s">
        <v>68</v>
      </c>
      <c r="C5" s="19">
        <v>9.9732950007569201</v>
      </c>
      <c r="D5" s="19">
        <v>8.72551544372166</v>
      </c>
      <c r="E5" s="19">
        <v>0</v>
      </c>
      <c r="F5" s="19">
        <v>3.6307994548206501</v>
      </c>
      <c r="G5" s="19">
        <v>25.278837361223399</v>
      </c>
      <c r="H5" s="19">
        <v>5.3244668329155897E-4</v>
      </c>
      <c r="I5" s="19">
        <v>142.69882830224401</v>
      </c>
      <c r="J5" s="19">
        <v>19.158624207276901</v>
      </c>
      <c r="K5" s="19">
        <v>0.17000585841733901</v>
      </c>
      <c r="L5" s="19">
        <v>12.363038874535899</v>
      </c>
      <c r="M5" s="19">
        <v>9.6018208091423501E-2</v>
      </c>
      <c r="N5" s="19">
        <v>0.84046802551328004</v>
      </c>
      <c r="O5" s="19">
        <v>6.0619647251837501E-2</v>
      </c>
      <c r="P5" s="19">
        <v>0.16924616591821201</v>
      </c>
      <c r="Q5" s="19">
        <v>876.08787280836304</v>
      </c>
      <c r="R5" s="19">
        <v>5.2748282621544698E-2</v>
      </c>
      <c r="S5" s="19">
        <v>0.73101605994796204</v>
      </c>
      <c r="T5" s="39">
        <v>1.58762028980897E-7</v>
      </c>
      <c r="U5" s="19">
        <v>3.5701498746285101E-3</v>
      </c>
      <c r="V5" s="39">
        <v>7.3381373993789396E-5</v>
      </c>
      <c r="W5" s="19">
        <v>3.9954064787100802E-4</v>
      </c>
      <c r="X5" s="19">
        <v>2215.93157488723</v>
      </c>
      <c r="Y5" s="19">
        <v>1.02847980009679E-4</v>
      </c>
      <c r="Z5" s="19">
        <v>3.4696860455981202</v>
      </c>
      <c r="AA5" s="19">
        <v>0.18894930239101701</v>
      </c>
      <c r="AB5" s="19">
        <v>9.8991714927517405E-2</v>
      </c>
      <c r="AC5" s="19">
        <v>0.475060254042802</v>
      </c>
      <c r="AD5" s="19">
        <v>2.91661622701875E-2</v>
      </c>
      <c r="AE5" s="19">
        <v>0.43296962766873298</v>
      </c>
      <c r="AF5" s="19">
        <v>1064.3147872189099</v>
      </c>
      <c r="AG5" s="19">
        <v>1.36961503106441E-3</v>
      </c>
      <c r="AH5" s="19">
        <v>0.12199446865754</v>
      </c>
      <c r="AI5" s="19">
        <v>1.1415671944604799</v>
      </c>
      <c r="AJ5" s="19">
        <v>689.63514746021895</v>
      </c>
      <c r="AK5" s="19">
        <v>8.1331542428278301</v>
      </c>
      <c r="AL5" s="19">
        <v>6.50169899649858E-4</v>
      </c>
      <c r="AM5" s="19">
        <v>8.4643291214480498E-2</v>
      </c>
      <c r="AN5" s="19">
        <v>2.0807599778522399E-4</v>
      </c>
      <c r="AO5" s="19">
        <v>11.721197767228301</v>
      </c>
      <c r="AP5" s="19">
        <v>8.1794468320246594</v>
      </c>
      <c r="AQ5" s="19">
        <v>311.22429204141997</v>
      </c>
      <c r="AR5" s="19">
        <v>12.935551256565301</v>
      </c>
      <c r="AS5" s="19">
        <v>0.71706467053713496</v>
      </c>
      <c r="AT5" s="39">
        <v>5.0204892073241498E-5</v>
      </c>
      <c r="AU5" s="19">
        <v>6.02413862105768E-2</v>
      </c>
      <c r="AV5" s="19">
        <v>31.429491782539099</v>
      </c>
      <c r="AW5" s="19">
        <v>1.97983492482883E-4</v>
      </c>
      <c r="AX5" s="19">
        <v>9.6664820379028402</v>
      </c>
      <c r="AY5" s="19">
        <v>6.2449180955292003E-3</v>
      </c>
      <c r="AZ5" s="19">
        <v>268.68224402559599</v>
      </c>
      <c r="BA5" s="19">
        <v>2.0827205963033299E-4</v>
      </c>
      <c r="BB5" s="19">
        <v>0.138790458532707</v>
      </c>
      <c r="BC5" s="19">
        <v>1.7319577376751401</v>
      </c>
      <c r="BD5" s="19">
        <v>3.0907246278964198E-2</v>
      </c>
      <c r="BE5" s="19">
        <v>4.8862240367721901E-3</v>
      </c>
      <c r="BF5" s="19">
        <v>6.0355093430569404</v>
      </c>
      <c r="BG5" s="39">
        <v>3.1368982730854303E-5</v>
      </c>
      <c r="BH5" s="19">
        <v>29.678300288255901</v>
      </c>
      <c r="BI5" s="19">
        <v>4650.0580497171704</v>
      </c>
      <c r="BJ5" s="19">
        <v>3.95013609984197E-2</v>
      </c>
      <c r="BK5" s="19">
        <v>0.22257196530482601</v>
      </c>
      <c r="BL5" s="19">
        <v>0.54295318121598601</v>
      </c>
      <c r="BM5" s="19">
        <v>50.526556739785001</v>
      </c>
      <c r="BN5" s="19">
        <v>10.708388139762301</v>
      </c>
      <c r="BO5" s="19">
        <v>271.23759727841701</v>
      </c>
      <c r="BP5" s="19">
        <v>8.8106308555043894E-2</v>
      </c>
      <c r="BQ5" s="19">
        <v>5.1415760527852203</v>
      </c>
      <c r="BR5" s="19">
        <v>3.1289026762967298E-3</v>
      </c>
      <c r="BS5" s="19">
        <v>3.7312817169503402E-2</v>
      </c>
      <c r="BT5" s="19">
        <v>9.3546187556510496E-4</v>
      </c>
      <c r="BU5" s="19">
        <v>2.6337280852707802E-4</v>
      </c>
      <c r="BV5" s="19">
        <v>0.39753958233251702</v>
      </c>
      <c r="BW5" s="19">
        <v>1.5564294996385299</v>
      </c>
      <c r="BX5" s="19">
        <v>7.7670674267320801E-3</v>
      </c>
      <c r="BY5" s="19">
        <v>602.24030630484401</v>
      </c>
      <c r="BZ5" s="19">
        <v>332.72748191013602</v>
      </c>
      <c r="CA5" s="19">
        <v>1.8600329650416401E-3</v>
      </c>
      <c r="CB5" s="19">
        <v>0.790937702613287</v>
      </c>
      <c r="CC5" s="19">
        <v>40.970358414341</v>
      </c>
      <c r="CD5" s="19">
        <v>2.05566397003382</v>
      </c>
      <c r="CE5" s="19">
        <v>5347.3875647097802</v>
      </c>
      <c r="CF5" s="39">
        <v>9.5293715475805105E-5</v>
      </c>
      <c r="CG5" s="19">
        <v>351.54296910688998</v>
      </c>
      <c r="CH5" s="19">
        <v>77.314515269014194</v>
      </c>
      <c r="CI5" s="19">
        <v>3.7819073530910699E-2</v>
      </c>
      <c r="CJ5" s="19">
        <v>2.4832898926721101</v>
      </c>
      <c r="CK5" s="39">
        <v>8.4508513553202895E-8</v>
      </c>
      <c r="CL5" s="19">
        <v>29.2852442932607</v>
      </c>
      <c r="CM5" s="39">
        <v>5.4474198582220499E-5</v>
      </c>
      <c r="CN5" s="19">
        <v>4.18950500564125E-4</v>
      </c>
      <c r="CO5" s="19">
        <v>1.1611550387856601E-3</v>
      </c>
      <c r="CP5" s="19">
        <v>25.892925916655098</v>
      </c>
      <c r="CQ5" s="19">
        <v>2.6359799357679101E-4</v>
      </c>
      <c r="CR5" s="19">
        <v>4.2860758863635301E-2</v>
      </c>
      <c r="CS5" s="19">
        <v>19.855633968686</v>
      </c>
      <c r="CT5" s="19">
        <v>0.34840307337714499</v>
      </c>
      <c r="CU5" s="19">
        <v>7.0181585274806801</v>
      </c>
      <c r="CV5" s="19">
        <v>1.14967860663997E-2</v>
      </c>
      <c r="CW5" s="19">
        <v>1.63608698981085E-3</v>
      </c>
      <c r="CX5" s="19">
        <v>114.210649888879</v>
      </c>
      <c r="CY5" s="19">
        <v>9.0056885446523002E-3</v>
      </c>
      <c r="CZ5" s="19">
        <v>1.1069430597632799</v>
      </c>
      <c r="DA5" s="19">
        <v>75.371891258961099</v>
      </c>
      <c r="DB5" s="19">
        <v>22.003457193213499</v>
      </c>
      <c r="DC5" s="19">
        <v>3.4098466645447703E-2</v>
      </c>
      <c r="DD5" s="19">
        <v>31.536103085674601</v>
      </c>
      <c r="DE5" s="19">
        <v>2.3803200151320601E-3</v>
      </c>
      <c r="DF5" s="19">
        <v>0.33619692639232202</v>
      </c>
      <c r="DG5" s="19">
        <v>602.32202009488503</v>
      </c>
      <c r="DH5" s="19">
        <v>1.9132883710586199</v>
      </c>
      <c r="DI5" s="19">
        <v>5.3718719892062905E-4</v>
      </c>
      <c r="DJ5" s="19">
        <v>1.17287689226223E-3</v>
      </c>
      <c r="DK5" s="19">
        <v>0.12338266028731699</v>
      </c>
      <c r="DL5" s="19">
        <v>1519.3588580251601</v>
      </c>
      <c r="DM5" s="19">
        <v>4.6181029650500298E-2</v>
      </c>
      <c r="DN5" s="19">
        <v>2.6034574725898002E-3</v>
      </c>
      <c r="DO5" s="19">
        <v>1.3667852417015101</v>
      </c>
      <c r="DP5" s="19">
        <v>3.4773661463118599</v>
      </c>
      <c r="DQ5" s="19">
        <v>19.873417103683099</v>
      </c>
      <c r="DR5" s="19">
        <v>3.6702961673095898E-2</v>
      </c>
      <c r="DS5" s="19">
        <v>8.9741914262291597E-2</v>
      </c>
      <c r="DT5" s="19">
        <v>6.3273892792578401</v>
      </c>
      <c r="DU5" s="19">
        <v>1.12499112626194E-4</v>
      </c>
      <c r="DV5" s="19">
        <v>1.3148091497373299E-4</v>
      </c>
      <c r="DW5" s="19">
        <v>4.6930075325144399E-4</v>
      </c>
      <c r="DX5" s="19">
        <v>33.045657045427198</v>
      </c>
      <c r="DY5" s="19">
        <v>24.8104241020385</v>
      </c>
      <c r="DZ5" s="19">
        <v>939.73020533318197</v>
      </c>
      <c r="EA5" s="19">
        <v>2.7137054065954</v>
      </c>
      <c r="EB5" s="19">
        <v>738.97367960891097</v>
      </c>
      <c r="EC5" s="19">
        <v>2.84910048851987E-4</v>
      </c>
      <c r="ED5" s="19">
        <v>2.2756585624276102</v>
      </c>
      <c r="EE5" s="19">
        <v>42.548388738277502</v>
      </c>
      <c r="EF5" s="19">
        <v>2.3917923446525501E-2</v>
      </c>
      <c r="EG5" s="39">
        <v>3.18503909171283E-5</v>
      </c>
      <c r="EH5" s="19">
        <v>2.2481774388958101E-2</v>
      </c>
      <c r="EI5" s="19">
        <v>6.9459262329203302</v>
      </c>
      <c r="EJ5" s="19">
        <v>9.5595590229302907</v>
      </c>
      <c r="EK5" s="19">
        <v>1.62736371296786</v>
      </c>
      <c r="EL5" s="19">
        <v>0.75896828950073203</v>
      </c>
      <c r="EM5" s="19">
        <v>290.12324895953799</v>
      </c>
      <c r="EN5" s="19">
        <v>0.30980053710327898</v>
      </c>
      <c r="EO5" s="19">
        <v>10.3685325801969</v>
      </c>
      <c r="EP5" s="39">
        <v>1.09909780333492E-7</v>
      </c>
      <c r="EQ5" s="19">
        <v>1.8441410797059599E-4</v>
      </c>
      <c r="ER5" s="19">
        <v>0.353987259739101</v>
      </c>
      <c r="ES5" s="19">
        <v>26.695713994908001</v>
      </c>
      <c r="ET5" s="19">
        <v>5444.4859260898402</v>
      </c>
      <c r="EU5" s="19">
        <v>0.23374164295887401</v>
      </c>
      <c r="EV5" s="19">
        <v>6.4714606916502701E-2</v>
      </c>
      <c r="EW5" s="19">
        <v>14.4680708330056</v>
      </c>
      <c r="EX5" s="19">
        <v>1.00593076091541E-3</v>
      </c>
      <c r="EY5" s="19">
        <v>17.559954330357201</v>
      </c>
      <c r="EZ5" s="19">
        <v>2.9940700199881398</v>
      </c>
      <c r="FA5" s="19">
        <v>5.6569765373347503</v>
      </c>
      <c r="FB5" s="19">
        <v>103.128645580971</v>
      </c>
      <c r="FC5" s="19">
        <v>9.7944647458417897E-2</v>
      </c>
      <c r="FD5" s="19">
        <v>158.62463576159499</v>
      </c>
      <c r="FE5" s="19">
        <v>2.6151947762756</v>
      </c>
      <c r="FF5" s="39">
        <v>1.39164393878985E-7</v>
      </c>
      <c r="FG5" s="19">
        <v>2.6841263385344001</v>
      </c>
      <c r="FH5" s="19">
        <v>6.2337906294318499E-2</v>
      </c>
      <c r="FI5" s="19">
        <v>678.43465851670396</v>
      </c>
      <c r="FJ5" s="19">
        <v>1644.07432488262</v>
      </c>
      <c r="FK5" s="19">
        <v>1260.8308280901599</v>
      </c>
      <c r="FL5" s="19">
        <v>0.56599464362268503</v>
      </c>
      <c r="FM5" s="19">
        <v>10.9540837762738</v>
      </c>
      <c r="FN5" s="19">
        <v>23.345209531362599</v>
      </c>
      <c r="FO5" s="19">
        <v>1538.88911252258</v>
      </c>
      <c r="FP5" s="19">
        <v>3.9289702325582199</v>
      </c>
      <c r="FQ5" s="19">
        <v>3541.0135315863499</v>
      </c>
      <c r="FR5" s="19">
        <v>3.06662416184477</v>
      </c>
      <c r="FS5" s="19">
        <v>1.55625649856791E-2</v>
      </c>
      <c r="FT5" s="39">
        <v>8.7987944220370804E-8</v>
      </c>
      <c r="FU5" s="19">
        <v>2.4036531670133101</v>
      </c>
      <c r="FV5" s="19">
        <v>0.79813849721985497</v>
      </c>
      <c r="FW5" s="19">
        <v>0.18278505061870301</v>
      </c>
      <c r="FX5" s="19">
        <v>0.27035607638881198</v>
      </c>
      <c r="FY5" s="19">
        <v>7.2009524621577201E-3</v>
      </c>
      <c r="FZ5" s="19">
        <v>36598.8214099744</v>
      </c>
      <c r="GA5" s="15">
        <v>0</v>
      </c>
      <c r="GB5" s="15">
        <v>0</v>
      </c>
      <c r="GC5" s="15">
        <v>0.26500000000000001</v>
      </c>
      <c r="GD5" s="15">
        <v>0</v>
      </c>
      <c r="GE5" s="15">
        <v>0</v>
      </c>
      <c r="GF5" s="15">
        <v>0.27600000000000002</v>
      </c>
      <c r="GG5" s="15">
        <v>0</v>
      </c>
      <c r="GH5" s="15">
        <v>0</v>
      </c>
      <c r="GI5" s="15">
        <v>0.187</v>
      </c>
      <c r="GJ5" s="15">
        <v>0</v>
      </c>
      <c r="GK5" s="15">
        <v>0</v>
      </c>
      <c r="GL5" s="15">
        <v>0</v>
      </c>
      <c r="GM5" s="15">
        <v>0</v>
      </c>
      <c r="GN5" s="15">
        <v>0</v>
      </c>
    </row>
    <row r="6" spans="1:198">
      <c r="A6" s="19" t="s">
        <v>72</v>
      </c>
      <c r="B6" s="19" t="s">
        <v>73</v>
      </c>
      <c r="C6" s="39">
        <v>9.8308859088486304E-8</v>
      </c>
      <c r="D6" s="39">
        <v>9.3716628774137098E-8</v>
      </c>
      <c r="E6" s="19">
        <v>0.77783794549394003</v>
      </c>
      <c r="F6" s="19">
        <v>0</v>
      </c>
      <c r="G6" s="19">
        <v>2.2757470954264201</v>
      </c>
      <c r="H6" s="19">
        <v>0.43836110631247299</v>
      </c>
      <c r="I6" s="19">
        <v>9.6187685580413298</v>
      </c>
      <c r="J6" s="19">
        <v>20.780373118445901</v>
      </c>
      <c r="K6" s="19">
        <v>1.6818169649504201E-2</v>
      </c>
      <c r="L6" s="19">
        <v>14.4402358343273</v>
      </c>
      <c r="M6" s="19">
        <v>4.4833769633058004E-3</v>
      </c>
      <c r="N6" s="19">
        <v>2.4357194529194399E-2</v>
      </c>
      <c r="O6" s="19">
        <v>4.82330530522112E-3</v>
      </c>
      <c r="P6" s="19">
        <v>2.0502609436183299E-2</v>
      </c>
      <c r="Q6" s="19">
        <v>28.662670668395201</v>
      </c>
      <c r="R6" s="39">
        <v>1.17622000009683E-7</v>
      </c>
      <c r="S6" s="19">
        <v>13.7338475163158</v>
      </c>
      <c r="T6" s="39">
        <v>1.5866304479540499E-7</v>
      </c>
      <c r="U6" s="19">
        <v>3.2542961716703601E-2</v>
      </c>
      <c r="V6" s="19">
        <v>1.2780995715003899E-4</v>
      </c>
      <c r="W6" s="19">
        <v>9.6326396899806793E-2</v>
      </c>
      <c r="X6" s="19">
        <v>146.440258729465</v>
      </c>
      <c r="Y6" s="19">
        <v>2.2550079309382399E-2</v>
      </c>
      <c r="Z6" s="19">
        <v>9.1598585006745295E-2</v>
      </c>
      <c r="AA6" s="19">
        <v>7.4799094939884698</v>
      </c>
      <c r="AB6" s="19">
        <v>4.8088152805844603E-3</v>
      </c>
      <c r="AC6" s="19">
        <v>7.4169437814444003E-2</v>
      </c>
      <c r="AD6" s="19">
        <v>1.42113471419599E-2</v>
      </c>
      <c r="AE6" s="19">
        <v>17.194491331086599</v>
      </c>
      <c r="AF6" s="19">
        <v>465.43645045944402</v>
      </c>
      <c r="AG6" s="19">
        <v>1.8700478739559601E-2</v>
      </c>
      <c r="AH6" s="39">
        <v>5.7589414607165201E-8</v>
      </c>
      <c r="AI6" s="19">
        <v>22.9038816876587</v>
      </c>
      <c r="AJ6" s="19">
        <v>16967.382666984398</v>
      </c>
      <c r="AK6" s="19">
        <v>0.117183912897247</v>
      </c>
      <c r="AL6" s="39">
        <v>5.6073599761355701E-8</v>
      </c>
      <c r="AM6" s="19">
        <v>449.55528196941401</v>
      </c>
      <c r="AN6" s="19">
        <v>6.3513809818991403E-3</v>
      </c>
      <c r="AO6" s="19">
        <v>10.5834034484215</v>
      </c>
      <c r="AP6" s="19">
        <v>0.32406502242832902</v>
      </c>
      <c r="AQ6" s="19">
        <v>1.2152529067522099E-2</v>
      </c>
      <c r="AR6" s="19">
        <v>5.5787965553021103E-3</v>
      </c>
      <c r="AS6" s="19">
        <v>0.76910109706568897</v>
      </c>
      <c r="AT6" s="39">
        <v>5.4115811771490799E-8</v>
      </c>
      <c r="AU6" s="19">
        <v>0.92234713724385398</v>
      </c>
      <c r="AV6" s="19">
        <v>55.202569968946698</v>
      </c>
      <c r="AW6" s="39">
        <v>2.1203023793981899E-8</v>
      </c>
      <c r="AX6" s="19">
        <v>3.1080744951189101</v>
      </c>
      <c r="AY6" s="19">
        <v>0.61326466243313005</v>
      </c>
      <c r="AZ6" s="19">
        <v>16.3825314359561</v>
      </c>
      <c r="BA6" s="19">
        <v>6.1116252904382697E-3</v>
      </c>
      <c r="BB6" s="39">
        <v>1.49176652163525E-7</v>
      </c>
      <c r="BC6" s="39">
        <v>1.7430021328877701E-7</v>
      </c>
      <c r="BD6" s="19">
        <v>5.8761974832778497E-3</v>
      </c>
      <c r="BE6" s="39">
        <v>1.07704471925873E-7</v>
      </c>
      <c r="BF6" s="19">
        <v>1.1810639567482299E-3</v>
      </c>
      <c r="BG6" s="39">
        <v>1.0311024293573601E-5</v>
      </c>
      <c r="BH6" s="19">
        <v>14.3156809102568</v>
      </c>
      <c r="BI6" s="19">
        <v>1744.04374135021</v>
      </c>
      <c r="BJ6" s="19">
        <v>2.48981676600603</v>
      </c>
      <c r="BK6" s="19">
        <v>1.0231154088090701E-2</v>
      </c>
      <c r="BL6" s="39">
        <v>9.3065029515343599E-8</v>
      </c>
      <c r="BM6" s="19">
        <v>115.06364104209899</v>
      </c>
      <c r="BN6" s="19">
        <v>1.0921200110534199</v>
      </c>
      <c r="BO6" s="19">
        <v>1.17021228193116</v>
      </c>
      <c r="BP6" s="19">
        <v>1.1867210395621099E-4</v>
      </c>
      <c r="BQ6" s="19">
        <v>0.14285264872686501</v>
      </c>
      <c r="BR6" s="39">
        <v>7.7617130502442601E-8</v>
      </c>
      <c r="BS6" s="19">
        <v>1.3465070617109401E-4</v>
      </c>
      <c r="BT6" s="39">
        <v>9.9191880904546505E-8</v>
      </c>
      <c r="BU6" s="19">
        <v>0.53811001901021704</v>
      </c>
      <c r="BV6" s="19">
        <v>115.176926313218</v>
      </c>
      <c r="BW6" s="19">
        <v>3.5290558103082001</v>
      </c>
      <c r="BX6" s="19">
        <v>1.64790611723077E-3</v>
      </c>
      <c r="BY6" s="19">
        <v>2719.1872944452598</v>
      </c>
      <c r="BZ6" s="19">
        <v>389.67745880939901</v>
      </c>
      <c r="CA6" s="39">
        <v>9.7642374380971202E-8</v>
      </c>
      <c r="CB6" s="39">
        <v>5.27937826264074E-8</v>
      </c>
      <c r="CC6" s="19">
        <v>0.84492797672137998</v>
      </c>
      <c r="CD6" s="19">
        <v>51.667978877485901</v>
      </c>
      <c r="CE6" s="19">
        <v>743.41595923320403</v>
      </c>
      <c r="CF6" s="19">
        <v>8.5517191154413201E-4</v>
      </c>
      <c r="CG6" s="19">
        <v>102.697485199947</v>
      </c>
      <c r="CH6" s="19">
        <v>11.5373441448441</v>
      </c>
      <c r="CI6" s="19">
        <v>0.31882374968463001</v>
      </c>
      <c r="CJ6" s="19">
        <v>0.55946953661698995</v>
      </c>
      <c r="CK6" s="39">
        <v>7.6384766206353204E-8</v>
      </c>
      <c r="CL6" s="19">
        <v>0.114492161657161</v>
      </c>
      <c r="CM6" s="39">
        <v>7.6247004536313006E-5</v>
      </c>
      <c r="CN6" s="39">
        <v>9.7806774693990794E-8</v>
      </c>
      <c r="CO6" s="39">
        <v>7.6433161034478299E-8</v>
      </c>
      <c r="CP6" s="19">
        <v>0.54861881059397399</v>
      </c>
      <c r="CQ6" s="19">
        <v>4.1880583434636097E-3</v>
      </c>
      <c r="CR6" s="39">
        <v>1.66224386384219E-8</v>
      </c>
      <c r="CS6" s="39">
        <v>9.59770719406507E-8</v>
      </c>
      <c r="CT6" s="19">
        <v>8.2867506425578205E-2</v>
      </c>
      <c r="CU6" s="19">
        <v>0.16089069390803301</v>
      </c>
      <c r="CV6" s="19">
        <v>0.156223626570518</v>
      </c>
      <c r="CW6" s="19">
        <v>2.61463362968219E-3</v>
      </c>
      <c r="CX6" s="19">
        <v>31.9632944688469</v>
      </c>
      <c r="CY6" s="39">
        <v>1.02115701182161E-7</v>
      </c>
      <c r="CZ6" s="19">
        <v>1.20708333793237E-2</v>
      </c>
      <c r="DA6" s="19">
        <v>0.11476403192115101</v>
      </c>
      <c r="DB6" s="19">
        <v>0.50354993112468405</v>
      </c>
      <c r="DC6" s="19">
        <v>9.2858202776169796E-2</v>
      </c>
      <c r="DD6" s="19">
        <v>0.76283578983765898</v>
      </c>
      <c r="DE6" s="39">
        <v>1.0812516855658E-7</v>
      </c>
      <c r="DF6" s="19">
        <v>1.6935196638720501E-3</v>
      </c>
      <c r="DG6" s="19">
        <v>0.49307546633080901</v>
      </c>
      <c r="DH6" s="19">
        <v>0.91769103237821803</v>
      </c>
      <c r="DI6" s="19">
        <v>5.0806495182079496</v>
      </c>
      <c r="DJ6" s="19">
        <v>1.9815293036391699</v>
      </c>
      <c r="DK6" s="19">
        <v>6.5909127581021798E-2</v>
      </c>
      <c r="DL6" s="19">
        <v>407.94475922141999</v>
      </c>
      <c r="DM6" s="19">
        <v>2.8452364694624001E-3</v>
      </c>
      <c r="DN6" s="19">
        <v>1.0640707842526E-2</v>
      </c>
      <c r="DO6" s="19">
        <v>3.9272277371882004E-3</v>
      </c>
      <c r="DP6" s="19">
        <v>6.2397609000806504</v>
      </c>
      <c r="DQ6" s="19">
        <v>44.141109231236001</v>
      </c>
      <c r="DR6" s="19">
        <v>1.4389057221965301E-3</v>
      </c>
      <c r="DS6" s="19">
        <v>0.960185542757091</v>
      </c>
      <c r="DT6" s="19">
        <v>274.13287120123499</v>
      </c>
      <c r="DU6" s="19">
        <v>0.83062194716468596</v>
      </c>
      <c r="DV6" s="19">
        <v>0.15239160478727901</v>
      </c>
      <c r="DW6" s="19">
        <v>28.954349343049799</v>
      </c>
      <c r="DX6" s="19">
        <v>1.6192899758325801</v>
      </c>
      <c r="DY6" s="19">
        <v>7.1744421993287899</v>
      </c>
      <c r="DZ6" s="19">
        <v>830.36976623067198</v>
      </c>
      <c r="EA6" s="19">
        <v>1.4520260790669801E-2</v>
      </c>
      <c r="EB6" s="19">
        <v>86.077333377405296</v>
      </c>
      <c r="EC6" s="39">
        <v>1.02049711278862E-7</v>
      </c>
      <c r="ED6" s="19">
        <v>14.7778650264317</v>
      </c>
      <c r="EE6" s="19">
        <v>3.1570672568227498</v>
      </c>
      <c r="EF6" s="19">
        <v>0.61964548407605602</v>
      </c>
      <c r="EG6" s="19">
        <v>2.3140260170785801E-3</v>
      </c>
      <c r="EH6" s="19">
        <v>20.3412686637968</v>
      </c>
      <c r="EI6" s="19">
        <v>0.65384500434474802</v>
      </c>
      <c r="EJ6" s="19">
        <v>4.0435311550431399</v>
      </c>
      <c r="EK6" s="19">
        <v>7.6549382710509697</v>
      </c>
      <c r="EL6" s="19">
        <v>0.62912388486820503</v>
      </c>
      <c r="EM6" s="19">
        <v>135.00162270107299</v>
      </c>
      <c r="EN6" s="19">
        <v>1.2214269875079099E-2</v>
      </c>
      <c r="EO6" s="19">
        <v>2.1098396899237499E-2</v>
      </c>
      <c r="EP6" s="19">
        <v>1.1096722175746401E-3</v>
      </c>
      <c r="EQ6" s="39">
        <v>4.0493451414040401E-10</v>
      </c>
      <c r="ER6" s="19">
        <v>1288.7623122174</v>
      </c>
      <c r="ES6" s="39">
        <v>2.1831689993019299E-7</v>
      </c>
      <c r="ET6" s="19">
        <v>1492.93486018368</v>
      </c>
      <c r="EU6" s="19">
        <v>3.8535577211290098E-2</v>
      </c>
      <c r="EV6" s="19">
        <v>5.2775100216912903E-2</v>
      </c>
      <c r="EW6" s="19">
        <v>1.8370984777592501E-2</v>
      </c>
      <c r="EX6" s="19">
        <v>2.0242528432839299E-3</v>
      </c>
      <c r="EY6" s="19">
        <v>1.90323081627249</v>
      </c>
      <c r="EZ6" s="19">
        <v>111.63619081717999</v>
      </c>
      <c r="FA6" s="19">
        <v>1.3537115093102401E-3</v>
      </c>
      <c r="FB6" s="19">
        <v>991.54209338176395</v>
      </c>
      <c r="FC6" s="19">
        <v>2.12788212059602E-2</v>
      </c>
      <c r="FD6" s="19">
        <v>61.209986930040301</v>
      </c>
      <c r="FE6" s="39">
        <v>9.9931809338857403E-8</v>
      </c>
      <c r="FF6" s="39">
        <v>1.4702032192795101E-7</v>
      </c>
      <c r="FG6" s="19">
        <v>0.144415543763523</v>
      </c>
      <c r="FH6" s="19">
        <v>1.4027626632664001</v>
      </c>
      <c r="FI6" s="19">
        <v>0.275495189189224</v>
      </c>
      <c r="FJ6" s="19">
        <v>5.7810352987122702</v>
      </c>
      <c r="FK6" s="39">
        <v>2.28327604474437E-7</v>
      </c>
      <c r="FL6" s="19">
        <v>8.8943723925689303E-4</v>
      </c>
      <c r="FM6" s="19">
        <v>0.16058389948960999</v>
      </c>
      <c r="FN6" s="19">
        <v>516.11264662136398</v>
      </c>
      <c r="FO6" s="19">
        <v>509.28268084135198</v>
      </c>
      <c r="FP6" s="19">
        <v>1.1774517859199999E-2</v>
      </c>
      <c r="FQ6" s="19">
        <v>1483.14304238508</v>
      </c>
      <c r="FR6" s="19">
        <v>1.41975762400021E-3</v>
      </c>
      <c r="FS6" s="39">
        <v>1.04801126054946E-7</v>
      </c>
      <c r="FT6" s="39">
        <v>8.4003052280189199E-8</v>
      </c>
      <c r="FU6" s="19">
        <v>0.27806370031060001</v>
      </c>
      <c r="FV6" s="19">
        <v>2.4077371938763599</v>
      </c>
      <c r="FW6" s="19">
        <v>1.0453324374623599E-3</v>
      </c>
      <c r="FX6" s="19">
        <v>0.77668066774978595</v>
      </c>
      <c r="FY6" s="19">
        <v>8.7824699733293798E-4</v>
      </c>
      <c r="FZ6" s="19">
        <v>32659.5984498791</v>
      </c>
      <c r="GA6" s="15">
        <v>1905.989</v>
      </c>
      <c r="GB6" s="15">
        <v>1.7999999999999999E-2</v>
      </c>
      <c r="GC6" s="15">
        <v>21.823</v>
      </c>
      <c r="GD6" s="15">
        <v>0.55600000000000005</v>
      </c>
      <c r="GE6" s="15">
        <v>4.6150000000000002</v>
      </c>
      <c r="GF6" s="15">
        <v>11.35</v>
      </c>
      <c r="GG6" s="15">
        <v>0</v>
      </c>
      <c r="GH6" s="15">
        <v>0.48099999999999998</v>
      </c>
      <c r="GI6" s="15">
        <v>177.30199999999999</v>
      </c>
      <c r="GJ6" s="15">
        <v>0</v>
      </c>
      <c r="GK6" s="15">
        <v>0.107</v>
      </c>
      <c r="GL6" s="15">
        <v>0</v>
      </c>
      <c r="GM6" s="15">
        <v>3.0350000000000001</v>
      </c>
      <c r="GN6" s="15">
        <v>0</v>
      </c>
    </row>
    <row r="7" spans="1:198">
      <c r="A7" s="19" t="s">
        <v>80</v>
      </c>
      <c r="B7" s="19" t="s">
        <v>81</v>
      </c>
      <c r="C7" s="19">
        <v>1.06962934924192</v>
      </c>
      <c r="D7" s="19">
        <v>5.1194742790410501</v>
      </c>
      <c r="E7" s="19">
        <v>1368.90127019694</v>
      </c>
      <c r="F7" s="19">
        <v>59.646841236074003</v>
      </c>
      <c r="G7" s="19">
        <v>0</v>
      </c>
      <c r="H7" s="19">
        <v>6.4236083159364998</v>
      </c>
      <c r="I7" s="19">
        <v>717.34106736176</v>
      </c>
      <c r="J7" s="19">
        <v>63.718373093004402</v>
      </c>
      <c r="K7" s="19">
        <v>2.89848221184273</v>
      </c>
      <c r="L7" s="19">
        <v>10.0190722223468</v>
      </c>
      <c r="M7" s="19">
        <v>4.74723574135876</v>
      </c>
      <c r="N7" s="19">
        <v>437.64455466014198</v>
      </c>
      <c r="O7" s="19">
        <v>0.83921928925562195</v>
      </c>
      <c r="P7" s="19">
        <v>51.072583746112201</v>
      </c>
      <c r="Q7" s="19">
        <v>550.18129351795096</v>
      </c>
      <c r="R7" s="19">
        <v>0.63483406983838297</v>
      </c>
      <c r="S7" s="19">
        <v>1.82881077277866</v>
      </c>
      <c r="T7" s="19">
        <v>1.07805943605835E-2</v>
      </c>
      <c r="U7" s="19">
        <v>811.38124303144104</v>
      </c>
      <c r="V7" s="19">
        <v>3.8296019349111199</v>
      </c>
      <c r="W7" s="19">
        <v>8.6814418797343196E-2</v>
      </c>
      <c r="X7" s="19">
        <v>11999.4384552632</v>
      </c>
      <c r="Y7" s="19">
        <v>8.8555145096741708</v>
      </c>
      <c r="Z7" s="19">
        <v>98.369833185128599</v>
      </c>
      <c r="AA7" s="19">
        <v>2.28211231569068</v>
      </c>
      <c r="AB7" s="19">
        <v>1.31660180146205</v>
      </c>
      <c r="AC7" s="19">
        <v>5.6265916469954602</v>
      </c>
      <c r="AD7" s="19">
        <v>9.4290297455451508</v>
      </c>
      <c r="AE7" s="19">
        <v>37.166523472517397</v>
      </c>
      <c r="AF7" s="19">
        <v>1432.2281206549501</v>
      </c>
      <c r="AG7" s="19">
        <v>0.759750482272322</v>
      </c>
      <c r="AH7" s="19">
        <v>0.15729486968727299</v>
      </c>
      <c r="AI7" s="19">
        <v>2802.7173238361602</v>
      </c>
      <c r="AJ7" s="19">
        <v>6010.4407980053002</v>
      </c>
      <c r="AK7" s="19">
        <v>654.37641719868702</v>
      </c>
      <c r="AL7" s="19">
        <v>1.5098304354232699</v>
      </c>
      <c r="AM7" s="19">
        <v>22.220162371741502</v>
      </c>
      <c r="AN7" s="19">
        <v>85.850787179451004</v>
      </c>
      <c r="AO7" s="19">
        <v>29.783283811406498</v>
      </c>
      <c r="AP7" s="19">
        <v>82.740439630780202</v>
      </c>
      <c r="AQ7" s="19">
        <v>343.30330516785102</v>
      </c>
      <c r="AR7" s="19">
        <v>23.2471703339674</v>
      </c>
      <c r="AS7" s="19">
        <v>64.681024591743594</v>
      </c>
      <c r="AT7" s="39">
        <v>5.0240524417430602E-8</v>
      </c>
      <c r="AU7" s="19">
        <v>26.681270343883099</v>
      </c>
      <c r="AV7" s="19">
        <v>391.82634210250097</v>
      </c>
      <c r="AW7" s="19">
        <v>7.2033196055038495E-2</v>
      </c>
      <c r="AX7" s="19">
        <v>146.14113334837799</v>
      </c>
      <c r="AY7" s="19">
        <v>325.92530593596598</v>
      </c>
      <c r="AZ7" s="19">
        <v>908.99644241137605</v>
      </c>
      <c r="BA7" s="19">
        <v>23.300999322125602</v>
      </c>
      <c r="BB7" s="19">
        <v>19.572681360194601</v>
      </c>
      <c r="BC7" s="19">
        <v>0.21246585041594801</v>
      </c>
      <c r="BD7" s="19">
        <v>3.6613605936251798</v>
      </c>
      <c r="BE7" s="19">
        <v>7.4677421941241703E-2</v>
      </c>
      <c r="BF7" s="19">
        <v>2.21823934336481</v>
      </c>
      <c r="BG7" s="19">
        <v>0.34449252688777099</v>
      </c>
      <c r="BH7" s="19">
        <v>112.12452499482799</v>
      </c>
      <c r="BI7" s="19">
        <v>790.59185601624597</v>
      </c>
      <c r="BJ7" s="19">
        <v>7.1062859589027898</v>
      </c>
      <c r="BK7" s="19">
        <v>0.64930597969803805</v>
      </c>
      <c r="BL7" s="19">
        <v>3.6489396530634899</v>
      </c>
      <c r="BM7" s="19">
        <v>1444.1405720994701</v>
      </c>
      <c r="BN7" s="19">
        <v>44.1365430123086</v>
      </c>
      <c r="BO7" s="19">
        <v>152.86654805395401</v>
      </c>
      <c r="BP7" s="19">
        <v>125.09125534886201</v>
      </c>
      <c r="BQ7" s="19">
        <v>0.73616085720847901</v>
      </c>
      <c r="BR7" s="19">
        <v>0.13064077070976801</v>
      </c>
      <c r="BS7" s="19">
        <v>3.2485012541795801</v>
      </c>
      <c r="BT7" s="19">
        <v>8.6700961184577707</v>
      </c>
      <c r="BU7" s="19">
        <v>46.555503613129503</v>
      </c>
      <c r="BV7" s="19">
        <v>223.011014482853</v>
      </c>
      <c r="BW7" s="19">
        <v>24.760505577689798</v>
      </c>
      <c r="BX7" s="19">
        <v>2.91700452337379</v>
      </c>
      <c r="BY7" s="19">
        <v>2464.75209045159</v>
      </c>
      <c r="BZ7" s="19">
        <v>1226.11672923997</v>
      </c>
      <c r="CA7" s="19">
        <v>598.28232963250002</v>
      </c>
      <c r="CB7" s="19">
        <v>89.330612818830403</v>
      </c>
      <c r="CC7" s="19">
        <v>336.43684592971999</v>
      </c>
      <c r="CD7" s="19">
        <v>223.39646301339801</v>
      </c>
      <c r="CE7" s="19">
        <v>1265.37553827447</v>
      </c>
      <c r="CF7" s="19">
        <v>5.2314265244658298</v>
      </c>
      <c r="CG7" s="19">
        <v>747.12896703019305</v>
      </c>
      <c r="CH7" s="19">
        <v>219.74176584987501</v>
      </c>
      <c r="CI7" s="19">
        <v>11.537111176554101</v>
      </c>
      <c r="CJ7" s="19">
        <v>32.039696826534097</v>
      </c>
      <c r="CK7" s="39">
        <v>9.1219284362929003E-8</v>
      </c>
      <c r="CL7" s="19">
        <v>40.804814564468998</v>
      </c>
      <c r="CM7" s="19">
        <v>9.59653094393213E-2</v>
      </c>
      <c r="CN7" s="19">
        <v>0.16245802793929601</v>
      </c>
      <c r="CO7" s="19">
        <v>68.6491715503916</v>
      </c>
      <c r="CP7" s="19">
        <v>92.0666872277002</v>
      </c>
      <c r="CQ7" s="19">
        <v>0.84530401934357502</v>
      </c>
      <c r="CR7" s="19">
        <v>0.18683298956105299</v>
      </c>
      <c r="CS7" s="19">
        <v>59.072497281952302</v>
      </c>
      <c r="CT7" s="19">
        <v>40.430105301805398</v>
      </c>
      <c r="CU7" s="19">
        <v>10.193257475193199</v>
      </c>
      <c r="CV7" s="19">
        <v>12.562880637013601</v>
      </c>
      <c r="CW7" s="19">
        <v>7.4772748545492496</v>
      </c>
      <c r="CX7" s="19">
        <v>781.93140516794699</v>
      </c>
      <c r="CY7" s="19">
        <v>0.73081703240972495</v>
      </c>
      <c r="CZ7" s="19">
        <v>6.8349547352039899</v>
      </c>
      <c r="DA7" s="19">
        <v>30.5714489110652</v>
      </c>
      <c r="DB7" s="19">
        <v>1.9991110714454501</v>
      </c>
      <c r="DC7" s="19">
        <v>55.115771750534599</v>
      </c>
      <c r="DD7" s="19">
        <v>861.58202069625895</v>
      </c>
      <c r="DE7" s="19">
        <v>2.0263057746311102</v>
      </c>
      <c r="DF7" s="19">
        <v>1.4404766729496099</v>
      </c>
      <c r="DG7" s="19">
        <v>522.33549116409597</v>
      </c>
      <c r="DH7" s="19">
        <v>57.443264509264502</v>
      </c>
      <c r="DI7" s="19">
        <v>6.6134619605122698</v>
      </c>
      <c r="DJ7" s="19">
        <v>3.3351427877039401</v>
      </c>
      <c r="DK7" s="19">
        <v>6.3766093110718902</v>
      </c>
      <c r="DL7" s="19">
        <v>1121.42203235171</v>
      </c>
      <c r="DM7" s="19">
        <v>150.783824201664</v>
      </c>
      <c r="DN7" s="19">
        <v>54.723337486897698</v>
      </c>
      <c r="DO7" s="19">
        <v>10.747988178959901</v>
      </c>
      <c r="DP7" s="19">
        <v>90.215478638065605</v>
      </c>
      <c r="DQ7" s="19">
        <v>19.702226290347401</v>
      </c>
      <c r="DR7" s="19">
        <v>31.049987538487098</v>
      </c>
      <c r="DS7" s="19">
        <v>206.62397165596599</v>
      </c>
      <c r="DT7" s="19">
        <v>67.625468371141906</v>
      </c>
      <c r="DU7" s="19">
        <v>0.27123449598537502</v>
      </c>
      <c r="DV7" s="19">
        <v>1152.2881468887099</v>
      </c>
      <c r="DW7" s="19">
        <v>1098.09513771958</v>
      </c>
      <c r="DX7" s="19">
        <v>286.65113524316399</v>
      </c>
      <c r="DY7" s="19">
        <v>558.87342272301305</v>
      </c>
      <c r="DZ7" s="19">
        <v>94.118893973453595</v>
      </c>
      <c r="EA7" s="19">
        <v>16.276550805056701</v>
      </c>
      <c r="EB7" s="19">
        <v>819.92271312953096</v>
      </c>
      <c r="EC7" s="19">
        <v>3.5385209350492399</v>
      </c>
      <c r="ED7" s="19">
        <v>68.366324270415902</v>
      </c>
      <c r="EE7" s="19">
        <v>500.15947582935399</v>
      </c>
      <c r="EF7" s="19">
        <v>4.3383338508529699</v>
      </c>
      <c r="EG7" s="19">
        <v>0.246156076415255</v>
      </c>
      <c r="EH7" s="19">
        <v>0.183828513421122</v>
      </c>
      <c r="EI7" s="19">
        <v>767.15640018198997</v>
      </c>
      <c r="EJ7" s="19">
        <v>48.007736275933603</v>
      </c>
      <c r="EK7" s="19">
        <v>10.4647025530665</v>
      </c>
      <c r="EL7" s="19">
        <v>1.17760339757337</v>
      </c>
      <c r="EM7" s="19">
        <v>98.246015098650005</v>
      </c>
      <c r="EN7" s="19">
        <v>20.9287746242906</v>
      </c>
      <c r="EO7" s="19">
        <v>7.83409017681082</v>
      </c>
      <c r="EP7" s="19">
        <v>0.11894874958113499</v>
      </c>
      <c r="EQ7" s="19">
        <v>2.7413345445583101E-3</v>
      </c>
      <c r="ER7" s="19">
        <v>644.77178900333001</v>
      </c>
      <c r="ES7" s="19">
        <v>0.17261353636466301</v>
      </c>
      <c r="ET7" s="19">
        <v>1793.65607425248</v>
      </c>
      <c r="EU7" s="19">
        <v>4.6157794494795104</v>
      </c>
      <c r="EV7" s="19">
        <v>2.0418088384119</v>
      </c>
      <c r="EW7" s="19">
        <v>24.391499569153599</v>
      </c>
      <c r="EX7" s="19">
        <v>4.5444837809609799</v>
      </c>
      <c r="EY7" s="19">
        <v>133.571361611567</v>
      </c>
      <c r="EZ7" s="19">
        <v>1232.7882483533699</v>
      </c>
      <c r="FA7" s="19">
        <v>65.538707660604999</v>
      </c>
      <c r="FB7" s="19">
        <v>103.38156231898699</v>
      </c>
      <c r="FC7" s="19">
        <v>2.46654259458534E-2</v>
      </c>
      <c r="FD7" s="19">
        <v>571.72258303454998</v>
      </c>
      <c r="FE7" s="19">
        <v>6.0460545479293604</v>
      </c>
      <c r="FF7" s="39">
        <v>1.3318005943481299E-7</v>
      </c>
      <c r="FG7" s="19">
        <v>7.8540604732711003E-2</v>
      </c>
      <c r="FH7" s="19">
        <v>11.879117885446201</v>
      </c>
      <c r="FI7" s="19">
        <v>120.03217966766201</v>
      </c>
      <c r="FJ7" s="19">
        <v>476.87163843804302</v>
      </c>
      <c r="FK7" s="19">
        <v>0.41852517725230398</v>
      </c>
      <c r="FL7" s="19">
        <v>17.8227065927524</v>
      </c>
      <c r="FM7" s="19">
        <v>46.3402512735342</v>
      </c>
      <c r="FN7" s="19">
        <v>190.44631101841699</v>
      </c>
      <c r="FO7" s="19">
        <v>797.10142596184301</v>
      </c>
      <c r="FP7" s="19">
        <v>11.0892453428163</v>
      </c>
      <c r="FQ7" s="19">
        <v>6627.7840607437902</v>
      </c>
      <c r="FR7" s="19">
        <v>1025.2961865649499</v>
      </c>
      <c r="FS7" s="19">
        <v>17.305020622632</v>
      </c>
      <c r="FT7" s="19">
        <v>9.8850974464968697E-2</v>
      </c>
      <c r="FU7" s="19">
        <v>4288.7834464822099</v>
      </c>
      <c r="FV7" s="19">
        <v>1838.0216695904901</v>
      </c>
      <c r="FW7" s="19">
        <v>131.30499009150401</v>
      </c>
      <c r="FX7" s="19">
        <v>0.47226450008857901</v>
      </c>
      <c r="FY7" s="19">
        <v>0.22401688091059099</v>
      </c>
      <c r="FZ7" s="19">
        <v>70042.359851808098</v>
      </c>
      <c r="GA7" s="15">
        <v>24.393000000000001</v>
      </c>
      <c r="GB7" s="15">
        <v>0</v>
      </c>
      <c r="GC7" s="15">
        <v>6.375</v>
      </c>
      <c r="GD7" s="15">
        <v>0</v>
      </c>
      <c r="GE7" s="15">
        <v>155.691</v>
      </c>
      <c r="GF7" s="15">
        <v>4.3890000000000002</v>
      </c>
      <c r="GG7" s="15">
        <v>0</v>
      </c>
      <c r="GH7" s="15">
        <v>0.41099999999999998</v>
      </c>
      <c r="GI7" s="15">
        <v>0</v>
      </c>
      <c r="GJ7" s="15">
        <v>0</v>
      </c>
      <c r="GK7" s="15">
        <v>3.6789999999999998</v>
      </c>
      <c r="GL7" s="15">
        <v>0</v>
      </c>
      <c r="GM7" s="15">
        <v>52.415999999999997</v>
      </c>
      <c r="GN7" s="15">
        <v>0</v>
      </c>
    </row>
    <row r="8" spans="1:198">
      <c r="A8" s="19" t="s">
        <v>2</v>
      </c>
      <c r="B8" s="19" t="s">
        <v>82</v>
      </c>
      <c r="C8" s="19">
        <v>0.21146208004018099</v>
      </c>
      <c r="D8" s="19">
        <v>2.6638459084906699E-2</v>
      </c>
      <c r="E8" s="19">
        <v>0.29299103818803601</v>
      </c>
      <c r="F8" s="19">
        <v>6.4916250191406899E-3</v>
      </c>
      <c r="G8" s="19">
        <v>7.22767942466786E-2</v>
      </c>
      <c r="H8" s="19">
        <v>0</v>
      </c>
      <c r="I8" s="19">
        <v>0.37873976279549398</v>
      </c>
      <c r="J8" s="19">
        <v>11.3148697529</v>
      </c>
      <c r="K8" s="19">
        <v>6.16148276333832</v>
      </c>
      <c r="L8" s="39">
        <v>7.1186223074232698E-8</v>
      </c>
      <c r="M8" s="19">
        <v>1.1626605878015801E-2</v>
      </c>
      <c r="N8" s="19">
        <v>3.40069449046808E-2</v>
      </c>
      <c r="O8" s="19">
        <v>2.35879033076992E-2</v>
      </c>
      <c r="P8" s="19">
        <v>20.484985838864699</v>
      </c>
      <c r="Q8" s="19">
        <v>48.985152868678803</v>
      </c>
      <c r="R8" s="19">
        <v>4.8196800999584903</v>
      </c>
      <c r="S8" s="19">
        <v>3.7077407523654897E-2</v>
      </c>
      <c r="T8" s="39">
        <v>2.7709258757874698E-7</v>
      </c>
      <c r="U8" s="19">
        <v>4.2502529565230901E-2</v>
      </c>
      <c r="V8" s="19">
        <v>1.43505106847618E-2</v>
      </c>
      <c r="W8" s="19">
        <v>2.97192245209518E-3</v>
      </c>
      <c r="X8" s="19">
        <v>2.7284541410997398E-2</v>
      </c>
      <c r="Y8" s="39">
        <v>1.9399482504922001E-7</v>
      </c>
      <c r="Z8" s="19">
        <v>177.91561149526399</v>
      </c>
      <c r="AA8" s="19">
        <v>2.61665154722891E-3</v>
      </c>
      <c r="AB8" s="19">
        <v>3.2002559761070803E-2</v>
      </c>
      <c r="AC8" s="19">
        <v>1.02736904837833E-3</v>
      </c>
      <c r="AD8" s="19">
        <v>1.50475402945564E-4</v>
      </c>
      <c r="AE8" s="19">
        <v>0.24005025743651001</v>
      </c>
      <c r="AF8" s="19">
        <v>247.60339784729001</v>
      </c>
      <c r="AG8" s="19">
        <v>1.23912231489203E-2</v>
      </c>
      <c r="AH8" s="39">
        <v>7.6383238374594596E-7</v>
      </c>
      <c r="AI8" s="19">
        <v>3.2393364369984398E-2</v>
      </c>
      <c r="AJ8" s="19">
        <v>444.49444990971</v>
      </c>
      <c r="AK8" s="19">
        <v>3.0266803915095401E-2</v>
      </c>
      <c r="AL8" s="39">
        <v>8.6084984949573195E-8</v>
      </c>
      <c r="AM8" s="19">
        <v>6.6287528055978095E-2</v>
      </c>
      <c r="AN8" s="19">
        <v>0.204625616174229</v>
      </c>
      <c r="AO8" s="19">
        <v>7.70154930008348E-3</v>
      </c>
      <c r="AP8" s="19">
        <v>0.221590446126331</v>
      </c>
      <c r="AQ8" s="19">
        <v>2.0035785536231299E-2</v>
      </c>
      <c r="AR8" s="19">
        <v>4.2530807260698501E-2</v>
      </c>
      <c r="AS8" s="19">
        <v>2.7554605707483999</v>
      </c>
      <c r="AT8" s="39">
        <v>6.6870758843154806E-8</v>
      </c>
      <c r="AU8" s="19">
        <v>2.4168876370028299E-2</v>
      </c>
      <c r="AV8" s="19">
        <v>1.9660547260350401</v>
      </c>
      <c r="AW8" s="39">
        <v>5.6982251455210099E-5</v>
      </c>
      <c r="AX8" s="19">
        <v>1.56004198708528E-2</v>
      </c>
      <c r="AY8" s="19">
        <v>9.5263135576041796E-3</v>
      </c>
      <c r="AZ8" s="19">
        <v>8.4608789422268502E-2</v>
      </c>
      <c r="BA8" s="19">
        <v>4.0036926834155703E-2</v>
      </c>
      <c r="BB8" s="19">
        <v>5.8378417525082403E-2</v>
      </c>
      <c r="BC8" s="39">
        <v>2.2140099133464401E-7</v>
      </c>
      <c r="BD8" s="19">
        <v>0.75827844486949003</v>
      </c>
      <c r="BE8" s="19">
        <v>9.7791756036049102E-2</v>
      </c>
      <c r="BF8" s="19">
        <v>8.9223614517109206E-3</v>
      </c>
      <c r="BG8" s="19">
        <v>1.06357796246181E-2</v>
      </c>
      <c r="BH8" s="19">
        <v>1.13217783240535</v>
      </c>
      <c r="BI8" s="19">
        <v>44.803163360656498</v>
      </c>
      <c r="BJ8" s="19">
        <v>0.63552391311450496</v>
      </c>
      <c r="BK8" s="19">
        <v>8.8173710971874292E-3</v>
      </c>
      <c r="BL8" s="19">
        <v>239.79220753583201</v>
      </c>
      <c r="BM8" s="19">
        <v>339.108562969974</v>
      </c>
      <c r="BN8" s="19">
        <v>4.0164755149711802E-2</v>
      </c>
      <c r="BO8" s="19">
        <v>7.3085005444804096</v>
      </c>
      <c r="BP8" s="19">
        <v>5.00164533885233E-4</v>
      </c>
      <c r="BQ8" s="19">
        <v>0.17333264929291201</v>
      </c>
      <c r="BR8" s="39">
        <v>1.8542327793307901E-7</v>
      </c>
      <c r="BS8" s="19">
        <v>0.44681728043555502</v>
      </c>
      <c r="BT8" s="39">
        <v>1.4669568557548199E-7</v>
      </c>
      <c r="BU8" s="19">
        <v>6.4399933697279798E-3</v>
      </c>
      <c r="BV8" s="19">
        <v>33.565281929179903</v>
      </c>
      <c r="BW8" s="19">
        <v>2.23093960415504</v>
      </c>
      <c r="BX8" s="19">
        <v>1.1805068447453399E-2</v>
      </c>
      <c r="BY8" s="19">
        <v>4.56629636324445</v>
      </c>
      <c r="BZ8" s="19">
        <v>8.5358947111007499E-2</v>
      </c>
      <c r="CA8" s="19">
        <v>194.698623530455</v>
      </c>
      <c r="CB8" s="19">
        <v>184.38356153341601</v>
      </c>
      <c r="CC8" s="19">
        <v>1.1549179446303499</v>
      </c>
      <c r="CD8" s="19">
        <v>10.6888546661633</v>
      </c>
      <c r="CE8" s="19">
        <v>55.464273860409499</v>
      </c>
      <c r="CF8" s="19">
        <v>1.8370261643991699E-3</v>
      </c>
      <c r="CG8" s="19">
        <v>4.4522316194831904</v>
      </c>
      <c r="CH8" s="19">
        <v>1.58545564169841</v>
      </c>
      <c r="CI8" s="19">
        <v>12.2438193175587</v>
      </c>
      <c r="CJ8" s="19">
        <v>1.6964885815332901E-2</v>
      </c>
      <c r="CK8" s="39">
        <v>2.3261110966798301E-7</v>
      </c>
      <c r="CL8" s="19">
        <v>0.96109810987265398</v>
      </c>
      <c r="CM8" s="19">
        <v>1.0748923942019399</v>
      </c>
      <c r="CN8" s="19">
        <v>1.8866706965444301E-2</v>
      </c>
      <c r="CO8" s="19">
        <v>2.1686745778177201</v>
      </c>
      <c r="CP8" s="19">
        <v>2.0917031705428002</v>
      </c>
      <c r="CQ8" s="39">
        <v>3.1287327020996398E-7</v>
      </c>
      <c r="CR8" s="19">
        <v>3.5011248921103401E-4</v>
      </c>
      <c r="CS8" s="19">
        <v>1.66373645669495</v>
      </c>
      <c r="CT8" s="19">
        <v>4.0049938888700796</v>
      </c>
      <c r="CU8" s="19">
        <v>2.7972848183508399</v>
      </c>
      <c r="CV8" s="39">
        <v>9.7030827416118596E-5</v>
      </c>
      <c r="CW8" s="19">
        <v>2.1207166832133199E-2</v>
      </c>
      <c r="CX8" s="19">
        <v>2.2632631632868798</v>
      </c>
      <c r="CY8" s="19">
        <v>1.7117734380446701E-2</v>
      </c>
      <c r="CZ8" s="19">
        <v>6.3965768335533205E-2</v>
      </c>
      <c r="DA8" s="19">
        <v>3.2544210286367801E-2</v>
      </c>
      <c r="DB8" s="19">
        <v>3.0956721205979299E-3</v>
      </c>
      <c r="DC8" s="19">
        <v>9.4028355717115809E-3</v>
      </c>
      <c r="DD8" s="19">
        <v>0.18331044210650599</v>
      </c>
      <c r="DE8" s="19">
        <v>0.30765384687140901</v>
      </c>
      <c r="DF8" s="19">
        <v>3.6941062707708298E-2</v>
      </c>
      <c r="DG8" s="19">
        <v>2.55474728817821E-3</v>
      </c>
      <c r="DH8" s="19">
        <v>2.9725553321777701E-3</v>
      </c>
      <c r="DI8" s="19">
        <v>0.13741919015707099</v>
      </c>
      <c r="DJ8" s="19">
        <v>5.5350062433245702E-2</v>
      </c>
      <c r="DK8" s="19">
        <v>1.1337858565610599E-3</v>
      </c>
      <c r="DL8" s="19">
        <v>61.085815455743003</v>
      </c>
      <c r="DM8" s="19">
        <v>4.02899773161473E-2</v>
      </c>
      <c r="DN8" s="19">
        <v>5.4476357459358202E-3</v>
      </c>
      <c r="DO8" s="19">
        <v>1.44224267075294E-2</v>
      </c>
      <c r="DP8" s="39">
        <v>6.3126844341724201E-5</v>
      </c>
      <c r="DQ8" s="19">
        <v>4.1769341632488001E-2</v>
      </c>
      <c r="DR8" s="19">
        <v>8.5890723588394904E-2</v>
      </c>
      <c r="DS8" s="19">
        <v>5.1193878972805799E-2</v>
      </c>
      <c r="DT8" s="19">
        <v>8.6555904741813603E-3</v>
      </c>
      <c r="DU8" s="19">
        <v>9.6952443762434101E-2</v>
      </c>
      <c r="DV8" s="19">
        <v>4.0138151664129403E-3</v>
      </c>
      <c r="DW8" s="19">
        <v>0.30762172211335498</v>
      </c>
      <c r="DX8" s="19">
        <v>0.121651278648959</v>
      </c>
      <c r="DY8" s="19">
        <v>18.220026100318702</v>
      </c>
      <c r="DZ8" s="19">
        <v>0.697107154732031</v>
      </c>
      <c r="EA8" s="19">
        <v>1.5245785417153801</v>
      </c>
      <c r="EB8" s="19">
        <v>2.6662998517590699</v>
      </c>
      <c r="EC8" s="19">
        <v>0.99349539844531398</v>
      </c>
      <c r="ED8" s="19">
        <v>25.162021061142699</v>
      </c>
      <c r="EE8" s="19">
        <v>832.20429291043899</v>
      </c>
      <c r="EF8" s="19">
        <v>0.365348923425594</v>
      </c>
      <c r="EG8" s="19">
        <v>1.1170810558988999E-3</v>
      </c>
      <c r="EH8" s="39">
        <v>2.4462602507257597E-7</v>
      </c>
      <c r="EI8" s="19">
        <v>4.7972494696163599</v>
      </c>
      <c r="EJ8" s="19">
        <v>1.29979181898185</v>
      </c>
      <c r="EK8" s="19">
        <v>0.40056414251399902</v>
      </c>
      <c r="EL8" s="19">
        <v>0.123541789013337</v>
      </c>
      <c r="EM8" s="19">
        <v>5.4688747983179002</v>
      </c>
      <c r="EN8" s="19">
        <v>0.134720892113178</v>
      </c>
      <c r="EO8" s="19">
        <v>0.82395520812273704</v>
      </c>
      <c r="EP8" s="19">
        <v>1.7786003911560299E-4</v>
      </c>
      <c r="EQ8" s="19">
        <v>3.9257388315413002E-4</v>
      </c>
      <c r="ER8" s="19">
        <v>6.9893205304151898E-2</v>
      </c>
      <c r="ES8" s="39">
        <v>7.29473472268257E-7</v>
      </c>
      <c r="ET8" s="19">
        <v>2.9282017159919098</v>
      </c>
      <c r="EU8" s="19">
        <v>0.10006317205010901</v>
      </c>
      <c r="EV8" s="19">
        <v>1.0020549732314201E-2</v>
      </c>
      <c r="EW8" s="19">
        <v>0.23815995214234001</v>
      </c>
      <c r="EX8" s="39">
        <v>1.7290293806279101E-7</v>
      </c>
      <c r="EY8" s="19">
        <v>0.84661778285169997</v>
      </c>
      <c r="EZ8" s="19">
        <v>215.86029149790599</v>
      </c>
      <c r="FA8" s="19">
        <v>60.493538535652498</v>
      </c>
      <c r="FB8" s="19">
        <v>5.0393927605637601E-2</v>
      </c>
      <c r="FC8" s="19">
        <v>0.74485367867718999</v>
      </c>
      <c r="FD8" s="19">
        <v>9.3953725742795093</v>
      </c>
      <c r="FE8" s="39">
        <v>5.5284637272689498E-6</v>
      </c>
      <c r="FF8" s="39">
        <v>1.5912627475925599E-7</v>
      </c>
      <c r="FG8" s="39">
        <v>8.7154143226208304E-5</v>
      </c>
      <c r="FH8" s="19">
        <v>1.5927108649377499E-3</v>
      </c>
      <c r="FI8" s="19">
        <v>4.8844954951619496E-3</v>
      </c>
      <c r="FJ8" s="19">
        <v>2.0083565833579202</v>
      </c>
      <c r="FK8" s="19">
        <v>25.400859988636601</v>
      </c>
      <c r="FL8" s="19">
        <v>6.8511949320845204E-4</v>
      </c>
      <c r="FM8" s="19">
        <v>18.323502343475599</v>
      </c>
      <c r="FN8" s="19">
        <v>103.781401472368</v>
      </c>
      <c r="FO8" s="19">
        <v>9.4946138990502291</v>
      </c>
      <c r="FP8" s="19">
        <v>1.47214903713181E-2</v>
      </c>
      <c r="FQ8" s="19">
        <v>135.898382249843</v>
      </c>
      <c r="FR8" s="19">
        <v>5.8116564426851603E-3</v>
      </c>
      <c r="FS8" s="19">
        <v>3.3634827110374301</v>
      </c>
      <c r="FT8" s="39">
        <v>1.9501352965275799E-7</v>
      </c>
      <c r="FU8" s="19">
        <v>2.0446269159810799</v>
      </c>
      <c r="FV8" s="19">
        <v>0.13994702769824799</v>
      </c>
      <c r="FW8" s="19">
        <v>0.218728696533183</v>
      </c>
      <c r="FX8" s="19">
        <v>8.2484958052429205E-4</v>
      </c>
      <c r="FY8" s="19">
        <v>1.26651153535407E-3</v>
      </c>
      <c r="FZ8" s="19">
        <v>3674.4194243693801</v>
      </c>
      <c r="GA8" s="15">
        <v>22.649000000000001</v>
      </c>
      <c r="GB8" s="15">
        <v>3.5999999999999997E-2</v>
      </c>
      <c r="GC8" s="15">
        <v>0</v>
      </c>
      <c r="GD8" s="15">
        <v>5.8000000000000003E-2</v>
      </c>
      <c r="GE8" s="15">
        <v>3.7749999999999999</v>
      </c>
      <c r="GF8" s="15">
        <v>0</v>
      </c>
      <c r="GG8" s="15">
        <v>0</v>
      </c>
      <c r="GH8" s="15">
        <v>0.51800000000000002</v>
      </c>
      <c r="GI8" s="15">
        <v>0</v>
      </c>
      <c r="GJ8" s="15">
        <v>0</v>
      </c>
      <c r="GK8" s="15">
        <v>0</v>
      </c>
      <c r="GL8" s="15">
        <v>0</v>
      </c>
      <c r="GM8" s="15">
        <v>9.4149999999999991</v>
      </c>
      <c r="GN8" s="15">
        <v>0</v>
      </c>
    </row>
    <row r="9" spans="1:198">
      <c r="A9" s="19" t="s">
        <v>3</v>
      </c>
      <c r="B9" s="19" t="s">
        <v>85</v>
      </c>
      <c r="C9" s="19">
        <v>7.4826836421042797</v>
      </c>
      <c r="D9" s="19">
        <v>4.2968318212755303</v>
      </c>
      <c r="E9" s="19">
        <v>54.6721716911226</v>
      </c>
      <c r="F9" s="19">
        <v>10.1063995544161</v>
      </c>
      <c r="G9" s="19">
        <v>502.37319939721101</v>
      </c>
      <c r="H9" s="19">
        <v>1.96309840257785</v>
      </c>
      <c r="I9" s="19">
        <v>0</v>
      </c>
      <c r="J9" s="19">
        <v>335.75121465401497</v>
      </c>
      <c r="K9" s="19">
        <v>9.1409359384226097</v>
      </c>
      <c r="L9" s="19">
        <v>2.8339985238898802</v>
      </c>
      <c r="M9" s="19">
        <v>1318.79844334676</v>
      </c>
      <c r="N9" s="19">
        <v>867.24545573204</v>
      </c>
      <c r="O9" s="19">
        <v>3.2586711257440699</v>
      </c>
      <c r="P9" s="19">
        <v>0.88174291903427404</v>
      </c>
      <c r="Q9" s="19">
        <v>930.36567537794997</v>
      </c>
      <c r="R9" s="19">
        <v>0.46813839947365699</v>
      </c>
      <c r="S9" s="19">
        <v>0.54382557364174999</v>
      </c>
      <c r="T9" s="19">
        <v>0.58039555973566803</v>
      </c>
      <c r="U9" s="19">
        <v>4.66363094613087</v>
      </c>
      <c r="V9" s="19">
        <v>3.60198528519371</v>
      </c>
      <c r="W9" s="19">
        <v>4.6117058710750802</v>
      </c>
      <c r="X9" s="19">
        <v>1750.1323258147199</v>
      </c>
      <c r="Y9" s="19">
        <v>87.471905740583097</v>
      </c>
      <c r="Z9" s="19">
        <v>63.449377682579403</v>
      </c>
      <c r="AA9" s="19">
        <v>20.560033837205498</v>
      </c>
      <c r="AB9" s="19">
        <v>0.68448352193693196</v>
      </c>
      <c r="AC9" s="19">
        <v>0.110619194056821</v>
      </c>
      <c r="AD9" s="19">
        <v>48.611563856385203</v>
      </c>
      <c r="AE9" s="19">
        <v>5.1608794745287101</v>
      </c>
      <c r="AF9" s="19">
        <v>2290.0594219639402</v>
      </c>
      <c r="AG9" s="19">
        <v>2.4667397975371701</v>
      </c>
      <c r="AH9" s="19">
        <v>4.6748629659940901</v>
      </c>
      <c r="AI9" s="19">
        <v>452.41652277383798</v>
      </c>
      <c r="AJ9" s="19">
        <v>89333.583356224306</v>
      </c>
      <c r="AK9" s="19">
        <v>71.8134047502123</v>
      </c>
      <c r="AL9" s="19">
        <v>2.2044677014096299E-2</v>
      </c>
      <c r="AM9" s="19">
        <v>21.161562362109098</v>
      </c>
      <c r="AN9" s="19">
        <v>24.389435392679101</v>
      </c>
      <c r="AO9" s="19">
        <v>33.445395989545602</v>
      </c>
      <c r="AP9" s="19">
        <v>15.330495460055101</v>
      </c>
      <c r="AQ9" s="19">
        <v>3.0551216207953402</v>
      </c>
      <c r="AR9" s="19">
        <v>7.1822821201746798</v>
      </c>
      <c r="AS9" s="19">
        <v>184.59527414985499</v>
      </c>
      <c r="AT9" s="19">
        <v>3.0568117515789401</v>
      </c>
      <c r="AU9" s="19">
        <v>10.153110105284201</v>
      </c>
      <c r="AV9" s="19">
        <v>641.59025167619598</v>
      </c>
      <c r="AW9" s="19">
        <v>0.62924214540257695</v>
      </c>
      <c r="AX9" s="19">
        <v>17.848168155314099</v>
      </c>
      <c r="AY9" s="19">
        <v>20.690848051275999</v>
      </c>
      <c r="AZ9" s="19">
        <v>374.61651235205699</v>
      </c>
      <c r="BA9" s="19">
        <v>22.261057226310399</v>
      </c>
      <c r="BB9" s="19">
        <v>48.844784744436701</v>
      </c>
      <c r="BC9" s="19">
        <v>6.8082863886908296</v>
      </c>
      <c r="BD9" s="19">
        <v>14.8213273096833</v>
      </c>
      <c r="BE9" s="19">
        <v>0.62777802168214003</v>
      </c>
      <c r="BF9" s="19">
        <v>10.513507595157</v>
      </c>
      <c r="BG9" s="19">
        <v>394.79955809457601</v>
      </c>
      <c r="BH9" s="19">
        <v>202.55206617962</v>
      </c>
      <c r="BI9" s="19">
        <v>2027.76639451592</v>
      </c>
      <c r="BJ9" s="19">
        <v>83.446949669875096</v>
      </c>
      <c r="BK9" s="19">
        <v>2.4151481282382401E-2</v>
      </c>
      <c r="BL9" s="19">
        <v>7.3908453598341497</v>
      </c>
      <c r="BM9" s="19">
        <v>3784.6323343477102</v>
      </c>
      <c r="BN9" s="19">
        <v>127.868178374362</v>
      </c>
      <c r="BO9" s="19">
        <v>111.053964935229</v>
      </c>
      <c r="BP9" s="19">
        <v>12.849933644968401</v>
      </c>
      <c r="BQ9" s="19">
        <v>7.5236474679733698</v>
      </c>
      <c r="BR9" s="19">
        <v>0.32261275497974501</v>
      </c>
      <c r="BS9" s="19">
        <v>3.2497995898469298</v>
      </c>
      <c r="BT9" s="19">
        <v>1.2535689147462099</v>
      </c>
      <c r="BU9" s="19">
        <v>5.0492265421450302</v>
      </c>
      <c r="BV9" s="19">
        <v>5571.9728932565404</v>
      </c>
      <c r="BW9" s="19">
        <v>77.503635778195303</v>
      </c>
      <c r="BX9" s="19">
        <v>129.10631662301799</v>
      </c>
      <c r="BY9" s="19">
        <v>12650.842627783</v>
      </c>
      <c r="BZ9" s="19">
        <v>5534.6393454005301</v>
      </c>
      <c r="CA9" s="19">
        <v>140.38048411730799</v>
      </c>
      <c r="CB9" s="19">
        <v>39.766405355932299</v>
      </c>
      <c r="CC9" s="19">
        <v>1023.88691128066</v>
      </c>
      <c r="CD9" s="19">
        <v>437.34004765748602</v>
      </c>
      <c r="CE9" s="19">
        <v>1365.0284457467999</v>
      </c>
      <c r="CF9" s="19">
        <v>26.9019794472534</v>
      </c>
      <c r="CG9" s="19">
        <v>32795.188504722501</v>
      </c>
      <c r="CH9" s="19">
        <v>217.24828592303899</v>
      </c>
      <c r="CI9" s="19">
        <v>20.2238458379544</v>
      </c>
      <c r="CJ9" s="19">
        <v>67.175552561984702</v>
      </c>
      <c r="CK9" s="19">
        <v>29.2570148943086</v>
      </c>
      <c r="CL9" s="19">
        <v>1082.3128880572699</v>
      </c>
      <c r="CM9" s="19">
        <v>1.4185163027754499</v>
      </c>
      <c r="CN9" s="19">
        <v>25.170458712469198</v>
      </c>
      <c r="CO9" s="19">
        <v>6.6100105960274096</v>
      </c>
      <c r="CP9" s="19">
        <v>65.892088860748203</v>
      </c>
      <c r="CQ9" s="19">
        <v>0.45717491636544599</v>
      </c>
      <c r="CR9" s="19">
        <v>0.20593877631778501</v>
      </c>
      <c r="CS9" s="19">
        <v>4.6052258250648404</v>
      </c>
      <c r="CT9" s="19">
        <v>12.256113946957001</v>
      </c>
      <c r="CU9" s="19">
        <v>75.597491019835601</v>
      </c>
      <c r="CV9" s="19">
        <v>11.5164907449397</v>
      </c>
      <c r="CW9" s="19">
        <v>17.676785934265599</v>
      </c>
      <c r="CX9" s="19">
        <v>4637.1844394603704</v>
      </c>
      <c r="CY9" s="19">
        <v>56.077543107778403</v>
      </c>
      <c r="CZ9" s="19">
        <v>18.7648795521457</v>
      </c>
      <c r="DA9" s="19">
        <v>69.173718222016603</v>
      </c>
      <c r="DB9" s="19">
        <v>7.5789315898979099</v>
      </c>
      <c r="DC9" s="19">
        <v>115.421422398411</v>
      </c>
      <c r="DD9" s="19">
        <v>577.54652652027301</v>
      </c>
      <c r="DE9" s="19">
        <v>35.299735592915397</v>
      </c>
      <c r="DF9" s="19">
        <v>0.71768456212759901</v>
      </c>
      <c r="DG9" s="19">
        <v>39.8017647694071</v>
      </c>
      <c r="DH9" s="19">
        <v>380.40473703850398</v>
      </c>
      <c r="DI9" s="19">
        <v>102.09857948753999</v>
      </c>
      <c r="DJ9" s="19">
        <v>9.31240243751283</v>
      </c>
      <c r="DK9" s="19">
        <v>46.117476060719298</v>
      </c>
      <c r="DL9" s="19">
        <v>1875.75207727931</v>
      </c>
      <c r="DM9" s="19">
        <v>10954.9567752904</v>
      </c>
      <c r="DN9" s="19">
        <v>4.9152175583393998</v>
      </c>
      <c r="DO9" s="19">
        <v>4.6514800861434002</v>
      </c>
      <c r="DP9" s="19">
        <v>301.70502498830098</v>
      </c>
      <c r="DQ9" s="19">
        <v>297.01005908461002</v>
      </c>
      <c r="DR9" s="19">
        <v>321.63336878559301</v>
      </c>
      <c r="DS9" s="19">
        <v>533.26330100095095</v>
      </c>
      <c r="DT9" s="19">
        <v>44.432316101054603</v>
      </c>
      <c r="DU9" s="19">
        <v>2873.1221931498499</v>
      </c>
      <c r="DV9" s="19">
        <v>1.89222034093334</v>
      </c>
      <c r="DW9" s="19">
        <v>129.89692119751101</v>
      </c>
      <c r="DX9" s="19">
        <v>1729.3002145379801</v>
      </c>
      <c r="DY9" s="19">
        <v>369.856718898022</v>
      </c>
      <c r="DZ9" s="19">
        <v>51.184415203053298</v>
      </c>
      <c r="EA9" s="19">
        <v>1110.8707189905799</v>
      </c>
      <c r="EB9" s="19">
        <v>15809.081456747201</v>
      </c>
      <c r="EC9" s="19">
        <v>0.230267601275922</v>
      </c>
      <c r="ED9" s="19">
        <v>65.3201134628451</v>
      </c>
      <c r="EE9" s="19">
        <v>567.98617628655302</v>
      </c>
      <c r="EF9" s="19">
        <v>3.6785509315689899</v>
      </c>
      <c r="EG9" s="19">
        <v>26.151985889458501</v>
      </c>
      <c r="EH9" s="19">
        <v>0.15785998330950099</v>
      </c>
      <c r="EI9" s="19">
        <v>2721.0842540613698</v>
      </c>
      <c r="EJ9" s="19">
        <v>19.188747372159899</v>
      </c>
      <c r="EK9" s="19">
        <v>8.2571539003004499</v>
      </c>
      <c r="EL9" s="19">
        <v>5.3768517336700699</v>
      </c>
      <c r="EM9" s="19">
        <v>11211.075310742701</v>
      </c>
      <c r="EN9" s="19">
        <v>44.162299257153698</v>
      </c>
      <c r="EO9" s="19">
        <v>53.061279964744301</v>
      </c>
      <c r="EP9" s="19">
        <v>155.069293781011</v>
      </c>
      <c r="EQ9" s="19">
        <v>6.8587018482315996E-3</v>
      </c>
      <c r="ER9" s="19">
        <v>1048.69896116108</v>
      </c>
      <c r="ES9" s="19">
        <v>1.12563032125699</v>
      </c>
      <c r="ET9" s="19">
        <v>752.84422523725902</v>
      </c>
      <c r="EU9" s="19">
        <v>304.13788636468399</v>
      </c>
      <c r="EV9" s="19">
        <v>8.7442938006830193</v>
      </c>
      <c r="EW9" s="19">
        <v>50.298442565879398</v>
      </c>
      <c r="EX9" s="19">
        <v>2.54012586932856</v>
      </c>
      <c r="EY9" s="19">
        <v>592.74456623875597</v>
      </c>
      <c r="EZ9" s="19">
        <v>1343.4481911426701</v>
      </c>
      <c r="FA9" s="19">
        <v>2.00858695628503</v>
      </c>
      <c r="FB9" s="19">
        <v>6798.5569604972798</v>
      </c>
      <c r="FC9" s="19">
        <v>0.111873411967532</v>
      </c>
      <c r="FD9" s="19">
        <v>5072.8263007921896</v>
      </c>
      <c r="FE9" s="19">
        <v>1.43580038446442</v>
      </c>
      <c r="FF9" s="19">
        <v>32.361422109341902</v>
      </c>
      <c r="FG9" s="19">
        <v>1.09161945775303</v>
      </c>
      <c r="FH9" s="19">
        <v>22.9869126762493</v>
      </c>
      <c r="FI9" s="19">
        <v>12.2381336735508</v>
      </c>
      <c r="FJ9" s="19">
        <v>967.059294383929</v>
      </c>
      <c r="FK9" s="19">
        <v>1.3662325042838801</v>
      </c>
      <c r="FL9" s="19">
        <v>17.391187769203899</v>
      </c>
      <c r="FM9" s="19">
        <v>107.936319747035</v>
      </c>
      <c r="FN9" s="19">
        <v>3459.93420002427</v>
      </c>
      <c r="FO9" s="19">
        <v>7110.1335844871201</v>
      </c>
      <c r="FP9" s="19">
        <v>62.360088607233401</v>
      </c>
      <c r="FQ9" s="19">
        <v>18226.6590678096</v>
      </c>
      <c r="FR9" s="19">
        <v>10.4809091511529</v>
      </c>
      <c r="FS9" s="19">
        <v>1.7159742070420001</v>
      </c>
      <c r="FT9" s="19">
        <v>83.487279805585601</v>
      </c>
      <c r="FU9" s="19">
        <v>87.246343418197</v>
      </c>
      <c r="FV9" s="19">
        <v>3082.7580955767698</v>
      </c>
      <c r="FW9" s="19">
        <v>260.63785041457299</v>
      </c>
      <c r="FX9" s="19">
        <v>19.788286581587201</v>
      </c>
      <c r="FY9" s="19">
        <v>3.0542059495548401</v>
      </c>
      <c r="FZ9" s="19">
        <v>274796.48388741497</v>
      </c>
      <c r="GA9" s="15">
        <v>44383.033000000003</v>
      </c>
      <c r="GB9" s="15">
        <v>313.73599999999999</v>
      </c>
      <c r="GC9" s="15">
        <v>512.505</v>
      </c>
      <c r="GD9" s="15">
        <v>21.917999999999999</v>
      </c>
      <c r="GE9" s="15">
        <v>3049.0529999999999</v>
      </c>
      <c r="GF9" s="15">
        <v>89.638999999999996</v>
      </c>
      <c r="GG9" s="15">
        <v>9.3849999999999998</v>
      </c>
      <c r="GH9" s="15">
        <v>1688.4159999999999</v>
      </c>
      <c r="GI9" s="15">
        <v>19458.273000000001</v>
      </c>
      <c r="GJ9" s="15">
        <v>1.7999999999999999E-2</v>
      </c>
      <c r="GK9" s="15">
        <v>14.98</v>
      </c>
      <c r="GL9" s="15">
        <v>29.247</v>
      </c>
      <c r="GM9" s="15">
        <v>2061.087</v>
      </c>
      <c r="GN9" s="15">
        <v>2.7</v>
      </c>
    </row>
    <row r="10" spans="1:198">
      <c r="A10" s="19" t="s">
        <v>86</v>
      </c>
      <c r="B10" s="19" t="s">
        <v>87</v>
      </c>
      <c r="C10" s="19">
        <v>8.9336895919001602</v>
      </c>
      <c r="D10" s="19">
        <v>99.938206946283401</v>
      </c>
      <c r="E10" s="19">
        <v>260.50590468786697</v>
      </c>
      <c r="F10" s="19">
        <v>72.791141350494499</v>
      </c>
      <c r="G10" s="19">
        <v>174.665005492799</v>
      </c>
      <c r="H10" s="19">
        <v>40.167323994766299</v>
      </c>
      <c r="I10" s="19">
        <v>1338.8643863300299</v>
      </c>
      <c r="J10" s="19">
        <v>0</v>
      </c>
      <c r="K10" s="19">
        <v>138.01117510205799</v>
      </c>
      <c r="L10" s="19">
        <v>4.1116110174943499</v>
      </c>
      <c r="M10" s="19">
        <v>64.907254453839698</v>
      </c>
      <c r="N10" s="19">
        <v>66.724257631544006</v>
      </c>
      <c r="O10" s="19">
        <v>3.40781781571732</v>
      </c>
      <c r="P10" s="19">
        <v>241.43303624977901</v>
      </c>
      <c r="Q10" s="19">
        <v>2596.1636098298</v>
      </c>
      <c r="R10" s="19">
        <v>6.9922966006607901</v>
      </c>
      <c r="S10" s="19">
        <v>7.8446734439640302</v>
      </c>
      <c r="T10" s="19">
        <v>3.9257152089299399</v>
      </c>
      <c r="U10" s="19">
        <v>84.4148317053873</v>
      </c>
      <c r="V10" s="19">
        <v>453.55114600684402</v>
      </c>
      <c r="W10" s="19">
        <v>1.8430033389095</v>
      </c>
      <c r="X10" s="19">
        <v>866.19214502098305</v>
      </c>
      <c r="Y10" s="19">
        <v>1.30291610273033</v>
      </c>
      <c r="Z10" s="19">
        <v>951.85196086032602</v>
      </c>
      <c r="AA10" s="19">
        <v>4.19504354646448</v>
      </c>
      <c r="AB10" s="19">
        <v>0.214833144546965</v>
      </c>
      <c r="AC10" s="19">
        <v>1.43235876521757</v>
      </c>
      <c r="AD10" s="19">
        <v>3.1480625852250799</v>
      </c>
      <c r="AE10" s="19">
        <v>5.7392892019986901</v>
      </c>
      <c r="AF10" s="19">
        <v>1513.25938378713</v>
      </c>
      <c r="AG10" s="19">
        <v>1.14060665842405</v>
      </c>
      <c r="AH10" s="19">
        <v>2.13172199003251</v>
      </c>
      <c r="AI10" s="19">
        <v>221.96535663076099</v>
      </c>
      <c r="AJ10" s="19">
        <v>4937.4999595219197</v>
      </c>
      <c r="AK10" s="19">
        <v>163.184129751775</v>
      </c>
      <c r="AL10" s="19">
        <v>2.4486575564099899E-2</v>
      </c>
      <c r="AM10" s="19">
        <v>4.3684327434133703</v>
      </c>
      <c r="AN10" s="19">
        <v>29.4110384708742</v>
      </c>
      <c r="AO10" s="19">
        <v>20.583793653552799</v>
      </c>
      <c r="AP10" s="19">
        <v>1769.1556397950801</v>
      </c>
      <c r="AQ10" s="19">
        <v>16.530007451788698</v>
      </c>
      <c r="AR10" s="19">
        <v>127.26810707823201</v>
      </c>
      <c r="AS10" s="19">
        <v>6284.1305757793998</v>
      </c>
      <c r="AT10" s="19">
        <v>0.53932735840100898</v>
      </c>
      <c r="AU10" s="19">
        <v>7.7610230876907602</v>
      </c>
      <c r="AV10" s="19">
        <v>1278.45274118868</v>
      </c>
      <c r="AW10" s="19">
        <v>0.187855903419965</v>
      </c>
      <c r="AX10" s="19">
        <v>18.004086815737601</v>
      </c>
      <c r="AY10" s="19">
        <v>46.856407689043301</v>
      </c>
      <c r="AZ10" s="19">
        <v>220.34783491802699</v>
      </c>
      <c r="BA10" s="19">
        <v>8.4173086574975695</v>
      </c>
      <c r="BB10" s="19">
        <v>0.32194095925559701</v>
      </c>
      <c r="BC10" s="19">
        <v>2.3185093412676898</v>
      </c>
      <c r="BD10" s="19">
        <v>160.79183431587899</v>
      </c>
      <c r="BE10" s="19">
        <v>0.244336134089646</v>
      </c>
      <c r="BF10" s="19">
        <v>23.759282533730399</v>
      </c>
      <c r="BG10" s="19">
        <v>1.4336923376075501</v>
      </c>
      <c r="BH10" s="19">
        <v>938.73656802453104</v>
      </c>
      <c r="BI10" s="19">
        <v>8057.0858207031197</v>
      </c>
      <c r="BJ10" s="19">
        <v>47.262207021551099</v>
      </c>
      <c r="BK10" s="19">
        <v>0.28672860418228202</v>
      </c>
      <c r="BL10" s="19">
        <v>75.485639543456301</v>
      </c>
      <c r="BM10" s="19">
        <v>71686.738937474103</v>
      </c>
      <c r="BN10" s="19">
        <v>32.792501000610898</v>
      </c>
      <c r="BO10" s="19">
        <v>653.06335667904705</v>
      </c>
      <c r="BP10" s="19">
        <v>30.773055236407799</v>
      </c>
      <c r="BQ10" s="19">
        <v>5.1522862425525302</v>
      </c>
      <c r="BR10" s="19">
        <v>0.87254220414784101</v>
      </c>
      <c r="BS10" s="19">
        <v>0.62557185020828598</v>
      </c>
      <c r="BT10" s="19">
        <v>1.2727529789228</v>
      </c>
      <c r="BU10" s="19">
        <v>12.4168480838162</v>
      </c>
      <c r="BV10" s="19">
        <v>535.26232451057297</v>
      </c>
      <c r="BW10" s="19">
        <v>6684.2014287833399</v>
      </c>
      <c r="BX10" s="19">
        <v>47.336340344019902</v>
      </c>
      <c r="BY10" s="19">
        <v>987.86491808423796</v>
      </c>
      <c r="BZ10" s="19">
        <v>287.79171342570999</v>
      </c>
      <c r="CA10" s="19">
        <v>325.41062050038602</v>
      </c>
      <c r="CB10" s="19">
        <v>81.171898513671394</v>
      </c>
      <c r="CC10" s="19">
        <v>1347.8470495828101</v>
      </c>
      <c r="CD10" s="19">
        <v>540.85204635981495</v>
      </c>
      <c r="CE10" s="19">
        <v>12015.1118971427</v>
      </c>
      <c r="CF10" s="19">
        <v>2.9150650007785499</v>
      </c>
      <c r="CG10" s="19">
        <v>1762.3603711153701</v>
      </c>
      <c r="CH10" s="19">
        <v>71.690774031265903</v>
      </c>
      <c r="CI10" s="19">
        <v>260.789294025392</v>
      </c>
      <c r="CJ10" s="19">
        <v>17.591652155189099</v>
      </c>
      <c r="CK10" s="19">
        <v>6.5458584596934204E-3</v>
      </c>
      <c r="CL10" s="19">
        <v>201.91454882963501</v>
      </c>
      <c r="CM10" s="19">
        <v>7.0572920704608402</v>
      </c>
      <c r="CN10" s="19">
        <v>30.950495870149499</v>
      </c>
      <c r="CO10" s="19">
        <v>132.543960428872</v>
      </c>
      <c r="CP10" s="19">
        <v>113.901910216026</v>
      </c>
      <c r="CQ10" s="19">
        <v>4.3239028294660801E-2</v>
      </c>
      <c r="CR10" s="19">
        <v>0.69857965870086203</v>
      </c>
      <c r="CS10" s="19">
        <v>56.495159031971703</v>
      </c>
      <c r="CT10" s="19">
        <v>284.28427723104198</v>
      </c>
      <c r="CU10" s="19">
        <v>894.05802952901695</v>
      </c>
      <c r="CV10" s="19">
        <v>1.2681544959448501</v>
      </c>
      <c r="CW10" s="19">
        <v>6.0222155885139701</v>
      </c>
      <c r="CX10" s="19">
        <v>471.85827473742103</v>
      </c>
      <c r="CY10" s="19">
        <v>8.0080833077724396</v>
      </c>
      <c r="CZ10" s="19">
        <v>81.778787830593799</v>
      </c>
      <c r="DA10" s="19">
        <v>182.64383009468099</v>
      </c>
      <c r="DB10" s="19">
        <v>15.0339661372298</v>
      </c>
      <c r="DC10" s="19">
        <v>10.672154709155</v>
      </c>
      <c r="DD10" s="19">
        <v>1210.6972026414401</v>
      </c>
      <c r="DE10" s="19">
        <v>29.685796744577502</v>
      </c>
      <c r="DF10" s="19">
        <v>53.2613179348213</v>
      </c>
      <c r="DG10" s="19">
        <v>149.04129167288201</v>
      </c>
      <c r="DH10" s="19">
        <v>4.7031120917451696</v>
      </c>
      <c r="DI10" s="19">
        <v>10.3972518975858</v>
      </c>
      <c r="DJ10" s="19">
        <v>10.1658585918748</v>
      </c>
      <c r="DK10" s="19">
        <v>5.0257378468133602</v>
      </c>
      <c r="DL10" s="19">
        <v>4684.7652330766496</v>
      </c>
      <c r="DM10" s="19">
        <v>185.08615218138999</v>
      </c>
      <c r="DN10" s="19">
        <v>7.8377035933036199</v>
      </c>
      <c r="DO10" s="19">
        <v>1.50773131802781</v>
      </c>
      <c r="DP10" s="19">
        <v>118.58617865450699</v>
      </c>
      <c r="DQ10" s="19">
        <v>818.08420311631698</v>
      </c>
      <c r="DR10" s="19">
        <v>66.191517952242506</v>
      </c>
      <c r="DS10" s="19">
        <v>103.503089850595</v>
      </c>
      <c r="DT10" s="19">
        <v>24.295641862087699</v>
      </c>
      <c r="DU10" s="19">
        <v>2.3786331229689499</v>
      </c>
      <c r="DV10" s="19">
        <v>12.9447608335549</v>
      </c>
      <c r="DW10" s="19">
        <v>119.42112904230299</v>
      </c>
      <c r="DX10" s="19">
        <v>141.34989532826501</v>
      </c>
      <c r="DY10" s="19">
        <v>5554.3983361518704</v>
      </c>
      <c r="DZ10" s="19">
        <v>426.53067479145</v>
      </c>
      <c r="EA10" s="19">
        <v>314.51856226412201</v>
      </c>
      <c r="EB10" s="19">
        <v>1093.68445834196</v>
      </c>
      <c r="EC10" s="19">
        <v>92.431650576135894</v>
      </c>
      <c r="ED10" s="19">
        <v>3218.0695953119298</v>
      </c>
      <c r="EE10" s="19">
        <v>4059.2819965825602</v>
      </c>
      <c r="EF10" s="19">
        <v>1.72282259765809</v>
      </c>
      <c r="EG10" s="19">
        <v>0.23326522331994701</v>
      </c>
      <c r="EH10" s="19">
        <v>0.123067553896813</v>
      </c>
      <c r="EI10" s="19">
        <v>915.96297090709595</v>
      </c>
      <c r="EJ10" s="19">
        <v>22.323342715784499</v>
      </c>
      <c r="EK10" s="19">
        <v>933.68667911692705</v>
      </c>
      <c r="EL10" s="19">
        <v>12.684159529373501</v>
      </c>
      <c r="EM10" s="19">
        <v>576.66728930304203</v>
      </c>
      <c r="EN10" s="19">
        <v>8156.1048137860998</v>
      </c>
      <c r="EO10" s="19">
        <v>3193.2543453708399</v>
      </c>
      <c r="EP10" s="19">
        <v>0.67367812676945504</v>
      </c>
      <c r="EQ10" s="19">
        <v>3.0884293325507202E-3</v>
      </c>
      <c r="ER10" s="19">
        <v>498.80139485823202</v>
      </c>
      <c r="ES10" s="19">
        <v>17.657687826772399</v>
      </c>
      <c r="ET10" s="19">
        <v>3192.9117972047402</v>
      </c>
      <c r="EU10" s="19">
        <v>49.629032917413198</v>
      </c>
      <c r="EV10" s="19">
        <v>22.953097784253998</v>
      </c>
      <c r="EW10" s="19">
        <v>26.258832069115201</v>
      </c>
      <c r="EX10" s="19">
        <v>1.79902191157632</v>
      </c>
      <c r="EY10" s="19">
        <v>2741.5871907503802</v>
      </c>
      <c r="EZ10" s="19">
        <v>10782.1530252141</v>
      </c>
      <c r="FA10" s="19">
        <v>5.0625493894423297</v>
      </c>
      <c r="FB10" s="19">
        <v>538.03555349051305</v>
      </c>
      <c r="FC10" s="19">
        <v>5.8489074641594998</v>
      </c>
      <c r="FD10" s="19">
        <v>369.93831385479501</v>
      </c>
      <c r="FE10" s="19">
        <v>130.19535926901199</v>
      </c>
      <c r="FF10" s="19">
        <v>0.57106835021675295</v>
      </c>
      <c r="FG10" s="19">
        <v>0.463823372190662</v>
      </c>
      <c r="FH10" s="19">
        <v>7.70659963881078</v>
      </c>
      <c r="FI10" s="19">
        <v>92.793440666196403</v>
      </c>
      <c r="FJ10" s="19">
        <v>2001.14109781306</v>
      </c>
      <c r="FK10" s="19">
        <v>92.237807190677401</v>
      </c>
      <c r="FL10" s="19">
        <v>10.4875212532361</v>
      </c>
      <c r="FM10" s="19">
        <v>642.868935697246</v>
      </c>
      <c r="FN10" s="19">
        <v>910.562743202246</v>
      </c>
      <c r="FO10" s="19">
        <v>5991.8940791003097</v>
      </c>
      <c r="FP10" s="19">
        <v>10.1613904495052</v>
      </c>
      <c r="FQ10" s="19">
        <v>12405.288352977001</v>
      </c>
      <c r="FR10" s="19">
        <v>19.354595048363599</v>
      </c>
      <c r="FS10" s="19">
        <v>69.067158702684694</v>
      </c>
      <c r="FT10" s="19">
        <v>7.0153305661313295E-2</v>
      </c>
      <c r="FU10" s="19">
        <v>405.02374166627999</v>
      </c>
      <c r="FV10" s="19">
        <v>204.71369707309199</v>
      </c>
      <c r="FW10" s="19">
        <v>12.3078415939094</v>
      </c>
      <c r="FX10" s="19">
        <v>9.9858191011926092</v>
      </c>
      <c r="FY10" s="19">
        <v>5.0152645956314004</v>
      </c>
      <c r="FZ10" s="19">
        <v>210979.194961867</v>
      </c>
      <c r="GA10" s="15">
        <v>35.603999999999999</v>
      </c>
      <c r="GB10" s="15">
        <v>0.40799999999999997</v>
      </c>
      <c r="GC10" s="15">
        <v>23.094000000000001</v>
      </c>
      <c r="GD10" s="15">
        <v>10.976000000000001</v>
      </c>
      <c r="GE10" s="15">
        <v>888.82899999999995</v>
      </c>
      <c r="GF10" s="15">
        <v>0.621</v>
      </c>
      <c r="GG10" s="15">
        <v>3.5999999999999997E-2</v>
      </c>
      <c r="GH10" s="15">
        <v>2.5209999999999999</v>
      </c>
      <c r="GI10" s="15">
        <v>3.6999999999999998E-2</v>
      </c>
      <c r="GJ10" s="15">
        <v>0.19700000000000001</v>
      </c>
      <c r="GK10" s="15">
        <v>4.0810000000000004</v>
      </c>
      <c r="GL10" s="15">
        <v>1.649</v>
      </c>
      <c r="GM10" s="15">
        <v>0.36</v>
      </c>
      <c r="GN10" s="15">
        <v>0.02</v>
      </c>
    </row>
    <row r="11" spans="1:198">
      <c r="A11" s="19" t="s">
        <v>4</v>
      </c>
      <c r="B11" s="19" t="s">
        <v>88</v>
      </c>
      <c r="C11" s="19">
        <v>142.43740909484501</v>
      </c>
      <c r="D11" s="19">
        <v>9.0977938693957205E-2</v>
      </c>
      <c r="E11" s="19">
        <v>8.8363654197913899</v>
      </c>
      <c r="F11" s="19">
        <v>0.25868088130052203</v>
      </c>
      <c r="G11" s="19">
        <v>5.7385914724279501E-2</v>
      </c>
      <c r="H11" s="19">
        <v>4.9802803200591699</v>
      </c>
      <c r="I11" s="19">
        <v>0.94747680546104696</v>
      </c>
      <c r="J11" s="19">
        <v>335.31834700681998</v>
      </c>
      <c r="K11" s="19">
        <v>0</v>
      </c>
      <c r="L11" s="19">
        <v>9.959371242984</v>
      </c>
      <c r="M11" s="19">
        <v>0.14098863969349201</v>
      </c>
      <c r="N11" s="19">
        <v>0.15076852867392301</v>
      </c>
      <c r="O11" s="39">
        <v>1.73894809330548E-7</v>
      </c>
      <c r="P11" s="19">
        <v>58.981548871501197</v>
      </c>
      <c r="Q11" s="19">
        <v>18.412336205213801</v>
      </c>
      <c r="R11" s="19">
        <v>2.3431926315590501</v>
      </c>
      <c r="S11" s="19">
        <v>7.3831534696955803</v>
      </c>
      <c r="T11" s="39">
        <v>2.67710474843943E-7</v>
      </c>
      <c r="U11" s="19">
        <v>9.0733528986832908E-3</v>
      </c>
      <c r="V11" s="19">
        <v>5.8775477103755101E-2</v>
      </c>
      <c r="W11" s="19">
        <v>9.8090505341225497E-3</v>
      </c>
      <c r="X11" s="19">
        <v>2.78324607547126</v>
      </c>
      <c r="Y11" s="19">
        <v>7.4794261270080001E-2</v>
      </c>
      <c r="Z11" s="19">
        <v>4.0855695130875498</v>
      </c>
      <c r="AA11" s="19">
        <v>8.5355748464451594E-3</v>
      </c>
      <c r="AB11" s="19">
        <v>3.9686955776621299E-4</v>
      </c>
      <c r="AC11" s="19">
        <v>11.446378251454499</v>
      </c>
      <c r="AD11" s="19">
        <v>0.43419654592229401</v>
      </c>
      <c r="AE11" s="19">
        <v>5.6208931998888304E-3</v>
      </c>
      <c r="AF11" s="19">
        <v>507.23628674857503</v>
      </c>
      <c r="AG11" s="19">
        <v>0.21930014818976101</v>
      </c>
      <c r="AH11" s="19">
        <v>6.66723926880229E-2</v>
      </c>
      <c r="AI11" s="19">
        <v>2.3306516077124001E-2</v>
      </c>
      <c r="AJ11" s="19">
        <v>677.51991493375499</v>
      </c>
      <c r="AK11" s="19">
        <v>0.190828747599914</v>
      </c>
      <c r="AL11" s="19">
        <v>2.19074064527336E-3</v>
      </c>
      <c r="AM11" s="19">
        <v>0.26031614908244199</v>
      </c>
      <c r="AN11" s="19">
        <v>4.9313594715638901E-3</v>
      </c>
      <c r="AO11" s="19">
        <v>6.6616691511319302E-3</v>
      </c>
      <c r="AP11" s="19">
        <v>263.369310561237</v>
      </c>
      <c r="AQ11" s="19">
        <v>5.2329755445464704E-3</v>
      </c>
      <c r="AR11" s="19">
        <v>16.023731671668799</v>
      </c>
      <c r="AS11" s="19">
        <v>605.37130580740404</v>
      </c>
      <c r="AT11" s="39">
        <v>7.7232066053098895E-8</v>
      </c>
      <c r="AU11" s="19">
        <v>4.39229250383769E-2</v>
      </c>
      <c r="AV11" s="19">
        <v>6.5835208754084897</v>
      </c>
      <c r="AW11" s="19">
        <v>8.5874047487011398E-2</v>
      </c>
      <c r="AX11" s="19">
        <v>1.1928181377730601E-3</v>
      </c>
      <c r="AY11" s="19">
        <v>5.6800458156535004E-3</v>
      </c>
      <c r="AZ11" s="19">
        <v>6.33175915563245</v>
      </c>
      <c r="BA11" s="19">
        <v>9.7682540846960792E-4</v>
      </c>
      <c r="BB11" s="19">
        <v>6.7391843575279303E-4</v>
      </c>
      <c r="BC11" s="39">
        <v>2.5182025456267399E-7</v>
      </c>
      <c r="BD11" s="19">
        <v>1.82572328988365</v>
      </c>
      <c r="BE11" s="19">
        <v>25.167006897468301</v>
      </c>
      <c r="BF11" s="19">
        <v>0.893700986958053</v>
      </c>
      <c r="BG11" s="19">
        <v>5.7695629009572196E-4</v>
      </c>
      <c r="BH11" s="19">
        <v>2.72727144874725</v>
      </c>
      <c r="BI11" s="19">
        <v>698.408137089212</v>
      </c>
      <c r="BJ11" s="19">
        <v>6.5143930886443005E-2</v>
      </c>
      <c r="BK11" s="19">
        <v>3.2799260549586499E-3</v>
      </c>
      <c r="BL11" s="19">
        <v>643.26454582400197</v>
      </c>
      <c r="BM11" s="19">
        <v>1588.19030562392</v>
      </c>
      <c r="BN11" s="19">
        <v>0.14979057426946499</v>
      </c>
      <c r="BO11" s="19">
        <v>140.35504019402299</v>
      </c>
      <c r="BP11" s="39">
        <v>2.0042820159075801E-7</v>
      </c>
      <c r="BQ11" s="19">
        <v>0.171395812450539</v>
      </c>
      <c r="BR11" s="39">
        <v>1.56363322011523E-7</v>
      </c>
      <c r="BS11" s="19">
        <v>3.0703158336098401E-4</v>
      </c>
      <c r="BT11" s="39">
        <v>1.5385028102860701E-7</v>
      </c>
      <c r="BU11" s="19">
        <v>4.5615465945504999E-4</v>
      </c>
      <c r="BV11" s="19">
        <v>0.37928033323465099</v>
      </c>
      <c r="BW11" s="19">
        <v>4.8672816742704796</v>
      </c>
      <c r="BX11" s="19">
        <v>9.9494424685113894E-2</v>
      </c>
      <c r="BY11" s="19">
        <v>807.50386348133497</v>
      </c>
      <c r="BZ11" s="19">
        <v>525.12093810190902</v>
      </c>
      <c r="CA11" s="19">
        <v>70.878625940759207</v>
      </c>
      <c r="CB11" s="19">
        <v>77.675284297405099</v>
      </c>
      <c r="CC11" s="19">
        <v>39.573515073646</v>
      </c>
      <c r="CD11" s="19">
        <v>1492.0924764885301</v>
      </c>
      <c r="CE11" s="19">
        <v>2993.29712082675</v>
      </c>
      <c r="CF11" s="19">
        <v>1.50113622335413E-3</v>
      </c>
      <c r="CG11" s="19">
        <v>5.0388090626588804</v>
      </c>
      <c r="CH11" s="19">
        <v>4.2843488997372301</v>
      </c>
      <c r="CI11" s="19">
        <v>55.329094747499902</v>
      </c>
      <c r="CJ11" s="19">
        <v>7.0621014686744699E-2</v>
      </c>
      <c r="CK11" s="19">
        <v>7.5980068983172904E-3</v>
      </c>
      <c r="CL11" s="19">
        <v>0.30958968744630999</v>
      </c>
      <c r="CM11" s="19">
        <v>4.3945171643566203</v>
      </c>
      <c r="CN11" s="39">
        <v>1.6163752949310001E-7</v>
      </c>
      <c r="CO11" s="19">
        <v>2.11843553038526</v>
      </c>
      <c r="CP11" s="19">
        <v>65.5399244187699</v>
      </c>
      <c r="CQ11" s="39">
        <v>2.5409853794038399E-7</v>
      </c>
      <c r="CR11" s="19">
        <v>6.3958209088490299E-3</v>
      </c>
      <c r="CS11" s="19">
        <v>52.357717296592199</v>
      </c>
      <c r="CT11" s="19">
        <v>8.7786660722433698</v>
      </c>
      <c r="CU11" s="19">
        <v>31.172659006933301</v>
      </c>
      <c r="CV11" s="19">
        <v>1.12200745484043E-3</v>
      </c>
      <c r="CW11" s="19">
        <v>4.8933078066644001E-2</v>
      </c>
      <c r="CX11" s="19">
        <v>8.39804382505916</v>
      </c>
      <c r="CY11" s="19">
        <v>5.0498977001116395E-4</v>
      </c>
      <c r="CZ11" s="19">
        <v>1.42612255380419</v>
      </c>
      <c r="DA11" s="19">
        <v>129.613763477422</v>
      </c>
      <c r="DB11" s="19">
        <v>2.22913508736318E-4</v>
      </c>
      <c r="DC11" s="19">
        <v>7.0683323155433103E-3</v>
      </c>
      <c r="DD11" s="19">
        <v>0.33113809711065201</v>
      </c>
      <c r="DE11" s="19">
        <v>0.512216150781166</v>
      </c>
      <c r="DF11" s="19">
        <v>3.4661444418658198E-2</v>
      </c>
      <c r="DG11" s="19">
        <v>6.3845529522043906E-2</v>
      </c>
      <c r="DH11" s="19">
        <v>5.6004940735571003E-2</v>
      </c>
      <c r="DI11" s="19">
        <v>1.53289955329359E-2</v>
      </c>
      <c r="DJ11" s="19">
        <v>2.45208912589467E-2</v>
      </c>
      <c r="DK11" s="19">
        <v>6.8943101760258099E-2</v>
      </c>
      <c r="DL11" s="19">
        <v>80.831000399580702</v>
      </c>
      <c r="DM11" s="19">
        <v>0.193575573548568</v>
      </c>
      <c r="DN11" s="19">
        <v>9.2296906036529701E-3</v>
      </c>
      <c r="DO11" s="19">
        <v>2.8535298361406999E-2</v>
      </c>
      <c r="DP11" s="19">
        <v>0.39703406850241901</v>
      </c>
      <c r="DQ11" s="19">
        <v>4.8153563687417602</v>
      </c>
      <c r="DR11" s="19">
        <v>8.7061807614892905E-2</v>
      </c>
      <c r="DS11" s="19">
        <v>1.5893330630960201</v>
      </c>
      <c r="DT11" s="19">
        <v>0.50100537850347304</v>
      </c>
      <c r="DU11" s="19">
        <v>2.8714954386099101E-2</v>
      </c>
      <c r="DV11" s="39">
        <v>1.68846563947702E-7</v>
      </c>
      <c r="DW11" s="19">
        <v>0.167064929204431</v>
      </c>
      <c r="DX11" s="19">
        <v>6.9136749080258297E-2</v>
      </c>
      <c r="DY11" s="19">
        <v>11.939051289437099</v>
      </c>
      <c r="DZ11" s="19">
        <v>560.61200773327198</v>
      </c>
      <c r="EA11" s="19">
        <v>4.7389075265140601</v>
      </c>
      <c r="EB11" s="19">
        <v>0.27030427212849301</v>
      </c>
      <c r="EC11" s="19">
        <v>0.70470209282176</v>
      </c>
      <c r="ED11" s="19">
        <v>194.73110965685001</v>
      </c>
      <c r="EE11" s="19">
        <v>996.78030134762298</v>
      </c>
      <c r="EF11" s="19">
        <v>3.4619991604286797E-2</v>
      </c>
      <c r="EG11" s="19">
        <v>3.43468810804257E-4</v>
      </c>
      <c r="EH11" s="39">
        <v>2.04043905483947E-7</v>
      </c>
      <c r="EI11" s="19">
        <v>1.6568034189838099</v>
      </c>
      <c r="EJ11" s="19">
        <v>1.4795004738658</v>
      </c>
      <c r="EK11" s="19">
        <v>11.143899712888899</v>
      </c>
      <c r="EL11" s="19">
        <v>4.06844068048694E-2</v>
      </c>
      <c r="EM11" s="19">
        <v>1.4166115373341199</v>
      </c>
      <c r="EN11" s="19">
        <v>0.144486127101561</v>
      </c>
      <c r="EO11" s="19">
        <v>5.3974869256638103</v>
      </c>
      <c r="EP11" s="39">
        <v>1.9866168769169601E-7</v>
      </c>
      <c r="EQ11" s="39">
        <v>9.0657345946555603E-10</v>
      </c>
      <c r="ER11" s="19">
        <v>0.37597689169727</v>
      </c>
      <c r="ES11" s="39">
        <v>5.4571216676383197E-7</v>
      </c>
      <c r="ET11" s="19">
        <v>466.91942248599099</v>
      </c>
      <c r="EU11" s="19">
        <v>1.7402669137683499E-4</v>
      </c>
      <c r="EV11" s="19">
        <v>9.4515847138479797E-2</v>
      </c>
      <c r="EW11" s="19">
        <v>4.8663139776615398E-2</v>
      </c>
      <c r="EX11" s="39">
        <v>1.6239037267857499E-7</v>
      </c>
      <c r="EY11" s="19">
        <v>2.6037636001971198</v>
      </c>
      <c r="EZ11" s="19">
        <v>209.91588423596599</v>
      </c>
      <c r="FA11" s="19">
        <v>8.5666009614805295E-3</v>
      </c>
      <c r="FB11" s="19">
        <v>902.58793802353705</v>
      </c>
      <c r="FC11" s="19">
        <v>6.9609210206947401</v>
      </c>
      <c r="FD11" s="19">
        <v>316.27592798761498</v>
      </c>
      <c r="FE11" s="19">
        <v>1.7620167554982899E-2</v>
      </c>
      <c r="FF11" s="39">
        <v>1.98338416524487E-7</v>
      </c>
      <c r="FG11" s="19">
        <v>4.5492400243275202E-4</v>
      </c>
      <c r="FH11" s="19">
        <v>5.7520951180653902E-2</v>
      </c>
      <c r="FI11" s="19">
        <v>414.00787903583</v>
      </c>
      <c r="FJ11" s="19">
        <v>1792.8505819975301</v>
      </c>
      <c r="FK11" s="19">
        <v>200.91934922374</v>
      </c>
      <c r="FL11" s="19">
        <v>1.19137059655347E-3</v>
      </c>
      <c r="FM11" s="19">
        <v>192.73739139880499</v>
      </c>
      <c r="FN11" s="19">
        <v>19.362273571884401</v>
      </c>
      <c r="FO11" s="19">
        <v>126.446364671802</v>
      </c>
      <c r="FP11" s="19">
        <v>1.07248641938272E-2</v>
      </c>
      <c r="FQ11" s="19">
        <v>388.94381371735801</v>
      </c>
      <c r="FR11" s="19">
        <v>3.8375994978931101E-3</v>
      </c>
      <c r="FS11" s="19">
        <v>9.38130855690153</v>
      </c>
      <c r="FT11" s="19">
        <v>3.6037226123076901E-2</v>
      </c>
      <c r="FU11" s="19">
        <v>1.4803246398677801</v>
      </c>
      <c r="FV11" s="19">
        <v>52.7163834854762</v>
      </c>
      <c r="FW11" s="19">
        <v>0.12442568010159601</v>
      </c>
      <c r="FX11" s="19">
        <v>0.23401507438043001</v>
      </c>
      <c r="FY11" s="19">
        <v>9.1641668145908705E-4</v>
      </c>
      <c r="FZ11" s="19">
        <v>19160.2231903182</v>
      </c>
      <c r="GA11" s="15">
        <v>118.908</v>
      </c>
      <c r="GB11" s="15">
        <v>0</v>
      </c>
      <c r="GC11" s="15">
        <v>0.13200000000000001</v>
      </c>
      <c r="GD11" s="15">
        <v>0.48</v>
      </c>
      <c r="GE11" s="15">
        <v>0</v>
      </c>
      <c r="GF11" s="15">
        <v>0.156</v>
      </c>
      <c r="GG11" s="15">
        <v>0</v>
      </c>
      <c r="GH11" s="15">
        <v>0.39200000000000002</v>
      </c>
      <c r="GI11" s="15">
        <v>0</v>
      </c>
      <c r="GJ11" s="15">
        <v>0.28299999999999997</v>
      </c>
      <c r="GK11" s="15">
        <v>0.08</v>
      </c>
      <c r="GL11" s="15">
        <v>0</v>
      </c>
      <c r="GM11" s="15">
        <v>0</v>
      </c>
      <c r="GN11" s="15">
        <v>0</v>
      </c>
    </row>
    <row r="12" spans="1:198">
      <c r="A12" s="19" t="s">
        <v>89</v>
      </c>
      <c r="B12" s="19" t="s">
        <v>90</v>
      </c>
      <c r="C12" s="39">
        <v>1.2238736319486799E-7</v>
      </c>
      <c r="D12" s="19">
        <v>1.2130267505811299E-2</v>
      </c>
      <c r="E12" s="19">
        <v>2.6507764006507801E-2</v>
      </c>
      <c r="F12" s="19">
        <v>1.3059744696631399</v>
      </c>
      <c r="G12" s="19">
        <v>19.579114824969</v>
      </c>
      <c r="H12" s="19">
        <v>9.6277485852989605E-3</v>
      </c>
      <c r="I12" s="19">
        <v>5.9837617326885901</v>
      </c>
      <c r="J12" s="19">
        <v>5.1885606362729799</v>
      </c>
      <c r="K12" s="19">
        <v>2.5676874792483199E-2</v>
      </c>
      <c r="L12" s="19">
        <v>0</v>
      </c>
      <c r="M12" s="19">
        <v>3.8181918476895699E-2</v>
      </c>
      <c r="N12" s="19">
        <v>1.17403006912842E-4</v>
      </c>
      <c r="O12" s="19">
        <v>2.3811284300192801</v>
      </c>
      <c r="P12" s="19">
        <v>0.677913462401739</v>
      </c>
      <c r="Q12" s="19">
        <v>58.081091236516301</v>
      </c>
      <c r="R12" s="19">
        <v>1.8471464880709401E-2</v>
      </c>
      <c r="S12" s="19">
        <v>1.17408529183673E-2</v>
      </c>
      <c r="T12" s="39">
        <v>3.3194219631318997E-7</v>
      </c>
      <c r="U12" s="19">
        <v>4.77807277519682E-4</v>
      </c>
      <c r="V12" s="19">
        <v>5.2207244100008297E-3</v>
      </c>
      <c r="W12" s="19">
        <v>5.9963880438226099E-4</v>
      </c>
      <c r="X12" s="19">
        <v>13.765658715513</v>
      </c>
      <c r="Y12" s="19">
        <v>1.8470555636133899E-3</v>
      </c>
      <c r="Z12" s="19">
        <v>12.958372037579601</v>
      </c>
      <c r="AA12" s="19">
        <v>4.5345514940781397</v>
      </c>
      <c r="AB12" s="19">
        <v>3.5884421151249103E-2</v>
      </c>
      <c r="AC12" s="19">
        <v>3.9138186331966897E-2</v>
      </c>
      <c r="AD12" s="39">
        <v>1.32073718028457E-7</v>
      </c>
      <c r="AE12" s="19">
        <v>0.244912643786075</v>
      </c>
      <c r="AF12" s="19">
        <v>299.17744234734198</v>
      </c>
      <c r="AG12" s="39">
        <v>2.5294119299863202E-7</v>
      </c>
      <c r="AH12" s="39">
        <v>1.56427439190479E-6</v>
      </c>
      <c r="AI12" s="19">
        <v>0.52393910160548196</v>
      </c>
      <c r="AJ12" s="19">
        <v>1.94760208382097</v>
      </c>
      <c r="AK12" s="19">
        <v>6.94535337448111</v>
      </c>
      <c r="AL12" s="19">
        <v>3.5189770305427401E-2</v>
      </c>
      <c r="AM12" s="19">
        <v>0.27824821863246202</v>
      </c>
      <c r="AN12" s="19">
        <v>9.5953637448516798</v>
      </c>
      <c r="AO12" s="19">
        <v>826.77578128199002</v>
      </c>
      <c r="AP12" s="19">
        <v>0.38085633976243299</v>
      </c>
      <c r="AQ12" s="19">
        <v>1.3840427165013399E-2</v>
      </c>
      <c r="AR12" s="19">
        <v>0.44464762231759902</v>
      </c>
      <c r="AS12" s="19">
        <v>0.78102089886098502</v>
      </c>
      <c r="AT12" s="19">
        <v>4.18252310373265E-2</v>
      </c>
      <c r="AU12" s="19">
        <v>1.62431187730276E-4</v>
      </c>
      <c r="AV12" s="19">
        <v>44.4109370749756</v>
      </c>
      <c r="AW12" s="39">
        <v>1.9687654124377901E-8</v>
      </c>
      <c r="AX12" s="19">
        <v>4.00139413669537</v>
      </c>
      <c r="AY12" s="19">
        <v>22.337640630949501</v>
      </c>
      <c r="AZ12" s="39">
        <v>2.6877888474354699E-5</v>
      </c>
      <c r="BA12" s="19">
        <v>9.6908291622749401E-2</v>
      </c>
      <c r="BB12" s="39">
        <v>1.1488729518255401E-6</v>
      </c>
      <c r="BC12" s="39">
        <v>1.83979562626162E-7</v>
      </c>
      <c r="BD12" s="19">
        <v>0.88720027866780504</v>
      </c>
      <c r="BE12" s="39">
        <v>2.4358341736468302E-7</v>
      </c>
      <c r="BF12" s="19">
        <v>82.4653418533142</v>
      </c>
      <c r="BG12" s="19">
        <v>1.8267975712075999E-3</v>
      </c>
      <c r="BH12" s="19">
        <v>7.9495165130760501</v>
      </c>
      <c r="BI12" s="19">
        <v>159.41978142093299</v>
      </c>
      <c r="BJ12" s="39">
        <v>3.3082869850844798E-7</v>
      </c>
      <c r="BK12" s="19">
        <v>7.3633452829542797E-4</v>
      </c>
      <c r="BL12" s="19">
        <v>5.1854059341536898</v>
      </c>
      <c r="BM12" s="19">
        <v>1.19012803926778</v>
      </c>
      <c r="BN12" s="19">
        <v>2.8262791792480198E-2</v>
      </c>
      <c r="BO12" s="19">
        <v>49.906372549942198</v>
      </c>
      <c r="BP12" s="19">
        <v>1.84988388799569</v>
      </c>
      <c r="BQ12" s="39">
        <v>2.4931127668716101E-7</v>
      </c>
      <c r="BR12" s="39">
        <v>2.7094460177938702E-7</v>
      </c>
      <c r="BS12" s="19">
        <v>0.37908125782901397</v>
      </c>
      <c r="BT12" s="19">
        <v>0.190110276339504</v>
      </c>
      <c r="BU12" s="19">
        <v>2.5496261919002602E-3</v>
      </c>
      <c r="BV12" s="19">
        <v>1.2563476552154</v>
      </c>
      <c r="BW12" s="19">
        <v>1.7021083673170401</v>
      </c>
      <c r="BX12" s="19">
        <v>0.19748137688717801</v>
      </c>
      <c r="BY12" s="19">
        <v>0.23277701874899101</v>
      </c>
      <c r="BZ12" s="19">
        <v>0.38318206366034202</v>
      </c>
      <c r="CA12" s="39">
        <v>3.7353533264903201E-7</v>
      </c>
      <c r="CB12" s="19">
        <v>7.42695429132674E-2</v>
      </c>
      <c r="CC12" s="19">
        <v>3.0205110494377001</v>
      </c>
      <c r="CD12" s="19">
        <v>0.56856988669540698</v>
      </c>
      <c r="CE12" s="19">
        <v>39.452077173617099</v>
      </c>
      <c r="CF12" s="19">
        <v>0.52335299721242001</v>
      </c>
      <c r="CG12" s="19">
        <v>0.23398467433675901</v>
      </c>
      <c r="CH12" s="39">
        <v>2.7042832484619701E-7</v>
      </c>
      <c r="CI12" s="19">
        <v>6.2981260264005204E-2</v>
      </c>
      <c r="CJ12" s="19">
        <v>2.24431087502222E-2</v>
      </c>
      <c r="CK12" s="19">
        <v>4.5380451933618102E-2</v>
      </c>
      <c r="CL12" s="19">
        <v>0.10992353140406901</v>
      </c>
      <c r="CM12" s="19">
        <v>2.7896348398659598E-3</v>
      </c>
      <c r="CN12" s="19">
        <v>5.68756430469077E-3</v>
      </c>
      <c r="CO12" s="19">
        <v>0.244767645840652</v>
      </c>
      <c r="CP12" s="19">
        <v>0.353070198076538</v>
      </c>
      <c r="CQ12" s="39">
        <v>4.7804968079926095E-7</v>
      </c>
      <c r="CR12" s="39">
        <v>3.8233291371780502E-5</v>
      </c>
      <c r="CS12" s="39">
        <v>4.1949906734125398E-7</v>
      </c>
      <c r="CT12" s="19">
        <v>31.051771159355798</v>
      </c>
      <c r="CU12" s="19">
        <v>284.26456035643997</v>
      </c>
      <c r="CV12" s="19">
        <v>4.2824560101335802E-3</v>
      </c>
      <c r="CW12" s="19">
        <v>9.7435523849161501E-4</v>
      </c>
      <c r="CX12" s="19">
        <v>10.8206357144589</v>
      </c>
      <c r="CY12" s="19">
        <v>0.40999929356652998</v>
      </c>
      <c r="CZ12" s="19">
        <v>1.9642214373112699E-2</v>
      </c>
      <c r="DA12" s="19">
        <v>8.6040316970911294E-3</v>
      </c>
      <c r="DB12" s="19">
        <v>14.141104510171701</v>
      </c>
      <c r="DC12" s="19">
        <v>5.91779941512919E-2</v>
      </c>
      <c r="DD12" s="19">
        <v>0.49221730821730902</v>
      </c>
      <c r="DE12" s="19">
        <v>8.1626601999342505E-2</v>
      </c>
      <c r="DF12" s="19">
        <v>6.4788439327457302E-3</v>
      </c>
      <c r="DG12" s="19">
        <v>20.943028545013</v>
      </c>
      <c r="DH12" s="19">
        <v>4.6520394122796898</v>
      </c>
      <c r="DI12" s="19">
        <v>2.7014763639891502E-2</v>
      </c>
      <c r="DJ12" s="19">
        <v>167.088211831346</v>
      </c>
      <c r="DK12" s="19">
        <v>1.3784880476594999E-4</v>
      </c>
      <c r="DL12" s="19">
        <v>29.038702207587399</v>
      </c>
      <c r="DM12" s="19">
        <v>2.3997770056574198E-2</v>
      </c>
      <c r="DN12" s="19">
        <v>41.8333642276638</v>
      </c>
      <c r="DO12" s="19">
        <v>0.258282600483076</v>
      </c>
      <c r="DP12" s="19">
        <v>7.0197729908872697</v>
      </c>
      <c r="DQ12" s="19">
        <v>0.57801355070562299</v>
      </c>
      <c r="DR12" s="19">
        <v>0.261422124467036</v>
      </c>
      <c r="DS12" s="19">
        <v>1.1947482193505199</v>
      </c>
      <c r="DT12" s="19">
        <v>10.224739766264999</v>
      </c>
      <c r="DU12" s="19">
        <v>3.8595195069069797E-2</v>
      </c>
      <c r="DV12" s="19">
        <v>0.64100006505254703</v>
      </c>
      <c r="DW12" s="19">
        <v>78.940967859514004</v>
      </c>
      <c r="DX12" s="19">
        <v>8.6927309322870402E-3</v>
      </c>
      <c r="DY12" s="19">
        <v>108.945029586812</v>
      </c>
      <c r="DZ12" s="19">
        <v>7.8235013285254897</v>
      </c>
      <c r="EA12" s="19">
        <v>4.5866757309155501E-2</v>
      </c>
      <c r="EB12" s="19">
        <v>12.9744615052642</v>
      </c>
      <c r="EC12" s="19">
        <v>0.153853793282416</v>
      </c>
      <c r="ED12" s="19">
        <v>0.28105709161036702</v>
      </c>
      <c r="EE12" s="19">
        <v>32.646334008915098</v>
      </c>
      <c r="EF12" s="19">
        <v>4.48968596857445E-2</v>
      </c>
      <c r="EG12" s="39">
        <v>5.6261533654774499E-8</v>
      </c>
      <c r="EH12" s="19">
        <v>5.7245436402456198</v>
      </c>
      <c r="EI12" s="19">
        <v>0.38001301474493498</v>
      </c>
      <c r="EJ12" s="19">
        <v>2.99863066587512E-2</v>
      </c>
      <c r="EK12" s="19">
        <v>5.0706238812543797E-2</v>
      </c>
      <c r="EL12" s="19">
        <v>2.27302473434992E-2</v>
      </c>
      <c r="EM12" s="19">
        <v>4.72822817845222E-2</v>
      </c>
      <c r="EN12" s="19">
        <v>2.5627805470200401E-3</v>
      </c>
      <c r="EO12" s="19">
        <v>3.1783508930612998E-2</v>
      </c>
      <c r="EP12" s="39">
        <v>3.0168027737925099E-7</v>
      </c>
      <c r="EQ12" s="39">
        <v>1.8016685145819801E-9</v>
      </c>
      <c r="ER12" s="19">
        <v>8.7350531107624203</v>
      </c>
      <c r="ES12" s="39">
        <v>1.21471383435643E-6</v>
      </c>
      <c r="ET12" s="19">
        <v>12.496035280806501</v>
      </c>
      <c r="EU12" s="19">
        <v>2.54143551262555E-3</v>
      </c>
      <c r="EV12" s="39">
        <v>3.69864015645527E-7</v>
      </c>
      <c r="EW12" s="39">
        <v>2.54869851364187E-7</v>
      </c>
      <c r="EX12" s="19">
        <v>4.2653447589998903</v>
      </c>
      <c r="EY12" s="19">
        <v>60.859816149896403</v>
      </c>
      <c r="EZ12" s="19">
        <v>7.9565308206363705E-2</v>
      </c>
      <c r="FA12" s="19">
        <v>2.2380617926378198E-2</v>
      </c>
      <c r="FB12" s="19">
        <v>0.73762349143324801</v>
      </c>
      <c r="FC12" s="19">
        <v>0.75663999255195002</v>
      </c>
      <c r="FD12" s="19">
        <v>3.4184258251290497E-2</v>
      </c>
      <c r="FE12" s="19">
        <v>1.4638454247302599E-3</v>
      </c>
      <c r="FF12" s="39">
        <v>9.5054393186302999E-8</v>
      </c>
      <c r="FG12" s="19">
        <v>1.59022701414925E-3</v>
      </c>
      <c r="FH12" s="19">
        <v>5.3268658648962498E-2</v>
      </c>
      <c r="FI12" s="19">
        <v>25.637184253292201</v>
      </c>
      <c r="FJ12" s="19">
        <v>9.9059434897968507E-2</v>
      </c>
      <c r="FK12" s="39">
        <v>1.48698559156587E-7</v>
      </c>
      <c r="FL12" s="39">
        <v>4.4820850859822697E-7</v>
      </c>
      <c r="FM12" s="19">
        <v>2.0184634846951901E-2</v>
      </c>
      <c r="FN12" s="19">
        <v>1.46097696061728</v>
      </c>
      <c r="FO12" s="19">
        <v>171.88639835824901</v>
      </c>
      <c r="FP12" s="19">
        <v>0.66820309449911097</v>
      </c>
      <c r="FQ12" s="19">
        <v>1273.0897991701199</v>
      </c>
      <c r="FR12" s="19">
        <v>4.5029158245584101E-2</v>
      </c>
      <c r="FS12" s="39">
        <v>1.4323146223139799E-7</v>
      </c>
      <c r="FT12" s="19">
        <v>5.5088963456317301E-2</v>
      </c>
      <c r="FU12" s="19">
        <v>3.1591790730416E-2</v>
      </c>
      <c r="FV12" s="19">
        <v>0.43714610278160299</v>
      </c>
      <c r="FW12" s="39">
        <v>1.9109212938694201E-7</v>
      </c>
      <c r="FX12" s="19">
        <v>0.44216477420855399</v>
      </c>
      <c r="FY12" s="19">
        <v>2.93107728039606E-4</v>
      </c>
      <c r="FZ12" s="19">
        <v>4135.9198347491701</v>
      </c>
      <c r="GA12" s="15">
        <v>0</v>
      </c>
      <c r="GB12" s="15">
        <v>0</v>
      </c>
      <c r="GC12" s="15">
        <v>0</v>
      </c>
      <c r="GD12" s="15">
        <v>0</v>
      </c>
      <c r="GE12" s="15">
        <v>0</v>
      </c>
      <c r="GF12" s="15">
        <v>0</v>
      </c>
      <c r="GG12" s="15">
        <v>0</v>
      </c>
      <c r="GH12" s="15">
        <v>230.12700000000001</v>
      </c>
      <c r="GI12" s="15">
        <v>0</v>
      </c>
      <c r="GJ12" s="15">
        <v>0</v>
      </c>
      <c r="GK12" s="15">
        <v>0</v>
      </c>
      <c r="GL12" s="15">
        <v>0.29399999999999998</v>
      </c>
      <c r="GM12" s="15">
        <v>0.16500000000000001</v>
      </c>
      <c r="GN12" s="15">
        <v>0</v>
      </c>
    </row>
    <row r="13" spans="1:198">
      <c r="A13" s="19" t="s">
        <v>91</v>
      </c>
      <c r="B13" s="19" t="s">
        <v>92</v>
      </c>
      <c r="C13" s="19">
        <v>0.631179909734364</v>
      </c>
      <c r="D13" s="19">
        <v>0.158829362663194</v>
      </c>
      <c r="E13" s="19">
        <v>209.00063970640699</v>
      </c>
      <c r="F13" s="19">
        <v>3.9607369842503601</v>
      </c>
      <c r="G13" s="19">
        <v>0.43287333807243999</v>
      </c>
      <c r="H13" s="19">
        <v>5.1289373780348702E-2</v>
      </c>
      <c r="I13" s="19">
        <v>197.738396406215</v>
      </c>
      <c r="J13" s="19">
        <v>31.802723136188799</v>
      </c>
      <c r="K13" s="19">
        <v>7.7667320509784403</v>
      </c>
      <c r="L13" s="19">
        <v>2.61520775555622E-2</v>
      </c>
      <c r="M13" s="19">
        <v>0</v>
      </c>
      <c r="N13" s="19">
        <v>43.243651325422498</v>
      </c>
      <c r="O13" s="19">
        <v>5.09872834483561E-3</v>
      </c>
      <c r="P13" s="19">
        <v>2.1136311387356401E-3</v>
      </c>
      <c r="Q13" s="19">
        <v>179.905299038831</v>
      </c>
      <c r="R13" s="19">
        <v>1.7398704556258701E-3</v>
      </c>
      <c r="S13" s="19">
        <v>0.50248568882557298</v>
      </c>
      <c r="T13" s="19">
        <v>8.7636122145591695E-3</v>
      </c>
      <c r="U13" s="19">
        <v>3.0929029995240599E-2</v>
      </c>
      <c r="V13" s="19">
        <v>0.95809402074935901</v>
      </c>
      <c r="W13" s="19">
        <v>1.15461340034972E-2</v>
      </c>
      <c r="X13" s="19">
        <v>143.71885430476601</v>
      </c>
      <c r="Y13" s="19">
        <v>8.3949526320709605E-3</v>
      </c>
      <c r="Z13" s="19">
        <v>0.17247449415402299</v>
      </c>
      <c r="AA13" s="19">
        <v>0.132653113608068</v>
      </c>
      <c r="AB13" s="19">
        <v>0.87920385293555703</v>
      </c>
      <c r="AC13" s="19">
        <v>6.5135019131146504E-3</v>
      </c>
      <c r="AD13" s="19">
        <v>0.18345743161610301</v>
      </c>
      <c r="AE13" s="19">
        <v>4.5394147255519099</v>
      </c>
      <c r="AF13" s="19">
        <v>28.4422562194375</v>
      </c>
      <c r="AG13" s="19">
        <v>6.2105750016879201E-2</v>
      </c>
      <c r="AH13" s="19">
        <v>3.0324127091527302</v>
      </c>
      <c r="AI13" s="19">
        <v>0.65702152483966902</v>
      </c>
      <c r="AJ13" s="19">
        <v>1355.64820127337</v>
      </c>
      <c r="AK13" s="19">
        <v>6.0682213652214996</v>
      </c>
      <c r="AL13" s="19">
        <v>1.42340388836229E-4</v>
      </c>
      <c r="AM13" s="19">
        <v>0.66042455715607495</v>
      </c>
      <c r="AN13" s="19">
        <v>0.112834035550768</v>
      </c>
      <c r="AO13" s="19">
        <v>1.0797857692865001</v>
      </c>
      <c r="AP13" s="19">
        <v>1.6672352031876101</v>
      </c>
      <c r="AQ13" s="19">
        <v>1.7908757452442501</v>
      </c>
      <c r="AR13" s="19">
        <v>9.7112495752142003</v>
      </c>
      <c r="AS13" s="19">
        <v>0.22615701717516801</v>
      </c>
      <c r="AT13" s="19">
        <v>11.232107952991401</v>
      </c>
      <c r="AU13" s="19">
        <v>0.22701586857176201</v>
      </c>
      <c r="AV13" s="19">
        <v>22.2070702464021</v>
      </c>
      <c r="AW13" s="19">
        <v>3.9752239027234499</v>
      </c>
      <c r="AX13" s="19">
        <v>0.27223978715664998</v>
      </c>
      <c r="AY13" s="19">
        <v>1.4534685594568899</v>
      </c>
      <c r="AZ13" s="19">
        <v>299.65753582560001</v>
      </c>
      <c r="BA13" s="19">
        <v>3.1816072358435701</v>
      </c>
      <c r="BB13" s="39">
        <v>3.8546442736828E-7</v>
      </c>
      <c r="BC13" s="19">
        <v>7.3948771989168105E-2</v>
      </c>
      <c r="BD13" s="19">
        <v>0.346192659357064</v>
      </c>
      <c r="BE13" s="19">
        <v>0.57541518057462104</v>
      </c>
      <c r="BF13" s="19">
        <v>9.3691321642264302</v>
      </c>
      <c r="BG13" s="19">
        <v>8.0921897775407502E-3</v>
      </c>
      <c r="BH13" s="19">
        <v>0.92968875725935096</v>
      </c>
      <c r="BI13" s="19">
        <v>174.702494091548</v>
      </c>
      <c r="BJ13" s="19">
        <v>0.81891212587290296</v>
      </c>
      <c r="BK13" s="19">
        <v>2.56309346403658E-2</v>
      </c>
      <c r="BL13" s="19">
        <v>0.37194695901216301</v>
      </c>
      <c r="BM13" s="19">
        <v>31.232351737697499</v>
      </c>
      <c r="BN13" s="19">
        <v>0.19626945758397599</v>
      </c>
      <c r="BO13" s="19">
        <v>6.8926626021352604</v>
      </c>
      <c r="BP13" s="19">
        <v>6.6624940449017594E-2</v>
      </c>
      <c r="BQ13" s="19">
        <v>0.79813764622200001</v>
      </c>
      <c r="BR13" s="19">
        <v>1.07564091317939</v>
      </c>
      <c r="BS13" s="19">
        <v>0.29295816240995398</v>
      </c>
      <c r="BT13" s="19">
        <v>3.0023985755034101E-2</v>
      </c>
      <c r="BU13" s="19">
        <v>0.12638112404794399</v>
      </c>
      <c r="BV13" s="19">
        <v>24.4933331890091</v>
      </c>
      <c r="BW13" s="19">
        <v>1.4199647080136499</v>
      </c>
      <c r="BX13" s="19">
        <v>0.28631469046130198</v>
      </c>
      <c r="BY13" s="19">
        <v>779.30354676369905</v>
      </c>
      <c r="BZ13" s="19">
        <v>58.360270532677198</v>
      </c>
      <c r="CA13" s="19">
        <v>6.2284905214766102</v>
      </c>
      <c r="CB13" s="19">
        <v>177.92057129013301</v>
      </c>
      <c r="CC13" s="19">
        <v>5.0312242017207502</v>
      </c>
      <c r="CD13" s="19">
        <v>5.69286912141704E-2</v>
      </c>
      <c r="CE13" s="19">
        <v>89.278295120093105</v>
      </c>
      <c r="CF13" s="19">
        <v>1.1438918317265E-2</v>
      </c>
      <c r="CG13" s="19">
        <v>2353.79571193429</v>
      </c>
      <c r="CH13" s="19">
        <v>73.134475466797198</v>
      </c>
      <c r="CI13" s="19">
        <v>1.90778388114173</v>
      </c>
      <c r="CJ13" s="19">
        <v>90.518232066599396</v>
      </c>
      <c r="CK13" s="39">
        <v>1.5257203747349401E-7</v>
      </c>
      <c r="CL13" s="19">
        <v>830.81318415627402</v>
      </c>
      <c r="CM13" s="19">
        <v>2.0256651577915102E-2</v>
      </c>
      <c r="CN13" s="19">
        <v>1.3068701673465201E-2</v>
      </c>
      <c r="CO13" s="19">
        <v>1.7355689704536399E-2</v>
      </c>
      <c r="CP13" s="19">
        <v>69.654537667536204</v>
      </c>
      <c r="CQ13" s="19">
        <v>0.13343570367999899</v>
      </c>
      <c r="CR13" s="19">
        <v>9.6382291466671405E-2</v>
      </c>
      <c r="CS13" s="19">
        <v>12.3149279908822</v>
      </c>
      <c r="CT13" s="19">
        <v>1.4233344434717601</v>
      </c>
      <c r="CU13" s="19">
        <v>20.518263114691099</v>
      </c>
      <c r="CV13" s="19">
        <v>83.617993056413596</v>
      </c>
      <c r="CW13" s="19">
        <v>6.7769312229592704E-2</v>
      </c>
      <c r="CX13" s="19">
        <v>240.33899441022601</v>
      </c>
      <c r="CY13" s="19">
        <v>7.4881027759674099</v>
      </c>
      <c r="CZ13" s="19">
        <v>0.88540140267235501</v>
      </c>
      <c r="DA13" s="19">
        <v>0.30343550576181699</v>
      </c>
      <c r="DB13" s="19">
        <v>0.136575752448966</v>
      </c>
      <c r="DC13" s="19">
        <v>7.2796805069200303</v>
      </c>
      <c r="DD13" s="19">
        <v>10.234446454022899</v>
      </c>
      <c r="DE13" s="19">
        <v>4.34501363651824E-3</v>
      </c>
      <c r="DF13" s="19">
        <v>0.12440888480436001</v>
      </c>
      <c r="DG13" s="19">
        <v>206.79912206935401</v>
      </c>
      <c r="DH13" s="19">
        <v>69.474403099115193</v>
      </c>
      <c r="DI13" s="19">
        <v>5.4434000869104701E-2</v>
      </c>
      <c r="DJ13" s="19">
        <v>0.40894051768050599</v>
      </c>
      <c r="DK13" s="19">
        <v>0.12908475344197801</v>
      </c>
      <c r="DL13" s="19">
        <v>278.24065833357599</v>
      </c>
      <c r="DM13" s="19">
        <v>54.564957464045897</v>
      </c>
      <c r="DN13" s="19">
        <v>3.9840773527232101E-2</v>
      </c>
      <c r="DO13" s="19">
        <v>9.4612259195675499</v>
      </c>
      <c r="DP13" s="19">
        <v>34.894290085799803</v>
      </c>
      <c r="DQ13" s="19">
        <v>32.669087399223201</v>
      </c>
      <c r="DR13" s="19">
        <v>778.12404379920997</v>
      </c>
      <c r="DS13" s="19">
        <v>26.469881443512701</v>
      </c>
      <c r="DT13" s="19">
        <v>0.14852933182147901</v>
      </c>
      <c r="DU13" s="19">
        <v>2.63771863000499</v>
      </c>
      <c r="DV13" s="19">
        <v>0.153756584816199</v>
      </c>
      <c r="DW13" s="19">
        <v>0.31272385581839102</v>
      </c>
      <c r="DX13" s="19">
        <v>74.290194256810295</v>
      </c>
      <c r="DY13" s="19">
        <v>5.8337954531846199</v>
      </c>
      <c r="DZ13" s="19">
        <v>1.04204518346161</v>
      </c>
      <c r="EA13" s="19">
        <v>1279.0272566634201</v>
      </c>
      <c r="EB13" s="19">
        <v>351.049287003524</v>
      </c>
      <c r="EC13" s="19">
        <v>4.7443626233537397E-4</v>
      </c>
      <c r="ED13" s="19">
        <v>1.4403615387175199</v>
      </c>
      <c r="EE13" s="19">
        <v>7.9930746967593898</v>
      </c>
      <c r="EF13" s="19">
        <v>3.4634790511903102</v>
      </c>
      <c r="EG13" s="19">
        <v>0.17948123614773101</v>
      </c>
      <c r="EH13" s="19">
        <v>0.15527313965707501</v>
      </c>
      <c r="EI13" s="19">
        <v>6263.7753892067603</v>
      </c>
      <c r="EJ13" s="19">
        <v>0.61792819921033104</v>
      </c>
      <c r="EK13" s="19">
        <v>8.3180941906465702E-2</v>
      </c>
      <c r="EL13" s="19">
        <v>6.00096573142853E-2</v>
      </c>
      <c r="EM13" s="19">
        <v>948.64596503286896</v>
      </c>
      <c r="EN13" s="19">
        <v>6.0070935993380005E-4</v>
      </c>
      <c r="EO13" s="19">
        <v>2.4450696936560301</v>
      </c>
      <c r="EP13" s="39">
        <v>1.6627923797090499E-7</v>
      </c>
      <c r="EQ13" s="19">
        <v>3.1724418127905599E-3</v>
      </c>
      <c r="ER13" s="19">
        <v>103.405528239547</v>
      </c>
      <c r="ES13" s="39">
        <v>4.6573675773550198E-7</v>
      </c>
      <c r="ET13" s="19">
        <v>65.123716565734398</v>
      </c>
      <c r="EU13" s="19">
        <v>6.55144260779349</v>
      </c>
      <c r="EV13" s="19">
        <v>4.6706827311605199</v>
      </c>
      <c r="EW13" s="19">
        <v>21.701503067044101</v>
      </c>
      <c r="EX13" s="19">
        <v>7.55135709351085E-3</v>
      </c>
      <c r="EY13" s="19">
        <v>2.1012366542458198</v>
      </c>
      <c r="EZ13" s="19">
        <v>20.9123023501798</v>
      </c>
      <c r="FA13" s="19">
        <v>1.78685279522166</v>
      </c>
      <c r="FB13" s="19">
        <v>254.28295613477101</v>
      </c>
      <c r="FC13" s="39">
        <v>9.3590043564136294E-8</v>
      </c>
      <c r="FD13" s="19">
        <v>534.21045458279605</v>
      </c>
      <c r="FE13" s="19">
        <v>1.1335036123942201E-3</v>
      </c>
      <c r="FF13" s="39">
        <v>1.61214716692988E-7</v>
      </c>
      <c r="FG13" s="19">
        <v>2.8156254380548802</v>
      </c>
      <c r="FH13" s="19">
        <v>0.12627213187741099</v>
      </c>
      <c r="FI13" s="19">
        <v>33.181772645732501</v>
      </c>
      <c r="FJ13" s="19">
        <v>169.60881221211699</v>
      </c>
      <c r="FK13" s="19">
        <v>3.80728878095056</v>
      </c>
      <c r="FL13" s="19">
        <v>0.25847198547468098</v>
      </c>
      <c r="FM13" s="19">
        <v>0.15320620198878901</v>
      </c>
      <c r="FN13" s="19">
        <v>3378.4090368930101</v>
      </c>
      <c r="FO13" s="19">
        <v>213.80021931074</v>
      </c>
      <c r="FP13" s="19">
        <v>125.347793424985</v>
      </c>
      <c r="FQ13" s="19">
        <v>2467.8117108849901</v>
      </c>
      <c r="FR13" s="19">
        <v>2.3150758147754198</v>
      </c>
      <c r="FS13" s="19">
        <v>0.102772900463481</v>
      </c>
      <c r="FT13" s="19">
        <v>0.21909867156173499</v>
      </c>
      <c r="FU13" s="19">
        <v>1.1517691694982899</v>
      </c>
      <c r="FV13" s="19">
        <v>8.1998865973089501</v>
      </c>
      <c r="FW13" s="19">
        <v>29.2623902624645</v>
      </c>
      <c r="FX13" s="19">
        <v>6.5911024642381699</v>
      </c>
      <c r="FY13" s="19">
        <v>2.4333208621045901E-2</v>
      </c>
      <c r="FZ13" s="19">
        <v>25645.041155748699</v>
      </c>
      <c r="GA13" s="15">
        <v>433.084</v>
      </c>
      <c r="GB13" s="15">
        <v>0.255</v>
      </c>
      <c r="GC13" s="15">
        <v>0.06</v>
      </c>
      <c r="GD13" s="15">
        <v>12.476000000000001</v>
      </c>
      <c r="GE13" s="15">
        <v>273.863</v>
      </c>
      <c r="GF13" s="15">
        <v>0.01</v>
      </c>
      <c r="GG13" s="15">
        <v>8.9510000000000005</v>
      </c>
      <c r="GH13" s="15">
        <v>16.983000000000001</v>
      </c>
      <c r="GI13" s="15">
        <v>62.890999999999998</v>
      </c>
      <c r="GJ13" s="15">
        <v>1.9E-2</v>
      </c>
      <c r="GK13" s="15">
        <v>32.341000000000001</v>
      </c>
      <c r="GL13" s="15">
        <v>0.46300000000000002</v>
      </c>
      <c r="GM13" s="15">
        <v>0.44</v>
      </c>
      <c r="GN13" s="15">
        <v>2.3E-2</v>
      </c>
    </row>
    <row r="14" spans="1:198">
      <c r="A14" s="19" t="s">
        <v>5</v>
      </c>
      <c r="B14" s="19" t="s">
        <v>93</v>
      </c>
      <c r="C14" s="19">
        <v>9.2618340781306898</v>
      </c>
      <c r="D14" s="19">
        <v>3.7741515986000098</v>
      </c>
      <c r="E14" s="19">
        <v>9.0487449159471005</v>
      </c>
      <c r="F14" s="19">
        <v>6.7295363905133803</v>
      </c>
      <c r="G14" s="19">
        <v>5.46761057256185</v>
      </c>
      <c r="H14" s="19">
        <v>16.148138904081101</v>
      </c>
      <c r="I14" s="19">
        <v>833.63905086479303</v>
      </c>
      <c r="J14" s="19">
        <v>69.004251914366407</v>
      </c>
      <c r="K14" s="19">
        <v>9.6960811189476495</v>
      </c>
      <c r="L14" s="19">
        <v>6.4687845235925001E-3</v>
      </c>
      <c r="M14" s="19">
        <v>7.1226538051905699</v>
      </c>
      <c r="N14" s="19">
        <v>0</v>
      </c>
      <c r="O14" s="19">
        <v>0.27892572887537298</v>
      </c>
      <c r="P14" s="19">
        <v>3.8191319658773399</v>
      </c>
      <c r="Q14" s="19">
        <v>718.53104420451496</v>
      </c>
      <c r="R14" s="19">
        <v>0.28801637037244798</v>
      </c>
      <c r="S14" s="19">
        <v>0.56478095391044703</v>
      </c>
      <c r="T14" s="19">
        <v>5.9769065381521802</v>
      </c>
      <c r="U14" s="19">
        <v>3.5536722663132601</v>
      </c>
      <c r="V14" s="19">
        <v>30.302295737715099</v>
      </c>
      <c r="W14" s="19">
        <v>1.9191399311509202E-2</v>
      </c>
      <c r="X14" s="19">
        <v>194.85082179117401</v>
      </c>
      <c r="Y14" s="19">
        <v>1.42986662526593</v>
      </c>
      <c r="Z14" s="19">
        <v>2.5484498463583201</v>
      </c>
      <c r="AA14" s="19">
        <v>0.20888919186685001</v>
      </c>
      <c r="AB14" s="19">
        <v>0.53614250015457299</v>
      </c>
      <c r="AC14" s="19">
        <v>0.154818329185652</v>
      </c>
      <c r="AD14" s="19">
        <v>4.1912332092603499</v>
      </c>
      <c r="AE14" s="19">
        <v>3.1764110996517299</v>
      </c>
      <c r="AF14" s="19">
        <v>1216.92246914732</v>
      </c>
      <c r="AG14" s="19">
        <v>9.2647022501206305E-3</v>
      </c>
      <c r="AH14" s="19">
        <v>0.1954600221884</v>
      </c>
      <c r="AI14" s="19">
        <v>62.179043609307698</v>
      </c>
      <c r="AJ14" s="19">
        <v>1128.0366416319901</v>
      </c>
      <c r="AK14" s="19">
        <v>21.882872175774299</v>
      </c>
      <c r="AL14" s="19">
        <v>0.149835857742877</v>
      </c>
      <c r="AM14" s="19">
        <v>4.7262884137616902E-2</v>
      </c>
      <c r="AN14" s="19">
        <v>16.361435908889799</v>
      </c>
      <c r="AO14" s="19">
        <v>17.799111436314998</v>
      </c>
      <c r="AP14" s="19">
        <v>18.192240490036699</v>
      </c>
      <c r="AQ14" s="19">
        <v>3.1125071035894498</v>
      </c>
      <c r="AR14" s="19">
        <v>5.3148990330973103</v>
      </c>
      <c r="AS14" s="19">
        <v>100.851987969077</v>
      </c>
      <c r="AT14" s="19">
        <v>6.8493860907929696</v>
      </c>
      <c r="AU14" s="19">
        <v>2.8976322896932798</v>
      </c>
      <c r="AV14" s="19">
        <v>792.51852873257496</v>
      </c>
      <c r="AW14" s="19">
        <v>0.70006976572064905</v>
      </c>
      <c r="AX14" s="19">
        <v>7.7225811981819801</v>
      </c>
      <c r="AY14" s="19">
        <v>12.723194113234699</v>
      </c>
      <c r="AZ14" s="19">
        <v>28.462665144157398</v>
      </c>
      <c r="BA14" s="19">
        <v>3.22576974523786</v>
      </c>
      <c r="BB14" s="19">
        <v>2.7796801613465601E-2</v>
      </c>
      <c r="BC14" s="19">
        <v>0.61818660143607596</v>
      </c>
      <c r="BD14" s="19">
        <v>0.937379814813732</v>
      </c>
      <c r="BE14" s="19">
        <v>1.40729332655705</v>
      </c>
      <c r="BF14" s="19">
        <v>5.5062015021593398</v>
      </c>
      <c r="BG14" s="19">
        <v>2.2592885186562701</v>
      </c>
      <c r="BH14" s="19">
        <v>46.5097671524844</v>
      </c>
      <c r="BI14" s="19">
        <v>1958.22131349757</v>
      </c>
      <c r="BJ14" s="19">
        <v>0.29923579759107199</v>
      </c>
      <c r="BK14" s="19">
        <v>3.54621567949105E-2</v>
      </c>
      <c r="BL14" s="19">
        <v>1.8235377201579801</v>
      </c>
      <c r="BM14" s="19">
        <v>5808.59664108386</v>
      </c>
      <c r="BN14" s="19">
        <v>2.3584943138935701</v>
      </c>
      <c r="BO14" s="19">
        <v>48.8950395198504</v>
      </c>
      <c r="BP14" s="19">
        <v>1.17348948043027</v>
      </c>
      <c r="BQ14" s="19">
        <v>2.04648706654016</v>
      </c>
      <c r="BR14" s="19">
        <v>1.2832083159002099</v>
      </c>
      <c r="BS14" s="19">
        <v>4.3542264586588497E-2</v>
      </c>
      <c r="BT14" s="19">
        <v>2.04469270991394</v>
      </c>
      <c r="BU14" s="19">
        <v>6.3381101931310502</v>
      </c>
      <c r="BV14" s="19">
        <v>350.59334969234601</v>
      </c>
      <c r="BW14" s="19">
        <v>7.9049183631463098</v>
      </c>
      <c r="BX14" s="19">
        <v>5.3402737533237001</v>
      </c>
      <c r="BY14" s="19">
        <v>839.32952347841604</v>
      </c>
      <c r="BZ14" s="19">
        <v>52.662838242019198</v>
      </c>
      <c r="CA14" s="19">
        <v>53.420337976085399</v>
      </c>
      <c r="CB14" s="19">
        <v>0.76864805577155204</v>
      </c>
      <c r="CC14" s="19">
        <v>270.99614946490698</v>
      </c>
      <c r="CD14" s="19">
        <v>58.551448751530799</v>
      </c>
      <c r="CE14" s="19">
        <v>1509.8725095868399</v>
      </c>
      <c r="CF14" s="19">
        <v>1.7795586198851701</v>
      </c>
      <c r="CG14" s="19">
        <v>962.81143446067699</v>
      </c>
      <c r="CH14" s="19">
        <v>8.7309973969016799</v>
      </c>
      <c r="CI14" s="19">
        <v>5.7656425280696402</v>
      </c>
      <c r="CJ14" s="19">
        <v>9.7462256445112097</v>
      </c>
      <c r="CK14" s="19">
        <v>6.5800407035454103E-2</v>
      </c>
      <c r="CL14" s="19">
        <v>32.088962645611502</v>
      </c>
      <c r="CM14" s="19">
        <v>1.4515048318247901</v>
      </c>
      <c r="CN14" s="19">
        <v>0.19669098752314201</v>
      </c>
      <c r="CO14" s="19">
        <v>2.0299128670589899</v>
      </c>
      <c r="CP14" s="19">
        <v>45.338743203598497</v>
      </c>
      <c r="CQ14" s="19">
        <v>0.10030680372496301</v>
      </c>
      <c r="CR14" s="19">
        <v>0.15558355108153299</v>
      </c>
      <c r="CS14" s="19">
        <v>2.75734430114785</v>
      </c>
      <c r="CT14" s="19">
        <v>2.7883644289024301</v>
      </c>
      <c r="CU14" s="19">
        <v>15.201240495829101</v>
      </c>
      <c r="CV14" s="19">
        <v>0.75429534301671797</v>
      </c>
      <c r="CW14" s="19">
        <v>0.122824978034039</v>
      </c>
      <c r="CX14" s="19">
        <v>153.27258396450799</v>
      </c>
      <c r="CY14" s="19">
        <v>5.0045669342115104</v>
      </c>
      <c r="CZ14" s="19">
        <v>16.967125843886802</v>
      </c>
      <c r="DA14" s="19">
        <v>3.6064608625500898</v>
      </c>
      <c r="DB14" s="19">
        <v>0.210210175647115</v>
      </c>
      <c r="DC14" s="19">
        <v>7.6009175465939096</v>
      </c>
      <c r="DD14" s="19">
        <v>181.0617931633</v>
      </c>
      <c r="DE14" s="19">
        <v>5.5407557791483297</v>
      </c>
      <c r="DF14" s="19">
        <v>10.7688319131409</v>
      </c>
      <c r="DG14" s="19">
        <v>10.334990603669199</v>
      </c>
      <c r="DH14" s="19">
        <v>0.45150153361520801</v>
      </c>
      <c r="DI14" s="19">
        <v>18.068456307892799</v>
      </c>
      <c r="DJ14" s="19">
        <v>0.25533115976342702</v>
      </c>
      <c r="DK14" s="19">
        <v>42.620455530442101</v>
      </c>
      <c r="DL14" s="19">
        <v>706.08020684830694</v>
      </c>
      <c r="DM14" s="19">
        <v>78.927377532475205</v>
      </c>
      <c r="DN14" s="19">
        <v>3.9602948641513001</v>
      </c>
      <c r="DO14" s="19">
        <v>6.5949594922018295E-2</v>
      </c>
      <c r="DP14" s="19">
        <v>3.8826796459469199</v>
      </c>
      <c r="DQ14" s="19">
        <v>174.275860362353</v>
      </c>
      <c r="DR14" s="19">
        <v>15.3779414438222</v>
      </c>
      <c r="DS14" s="19">
        <v>54.3183279902591</v>
      </c>
      <c r="DT14" s="19">
        <v>7.6333127373747303</v>
      </c>
      <c r="DU14" s="19">
        <v>5.0991460023947299</v>
      </c>
      <c r="DV14" s="19">
        <v>2.88420645038368</v>
      </c>
      <c r="DW14" s="19">
        <v>35.6922645679998</v>
      </c>
      <c r="DX14" s="19">
        <v>36.6163461746753</v>
      </c>
      <c r="DY14" s="19">
        <v>758.22256089856</v>
      </c>
      <c r="DZ14" s="19">
        <v>73.041817548117194</v>
      </c>
      <c r="EA14" s="19">
        <v>30.350309714945801</v>
      </c>
      <c r="EB14" s="19">
        <v>228.11562663209401</v>
      </c>
      <c r="EC14" s="19">
        <v>1.04107429517341</v>
      </c>
      <c r="ED14" s="19">
        <v>15.8021380584848</v>
      </c>
      <c r="EE14" s="19">
        <v>437.700009451722</v>
      </c>
      <c r="EF14" s="19">
        <v>0.52780651134132595</v>
      </c>
      <c r="EG14" s="19">
        <v>2.7329188720542099E-2</v>
      </c>
      <c r="EH14" s="19">
        <v>2.49508651866297E-2</v>
      </c>
      <c r="EI14" s="19">
        <v>254.516914864494</v>
      </c>
      <c r="EJ14" s="19">
        <v>0.289371629767181</v>
      </c>
      <c r="EK14" s="19">
        <v>64.815639005057406</v>
      </c>
      <c r="EL14" s="19">
        <v>1.3493828649819299</v>
      </c>
      <c r="EM14" s="19">
        <v>163.891884247946</v>
      </c>
      <c r="EN14" s="19">
        <v>79.920343009571297</v>
      </c>
      <c r="EO14" s="19">
        <v>53.942021012009498</v>
      </c>
      <c r="EP14" s="19">
        <v>0.33926786444032397</v>
      </c>
      <c r="EQ14" s="19">
        <v>4.1072062642275302E-2</v>
      </c>
      <c r="ER14" s="19">
        <v>77.442241206101997</v>
      </c>
      <c r="ES14" s="39">
        <v>3.27637346272324E-7</v>
      </c>
      <c r="ET14" s="19">
        <v>2230.50809516255</v>
      </c>
      <c r="EU14" s="19">
        <v>30.491100247638901</v>
      </c>
      <c r="EV14" s="19">
        <v>0.19641226077606599</v>
      </c>
      <c r="EW14" s="19">
        <v>67.489281051090302</v>
      </c>
      <c r="EX14" s="19">
        <v>7.8504350357068597E-2</v>
      </c>
      <c r="EY14" s="19">
        <v>690.95666421398596</v>
      </c>
      <c r="EZ14" s="19">
        <v>152.629650022856</v>
      </c>
      <c r="FA14" s="19">
        <v>0.79044278482644104</v>
      </c>
      <c r="FB14" s="19">
        <v>81.966563653840893</v>
      </c>
      <c r="FC14" s="19">
        <v>0.64279777793638304</v>
      </c>
      <c r="FD14" s="19">
        <v>41.066481564240902</v>
      </c>
      <c r="FE14" s="19">
        <v>9.7975986321970208</v>
      </c>
      <c r="FF14" s="19">
        <v>0.51942164994566997</v>
      </c>
      <c r="FG14" s="19">
        <v>0.23321640046099701</v>
      </c>
      <c r="FH14" s="19">
        <v>1.62653703316028</v>
      </c>
      <c r="FI14" s="19">
        <v>6.0563916385999397</v>
      </c>
      <c r="FJ14" s="19">
        <v>785.45811005583005</v>
      </c>
      <c r="FK14" s="19">
        <v>2.0293225238065302E-2</v>
      </c>
      <c r="FL14" s="19">
        <v>3.7789888701323702</v>
      </c>
      <c r="FM14" s="19">
        <v>15.332393288872399</v>
      </c>
      <c r="FN14" s="19">
        <v>377.25556503414401</v>
      </c>
      <c r="FO14" s="19">
        <v>3410.60036494013</v>
      </c>
      <c r="FP14" s="19">
        <v>2.9089044167987699</v>
      </c>
      <c r="FQ14" s="19">
        <v>6179.7361587963996</v>
      </c>
      <c r="FR14" s="19">
        <v>7.1681736127248596</v>
      </c>
      <c r="FS14" s="19">
        <v>20.8803770141607</v>
      </c>
      <c r="FT14" s="19">
        <v>9.1799833032186307E-2</v>
      </c>
      <c r="FU14" s="19">
        <v>148.63460316157401</v>
      </c>
      <c r="FV14" s="19">
        <v>59.8217958860903</v>
      </c>
      <c r="FW14" s="19">
        <v>2.52442356635096</v>
      </c>
      <c r="FX14" s="19">
        <v>1.93782417815034</v>
      </c>
      <c r="FY14" s="19">
        <v>0.30873744898611499</v>
      </c>
      <c r="FZ14" s="19">
        <v>35671.7219070192</v>
      </c>
      <c r="GA14" s="15">
        <v>1123.287</v>
      </c>
      <c r="GB14" s="15">
        <v>0.33600000000000002</v>
      </c>
      <c r="GC14" s="15">
        <v>0</v>
      </c>
      <c r="GD14" s="15">
        <v>0.29299999999999998</v>
      </c>
      <c r="GE14" s="15">
        <v>177.97300000000001</v>
      </c>
      <c r="GF14" s="15">
        <v>34.209000000000003</v>
      </c>
      <c r="GG14" s="15">
        <v>0</v>
      </c>
      <c r="GH14" s="15">
        <v>7.0000000000000001E-3</v>
      </c>
      <c r="GI14" s="15">
        <v>4060.9520000000002</v>
      </c>
      <c r="GJ14" s="15">
        <v>1E-3</v>
      </c>
      <c r="GK14" s="15">
        <v>0</v>
      </c>
      <c r="GL14" s="15">
        <v>0</v>
      </c>
      <c r="GM14" s="15">
        <v>33.533000000000001</v>
      </c>
      <c r="GN14" s="15">
        <v>0</v>
      </c>
    </row>
    <row r="15" spans="1:198">
      <c r="A15" s="19" t="s">
        <v>94</v>
      </c>
      <c r="B15" s="19" t="s">
        <v>95</v>
      </c>
      <c r="C15" s="19">
        <v>5.0777288103514304E-4</v>
      </c>
      <c r="D15" s="19">
        <v>1.2307004974871701E-2</v>
      </c>
      <c r="E15" s="19">
        <v>1.5036529735980499E-3</v>
      </c>
      <c r="F15" s="19">
        <v>7.6990188920233293E-2</v>
      </c>
      <c r="G15" s="19">
        <v>4.9061792347054101E-2</v>
      </c>
      <c r="H15" s="19">
        <v>1.6497481509156399E-2</v>
      </c>
      <c r="I15" s="19">
        <v>0.18242090852642201</v>
      </c>
      <c r="J15" s="19">
        <v>0.34721021244637301</v>
      </c>
      <c r="K15" s="19">
        <v>6.0243250490430403E-2</v>
      </c>
      <c r="L15" s="19">
        <v>3.30190338908477</v>
      </c>
      <c r="M15" s="19">
        <v>0.14331048941000199</v>
      </c>
      <c r="N15" s="19">
        <v>4.3263453342501701E-2</v>
      </c>
      <c r="O15" s="19">
        <v>0</v>
      </c>
      <c r="P15" s="19">
        <v>4.1375064995314202E-2</v>
      </c>
      <c r="Q15" s="19">
        <v>1.44959568792844</v>
      </c>
      <c r="R15" s="19">
        <v>2.7544985767866801</v>
      </c>
      <c r="S15" s="19">
        <v>5.5801585418517197E-3</v>
      </c>
      <c r="T15" s="19">
        <v>1.84055882395092E-3</v>
      </c>
      <c r="U15" s="19">
        <v>1.0511275380400301E-3</v>
      </c>
      <c r="V15" s="19">
        <v>5.6190792999237004E-3</v>
      </c>
      <c r="W15" s="19">
        <v>8.7284446381333497E-4</v>
      </c>
      <c r="X15" s="19">
        <v>0.45818833368725198</v>
      </c>
      <c r="Y15" s="19">
        <v>2.85408696762301E-3</v>
      </c>
      <c r="Z15" s="19">
        <v>0.56486530195339901</v>
      </c>
      <c r="AA15" s="19">
        <v>1.88938431097613E-4</v>
      </c>
      <c r="AB15" s="19">
        <v>3.2450950042517197E-2</v>
      </c>
      <c r="AC15" s="19">
        <v>1.18242242589743E-2</v>
      </c>
      <c r="AD15" s="19">
        <v>9.7585953019758906E-3</v>
      </c>
      <c r="AE15" s="19">
        <v>0.10580928387696099</v>
      </c>
      <c r="AF15" s="19">
        <v>391.85618983927702</v>
      </c>
      <c r="AG15" s="39">
        <v>1.62789547005163E-5</v>
      </c>
      <c r="AH15" s="39">
        <v>8.0879294487539194E-8</v>
      </c>
      <c r="AI15" s="19">
        <v>8.5146132629648999E-2</v>
      </c>
      <c r="AJ15" s="19">
        <v>20.928510448809099</v>
      </c>
      <c r="AK15" s="19">
        <v>0.15513194561921301</v>
      </c>
      <c r="AL15" s="19">
        <v>4.5999632778607699E-4</v>
      </c>
      <c r="AM15" s="19">
        <v>1.3174281454887599E-2</v>
      </c>
      <c r="AN15" s="19">
        <v>0.132601681937947</v>
      </c>
      <c r="AO15" s="19">
        <v>3.0480133178567002E-3</v>
      </c>
      <c r="AP15" s="39">
        <v>7.5625457980236995E-5</v>
      </c>
      <c r="AQ15" s="19">
        <v>2.4965191534519899</v>
      </c>
      <c r="AR15" s="19">
        <v>5.9625562662696599E-3</v>
      </c>
      <c r="AS15" s="19">
        <v>0.32430030325727199</v>
      </c>
      <c r="AT15" s="19">
        <v>1.84460445300625E-3</v>
      </c>
      <c r="AU15" s="39">
        <v>2.4990948996560802E-7</v>
      </c>
      <c r="AV15" s="19">
        <v>3.0983298155446501</v>
      </c>
      <c r="AW15" s="19">
        <v>1.71935238858187E-3</v>
      </c>
      <c r="AX15" s="19">
        <v>3.7798900642655999</v>
      </c>
      <c r="AY15" s="19">
        <v>0.116673682793265</v>
      </c>
      <c r="AZ15" s="19">
        <v>8.3220203028711395E-4</v>
      </c>
      <c r="BA15" s="19">
        <v>0.117068099535982</v>
      </c>
      <c r="BB15" s="39">
        <v>2.09505556937851E-7</v>
      </c>
      <c r="BC15" s="19">
        <v>4.8615276799375502E-4</v>
      </c>
      <c r="BD15" s="19">
        <v>0.36671173581206701</v>
      </c>
      <c r="BE15" s="19">
        <v>2.4496093032271701E-3</v>
      </c>
      <c r="BF15" s="19">
        <v>1.51714564691285E-2</v>
      </c>
      <c r="BG15" s="19">
        <v>6.4817181520053398E-3</v>
      </c>
      <c r="BH15" s="19">
        <v>0.473690069332802</v>
      </c>
      <c r="BI15" s="19">
        <v>22.961609109373502</v>
      </c>
      <c r="BJ15" s="19">
        <v>1.4948868836257401E-2</v>
      </c>
      <c r="BK15" s="19">
        <v>5.5700158511247299E-3</v>
      </c>
      <c r="BL15" s="19">
        <v>2.0054979274781001E-2</v>
      </c>
      <c r="BM15" s="19">
        <v>2.4024203105553701</v>
      </c>
      <c r="BN15" s="19">
        <v>1.67051762330469E-3</v>
      </c>
      <c r="BO15" s="19">
        <v>0.47072268820114499</v>
      </c>
      <c r="BP15" s="19">
        <v>1.28676689404185</v>
      </c>
      <c r="BQ15" s="19">
        <v>2.63129165861356E-3</v>
      </c>
      <c r="BR15" s="19">
        <v>4.0404297629162804E-3</v>
      </c>
      <c r="BS15" s="19">
        <v>39.745401841233701</v>
      </c>
      <c r="BT15" s="19">
        <v>0.65987135419200305</v>
      </c>
      <c r="BU15" s="19">
        <v>7.1638660453012398E-3</v>
      </c>
      <c r="BV15" s="19">
        <v>3.55916590242302</v>
      </c>
      <c r="BW15" s="19">
        <v>0.75911298095211399</v>
      </c>
      <c r="BX15" s="19">
        <v>4.2155286569527897E-2</v>
      </c>
      <c r="BY15" s="19">
        <v>6.2100581447209997</v>
      </c>
      <c r="BZ15" s="19">
        <v>5.71554681038847E-4</v>
      </c>
      <c r="CA15" s="19">
        <v>2.0711592258403802E-3</v>
      </c>
      <c r="CB15" s="19">
        <v>5.5698025582691303E-2</v>
      </c>
      <c r="CC15" s="19">
        <v>57.692062594971802</v>
      </c>
      <c r="CD15" s="19">
        <v>0.118484930868733</v>
      </c>
      <c r="CE15" s="19">
        <v>3.98103065090518</v>
      </c>
      <c r="CF15" s="19">
        <v>36.089815805334503</v>
      </c>
      <c r="CG15" s="19">
        <v>0.218125443150123</v>
      </c>
      <c r="CH15" s="19">
        <v>1.6363624553347899E-2</v>
      </c>
      <c r="CI15" s="19">
        <v>3.4585459303530602E-2</v>
      </c>
      <c r="CJ15" s="19">
        <v>3.57420895880344E-3</v>
      </c>
      <c r="CK15" s="39">
        <v>1.07275721458658E-7</v>
      </c>
      <c r="CL15" s="19">
        <v>5.6100681064319197E-4</v>
      </c>
      <c r="CM15" s="19">
        <v>1.7327254694427801E-3</v>
      </c>
      <c r="CN15" s="19">
        <v>6.9860017347797704E-3</v>
      </c>
      <c r="CO15" s="19">
        <v>5.5912070598451399E-4</v>
      </c>
      <c r="CP15" s="19">
        <v>8.3465830874000793E-2</v>
      </c>
      <c r="CQ15" s="19">
        <v>4.8167632640897604E-3</v>
      </c>
      <c r="CR15" s="39">
        <v>5.3660115397536996E-6</v>
      </c>
      <c r="CS15" s="19">
        <v>7.43593529380035E-4</v>
      </c>
      <c r="CT15" s="19">
        <v>4.0797449930711602E-4</v>
      </c>
      <c r="CU15" s="19">
        <v>0.54788100950377205</v>
      </c>
      <c r="CV15" s="19">
        <v>1.6290449882774301E-4</v>
      </c>
      <c r="CW15" s="19">
        <v>1.66603410494756E-4</v>
      </c>
      <c r="CX15" s="19">
        <v>8.0503510564451597E-2</v>
      </c>
      <c r="CY15" s="19">
        <v>1.7226783726724201E-3</v>
      </c>
      <c r="CZ15" s="39">
        <v>1.4434527532691801E-7</v>
      </c>
      <c r="DA15" s="39">
        <v>5.6484906912749202E-6</v>
      </c>
      <c r="DB15" s="19">
        <v>2.03815480154864E-2</v>
      </c>
      <c r="DC15" s="19">
        <v>2.1540520495290098E-3</v>
      </c>
      <c r="DD15" s="19">
        <v>0.24456931426474801</v>
      </c>
      <c r="DE15" s="19">
        <v>3.0139000889060099E-2</v>
      </c>
      <c r="DF15" s="19">
        <v>7.6125037980897996E-3</v>
      </c>
      <c r="DG15" s="19">
        <v>2.5790722731276802E-2</v>
      </c>
      <c r="DH15" s="19">
        <v>2.13894194600945E-2</v>
      </c>
      <c r="DI15" s="19">
        <v>0.49676389798694598</v>
      </c>
      <c r="DJ15" s="19">
        <v>1.29243939007122E-2</v>
      </c>
      <c r="DK15" s="19">
        <v>1.4447494195959001E-3</v>
      </c>
      <c r="DL15" s="19">
        <v>629.55931458361897</v>
      </c>
      <c r="DM15" s="19">
        <v>0.493892968448715</v>
      </c>
      <c r="DN15" s="19">
        <v>2.05723402178005</v>
      </c>
      <c r="DO15" s="39">
        <v>3.9977491481209097E-5</v>
      </c>
      <c r="DP15" s="19">
        <v>1.62918245109637E-3</v>
      </c>
      <c r="DQ15" s="19">
        <v>2.1159922086081899E-3</v>
      </c>
      <c r="DR15" s="19">
        <v>2.57967296203593E-3</v>
      </c>
      <c r="DS15" s="19">
        <v>4.5430748931782297E-2</v>
      </c>
      <c r="DT15" s="19">
        <v>5.5214700564310801</v>
      </c>
      <c r="DU15" s="19">
        <v>2.1246091213767101E-4</v>
      </c>
      <c r="DV15" s="19">
        <v>0.29851956397519402</v>
      </c>
      <c r="DW15" s="19">
        <v>3.77971257268085E-3</v>
      </c>
      <c r="DX15" s="19">
        <v>1.27866038003542E-2</v>
      </c>
      <c r="DY15" s="19">
        <v>8.8265368314928996E-2</v>
      </c>
      <c r="DZ15" s="19">
        <v>0.13906216500974899</v>
      </c>
      <c r="EA15" s="19">
        <v>2.0835289085176598E-2</v>
      </c>
      <c r="EB15" s="19">
        <v>0.82768368695364802</v>
      </c>
      <c r="EC15" s="19">
        <v>3.9160382444988803E-2</v>
      </c>
      <c r="ED15" s="19">
        <v>5.55371357122156E-2</v>
      </c>
      <c r="EE15" s="19">
        <v>0.44984369211751701</v>
      </c>
      <c r="EF15" s="19">
        <v>1.2118622853418499E-3</v>
      </c>
      <c r="EG15" s="19">
        <v>6.9044930404114999E-4</v>
      </c>
      <c r="EH15" s="19">
        <v>7.8941841329123706E-3</v>
      </c>
      <c r="EI15" s="19">
        <v>3.3645032137380203E-2</v>
      </c>
      <c r="EJ15" s="19">
        <v>1.04309865326643E-4</v>
      </c>
      <c r="EK15" s="19">
        <v>2.7079252488513999E-3</v>
      </c>
      <c r="EL15" s="19">
        <v>1.1883288504908201E-2</v>
      </c>
      <c r="EM15" s="19">
        <v>3.8607335760767698E-2</v>
      </c>
      <c r="EN15" s="19">
        <v>0.452706916355745</v>
      </c>
      <c r="EO15" s="19">
        <v>0.100373795469465</v>
      </c>
      <c r="EP15" s="19">
        <v>1.2600744645296499E-3</v>
      </c>
      <c r="EQ15" s="39">
        <v>5.6869509858250101E-10</v>
      </c>
      <c r="ER15" s="19">
        <v>2.4402411054966201E-2</v>
      </c>
      <c r="ES15" s="19">
        <v>7.8704449627981302E-3</v>
      </c>
      <c r="ET15" s="19">
        <v>1.8251705765206301</v>
      </c>
      <c r="EU15" s="19">
        <v>5.39379229489622E-3</v>
      </c>
      <c r="EV15" s="39">
        <v>1.04436765251209E-7</v>
      </c>
      <c r="EW15" s="19">
        <v>5.5366082368620402E-2</v>
      </c>
      <c r="EX15" s="19">
        <v>4.8139523801872004</v>
      </c>
      <c r="EY15" s="19">
        <v>1.69630868040644</v>
      </c>
      <c r="EZ15" s="19">
        <v>1.8221637162837501</v>
      </c>
      <c r="FA15" s="39">
        <v>5.1682303028783799E-5</v>
      </c>
      <c r="FB15" s="19">
        <v>2.0921248513881401</v>
      </c>
      <c r="FC15" s="39">
        <v>1.03682707675439E-7</v>
      </c>
      <c r="FD15" s="19">
        <v>0.60259901700804697</v>
      </c>
      <c r="FE15" s="19">
        <v>3.0378121099424799E-2</v>
      </c>
      <c r="FF15" s="39">
        <v>2.06477179772967E-7</v>
      </c>
      <c r="FG15" s="19">
        <v>1.69730765239458</v>
      </c>
      <c r="FH15" s="19">
        <v>52.706863762980802</v>
      </c>
      <c r="FI15" s="19">
        <v>1.05276788802731E-2</v>
      </c>
      <c r="FJ15" s="19">
        <v>1.14472694798131</v>
      </c>
      <c r="FK15" s="39">
        <v>3.2066614477489E-7</v>
      </c>
      <c r="FL15" s="39">
        <v>2.64819635504408E-5</v>
      </c>
      <c r="FM15" s="19">
        <v>2.6359430384959699E-2</v>
      </c>
      <c r="FN15" s="19">
        <v>2.6647653938320301</v>
      </c>
      <c r="FO15" s="19">
        <v>55.925103814327102</v>
      </c>
      <c r="FP15" s="19">
        <v>1.87134729544817E-2</v>
      </c>
      <c r="FQ15" s="19">
        <v>248.54303917730201</v>
      </c>
      <c r="FR15" s="19">
        <v>8.9973237216748095E-4</v>
      </c>
      <c r="FS15" s="39">
        <v>1.471840128024E-7</v>
      </c>
      <c r="FT15" s="19">
        <v>7.2515984110809298E-2</v>
      </c>
      <c r="FU15" s="19">
        <v>1.0492656213654701</v>
      </c>
      <c r="FV15" s="19">
        <v>0.248066879533659</v>
      </c>
      <c r="FW15" s="19">
        <v>8.7503062132017508E-3</v>
      </c>
      <c r="FX15" s="19">
        <v>3.7024662247699298E-2</v>
      </c>
      <c r="FY15" s="19">
        <v>2.3043806451033801E-2</v>
      </c>
      <c r="FZ15" s="19">
        <v>1629.0459781833699</v>
      </c>
      <c r="GA15" s="15">
        <v>0.16300000000000001</v>
      </c>
      <c r="GB15" s="15">
        <v>6.0000000000000001E-3</v>
      </c>
      <c r="GC15" s="15">
        <v>8.9999999999999993E-3</v>
      </c>
      <c r="GD15" s="15">
        <v>170.55099999999999</v>
      </c>
      <c r="GE15" s="15">
        <v>8.8279999999999994</v>
      </c>
      <c r="GF15" s="15">
        <v>1.611</v>
      </c>
      <c r="GG15" s="15">
        <v>0.58799999999999997</v>
      </c>
      <c r="GH15" s="15">
        <v>4.2640000000000002</v>
      </c>
      <c r="GI15" s="15">
        <v>0.14000000000000001</v>
      </c>
      <c r="GJ15" s="15">
        <v>5.0000000000000001E-3</v>
      </c>
      <c r="GK15" s="15">
        <v>3.7999999999999999E-2</v>
      </c>
      <c r="GL15" s="15">
        <v>2.2959999999999998</v>
      </c>
      <c r="GM15" s="15">
        <v>0</v>
      </c>
      <c r="GN15" s="15">
        <v>4.0000000000000001E-3</v>
      </c>
    </row>
    <row r="16" spans="1:198">
      <c r="A16" s="19" t="s">
        <v>96</v>
      </c>
      <c r="B16" s="19" t="s">
        <v>97</v>
      </c>
      <c r="C16" s="19">
        <v>19.973046020905599</v>
      </c>
      <c r="D16" s="19">
        <v>0.29436610144407099</v>
      </c>
      <c r="E16" s="19">
        <v>1.90772728072371</v>
      </c>
      <c r="F16" s="19">
        <v>86.286251473812897</v>
      </c>
      <c r="G16" s="19">
        <v>16.337593139755999</v>
      </c>
      <c r="H16" s="19">
        <v>43.576230818858299</v>
      </c>
      <c r="I16" s="19">
        <v>9.6594715808531202</v>
      </c>
      <c r="J16" s="19">
        <v>60.7788352627935</v>
      </c>
      <c r="K16" s="19">
        <v>324.07239729788301</v>
      </c>
      <c r="L16" s="19">
        <v>1.4462057523731799E-3</v>
      </c>
      <c r="M16" s="19">
        <v>0.27197672617483998</v>
      </c>
      <c r="N16" s="19">
        <v>122.30056504444001</v>
      </c>
      <c r="O16" s="19">
        <v>9.9429732386750902E-2</v>
      </c>
      <c r="P16" s="19">
        <v>0</v>
      </c>
      <c r="Q16" s="19">
        <v>157.79275346063</v>
      </c>
      <c r="R16" s="19">
        <v>0.427750786749583</v>
      </c>
      <c r="S16" s="19">
        <v>0.26968600500621098</v>
      </c>
      <c r="T16" s="39">
        <v>1.8386224597844201E-7</v>
      </c>
      <c r="U16" s="19">
        <v>0.156207122137281</v>
      </c>
      <c r="V16" s="19">
        <v>9.5849451650714492</v>
      </c>
      <c r="W16" s="19">
        <v>4.9055722264371897E-3</v>
      </c>
      <c r="X16" s="19">
        <v>744.43832926046105</v>
      </c>
      <c r="Y16" s="19">
        <v>0.97884378864662303</v>
      </c>
      <c r="Z16" s="19">
        <v>74.724408427261693</v>
      </c>
      <c r="AA16" s="19">
        <v>1.69082105893154</v>
      </c>
      <c r="AB16" s="19">
        <v>1.5760256377767099E-3</v>
      </c>
      <c r="AC16" s="19">
        <v>1.5084006159008101E-2</v>
      </c>
      <c r="AD16" s="19">
        <v>1.9380011795587999</v>
      </c>
      <c r="AE16" s="19">
        <v>8.5967588746341708</v>
      </c>
      <c r="AF16" s="19">
        <v>43.437361461958901</v>
      </c>
      <c r="AG16" s="19">
        <v>5.7043421411760702E-3</v>
      </c>
      <c r="AH16" s="19">
        <v>0.36437741010869801</v>
      </c>
      <c r="AI16" s="19">
        <v>2.0183994181304401</v>
      </c>
      <c r="AJ16" s="19">
        <v>960.49092985897801</v>
      </c>
      <c r="AK16" s="19">
        <v>54.514801307182402</v>
      </c>
      <c r="AL16" s="19">
        <v>1.05024184782935E-4</v>
      </c>
      <c r="AM16" s="19">
        <v>0.57054005703346899</v>
      </c>
      <c r="AN16" s="19">
        <v>5.8939051796847499</v>
      </c>
      <c r="AO16" s="19">
        <v>25.9443840522672</v>
      </c>
      <c r="AP16" s="19">
        <v>5.7372457846612503</v>
      </c>
      <c r="AQ16" s="19">
        <v>41.894615675301203</v>
      </c>
      <c r="AR16" s="19">
        <v>2.68187124383729</v>
      </c>
      <c r="AS16" s="19">
        <v>110.58648264783599</v>
      </c>
      <c r="AT16" s="19">
        <v>0.206465294954738</v>
      </c>
      <c r="AU16" s="19">
        <v>1.9121464077441499</v>
      </c>
      <c r="AV16" s="19">
        <v>22.1811550731869</v>
      </c>
      <c r="AW16" s="19">
        <v>5.5881577406215299E-2</v>
      </c>
      <c r="AX16" s="19">
        <v>3.6943230539703502</v>
      </c>
      <c r="AY16" s="19">
        <v>16.312414744984999</v>
      </c>
      <c r="AZ16" s="19">
        <v>61.3172551499175</v>
      </c>
      <c r="BA16" s="19">
        <v>0.158527551621649</v>
      </c>
      <c r="BB16" s="19">
        <v>0.190377332064045</v>
      </c>
      <c r="BC16" s="19">
        <v>29.276398803191402</v>
      </c>
      <c r="BD16" s="19">
        <v>86.537092898024497</v>
      </c>
      <c r="BE16" s="19">
        <v>0.11834195165351501</v>
      </c>
      <c r="BF16" s="19">
        <v>9.5017680352650693</v>
      </c>
      <c r="BG16" s="19">
        <v>0.62007372998628896</v>
      </c>
      <c r="BH16" s="19">
        <v>33.168844132583203</v>
      </c>
      <c r="BI16" s="19">
        <v>75.664990297226694</v>
      </c>
      <c r="BJ16" s="19">
        <v>0.73257407996856205</v>
      </c>
      <c r="BK16" s="19">
        <v>3.7810136302016302E-2</v>
      </c>
      <c r="BL16" s="19">
        <v>57.577965605885097</v>
      </c>
      <c r="BM16" s="19">
        <v>1520.33574578157</v>
      </c>
      <c r="BN16" s="19">
        <v>4.5860692989995</v>
      </c>
      <c r="BO16" s="19">
        <v>4.8661835526489199</v>
      </c>
      <c r="BP16" s="19">
        <v>14.7918507983553</v>
      </c>
      <c r="BQ16" s="19">
        <v>1.6790611223230301</v>
      </c>
      <c r="BR16" s="19">
        <v>0.176363963258513</v>
      </c>
      <c r="BS16" s="19">
        <v>0.76586032910009105</v>
      </c>
      <c r="BT16" s="19">
        <v>1.1902711006577301E-3</v>
      </c>
      <c r="BU16" s="19">
        <v>0.33674526718460701</v>
      </c>
      <c r="BV16" s="19">
        <v>8.4708932750648298</v>
      </c>
      <c r="BW16" s="19">
        <v>69.944156774761893</v>
      </c>
      <c r="BX16" s="19">
        <v>5.1025882144971604</v>
      </c>
      <c r="BY16" s="19">
        <v>463.13685514089599</v>
      </c>
      <c r="BZ16" s="19">
        <v>217.49797846482301</v>
      </c>
      <c r="CA16" s="19">
        <v>83.360938689455097</v>
      </c>
      <c r="CB16" s="19">
        <v>20.027509648734899</v>
      </c>
      <c r="CC16" s="19">
        <v>26.264045975545798</v>
      </c>
      <c r="CD16" s="19">
        <v>67.443457953647695</v>
      </c>
      <c r="CE16" s="19">
        <v>142.94515244591801</v>
      </c>
      <c r="CF16" s="19">
        <v>1.78986920643453E-3</v>
      </c>
      <c r="CG16" s="19">
        <v>23.345628392622999</v>
      </c>
      <c r="CH16" s="19">
        <v>14.3711538829972</v>
      </c>
      <c r="CI16" s="19">
        <v>698.93619832219895</v>
      </c>
      <c r="CJ16" s="19">
        <v>2.03998199921929</v>
      </c>
      <c r="CK16" s="39">
        <v>1.22608534755728E-7</v>
      </c>
      <c r="CL16" s="19">
        <v>7.1198272380747696</v>
      </c>
      <c r="CM16" s="19">
        <v>51.0560752412105</v>
      </c>
      <c r="CN16" s="19">
        <v>2.0498594071013501</v>
      </c>
      <c r="CO16" s="19">
        <v>297.71997158078699</v>
      </c>
      <c r="CP16" s="19">
        <v>5.0557365670519196</v>
      </c>
      <c r="CQ16" s="19">
        <v>4.1065151449205996E-3</v>
      </c>
      <c r="CR16" s="19">
        <v>3.7427189524911898E-2</v>
      </c>
      <c r="CS16" s="19">
        <v>0.98191065831181201</v>
      </c>
      <c r="CT16" s="19">
        <v>1442.8910757712899</v>
      </c>
      <c r="CU16" s="19">
        <v>14.0310414026962</v>
      </c>
      <c r="CV16" s="19">
        <v>0.80629113160371402</v>
      </c>
      <c r="CW16" s="19">
        <v>0.13461179413354299</v>
      </c>
      <c r="CX16" s="19">
        <v>121.580762382581</v>
      </c>
      <c r="CY16" s="19">
        <v>1.8525425698905501E-3</v>
      </c>
      <c r="CZ16" s="19">
        <v>23.8986474363087</v>
      </c>
      <c r="DA16" s="19">
        <v>3.1009602357331099E-2</v>
      </c>
      <c r="DB16" s="19">
        <v>1.37502590281307</v>
      </c>
      <c r="DC16" s="19">
        <v>0.49777612811102201</v>
      </c>
      <c r="DD16" s="19">
        <v>5.1266070880373897</v>
      </c>
      <c r="DE16" s="19">
        <v>32.943465032965896</v>
      </c>
      <c r="DF16" s="19">
        <v>8.9478035300019299E-2</v>
      </c>
      <c r="DG16" s="19">
        <v>39.683053894227598</v>
      </c>
      <c r="DH16" s="19">
        <v>0.66476280360744999</v>
      </c>
      <c r="DI16" s="19">
        <v>12.556256549386299</v>
      </c>
      <c r="DJ16" s="19">
        <v>3.9469876516069702E-2</v>
      </c>
      <c r="DK16" s="19">
        <v>0.26727523868200997</v>
      </c>
      <c r="DL16" s="19">
        <v>835.67160845806302</v>
      </c>
      <c r="DM16" s="19">
        <v>30.663567907365099</v>
      </c>
      <c r="DN16" s="19">
        <v>5.8846107715963996</v>
      </c>
      <c r="DO16" s="19">
        <v>0.30226577727390602</v>
      </c>
      <c r="DP16" s="19">
        <v>30.348629353734498</v>
      </c>
      <c r="DQ16" s="19">
        <v>189.95492025834801</v>
      </c>
      <c r="DR16" s="19">
        <v>0.96811854147885101</v>
      </c>
      <c r="DS16" s="19">
        <v>46.987658467185597</v>
      </c>
      <c r="DT16" s="19">
        <v>1.92405915472704</v>
      </c>
      <c r="DU16" s="19">
        <v>0.41917373557846599</v>
      </c>
      <c r="DV16" s="19">
        <v>11.5610601950592</v>
      </c>
      <c r="DW16" s="19">
        <v>8.0110564907446697</v>
      </c>
      <c r="DX16" s="19">
        <v>13.611846408338501</v>
      </c>
      <c r="DY16" s="19">
        <v>970.50972768684699</v>
      </c>
      <c r="DZ16" s="19">
        <v>1.8425600702267799</v>
      </c>
      <c r="EA16" s="19">
        <v>1.6020062104777599</v>
      </c>
      <c r="EB16" s="19">
        <v>58.616552461302099</v>
      </c>
      <c r="EC16" s="19">
        <v>147.48946595705601</v>
      </c>
      <c r="ED16" s="19">
        <v>74.180203679654795</v>
      </c>
      <c r="EE16" s="19">
        <v>14272.954543891799</v>
      </c>
      <c r="EF16" s="19">
        <v>0.79940007156422699</v>
      </c>
      <c r="EG16" s="19">
        <v>7.3547622702686596E-2</v>
      </c>
      <c r="EH16" s="19">
        <v>1.8879287054484599E-3</v>
      </c>
      <c r="EI16" s="19">
        <v>6.5043304769161301</v>
      </c>
      <c r="EJ16" s="19">
        <v>8.1692531414802296</v>
      </c>
      <c r="EK16" s="19">
        <v>113.85951617378601</v>
      </c>
      <c r="EL16" s="19">
        <v>2.28040858246669</v>
      </c>
      <c r="EM16" s="19">
        <v>29.8895367946287</v>
      </c>
      <c r="EN16" s="19">
        <v>79.203569647554303</v>
      </c>
      <c r="EO16" s="19">
        <v>12.297267203080599</v>
      </c>
      <c r="EP16" s="39">
        <v>1.36218793159294E-7</v>
      </c>
      <c r="EQ16" s="19">
        <v>4.5746231250091301E-4</v>
      </c>
      <c r="ER16" s="19">
        <v>7.3661254384304797</v>
      </c>
      <c r="ES16" s="19">
        <v>0.138413270124083</v>
      </c>
      <c r="ET16" s="19">
        <v>34.8020035569835</v>
      </c>
      <c r="EU16" s="19">
        <v>22.955125288373999</v>
      </c>
      <c r="EV16" s="19">
        <v>8.93000351417024E-3</v>
      </c>
      <c r="EW16" s="19">
        <v>26.850561580979502</v>
      </c>
      <c r="EX16" s="19">
        <v>0.16918388662419601</v>
      </c>
      <c r="EY16" s="19">
        <v>44.575336174760302</v>
      </c>
      <c r="EZ16" s="19">
        <v>20.198826990209401</v>
      </c>
      <c r="FA16" s="19">
        <v>30.361695729476299</v>
      </c>
      <c r="FB16" s="19">
        <v>40.034104221159602</v>
      </c>
      <c r="FC16" s="19">
        <v>19.915255805937601</v>
      </c>
      <c r="FD16" s="19">
        <v>78.641939276605896</v>
      </c>
      <c r="FE16" s="19">
        <v>2.5266784932704098</v>
      </c>
      <c r="FF16" s="19">
        <v>4.73968498837826E-2</v>
      </c>
      <c r="FG16" s="19">
        <v>0.61983180432083396</v>
      </c>
      <c r="FH16" s="19">
        <v>0.32445693791227997</v>
      </c>
      <c r="FI16" s="19">
        <v>7.0681371344985902</v>
      </c>
      <c r="FJ16" s="19">
        <v>152.02963271219801</v>
      </c>
      <c r="FK16" s="19">
        <v>193.81936837933799</v>
      </c>
      <c r="FL16" s="19">
        <v>12.2808841241291</v>
      </c>
      <c r="FM16" s="19">
        <v>4059.3543736418201</v>
      </c>
      <c r="FN16" s="19">
        <v>49.575376891402001</v>
      </c>
      <c r="FO16" s="19">
        <v>1974.5474735268799</v>
      </c>
      <c r="FP16" s="19">
        <v>0.66519463429283798</v>
      </c>
      <c r="FQ16" s="19">
        <v>237.24822612655001</v>
      </c>
      <c r="FR16" s="19">
        <v>14.530162144429401</v>
      </c>
      <c r="FS16" s="19">
        <v>60.072299593177398</v>
      </c>
      <c r="FT16" s="39">
        <v>1.13945070592604E-7</v>
      </c>
      <c r="FU16" s="19">
        <v>90.246992859795</v>
      </c>
      <c r="FV16" s="19">
        <v>85.370384173094706</v>
      </c>
      <c r="FW16" s="19">
        <v>0.140504720840257</v>
      </c>
      <c r="FX16" s="19">
        <v>1.51630299013026</v>
      </c>
      <c r="FY16" s="19">
        <v>11.6066307141063</v>
      </c>
      <c r="FZ16" s="19">
        <v>33026.845933996599</v>
      </c>
      <c r="GA16" s="15">
        <v>30.687000000000001</v>
      </c>
      <c r="GB16" s="15">
        <v>15.943</v>
      </c>
      <c r="GC16" s="15">
        <v>1.9550000000000001</v>
      </c>
      <c r="GD16" s="15">
        <v>0.46600000000000003</v>
      </c>
      <c r="GE16" s="15">
        <v>5.2030000000000003</v>
      </c>
      <c r="GF16" s="15">
        <v>0.05</v>
      </c>
      <c r="GG16" s="15">
        <v>0</v>
      </c>
      <c r="GH16" s="15">
        <v>0.308</v>
      </c>
      <c r="GI16" s="15">
        <v>8.6999999999999994E-2</v>
      </c>
      <c r="GJ16" s="15">
        <v>2.9000000000000001E-2</v>
      </c>
      <c r="GK16" s="15">
        <v>0</v>
      </c>
      <c r="GL16" s="15">
        <v>0</v>
      </c>
      <c r="GM16" s="15">
        <v>0.17899999999999999</v>
      </c>
      <c r="GN16" s="15">
        <v>1E-3</v>
      </c>
    </row>
    <row r="17" spans="1:196">
      <c r="A17" s="19" t="s">
        <v>98</v>
      </c>
      <c r="B17" s="19" t="s">
        <v>99</v>
      </c>
      <c r="C17" s="19">
        <v>42.854329358430597</v>
      </c>
      <c r="D17" s="19">
        <v>35.793815580777597</v>
      </c>
      <c r="E17" s="19">
        <v>985.50899033158805</v>
      </c>
      <c r="F17" s="19">
        <v>402.37583726195402</v>
      </c>
      <c r="G17" s="19">
        <v>635.17253343322398</v>
      </c>
      <c r="H17" s="19">
        <v>62.465716797539201</v>
      </c>
      <c r="I17" s="19">
        <v>2190.9975204157899</v>
      </c>
      <c r="J17" s="19">
        <v>4217.4660096539701</v>
      </c>
      <c r="K17" s="19">
        <v>141.61424167975201</v>
      </c>
      <c r="L17" s="19">
        <v>20.639619662863701</v>
      </c>
      <c r="M17" s="19">
        <v>85.3624603095667</v>
      </c>
      <c r="N17" s="19">
        <v>155.033460341102</v>
      </c>
      <c r="O17" s="19">
        <v>5.3655557452980398</v>
      </c>
      <c r="P17" s="19">
        <v>166.74875207176299</v>
      </c>
      <c r="Q17" s="19">
        <v>0</v>
      </c>
      <c r="R17" s="19">
        <v>4.58406783160929</v>
      </c>
      <c r="S17" s="19">
        <v>57.980636247489699</v>
      </c>
      <c r="T17" s="19">
        <v>1.83449398655395</v>
      </c>
      <c r="U17" s="19">
        <v>33.810696736287603</v>
      </c>
      <c r="V17" s="19">
        <v>71.127912503339402</v>
      </c>
      <c r="W17" s="19">
        <v>102.82956765089099</v>
      </c>
      <c r="X17" s="19">
        <v>3040.9599885949001</v>
      </c>
      <c r="Y17" s="19">
        <v>10.065751623681001</v>
      </c>
      <c r="Z17" s="19">
        <v>725.30020018043297</v>
      </c>
      <c r="AA17" s="19">
        <v>91.1106491158518</v>
      </c>
      <c r="AB17" s="19">
        <v>50.957300600076103</v>
      </c>
      <c r="AC17" s="19">
        <v>19.9765435821407</v>
      </c>
      <c r="AD17" s="19">
        <v>36.815387212739097</v>
      </c>
      <c r="AE17" s="19">
        <v>266.36489284256902</v>
      </c>
      <c r="AF17" s="19">
        <v>2497.83266019553</v>
      </c>
      <c r="AG17" s="19">
        <v>14.599112149192299</v>
      </c>
      <c r="AH17" s="19">
        <v>170.66067525041501</v>
      </c>
      <c r="AI17" s="19">
        <v>474.846010360148</v>
      </c>
      <c r="AJ17" s="19">
        <v>8040.1343470204101</v>
      </c>
      <c r="AK17" s="19">
        <v>448.32823051424202</v>
      </c>
      <c r="AL17" s="19">
        <v>1.87007265341208</v>
      </c>
      <c r="AM17" s="19">
        <v>135.55426250689399</v>
      </c>
      <c r="AN17" s="19">
        <v>54.131945139441697</v>
      </c>
      <c r="AO17" s="19">
        <v>277.570072739002</v>
      </c>
      <c r="AP17" s="19">
        <v>367.795983811854</v>
      </c>
      <c r="AQ17" s="19">
        <v>75.608376006942507</v>
      </c>
      <c r="AR17" s="19">
        <v>289.484446830948</v>
      </c>
      <c r="AS17" s="19">
        <v>2986.2081738228098</v>
      </c>
      <c r="AT17" s="19">
        <v>1.07146557250687</v>
      </c>
      <c r="AU17" s="19">
        <v>759.81607160910096</v>
      </c>
      <c r="AV17" s="19">
        <v>3478.24179068168</v>
      </c>
      <c r="AW17" s="19">
        <v>5.7444650833018498</v>
      </c>
      <c r="AX17" s="19">
        <v>84.697171374961798</v>
      </c>
      <c r="AY17" s="19">
        <v>105.845648019495</v>
      </c>
      <c r="AZ17" s="19">
        <v>854.07689952667204</v>
      </c>
      <c r="BA17" s="19">
        <v>20.4831524636115</v>
      </c>
      <c r="BB17" s="19">
        <v>103.018346171517</v>
      </c>
      <c r="BC17" s="19">
        <v>11.684791628094599</v>
      </c>
      <c r="BD17" s="19">
        <v>276.76038136475</v>
      </c>
      <c r="BE17" s="19">
        <v>2.94726431976212</v>
      </c>
      <c r="BF17" s="19">
        <v>205.80508732134501</v>
      </c>
      <c r="BG17" s="19">
        <v>2.4206244464321198</v>
      </c>
      <c r="BH17" s="19">
        <v>2091.25638933235</v>
      </c>
      <c r="BI17" s="19">
        <v>61276.717814594398</v>
      </c>
      <c r="BJ17" s="19">
        <v>134.98783317746501</v>
      </c>
      <c r="BK17" s="19">
        <v>6.3506007478657303</v>
      </c>
      <c r="BL17" s="19">
        <v>80.800005162200605</v>
      </c>
      <c r="BM17" s="19">
        <v>62361.042997515899</v>
      </c>
      <c r="BN17" s="19">
        <v>338.49057045973001</v>
      </c>
      <c r="BO17" s="19">
        <v>1625.17349982733</v>
      </c>
      <c r="BP17" s="19">
        <v>55.339281394359901</v>
      </c>
      <c r="BQ17" s="19">
        <v>226.73236557804199</v>
      </c>
      <c r="BR17" s="19">
        <v>4.8520265459827803</v>
      </c>
      <c r="BS17" s="19">
        <v>5.7205523525884496</v>
      </c>
      <c r="BT17" s="19">
        <v>13.584310295179799</v>
      </c>
      <c r="BU17" s="19">
        <v>38.163098653346502</v>
      </c>
      <c r="BV17" s="19">
        <v>1844.6207420312801</v>
      </c>
      <c r="BW17" s="19">
        <v>2033.5398126995301</v>
      </c>
      <c r="BX17" s="19">
        <v>138.46190343640501</v>
      </c>
      <c r="BY17" s="19">
        <v>6904.9627141773499</v>
      </c>
      <c r="BZ17" s="19">
        <v>510.08438662759397</v>
      </c>
      <c r="CA17" s="19">
        <v>441.86374369815599</v>
      </c>
      <c r="CB17" s="19">
        <v>144.88951757632901</v>
      </c>
      <c r="CC17" s="19">
        <v>6124.4985599718602</v>
      </c>
      <c r="CD17" s="19">
        <v>2147.6778530654901</v>
      </c>
      <c r="CE17" s="19">
        <v>17801.980026188699</v>
      </c>
      <c r="CF17" s="19">
        <v>33.7814553264868</v>
      </c>
      <c r="CG17" s="19">
        <v>4093.0956100418198</v>
      </c>
      <c r="CH17" s="19">
        <v>236.60548718621399</v>
      </c>
      <c r="CI17" s="19">
        <v>248.521746704365</v>
      </c>
      <c r="CJ17" s="19">
        <v>108.81557507219701</v>
      </c>
      <c r="CK17" s="19">
        <v>7.1060244082047697E-2</v>
      </c>
      <c r="CL17" s="19">
        <v>272.40445250423699</v>
      </c>
      <c r="CM17" s="19">
        <v>9.5523256169489503</v>
      </c>
      <c r="CN17" s="19">
        <v>17.479995452792998</v>
      </c>
      <c r="CO17" s="19">
        <v>246.49857318921099</v>
      </c>
      <c r="CP17" s="19">
        <v>345.493670629402</v>
      </c>
      <c r="CQ17" s="19">
        <v>2.2331572178046302</v>
      </c>
      <c r="CR17" s="19">
        <v>4.1795156128423701</v>
      </c>
      <c r="CS17" s="19">
        <v>105.637329048312</v>
      </c>
      <c r="CT17" s="19">
        <v>822.41175611945096</v>
      </c>
      <c r="CU17" s="19">
        <v>10987.9480026167</v>
      </c>
      <c r="CV17" s="19">
        <v>51.0892951338232</v>
      </c>
      <c r="CW17" s="19">
        <v>35.0015322054957</v>
      </c>
      <c r="CX17" s="19">
        <v>493.258953025425</v>
      </c>
      <c r="CY17" s="19">
        <v>9.1479627996973107</v>
      </c>
      <c r="CZ17" s="19">
        <v>111.04803511158801</v>
      </c>
      <c r="DA17" s="19">
        <v>148.63191585741899</v>
      </c>
      <c r="DB17" s="19">
        <v>63.073285354839001</v>
      </c>
      <c r="DC17" s="19">
        <v>129.96238975835499</v>
      </c>
      <c r="DD17" s="19">
        <v>1487.1980284850799</v>
      </c>
      <c r="DE17" s="19">
        <v>17.544937574181301</v>
      </c>
      <c r="DF17" s="19">
        <v>11.7989358918792</v>
      </c>
      <c r="DG17" s="19">
        <v>851.93416589179901</v>
      </c>
      <c r="DH17" s="19">
        <v>51.212350832237298</v>
      </c>
      <c r="DI17" s="19">
        <v>18.787908463326001</v>
      </c>
      <c r="DJ17" s="19">
        <v>12.6985393800617</v>
      </c>
      <c r="DK17" s="19">
        <v>19.364350088825901</v>
      </c>
      <c r="DL17" s="19">
        <v>42073.226795917602</v>
      </c>
      <c r="DM17" s="19">
        <v>287.79542825891201</v>
      </c>
      <c r="DN17" s="19">
        <v>16.483700230555598</v>
      </c>
      <c r="DO17" s="19">
        <v>87.226943435314595</v>
      </c>
      <c r="DP17" s="19">
        <v>1832.2817036973099</v>
      </c>
      <c r="DQ17" s="19">
        <v>2179.8723289752002</v>
      </c>
      <c r="DR17" s="19">
        <v>157.71523007210899</v>
      </c>
      <c r="DS17" s="19">
        <v>280.65150307037999</v>
      </c>
      <c r="DT17" s="19">
        <v>92.433632067241604</v>
      </c>
      <c r="DU17" s="19">
        <v>18.337371796838099</v>
      </c>
      <c r="DV17" s="19">
        <v>30.981761610107402</v>
      </c>
      <c r="DW17" s="19">
        <v>223.88361297280801</v>
      </c>
      <c r="DX17" s="19">
        <v>323.76388698654</v>
      </c>
      <c r="DY17" s="19">
        <v>6857.1319225482503</v>
      </c>
      <c r="DZ17" s="19">
        <v>1959.5131230898801</v>
      </c>
      <c r="EA17" s="19">
        <v>924.82393326239503</v>
      </c>
      <c r="EB17" s="19">
        <v>1571.19155315279</v>
      </c>
      <c r="EC17" s="19">
        <v>33.667111439700101</v>
      </c>
      <c r="ED17" s="19">
        <v>1658.8439100322501</v>
      </c>
      <c r="EE17" s="19">
        <v>3965.3708267419702</v>
      </c>
      <c r="EF17" s="19">
        <v>95.5394997140111</v>
      </c>
      <c r="EG17" s="19">
        <v>0.59408379440262205</v>
      </c>
      <c r="EH17" s="19">
        <v>2.14623320993821</v>
      </c>
      <c r="EI17" s="19">
        <v>1971.2801887468199</v>
      </c>
      <c r="EJ17" s="19">
        <v>207.13494830336501</v>
      </c>
      <c r="EK17" s="19">
        <v>292.10452733712299</v>
      </c>
      <c r="EL17" s="19">
        <v>52.0906299815464</v>
      </c>
      <c r="EM17" s="19">
        <v>2564.8948488914002</v>
      </c>
      <c r="EN17" s="19">
        <v>1201.1048123211999</v>
      </c>
      <c r="EO17" s="19">
        <v>503.35212727053403</v>
      </c>
      <c r="EP17" s="19">
        <v>0.78787670100227103</v>
      </c>
      <c r="EQ17" s="19">
        <v>0.108550551052817</v>
      </c>
      <c r="ER17" s="19">
        <v>1249.33633880036</v>
      </c>
      <c r="ES17" s="19">
        <v>7.8607017464009097</v>
      </c>
      <c r="ET17" s="19">
        <v>10046.2289078379</v>
      </c>
      <c r="EU17" s="19">
        <v>67.002369173966301</v>
      </c>
      <c r="EV17" s="19">
        <v>12.4092955354357</v>
      </c>
      <c r="EW17" s="19">
        <v>123.039917554281</v>
      </c>
      <c r="EX17" s="19">
        <v>18.089739992966098</v>
      </c>
      <c r="EY17" s="19">
        <v>7185.6430742429102</v>
      </c>
      <c r="EZ17" s="19">
        <v>7821.6461447865104</v>
      </c>
      <c r="FA17" s="19">
        <v>20.0890655384433</v>
      </c>
      <c r="FB17" s="19">
        <v>803.40327259181197</v>
      </c>
      <c r="FC17" s="19">
        <v>3.0202684554397998</v>
      </c>
      <c r="FD17" s="19">
        <v>994.17860544682696</v>
      </c>
      <c r="FE17" s="19">
        <v>93.9474403712466</v>
      </c>
      <c r="FF17" s="19">
        <v>1.2346344746931901</v>
      </c>
      <c r="FG17" s="19">
        <v>303.22503868123601</v>
      </c>
      <c r="FH17" s="19">
        <v>28.3861391625307</v>
      </c>
      <c r="FI17" s="19">
        <v>341.61703240840399</v>
      </c>
      <c r="FJ17" s="19">
        <v>4583.5714496393703</v>
      </c>
      <c r="FK17" s="19">
        <v>751.371269508978</v>
      </c>
      <c r="FL17" s="19">
        <v>60.890792087099598</v>
      </c>
      <c r="FM17" s="19">
        <v>591.52240776881399</v>
      </c>
      <c r="FN17" s="19">
        <v>3227.4153675436801</v>
      </c>
      <c r="FO17" s="19">
        <v>31641.827885631701</v>
      </c>
      <c r="FP17" s="19">
        <v>90.214893210737102</v>
      </c>
      <c r="FQ17" s="19">
        <v>28128.302904582401</v>
      </c>
      <c r="FR17" s="19">
        <v>94.603464901398496</v>
      </c>
      <c r="FS17" s="19">
        <v>46.470182080193098</v>
      </c>
      <c r="FT17" s="19">
        <v>0.41674708537201199</v>
      </c>
      <c r="FU17" s="19">
        <v>670.66087306621205</v>
      </c>
      <c r="FV17" s="19">
        <v>364.85896038344703</v>
      </c>
      <c r="FW17" s="19">
        <v>44.0604356067753</v>
      </c>
      <c r="FX17" s="19">
        <v>44.557125742269903</v>
      </c>
      <c r="FY17" s="19">
        <v>35.516671007083602</v>
      </c>
      <c r="FZ17" s="19">
        <v>393769.58138631098</v>
      </c>
      <c r="GA17" s="15">
        <v>30.027000000000001</v>
      </c>
      <c r="GB17" s="15">
        <v>3.4249999999999998</v>
      </c>
      <c r="GC17" s="15">
        <v>291.27999999999997</v>
      </c>
      <c r="GD17" s="15">
        <v>0.38400000000000001</v>
      </c>
      <c r="GE17" s="15">
        <v>4046.83</v>
      </c>
      <c r="GF17" s="15">
        <v>17.600999999999999</v>
      </c>
      <c r="GG17" s="15">
        <v>1.171</v>
      </c>
      <c r="GH17" s="15">
        <v>3.91</v>
      </c>
      <c r="GI17" s="15">
        <v>102998.87</v>
      </c>
      <c r="GJ17" s="15">
        <v>1.7999999999999999E-2</v>
      </c>
      <c r="GK17" s="15">
        <v>0.46200000000000002</v>
      </c>
      <c r="GL17" s="15">
        <v>0.74299999999999999</v>
      </c>
      <c r="GM17" s="15">
        <v>1.98</v>
      </c>
      <c r="GN17" s="15">
        <v>0.17799999999999999</v>
      </c>
    </row>
    <row r="18" spans="1:196">
      <c r="A18" s="19" t="s">
        <v>100</v>
      </c>
      <c r="B18" s="19" t="s">
        <v>101</v>
      </c>
      <c r="C18" s="39">
        <v>1.5628789354065701E-7</v>
      </c>
      <c r="D18" s="19">
        <v>1.0522995824350401E-2</v>
      </c>
      <c r="E18" s="19">
        <v>0.20578319772744699</v>
      </c>
      <c r="F18" s="19">
        <v>6.1776301250910701E-2</v>
      </c>
      <c r="G18" s="19">
        <v>4.3429703508986899E-4</v>
      </c>
      <c r="H18" s="39">
        <v>6.4927134079106403E-5</v>
      </c>
      <c r="I18" s="19">
        <v>0.470760579811903</v>
      </c>
      <c r="J18" s="19">
        <v>3.90117522301012</v>
      </c>
      <c r="K18" s="19">
        <v>0.156724497816389</v>
      </c>
      <c r="L18" s="19">
        <v>0.16814386978010601</v>
      </c>
      <c r="M18" s="19">
        <v>30.439509987946199</v>
      </c>
      <c r="N18" s="19">
        <v>2.7661968057189901E-2</v>
      </c>
      <c r="O18" s="19">
        <v>28.233111156780701</v>
      </c>
      <c r="P18" s="19">
        <v>1.0654851160690801E-2</v>
      </c>
      <c r="Q18" s="19">
        <v>13.8579269294582</v>
      </c>
      <c r="R18" s="19">
        <v>0</v>
      </c>
      <c r="S18" s="19">
        <v>4.6416845057384798E-3</v>
      </c>
      <c r="T18" s="39">
        <v>3.2475651353725702E-7</v>
      </c>
      <c r="U18" s="19">
        <v>1.3709294579996199E-3</v>
      </c>
      <c r="V18" s="19">
        <v>2.92975349255204E-2</v>
      </c>
      <c r="W18" s="19">
        <v>1.39389410213588E-2</v>
      </c>
      <c r="X18" s="19">
        <v>0.653183917597837</v>
      </c>
      <c r="Y18" s="19">
        <v>1.7140048065172501E-4</v>
      </c>
      <c r="Z18" s="19">
        <v>5.5440250048634798</v>
      </c>
      <c r="AA18" s="19">
        <v>9.7985111762299206E-3</v>
      </c>
      <c r="AB18" s="19">
        <v>2.48774299767095E-3</v>
      </c>
      <c r="AC18" s="39">
        <v>3.6340040425219699E-7</v>
      </c>
      <c r="AD18" s="19">
        <v>0.24321227664655001</v>
      </c>
      <c r="AE18" s="19">
        <v>11.5678235225632</v>
      </c>
      <c r="AF18" s="19">
        <v>2.29458264533001</v>
      </c>
      <c r="AG18" s="39">
        <v>2.29060825353509E-7</v>
      </c>
      <c r="AH18" s="39">
        <v>8.9681197889004197E-7</v>
      </c>
      <c r="AI18" s="19">
        <v>6.4370002299262694E-2</v>
      </c>
      <c r="AJ18" s="19">
        <v>1.8300219534133999</v>
      </c>
      <c r="AK18" s="19">
        <v>0.25151913997842201</v>
      </c>
      <c r="AL18" s="39">
        <v>1.0086446494579801E-7</v>
      </c>
      <c r="AM18" s="19">
        <v>3.87453573744729E-3</v>
      </c>
      <c r="AN18" s="19">
        <v>9.0859700242295598E-3</v>
      </c>
      <c r="AO18" s="19">
        <v>52.9927209711662</v>
      </c>
      <c r="AP18" s="19">
        <v>0.20667938398146601</v>
      </c>
      <c r="AQ18" s="19">
        <v>0.52010020478518504</v>
      </c>
      <c r="AR18" s="19">
        <v>8.5051935252067192</v>
      </c>
      <c r="AS18" s="19">
        <v>3.3127902499363202</v>
      </c>
      <c r="AT18" s="19">
        <v>2.6642997445818699E-3</v>
      </c>
      <c r="AU18" s="39">
        <v>4.4185793555768097E-7</v>
      </c>
      <c r="AV18" s="19">
        <v>12.8426471993606</v>
      </c>
      <c r="AW18" s="19">
        <v>2.27271492162605E-4</v>
      </c>
      <c r="AX18" s="19">
        <v>0.26875460431548798</v>
      </c>
      <c r="AY18" s="19">
        <v>0.133359070044274</v>
      </c>
      <c r="AZ18" s="19">
        <v>0.51116123149887904</v>
      </c>
      <c r="BA18" s="19">
        <v>0.61455117262161396</v>
      </c>
      <c r="BB18" s="39">
        <v>7.5678739987186904E-7</v>
      </c>
      <c r="BC18" s="39">
        <v>2.5928625986783102E-7</v>
      </c>
      <c r="BD18" s="19">
        <v>7.3521679627773704</v>
      </c>
      <c r="BE18" s="19">
        <v>1.7183672217555099E-2</v>
      </c>
      <c r="BF18" s="19">
        <v>49.550465121328102</v>
      </c>
      <c r="BG18" s="19">
        <v>3.1326192634237901E-2</v>
      </c>
      <c r="BH18" s="19">
        <v>4.6383613119369199E-2</v>
      </c>
      <c r="BI18" s="19">
        <v>5.9878987022208499</v>
      </c>
      <c r="BJ18" s="19">
        <v>5.2777582695765803E-3</v>
      </c>
      <c r="BK18" s="19">
        <v>8.6703130621688298E-3</v>
      </c>
      <c r="BL18" s="19">
        <v>0.60240741089055705</v>
      </c>
      <c r="BM18" s="19">
        <v>6.2980705400822101</v>
      </c>
      <c r="BN18" s="19">
        <v>0.164994832842533</v>
      </c>
      <c r="BO18" s="19">
        <v>0.33027598060882302</v>
      </c>
      <c r="BP18" s="19">
        <v>9.2528352706257699</v>
      </c>
      <c r="BQ18" s="19">
        <v>1.0724745449919</v>
      </c>
      <c r="BR18" s="39">
        <v>2.1743826752187699E-7</v>
      </c>
      <c r="BS18" s="19">
        <v>3.58764968111094</v>
      </c>
      <c r="BT18" s="19">
        <v>0.53444133528108695</v>
      </c>
      <c r="BU18" s="19">
        <v>1.0099064908509501</v>
      </c>
      <c r="BV18" s="19">
        <v>1.25469260007252</v>
      </c>
      <c r="BW18" s="19">
        <v>0.27462470470254902</v>
      </c>
      <c r="BX18" s="19">
        <v>0.163163108227286</v>
      </c>
      <c r="BY18" s="19">
        <v>1.6740122609247201</v>
      </c>
      <c r="BZ18" s="19">
        <v>3.9074467069249401</v>
      </c>
      <c r="CA18" s="19">
        <v>6.9389083045092698E-2</v>
      </c>
      <c r="CB18" s="39">
        <v>1.62143453247575E-7</v>
      </c>
      <c r="CC18" s="19">
        <v>18.164559115506101</v>
      </c>
      <c r="CD18" s="19">
        <v>1.2285461272757501</v>
      </c>
      <c r="CE18" s="19">
        <v>12.036456374267599</v>
      </c>
      <c r="CF18" s="19">
        <v>31.814716902628899</v>
      </c>
      <c r="CG18" s="19">
        <v>3.76694820254541</v>
      </c>
      <c r="CH18" s="39">
        <v>2.3506954593515099E-7</v>
      </c>
      <c r="CI18" s="19">
        <v>2.3635292978766501E-3</v>
      </c>
      <c r="CJ18" s="19">
        <v>0.177461894640948</v>
      </c>
      <c r="CK18" s="39">
        <v>2.7286132373590202E-7</v>
      </c>
      <c r="CL18" s="19">
        <v>0.10561364880552</v>
      </c>
      <c r="CM18" s="39">
        <v>6.8937939140973695E-5</v>
      </c>
      <c r="CN18" s="19">
        <v>2.2894889775756599E-2</v>
      </c>
      <c r="CO18" s="19">
        <v>2.3352581193029001</v>
      </c>
      <c r="CP18" s="19">
        <v>0.1042053401491</v>
      </c>
      <c r="CQ18" s="39">
        <v>3.6694473939229602E-7</v>
      </c>
      <c r="CR18" s="39">
        <v>2.1596748177279301E-8</v>
      </c>
      <c r="CS18" s="39">
        <v>3.1444111748707902E-7</v>
      </c>
      <c r="CT18" s="19">
        <v>4.9107388056243098</v>
      </c>
      <c r="CU18" s="19">
        <v>2.1899894902028398</v>
      </c>
      <c r="CV18" s="19">
        <v>8.3093736013517105E-4</v>
      </c>
      <c r="CW18" s="19">
        <v>4.6748561611262399E-4</v>
      </c>
      <c r="CX18" s="19">
        <v>0.27755839754900102</v>
      </c>
      <c r="CY18" s="39">
        <v>3.4903812302094001E-7</v>
      </c>
      <c r="CZ18" s="39">
        <v>3.2089216461448399E-7</v>
      </c>
      <c r="DA18" s="19">
        <v>38.373838924694198</v>
      </c>
      <c r="DB18" s="19">
        <v>7.6866541509395198E-3</v>
      </c>
      <c r="DC18" s="19">
        <v>1.0882553451278001</v>
      </c>
      <c r="DD18" s="19">
        <v>8.4120015210331598</v>
      </c>
      <c r="DE18" s="19">
        <v>0.83542838307393097</v>
      </c>
      <c r="DF18" s="19">
        <v>7.2179093527593701E-3</v>
      </c>
      <c r="DG18" s="19">
        <v>0.64123106705238697</v>
      </c>
      <c r="DH18" s="19">
        <v>9.2048805642491998E-3</v>
      </c>
      <c r="DI18" s="19">
        <v>90.356341834434303</v>
      </c>
      <c r="DJ18" s="19">
        <v>5.1739697002614697</v>
      </c>
      <c r="DK18" s="19">
        <v>0.31048770808828002</v>
      </c>
      <c r="DL18" s="19">
        <v>15.512877046478</v>
      </c>
      <c r="DM18" s="19">
        <v>0.92457753370554396</v>
      </c>
      <c r="DN18" s="19">
        <v>0.27655913646380897</v>
      </c>
      <c r="DO18" s="19">
        <v>1.1177280737528999E-2</v>
      </c>
      <c r="DP18" s="19">
        <v>11.1511483121001</v>
      </c>
      <c r="DQ18" s="19">
        <v>0.55280608043609003</v>
      </c>
      <c r="DR18" s="19">
        <v>8.0431319928429802E-4</v>
      </c>
      <c r="DS18" s="19">
        <v>0.70715458380760199</v>
      </c>
      <c r="DT18" s="19">
        <v>0.263106544615481</v>
      </c>
      <c r="DU18" s="19">
        <v>7.5688782945778103E-3</v>
      </c>
      <c r="DV18" s="19">
        <v>0.55939436986888402</v>
      </c>
      <c r="DW18" s="19">
        <v>0.178983591508316</v>
      </c>
      <c r="DX18" s="19">
        <v>0.17867038967732499</v>
      </c>
      <c r="DY18" s="19">
        <v>3.4040414520145399</v>
      </c>
      <c r="DZ18" s="19">
        <v>0.75646191836965804</v>
      </c>
      <c r="EA18" s="39">
        <v>4.5524694562806999E-7</v>
      </c>
      <c r="EB18" s="19">
        <v>1.30641803052738</v>
      </c>
      <c r="EC18" s="19">
        <v>3.8491952738767602E-4</v>
      </c>
      <c r="ED18" s="19">
        <v>7.9053931261059498</v>
      </c>
      <c r="EE18" s="19">
        <v>114.932886109416</v>
      </c>
      <c r="EF18" s="19">
        <v>0.75997738409740501</v>
      </c>
      <c r="EG18" s="19">
        <v>4.7868359564764203E-3</v>
      </c>
      <c r="EH18" s="39">
        <v>2.8687466960262299E-7</v>
      </c>
      <c r="EI18" s="19">
        <v>0.39580473456985599</v>
      </c>
      <c r="EJ18" s="19">
        <v>1.4443530886403</v>
      </c>
      <c r="EK18" s="19">
        <v>0.70813863071581196</v>
      </c>
      <c r="EL18" s="19">
        <v>0.24183275921204</v>
      </c>
      <c r="EM18" s="19">
        <v>0.78361379012115295</v>
      </c>
      <c r="EN18" s="19">
        <v>0.106133776274646</v>
      </c>
      <c r="EO18" s="19">
        <v>0.51636034602512804</v>
      </c>
      <c r="EP18" s="19">
        <v>2.3429428849043401E-3</v>
      </c>
      <c r="EQ18" s="39">
        <v>1.3437911279590299E-9</v>
      </c>
      <c r="ER18" s="19">
        <v>0.39875560394141502</v>
      </c>
      <c r="ES18" s="39">
        <v>8.5578785177209499E-7</v>
      </c>
      <c r="ET18" s="19">
        <v>11.224606074540301</v>
      </c>
      <c r="EU18" s="19">
        <v>0.47712334647767002</v>
      </c>
      <c r="EV18" s="19">
        <v>0.29849448802886402</v>
      </c>
      <c r="EW18" s="19">
        <v>6.7267824607223997E-2</v>
      </c>
      <c r="EX18" s="19">
        <v>0.985317730513524</v>
      </c>
      <c r="EY18" s="19">
        <v>0.56288485051047699</v>
      </c>
      <c r="EZ18" s="19">
        <v>1.39091970233437</v>
      </c>
      <c r="FA18" s="39">
        <v>2.0879258688255501E-7</v>
      </c>
      <c r="FB18" s="19">
        <v>2.9244517436669399</v>
      </c>
      <c r="FC18" s="19">
        <v>4.1361886302778303E-2</v>
      </c>
      <c r="FD18" s="19">
        <v>1.9698884228793301</v>
      </c>
      <c r="FE18" s="19">
        <v>4.4699612700596199E-2</v>
      </c>
      <c r="FF18" s="39">
        <v>1.86264328213965E-7</v>
      </c>
      <c r="FG18" s="19">
        <v>5.3536151458294802E-2</v>
      </c>
      <c r="FH18" s="19">
        <v>23.077356488818499</v>
      </c>
      <c r="FI18" s="19">
        <v>0.677956681933372</v>
      </c>
      <c r="FJ18" s="19">
        <v>2.6583247538602901</v>
      </c>
      <c r="FK18" s="39">
        <v>2.8985530875370601E-7</v>
      </c>
      <c r="FL18" s="19">
        <v>2.5532159092320102E-3</v>
      </c>
      <c r="FM18" s="19">
        <v>1.71482234132263</v>
      </c>
      <c r="FN18" s="19">
        <v>0.85116745432912599</v>
      </c>
      <c r="FO18" s="19">
        <v>100.56424609955199</v>
      </c>
      <c r="FP18" s="19">
        <v>2.5963761615906099E-2</v>
      </c>
      <c r="FQ18" s="19">
        <v>177.36685933693099</v>
      </c>
      <c r="FR18" s="19">
        <v>7.0848796889618704E-2</v>
      </c>
      <c r="FS18" s="39">
        <v>1.73494102784078E-7</v>
      </c>
      <c r="FT18" s="39">
        <v>2.2867443728482099E-7</v>
      </c>
      <c r="FU18" s="19">
        <v>6.9502824651775201</v>
      </c>
      <c r="FV18" s="19">
        <v>1.40376529616559</v>
      </c>
      <c r="FW18" s="19">
        <v>2.3182116253205398E-3</v>
      </c>
      <c r="FX18" s="19">
        <v>1.1696089187447E-2</v>
      </c>
      <c r="FY18" s="19">
        <v>1.2573352129250899E-4</v>
      </c>
      <c r="FZ18" s="19">
        <v>994.93996623912506</v>
      </c>
      <c r="GA18" s="15">
        <v>0.57599999999999996</v>
      </c>
      <c r="GB18" s="15">
        <v>0</v>
      </c>
      <c r="GC18" s="15">
        <v>0</v>
      </c>
      <c r="GD18" s="15">
        <v>0.44800000000000001</v>
      </c>
      <c r="GE18" s="15">
        <v>72.471000000000004</v>
      </c>
      <c r="GF18" s="15">
        <v>4.5999999999999999E-2</v>
      </c>
      <c r="GG18" s="15">
        <v>0</v>
      </c>
      <c r="GH18" s="15">
        <v>0</v>
      </c>
      <c r="GI18" s="15">
        <v>0.03</v>
      </c>
      <c r="GJ18" s="15">
        <v>0</v>
      </c>
      <c r="GK18" s="15">
        <v>0.71599999999999997</v>
      </c>
      <c r="GL18" s="15">
        <v>0.376</v>
      </c>
      <c r="GM18" s="15">
        <v>1.4999999999999999E-2</v>
      </c>
      <c r="GN18" s="15">
        <v>0</v>
      </c>
    </row>
    <row r="19" spans="1:196">
      <c r="A19" s="19" t="s">
        <v>102</v>
      </c>
      <c r="B19" s="19" t="s">
        <v>103</v>
      </c>
      <c r="C19" s="39">
        <v>3.5880521229600299E-7</v>
      </c>
      <c r="D19" s="19">
        <v>22.875880643141102</v>
      </c>
      <c r="E19" s="19">
        <v>1.0954314406080301</v>
      </c>
      <c r="F19" s="19">
        <v>3.9764527178434701</v>
      </c>
      <c r="G19" s="19">
        <v>1.21350988060927E-2</v>
      </c>
      <c r="H19" s="19">
        <v>9.0271470830487394E-2</v>
      </c>
      <c r="I19" s="19">
        <v>4.5988535377097503E-2</v>
      </c>
      <c r="J19" s="19">
        <v>4.8914098289530999E-2</v>
      </c>
      <c r="K19" s="19">
        <v>0.92076076786592898</v>
      </c>
      <c r="L19" s="39">
        <v>1.88216331532482E-7</v>
      </c>
      <c r="M19" s="19">
        <v>4.3083502100565399E-2</v>
      </c>
      <c r="N19" s="19">
        <v>244.385534966394</v>
      </c>
      <c r="O19" s="19">
        <v>2.3227680156708E-4</v>
      </c>
      <c r="P19" s="19">
        <v>81.767923908606804</v>
      </c>
      <c r="Q19" s="19">
        <v>49.554084951913701</v>
      </c>
      <c r="R19" s="19">
        <v>8.1319649405255406E-2</v>
      </c>
      <c r="S19" s="19">
        <v>0</v>
      </c>
      <c r="T19" s="39">
        <v>5.9755385387042503E-7</v>
      </c>
      <c r="U19" s="19">
        <v>1.1991222596796899E-2</v>
      </c>
      <c r="V19" s="19">
        <v>1.8785564005888301E-2</v>
      </c>
      <c r="W19" s="19">
        <v>2.61183122149419E-3</v>
      </c>
      <c r="X19" s="19">
        <v>2.57684418214724E-2</v>
      </c>
      <c r="Y19" s="19">
        <v>3.83489336743746E-2</v>
      </c>
      <c r="Z19" s="19">
        <v>1.3862755324520901E-2</v>
      </c>
      <c r="AA19" s="19">
        <v>19.8280868570927</v>
      </c>
      <c r="AB19" s="19">
        <v>6.1240895468318603E-2</v>
      </c>
      <c r="AC19" s="19">
        <v>0.15371112533886899</v>
      </c>
      <c r="AD19" s="19">
        <v>0.10980963418287</v>
      </c>
      <c r="AE19" s="19">
        <v>4.9324908642716601</v>
      </c>
      <c r="AF19" s="19">
        <v>1.20980757738397</v>
      </c>
      <c r="AG19" s="19">
        <v>1.4212979170734401</v>
      </c>
      <c r="AH19" s="19">
        <v>14.2236267798017</v>
      </c>
      <c r="AI19" s="19">
        <v>2.80003243040503E-4</v>
      </c>
      <c r="AJ19" s="19">
        <v>161.18295453233401</v>
      </c>
      <c r="AK19" s="19">
        <v>9.6870090740394605</v>
      </c>
      <c r="AL19" s="19">
        <v>3.9288352036904702E-4</v>
      </c>
      <c r="AM19" s="19">
        <v>1.04447390187551</v>
      </c>
      <c r="AN19" s="19">
        <v>5.0222521924826499E-2</v>
      </c>
      <c r="AO19" s="19">
        <v>44.860735921063601</v>
      </c>
      <c r="AP19" s="19">
        <v>6.26565626897784E-2</v>
      </c>
      <c r="AQ19" s="19">
        <v>1.27355051222592E-2</v>
      </c>
      <c r="AR19" s="19">
        <v>1.68333799926512E-2</v>
      </c>
      <c r="AS19" s="19">
        <v>0.47827559506459799</v>
      </c>
      <c r="AT19" s="19">
        <v>1.8641679866199199</v>
      </c>
      <c r="AU19" s="19">
        <v>0.79794812559358397</v>
      </c>
      <c r="AV19" s="19">
        <v>73.948325241318997</v>
      </c>
      <c r="AW19" s="19">
        <v>3.0578244913098199E-2</v>
      </c>
      <c r="AX19" s="19">
        <v>2.58635751723898E-3</v>
      </c>
      <c r="AY19" s="19">
        <v>0.52761688649086003</v>
      </c>
      <c r="AZ19" s="19">
        <v>40.672267637220301</v>
      </c>
      <c r="BA19" s="19">
        <v>0.51663166174321895</v>
      </c>
      <c r="BB19" s="19">
        <v>0.80680162109643805</v>
      </c>
      <c r="BC19" s="39">
        <v>6.3162068220392697E-7</v>
      </c>
      <c r="BD19" s="39">
        <v>3.0906660705126903E-7</v>
      </c>
      <c r="BE19" s="19">
        <v>2.1885161063584999E-2</v>
      </c>
      <c r="BF19" s="19">
        <v>6.9642810939320204E-2</v>
      </c>
      <c r="BG19" s="19">
        <v>5.59894724324896E-3</v>
      </c>
      <c r="BH19" s="19">
        <v>1.5042985159615E-2</v>
      </c>
      <c r="BI19" s="19">
        <v>122.731421092703</v>
      </c>
      <c r="BJ19" s="19">
        <v>4.3347335895108703</v>
      </c>
      <c r="BK19" s="19">
        <v>4.8979559011504303E-2</v>
      </c>
      <c r="BL19" s="19">
        <v>6.16344753394536E-4</v>
      </c>
      <c r="BM19" s="19">
        <v>6.9463899886501403</v>
      </c>
      <c r="BN19" s="19">
        <v>27.880457073465799</v>
      </c>
      <c r="BO19" s="19">
        <v>1.5654679429990901</v>
      </c>
      <c r="BP19" s="19">
        <v>1.1250684419753E-2</v>
      </c>
      <c r="BQ19" s="19">
        <v>8.2950963602057701</v>
      </c>
      <c r="BR19" s="19">
        <v>1.6536133512553099E-2</v>
      </c>
      <c r="BS19" s="19">
        <v>0.12962387505193201</v>
      </c>
      <c r="BT19" s="19">
        <v>1.30326560138094E-2</v>
      </c>
      <c r="BU19" s="19">
        <v>1.03730089016056E-4</v>
      </c>
      <c r="BV19" s="19">
        <v>4.2811808852936704</v>
      </c>
      <c r="BW19" s="19">
        <v>7.7245000971011503E-4</v>
      </c>
      <c r="BX19" s="19">
        <v>0.44056309682053102</v>
      </c>
      <c r="BY19" s="19">
        <v>289.19623281031602</v>
      </c>
      <c r="BZ19" s="19">
        <v>45.394171673113298</v>
      </c>
      <c r="CA19" s="19">
        <v>1.7052103720191801E-2</v>
      </c>
      <c r="CB19" s="19">
        <v>2.5025930664406001E-2</v>
      </c>
      <c r="CC19" s="19">
        <v>1.9483166243444899E-2</v>
      </c>
      <c r="CD19" s="19">
        <v>0.17617296631940299</v>
      </c>
      <c r="CE19" s="19">
        <v>16.714945438426302</v>
      </c>
      <c r="CF19" s="39">
        <v>4.04035565966587E-7</v>
      </c>
      <c r="CG19" s="19">
        <v>0.168595456329311</v>
      </c>
      <c r="CH19" s="19">
        <v>5.3083618901778101E-3</v>
      </c>
      <c r="CI19" s="19">
        <v>0.21801691827914799</v>
      </c>
      <c r="CJ19" s="19">
        <v>1.2482432293169201</v>
      </c>
      <c r="CK19" s="39">
        <v>3.1735304641957899E-7</v>
      </c>
      <c r="CL19" s="19">
        <v>8.7346515470960295E-3</v>
      </c>
      <c r="CM19" s="19">
        <v>4.8689086368314802E-2</v>
      </c>
      <c r="CN19" s="39">
        <v>3.6636684923598499E-7</v>
      </c>
      <c r="CO19" s="19">
        <v>3.1561612790627401E-4</v>
      </c>
      <c r="CP19" s="19">
        <v>0.64781096814155603</v>
      </c>
      <c r="CQ19" s="19">
        <v>1.33527341470337</v>
      </c>
      <c r="CR19" s="19">
        <v>0.112392725718785</v>
      </c>
      <c r="CS19" s="19">
        <v>3.2254644403599299E-2</v>
      </c>
      <c r="CT19" s="19">
        <v>5.5914391664221602E-2</v>
      </c>
      <c r="CU19" s="19">
        <v>5.9617864996375902E-3</v>
      </c>
      <c r="CV19" s="19">
        <v>6.9536340540869296E-2</v>
      </c>
      <c r="CW19" s="19">
        <v>4.73958442448753E-4</v>
      </c>
      <c r="CX19" s="19">
        <v>177.30981892750401</v>
      </c>
      <c r="CY19" s="39">
        <v>4.2024796831246501E-7</v>
      </c>
      <c r="CZ19" s="19">
        <v>2.3478180591218099</v>
      </c>
      <c r="DA19" s="19">
        <v>3.86140612048744E-2</v>
      </c>
      <c r="DB19" s="19">
        <v>0.85291085707761904</v>
      </c>
      <c r="DC19" s="19">
        <v>2.10901489970307</v>
      </c>
      <c r="DD19" s="19">
        <v>3.19471164578096E-2</v>
      </c>
      <c r="DE19" s="19">
        <v>1.15104375392841E-2</v>
      </c>
      <c r="DF19" s="19">
        <v>4.1136524656429901E-3</v>
      </c>
      <c r="DG19" s="19">
        <v>4.3913119815061101</v>
      </c>
      <c r="DH19" s="19">
        <v>0.131977027130704</v>
      </c>
      <c r="DI19" s="19">
        <v>0.85607729951233902</v>
      </c>
      <c r="DJ19" s="19">
        <v>8.65680661175912E-2</v>
      </c>
      <c r="DK19" s="19">
        <v>2.3676661230125702</v>
      </c>
      <c r="DL19" s="19">
        <v>22.006966111198398</v>
      </c>
      <c r="DM19" s="19">
        <v>0.150371945920419</v>
      </c>
      <c r="DN19" s="19">
        <v>3.7903015881873001E-4</v>
      </c>
      <c r="DO19" s="19">
        <v>221.73388865484699</v>
      </c>
      <c r="DP19" s="19">
        <v>137.95471160924799</v>
      </c>
      <c r="DQ19" s="19">
        <v>0.47092278417323202</v>
      </c>
      <c r="DR19" s="19">
        <v>1.24976915885123E-2</v>
      </c>
      <c r="DS19" s="19">
        <v>29.522682081522699</v>
      </c>
      <c r="DT19" s="39">
        <v>2.5767748048416301E-7</v>
      </c>
      <c r="DU19" s="19">
        <v>1.9344235080437901E-2</v>
      </c>
      <c r="DV19" s="19">
        <v>6.6073752198689203E-2</v>
      </c>
      <c r="DW19" s="19">
        <v>1.02153422660452</v>
      </c>
      <c r="DX19" s="19">
        <v>0.11809797788740201</v>
      </c>
      <c r="DY19" s="19">
        <v>0.20795978103694099</v>
      </c>
      <c r="DZ19" s="19">
        <v>6.0003629930094</v>
      </c>
      <c r="EA19" s="19">
        <v>0.103506752530478</v>
      </c>
      <c r="EB19" s="19">
        <v>11.1999792566334</v>
      </c>
      <c r="EC19" s="19">
        <v>6.5171131840471005E-2</v>
      </c>
      <c r="ED19" s="19">
        <v>3.9519667277910604E-3</v>
      </c>
      <c r="EE19" s="19">
        <v>0.565456808433902</v>
      </c>
      <c r="EF19" s="19">
        <v>7.6959294559691402E-2</v>
      </c>
      <c r="EG19" s="39">
        <v>3.72862181230746E-7</v>
      </c>
      <c r="EH19" s="19">
        <v>6.2420585152762297E-3</v>
      </c>
      <c r="EI19" s="19">
        <v>2.7874222585327</v>
      </c>
      <c r="EJ19" s="19">
        <v>3.3266112531235099</v>
      </c>
      <c r="EK19" s="19">
        <v>2.5599565717568302E-3</v>
      </c>
      <c r="EL19" s="19">
        <v>0.96595905839979102</v>
      </c>
      <c r="EM19" s="19">
        <v>85.778982225022503</v>
      </c>
      <c r="EN19" s="19">
        <v>3.6794777025594698E-3</v>
      </c>
      <c r="EO19" s="19">
        <v>0.261567204038542</v>
      </c>
      <c r="EP19" s="39">
        <v>4.1342109928892598E-7</v>
      </c>
      <c r="EQ19" s="19">
        <v>1.62114425044776E-4</v>
      </c>
      <c r="ER19" s="19">
        <v>17.0801796540858</v>
      </c>
      <c r="ES19" s="39">
        <v>9.26368111232294E-7</v>
      </c>
      <c r="ET19" s="19">
        <v>11.507746697180799</v>
      </c>
      <c r="EU19" s="19">
        <v>0.36837350505309402</v>
      </c>
      <c r="EV19" s="19">
        <v>5.4014325227254496E-4</v>
      </c>
      <c r="EW19" s="19">
        <v>7.7575692670863894E-2</v>
      </c>
      <c r="EX19" s="19">
        <v>1.33491022550811E-2</v>
      </c>
      <c r="EY19" s="19">
        <v>0.117610197173165</v>
      </c>
      <c r="EZ19" s="19">
        <v>19.643366624639501</v>
      </c>
      <c r="FA19" s="19">
        <v>4.8473667123956801E-2</v>
      </c>
      <c r="FB19" s="19">
        <v>4.25574109128081</v>
      </c>
      <c r="FC19" s="39">
        <v>2.7161472458822602E-7</v>
      </c>
      <c r="FD19" s="19">
        <v>15.608715781186399</v>
      </c>
      <c r="FE19" s="39">
        <v>3.6876192134152099E-7</v>
      </c>
      <c r="FF19" s="39">
        <v>5.24503052864462E-7</v>
      </c>
      <c r="FG19" s="19">
        <v>15.321182908936199</v>
      </c>
      <c r="FH19" s="19">
        <v>0.76776133982408901</v>
      </c>
      <c r="FI19" s="19">
        <v>3.6711372229327299</v>
      </c>
      <c r="FJ19" s="19">
        <v>40.9055244750895</v>
      </c>
      <c r="FK19" s="19">
        <v>1.09120101748168</v>
      </c>
      <c r="FL19" s="19">
        <v>0.74391218279725202</v>
      </c>
      <c r="FM19" s="19">
        <v>75.697761101869503</v>
      </c>
      <c r="FN19" s="19">
        <v>15.8814591076083</v>
      </c>
      <c r="FO19" s="19">
        <v>0.83512291806729699</v>
      </c>
      <c r="FP19" s="19">
        <v>0.21867224407409799</v>
      </c>
      <c r="FQ19" s="19">
        <v>41.512306405069701</v>
      </c>
      <c r="FR19" s="19">
        <v>1.4013606740626801E-2</v>
      </c>
      <c r="FS19" s="39">
        <v>3.8425401890929101E-7</v>
      </c>
      <c r="FT19" s="39">
        <v>3.3081996051416298E-7</v>
      </c>
      <c r="FU19" s="19">
        <v>1.1480471146412501</v>
      </c>
      <c r="FV19" s="19">
        <v>88.354733771607101</v>
      </c>
      <c r="FW19" s="19">
        <v>3.1826539252931998E-3</v>
      </c>
      <c r="FX19" s="19">
        <v>0.63182772126499998</v>
      </c>
      <c r="FY19" s="19">
        <v>0.90805822955239501</v>
      </c>
      <c r="FZ19" s="19">
        <v>2387.2228848971399</v>
      </c>
      <c r="GA19" s="15">
        <v>2.8879999999999999</v>
      </c>
      <c r="GB19" s="15">
        <v>0.40500000000000003</v>
      </c>
      <c r="GC19" s="15">
        <v>0</v>
      </c>
      <c r="GD19" s="15">
        <v>3.1E-2</v>
      </c>
      <c r="GE19" s="15">
        <v>0.11899999999999999</v>
      </c>
      <c r="GF19" s="15">
        <v>0.66400000000000003</v>
      </c>
      <c r="GG19" s="15">
        <v>0</v>
      </c>
      <c r="GH19" s="15">
        <v>0.65100000000000002</v>
      </c>
      <c r="GI19" s="15">
        <v>47.445</v>
      </c>
      <c r="GJ19" s="15">
        <v>0</v>
      </c>
      <c r="GK19" s="15">
        <v>0</v>
      </c>
      <c r="GL19" s="15">
        <v>0</v>
      </c>
      <c r="GM19" s="15">
        <v>43.109000000000002</v>
      </c>
      <c r="GN19" s="15">
        <v>0.02</v>
      </c>
    </row>
    <row r="20" spans="1:196">
      <c r="A20" s="19" t="s">
        <v>6</v>
      </c>
      <c r="B20" s="19" t="s">
        <v>106</v>
      </c>
      <c r="C20" s="39">
        <v>1.09422155970369E-7</v>
      </c>
      <c r="D20" s="19">
        <v>0.131391025986483</v>
      </c>
      <c r="E20" s="19">
        <v>9.7754635005512696E-4</v>
      </c>
      <c r="F20" s="19">
        <v>0.42630834349527902</v>
      </c>
      <c r="G20" s="19">
        <v>2.1160097245455402E-3</v>
      </c>
      <c r="H20" s="39">
        <v>1.38421727944364E-7</v>
      </c>
      <c r="I20" s="19">
        <v>9.48408951332891E-3</v>
      </c>
      <c r="J20" s="19">
        <v>2.2392174719901601E-2</v>
      </c>
      <c r="K20" s="19">
        <v>5.4947361750112096E-3</v>
      </c>
      <c r="L20" s="39">
        <v>5.74838241909047E-8</v>
      </c>
      <c r="M20" s="19">
        <v>1.2144322491998901E-2</v>
      </c>
      <c r="N20" s="19">
        <v>25.246432222110599</v>
      </c>
      <c r="O20" s="19">
        <v>1.2815555761532E-3</v>
      </c>
      <c r="P20" s="19">
        <v>1.3596902613699499E-4</v>
      </c>
      <c r="Q20" s="19">
        <v>0.35632207218102102</v>
      </c>
      <c r="R20" s="39">
        <v>1.29729862741384E-7</v>
      </c>
      <c r="S20" s="39">
        <v>6.5513357620881497E-5</v>
      </c>
      <c r="T20" s="19">
        <v>0</v>
      </c>
      <c r="U20" s="19">
        <v>1.11886031195567E-3</v>
      </c>
      <c r="V20" s="39">
        <v>6.3904693568206099E-5</v>
      </c>
      <c r="W20" s="39">
        <v>1.2150989482804799E-7</v>
      </c>
      <c r="X20" s="19">
        <v>1.4655545815296E-2</v>
      </c>
      <c r="Y20" s="19">
        <v>2.4903344299529497E-4</v>
      </c>
      <c r="Z20" s="19">
        <v>0.35301774266208202</v>
      </c>
      <c r="AA20" s="39">
        <v>6.6286306790823996E-5</v>
      </c>
      <c r="AB20" s="39">
        <v>1.47729913778083E-7</v>
      </c>
      <c r="AC20" s="19">
        <v>2.5043135841437601E-2</v>
      </c>
      <c r="AD20" s="39">
        <v>7.9051293045425095E-8</v>
      </c>
      <c r="AE20" s="19">
        <v>3.6984628827456498E-4</v>
      </c>
      <c r="AF20" s="19">
        <v>0.39848754882600901</v>
      </c>
      <c r="AG20" s="39">
        <v>1.2129005758927401E-7</v>
      </c>
      <c r="AH20" s="39">
        <v>1.6994547809027901E-7</v>
      </c>
      <c r="AI20" s="39">
        <v>7.4808100007302996E-5</v>
      </c>
      <c r="AJ20" s="19">
        <v>0.61795731030156897</v>
      </c>
      <c r="AK20" s="19">
        <v>1.6190128725575799E-2</v>
      </c>
      <c r="AL20" s="19">
        <v>0.30488938161430901</v>
      </c>
      <c r="AM20" s="39">
        <v>1.05986207888121E-7</v>
      </c>
      <c r="AN20" s="19">
        <v>5.7391135380169801E-2</v>
      </c>
      <c r="AO20" s="19">
        <v>3.8231337168337799E-2</v>
      </c>
      <c r="AP20" s="19">
        <v>1.8714166645668101E-3</v>
      </c>
      <c r="AQ20" s="39">
        <v>1.5624079908880499E-7</v>
      </c>
      <c r="AR20" s="39">
        <v>9.6567629595400898E-8</v>
      </c>
      <c r="AS20" s="19">
        <v>0.11222431463421099</v>
      </c>
      <c r="AT20" s="39">
        <v>5.9218035111429397E-8</v>
      </c>
      <c r="AU20" s="39">
        <v>2.18956789630046E-7</v>
      </c>
      <c r="AV20" s="19">
        <v>1.5189636402337099E-3</v>
      </c>
      <c r="AW20" s="39">
        <v>2.3124177523198099E-8</v>
      </c>
      <c r="AX20" s="19">
        <v>3.5391415306505102E-2</v>
      </c>
      <c r="AY20" s="39">
        <v>2.5719479773610901E-5</v>
      </c>
      <c r="AZ20" s="19">
        <v>1.7126465185385999E-2</v>
      </c>
      <c r="BA20" s="19">
        <v>1.1723418185214701E-2</v>
      </c>
      <c r="BB20" s="39">
        <v>2.3434243276625001E-7</v>
      </c>
      <c r="BC20" s="39">
        <v>1.91662929839353E-7</v>
      </c>
      <c r="BD20" s="39">
        <v>4.1000650355351401E-5</v>
      </c>
      <c r="BE20" s="39">
        <v>1.27644998962288E-7</v>
      </c>
      <c r="BF20" s="19">
        <v>8.6643570321143504E-3</v>
      </c>
      <c r="BG20" s="19">
        <v>2.7998896016157297E-4</v>
      </c>
      <c r="BH20" s="19">
        <v>1.1902501121533501E-3</v>
      </c>
      <c r="BI20" s="19">
        <v>4.9966113053152101</v>
      </c>
      <c r="BJ20" s="39">
        <v>1.1773226601532499E-7</v>
      </c>
      <c r="BK20" s="39">
        <v>4.7056005942596501E-8</v>
      </c>
      <c r="BL20" s="39">
        <v>1.10971724186727E-7</v>
      </c>
      <c r="BM20" s="19">
        <v>10.538926730586599</v>
      </c>
      <c r="BN20" s="19">
        <v>3.9732692495142701E-3</v>
      </c>
      <c r="BO20" s="19">
        <v>2.2355671429645902E-3</v>
      </c>
      <c r="BP20" s="39">
        <v>1.3795799850538101E-7</v>
      </c>
      <c r="BQ20" s="39">
        <v>1.7021321583160401E-7</v>
      </c>
      <c r="BR20" s="39">
        <v>9.87529742420622E-8</v>
      </c>
      <c r="BS20" s="19">
        <v>4.81511599030754E-3</v>
      </c>
      <c r="BT20" s="39">
        <v>1.1226810139253999E-7</v>
      </c>
      <c r="BU20" s="39">
        <v>1.40541590861421E-7</v>
      </c>
      <c r="BV20" s="19">
        <v>5.2544651217517599E-2</v>
      </c>
      <c r="BW20" s="39">
        <v>7.7101174572300903E-5</v>
      </c>
      <c r="BX20" s="19">
        <v>6.75457729346502E-4</v>
      </c>
      <c r="BY20" s="19">
        <v>634.96279458719198</v>
      </c>
      <c r="BZ20" s="19">
        <v>1.2378247525295301E-2</v>
      </c>
      <c r="CA20" s="39">
        <v>1.2654925771107901E-7</v>
      </c>
      <c r="CB20" s="39">
        <v>6.9042526023542003E-8</v>
      </c>
      <c r="CC20" s="19">
        <v>9.2295148487935897E-4</v>
      </c>
      <c r="CD20" s="19">
        <v>1.2926343999831601E-3</v>
      </c>
      <c r="CE20" s="19">
        <v>2.0300121273855001</v>
      </c>
      <c r="CF20" s="39">
        <v>1.2657503828058301E-7</v>
      </c>
      <c r="CG20" s="19">
        <v>1.04841377855149</v>
      </c>
      <c r="CH20" s="39">
        <v>1.18706510956777E-7</v>
      </c>
      <c r="CI20" s="19">
        <v>4.2332554388273697E-4</v>
      </c>
      <c r="CJ20" s="19">
        <v>2.37012357409578E-2</v>
      </c>
      <c r="CK20" s="39">
        <v>1.04923811190999E-7</v>
      </c>
      <c r="CL20" s="19">
        <v>1.1983557903957501E-3</v>
      </c>
      <c r="CM20" s="39">
        <v>6.9579064764485495E-8</v>
      </c>
      <c r="CN20" s="39">
        <v>1.13711703355894E-7</v>
      </c>
      <c r="CO20" s="39">
        <v>8.1004304547168705E-8</v>
      </c>
      <c r="CP20" s="19">
        <v>9.6212311058684399E-4</v>
      </c>
      <c r="CQ20" s="39">
        <v>1.5559885555110001E-7</v>
      </c>
      <c r="CR20" s="39">
        <v>1.7866776361817901E-8</v>
      </c>
      <c r="CS20" s="39">
        <v>1.2810222626095599E-7</v>
      </c>
      <c r="CT20" s="19">
        <v>1.68687126811578E-4</v>
      </c>
      <c r="CU20" s="19">
        <v>0.77350263314648404</v>
      </c>
      <c r="CV20" s="39">
        <v>2.7411998810846902E-6</v>
      </c>
      <c r="CW20" s="19">
        <v>4.2049492483285301E-2</v>
      </c>
      <c r="CX20" s="19">
        <v>0.31711683249292</v>
      </c>
      <c r="CY20" s="19">
        <v>3.0169415458930801E-2</v>
      </c>
      <c r="CZ20" s="19">
        <v>4.7628080453654799E-3</v>
      </c>
      <c r="DA20" s="39">
        <v>6.2996312097104596E-8</v>
      </c>
      <c r="DB20" s="19">
        <v>2.1235834276087701E-3</v>
      </c>
      <c r="DC20" s="19">
        <v>2.8848584692267299E-2</v>
      </c>
      <c r="DD20" s="19">
        <v>8.9870205039328493E-2</v>
      </c>
      <c r="DE20" s="19">
        <v>2.7173102274646202E-3</v>
      </c>
      <c r="DF20" s="19">
        <v>6.4109163017163199E-4</v>
      </c>
      <c r="DG20" s="19">
        <v>0.103097596469074</v>
      </c>
      <c r="DH20" s="19">
        <v>3.6766630266605199E-3</v>
      </c>
      <c r="DI20" s="19">
        <v>5.8694502253611499E-3</v>
      </c>
      <c r="DJ20" s="19">
        <v>3.3021201203067198E-3</v>
      </c>
      <c r="DK20" s="19">
        <v>2.5449996518796301</v>
      </c>
      <c r="DL20" s="19">
        <v>5.0112718632920599</v>
      </c>
      <c r="DM20" s="19">
        <v>2.9197666126809202E-3</v>
      </c>
      <c r="DN20" s="19">
        <v>2.7234748632734198E-3</v>
      </c>
      <c r="DO20" s="19">
        <v>2.90970020130446E-3</v>
      </c>
      <c r="DP20" s="19">
        <v>1.9956981091964301</v>
      </c>
      <c r="DQ20" s="19">
        <v>3.3737065766915402E-3</v>
      </c>
      <c r="DR20" s="19">
        <v>1.1106523975474101E-3</v>
      </c>
      <c r="DS20" s="19">
        <v>0.94664149756930405</v>
      </c>
      <c r="DT20" s="39">
        <v>7.9124386140636306E-8</v>
      </c>
      <c r="DU20" s="39">
        <v>2.0087231545537201E-7</v>
      </c>
      <c r="DV20" s="19">
        <v>2.7961349586279199E-2</v>
      </c>
      <c r="DW20" s="19">
        <v>6.0537148911078802E-2</v>
      </c>
      <c r="DX20" s="19">
        <v>3.97366290123585E-3</v>
      </c>
      <c r="DY20" s="19">
        <v>0.141219057377829</v>
      </c>
      <c r="DZ20" s="19">
        <v>0.13352307281928699</v>
      </c>
      <c r="EA20" s="19">
        <v>3.6686795676626298E-2</v>
      </c>
      <c r="EB20" s="19">
        <v>7.4299311719748101E-3</v>
      </c>
      <c r="EC20" s="19">
        <v>9.4300826096492298E-3</v>
      </c>
      <c r="ED20" s="19">
        <v>7.1143364027703604E-2</v>
      </c>
      <c r="EE20" s="19">
        <v>0.10553903300270499</v>
      </c>
      <c r="EF20" s="19">
        <v>9.40231121415077E-3</v>
      </c>
      <c r="EG20" s="39">
        <v>1.11550280506454E-7</v>
      </c>
      <c r="EH20" s="39">
        <v>1.2774207039353301E-7</v>
      </c>
      <c r="EI20" s="19">
        <v>6.3486648887638797E-3</v>
      </c>
      <c r="EJ20" s="19">
        <v>6.9505313096068E-2</v>
      </c>
      <c r="EK20" s="19">
        <v>4.4914775567804197E-2</v>
      </c>
      <c r="EL20" s="19">
        <v>9.4594130045767607E-3</v>
      </c>
      <c r="EM20" s="19">
        <v>0.478248199048522</v>
      </c>
      <c r="EN20" s="19">
        <v>2.00526373223508E-2</v>
      </c>
      <c r="EO20" s="19">
        <v>0.246151311403809</v>
      </c>
      <c r="EP20" s="39">
        <v>1.30968332558883E-7</v>
      </c>
      <c r="EQ20" s="39">
        <v>5.4272594619299098E-10</v>
      </c>
      <c r="ER20" s="19">
        <v>4.9070550318764802E-3</v>
      </c>
      <c r="ES20" s="39">
        <v>3.0986375380533903E-7</v>
      </c>
      <c r="ET20" s="19">
        <v>8.8967246653808396E-2</v>
      </c>
      <c r="EU20" s="19">
        <v>4.80849030612081E-4</v>
      </c>
      <c r="EV20" s="19">
        <v>1.6647361194263102E-2</v>
      </c>
      <c r="EW20" s="39">
        <v>1.73610086982209E-7</v>
      </c>
      <c r="EX20" s="39">
        <v>1.10868367340478E-7</v>
      </c>
      <c r="EY20" s="19">
        <v>1.1254428223402299E-3</v>
      </c>
      <c r="EZ20" s="19">
        <v>1.8869711871881199E-3</v>
      </c>
      <c r="FA20" s="39">
        <v>8.5340889536796493E-8</v>
      </c>
      <c r="FB20" s="19">
        <v>4.78468243448682E-2</v>
      </c>
      <c r="FC20" s="39">
        <v>8.3289454431634998E-8</v>
      </c>
      <c r="FD20" s="19">
        <v>0.138078238540119</v>
      </c>
      <c r="FE20" s="19">
        <v>0.38860411855733701</v>
      </c>
      <c r="FF20" s="39">
        <v>1.5740145573320901E-7</v>
      </c>
      <c r="FG20" s="39">
        <v>3.1857328106242499E-8</v>
      </c>
      <c r="FH20" s="19">
        <v>3.6994368662584598E-2</v>
      </c>
      <c r="FI20" s="19">
        <v>1.55156172820443E-2</v>
      </c>
      <c r="FJ20" s="39">
        <v>1.1734674539282799E-5</v>
      </c>
      <c r="FK20" s="39">
        <v>2.4452615330725898E-7</v>
      </c>
      <c r="FL20" s="39">
        <v>1.4873309474036901E-7</v>
      </c>
      <c r="FM20" s="19">
        <v>0.466956518866395</v>
      </c>
      <c r="FN20" s="19">
        <v>3.6010756109573902E-3</v>
      </c>
      <c r="FO20" s="19">
        <v>0.13615654662064899</v>
      </c>
      <c r="FP20" s="19">
        <v>1.04129694211526E-4</v>
      </c>
      <c r="FQ20" s="19">
        <v>1.4637997110708201</v>
      </c>
      <c r="FR20" s="19">
        <v>2.5593724703162099E-4</v>
      </c>
      <c r="FS20" s="39">
        <v>1.17553331847767E-7</v>
      </c>
      <c r="FT20" s="39">
        <v>1.06003283318921E-7</v>
      </c>
      <c r="FU20" s="19">
        <v>0.11294728617189299</v>
      </c>
      <c r="FV20" s="19">
        <v>9.5784313520844294E-2</v>
      </c>
      <c r="FW20" s="19">
        <v>7.4823562346738003E-3</v>
      </c>
      <c r="FX20" s="19">
        <v>4.4127773762603101E-2</v>
      </c>
      <c r="FY20" s="19">
        <v>0.63000385801545</v>
      </c>
      <c r="FZ20" s="19">
        <v>699.01775317532201</v>
      </c>
      <c r="GA20" s="15">
        <v>0</v>
      </c>
      <c r="GB20" s="15">
        <v>0</v>
      </c>
      <c r="GC20" s="15">
        <v>0</v>
      </c>
      <c r="GD20" s="15">
        <v>0</v>
      </c>
      <c r="GE20" s="15">
        <v>0</v>
      </c>
      <c r="GF20" s="15">
        <v>0</v>
      </c>
      <c r="GG20" s="15">
        <v>0</v>
      </c>
      <c r="GH20" s="15">
        <v>0</v>
      </c>
      <c r="GI20" s="15">
        <v>0</v>
      </c>
      <c r="GJ20" s="15">
        <v>0</v>
      </c>
      <c r="GK20" s="15">
        <v>0</v>
      </c>
      <c r="GL20" s="15">
        <v>0</v>
      </c>
      <c r="GM20" s="15">
        <v>0</v>
      </c>
      <c r="GN20" s="15">
        <v>0</v>
      </c>
    </row>
    <row r="21" spans="1:196">
      <c r="A21" s="19" t="s">
        <v>107</v>
      </c>
      <c r="B21" s="19" t="s">
        <v>108</v>
      </c>
      <c r="C21" s="19">
        <v>0.296234070093296</v>
      </c>
      <c r="D21" s="19">
        <v>2.7759840840295098E-2</v>
      </c>
      <c r="E21" s="19">
        <v>4.1709862440151999E-2</v>
      </c>
      <c r="F21" s="19">
        <v>0.20368156603406201</v>
      </c>
      <c r="G21" s="19">
        <v>1340.8358603367601</v>
      </c>
      <c r="H21" s="19">
        <v>0.16637977505002599</v>
      </c>
      <c r="I21" s="19">
        <v>150.712530663346</v>
      </c>
      <c r="J21" s="19">
        <v>8.2083866071897802</v>
      </c>
      <c r="K21" s="19">
        <v>8.3132973683807503E-3</v>
      </c>
      <c r="L21" s="19">
        <v>2.80618015774536E-2</v>
      </c>
      <c r="M21" s="19">
        <v>0.13706258053736101</v>
      </c>
      <c r="N21" s="19">
        <v>0.26546589914169</v>
      </c>
      <c r="O21" s="19">
        <v>5.8754654745353501E-3</v>
      </c>
      <c r="P21" s="19">
        <v>0.48296100137140402</v>
      </c>
      <c r="Q21" s="19">
        <v>239.75378118538799</v>
      </c>
      <c r="R21" s="19">
        <v>7.1296067761058299E-3</v>
      </c>
      <c r="S21" s="19">
        <v>3.8083322377086497E-4</v>
      </c>
      <c r="T21" s="39">
        <v>1.5577594228042699E-7</v>
      </c>
      <c r="U21" s="19">
        <v>0</v>
      </c>
      <c r="V21" s="19">
        <v>0.76479313080991995</v>
      </c>
      <c r="W21" s="19">
        <v>2.41326069084487E-3</v>
      </c>
      <c r="X21" s="19">
        <v>2081.4068006809898</v>
      </c>
      <c r="Y21" s="19">
        <v>4.0396779222107698E-3</v>
      </c>
      <c r="Z21" s="19">
        <v>0.34097820663478101</v>
      </c>
      <c r="AA21" s="39">
        <v>1.13943893670126E-7</v>
      </c>
      <c r="AB21" s="39">
        <v>1.22764563894461E-7</v>
      </c>
      <c r="AC21" s="19">
        <v>5.7767477108661104E-3</v>
      </c>
      <c r="AD21" s="19">
        <v>1.37763552287943E-3</v>
      </c>
      <c r="AE21" s="19">
        <v>1.4381304180594301</v>
      </c>
      <c r="AF21" s="19">
        <v>148.28522059711901</v>
      </c>
      <c r="AG21" s="19">
        <v>1.85803606398173E-2</v>
      </c>
      <c r="AH21" s="39">
        <v>1.2747437618924599E-7</v>
      </c>
      <c r="AI21" s="19">
        <v>95.011525888445803</v>
      </c>
      <c r="AJ21" s="19">
        <v>564.42815048303498</v>
      </c>
      <c r="AK21" s="19">
        <v>658.10162071726404</v>
      </c>
      <c r="AL21" s="19">
        <v>4.0568437414168898E-3</v>
      </c>
      <c r="AM21" s="19">
        <v>1.0211465073531101E-2</v>
      </c>
      <c r="AN21" s="19">
        <v>1.4152510482460301</v>
      </c>
      <c r="AO21" s="19">
        <v>0.230194749877592</v>
      </c>
      <c r="AP21" s="19">
        <v>1.0799160785666799</v>
      </c>
      <c r="AQ21" s="19">
        <v>0.70665978810410401</v>
      </c>
      <c r="AR21" s="19">
        <v>7.4486360957150199E-3</v>
      </c>
      <c r="AS21" s="19">
        <v>0.33853686451398302</v>
      </c>
      <c r="AT21" s="19">
        <v>6.8380542284072393E-2</v>
      </c>
      <c r="AU21" s="39">
        <v>5.4217585188925E-5</v>
      </c>
      <c r="AV21" s="19">
        <v>10.2632939580447</v>
      </c>
      <c r="AW21" s="39">
        <v>1.96050965193016E-8</v>
      </c>
      <c r="AX21" s="19">
        <v>2.4014266884236699</v>
      </c>
      <c r="AY21" s="19">
        <v>94.777421300872803</v>
      </c>
      <c r="AZ21" s="19">
        <v>0.232709103638197</v>
      </c>
      <c r="BA21" s="19">
        <v>0.34699361821475599</v>
      </c>
      <c r="BB21" s="39">
        <v>1.8757273129790499E-7</v>
      </c>
      <c r="BC21" s="39">
        <v>1.6225195311415699E-7</v>
      </c>
      <c r="BD21" s="19">
        <v>6.3254678548471596E-2</v>
      </c>
      <c r="BE21" s="19">
        <v>1.0610571357430401</v>
      </c>
      <c r="BF21" s="19">
        <v>0.11471133341808</v>
      </c>
      <c r="BG21" s="19">
        <v>3.6184124269914701E-3</v>
      </c>
      <c r="BH21" s="19">
        <v>18.750209134399899</v>
      </c>
      <c r="BI21" s="19">
        <v>111.073093678234</v>
      </c>
      <c r="BJ21" s="19">
        <v>6.0068104703031602E-2</v>
      </c>
      <c r="BK21" s="39">
        <v>3.9596605806441001E-8</v>
      </c>
      <c r="BL21" s="19">
        <v>0.102844533422874</v>
      </c>
      <c r="BM21" s="19">
        <v>72.561405752922099</v>
      </c>
      <c r="BN21" s="19">
        <v>2.53199178644621E-2</v>
      </c>
      <c r="BO21" s="19">
        <v>0.28118930722310898</v>
      </c>
      <c r="BP21" s="19">
        <v>1.17329035671522</v>
      </c>
      <c r="BQ21" s="19">
        <v>5.7553617780502102E-2</v>
      </c>
      <c r="BR21" s="39">
        <v>8.1538298086722205E-8</v>
      </c>
      <c r="BS21" s="19">
        <v>0.16563282863286699</v>
      </c>
      <c r="BT21" s="19">
        <v>0.14301638877741199</v>
      </c>
      <c r="BU21" s="19">
        <v>0.230892258073565</v>
      </c>
      <c r="BV21" s="19">
        <v>5.2480397870756299</v>
      </c>
      <c r="BW21" s="19">
        <v>0.666308305918352</v>
      </c>
      <c r="BX21" s="19">
        <v>8.1378963553480302E-2</v>
      </c>
      <c r="BY21" s="19">
        <v>318.426529236085</v>
      </c>
      <c r="BZ21" s="19">
        <v>2.1735482254671999E-2</v>
      </c>
      <c r="CA21" s="19">
        <v>3.2916163019378802E-2</v>
      </c>
      <c r="CB21" s="19">
        <v>2.57648453281895E-3</v>
      </c>
      <c r="CC21" s="19">
        <v>1.5868742170361301</v>
      </c>
      <c r="CD21" s="19">
        <v>3.4105630346792402</v>
      </c>
      <c r="CE21" s="19">
        <v>58.542149487897298</v>
      </c>
      <c r="CF21" s="19">
        <v>2.0691619519819401E-2</v>
      </c>
      <c r="CG21" s="19">
        <v>525.10999636875795</v>
      </c>
      <c r="CH21" s="19">
        <v>3.58748650901154E-2</v>
      </c>
      <c r="CI21" s="19">
        <v>0.44705321430716199</v>
      </c>
      <c r="CJ21" s="19">
        <v>3.82086614102945E-4</v>
      </c>
      <c r="CK21" s="39">
        <v>8.5605095537588894E-8</v>
      </c>
      <c r="CL21" s="19">
        <v>0.105178646644162</v>
      </c>
      <c r="CM21" s="19">
        <v>2.00984478214172E-2</v>
      </c>
      <c r="CN21" s="19">
        <v>4.2557457545430798E-2</v>
      </c>
      <c r="CO21" s="19">
        <v>6.3184224484385904E-2</v>
      </c>
      <c r="CP21" s="19">
        <v>0.21782447751179501</v>
      </c>
      <c r="CQ21" s="39">
        <v>1.27876466285741E-7</v>
      </c>
      <c r="CR21" s="39">
        <v>1.5188357659663801E-8</v>
      </c>
      <c r="CS21" s="19">
        <v>0.10342723639823199</v>
      </c>
      <c r="CT21" s="19">
        <v>0.98595183048952895</v>
      </c>
      <c r="CU21" s="19">
        <v>1.30993237346745</v>
      </c>
      <c r="CV21" s="19">
        <v>7.9544873449681492E-3</v>
      </c>
      <c r="CW21" s="19">
        <v>2.4674112608764898E-4</v>
      </c>
      <c r="CX21" s="19">
        <v>16.417366159368299</v>
      </c>
      <c r="CY21" s="39">
        <v>1.13008720948062E-7</v>
      </c>
      <c r="CZ21" s="19">
        <v>6.8661941169793801E-3</v>
      </c>
      <c r="DA21" s="19">
        <v>4.2390987687064001E-2</v>
      </c>
      <c r="DB21" s="19">
        <v>3.20812283680677E-3</v>
      </c>
      <c r="DC21" s="19">
        <v>3.0606490377799798E-2</v>
      </c>
      <c r="DD21" s="19">
        <v>26.523959389424501</v>
      </c>
      <c r="DE21" s="19">
        <v>7.8614299249354196E-3</v>
      </c>
      <c r="DF21" s="19">
        <v>3.9145971592557102E-2</v>
      </c>
      <c r="DG21" s="19">
        <v>0.260586346579742</v>
      </c>
      <c r="DH21" s="19">
        <v>2.1689008696269799E-3</v>
      </c>
      <c r="DI21" s="19">
        <v>1.2130520352916001</v>
      </c>
      <c r="DJ21" s="39">
        <v>9.5168247981808798E-8</v>
      </c>
      <c r="DK21" s="19">
        <v>0.81070747750500605</v>
      </c>
      <c r="DL21" s="19">
        <v>102.369445799796</v>
      </c>
      <c r="DM21" s="19">
        <v>4.8533931433060697</v>
      </c>
      <c r="DN21" s="19">
        <v>0.34288357776386602</v>
      </c>
      <c r="DO21" s="19">
        <v>3.3165528536927801E-3</v>
      </c>
      <c r="DP21" s="19">
        <v>1.78934134413265E-2</v>
      </c>
      <c r="DQ21" s="19">
        <v>0.97571797749302902</v>
      </c>
      <c r="DR21" s="19">
        <v>1.1723007442624099E-2</v>
      </c>
      <c r="DS21" s="19">
        <v>7.7598390417639607E-2</v>
      </c>
      <c r="DT21" s="19">
        <v>4.6696997732174701</v>
      </c>
      <c r="DU21" s="19">
        <v>3.9497217528709098E-2</v>
      </c>
      <c r="DV21" s="19">
        <v>42.877016045560502</v>
      </c>
      <c r="DW21" s="19">
        <v>373.36189295808902</v>
      </c>
      <c r="DX21" s="19">
        <v>0.88860816974066303</v>
      </c>
      <c r="DY21" s="19">
        <v>2.1450554494896799</v>
      </c>
      <c r="DZ21" s="19">
        <v>3.1852395015471302</v>
      </c>
      <c r="EA21" s="19">
        <v>0.13146460042747701</v>
      </c>
      <c r="EB21" s="19">
        <v>509.18798075394301</v>
      </c>
      <c r="EC21" s="19">
        <v>1.8062991038437101E-2</v>
      </c>
      <c r="ED21" s="19">
        <v>0.183184855328865</v>
      </c>
      <c r="EE21" s="19">
        <v>5.5541412592262001</v>
      </c>
      <c r="EF21" s="19">
        <v>2.1753475797730699E-2</v>
      </c>
      <c r="EG21" s="39">
        <v>9.5027249571326606E-8</v>
      </c>
      <c r="EH21" s="39">
        <v>1.0533617553114301E-7</v>
      </c>
      <c r="EI21" s="19">
        <v>0.11162526375422201</v>
      </c>
      <c r="EJ21" s="19">
        <v>0.47341665692908003</v>
      </c>
      <c r="EK21" s="19">
        <v>0.263837514936555</v>
      </c>
      <c r="EL21" s="19">
        <v>4.0200407948149302E-4</v>
      </c>
      <c r="EM21" s="19">
        <v>39.621006030173</v>
      </c>
      <c r="EN21" s="19">
        <v>3.2622379216780701</v>
      </c>
      <c r="EO21" s="19">
        <v>0.13115755795652401</v>
      </c>
      <c r="EP21" s="39">
        <v>1.0881236149624701E-7</v>
      </c>
      <c r="EQ21" s="39">
        <v>4.4446021689128799E-10</v>
      </c>
      <c r="ER21" s="19">
        <v>1.6383015505644001</v>
      </c>
      <c r="ES21" s="39">
        <v>2.5158302371692301E-7</v>
      </c>
      <c r="ET21" s="19">
        <v>120.196796595601</v>
      </c>
      <c r="EU21" s="19">
        <v>9.7314601158105599E-2</v>
      </c>
      <c r="EV21" s="19">
        <v>5.8425554778212499E-2</v>
      </c>
      <c r="EW21" s="39">
        <v>3.5613611745641102E-5</v>
      </c>
      <c r="EX21" s="19">
        <v>0.116677964249186</v>
      </c>
      <c r="EY21" s="19">
        <v>7.3659530409759402</v>
      </c>
      <c r="EZ21" s="19">
        <v>17.607815463913301</v>
      </c>
      <c r="FA21" s="19">
        <v>1.2982059900504399E-2</v>
      </c>
      <c r="FB21" s="19">
        <v>1.26633318432262</v>
      </c>
      <c r="FC21" s="39">
        <v>7.0184309472272005E-8</v>
      </c>
      <c r="FD21" s="19">
        <v>1.8295829790226299</v>
      </c>
      <c r="FE21" s="19">
        <v>0.139223975725527</v>
      </c>
      <c r="FF21" s="39">
        <v>1.33903564496275E-7</v>
      </c>
      <c r="FG21" s="19">
        <v>9.5678114119354396E-3</v>
      </c>
      <c r="FH21" s="19">
        <v>5.8468590551553803E-2</v>
      </c>
      <c r="FI21" s="19">
        <v>6.96952077229466E-2</v>
      </c>
      <c r="FJ21" s="19">
        <v>32.182472794769197</v>
      </c>
      <c r="FK21" s="39">
        <v>2.0800968500835099E-7</v>
      </c>
      <c r="FL21" s="19">
        <v>1.5944347292164401E-3</v>
      </c>
      <c r="FM21" s="19">
        <v>0.462558483162964</v>
      </c>
      <c r="FN21" s="19">
        <v>201.7075440749</v>
      </c>
      <c r="FO21" s="19">
        <v>64.302640253033402</v>
      </c>
      <c r="FP21" s="19">
        <v>6.8813479299109897E-3</v>
      </c>
      <c r="FQ21" s="19">
        <v>1030.85196368737</v>
      </c>
      <c r="FR21" s="19">
        <v>5.99723872551969</v>
      </c>
      <c r="FS21" s="39">
        <v>9.9159033204436294E-8</v>
      </c>
      <c r="FT21" s="39">
        <v>8.7640940805475795E-8</v>
      </c>
      <c r="FU21" s="19">
        <v>120.699382547079</v>
      </c>
      <c r="FV21" s="19">
        <v>7.7226227468541397</v>
      </c>
      <c r="FW21" s="39">
        <v>6.8769818925630994E-5</v>
      </c>
      <c r="FX21" s="19">
        <v>2.4931200818610602E-3</v>
      </c>
      <c r="FY21" s="39">
        <v>2.9531926538340001E-5</v>
      </c>
      <c r="FZ21" s="19">
        <v>9279.7719584655006</v>
      </c>
      <c r="GA21" s="15">
        <v>4.665</v>
      </c>
      <c r="GB21" s="15">
        <v>0.28999999999999998</v>
      </c>
      <c r="GC21" s="15">
        <v>3.1E-2</v>
      </c>
      <c r="GD21" s="15">
        <v>1.5880000000000001</v>
      </c>
      <c r="GE21" s="15">
        <v>3.367</v>
      </c>
      <c r="GF21" s="15">
        <v>337.28100000000001</v>
      </c>
      <c r="GG21" s="15">
        <v>0.255</v>
      </c>
      <c r="GH21" s="15">
        <v>5.5140000000000002</v>
      </c>
      <c r="GI21" s="15">
        <v>10.537000000000001</v>
      </c>
      <c r="GJ21" s="15">
        <v>0.20899999999999999</v>
      </c>
      <c r="GK21" s="15">
        <v>0.184</v>
      </c>
      <c r="GL21" s="15">
        <v>0.35499999999999998</v>
      </c>
      <c r="GM21" s="15">
        <v>24.173999999999999</v>
      </c>
      <c r="GN21" s="15">
        <v>1E-3</v>
      </c>
    </row>
    <row r="22" spans="1:196">
      <c r="A22" s="19" t="s">
        <v>111</v>
      </c>
      <c r="B22" s="19" t="s">
        <v>112</v>
      </c>
      <c r="C22" s="19">
        <v>5.7465873847423499</v>
      </c>
      <c r="D22" s="19">
        <v>28.876794347334201</v>
      </c>
      <c r="E22" s="19">
        <v>11.381029940656701</v>
      </c>
      <c r="F22" s="19">
        <v>1.7073939809566501</v>
      </c>
      <c r="G22" s="19">
        <v>0.14599520632437499</v>
      </c>
      <c r="H22" s="19">
        <v>0.12873241729075899</v>
      </c>
      <c r="I22" s="19">
        <v>1.8997423743903801</v>
      </c>
      <c r="J22" s="19">
        <v>572.25827904389701</v>
      </c>
      <c r="K22" s="19">
        <v>0.62918722546219896</v>
      </c>
      <c r="L22" s="19">
        <v>2.9924686882796801E-3</v>
      </c>
      <c r="M22" s="19">
        <v>0.11733615982731201</v>
      </c>
      <c r="N22" s="19">
        <v>0.39142200911980002</v>
      </c>
      <c r="O22" s="19">
        <v>1.63780639177498E-3</v>
      </c>
      <c r="P22" s="19">
        <v>1.52420424841612</v>
      </c>
      <c r="Q22" s="19">
        <v>32.860269742709498</v>
      </c>
      <c r="R22" s="19">
        <v>1.19325763294931E-3</v>
      </c>
      <c r="S22" s="19">
        <v>2.2864183489031699E-3</v>
      </c>
      <c r="T22" s="39">
        <v>1.6427859589849499E-7</v>
      </c>
      <c r="U22" s="19">
        <v>8.3911588443991103E-2</v>
      </c>
      <c r="V22" s="19">
        <v>0</v>
      </c>
      <c r="W22" s="19">
        <v>2.9904798214041598E-3</v>
      </c>
      <c r="X22" s="19">
        <v>1.15373238416722</v>
      </c>
      <c r="Y22" s="19">
        <v>8.9913079070769994E-2</v>
      </c>
      <c r="Z22" s="19">
        <v>38.920998574608902</v>
      </c>
      <c r="AA22" s="19">
        <v>1.1316499987079599E-2</v>
      </c>
      <c r="AB22" s="19">
        <v>3.4309237639603703E-2</v>
      </c>
      <c r="AC22" s="39">
        <v>3.79514878688638E-5</v>
      </c>
      <c r="AD22" s="19">
        <v>3.5734323150409902E-4</v>
      </c>
      <c r="AE22" s="19">
        <v>0.33139113509583001</v>
      </c>
      <c r="AF22" s="19">
        <v>8.7966097558369594</v>
      </c>
      <c r="AG22" s="19">
        <v>1.2359027713183601E-2</v>
      </c>
      <c r="AH22" s="19">
        <v>0.66505984324012402</v>
      </c>
      <c r="AI22" s="19">
        <v>0.31515288926815999</v>
      </c>
      <c r="AJ22" s="19">
        <v>26.275018270772001</v>
      </c>
      <c r="AK22" s="19">
        <v>0.104648216672653</v>
      </c>
      <c r="AL22" s="19">
        <v>1.54139332836832E-2</v>
      </c>
      <c r="AM22" s="19">
        <v>0.1032850439014</v>
      </c>
      <c r="AN22" s="19">
        <v>2.3860217737897899E-2</v>
      </c>
      <c r="AO22" s="19">
        <v>4.6839809681678203E-2</v>
      </c>
      <c r="AP22" s="19">
        <v>728.81233335035597</v>
      </c>
      <c r="AQ22" s="19">
        <v>4.0930145232798303E-2</v>
      </c>
      <c r="AR22" s="19">
        <v>1.59313709541913</v>
      </c>
      <c r="AS22" s="19">
        <v>79.427716973194606</v>
      </c>
      <c r="AT22" s="39">
        <v>4.89868077867524E-8</v>
      </c>
      <c r="AU22" s="19">
        <v>6.3265833289396306E-2</v>
      </c>
      <c r="AV22" s="19">
        <v>23.348771124725399</v>
      </c>
      <c r="AW22" s="19">
        <v>5.0278382133174503E-2</v>
      </c>
      <c r="AX22" s="19">
        <v>0.14184077849107801</v>
      </c>
      <c r="AY22" s="19">
        <v>7.4394570151914401E-3</v>
      </c>
      <c r="AZ22" s="19">
        <v>22.3521311796829</v>
      </c>
      <c r="BA22" s="19">
        <v>2.4466278305961698E-3</v>
      </c>
      <c r="BB22" s="19">
        <v>2.3147348824008498</v>
      </c>
      <c r="BC22" s="19">
        <v>4.9782390918750898E-3</v>
      </c>
      <c r="BD22" s="19">
        <v>1.7089400683190501</v>
      </c>
      <c r="BE22" s="19">
        <v>0.148868491606619</v>
      </c>
      <c r="BF22" s="19">
        <v>0.34702072784160498</v>
      </c>
      <c r="BG22" s="19">
        <v>6.5553391847911701E-4</v>
      </c>
      <c r="BH22" s="19">
        <v>1.9130136715125601</v>
      </c>
      <c r="BI22" s="19">
        <v>106.600192774013</v>
      </c>
      <c r="BJ22" s="19">
        <v>1.85914977845467E-2</v>
      </c>
      <c r="BK22" s="19">
        <v>2.5152164085457999E-3</v>
      </c>
      <c r="BL22" s="19">
        <v>0.29572753449156503</v>
      </c>
      <c r="BM22" s="19">
        <v>1084.06641916586</v>
      </c>
      <c r="BN22" s="19">
        <v>0.29090536032501302</v>
      </c>
      <c r="BO22" s="19">
        <v>13.291688236003001</v>
      </c>
      <c r="BP22" s="19">
        <v>7.99345586213496E-2</v>
      </c>
      <c r="BQ22" s="19">
        <v>1.44587143087076E-2</v>
      </c>
      <c r="BR22" s="39">
        <v>9.3075140162856295E-8</v>
      </c>
      <c r="BS22" s="19">
        <v>2.39072925810161E-2</v>
      </c>
      <c r="BT22" s="19">
        <v>4.1059133758392001E-3</v>
      </c>
      <c r="BU22" s="19">
        <v>2.88861749781632E-2</v>
      </c>
      <c r="BV22" s="19">
        <v>0.93890209039319805</v>
      </c>
      <c r="BW22" s="19">
        <v>123.15521372967901</v>
      </c>
      <c r="BX22" s="19">
        <v>1.2842582046113</v>
      </c>
      <c r="BY22" s="19">
        <v>4.6530820176986296</v>
      </c>
      <c r="BZ22" s="19">
        <v>0.87547765897409402</v>
      </c>
      <c r="CA22" s="19">
        <v>1.47174524305329</v>
      </c>
      <c r="CB22" s="19">
        <v>0.56441408386511305</v>
      </c>
      <c r="CC22" s="19">
        <v>0.29640147309314802</v>
      </c>
      <c r="CD22" s="19">
        <v>1.6144229529580501</v>
      </c>
      <c r="CE22" s="19">
        <v>739.78762375089798</v>
      </c>
      <c r="CF22" s="39">
        <v>1.13114998128111E-7</v>
      </c>
      <c r="CG22" s="19">
        <v>0.83582945637188399</v>
      </c>
      <c r="CH22" s="19">
        <v>2.1594790637860499</v>
      </c>
      <c r="CI22" s="19">
        <v>0.36055494720464898</v>
      </c>
      <c r="CJ22" s="19">
        <v>3.61974782023212E-2</v>
      </c>
      <c r="CK22" s="19">
        <v>2.2461077996018802E-2</v>
      </c>
      <c r="CL22" s="19">
        <v>1.5515125337881299</v>
      </c>
      <c r="CM22" s="19">
        <v>2.9667899530568798E-2</v>
      </c>
      <c r="CN22" s="19">
        <v>2.0748968377904999E-2</v>
      </c>
      <c r="CO22" s="19">
        <v>1.0469380995616</v>
      </c>
      <c r="CP22" s="19">
        <v>1.8605615205856501</v>
      </c>
      <c r="CQ22" s="39">
        <v>1.49843089167047E-7</v>
      </c>
      <c r="CR22" s="19">
        <v>5.7918180277236699E-2</v>
      </c>
      <c r="CS22" s="19">
        <v>1.89334528745061</v>
      </c>
      <c r="CT22" s="19">
        <v>4.2031562723183997</v>
      </c>
      <c r="CU22" s="19">
        <v>47.547928204628398</v>
      </c>
      <c r="CV22" s="19">
        <v>1.4396665276058301E-2</v>
      </c>
      <c r="CW22" s="19">
        <v>1.7754736378436801E-3</v>
      </c>
      <c r="CX22" s="19">
        <v>2.2747050381429399</v>
      </c>
      <c r="CY22" s="39">
        <v>1.5522244311848999E-5</v>
      </c>
      <c r="CZ22" s="19">
        <v>0.818658593515877</v>
      </c>
      <c r="DA22" s="19">
        <v>0.10699161724096</v>
      </c>
      <c r="DB22" s="19">
        <v>4.6357326416605096</v>
      </c>
      <c r="DC22" s="19">
        <v>2.65980563131193E-2</v>
      </c>
      <c r="DD22" s="19">
        <v>5.4083421835052201</v>
      </c>
      <c r="DE22" s="19">
        <v>0.110296947525791</v>
      </c>
      <c r="DF22" s="19">
        <v>172.68263031314899</v>
      </c>
      <c r="DG22" s="19">
        <v>14.086056449973499</v>
      </c>
      <c r="DH22" s="19">
        <v>1.03677440016148E-3</v>
      </c>
      <c r="DI22" s="19">
        <v>2.6910098314916501E-3</v>
      </c>
      <c r="DJ22" s="19">
        <v>0.475791016065994</v>
      </c>
      <c r="DK22" s="19">
        <v>2.07988093471425E-2</v>
      </c>
      <c r="DL22" s="19">
        <v>100.135367253985</v>
      </c>
      <c r="DM22" s="19">
        <v>8.2817917355911402E-2</v>
      </c>
      <c r="DN22" s="19">
        <v>4.0339202968074701E-2</v>
      </c>
      <c r="DO22" s="19">
        <v>0.19270421500224999</v>
      </c>
      <c r="DP22" s="19">
        <v>0.48735469580718999</v>
      </c>
      <c r="DQ22" s="19">
        <v>13.740842347244801</v>
      </c>
      <c r="DR22" s="19">
        <v>0.20263933187709801</v>
      </c>
      <c r="DS22" s="19">
        <v>1.4945083159474899</v>
      </c>
      <c r="DT22" s="19">
        <v>6.0208476768833598E-2</v>
      </c>
      <c r="DU22" s="19">
        <v>3.4621852821910097E-2</v>
      </c>
      <c r="DV22" s="19">
        <v>5.3451729921778299E-3</v>
      </c>
      <c r="DW22" s="19">
        <v>0.42631373218811602</v>
      </c>
      <c r="DX22" s="19">
        <v>1.3117487191959201</v>
      </c>
      <c r="DY22" s="19">
        <v>69.208880622917704</v>
      </c>
      <c r="DZ22" s="19">
        <v>1.5415691620820899</v>
      </c>
      <c r="EA22" s="19">
        <v>0.61478798556743597</v>
      </c>
      <c r="EB22" s="19">
        <v>4.8744965787064602</v>
      </c>
      <c r="EC22" s="19">
        <v>2.1077579035205201</v>
      </c>
      <c r="ED22" s="19">
        <v>73.916266850599897</v>
      </c>
      <c r="EE22" s="19">
        <v>66.407709187628001</v>
      </c>
      <c r="EF22" s="19">
        <v>0.27340568136122101</v>
      </c>
      <c r="EG22" s="19">
        <v>5.1758056828038999E-4</v>
      </c>
      <c r="EH22" s="19">
        <v>1.18327347705138E-2</v>
      </c>
      <c r="EI22" s="19">
        <v>28.266701826658899</v>
      </c>
      <c r="EJ22" s="19">
        <v>0.13315337213023201</v>
      </c>
      <c r="EK22" s="19">
        <v>612.96287115836697</v>
      </c>
      <c r="EL22" s="19">
        <v>6.6493486557453005E-2</v>
      </c>
      <c r="EM22" s="19">
        <v>3.1678941410591901</v>
      </c>
      <c r="EN22" s="19">
        <v>78.559109804567996</v>
      </c>
      <c r="EO22" s="19">
        <v>469.00061539549699</v>
      </c>
      <c r="EP22" s="39">
        <v>2.7120423670004801E-5</v>
      </c>
      <c r="EQ22" s="19">
        <v>2.0991394718313701E-4</v>
      </c>
      <c r="ER22" s="19">
        <v>0.73397395418988398</v>
      </c>
      <c r="ES22" s="39">
        <v>3.1479149446138901E-7</v>
      </c>
      <c r="ET22" s="19">
        <v>99.7362543987512</v>
      </c>
      <c r="EU22" s="19">
        <v>0.27828798044272302</v>
      </c>
      <c r="EV22" s="19">
        <v>2.28245627128493E-2</v>
      </c>
      <c r="EW22" s="19">
        <v>2.4766703258589802</v>
      </c>
      <c r="EX22" s="19">
        <v>0.115760072976096</v>
      </c>
      <c r="EY22" s="19">
        <v>60.499933272931898</v>
      </c>
      <c r="EZ22" s="19">
        <v>96.391770557798395</v>
      </c>
      <c r="FA22" s="19">
        <v>0.27386008604644702</v>
      </c>
      <c r="FB22" s="19">
        <v>0.28788680126425897</v>
      </c>
      <c r="FC22" s="19">
        <v>6.1181900700763197E-3</v>
      </c>
      <c r="FD22" s="19">
        <v>0.75958806572068605</v>
      </c>
      <c r="FE22" s="19">
        <v>72.062102658350099</v>
      </c>
      <c r="FF22" s="19">
        <v>4.1344324350579403E-4</v>
      </c>
      <c r="FG22" s="19">
        <v>6.3232257248051803E-3</v>
      </c>
      <c r="FH22" s="19">
        <v>9.4312762229707397E-3</v>
      </c>
      <c r="FI22" s="19">
        <v>0.32006124169417099</v>
      </c>
      <c r="FJ22" s="19">
        <v>256.82567808684502</v>
      </c>
      <c r="FK22" s="19">
        <v>1.15839814408111</v>
      </c>
      <c r="FL22" s="19">
        <v>5.3715247083115703E-2</v>
      </c>
      <c r="FM22" s="19">
        <v>10.393656429867001</v>
      </c>
      <c r="FN22" s="19">
        <v>16.393166911436602</v>
      </c>
      <c r="FO22" s="19">
        <v>98.329484683374801</v>
      </c>
      <c r="FP22" s="19">
        <v>0.24622533554270201</v>
      </c>
      <c r="FQ22" s="19">
        <v>46.999732136354702</v>
      </c>
      <c r="FR22" s="19">
        <v>0.53704661942856402</v>
      </c>
      <c r="FS22" s="19">
        <v>2.2517837418812799E-2</v>
      </c>
      <c r="FT22" s="19">
        <v>2.6454779156460202E-3</v>
      </c>
      <c r="FU22" s="19">
        <v>0.12804925919142299</v>
      </c>
      <c r="FV22" s="19">
        <v>0.72844246226133402</v>
      </c>
      <c r="FW22" s="19">
        <v>0.195912747178941</v>
      </c>
      <c r="FX22" s="19">
        <v>1.3355704648793699E-3</v>
      </c>
      <c r="FY22" s="19">
        <v>4.31191780497273E-2</v>
      </c>
      <c r="FZ22" s="19">
        <v>6233.9619804874701</v>
      </c>
      <c r="GA22" s="15">
        <v>315.411</v>
      </c>
      <c r="GB22" s="15">
        <v>3.4000000000000002E-2</v>
      </c>
      <c r="GC22" s="15">
        <v>9.9269999999999996</v>
      </c>
      <c r="GD22" s="15">
        <v>8.4000000000000005E-2</v>
      </c>
      <c r="GE22" s="15">
        <v>13.302</v>
      </c>
      <c r="GF22" s="15">
        <v>1.9E-2</v>
      </c>
      <c r="GG22" s="15">
        <v>0</v>
      </c>
      <c r="GH22" s="15">
        <v>2.0129999999999999</v>
      </c>
      <c r="GI22" s="15">
        <v>5.7000000000000002E-2</v>
      </c>
      <c r="GJ22" s="15">
        <v>0.215</v>
      </c>
      <c r="GK22" s="15">
        <v>0</v>
      </c>
      <c r="GL22" s="15">
        <v>0.42599999999999999</v>
      </c>
      <c r="GM22" s="15">
        <v>14.778</v>
      </c>
      <c r="GN22" s="15">
        <v>12.225</v>
      </c>
    </row>
    <row r="23" spans="1:196">
      <c r="A23" s="19" t="s">
        <v>113</v>
      </c>
      <c r="B23" s="19" t="s">
        <v>114</v>
      </c>
      <c r="C23" s="39">
        <v>1.03892420832723E-7</v>
      </c>
      <c r="D23" s="19">
        <v>0.120926444955771</v>
      </c>
      <c r="E23" s="19">
        <v>4.5936403365469197E-2</v>
      </c>
      <c r="F23" s="19">
        <v>2.9535611560000601</v>
      </c>
      <c r="G23" s="19">
        <v>1.00054848473055E-4</v>
      </c>
      <c r="H23" s="19">
        <v>2.3469458203526998</v>
      </c>
      <c r="I23" s="19">
        <v>5.1720560385335297</v>
      </c>
      <c r="J23" s="19">
        <v>1.3560327745048</v>
      </c>
      <c r="K23" s="19">
        <v>9.9893422874436995E-4</v>
      </c>
      <c r="L23" s="39">
        <v>5.8267596975877601E-6</v>
      </c>
      <c r="M23" s="19">
        <v>3.0763856550038802E-3</v>
      </c>
      <c r="N23" s="19">
        <v>1.91139221463496E-3</v>
      </c>
      <c r="O23" s="19">
        <v>4.1396099259244102E-4</v>
      </c>
      <c r="P23" s="19">
        <v>1.28088335955173E-3</v>
      </c>
      <c r="Q23" s="19">
        <v>1183.23567035684</v>
      </c>
      <c r="R23" s="39">
        <v>3.0462631262778199E-5</v>
      </c>
      <c r="S23" s="19">
        <v>1.03286908749894E-3</v>
      </c>
      <c r="T23" s="39">
        <v>1.76848140746123E-7</v>
      </c>
      <c r="U23" s="19">
        <v>4.9274201757054303E-3</v>
      </c>
      <c r="V23" s="19">
        <v>1.0506422432171499E-4</v>
      </c>
      <c r="W23" s="19">
        <v>0</v>
      </c>
      <c r="X23" s="19">
        <v>3.41110531177342E-2</v>
      </c>
      <c r="Y23" s="39">
        <v>5.3927058509430699E-5</v>
      </c>
      <c r="Z23" s="19">
        <v>7.3332871289745099E-3</v>
      </c>
      <c r="AA23" s="19">
        <v>0.154143691620759</v>
      </c>
      <c r="AB23" s="19">
        <v>1.4415516686702801E-3</v>
      </c>
      <c r="AC23" s="19">
        <v>1.88362597982893E-2</v>
      </c>
      <c r="AD23" s="19">
        <v>5.6833259962437502E-2</v>
      </c>
      <c r="AE23" s="19">
        <v>8.2495596431330406E-2</v>
      </c>
      <c r="AF23" s="19">
        <v>382.35177901522502</v>
      </c>
      <c r="AG23" s="19">
        <v>1.8217693210564101E-2</v>
      </c>
      <c r="AH23" s="19">
        <v>0.290337098982972</v>
      </c>
      <c r="AI23" s="19">
        <v>7.4786774403956799E-2</v>
      </c>
      <c r="AJ23" s="19">
        <v>47.058280902878998</v>
      </c>
      <c r="AK23" s="19">
        <v>1.39967031939524E-2</v>
      </c>
      <c r="AL23" s="39">
        <v>6.0741012554408096E-8</v>
      </c>
      <c r="AM23" s="19">
        <v>0.58740835735895902</v>
      </c>
      <c r="AN23" s="19">
        <v>7.9462472586774996E-3</v>
      </c>
      <c r="AO23" s="19">
        <v>1.8002588529033099E-2</v>
      </c>
      <c r="AP23" s="19">
        <v>1.0170227073451E-4</v>
      </c>
      <c r="AQ23" s="19">
        <v>0.14325860501998999</v>
      </c>
      <c r="AR23" s="19">
        <v>0.38788332042614299</v>
      </c>
      <c r="AS23" s="19">
        <v>0.143649738880504</v>
      </c>
      <c r="AT23" s="19">
        <v>1.86574316399462E-3</v>
      </c>
      <c r="AU23" s="19">
        <v>4.6209434727194996</v>
      </c>
      <c r="AV23" s="19">
        <v>5.1071161542796899</v>
      </c>
      <c r="AW23" s="19">
        <v>4.2824590391295603E-2</v>
      </c>
      <c r="AX23" s="39">
        <v>5.9255498137488697E-5</v>
      </c>
      <c r="AY23" s="39">
        <v>5.78576303267478E-5</v>
      </c>
      <c r="AZ23" s="19">
        <v>8.5541489290609105E-2</v>
      </c>
      <c r="BA23" s="19">
        <v>6.2798357814336202E-3</v>
      </c>
      <c r="BB23" s="19">
        <v>1.9084235763739101E-2</v>
      </c>
      <c r="BC23" s="19">
        <v>0.206097798058405</v>
      </c>
      <c r="BD23" s="39">
        <v>1.68365026133405E-5</v>
      </c>
      <c r="BE23" s="19">
        <v>0.96893328421031</v>
      </c>
      <c r="BF23" s="19">
        <v>6.7025329799950406E-2</v>
      </c>
      <c r="BG23" s="19">
        <v>4.14427401926421E-4</v>
      </c>
      <c r="BH23" s="19">
        <v>37.381685351341403</v>
      </c>
      <c r="BI23" s="19">
        <v>18.417412576337</v>
      </c>
      <c r="BJ23" s="19">
        <v>4.1510977536928896E-3</v>
      </c>
      <c r="BK23" s="19">
        <v>2.2542284227648501E-3</v>
      </c>
      <c r="BL23" s="19">
        <v>4.6989770234405102E-4</v>
      </c>
      <c r="BM23" s="19">
        <v>2.2156998788795499</v>
      </c>
      <c r="BN23" s="19">
        <v>1.1802393734764299E-2</v>
      </c>
      <c r="BO23" s="19">
        <v>5.4503176222899103</v>
      </c>
      <c r="BP23" s="19">
        <v>7.1411980888371005E-4</v>
      </c>
      <c r="BQ23" s="19">
        <v>1.9149837641806299E-3</v>
      </c>
      <c r="BR23" s="39">
        <v>9.3922098931745398E-8</v>
      </c>
      <c r="BS23" s="19">
        <v>7.7444594601647004E-4</v>
      </c>
      <c r="BT23" s="19">
        <v>1.15191545964234E-2</v>
      </c>
      <c r="BU23" s="19">
        <v>0.31120224844299299</v>
      </c>
      <c r="BV23" s="19">
        <v>195.11094988042601</v>
      </c>
      <c r="BW23" s="19">
        <v>8.9851461177081607E-2</v>
      </c>
      <c r="BX23" s="19">
        <v>9.4638749648423004E-2</v>
      </c>
      <c r="BY23" s="19">
        <v>1286.56638481766</v>
      </c>
      <c r="BZ23" s="19">
        <v>2.1686234118982299E-4</v>
      </c>
      <c r="CA23" s="19">
        <v>0.56504583223196203</v>
      </c>
      <c r="CB23" s="19">
        <v>1.5686556088495499E-3</v>
      </c>
      <c r="CC23" s="19">
        <v>2.1598962204447401</v>
      </c>
      <c r="CD23" s="19">
        <v>533.92584300914405</v>
      </c>
      <c r="CE23" s="19">
        <v>17.828452491498499</v>
      </c>
      <c r="CF23" s="19">
        <v>1.0834528873197399E-2</v>
      </c>
      <c r="CG23" s="19">
        <v>16.971853554200202</v>
      </c>
      <c r="CH23" s="39">
        <v>8.14086178751747E-6</v>
      </c>
      <c r="CI23" s="19">
        <v>2.7506708457319898E-3</v>
      </c>
      <c r="CJ23" s="19">
        <v>0.58542182506353102</v>
      </c>
      <c r="CK23" s="39">
        <v>9.9878519912207096E-8</v>
      </c>
      <c r="CL23" s="19">
        <v>0.252588753097856</v>
      </c>
      <c r="CM23" s="39">
        <v>6.6112694150228102E-8</v>
      </c>
      <c r="CN23" s="19">
        <v>1.04987857707806E-3</v>
      </c>
      <c r="CO23" s="19">
        <v>8.0455839926586096E-4</v>
      </c>
      <c r="CP23" s="19">
        <v>1.52246372206354E-2</v>
      </c>
      <c r="CQ23" s="19">
        <v>0.33171401868342298</v>
      </c>
      <c r="CR23" s="19">
        <v>6.7259634641029895E-2</v>
      </c>
      <c r="CS23" s="19">
        <v>1.7710017981621501E-2</v>
      </c>
      <c r="CT23" s="19">
        <v>2.4891390152087002E-3</v>
      </c>
      <c r="CU23" s="19">
        <v>1.5818444213127301</v>
      </c>
      <c r="CV23" s="19">
        <v>5.2079019284488699E-3</v>
      </c>
      <c r="CW23" s="19">
        <v>3.5508584946023198</v>
      </c>
      <c r="CX23" s="19">
        <v>2.0715294233271501E-2</v>
      </c>
      <c r="CY23" s="39">
        <v>1.35732141534301E-5</v>
      </c>
      <c r="CZ23" s="19">
        <v>0.123208843863867</v>
      </c>
      <c r="DA23" s="19">
        <v>0.27001055075764302</v>
      </c>
      <c r="DB23" s="19">
        <v>0.12315132426693599</v>
      </c>
      <c r="DC23" s="19">
        <v>9.88240650843491E-2</v>
      </c>
      <c r="DD23" s="19">
        <v>6.5545065873345507E-2</v>
      </c>
      <c r="DE23" s="19">
        <v>3.09896019341024E-4</v>
      </c>
      <c r="DF23" s="19">
        <v>2.44538747344228E-3</v>
      </c>
      <c r="DG23" s="19">
        <v>5.5773598455855196E-3</v>
      </c>
      <c r="DH23" s="19">
        <v>1.7680218395301299</v>
      </c>
      <c r="DI23" s="19">
        <v>2.6575774608951799E-2</v>
      </c>
      <c r="DJ23" s="19">
        <v>624.507904611659</v>
      </c>
      <c r="DK23" s="19">
        <v>1.3904313693220501E-4</v>
      </c>
      <c r="DL23" s="19">
        <v>21.135433628767402</v>
      </c>
      <c r="DM23" s="19">
        <v>0.14941638579175801</v>
      </c>
      <c r="DN23" s="19">
        <v>5.1874467853681703E-4</v>
      </c>
      <c r="DO23" s="19">
        <v>1.0223058978752799</v>
      </c>
      <c r="DP23" s="19">
        <v>0.16782869357555599</v>
      </c>
      <c r="DQ23" s="19">
        <v>187.59092319965501</v>
      </c>
      <c r="DR23" s="19">
        <v>9.5855726728586096E-2</v>
      </c>
      <c r="DS23" s="19">
        <v>6.1615811286009799E-2</v>
      </c>
      <c r="DT23" s="19">
        <v>7.1322194827561402E-3</v>
      </c>
      <c r="DU23" s="19">
        <v>9.7123968237596905E-2</v>
      </c>
      <c r="DV23" s="19">
        <v>2.03246121310156E-2</v>
      </c>
      <c r="DW23" s="19">
        <v>0.14213168875606999</v>
      </c>
      <c r="DX23" s="19">
        <v>3.69020145254734E-3</v>
      </c>
      <c r="DY23" s="19">
        <v>3.19901191807287E-2</v>
      </c>
      <c r="DZ23" s="19">
        <v>0.55612739667547095</v>
      </c>
      <c r="EA23" s="19">
        <v>1.5179570612243801E-3</v>
      </c>
      <c r="EB23" s="19">
        <v>0.75882852741836504</v>
      </c>
      <c r="EC23" s="19">
        <v>0.11999955868969001</v>
      </c>
      <c r="ED23" s="19">
        <v>2.8249570591475301E-2</v>
      </c>
      <c r="EE23" s="19">
        <v>1.6066338303649199</v>
      </c>
      <c r="EF23" s="19">
        <v>0.100312196063666</v>
      </c>
      <c r="EG23" s="19">
        <v>4.3786356085533202E-3</v>
      </c>
      <c r="EH23" s="39">
        <v>1.21504804773136E-7</v>
      </c>
      <c r="EI23" s="19">
        <v>9.4236873785869493E-2</v>
      </c>
      <c r="EJ23" s="19">
        <v>2.4219847300882801E-2</v>
      </c>
      <c r="EK23" s="19">
        <v>0.48590081666156598</v>
      </c>
      <c r="EL23" s="19">
        <v>0.46866990016102</v>
      </c>
      <c r="EM23" s="19">
        <v>507.25800760567699</v>
      </c>
      <c r="EN23" s="19">
        <v>8.74376773073046E-3</v>
      </c>
      <c r="EO23" s="19">
        <v>1.0591692675470599E-2</v>
      </c>
      <c r="EP23" s="19">
        <v>5.6668060861294798E-4</v>
      </c>
      <c r="EQ23" s="39">
        <v>6.6622238957349098E-6</v>
      </c>
      <c r="ER23" s="19">
        <v>940.20919408941597</v>
      </c>
      <c r="ES23" s="39">
        <v>2.9506831760234402E-7</v>
      </c>
      <c r="ET23" s="19">
        <v>0.94034912355438105</v>
      </c>
      <c r="EU23" s="19">
        <v>0.56497541576939103</v>
      </c>
      <c r="EV23" s="19">
        <v>9.4965462079822704E-2</v>
      </c>
      <c r="EW23" s="19">
        <v>9.9544090559572293E-3</v>
      </c>
      <c r="EX23" s="19">
        <v>1.11160613249723E-4</v>
      </c>
      <c r="EY23" s="19">
        <v>1.9354721933621299</v>
      </c>
      <c r="EZ23" s="19">
        <v>228.488000227518</v>
      </c>
      <c r="FA23" s="19">
        <v>1.1809614780705401E-3</v>
      </c>
      <c r="FB23" s="19">
        <v>1.08617982499923E-2</v>
      </c>
      <c r="FC23" s="39">
        <v>7.9094790032713498E-8</v>
      </c>
      <c r="FD23" s="19">
        <v>42.436657578640997</v>
      </c>
      <c r="FE23" s="19">
        <v>2.5389695651570898E-3</v>
      </c>
      <c r="FF23" s="39">
        <v>1.4936645844579999E-7</v>
      </c>
      <c r="FG23" s="19">
        <v>2.1415376395871499E-2</v>
      </c>
      <c r="FH23" s="19">
        <v>1.12255350209561E-2</v>
      </c>
      <c r="FI23" s="19">
        <v>6.9563841549571204E-3</v>
      </c>
      <c r="FJ23" s="19">
        <v>0.16660438128539201</v>
      </c>
      <c r="FK23" s="39">
        <v>2.3204465687433899E-7</v>
      </c>
      <c r="FL23" s="19">
        <v>0.138657908538205</v>
      </c>
      <c r="FM23" s="19">
        <v>0.51598575024485405</v>
      </c>
      <c r="FN23" s="19">
        <v>710.72239515146703</v>
      </c>
      <c r="FO23" s="19">
        <v>67.2380027112211</v>
      </c>
      <c r="FP23" s="19">
        <v>1.27973586802628</v>
      </c>
      <c r="FQ23" s="19">
        <v>203.932731003523</v>
      </c>
      <c r="FR23" s="19">
        <v>4.7224725302245598E-4</v>
      </c>
      <c r="FS23" s="19">
        <v>4.3541183205041698E-3</v>
      </c>
      <c r="FT23" s="19">
        <v>4.3644506892946499E-4</v>
      </c>
      <c r="FU23" s="19">
        <v>1.17249767056509E-2</v>
      </c>
      <c r="FV23" s="19">
        <v>28.696050733340702</v>
      </c>
      <c r="FW23" s="39">
        <v>9.2342339384747596E-8</v>
      </c>
      <c r="FX23" s="19">
        <v>43.537060763669203</v>
      </c>
      <c r="FY23" s="19">
        <v>73.738312812380897</v>
      </c>
      <c r="FZ23" s="19">
        <v>7455.15466626137</v>
      </c>
      <c r="GA23" s="15">
        <v>1.597</v>
      </c>
      <c r="GB23" s="15">
        <v>0</v>
      </c>
      <c r="GC23" s="15">
        <v>0</v>
      </c>
      <c r="GD23" s="15">
        <v>0</v>
      </c>
      <c r="GE23" s="15">
        <v>1.4850000000000001</v>
      </c>
      <c r="GF23" s="15">
        <v>0</v>
      </c>
      <c r="GG23" s="15">
        <v>0</v>
      </c>
      <c r="GH23" s="15">
        <v>0</v>
      </c>
      <c r="GI23" s="15">
        <v>8.8999999999999996E-2</v>
      </c>
      <c r="GJ23" s="15">
        <v>0</v>
      </c>
      <c r="GK23" s="15">
        <v>0</v>
      </c>
      <c r="GL23" s="15">
        <v>0</v>
      </c>
      <c r="GM23" s="15">
        <v>0</v>
      </c>
      <c r="GN23" s="15">
        <v>0</v>
      </c>
    </row>
    <row r="24" spans="1:196">
      <c r="A24" s="19" t="s">
        <v>117</v>
      </c>
      <c r="B24" s="19" t="s">
        <v>118</v>
      </c>
      <c r="C24" s="19">
        <v>8.0362216348540301</v>
      </c>
      <c r="D24" s="19">
        <v>41.788644120892997</v>
      </c>
      <c r="E24" s="19">
        <v>1227.3112284116801</v>
      </c>
      <c r="F24" s="19">
        <v>812.21794812520795</v>
      </c>
      <c r="G24" s="19">
        <v>17494.246463336</v>
      </c>
      <c r="H24" s="19">
        <v>33.318393403856703</v>
      </c>
      <c r="I24" s="19">
        <v>526.89165178792405</v>
      </c>
      <c r="J24" s="19">
        <v>270.29501384260101</v>
      </c>
      <c r="K24" s="19">
        <v>41.460823482170298</v>
      </c>
      <c r="L24" s="19">
        <v>205.95451495950701</v>
      </c>
      <c r="M24" s="19">
        <v>336.39389650674201</v>
      </c>
      <c r="N24" s="19">
        <v>1207.2751228002201</v>
      </c>
      <c r="O24" s="19">
        <v>16.4112659049607</v>
      </c>
      <c r="P24" s="19">
        <v>14.371169548809</v>
      </c>
      <c r="Q24" s="19">
        <v>2878.2239679638601</v>
      </c>
      <c r="R24" s="19">
        <v>7.2456324597794497</v>
      </c>
      <c r="S24" s="19">
        <v>54.651468255403998</v>
      </c>
      <c r="T24" s="19">
        <v>0.113360907756624</v>
      </c>
      <c r="U24" s="19">
        <v>1993.36325650254</v>
      </c>
      <c r="V24" s="19">
        <v>1.25968285687723</v>
      </c>
      <c r="W24" s="19">
        <v>3.2953865139874399</v>
      </c>
      <c r="X24" s="19">
        <v>0</v>
      </c>
      <c r="Y24" s="19">
        <v>0.85395108364897399</v>
      </c>
      <c r="Z24" s="19">
        <v>112.36948286393201</v>
      </c>
      <c r="AA24" s="19">
        <v>4.4441420198577797</v>
      </c>
      <c r="AB24" s="19">
        <v>0.125264903167909</v>
      </c>
      <c r="AC24" s="19">
        <v>28.549534818409398</v>
      </c>
      <c r="AD24" s="19">
        <v>3.6228650345520599</v>
      </c>
      <c r="AE24" s="19">
        <v>76.987476528606607</v>
      </c>
      <c r="AF24" s="19">
        <v>2959.5761303065701</v>
      </c>
      <c r="AG24" s="19">
        <v>3.2851479733034998</v>
      </c>
      <c r="AH24" s="19">
        <v>1.6819422466489</v>
      </c>
      <c r="AI24" s="19">
        <v>5025.9708542880899</v>
      </c>
      <c r="AJ24" s="19">
        <v>50306.624828825203</v>
      </c>
      <c r="AK24" s="19">
        <v>3034.4293045804002</v>
      </c>
      <c r="AL24" s="19">
        <v>1.00695260506878</v>
      </c>
      <c r="AM24" s="19">
        <v>37.199350211799903</v>
      </c>
      <c r="AN24" s="19">
        <v>344.52663641919099</v>
      </c>
      <c r="AO24" s="19">
        <v>39.803705588653301</v>
      </c>
      <c r="AP24" s="19">
        <v>88.968037934361305</v>
      </c>
      <c r="AQ24" s="19">
        <v>535.66070110862199</v>
      </c>
      <c r="AR24" s="19">
        <v>24.6344701242848</v>
      </c>
      <c r="AS24" s="19">
        <v>54.5017177300914</v>
      </c>
      <c r="AT24" s="19">
        <v>1.02784570848632</v>
      </c>
      <c r="AU24" s="19">
        <v>77.6036357189097</v>
      </c>
      <c r="AV24" s="19">
        <v>681.45688573432199</v>
      </c>
      <c r="AW24" s="19">
        <v>11.596085243350799</v>
      </c>
      <c r="AX24" s="19">
        <v>710.089181407296</v>
      </c>
      <c r="AY24" s="19">
        <v>850.00843104716796</v>
      </c>
      <c r="AZ24" s="19">
        <v>1482.58307395734</v>
      </c>
      <c r="BA24" s="19">
        <v>125.25616026182701</v>
      </c>
      <c r="BB24" s="19">
        <v>36.6886602905006</v>
      </c>
      <c r="BC24" s="19">
        <v>22.374469380054499</v>
      </c>
      <c r="BD24" s="19">
        <v>53.991486511904803</v>
      </c>
      <c r="BE24" s="19">
        <v>1.08174270710265</v>
      </c>
      <c r="BF24" s="19">
        <v>27.908702247568598</v>
      </c>
      <c r="BG24" s="19">
        <v>1.1679035311488699</v>
      </c>
      <c r="BH24" s="19">
        <v>406.14180828425799</v>
      </c>
      <c r="BI24" s="19">
        <v>3567.6511780338301</v>
      </c>
      <c r="BJ24" s="19">
        <v>30.5909356342626</v>
      </c>
      <c r="BK24" s="19">
        <v>34.9030007163379</v>
      </c>
      <c r="BL24" s="19">
        <v>205.47298332706001</v>
      </c>
      <c r="BM24" s="19">
        <v>5923.9264330198703</v>
      </c>
      <c r="BN24" s="19">
        <v>229.072287792613</v>
      </c>
      <c r="BO24" s="19">
        <v>215.36937986135499</v>
      </c>
      <c r="BP24" s="19">
        <v>274.39006339165599</v>
      </c>
      <c r="BQ24" s="19">
        <v>72.360300964174201</v>
      </c>
      <c r="BR24" s="19">
        <v>2.5274237766173302</v>
      </c>
      <c r="BS24" s="19">
        <v>31.7437405449799</v>
      </c>
      <c r="BT24" s="19">
        <v>47.462058642057599</v>
      </c>
      <c r="BU24" s="19">
        <v>131.57897899009001</v>
      </c>
      <c r="BV24" s="19">
        <v>2231.8195106707399</v>
      </c>
      <c r="BW24" s="19">
        <v>237.038307243113</v>
      </c>
      <c r="BX24" s="19">
        <v>213.37573487448401</v>
      </c>
      <c r="BY24" s="19">
        <v>4158.9712506634496</v>
      </c>
      <c r="BZ24" s="19">
        <v>2347.2053626965999</v>
      </c>
      <c r="CA24" s="19">
        <v>2314.8493714174801</v>
      </c>
      <c r="CB24" s="19">
        <v>301.62234379084998</v>
      </c>
      <c r="CC24" s="19">
        <v>718.207818952499</v>
      </c>
      <c r="CD24" s="19">
        <v>480.59766454725002</v>
      </c>
      <c r="CE24" s="19">
        <v>4002.1450262250601</v>
      </c>
      <c r="CF24" s="19">
        <v>70.084255661701803</v>
      </c>
      <c r="CG24" s="19">
        <v>5545.9923083899303</v>
      </c>
      <c r="CH24" s="19">
        <v>222.99733848467901</v>
      </c>
      <c r="CI24" s="19">
        <v>5.8656244552413002</v>
      </c>
      <c r="CJ24" s="19">
        <v>77.595580283121507</v>
      </c>
      <c r="CK24" s="19">
        <v>8.2930667728193797E-2</v>
      </c>
      <c r="CL24" s="19">
        <v>260.89070483889799</v>
      </c>
      <c r="CM24" s="19">
        <v>1.3047932799850099</v>
      </c>
      <c r="CN24" s="19">
        <v>0.7908646442499</v>
      </c>
      <c r="CO24" s="19">
        <v>15.1747328319713</v>
      </c>
      <c r="CP24" s="19">
        <v>266.24585318544501</v>
      </c>
      <c r="CQ24" s="19">
        <v>0.80477048615362201</v>
      </c>
      <c r="CR24" s="19">
        <v>4.2148639933334104</v>
      </c>
      <c r="CS24" s="19">
        <v>162.77363306389</v>
      </c>
      <c r="CT24" s="19">
        <v>47.461335822616398</v>
      </c>
      <c r="CU24" s="19">
        <v>98.772911009454404</v>
      </c>
      <c r="CV24" s="19">
        <v>29.281048051987899</v>
      </c>
      <c r="CW24" s="19">
        <v>0.98980915262943603</v>
      </c>
      <c r="CX24" s="19">
        <v>1863.52115942143</v>
      </c>
      <c r="CY24" s="19">
        <v>16.312787509182499</v>
      </c>
      <c r="CZ24" s="19">
        <v>25.297038432333299</v>
      </c>
      <c r="DA24" s="19">
        <v>9.9413793436155693</v>
      </c>
      <c r="DB24" s="19">
        <v>88.408144055780298</v>
      </c>
      <c r="DC24" s="19">
        <v>53.090151463800197</v>
      </c>
      <c r="DD24" s="19">
        <v>4842.8454172485799</v>
      </c>
      <c r="DE24" s="19">
        <v>3.79168030778954</v>
      </c>
      <c r="DF24" s="19">
        <v>23.905064636728</v>
      </c>
      <c r="DG24" s="19">
        <v>641.19268799487497</v>
      </c>
      <c r="DH24" s="19">
        <v>40.113416650048698</v>
      </c>
      <c r="DI24" s="19">
        <v>87.353702957995793</v>
      </c>
      <c r="DJ24" s="19">
        <v>14.335275494104</v>
      </c>
      <c r="DK24" s="19">
        <v>1.7341458143567701</v>
      </c>
      <c r="DL24" s="19">
        <v>9804.43522354794</v>
      </c>
      <c r="DM24" s="19">
        <v>109.375428535349</v>
      </c>
      <c r="DN24" s="19">
        <v>117.980569978803</v>
      </c>
      <c r="DO24" s="19">
        <v>0.99338039067620199</v>
      </c>
      <c r="DP24" s="19">
        <v>809.99240250091805</v>
      </c>
      <c r="DQ24" s="19">
        <v>901.96343397821795</v>
      </c>
      <c r="DR24" s="19">
        <v>362.80077108962303</v>
      </c>
      <c r="DS24" s="19">
        <v>340.21100691539999</v>
      </c>
      <c r="DT24" s="19">
        <v>284.779298496097</v>
      </c>
      <c r="DU24" s="19">
        <v>5.37882922384716</v>
      </c>
      <c r="DV24" s="19">
        <v>2751.9578210804302</v>
      </c>
      <c r="DW24" s="19">
        <v>2470.0850373042199</v>
      </c>
      <c r="DX24" s="19">
        <v>529.87600469683298</v>
      </c>
      <c r="DY24" s="19">
        <v>517.53945250542597</v>
      </c>
      <c r="DZ24" s="19">
        <v>1222.6325683077</v>
      </c>
      <c r="EA24" s="19">
        <v>485.34360797068098</v>
      </c>
      <c r="EB24" s="19">
        <v>3476.2778347159001</v>
      </c>
      <c r="EC24" s="19">
        <v>3.2360692655709098</v>
      </c>
      <c r="ED24" s="19">
        <v>251.47295602640901</v>
      </c>
      <c r="EE24" s="19">
        <v>2764.6168950394899</v>
      </c>
      <c r="EF24" s="19">
        <v>1.1606617131725601</v>
      </c>
      <c r="EG24" s="19">
        <v>0.59249533994843695</v>
      </c>
      <c r="EH24" s="19">
        <v>1.39092179634392</v>
      </c>
      <c r="EI24" s="19">
        <v>3152.3576371392501</v>
      </c>
      <c r="EJ24" s="19">
        <v>80.225021589640505</v>
      </c>
      <c r="EK24" s="19">
        <v>42.224952263609097</v>
      </c>
      <c r="EL24" s="19">
        <v>43.789741740002299</v>
      </c>
      <c r="EM24" s="19">
        <v>3087.9085020769999</v>
      </c>
      <c r="EN24" s="19">
        <v>31.0681816656876</v>
      </c>
      <c r="EO24" s="19">
        <v>366.53016658255098</v>
      </c>
      <c r="EP24" s="19">
        <v>0.20095529319609301</v>
      </c>
      <c r="EQ24" s="19">
        <v>0.28818591009559102</v>
      </c>
      <c r="ER24" s="19">
        <v>1374.364108857</v>
      </c>
      <c r="ES24" s="19">
        <v>1.1433672248724001</v>
      </c>
      <c r="ET24" s="19">
        <v>3928.97074696965</v>
      </c>
      <c r="EU24" s="19">
        <v>115.557997849532</v>
      </c>
      <c r="EV24" s="19">
        <v>29.6787720393265</v>
      </c>
      <c r="EW24" s="19">
        <v>48.873236217737002</v>
      </c>
      <c r="EX24" s="19">
        <v>32.195822960932801</v>
      </c>
      <c r="EY24" s="19">
        <v>663.70981868308399</v>
      </c>
      <c r="EZ24" s="19">
        <v>1591.81129335471</v>
      </c>
      <c r="FA24" s="19">
        <v>60.908481176466204</v>
      </c>
      <c r="FB24" s="19">
        <v>1891.2194567937199</v>
      </c>
      <c r="FC24" s="19">
        <v>2.4780977754311202</v>
      </c>
      <c r="FD24" s="19">
        <v>1987.09490273911</v>
      </c>
      <c r="FE24" s="19">
        <v>17.827028444785899</v>
      </c>
      <c r="FF24" s="19">
        <v>10.966447913804201</v>
      </c>
      <c r="FG24" s="19">
        <v>14.7523997116777</v>
      </c>
      <c r="FH24" s="19">
        <v>225.52754668799199</v>
      </c>
      <c r="FI24" s="19">
        <v>288.63358952952899</v>
      </c>
      <c r="FJ24" s="19">
        <v>1737.4642397382399</v>
      </c>
      <c r="FK24" s="19">
        <v>3.6784235766840001</v>
      </c>
      <c r="FL24" s="19">
        <v>6.3759712510296396</v>
      </c>
      <c r="FM24" s="19">
        <v>122.53589584868401</v>
      </c>
      <c r="FN24" s="19">
        <v>2372.8964645845999</v>
      </c>
      <c r="FO24" s="19">
        <v>3266.62018285248</v>
      </c>
      <c r="FP24" s="19">
        <v>17.7064130547612</v>
      </c>
      <c r="FQ24" s="19">
        <v>34474.459929074001</v>
      </c>
      <c r="FR24" s="19">
        <v>2274.2103115058098</v>
      </c>
      <c r="FS24" s="19">
        <v>10.2864110292048</v>
      </c>
      <c r="FT24" s="19">
        <v>0.14209265814358801</v>
      </c>
      <c r="FU24" s="19">
        <v>9146.6755006336898</v>
      </c>
      <c r="FV24" s="19">
        <v>1592.43596173745</v>
      </c>
      <c r="FW24" s="19">
        <v>282.38446732818699</v>
      </c>
      <c r="FX24" s="19">
        <v>8.8052244965602</v>
      </c>
      <c r="FY24" s="19">
        <v>8.45923288696439</v>
      </c>
      <c r="FZ24" s="19">
        <v>238273.50609982701</v>
      </c>
      <c r="GA24" s="15">
        <v>3.3620000000000001</v>
      </c>
      <c r="GB24" s="15">
        <v>617.13800000000003</v>
      </c>
      <c r="GC24" s="15">
        <v>1.0089999999999999</v>
      </c>
      <c r="GD24" s="15">
        <v>0</v>
      </c>
      <c r="GE24" s="15">
        <v>5.85</v>
      </c>
      <c r="GF24" s="15">
        <v>13.282</v>
      </c>
      <c r="GG24" s="15">
        <v>0.65900000000000003</v>
      </c>
      <c r="GH24" s="15">
        <v>4.0000000000000001E-3</v>
      </c>
      <c r="GI24" s="15">
        <v>505.59100000000001</v>
      </c>
      <c r="GJ24" s="15">
        <v>1.1779999999999999</v>
      </c>
      <c r="GK24" s="15">
        <v>3.4000000000000002E-2</v>
      </c>
      <c r="GL24" s="15">
        <v>12.901</v>
      </c>
      <c r="GM24" s="15">
        <v>2.8439999999999999</v>
      </c>
      <c r="GN24" s="15">
        <v>1E-3</v>
      </c>
    </row>
    <row r="25" spans="1:196">
      <c r="A25" s="19" t="s">
        <v>7</v>
      </c>
      <c r="B25" s="19" t="s">
        <v>123</v>
      </c>
      <c r="C25" s="19">
        <v>1.9767975376569301E-4</v>
      </c>
      <c r="D25" s="19">
        <v>3.8676734548144298E-4</v>
      </c>
      <c r="E25" s="19">
        <v>0.59498135336284597</v>
      </c>
      <c r="F25" s="19">
        <v>6.5763865877529097E-3</v>
      </c>
      <c r="G25" s="19">
        <v>1.64371610138077E-2</v>
      </c>
      <c r="H25" s="19">
        <v>1.01023283021535E-4</v>
      </c>
      <c r="I25" s="19">
        <v>268.44619532426901</v>
      </c>
      <c r="J25" s="19">
        <v>6.8327726317800097E-2</v>
      </c>
      <c r="K25" s="19">
        <v>3.2959692345733499E-4</v>
      </c>
      <c r="L25" s="39">
        <v>5.0131899286263003E-8</v>
      </c>
      <c r="M25" s="19">
        <v>4.9801062336703302E-3</v>
      </c>
      <c r="N25" s="19">
        <v>3.5096520116187101E-2</v>
      </c>
      <c r="O25" s="19">
        <v>8.7861862981647096E-4</v>
      </c>
      <c r="P25" s="19">
        <v>9.5827933629440906E-3</v>
      </c>
      <c r="Q25" s="19">
        <v>4.6377839468072999</v>
      </c>
      <c r="R25" s="19">
        <v>3.1104731994589501E-2</v>
      </c>
      <c r="S25" s="19">
        <v>1.3301013740503701E-3</v>
      </c>
      <c r="T25" s="19">
        <v>1.6853877258332501E-2</v>
      </c>
      <c r="U25" s="19">
        <v>1.5204560335647399E-2</v>
      </c>
      <c r="V25" s="19">
        <v>1.16689331773177E-2</v>
      </c>
      <c r="W25" s="19">
        <v>1.5256826405697301E-3</v>
      </c>
      <c r="X25" s="19">
        <v>3.0181911620002499E-2</v>
      </c>
      <c r="Y25" s="19">
        <v>0</v>
      </c>
      <c r="Z25" s="19">
        <v>3.4183267805238201E-4</v>
      </c>
      <c r="AA25" s="19">
        <v>1.3764778761853199E-3</v>
      </c>
      <c r="AB25" s="19">
        <v>3.48463084228069E-2</v>
      </c>
      <c r="AC25" s="39">
        <v>1.2679708466405899E-7</v>
      </c>
      <c r="AD25" s="19">
        <v>0.12838295365727401</v>
      </c>
      <c r="AE25" s="19">
        <v>2.9333991335753099E-2</v>
      </c>
      <c r="AF25" s="19">
        <v>0.79635961899086505</v>
      </c>
      <c r="AG25" s="39">
        <v>1.01695574731832E-7</v>
      </c>
      <c r="AH25" s="39">
        <v>9.8235300157324706E-8</v>
      </c>
      <c r="AI25" s="19">
        <v>1.1447833601972201E-2</v>
      </c>
      <c r="AJ25" s="19">
        <v>245.691680192794</v>
      </c>
      <c r="AK25" s="19">
        <v>7.1092918280966496E-3</v>
      </c>
      <c r="AL25" s="39">
        <v>5.5151718386249703E-8</v>
      </c>
      <c r="AM25" s="19">
        <v>1.36281199565418E-2</v>
      </c>
      <c r="AN25" s="19">
        <v>1.33452437869495E-4</v>
      </c>
      <c r="AO25" s="19">
        <v>4.9358595970586995E-4</v>
      </c>
      <c r="AP25" s="19">
        <v>3.07563648417205E-2</v>
      </c>
      <c r="AQ25" s="19">
        <v>8.9101556082002605E-3</v>
      </c>
      <c r="AR25" s="19">
        <v>2.7280754506946701E-2</v>
      </c>
      <c r="AS25" s="19">
        <v>3.0985574268624701E-2</v>
      </c>
      <c r="AT25" s="19">
        <v>3.5037312405604502E-2</v>
      </c>
      <c r="AU25" s="39">
        <v>1.8140548963581099E-7</v>
      </c>
      <c r="AV25" s="19">
        <v>1.06599003779392</v>
      </c>
      <c r="AW25" s="39">
        <v>2.04322658214729E-8</v>
      </c>
      <c r="AX25" s="19">
        <v>3.4115453554377502E-3</v>
      </c>
      <c r="AY25" s="19">
        <v>0.63250120782980901</v>
      </c>
      <c r="AZ25" s="19">
        <v>0.108344732878334</v>
      </c>
      <c r="BA25" s="19">
        <v>1.9022405871871199E-2</v>
      </c>
      <c r="BB25" s="39">
        <v>1.7233609239077601E-7</v>
      </c>
      <c r="BC25" s="39">
        <v>1.6859039359724399E-7</v>
      </c>
      <c r="BD25" s="19">
        <v>8.6176219427110904E-4</v>
      </c>
      <c r="BE25" s="39">
        <v>1.07850936019269E-7</v>
      </c>
      <c r="BF25" s="39">
        <v>1.22223509400241E-7</v>
      </c>
      <c r="BG25" s="19">
        <v>9.6518085268081102E-2</v>
      </c>
      <c r="BH25" s="19">
        <v>5.8503329617268701E-2</v>
      </c>
      <c r="BI25" s="19">
        <v>4.4596786866253098</v>
      </c>
      <c r="BJ25" s="19">
        <v>5.0600589427570598E-2</v>
      </c>
      <c r="BK25" s="39">
        <v>3.8982906459835402E-6</v>
      </c>
      <c r="BL25" s="39">
        <v>9.3461466356667696E-8</v>
      </c>
      <c r="BM25" s="19">
        <v>4.5046301886451801</v>
      </c>
      <c r="BN25" s="19">
        <v>2.6208453854472E-2</v>
      </c>
      <c r="BO25" s="19">
        <v>0.110504201875609</v>
      </c>
      <c r="BP25" s="39">
        <v>1.16709667786418E-7</v>
      </c>
      <c r="BQ25" s="19">
        <v>0.117986425065624</v>
      </c>
      <c r="BR25" s="39">
        <v>8.0421650667175405E-8</v>
      </c>
      <c r="BS25" s="19">
        <v>1.4205096657188499E-4</v>
      </c>
      <c r="BT25" s="39">
        <v>9.7217178130476796E-8</v>
      </c>
      <c r="BU25" s="19">
        <v>8.8223148390836094E-3</v>
      </c>
      <c r="BV25" s="19">
        <v>5.3377183704811504</v>
      </c>
      <c r="BW25" s="19">
        <v>1.02572276182096E-3</v>
      </c>
      <c r="BX25" s="19">
        <v>3.5131762009333102E-3</v>
      </c>
      <c r="BY25" s="19">
        <v>562.70812424575604</v>
      </c>
      <c r="BZ25" s="19">
        <v>81.865510972606501</v>
      </c>
      <c r="CA25" s="19">
        <v>1.6580130953737201E-3</v>
      </c>
      <c r="CB25" s="19">
        <v>3.5658706470719599E-4</v>
      </c>
      <c r="CC25" s="19">
        <v>0.57609617210801001</v>
      </c>
      <c r="CD25" s="19">
        <v>4.94289303740965E-2</v>
      </c>
      <c r="CE25" s="19">
        <v>0.91308195540530901</v>
      </c>
      <c r="CF25" s="39">
        <v>1.06704107593024E-7</v>
      </c>
      <c r="CG25" s="19">
        <v>2084.7448152346101</v>
      </c>
      <c r="CH25" s="19">
        <v>4.7404983567401998E-2</v>
      </c>
      <c r="CI25" s="19">
        <v>9.40559775112612E-4</v>
      </c>
      <c r="CJ25" s="19">
        <v>0.18506695975672199</v>
      </c>
      <c r="CK25" s="39">
        <v>8.2231901887204202E-8</v>
      </c>
      <c r="CL25" s="19">
        <v>18.138361486764602</v>
      </c>
      <c r="CM25" s="19">
        <v>4.6018877643469501E-3</v>
      </c>
      <c r="CN25" s="19">
        <v>2.1179422983989501E-2</v>
      </c>
      <c r="CO25" s="39">
        <v>9.1418109468072896E-5</v>
      </c>
      <c r="CP25" s="19">
        <v>6.2415976120014397E-3</v>
      </c>
      <c r="CQ25" s="39">
        <v>1.2484472955610601E-7</v>
      </c>
      <c r="CR25" s="39">
        <v>1.5913761935059999E-8</v>
      </c>
      <c r="CS25" s="19">
        <v>4.3329847410787598E-3</v>
      </c>
      <c r="CT25" s="19">
        <v>2.8412033905872701E-4</v>
      </c>
      <c r="CU25" s="19">
        <v>2.71773811945457</v>
      </c>
      <c r="CV25" s="19">
        <v>4.2893834887061701E-3</v>
      </c>
      <c r="CW25" s="19">
        <v>1.1420518344747799E-3</v>
      </c>
      <c r="CX25" s="19">
        <v>354.20281359304801</v>
      </c>
      <c r="CY25" s="19">
        <v>6.7808877787839898E-3</v>
      </c>
      <c r="CZ25" s="19">
        <v>3.9980689693322899E-2</v>
      </c>
      <c r="DA25" s="19">
        <v>1.73940262161431E-4</v>
      </c>
      <c r="DB25" s="19">
        <v>1.13995040004411E-2</v>
      </c>
      <c r="DC25" s="19">
        <v>1.58060908888741E-3</v>
      </c>
      <c r="DD25" s="19">
        <v>2.4086109572218899E-2</v>
      </c>
      <c r="DE25" s="19">
        <v>1.76812202466542E-4</v>
      </c>
      <c r="DF25" s="19">
        <v>2.4572595390547299E-3</v>
      </c>
      <c r="DG25" s="19">
        <v>4.5450696000030001E-3</v>
      </c>
      <c r="DH25" s="19">
        <v>1.26706037622103E-3</v>
      </c>
      <c r="DI25" s="19">
        <v>5.6034864003592297E-2</v>
      </c>
      <c r="DJ25" s="19">
        <v>1.84349300063116E-4</v>
      </c>
      <c r="DK25" s="19">
        <v>0.174035848565745</v>
      </c>
      <c r="DL25" s="19">
        <v>3.4469645837351202</v>
      </c>
      <c r="DM25" s="19">
        <v>171.84253704972201</v>
      </c>
      <c r="DN25" s="19">
        <v>1.95627887675217E-4</v>
      </c>
      <c r="DO25" s="19">
        <v>2.0797791565487798E-2</v>
      </c>
      <c r="DP25" s="19">
        <v>0.31036875113359202</v>
      </c>
      <c r="DQ25" s="19">
        <v>0.28977085318909002</v>
      </c>
      <c r="DR25" s="19">
        <v>0.29873014650859397</v>
      </c>
      <c r="DS25" s="19">
        <v>0.124770295576171</v>
      </c>
      <c r="DT25" s="19">
        <v>8.7658336238382005E-3</v>
      </c>
      <c r="DU25" s="19">
        <v>3.14891698890272</v>
      </c>
      <c r="DV25" s="39">
        <v>3.7054926402799601E-5</v>
      </c>
      <c r="DW25" s="19">
        <v>1.32740576545802E-2</v>
      </c>
      <c r="DX25" s="19">
        <v>29.296844886000802</v>
      </c>
      <c r="DY25" s="19">
        <v>5.1440581094628901E-2</v>
      </c>
      <c r="DZ25" s="19">
        <v>2.8503659894538898E-2</v>
      </c>
      <c r="EA25" s="19">
        <v>0.48192065533233502</v>
      </c>
      <c r="EB25" s="19">
        <v>883.89475505234702</v>
      </c>
      <c r="EC25" s="39">
        <v>1.0185491966034199E-7</v>
      </c>
      <c r="ED25" s="19">
        <v>0.223933811686332</v>
      </c>
      <c r="EE25" s="19">
        <v>9.7096571388772901</v>
      </c>
      <c r="EF25" s="19">
        <v>5.5180215801789001E-4</v>
      </c>
      <c r="EG25" s="19">
        <v>5.7831549892997105E-4</v>
      </c>
      <c r="EH25" s="39">
        <v>1.03598652960069E-7</v>
      </c>
      <c r="EI25" s="19">
        <v>0.60106020540124405</v>
      </c>
      <c r="EJ25" s="19">
        <v>3.3747766340049799E-2</v>
      </c>
      <c r="EK25" s="19">
        <v>8.0126085635180092E-3</v>
      </c>
      <c r="EL25" s="39">
        <v>1.12267396406132E-7</v>
      </c>
      <c r="EM25" s="19">
        <v>377.44284556243002</v>
      </c>
      <c r="EN25" s="19">
        <v>4.2694281887997896E-3</v>
      </c>
      <c r="EO25" s="19">
        <v>2.1887101887555001E-2</v>
      </c>
      <c r="EP25" s="19">
        <v>1.5651586161396901E-2</v>
      </c>
      <c r="EQ25" s="39">
        <v>4.3054578872240501E-10</v>
      </c>
      <c r="ER25" s="19">
        <v>0.20501081648391301</v>
      </c>
      <c r="ES25" s="39">
        <v>2.39009453047642E-7</v>
      </c>
      <c r="ET25" s="19">
        <v>0.37720486434080702</v>
      </c>
      <c r="EU25" s="19">
        <v>2.4530844622242001E-2</v>
      </c>
      <c r="EV25" s="19">
        <v>8.34607176648299E-3</v>
      </c>
      <c r="EW25" s="19">
        <v>9.4998786117316502E-4</v>
      </c>
      <c r="EX25" s="19">
        <v>4.02328465652214E-2</v>
      </c>
      <c r="EY25" s="19">
        <v>2.0737215443495299E-2</v>
      </c>
      <c r="EZ25" s="19">
        <v>43.476335376897197</v>
      </c>
      <c r="FA25" s="19">
        <v>4.8620450654077697E-2</v>
      </c>
      <c r="FB25" s="19">
        <v>278.62662085751799</v>
      </c>
      <c r="FC25" s="39">
        <v>7.2249238546353195E-8</v>
      </c>
      <c r="FD25" s="19">
        <v>574.376806138338</v>
      </c>
      <c r="FE25" s="19">
        <v>1.6684911296319899E-4</v>
      </c>
      <c r="FF25" s="19">
        <v>0.47657168619717</v>
      </c>
      <c r="FG25" s="19">
        <v>7.8884332314635795E-3</v>
      </c>
      <c r="FH25" s="19">
        <v>1.09874253243415E-2</v>
      </c>
      <c r="FI25" s="19">
        <v>1.82690581755192E-3</v>
      </c>
      <c r="FJ25" s="19">
        <v>0.114286111716984</v>
      </c>
      <c r="FK25" s="39">
        <v>2.18236588594874E-7</v>
      </c>
      <c r="FL25" s="19">
        <v>9.3593246366544198E-4</v>
      </c>
      <c r="FM25" s="19">
        <v>9.5345531834094398E-3</v>
      </c>
      <c r="FN25" s="19">
        <v>5.9149971341521397</v>
      </c>
      <c r="FO25" s="19">
        <v>22.215944636117101</v>
      </c>
      <c r="FP25" s="19">
        <v>3.07152128212691E-2</v>
      </c>
      <c r="FQ25" s="19">
        <v>39.389933392895998</v>
      </c>
      <c r="FR25" s="19">
        <v>7.1965372817141701E-2</v>
      </c>
      <c r="FS25" s="39">
        <v>1.02290518087118E-7</v>
      </c>
      <c r="FT25" s="39">
        <v>8.6689436526372395E-8</v>
      </c>
      <c r="FU25" s="19">
        <v>0.10343373367748</v>
      </c>
      <c r="FV25" s="19">
        <v>47.754883192397998</v>
      </c>
      <c r="FW25" s="19">
        <v>1.31270078547676E-2</v>
      </c>
      <c r="FX25" s="19">
        <v>2.2541219781941199E-3</v>
      </c>
      <c r="FY25" s="19">
        <v>7.9007797884217499E-4</v>
      </c>
      <c r="FZ25" s="19">
        <v>6138.5465088991696</v>
      </c>
      <c r="GA25" s="15">
        <v>191.04900000000001</v>
      </c>
      <c r="GB25" s="15">
        <v>0</v>
      </c>
      <c r="GC25" s="15">
        <v>0</v>
      </c>
      <c r="GD25" s="15">
        <v>0.27</v>
      </c>
      <c r="GE25" s="15">
        <v>3.6619999999999999</v>
      </c>
      <c r="GF25" s="15">
        <v>2.5999999999999999E-2</v>
      </c>
      <c r="GG25" s="15">
        <v>0</v>
      </c>
      <c r="GH25" s="15">
        <v>30.242999999999999</v>
      </c>
      <c r="GI25" s="15">
        <v>39.468000000000004</v>
      </c>
      <c r="GJ25" s="15">
        <v>0</v>
      </c>
      <c r="GK25" s="15">
        <v>0</v>
      </c>
      <c r="GL25" s="15">
        <v>0</v>
      </c>
      <c r="GM25" s="15">
        <v>0.61</v>
      </c>
      <c r="GN25" s="15">
        <v>0</v>
      </c>
    </row>
    <row r="26" spans="1:196">
      <c r="A26" s="19" t="s">
        <v>124</v>
      </c>
      <c r="B26" s="19" t="s">
        <v>125</v>
      </c>
      <c r="C26" s="19">
        <v>1.6290052074874699</v>
      </c>
      <c r="D26" s="19">
        <v>83.012166162728093</v>
      </c>
      <c r="E26" s="19">
        <v>150.92883272975001</v>
      </c>
      <c r="F26" s="19">
        <v>1.3119341170795</v>
      </c>
      <c r="G26" s="19">
        <v>16.366404918088001</v>
      </c>
      <c r="H26" s="19">
        <v>34.6874027281144</v>
      </c>
      <c r="I26" s="19">
        <v>47.456209199380702</v>
      </c>
      <c r="J26" s="19">
        <v>788.80725014008397</v>
      </c>
      <c r="K26" s="19">
        <v>28.255220942194999</v>
      </c>
      <c r="L26" s="19">
        <v>7.1939038238812199</v>
      </c>
      <c r="M26" s="19">
        <v>2.4298499376851099</v>
      </c>
      <c r="N26" s="19">
        <v>14.8871489067499</v>
      </c>
      <c r="O26" s="19">
        <v>0.51561942029655905</v>
      </c>
      <c r="P26" s="19">
        <v>109.95782835136799</v>
      </c>
      <c r="Q26" s="19">
        <v>1069.1946663605099</v>
      </c>
      <c r="R26" s="19">
        <v>3.2211655007673299</v>
      </c>
      <c r="S26" s="19">
        <v>0.64363266676340902</v>
      </c>
      <c r="T26" s="19">
        <v>2.97495662887182E-3</v>
      </c>
      <c r="U26" s="19">
        <v>1.0977827303179799</v>
      </c>
      <c r="V26" s="19">
        <v>89.755420297658404</v>
      </c>
      <c r="W26" s="19">
        <v>0.92258182156149204</v>
      </c>
      <c r="X26" s="19">
        <v>38.898399276762198</v>
      </c>
      <c r="Y26" s="19">
        <v>0.14025963214901599</v>
      </c>
      <c r="Z26" s="19">
        <v>0</v>
      </c>
      <c r="AA26" s="19">
        <v>0.51281787784500199</v>
      </c>
      <c r="AB26" s="19">
        <v>0.43405521471050501</v>
      </c>
      <c r="AC26" s="19">
        <v>0.27793815683898698</v>
      </c>
      <c r="AD26" s="19">
        <v>0.92657212780493503</v>
      </c>
      <c r="AE26" s="19">
        <v>2.6931017336849701</v>
      </c>
      <c r="AF26" s="19">
        <v>100.029934200152</v>
      </c>
      <c r="AG26" s="19">
        <v>0.20715562714972099</v>
      </c>
      <c r="AH26" s="19">
        <v>8.5308059897292607E-2</v>
      </c>
      <c r="AI26" s="19">
        <v>12.6890057243037</v>
      </c>
      <c r="AJ26" s="19">
        <v>713.86400319760503</v>
      </c>
      <c r="AK26" s="19">
        <v>7.3821851650333796</v>
      </c>
      <c r="AL26" s="19">
        <v>5.8759458055690397E-2</v>
      </c>
      <c r="AM26" s="19">
        <v>0.57856782244594596</v>
      </c>
      <c r="AN26" s="19">
        <v>1.79800629386179</v>
      </c>
      <c r="AO26" s="19">
        <v>6.3854183193568703</v>
      </c>
      <c r="AP26" s="19">
        <v>143.45849007962099</v>
      </c>
      <c r="AQ26" s="19">
        <v>2.5363882965990499</v>
      </c>
      <c r="AR26" s="19">
        <v>143.16365609571</v>
      </c>
      <c r="AS26" s="19">
        <v>629.00329824816299</v>
      </c>
      <c r="AT26" s="19">
        <v>0.42398812661014001</v>
      </c>
      <c r="AU26" s="19">
        <v>0.58661230833352895</v>
      </c>
      <c r="AV26" s="19">
        <v>272.074908366324</v>
      </c>
      <c r="AW26" s="19">
        <v>1.9334783442804999</v>
      </c>
      <c r="AX26" s="19">
        <v>6.5039057300818097</v>
      </c>
      <c r="AY26" s="19">
        <v>2.3357871333401601</v>
      </c>
      <c r="AZ26" s="19">
        <v>260.730135923543</v>
      </c>
      <c r="BA26" s="19">
        <v>0.78003307863179305</v>
      </c>
      <c r="BB26" s="19">
        <v>0.38650117211639901</v>
      </c>
      <c r="BC26" s="19">
        <v>4.7164828385099999E-2</v>
      </c>
      <c r="BD26" s="19">
        <v>30.477527121790398</v>
      </c>
      <c r="BE26" s="19">
        <v>3.4057866535395498E-2</v>
      </c>
      <c r="BF26" s="19">
        <v>22.3092759834772</v>
      </c>
      <c r="BG26" s="19">
        <v>0.17509769061580099</v>
      </c>
      <c r="BH26" s="19">
        <v>102.959550980739</v>
      </c>
      <c r="BI26" s="19">
        <v>1614.1650707371</v>
      </c>
      <c r="BJ26" s="19">
        <v>0.28146883700030201</v>
      </c>
      <c r="BK26" s="19">
        <v>4.0210239257328299E-2</v>
      </c>
      <c r="BL26" s="19">
        <v>179.49701542109699</v>
      </c>
      <c r="BM26" s="19">
        <v>5146.43333220349</v>
      </c>
      <c r="BN26" s="19">
        <v>11.0726041636592</v>
      </c>
      <c r="BO26" s="19">
        <v>2464.76408364605</v>
      </c>
      <c r="BP26" s="19">
        <v>5.4607061080134303</v>
      </c>
      <c r="BQ26" s="19">
        <v>2.4779741757060698</v>
      </c>
      <c r="BR26" s="19">
        <v>1.1604970844250001E-2</v>
      </c>
      <c r="BS26" s="19">
        <v>0.45264864238717001</v>
      </c>
      <c r="BT26" s="19">
        <v>0.12966206777345199</v>
      </c>
      <c r="BU26" s="19">
        <v>0.77812948586362296</v>
      </c>
      <c r="BV26" s="19">
        <v>66.053177191899394</v>
      </c>
      <c r="BW26" s="19">
        <v>629.55912118328604</v>
      </c>
      <c r="BX26" s="19">
        <v>18.870991487907499</v>
      </c>
      <c r="BY26" s="19">
        <v>118.34649820647201</v>
      </c>
      <c r="BZ26" s="19">
        <v>45.988093159558701</v>
      </c>
      <c r="CA26" s="19">
        <v>118.77910513674</v>
      </c>
      <c r="CB26" s="19">
        <v>27.748382706289799</v>
      </c>
      <c r="CC26" s="19">
        <v>236.61985571514401</v>
      </c>
      <c r="CD26" s="19">
        <v>221.24021830494601</v>
      </c>
      <c r="CE26" s="19">
        <v>2790.4834425470499</v>
      </c>
      <c r="CF26" s="19">
        <v>0.44459260780496901</v>
      </c>
      <c r="CG26" s="19">
        <v>67.562395305291602</v>
      </c>
      <c r="CH26" s="19">
        <v>27.348209366513601</v>
      </c>
      <c r="CI26" s="19">
        <v>50.263451673772799</v>
      </c>
      <c r="CJ26" s="19">
        <v>4.6334555048822903</v>
      </c>
      <c r="CK26" s="19">
        <v>0.15614693126120799</v>
      </c>
      <c r="CL26" s="19">
        <v>13.3312381192526</v>
      </c>
      <c r="CM26" s="19">
        <v>1.8460129641063301</v>
      </c>
      <c r="CN26" s="19">
        <v>9.7983009762994705E-2</v>
      </c>
      <c r="CO26" s="19">
        <v>28.832830869733201</v>
      </c>
      <c r="CP26" s="19">
        <v>93.564610792237502</v>
      </c>
      <c r="CQ26" s="19">
        <v>1.00259715959397E-2</v>
      </c>
      <c r="CR26" s="19">
        <v>0.344087262529718</v>
      </c>
      <c r="CS26" s="19">
        <v>79.925695619413901</v>
      </c>
      <c r="CT26" s="19">
        <v>90.894960093571996</v>
      </c>
      <c r="CU26" s="19">
        <v>48.305556931415303</v>
      </c>
      <c r="CV26" s="19">
        <v>0.51104193037841295</v>
      </c>
      <c r="CW26" s="19">
        <v>1.14046670815632</v>
      </c>
      <c r="CX26" s="19">
        <v>30.225142249586799</v>
      </c>
      <c r="CY26" s="19">
        <v>0.253211944762468</v>
      </c>
      <c r="CZ26" s="19">
        <v>1.30765219660073</v>
      </c>
      <c r="DA26" s="19">
        <v>43.625630493163399</v>
      </c>
      <c r="DB26" s="19">
        <v>1.44512456611203</v>
      </c>
      <c r="DC26" s="19">
        <v>1.90653463529125</v>
      </c>
      <c r="DD26" s="19">
        <v>44.112429118564997</v>
      </c>
      <c r="DE26" s="19">
        <v>3.1616090996491502</v>
      </c>
      <c r="DF26" s="19">
        <v>20.895278017777098</v>
      </c>
      <c r="DG26" s="19">
        <v>74.670069473464196</v>
      </c>
      <c r="DH26" s="19">
        <v>0.34287624127756999</v>
      </c>
      <c r="DI26" s="19">
        <v>1.48781600731885</v>
      </c>
      <c r="DJ26" s="19">
        <v>96.258274953221601</v>
      </c>
      <c r="DK26" s="19">
        <v>1.05696404400868</v>
      </c>
      <c r="DL26" s="19">
        <v>844.36417187303198</v>
      </c>
      <c r="DM26" s="19">
        <v>12.580562518157601</v>
      </c>
      <c r="DN26" s="19">
        <v>0.51670411131940897</v>
      </c>
      <c r="DO26" s="19">
        <v>1.5546255545693899</v>
      </c>
      <c r="DP26" s="19">
        <v>8.3138994382461799</v>
      </c>
      <c r="DQ26" s="19">
        <v>97.180560780362697</v>
      </c>
      <c r="DR26" s="19">
        <v>13.493042264583501</v>
      </c>
      <c r="DS26" s="19">
        <v>13.307463437916001</v>
      </c>
      <c r="DT26" s="19">
        <v>5.3919026974030304</v>
      </c>
      <c r="DU26" s="19">
        <v>1.3933083127824999</v>
      </c>
      <c r="DV26" s="19">
        <v>1.0415644227315599</v>
      </c>
      <c r="DW26" s="19">
        <v>10.238561396228199</v>
      </c>
      <c r="DX26" s="19">
        <v>38.972107409031999</v>
      </c>
      <c r="DY26" s="19">
        <v>874.18377921302795</v>
      </c>
      <c r="DZ26" s="19">
        <v>126.123852923893</v>
      </c>
      <c r="EA26" s="19">
        <v>16.793190330678701</v>
      </c>
      <c r="EB26" s="19">
        <v>84.324948923548504</v>
      </c>
      <c r="EC26" s="19">
        <v>84.994894635644101</v>
      </c>
      <c r="ED26" s="19">
        <v>2635.9215813746</v>
      </c>
      <c r="EE26" s="19">
        <v>1613.2163620761901</v>
      </c>
      <c r="EF26" s="19">
        <v>2.3470351996999299</v>
      </c>
      <c r="EG26" s="19">
        <v>3.1256837319004502E-3</v>
      </c>
      <c r="EH26" s="19">
        <v>6.4631678830180499E-3</v>
      </c>
      <c r="EI26" s="19">
        <v>83.759199622612101</v>
      </c>
      <c r="EJ26" s="19">
        <v>0.45765276121530402</v>
      </c>
      <c r="EK26" s="19">
        <v>615.99808594573994</v>
      </c>
      <c r="EL26" s="19">
        <v>0.65398571163233998</v>
      </c>
      <c r="EM26" s="19">
        <v>289.35839502695097</v>
      </c>
      <c r="EN26" s="19">
        <v>283.97774154494601</v>
      </c>
      <c r="EO26" s="19">
        <v>249.747204518014</v>
      </c>
      <c r="EP26" s="19">
        <v>6.9971259659838898E-4</v>
      </c>
      <c r="EQ26" s="19">
        <v>1.94711501202178E-3</v>
      </c>
      <c r="ER26" s="19">
        <v>71.825727593973497</v>
      </c>
      <c r="ES26" s="19">
        <v>0.10911227557282201</v>
      </c>
      <c r="ET26" s="19">
        <v>924.53706828975396</v>
      </c>
      <c r="EU26" s="19">
        <v>4.49070484778143</v>
      </c>
      <c r="EV26" s="19">
        <v>1.3221556293582399</v>
      </c>
      <c r="EW26" s="19">
        <v>19.142198254194199</v>
      </c>
      <c r="EX26" s="19">
        <v>2.4658705817053601</v>
      </c>
      <c r="EY26" s="19">
        <v>320.210781679077</v>
      </c>
      <c r="EZ26" s="19">
        <v>237.02949938561801</v>
      </c>
      <c r="FA26" s="19">
        <v>18.187224672179902</v>
      </c>
      <c r="FB26" s="19">
        <v>33.046098041565699</v>
      </c>
      <c r="FC26" s="19">
        <v>1.1686274022679599</v>
      </c>
      <c r="FD26" s="19">
        <v>46.805379764059303</v>
      </c>
      <c r="FE26" s="19">
        <v>462.65730142150102</v>
      </c>
      <c r="FF26" s="19">
        <v>4.5024064909142097E-2</v>
      </c>
      <c r="FG26" s="19">
        <v>0.149194416496991</v>
      </c>
      <c r="FH26" s="19">
        <v>0.48977392150256299</v>
      </c>
      <c r="FI26" s="19">
        <v>98.311919408463098</v>
      </c>
      <c r="FJ26" s="19">
        <v>2674.2873054710899</v>
      </c>
      <c r="FK26" s="19">
        <v>12.672453684563299</v>
      </c>
      <c r="FL26" s="19">
        <v>3.9571369261096399</v>
      </c>
      <c r="FM26" s="19">
        <v>334.999179683688</v>
      </c>
      <c r="FN26" s="19">
        <v>217.22774239716799</v>
      </c>
      <c r="FO26" s="19">
        <v>1170.16617469219</v>
      </c>
      <c r="FP26" s="19">
        <v>5.51158023415418</v>
      </c>
      <c r="FQ26" s="19">
        <v>904.33180227709204</v>
      </c>
      <c r="FR26" s="19">
        <v>0.90859044731180505</v>
      </c>
      <c r="FS26" s="19">
        <v>17.665934990219998</v>
      </c>
      <c r="FT26" s="19">
        <v>1.73991876338074</v>
      </c>
      <c r="FU26" s="19">
        <v>7.5048889517364001</v>
      </c>
      <c r="FV26" s="19">
        <v>52.717834278256902</v>
      </c>
      <c r="FW26" s="19">
        <v>7.7958225690685898</v>
      </c>
      <c r="FX26" s="19">
        <v>0.87099992579128105</v>
      </c>
      <c r="FY26" s="19">
        <v>2.7352287656016401</v>
      </c>
      <c r="FZ26" s="19">
        <v>35155.6779926331</v>
      </c>
      <c r="GA26" s="15">
        <v>0</v>
      </c>
      <c r="GB26" s="15">
        <v>0</v>
      </c>
      <c r="GC26" s="15">
        <v>0</v>
      </c>
      <c r="GD26" s="15">
        <v>6.5000000000000002E-2</v>
      </c>
      <c r="GE26" s="15">
        <v>1066.796</v>
      </c>
      <c r="GF26" s="15">
        <v>403.17</v>
      </c>
      <c r="GG26" s="15">
        <v>0</v>
      </c>
      <c r="GH26" s="15">
        <v>0</v>
      </c>
      <c r="GI26" s="15">
        <v>1.1759999999999999</v>
      </c>
      <c r="GJ26" s="15">
        <v>0</v>
      </c>
      <c r="GK26" s="15">
        <v>0</v>
      </c>
      <c r="GL26" s="15">
        <v>0</v>
      </c>
      <c r="GM26" s="15">
        <v>5.0000000000000001E-3</v>
      </c>
      <c r="GN26" s="15">
        <v>6.2E-2</v>
      </c>
    </row>
    <row r="27" spans="1:196">
      <c r="A27" s="19" t="s">
        <v>126</v>
      </c>
      <c r="B27" s="19" t="s">
        <v>127</v>
      </c>
      <c r="C27" s="19">
        <v>6.1235423712536997E-4</v>
      </c>
      <c r="D27" s="19">
        <v>6.6017241553403602E-3</v>
      </c>
      <c r="E27" s="19">
        <v>0.15568874011373299</v>
      </c>
      <c r="F27" s="19">
        <v>4.2311053955576702E-2</v>
      </c>
      <c r="G27" s="19">
        <v>3.58678889474907E-3</v>
      </c>
      <c r="H27" s="19">
        <v>1.52250760059788E-3</v>
      </c>
      <c r="I27" s="19">
        <v>0.179535692999857</v>
      </c>
      <c r="J27" s="19">
        <v>4.85224047509255E-2</v>
      </c>
      <c r="K27" s="19">
        <v>1.9564498390946901</v>
      </c>
      <c r="L27" s="39">
        <v>5.2822866705959001E-8</v>
      </c>
      <c r="M27" s="19">
        <v>2.4559823174680702</v>
      </c>
      <c r="N27" s="19">
        <v>12.5931200247595</v>
      </c>
      <c r="O27" s="39">
        <v>2.2956504864035E-5</v>
      </c>
      <c r="P27" s="19">
        <v>6.8857286776626903E-4</v>
      </c>
      <c r="Q27" s="19">
        <v>24.993369552260599</v>
      </c>
      <c r="R27" s="39">
        <v>1.1935140851948599E-7</v>
      </c>
      <c r="S27" s="19">
        <v>2.2213547279723902</v>
      </c>
      <c r="T27" s="39">
        <v>1.70288327973004E-7</v>
      </c>
      <c r="U27" s="19">
        <v>1.7507147044969801E-3</v>
      </c>
      <c r="V27" s="19">
        <v>1.3209328617983299E-2</v>
      </c>
      <c r="W27" s="19">
        <v>2.2330601349123</v>
      </c>
      <c r="X27" s="19">
        <v>2.93241233333922E-2</v>
      </c>
      <c r="Y27" s="19">
        <v>7.9445859433782805E-3</v>
      </c>
      <c r="Z27" s="19">
        <v>4.2626419734409602</v>
      </c>
      <c r="AA27" s="19">
        <v>0</v>
      </c>
      <c r="AB27" s="19">
        <v>1.70678159582341E-2</v>
      </c>
      <c r="AC27" s="19">
        <v>3.4280888477239098E-2</v>
      </c>
      <c r="AD27" s="19">
        <v>4.67046773049377E-2</v>
      </c>
      <c r="AE27" s="19">
        <v>1.04009746049685</v>
      </c>
      <c r="AF27" s="19">
        <v>13.709498030546101</v>
      </c>
      <c r="AG27" s="19">
        <v>3.57280738104266E-2</v>
      </c>
      <c r="AH27" s="19">
        <v>0.37120856543358299</v>
      </c>
      <c r="AI27" s="19">
        <v>4.82341708623636E-3</v>
      </c>
      <c r="AJ27" s="19">
        <v>70.403591184163005</v>
      </c>
      <c r="AK27" s="19">
        <v>1.8625771941840501</v>
      </c>
      <c r="AL27" s="19">
        <v>1.0808304232056401E-3</v>
      </c>
      <c r="AM27" s="19">
        <v>0.19287038435357301</v>
      </c>
      <c r="AN27" s="19">
        <v>1.68257591400565E-3</v>
      </c>
      <c r="AO27" s="19">
        <v>136.84620489221399</v>
      </c>
      <c r="AP27" s="19">
        <v>0.18802572518819399</v>
      </c>
      <c r="AQ27" s="39">
        <v>1.42354876989572E-7</v>
      </c>
      <c r="AR27" s="39">
        <v>8.9178299165188397E-8</v>
      </c>
      <c r="AS27" s="19">
        <v>1.22071498306216E-2</v>
      </c>
      <c r="AT27" s="19">
        <v>0.54410492616387895</v>
      </c>
      <c r="AU27" s="19">
        <v>0.33823006800569</v>
      </c>
      <c r="AV27" s="19">
        <v>31.052243441485999</v>
      </c>
      <c r="AW27" s="19">
        <v>5.4844345166372901E-4</v>
      </c>
      <c r="AX27" s="19">
        <v>3.1810066354756301E-3</v>
      </c>
      <c r="AY27" s="19">
        <v>9.73887653162165E-3</v>
      </c>
      <c r="AZ27" s="19">
        <v>6.24090336811906</v>
      </c>
      <c r="BA27" s="19">
        <v>7.7304636141512005E-4</v>
      </c>
      <c r="BB27" s="19">
        <v>4.4663424076811703E-2</v>
      </c>
      <c r="BC27" s="19">
        <v>0.100092810864787</v>
      </c>
      <c r="BD27" s="19">
        <v>7.7142696579997096E-3</v>
      </c>
      <c r="BE27" s="19">
        <v>0.34686259621685001</v>
      </c>
      <c r="BF27" s="19">
        <v>2.2925051667882101</v>
      </c>
      <c r="BG27" s="19">
        <v>0.21945726219668299</v>
      </c>
      <c r="BH27" s="19">
        <v>3.2935498378889099</v>
      </c>
      <c r="BI27" s="19">
        <v>141.12099153475299</v>
      </c>
      <c r="BJ27" s="19">
        <v>0.14708079782411901</v>
      </c>
      <c r="BK27" s="19">
        <v>8.3801419568041505E-2</v>
      </c>
      <c r="BL27" s="19">
        <v>6.2070601516025198E-2</v>
      </c>
      <c r="BM27" s="19">
        <v>13.882031551789201</v>
      </c>
      <c r="BN27" s="19">
        <v>99.580799897946804</v>
      </c>
      <c r="BO27" s="19">
        <v>36.946409837706703</v>
      </c>
      <c r="BP27" s="19">
        <v>1.8323458098606402E-2</v>
      </c>
      <c r="BQ27" s="19">
        <v>2.7311443412279601</v>
      </c>
      <c r="BR27" s="19">
        <v>3.0925205030771199E-2</v>
      </c>
      <c r="BS27" s="19">
        <v>3.2844947118574502E-4</v>
      </c>
      <c r="BT27" s="19">
        <v>6.0376860741776402E-2</v>
      </c>
      <c r="BU27" s="19">
        <v>3.1053594831405198E-2</v>
      </c>
      <c r="BV27" s="19">
        <v>0.79683538630675799</v>
      </c>
      <c r="BW27" s="19">
        <v>3.81137924336378E-2</v>
      </c>
      <c r="BX27" s="19">
        <v>3.4426319823174498E-2</v>
      </c>
      <c r="BY27" s="19">
        <v>327.530049866083</v>
      </c>
      <c r="BZ27" s="19">
        <v>2.8376582204120302</v>
      </c>
      <c r="CA27" s="19">
        <v>2.8782600629251399E-2</v>
      </c>
      <c r="CB27" s="19">
        <v>2.0922175829828402E-2</v>
      </c>
      <c r="CC27" s="19">
        <v>1.47945822283374E-2</v>
      </c>
      <c r="CD27" s="19">
        <v>0.122028430326952</v>
      </c>
      <c r="CE27" s="19">
        <v>16.901979965575698</v>
      </c>
      <c r="CF27" s="39">
        <v>1.15654795942609E-7</v>
      </c>
      <c r="CG27" s="19">
        <v>32.021689600469998</v>
      </c>
      <c r="CH27" s="19">
        <v>0.13658809799277399</v>
      </c>
      <c r="CI27" s="19">
        <v>8.0742997269970401E-4</v>
      </c>
      <c r="CJ27" s="19">
        <v>1.97814292382439E-2</v>
      </c>
      <c r="CK27" s="39">
        <v>9.4761541800612803E-8</v>
      </c>
      <c r="CL27" s="19">
        <v>5.3404188763741499E-3</v>
      </c>
      <c r="CM27" s="39">
        <v>6.3631547840262502E-8</v>
      </c>
      <c r="CN27" s="39">
        <v>1.04115518956596E-7</v>
      </c>
      <c r="CO27" s="19">
        <v>2.5017113696644298E-2</v>
      </c>
      <c r="CP27" s="19">
        <v>0.483120954122019</v>
      </c>
      <c r="CQ27" s="39">
        <v>1.4104554984381701E-7</v>
      </c>
      <c r="CR27" s="19">
        <v>2.9155836982981499E-2</v>
      </c>
      <c r="CS27" s="19">
        <v>5.1702834667749803E-2</v>
      </c>
      <c r="CT27" s="19">
        <v>3.27492280927769E-3</v>
      </c>
      <c r="CU27" s="19">
        <v>2.4433503510673602</v>
      </c>
      <c r="CV27" s="19">
        <v>4.0131192751106E-2</v>
      </c>
      <c r="CW27" s="19">
        <v>9.3945518662123405E-4</v>
      </c>
      <c r="CX27" s="19">
        <v>2.6173607098353702</v>
      </c>
      <c r="CY27" s="19">
        <v>1.24680248838307</v>
      </c>
      <c r="CZ27" s="19">
        <v>40.613826021614301</v>
      </c>
      <c r="DA27" s="19">
        <v>7.4106493613684203E-4</v>
      </c>
      <c r="DB27" s="19">
        <v>3.1920175388833099</v>
      </c>
      <c r="DC27" s="19">
        <v>1.2045147864391099</v>
      </c>
      <c r="DD27" s="19">
        <v>7.0785128964205093E-2</v>
      </c>
      <c r="DE27" s="19">
        <v>5.4902158427157901E-3</v>
      </c>
      <c r="DF27" s="19">
        <v>2.3836240851980299E-4</v>
      </c>
      <c r="DG27" s="19">
        <v>0.66890330530835196</v>
      </c>
      <c r="DH27" s="19">
        <v>1.7084116648893699E-2</v>
      </c>
      <c r="DI27" s="19">
        <v>6.5175807172131498E-4</v>
      </c>
      <c r="DJ27" s="39">
        <v>1.00548020424128E-6</v>
      </c>
      <c r="DK27" s="19">
        <v>1.76958861419249E-2</v>
      </c>
      <c r="DL27" s="19">
        <v>23.5104346505344</v>
      </c>
      <c r="DM27" s="19">
        <v>1.66229652250245E-4</v>
      </c>
      <c r="DN27" s="19">
        <v>4.97177402009795E-2</v>
      </c>
      <c r="DO27" s="19">
        <v>46.679666890724903</v>
      </c>
      <c r="DP27" s="19">
        <v>0.41848207006312899</v>
      </c>
      <c r="DQ27" s="19">
        <v>4.0778595691278001E-2</v>
      </c>
      <c r="DR27" s="19">
        <v>1.10213905536509E-2</v>
      </c>
      <c r="DS27" s="19">
        <v>2.8627613678141</v>
      </c>
      <c r="DT27" s="39">
        <v>7.2620594160181205E-8</v>
      </c>
      <c r="DU27" s="39">
        <v>1.8314336911199899E-7</v>
      </c>
      <c r="DV27" s="19">
        <v>6.1520625760729001E-3</v>
      </c>
      <c r="DW27" s="19">
        <v>3.6031464340135599E-2</v>
      </c>
      <c r="DX27" s="19">
        <v>2.3417038485382098E-3</v>
      </c>
      <c r="DY27" s="19">
        <v>0.230417105619006</v>
      </c>
      <c r="DZ27" s="19">
        <v>0.90795811032012796</v>
      </c>
      <c r="EA27" s="19">
        <v>1.09207567378958E-3</v>
      </c>
      <c r="EB27" s="19">
        <v>9.92483554313681</v>
      </c>
      <c r="EC27" s="19">
        <v>4.0519898524641197E-2</v>
      </c>
      <c r="ED27" s="19">
        <v>1.5391970958250701E-3</v>
      </c>
      <c r="EE27" s="19">
        <v>2.7418247102393899E-2</v>
      </c>
      <c r="EF27" s="19">
        <v>3.0630759817362501E-2</v>
      </c>
      <c r="EG27" s="39">
        <v>1.0298676309505199E-7</v>
      </c>
      <c r="EH27" s="39">
        <v>1.15991394201325E-7</v>
      </c>
      <c r="EI27" s="19">
        <v>0.122222468324551</v>
      </c>
      <c r="EJ27" s="19">
        <v>4.88887550241569</v>
      </c>
      <c r="EK27" s="19">
        <v>0.165034551277013</v>
      </c>
      <c r="EL27" s="19">
        <v>1.0307841493828001</v>
      </c>
      <c r="EM27" s="19">
        <v>209.49125637293301</v>
      </c>
      <c r="EN27" s="19">
        <v>0.33970437730703101</v>
      </c>
      <c r="EO27" s="19">
        <v>5.7799058135575197E-2</v>
      </c>
      <c r="EP27" s="19">
        <v>3.51214685551665E-3</v>
      </c>
      <c r="EQ27" s="19">
        <v>3.7634974826546603E-4</v>
      </c>
      <c r="ER27" s="19">
        <v>178.56469817302599</v>
      </c>
      <c r="ES27" s="39">
        <v>2.7916701632484E-7</v>
      </c>
      <c r="ET27" s="19">
        <v>1.9390579493133</v>
      </c>
      <c r="EU27" s="19">
        <v>6.62136087298808E-3</v>
      </c>
      <c r="EV27" s="19">
        <v>0.23161512025035599</v>
      </c>
      <c r="EW27" s="19">
        <v>5.1561813593710502E-2</v>
      </c>
      <c r="EX27" s="19">
        <v>3.6910292570747398E-2</v>
      </c>
      <c r="EY27" s="19">
        <v>1.5870668552534399</v>
      </c>
      <c r="EZ27" s="19">
        <v>1488.4052567547101</v>
      </c>
      <c r="FA27" s="19">
        <v>0.120593780402899</v>
      </c>
      <c r="FB27" s="19">
        <v>0.78235071613549301</v>
      </c>
      <c r="FC27" s="39">
        <v>7.6466884272571201E-8</v>
      </c>
      <c r="FD27" s="19">
        <v>19.162145963376801</v>
      </c>
      <c r="FE27" s="19">
        <v>5.7904969802966303E-4</v>
      </c>
      <c r="FF27" s="39">
        <v>1.4521575417173299E-7</v>
      </c>
      <c r="FG27" s="19">
        <v>14.7111614822107</v>
      </c>
      <c r="FH27" s="19">
        <v>6.3121780093395902E-4</v>
      </c>
      <c r="FI27" s="19">
        <v>0.25324791636466298</v>
      </c>
      <c r="FJ27" s="19">
        <v>3.7210581651128498</v>
      </c>
      <c r="FK27" s="39">
        <v>2.25588712465543E-7</v>
      </c>
      <c r="FL27" s="19">
        <v>0.38139407139151499</v>
      </c>
      <c r="FM27" s="19">
        <v>1.0666097820906901E-2</v>
      </c>
      <c r="FN27" s="19">
        <v>6.4389049742411402</v>
      </c>
      <c r="FO27" s="19">
        <v>35.5514339509417</v>
      </c>
      <c r="FP27" s="19">
        <v>0.30355706785452502</v>
      </c>
      <c r="FQ27" s="19">
        <v>2.4163875956896099</v>
      </c>
      <c r="FR27" s="19">
        <v>2.39657533220801E-3</v>
      </c>
      <c r="FS27" s="39">
        <v>1.0798102693283899E-7</v>
      </c>
      <c r="FT27" s="19">
        <v>15.2663177690134</v>
      </c>
      <c r="FU27" s="19">
        <v>0.18924842332636099</v>
      </c>
      <c r="FV27" s="19">
        <v>31.978563862771299</v>
      </c>
      <c r="FW27" s="19">
        <v>1.2258915065404601E-2</v>
      </c>
      <c r="FX27" s="19">
        <v>2.5313108494358801E-2</v>
      </c>
      <c r="FY27" s="19">
        <v>2.3631648285789199E-3</v>
      </c>
      <c r="FZ27" s="19">
        <v>3151.44235311486</v>
      </c>
      <c r="GA27" s="15">
        <v>33.122999999999998</v>
      </c>
      <c r="GB27" s="15">
        <v>0</v>
      </c>
      <c r="GC27" s="15">
        <v>0</v>
      </c>
      <c r="GD27" s="15">
        <v>0</v>
      </c>
      <c r="GE27" s="15">
        <v>2.4620000000000002</v>
      </c>
      <c r="GF27" s="15">
        <v>0</v>
      </c>
      <c r="GG27" s="15">
        <v>0</v>
      </c>
      <c r="GH27" s="15">
        <v>0</v>
      </c>
      <c r="GI27" s="15">
        <v>1.6879999999999999</v>
      </c>
      <c r="GJ27" s="15">
        <v>0.83699999999999997</v>
      </c>
      <c r="GK27" s="15">
        <v>0</v>
      </c>
      <c r="GL27" s="15">
        <v>0.78600000000000003</v>
      </c>
      <c r="GM27" s="15">
        <v>0</v>
      </c>
      <c r="GN27" s="15">
        <v>0</v>
      </c>
    </row>
    <row r="28" spans="1:196">
      <c r="A28" s="19" t="s">
        <v>128</v>
      </c>
      <c r="B28" s="19" t="s">
        <v>129</v>
      </c>
      <c r="C28" s="19">
        <v>3.87448827655605E-4</v>
      </c>
      <c r="D28" s="19">
        <v>1.8997452282131999E-4</v>
      </c>
      <c r="E28" s="19">
        <v>0.16804435928602199</v>
      </c>
      <c r="F28" s="19">
        <v>8.6978475952944004E-3</v>
      </c>
      <c r="G28" s="19">
        <v>4.5028408283948797E-3</v>
      </c>
      <c r="H28" s="19">
        <v>1.07075117938359E-3</v>
      </c>
      <c r="I28" s="19">
        <v>0.169152211462063</v>
      </c>
      <c r="J28" s="19">
        <v>0.28431397973262201</v>
      </c>
      <c r="K28" s="19">
        <v>1.5135264114469701E-3</v>
      </c>
      <c r="L28" s="39">
        <v>4.4716206514295298E-8</v>
      </c>
      <c r="M28" s="19">
        <v>3.9254157089463598E-3</v>
      </c>
      <c r="N28" s="19">
        <v>2.75231873788854E-2</v>
      </c>
      <c r="O28" s="19">
        <v>9.2008359997811204E-4</v>
      </c>
      <c r="P28" s="19">
        <v>1.07050401066933</v>
      </c>
      <c r="Q28" s="19">
        <v>9.2250712366137204</v>
      </c>
      <c r="R28" s="39">
        <v>9.9885406827973701E-8</v>
      </c>
      <c r="S28" s="19">
        <v>8.6680732429870906E-3</v>
      </c>
      <c r="T28" s="39">
        <v>8.1168087087776897E-5</v>
      </c>
      <c r="U28" s="39">
        <v>8.1134897464557707E-5</v>
      </c>
      <c r="V28" s="19">
        <v>4.4256881653485498E-4</v>
      </c>
      <c r="W28" s="19">
        <v>1.1731161653892801E-3</v>
      </c>
      <c r="X28" s="19">
        <v>1.4010220118358701E-4</v>
      </c>
      <c r="Y28" s="19">
        <v>4.2391539356343702E-3</v>
      </c>
      <c r="Z28" s="19">
        <v>2.9654430435488301E-2</v>
      </c>
      <c r="AA28" s="19">
        <v>3.1682930019613101E-2</v>
      </c>
      <c r="AB28" s="19">
        <v>0</v>
      </c>
      <c r="AC28" s="39">
        <v>1.3597437653272201E-7</v>
      </c>
      <c r="AD28" s="19">
        <v>1.09482639228619E-3</v>
      </c>
      <c r="AE28" s="19">
        <v>5.65537689538144E-2</v>
      </c>
      <c r="AF28" s="19">
        <v>0.283843648175859</v>
      </c>
      <c r="AG28" s="19">
        <v>5.4279787199020104E-3</v>
      </c>
      <c r="AH28" s="19">
        <v>7.7481787281465098E-3</v>
      </c>
      <c r="AI28" s="19">
        <v>6.8970267830915005E-2</v>
      </c>
      <c r="AJ28" s="19">
        <v>1.79407074749632</v>
      </c>
      <c r="AK28" s="19">
        <v>3.5117169476490298E-3</v>
      </c>
      <c r="AL28" s="39">
        <v>7.51100392889062E-6</v>
      </c>
      <c r="AM28" s="19">
        <v>5.0089652198698296E-3</v>
      </c>
      <c r="AN28" s="19">
        <v>3.8247355394982001E-3</v>
      </c>
      <c r="AO28" s="19">
        <v>0.26249716942636098</v>
      </c>
      <c r="AP28" s="19">
        <v>1.3018633716162199E-3</v>
      </c>
      <c r="AQ28" s="39">
        <v>1.3047200166243401E-7</v>
      </c>
      <c r="AR28" s="39">
        <v>7.1885709324455999E-8</v>
      </c>
      <c r="AS28" s="19">
        <v>2.4679564351169501E-2</v>
      </c>
      <c r="AT28" s="19">
        <v>4.39861636322528E-2</v>
      </c>
      <c r="AU28" s="19">
        <v>50.703123985799103</v>
      </c>
      <c r="AV28" s="19">
        <v>1.47946609275899</v>
      </c>
      <c r="AW28" s="19">
        <v>3.87338059010399E-3</v>
      </c>
      <c r="AX28" s="19">
        <v>1.7727843991210801E-3</v>
      </c>
      <c r="AY28" s="19">
        <v>4.8373317129327001E-4</v>
      </c>
      <c r="AZ28" s="19">
        <v>1.8286629234166101</v>
      </c>
      <c r="BA28" s="19">
        <v>1.11259190135568E-3</v>
      </c>
      <c r="BB28" s="19">
        <v>9.1703954822840897E-2</v>
      </c>
      <c r="BC28" s="39">
        <v>1.4720702952469001E-7</v>
      </c>
      <c r="BD28" s="19">
        <v>4.4892549117283801E-3</v>
      </c>
      <c r="BE28" s="19">
        <v>1.45340764193815E-2</v>
      </c>
      <c r="BF28" s="19">
        <v>2.8782474624147701E-2</v>
      </c>
      <c r="BG28" s="39">
        <v>9.9764320327046901E-8</v>
      </c>
      <c r="BH28" s="19">
        <v>0.598978142257239</v>
      </c>
      <c r="BI28" s="19">
        <v>18.690945924660099</v>
      </c>
      <c r="BJ28" s="19">
        <v>2.8382718635148699E-2</v>
      </c>
      <c r="BK28" s="19">
        <v>8.1387313862920693E-3</v>
      </c>
      <c r="BL28" s="19">
        <v>1.95588237599255E-2</v>
      </c>
      <c r="BM28" s="19">
        <v>6.5904044943512599</v>
      </c>
      <c r="BN28" s="19">
        <v>5.7266023266462304E-4</v>
      </c>
      <c r="BO28" s="19">
        <v>8.5954661700523502E-3</v>
      </c>
      <c r="BP28" s="39">
        <v>1.12035909811474E-7</v>
      </c>
      <c r="BQ28" s="19">
        <v>9.4220255585585999E-2</v>
      </c>
      <c r="BR28" s="39">
        <v>8.4284780370826603E-8</v>
      </c>
      <c r="BS28" s="19">
        <v>2.8286146199037399E-4</v>
      </c>
      <c r="BT28" s="19">
        <v>1.9934036953018298E-2</v>
      </c>
      <c r="BU28" s="19">
        <v>1.3048583001653701E-3</v>
      </c>
      <c r="BV28" s="19">
        <v>0.36443941190308399</v>
      </c>
      <c r="BW28" s="19">
        <v>3.6057784383757398E-4</v>
      </c>
      <c r="BX28" s="19">
        <v>1.5693500066962099E-3</v>
      </c>
      <c r="BY28" s="19">
        <v>0.24348225230439799</v>
      </c>
      <c r="BZ28" s="19">
        <v>1.51713289900389E-4</v>
      </c>
      <c r="CA28" s="39">
        <v>1.0926970003794E-7</v>
      </c>
      <c r="CB28" s="19">
        <v>1.45075733260235</v>
      </c>
      <c r="CC28" s="19">
        <v>3.1953900614843399E-2</v>
      </c>
      <c r="CD28" s="19">
        <v>2.3679277933498001E-3</v>
      </c>
      <c r="CE28" s="19">
        <v>1.21718824604314</v>
      </c>
      <c r="CF28" s="39">
        <v>1.03283897816918E-7</v>
      </c>
      <c r="CG28" s="19">
        <v>0.26050079547322902</v>
      </c>
      <c r="CH28" s="19">
        <v>9.3640970919978098E-2</v>
      </c>
      <c r="CI28" s="19">
        <v>0.74247153954461698</v>
      </c>
      <c r="CJ28" s="19">
        <v>8.6628173134262898</v>
      </c>
      <c r="CK28" s="39">
        <v>9.3761621591482503E-8</v>
      </c>
      <c r="CL28" s="19">
        <v>1.3014936231696399E-3</v>
      </c>
      <c r="CM28" s="19">
        <v>1.7280117218370801E-4</v>
      </c>
      <c r="CN28" s="19">
        <v>1.8005000633624E-3</v>
      </c>
      <c r="CO28" s="19">
        <v>3.33075100201181E-2</v>
      </c>
      <c r="CP28" s="19">
        <v>1.4955827914054001E-3</v>
      </c>
      <c r="CQ28" s="39">
        <v>1.35251743154483E-7</v>
      </c>
      <c r="CR28" s="19">
        <v>3.4213592447714502E-3</v>
      </c>
      <c r="CS28" s="39">
        <v>1.12592664810458E-7</v>
      </c>
      <c r="CT28" s="19">
        <v>3.0997632639005501E-4</v>
      </c>
      <c r="CU28" s="19">
        <v>1.2059752749085601E-4</v>
      </c>
      <c r="CV28" s="19">
        <v>2.3086567084382799E-3</v>
      </c>
      <c r="CW28" s="19">
        <v>4.6839139811621303E-3</v>
      </c>
      <c r="CX28" s="19">
        <v>0.105185362517353</v>
      </c>
      <c r="CY28" s="39">
        <v>1.2245492913177501E-7</v>
      </c>
      <c r="CZ28" s="19">
        <v>2.3974099099175101E-2</v>
      </c>
      <c r="DA28" s="39">
        <v>4.6894954333028899E-8</v>
      </c>
      <c r="DB28" s="19">
        <v>1.4062005472197299E-2</v>
      </c>
      <c r="DC28" s="19">
        <v>0.51268849406551398</v>
      </c>
      <c r="DD28" s="19">
        <v>4.5890390551328201E-2</v>
      </c>
      <c r="DE28" s="19">
        <v>8.8455086456202202E-4</v>
      </c>
      <c r="DF28" s="19">
        <v>1.4572692776480599E-3</v>
      </c>
      <c r="DG28" s="19">
        <v>5.6048900253655602E-2</v>
      </c>
      <c r="DH28" s="19">
        <v>1.24323051238126E-2</v>
      </c>
      <c r="DI28" s="39">
        <v>6.2973667746182996E-8</v>
      </c>
      <c r="DJ28" s="19">
        <v>2.4939229166401201E-3</v>
      </c>
      <c r="DK28" s="39">
        <v>6.6201285379060402E-5</v>
      </c>
      <c r="DL28" s="19">
        <v>2.5918022173735502</v>
      </c>
      <c r="DM28" s="19">
        <v>8.1597220526343606E-2</v>
      </c>
      <c r="DN28" s="19">
        <v>7.8598249166526304E-4</v>
      </c>
      <c r="DO28" s="19">
        <v>1.8227686083607302E-2</v>
      </c>
      <c r="DP28" s="19">
        <v>0.23368058025433999</v>
      </c>
      <c r="DQ28" s="19">
        <v>0.14652246756648901</v>
      </c>
      <c r="DR28" s="19">
        <v>1.4841109505466199</v>
      </c>
      <c r="DS28" s="19">
        <v>6.9571367262664996</v>
      </c>
      <c r="DT28" s="39">
        <v>6.2197088362611495E-8</v>
      </c>
      <c r="DU28" s="19">
        <v>0.37454957191890198</v>
      </c>
      <c r="DV28" s="39">
        <v>9.7995496451687503E-8</v>
      </c>
      <c r="DW28" s="19">
        <v>4.8553123852479703E-3</v>
      </c>
      <c r="DX28" s="19">
        <v>1.9319665756697701E-2</v>
      </c>
      <c r="DY28" s="19">
        <v>0.47852720998729198</v>
      </c>
      <c r="DZ28" s="19">
        <v>2.0141525691210401E-4</v>
      </c>
      <c r="EA28" s="19">
        <v>0.122512645295746</v>
      </c>
      <c r="EB28" s="19">
        <v>0.141076291840355</v>
      </c>
      <c r="EC28" s="19">
        <v>1.15920048460694E-4</v>
      </c>
      <c r="ED28" s="19">
        <v>9.0794520690722302E-2</v>
      </c>
      <c r="EE28" s="19">
        <v>0.46616705241187401</v>
      </c>
      <c r="EF28" s="19">
        <v>6.7697437713760404</v>
      </c>
      <c r="EG28" s="19">
        <v>2.4681655224614799E-3</v>
      </c>
      <c r="EH28" s="39">
        <v>1.09590971009153E-7</v>
      </c>
      <c r="EI28" s="19">
        <v>0.252075612261981</v>
      </c>
      <c r="EJ28" s="19">
        <v>3.08481598507446E-2</v>
      </c>
      <c r="EK28" s="19">
        <v>0.10914785788944199</v>
      </c>
      <c r="EL28" s="19">
        <v>4.7854913580860101E-4</v>
      </c>
      <c r="EM28" s="19">
        <v>5.2571884760770704</v>
      </c>
      <c r="EN28" s="19">
        <v>1.25673269891451E-3</v>
      </c>
      <c r="EO28" s="19">
        <v>9.2995977353451595E-2</v>
      </c>
      <c r="EP28" s="39">
        <v>1.09018823195946E-7</v>
      </c>
      <c r="EQ28" s="39">
        <v>3.2089501744781997E-5</v>
      </c>
      <c r="ER28" s="19">
        <v>0.10635311111517</v>
      </c>
      <c r="ES28" s="39">
        <v>2.81927596739256E-7</v>
      </c>
      <c r="ET28" s="19">
        <v>6.4262525509500304E-2</v>
      </c>
      <c r="EU28" s="39">
        <v>9.3643428884843999E-8</v>
      </c>
      <c r="EV28" s="19">
        <v>2.7312373825472601E-2</v>
      </c>
      <c r="EW28" s="19">
        <v>3.7093926981820702</v>
      </c>
      <c r="EX28" s="39">
        <v>9.0454381251096395E-8</v>
      </c>
      <c r="EY28" s="19">
        <v>1.75447933499572</v>
      </c>
      <c r="EZ28" s="19">
        <v>18.450779692858202</v>
      </c>
      <c r="FA28" s="39">
        <v>1.50968787339848E-5</v>
      </c>
      <c r="FB28" s="19">
        <v>0.48016862960436502</v>
      </c>
      <c r="FC28" s="39">
        <v>6.5298098770719003E-8</v>
      </c>
      <c r="FD28" s="19">
        <v>0.61690327248443599</v>
      </c>
      <c r="FE28" s="19">
        <v>9.2633842081623295E-4</v>
      </c>
      <c r="FF28" s="39">
        <v>1.1820833432730701E-7</v>
      </c>
      <c r="FG28" s="19">
        <v>2.9419451578469698E-2</v>
      </c>
      <c r="FH28" s="39">
        <v>9.7261951355758505E-8</v>
      </c>
      <c r="FI28" s="19">
        <v>1.50045503735095E-2</v>
      </c>
      <c r="FJ28" s="19">
        <v>3.9790869928729003E-2</v>
      </c>
      <c r="FK28" s="39">
        <v>1.8368821815693799E-7</v>
      </c>
      <c r="FL28" s="19">
        <v>4.7882936234617199</v>
      </c>
      <c r="FM28" s="19">
        <v>6.4789347578761203E-2</v>
      </c>
      <c r="FN28" s="19">
        <v>20.306698801710901</v>
      </c>
      <c r="FO28" s="19">
        <v>1.5654862654973301</v>
      </c>
      <c r="FP28" s="19">
        <v>1.2823821742252599</v>
      </c>
      <c r="FQ28" s="19">
        <v>2.28093499827335</v>
      </c>
      <c r="FR28" s="19">
        <v>1.9605079538415702E-3</v>
      </c>
      <c r="FS28" s="39">
        <v>9.17427039355024E-8</v>
      </c>
      <c r="FT28" s="39">
        <v>8.9997074232795106E-8</v>
      </c>
      <c r="FU28" s="19">
        <v>0.118725877688399</v>
      </c>
      <c r="FV28" s="19">
        <v>9.2507604707480803E-2</v>
      </c>
      <c r="FW28" s="19">
        <v>1.67522868918272E-4</v>
      </c>
      <c r="FX28" s="19">
        <v>0.76593871168998295</v>
      </c>
      <c r="FY28" s="19">
        <v>5.7196892349462597E-2</v>
      </c>
      <c r="FZ28" s="19">
        <v>190.06775041449001</v>
      </c>
      <c r="GA28" s="15">
        <v>2.8969999999999998</v>
      </c>
      <c r="GB28" s="15">
        <v>0</v>
      </c>
      <c r="GC28" s="15">
        <v>0</v>
      </c>
      <c r="GD28" s="15">
        <v>0.02</v>
      </c>
      <c r="GE28" s="15">
        <v>0</v>
      </c>
      <c r="GF28" s="15">
        <v>0</v>
      </c>
      <c r="GG28" s="15">
        <v>0</v>
      </c>
      <c r="GH28" s="15">
        <v>0.76900000000000002</v>
      </c>
      <c r="GI28" s="15">
        <v>9.39</v>
      </c>
      <c r="GJ28" s="15">
        <v>4.0000000000000001E-3</v>
      </c>
      <c r="GK28" s="15">
        <v>0</v>
      </c>
      <c r="GL28" s="15">
        <v>0</v>
      </c>
      <c r="GM28" s="15">
        <v>0</v>
      </c>
      <c r="GN28" s="15">
        <v>0</v>
      </c>
    </row>
    <row r="29" spans="1:196">
      <c r="A29" s="19" t="s">
        <v>130</v>
      </c>
      <c r="B29" s="19" t="s">
        <v>131</v>
      </c>
      <c r="C29" s="39">
        <v>6.8888857416961603E-8</v>
      </c>
      <c r="D29" s="19">
        <v>3.9072198286818599E-2</v>
      </c>
      <c r="E29" s="19">
        <v>1.6089801502049199</v>
      </c>
      <c r="F29" s="19">
        <v>0.16594904558043799</v>
      </c>
      <c r="G29" s="19">
        <v>9.0179307651128398E-4</v>
      </c>
      <c r="H29" s="19">
        <v>3.1716982941719699E-4</v>
      </c>
      <c r="I29" s="19">
        <v>356.63375554356799</v>
      </c>
      <c r="J29" s="19">
        <v>1.5540112785153799</v>
      </c>
      <c r="K29" s="19">
        <v>2.9072289242776698E-4</v>
      </c>
      <c r="L29" s="39">
        <v>3.7820119052357302E-8</v>
      </c>
      <c r="M29" s="19">
        <v>2.2726509289662002E-2</v>
      </c>
      <c r="N29" s="19">
        <v>9.4213046367814593E-3</v>
      </c>
      <c r="O29" s="19">
        <v>1.5838859739125698E-2</v>
      </c>
      <c r="P29" s="19">
        <v>6.8900050872916299E-3</v>
      </c>
      <c r="Q29" s="19">
        <v>9.4395169634530998</v>
      </c>
      <c r="R29" s="19">
        <v>1.05650955384938E-2</v>
      </c>
      <c r="S29" s="19">
        <v>1.85236971933748E-3</v>
      </c>
      <c r="T29" s="39">
        <v>1.92065365545593E-7</v>
      </c>
      <c r="U29" s="19">
        <v>1.5581449918445299E-3</v>
      </c>
      <c r="V29" s="19">
        <v>8.6789480791843899E-4</v>
      </c>
      <c r="W29" s="19">
        <v>7.0181611310287501E-4</v>
      </c>
      <c r="X29" s="19">
        <v>7.5482645604117493E-2</v>
      </c>
      <c r="Y29" s="39">
        <v>1.58768988490415E-7</v>
      </c>
      <c r="Z29" s="39">
        <v>3.4794136928676703E-5</v>
      </c>
      <c r="AA29" s="19">
        <v>1.7308266494646701E-2</v>
      </c>
      <c r="AB29" s="19">
        <v>2.1465352834640098E-3</v>
      </c>
      <c r="AC29" s="19">
        <v>0</v>
      </c>
      <c r="AD29" s="19">
        <v>4.8415596706694597E-2</v>
      </c>
      <c r="AE29" s="19">
        <v>0.20995796276468501</v>
      </c>
      <c r="AF29" s="19">
        <v>8.7135352340394601E-2</v>
      </c>
      <c r="AG29" s="39">
        <v>1.47324271271182E-7</v>
      </c>
      <c r="AH29" s="39">
        <v>9.3849035429419905E-7</v>
      </c>
      <c r="AI29" s="19">
        <v>0.11463246445631201</v>
      </c>
      <c r="AJ29" s="19">
        <v>2.0941140575881101</v>
      </c>
      <c r="AK29" s="19">
        <v>7.0009688725636999E-3</v>
      </c>
      <c r="AL29" s="39">
        <v>5.2365468753662702E-8</v>
      </c>
      <c r="AM29" s="19">
        <v>2.4978153942664299E-3</v>
      </c>
      <c r="AN29" s="39">
        <v>5.8544974081740602E-5</v>
      </c>
      <c r="AO29" s="19">
        <v>0.19686343781389601</v>
      </c>
      <c r="AP29" s="39">
        <v>3.21111821505435E-5</v>
      </c>
      <c r="AQ29" s="19">
        <v>1.9384913342207499E-2</v>
      </c>
      <c r="AR29" s="19">
        <v>1.55872578148667</v>
      </c>
      <c r="AS29" s="19">
        <v>1.1040231158886999</v>
      </c>
      <c r="AT29" s="39">
        <v>2.9306070297356399E-8</v>
      </c>
      <c r="AU29" s="39">
        <v>3.0199434123485999E-7</v>
      </c>
      <c r="AV29" s="19">
        <v>5.8116172142134896</v>
      </c>
      <c r="AW29" s="39">
        <v>1.08210189296207E-8</v>
      </c>
      <c r="AX29" s="19">
        <v>7.2558437765793196E-2</v>
      </c>
      <c r="AY29" s="19">
        <v>2.3052386717327799E-2</v>
      </c>
      <c r="AZ29" s="19">
        <v>6.6140859904803201E-2</v>
      </c>
      <c r="BA29" s="19">
        <v>0.71622830164283502</v>
      </c>
      <c r="BB29" s="19">
        <v>0.66974029117136602</v>
      </c>
      <c r="BC29" s="39">
        <v>1.02274844822195E-7</v>
      </c>
      <c r="BD29" s="39">
        <v>1.5999347357876699E-5</v>
      </c>
      <c r="BE29" s="39">
        <v>1.41362064447742E-7</v>
      </c>
      <c r="BF29" s="19">
        <v>4.1428237523657603E-2</v>
      </c>
      <c r="BG29" s="19">
        <v>6.95121741247529E-3</v>
      </c>
      <c r="BH29" s="19">
        <v>4.7676845264962902</v>
      </c>
      <c r="BI29" s="19">
        <v>122.16502120429401</v>
      </c>
      <c r="BJ29" s="19">
        <v>0.175131207133014</v>
      </c>
      <c r="BK29" s="19">
        <v>1.32305195860695E-2</v>
      </c>
      <c r="BL29" s="39">
        <v>1.27888374840782E-7</v>
      </c>
      <c r="BM29" s="19">
        <v>0.30067863590013899</v>
      </c>
      <c r="BN29" s="19">
        <v>4.77634088220106E-3</v>
      </c>
      <c r="BO29" s="19">
        <v>0.54296343840553896</v>
      </c>
      <c r="BP29" s="19">
        <v>1.6925084347918699E-3</v>
      </c>
      <c r="BQ29" s="19">
        <v>0.45326893005796498</v>
      </c>
      <c r="BR29" s="19">
        <v>0.103068071421483</v>
      </c>
      <c r="BS29" s="19">
        <v>0.22475058293182501</v>
      </c>
      <c r="BT29" s="19">
        <v>3.1698364620841101E-4</v>
      </c>
      <c r="BU29" s="19">
        <v>1.56563901784139E-3</v>
      </c>
      <c r="BV29" s="19">
        <v>7.7730900236314696E-2</v>
      </c>
      <c r="BW29" s="39">
        <v>7.6631144081167494E-5</v>
      </c>
      <c r="BX29" s="19">
        <v>0.112398760879132</v>
      </c>
      <c r="BY29" s="19">
        <v>2.2243843986320799</v>
      </c>
      <c r="BZ29" s="19">
        <v>3.1552060494626499E-2</v>
      </c>
      <c r="CA29" s="19">
        <v>3.6173468106789203E-2</v>
      </c>
      <c r="CB29" s="39">
        <v>1.24229473337088E-7</v>
      </c>
      <c r="CC29" s="19">
        <v>2.6688986116949901E-3</v>
      </c>
      <c r="CD29" s="19">
        <v>7.1154397167240398E-3</v>
      </c>
      <c r="CE29" s="19">
        <v>8.4294946242675408</v>
      </c>
      <c r="CF29" s="39">
        <v>9.2388446497412797E-5</v>
      </c>
      <c r="CG29" s="19">
        <v>2.64008615399694E-2</v>
      </c>
      <c r="CH29" s="39">
        <v>1.5802736401654799E-7</v>
      </c>
      <c r="CI29" s="19">
        <v>1.76830317763832E-3</v>
      </c>
      <c r="CJ29" s="19">
        <v>0.10924241202702099</v>
      </c>
      <c r="CK29" s="39">
        <v>2.2241869117535699E-7</v>
      </c>
      <c r="CL29" s="19">
        <v>1.6315283099910999E-2</v>
      </c>
      <c r="CM29" s="39">
        <v>7.4128008340948605E-8</v>
      </c>
      <c r="CN29" s="19">
        <v>4.5078786116049896E-3</v>
      </c>
      <c r="CO29" s="39">
        <v>1.90310945867675E-8</v>
      </c>
      <c r="CP29" s="19">
        <v>6.7365294704419307E-2</v>
      </c>
      <c r="CQ29" s="39">
        <v>2.8191356800078598E-7</v>
      </c>
      <c r="CR29" s="19">
        <v>1.63890679347641E-4</v>
      </c>
      <c r="CS29" s="19">
        <v>0.73075818957272298</v>
      </c>
      <c r="CT29" s="19">
        <v>1.3317414017189401E-4</v>
      </c>
      <c r="CU29" s="19">
        <v>7.34989616469369</v>
      </c>
      <c r="CV29" s="19">
        <v>1.01353462150318E-2</v>
      </c>
      <c r="CW29" s="19">
        <v>2.0766166946429802E-2</v>
      </c>
      <c r="CX29" s="19">
        <v>1.01544840400445</v>
      </c>
      <c r="CY29" s="39">
        <v>2.7978809153309501E-7</v>
      </c>
      <c r="CZ29" s="19">
        <v>3.4637406148501099E-3</v>
      </c>
      <c r="DA29" s="39">
        <v>1.4910234434522199E-5</v>
      </c>
      <c r="DB29" s="19">
        <v>2.1571399491489601E-3</v>
      </c>
      <c r="DC29" s="19">
        <v>4.2663763465486202E-3</v>
      </c>
      <c r="DD29" s="19">
        <v>2.5377716690146102E-2</v>
      </c>
      <c r="DE29" s="39">
        <v>4.67181231412978E-7</v>
      </c>
      <c r="DF29" s="19">
        <v>2.4673483339850899E-3</v>
      </c>
      <c r="DG29" s="19">
        <v>1.90931779385686</v>
      </c>
      <c r="DH29" s="19">
        <v>2.7886793411362899E-2</v>
      </c>
      <c r="DI29" s="19">
        <v>2.9694032465959301E-2</v>
      </c>
      <c r="DJ29" s="19">
        <v>1.21174054228266E-3</v>
      </c>
      <c r="DK29" s="19">
        <v>2.6393048112733301E-3</v>
      </c>
      <c r="DL29" s="19">
        <v>53.997720236420903</v>
      </c>
      <c r="DM29" s="19">
        <v>4.6785973921428199E-2</v>
      </c>
      <c r="DN29" s="19">
        <v>5.6152487503925803E-3</v>
      </c>
      <c r="DO29" s="19">
        <v>9.0408870515915306E-3</v>
      </c>
      <c r="DP29" s="19">
        <v>0.29592144399943898</v>
      </c>
      <c r="DQ29" s="19">
        <v>4.7264499706712898E-2</v>
      </c>
      <c r="DR29" s="19">
        <v>0.43308345010339</v>
      </c>
      <c r="DS29" s="19">
        <v>1.9997345872513599E-2</v>
      </c>
      <c r="DT29" s="19">
        <v>0.13882392727225401</v>
      </c>
      <c r="DU29" s="19">
        <v>2.8157347285261199E-3</v>
      </c>
      <c r="DV29" s="19">
        <v>1.8888160070760899E-4</v>
      </c>
      <c r="DW29" s="19">
        <v>3.0573465992330098E-3</v>
      </c>
      <c r="DX29" s="39">
        <v>2.8412230448584899E-5</v>
      </c>
      <c r="DY29" s="19">
        <v>1.92912959587674</v>
      </c>
      <c r="DZ29" s="19">
        <v>71.984674392118805</v>
      </c>
      <c r="EA29" s="19">
        <v>4.9109432422003198E-2</v>
      </c>
      <c r="EB29" s="19">
        <v>6.0544524124375901E-2</v>
      </c>
      <c r="EC29" s="19">
        <v>1.6491167783437</v>
      </c>
      <c r="ED29" s="19">
        <v>0.117898377406937</v>
      </c>
      <c r="EE29" s="19">
        <v>3.3359054552726901E-4</v>
      </c>
      <c r="EF29" s="19">
        <v>2.2613772588515101E-4</v>
      </c>
      <c r="EG29" s="39">
        <v>2.8776907007828401E-8</v>
      </c>
      <c r="EH29" s="19">
        <v>0.11239397083882099</v>
      </c>
      <c r="EI29" s="19">
        <v>0.43389039034125199</v>
      </c>
      <c r="EJ29" s="19">
        <v>0.54025614724234305</v>
      </c>
      <c r="EK29" s="39">
        <v>9.1698537909288606E-5</v>
      </c>
      <c r="EL29" s="19">
        <v>4.8062051624044599</v>
      </c>
      <c r="EM29" s="19">
        <v>1.4117287805427801</v>
      </c>
      <c r="EN29" s="19">
        <v>1.23820554305713E-2</v>
      </c>
      <c r="EO29" s="19">
        <v>2.44708795693454E-3</v>
      </c>
      <c r="EP29" s="19">
        <v>2.3587031070755001E-3</v>
      </c>
      <c r="EQ29" s="39">
        <v>1.06453543875797E-9</v>
      </c>
      <c r="ER29" s="19">
        <v>3.6626635803250998E-2</v>
      </c>
      <c r="ES29" s="39">
        <v>7.2037283578097502E-7</v>
      </c>
      <c r="ET29" s="19">
        <v>85.987661632920293</v>
      </c>
      <c r="EU29" s="19">
        <v>9.0909822437555299E-2</v>
      </c>
      <c r="EV29" s="39">
        <v>2.1896221374586699E-7</v>
      </c>
      <c r="EW29" s="19">
        <v>1.6835859389748001E-3</v>
      </c>
      <c r="EX29" s="19">
        <v>5.1742919148066502E-2</v>
      </c>
      <c r="EY29" s="19">
        <v>0.49410507489726702</v>
      </c>
      <c r="EZ29" s="19">
        <v>2.75632120149803E-3</v>
      </c>
      <c r="FA29" s="39">
        <v>1.6419974634121399E-7</v>
      </c>
      <c r="FB29" s="19">
        <v>1.7671161533515601E-2</v>
      </c>
      <c r="FC29" s="39">
        <v>6.12143511233398E-8</v>
      </c>
      <c r="FD29" s="19">
        <v>8.7512672968404606E-2</v>
      </c>
      <c r="FE29" s="19">
        <v>1.17688576037501E-3</v>
      </c>
      <c r="FF29" s="39">
        <v>5.0085265575238302E-8</v>
      </c>
      <c r="FG29" s="19">
        <v>0.37614342269865497</v>
      </c>
      <c r="FH29" s="19">
        <v>5.7121601999386403E-4</v>
      </c>
      <c r="FI29" s="19">
        <v>1.37618370040382E-3</v>
      </c>
      <c r="FJ29" s="19">
        <v>2.5841298439406999</v>
      </c>
      <c r="FK29" s="39">
        <v>7.8431495894495596E-8</v>
      </c>
      <c r="FL29" s="19">
        <v>1.2334374756920801E-2</v>
      </c>
      <c r="FM29" s="19">
        <v>2.52544780040421E-3</v>
      </c>
      <c r="FN29" s="19">
        <v>0.44396804101064502</v>
      </c>
      <c r="FO29" s="19">
        <v>7.1825360893313206E-2</v>
      </c>
      <c r="FP29" s="19">
        <v>5.1129751085209597E-2</v>
      </c>
      <c r="FQ29" s="19">
        <v>1.97153119652918</v>
      </c>
      <c r="FR29" s="19">
        <v>1.72452006156031E-4</v>
      </c>
      <c r="FS29" s="39">
        <v>8.1117384430095102E-8</v>
      </c>
      <c r="FT29" s="39">
        <v>1.6496564614710499E-7</v>
      </c>
      <c r="FU29" s="19">
        <v>3.8391407193656801E-2</v>
      </c>
      <c r="FV29" s="19">
        <v>0.373690911075446</v>
      </c>
      <c r="FW29" s="19">
        <v>3.8407675283684199E-3</v>
      </c>
      <c r="FX29" s="19">
        <v>0.18210965405554499</v>
      </c>
      <c r="FY29" s="39">
        <v>2.8920157637077398E-7</v>
      </c>
      <c r="FZ29" s="19">
        <v>764.49472135137796</v>
      </c>
      <c r="GA29" s="15">
        <v>0.4</v>
      </c>
      <c r="GB29" s="15">
        <v>0</v>
      </c>
      <c r="GC29" s="15">
        <v>6.0000000000000001E-3</v>
      </c>
      <c r="GD29" s="15">
        <v>0</v>
      </c>
      <c r="GE29" s="15">
        <v>0.44</v>
      </c>
      <c r="GF29" s="15">
        <v>0</v>
      </c>
      <c r="GG29" s="15">
        <v>0</v>
      </c>
      <c r="GH29" s="15">
        <v>0</v>
      </c>
      <c r="GI29" s="15">
        <v>0.497</v>
      </c>
      <c r="GJ29" s="15">
        <v>0</v>
      </c>
      <c r="GK29" s="15">
        <v>0</v>
      </c>
      <c r="GL29" s="15">
        <v>1.6060000000000001</v>
      </c>
      <c r="GM29" s="15">
        <v>0</v>
      </c>
      <c r="GN29" s="15">
        <v>4.9000000000000002E-2</v>
      </c>
    </row>
    <row r="30" spans="1:196">
      <c r="A30" s="19" t="s">
        <v>8</v>
      </c>
      <c r="B30" s="19" t="s">
        <v>132</v>
      </c>
      <c r="C30" s="19">
        <v>5.4124891649873501E-4</v>
      </c>
      <c r="D30" s="19">
        <v>1.0894210612349899</v>
      </c>
      <c r="E30" s="19">
        <v>0.23159045567033601</v>
      </c>
      <c r="F30" s="19">
        <v>0.46619688734895898</v>
      </c>
      <c r="G30" s="19">
        <v>15.6627530928388</v>
      </c>
      <c r="H30" s="19">
        <v>1.5858538464979099</v>
      </c>
      <c r="I30" s="19">
        <v>139.360860444803</v>
      </c>
      <c r="J30" s="19">
        <v>30.306712120981501</v>
      </c>
      <c r="K30" s="19">
        <v>0.11262606637904</v>
      </c>
      <c r="L30" s="19">
        <v>1.47961903901104E-2</v>
      </c>
      <c r="M30" s="19">
        <v>0.125523393279418</v>
      </c>
      <c r="N30" s="19">
        <v>1.0152956433467</v>
      </c>
      <c r="O30" s="19">
        <v>8.8840058722037804E-2</v>
      </c>
      <c r="P30" s="19">
        <v>0.32898603406261201</v>
      </c>
      <c r="Q30" s="19">
        <v>294.73508989416302</v>
      </c>
      <c r="R30" s="19">
        <v>1.15771277501064</v>
      </c>
      <c r="S30" s="19">
        <v>0.22888748462403899</v>
      </c>
      <c r="T30" s="19">
        <v>1.5305648452537599E-2</v>
      </c>
      <c r="U30" s="19">
        <v>0.275727700363053</v>
      </c>
      <c r="V30" s="19">
        <v>0.18830487839270599</v>
      </c>
      <c r="W30" s="19">
        <v>8.8521427687102694E-2</v>
      </c>
      <c r="X30" s="19">
        <v>30.386625702613099</v>
      </c>
      <c r="Y30" s="19">
        <v>6.1049106108381697</v>
      </c>
      <c r="Z30" s="19">
        <v>5.3691469191607801</v>
      </c>
      <c r="AA30" s="19">
        <v>0.126568154446183</v>
      </c>
      <c r="AB30" s="19">
        <v>5.4387345929189403E-2</v>
      </c>
      <c r="AC30" s="19">
        <v>1.3031751316737599E-4</v>
      </c>
      <c r="AD30" s="19">
        <v>0</v>
      </c>
      <c r="AE30" s="19">
        <v>2.12639052948305E-2</v>
      </c>
      <c r="AF30" s="19">
        <v>952.58137386998703</v>
      </c>
      <c r="AG30" s="19">
        <v>12.1253737544922</v>
      </c>
      <c r="AH30" s="39">
        <v>4.13600412519648E-5</v>
      </c>
      <c r="AI30" s="19">
        <v>33.246904771985001</v>
      </c>
      <c r="AJ30" s="19">
        <v>974.78392111610106</v>
      </c>
      <c r="AK30" s="19">
        <v>10.787765825698299</v>
      </c>
      <c r="AL30" s="19">
        <v>7.97194675465728E-3</v>
      </c>
      <c r="AM30" s="19">
        <v>9.3715781005272697E-2</v>
      </c>
      <c r="AN30" s="19">
        <v>1.10440041356922</v>
      </c>
      <c r="AO30" s="19">
        <v>9.0250139669035306E-2</v>
      </c>
      <c r="AP30" s="19">
        <v>6.6674999165736004</v>
      </c>
      <c r="AQ30" s="19">
        <v>1.02581186502387E-2</v>
      </c>
      <c r="AR30" s="19">
        <v>0.61238772758635796</v>
      </c>
      <c r="AS30" s="19">
        <v>54.691645501665398</v>
      </c>
      <c r="AT30" s="19">
        <v>0.74622455179508596</v>
      </c>
      <c r="AU30" s="39">
        <v>2.1540903351557901E-7</v>
      </c>
      <c r="AV30" s="19">
        <v>91.805374569015797</v>
      </c>
      <c r="AW30" s="39">
        <v>1.8849101805926E-8</v>
      </c>
      <c r="AX30" s="19">
        <v>4.8829480228036902E-3</v>
      </c>
      <c r="AY30" s="19">
        <v>0.48417470208798202</v>
      </c>
      <c r="AZ30" s="19">
        <v>1.0294730012220099</v>
      </c>
      <c r="BA30" s="19">
        <v>0.45669667715520901</v>
      </c>
      <c r="BB30" s="19">
        <v>1.7463232861562501E-2</v>
      </c>
      <c r="BC30" s="19">
        <v>2.5260078462767201E-2</v>
      </c>
      <c r="BD30" s="19">
        <v>1.4880455206765499</v>
      </c>
      <c r="BE30" s="19">
        <v>0.82830061587465798</v>
      </c>
      <c r="BF30" s="19">
        <v>0.133957417138204</v>
      </c>
      <c r="BG30" s="19">
        <v>0.87342994384900496</v>
      </c>
      <c r="BH30" s="19">
        <v>8.1145184360996403</v>
      </c>
      <c r="BI30" s="19">
        <v>371.45688359224999</v>
      </c>
      <c r="BJ30" s="19">
        <v>3.6917875460502301</v>
      </c>
      <c r="BK30" s="19">
        <v>9.3282224250977304E-4</v>
      </c>
      <c r="BL30" s="19">
        <v>8.1752251428323392E-3</v>
      </c>
      <c r="BM30" s="19">
        <v>1179.38610442915</v>
      </c>
      <c r="BN30" s="19">
        <v>1.43925080497317</v>
      </c>
      <c r="BO30" s="19">
        <v>12.9485159540219</v>
      </c>
      <c r="BP30" s="19">
        <v>0.148961208154159</v>
      </c>
      <c r="BQ30" s="19">
        <v>6.3330990091996206E-2</v>
      </c>
      <c r="BR30" s="39">
        <v>1.01424318725525E-7</v>
      </c>
      <c r="BS30" s="19">
        <v>3.62526354641542E-3</v>
      </c>
      <c r="BT30" s="19">
        <v>0.392553930272389</v>
      </c>
      <c r="BU30" s="19">
        <v>6.1959472197010996E-3</v>
      </c>
      <c r="BV30" s="19">
        <v>200.762696026209</v>
      </c>
      <c r="BW30" s="19">
        <v>4.1789480471112999</v>
      </c>
      <c r="BX30" s="19">
        <v>1.81723230180208</v>
      </c>
      <c r="BY30" s="19">
        <v>27.5116669893596</v>
      </c>
      <c r="BZ30" s="19">
        <v>21.9004587348585</v>
      </c>
      <c r="CA30" s="19">
        <v>2.7820997450656099E-2</v>
      </c>
      <c r="CB30" s="19">
        <v>0.35978966979370802</v>
      </c>
      <c r="CC30" s="19">
        <v>34.242287476629798</v>
      </c>
      <c r="CD30" s="19">
        <v>12.7942518718885</v>
      </c>
      <c r="CE30" s="19">
        <v>205.43579321427799</v>
      </c>
      <c r="CF30" s="19">
        <v>6.0120712757073397E-2</v>
      </c>
      <c r="CG30" s="19">
        <v>1055.22219206361</v>
      </c>
      <c r="CH30" s="19">
        <v>1.4933497319931099</v>
      </c>
      <c r="CI30" s="19">
        <v>2.8223187466026798</v>
      </c>
      <c r="CJ30" s="19">
        <v>0.11842777563147899</v>
      </c>
      <c r="CK30" s="19">
        <v>1.9250380616804501E-2</v>
      </c>
      <c r="CL30" s="19">
        <v>1.2361650412963101</v>
      </c>
      <c r="CM30" s="19">
        <v>7.5949025446854904E-2</v>
      </c>
      <c r="CN30" s="19">
        <v>6.0529720072829996</v>
      </c>
      <c r="CO30" s="19">
        <v>1.05058348295844</v>
      </c>
      <c r="CP30" s="19">
        <v>1.65710315608896</v>
      </c>
      <c r="CQ30" s="19">
        <v>6.5496909325891096E-3</v>
      </c>
      <c r="CR30" s="19">
        <v>6.9010949275064004E-4</v>
      </c>
      <c r="CS30" s="19">
        <v>2.6145991812852301</v>
      </c>
      <c r="CT30" s="19">
        <v>2.12183751934875</v>
      </c>
      <c r="CU30" s="19">
        <v>15.0100872124905</v>
      </c>
      <c r="CV30" s="19">
        <v>3.09851548573081E-2</v>
      </c>
      <c r="CW30" s="19">
        <v>4.7485017367500503E-3</v>
      </c>
      <c r="CX30" s="19">
        <v>119.59984687609899</v>
      </c>
      <c r="CY30" s="19">
        <v>0.15321070500563799</v>
      </c>
      <c r="CZ30" s="19">
        <v>9.8543913607478897E-2</v>
      </c>
      <c r="DA30" s="19">
        <v>0.33683478138495299</v>
      </c>
      <c r="DB30" s="19">
        <v>9.5146161934003895E-2</v>
      </c>
      <c r="DC30" s="19">
        <v>7.0893536787515005E-2</v>
      </c>
      <c r="DD30" s="19">
        <v>80.237564578268504</v>
      </c>
      <c r="DE30" s="19">
        <v>0.68079193087872003</v>
      </c>
      <c r="DF30" s="19">
        <v>1.0699352367934101</v>
      </c>
      <c r="DG30" s="19">
        <v>1.05882510665259</v>
      </c>
      <c r="DH30" s="19">
        <v>4.8579681919761796E-3</v>
      </c>
      <c r="DI30" s="19">
        <v>0.91452515173284499</v>
      </c>
      <c r="DJ30" s="19">
        <v>7.6532603547532996E-2</v>
      </c>
      <c r="DK30" s="19">
        <v>6.8317663325175504E-3</v>
      </c>
      <c r="DL30" s="19">
        <v>204.23183149107899</v>
      </c>
      <c r="DM30" s="19">
        <v>11.5089067777326</v>
      </c>
      <c r="DN30" s="19">
        <v>1.39114172837367</v>
      </c>
      <c r="DO30" s="19">
        <v>0.21435730389160301</v>
      </c>
      <c r="DP30" s="19">
        <v>0.119136503977688</v>
      </c>
      <c r="DQ30" s="19">
        <v>26.2364534671465</v>
      </c>
      <c r="DR30" s="19">
        <v>4.16539038777353E-2</v>
      </c>
      <c r="DS30" s="19">
        <v>0.795751755399973</v>
      </c>
      <c r="DT30" s="19">
        <v>9.5477494015658397</v>
      </c>
      <c r="DU30" s="19">
        <v>0.21032148839008699</v>
      </c>
      <c r="DV30" s="19">
        <v>0.82523373072219797</v>
      </c>
      <c r="DW30" s="19">
        <v>15.105036205144099</v>
      </c>
      <c r="DX30" s="19">
        <v>29.577327339737099</v>
      </c>
      <c r="DY30" s="19">
        <v>96.067761376233193</v>
      </c>
      <c r="DZ30" s="19">
        <v>10.1327268754324</v>
      </c>
      <c r="EA30" s="19">
        <v>0.11425429791313101</v>
      </c>
      <c r="EB30" s="19">
        <v>227.66523250522499</v>
      </c>
      <c r="EC30" s="19">
        <v>0.113402548352775</v>
      </c>
      <c r="ED30" s="19">
        <v>3.8495914592695901</v>
      </c>
      <c r="EE30" s="19">
        <v>44.375849127038798</v>
      </c>
      <c r="EF30" s="19">
        <v>6.1952938062165598E-2</v>
      </c>
      <c r="EG30" s="19">
        <v>4.60152005342247E-3</v>
      </c>
      <c r="EH30" s="19">
        <v>4.8033868239881101E-2</v>
      </c>
      <c r="EI30" s="19">
        <v>1.0704643287467199</v>
      </c>
      <c r="EJ30" s="19">
        <v>0.24664609885887001</v>
      </c>
      <c r="EK30" s="19">
        <v>1.5561905008882999</v>
      </c>
      <c r="EL30" s="19">
        <v>2.3223913180430399E-2</v>
      </c>
      <c r="EM30" s="19">
        <v>78.590518513191199</v>
      </c>
      <c r="EN30" s="19">
        <v>12.059661266636001</v>
      </c>
      <c r="EO30" s="19">
        <v>1.98757233630555</v>
      </c>
      <c r="EP30" s="19">
        <v>1.2662756149557501E-2</v>
      </c>
      <c r="EQ30" s="39">
        <v>6.8211793118142696E-5</v>
      </c>
      <c r="ER30" s="19">
        <v>17.236533604131299</v>
      </c>
      <c r="ES30" s="39">
        <v>3.5907401785511699E-7</v>
      </c>
      <c r="ET30" s="19">
        <v>521.22750818231498</v>
      </c>
      <c r="EU30" s="19">
        <v>2.3549018474705399</v>
      </c>
      <c r="EV30" s="19">
        <v>5.8088276180930702E-2</v>
      </c>
      <c r="EW30" s="19">
        <v>0.18728618520045601</v>
      </c>
      <c r="EX30" s="19">
        <v>4.8748883881777104E-3</v>
      </c>
      <c r="EY30" s="19">
        <v>55.6016918771329</v>
      </c>
      <c r="EZ30" s="19">
        <v>21.704385135180701</v>
      </c>
      <c r="FA30" s="19">
        <v>7.33163345872877E-3</v>
      </c>
      <c r="FB30" s="19">
        <v>49.315614166224201</v>
      </c>
      <c r="FC30" s="19">
        <v>5.1864561061434498E-4</v>
      </c>
      <c r="FD30" s="19">
        <v>526.30744120174495</v>
      </c>
      <c r="FE30" s="19">
        <v>1.82908490280644</v>
      </c>
      <c r="FF30" s="19">
        <v>3.9407343603515499E-2</v>
      </c>
      <c r="FG30" s="19">
        <v>5.7885969932952299E-3</v>
      </c>
      <c r="FH30" s="19">
        <v>6.8869874870572306E-2</v>
      </c>
      <c r="FI30" s="19">
        <v>2.5525582824477901E-2</v>
      </c>
      <c r="FJ30" s="19">
        <v>26.912583927471701</v>
      </c>
      <c r="FK30" s="19">
        <v>0.256240015602754</v>
      </c>
      <c r="FL30" s="19">
        <v>1.7786255459581901E-2</v>
      </c>
      <c r="FM30" s="19">
        <v>3.2513258484417902</v>
      </c>
      <c r="FN30" s="19">
        <v>76.129665563816999</v>
      </c>
      <c r="FO30" s="19">
        <v>798.55213488672905</v>
      </c>
      <c r="FP30" s="19">
        <v>1.7856207566086599</v>
      </c>
      <c r="FQ30" s="19">
        <v>3152.75355236629</v>
      </c>
      <c r="FR30" s="19">
        <v>2.1924411763608398</v>
      </c>
      <c r="FS30" s="19">
        <v>1.8041640704742599E-2</v>
      </c>
      <c r="FT30" s="19">
        <v>5.54866905502042E-2</v>
      </c>
      <c r="FU30" s="19">
        <v>5.1924476912210604</v>
      </c>
      <c r="FV30" s="19">
        <v>192.52981743850901</v>
      </c>
      <c r="FW30" s="19">
        <v>5.6951621076585003E-3</v>
      </c>
      <c r="FX30" s="19">
        <v>1.4190904418238901E-2</v>
      </c>
      <c r="FY30" s="19">
        <v>0.131767449414359</v>
      </c>
      <c r="FZ30" s="19">
        <v>12288.092390052299</v>
      </c>
      <c r="GA30" s="15">
        <v>6.7720000000000002</v>
      </c>
      <c r="GB30" s="15">
        <v>0</v>
      </c>
      <c r="GC30" s="15">
        <v>1.034</v>
      </c>
      <c r="GD30" s="15">
        <v>4.1909999999999998</v>
      </c>
      <c r="GE30" s="15">
        <v>1613.73</v>
      </c>
      <c r="GF30" s="15">
        <v>188.64599999999999</v>
      </c>
      <c r="GG30" s="15">
        <v>0</v>
      </c>
      <c r="GH30" s="15">
        <v>0</v>
      </c>
      <c r="GI30" s="15">
        <v>1372.877</v>
      </c>
      <c r="GJ30" s="15">
        <v>0</v>
      </c>
      <c r="GK30" s="15">
        <v>0</v>
      </c>
      <c r="GL30" s="15">
        <v>2.3769999999999998</v>
      </c>
      <c r="GM30" s="15">
        <v>0</v>
      </c>
      <c r="GN30" s="15">
        <v>0</v>
      </c>
    </row>
    <row r="31" spans="1:196">
      <c r="A31" s="19" t="s">
        <v>133</v>
      </c>
      <c r="B31" s="19" t="s">
        <v>134</v>
      </c>
      <c r="C31" s="19">
        <v>5.4658812825409103E-2</v>
      </c>
      <c r="D31" s="19">
        <v>0.21625106237416</v>
      </c>
      <c r="E31" s="19">
        <v>14.2806775810106</v>
      </c>
      <c r="F31" s="19">
        <v>4.6007304569345697</v>
      </c>
      <c r="G31" s="19">
        <v>0.55116462207331696</v>
      </c>
      <c r="H31" s="19">
        <v>5.2192016963279401E-2</v>
      </c>
      <c r="I31" s="19">
        <v>0.40172104703682099</v>
      </c>
      <c r="J31" s="19">
        <v>2.3786182218916601</v>
      </c>
      <c r="K31" s="19">
        <v>0.20477418316527901</v>
      </c>
      <c r="L31" s="39">
        <v>6.2734200079295302E-8</v>
      </c>
      <c r="M31" s="19">
        <v>3.9735501256789401</v>
      </c>
      <c r="N31" s="19">
        <v>118.378945182284</v>
      </c>
      <c r="O31" s="19">
        <v>0.18492013844486499</v>
      </c>
      <c r="P31" s="19">
        <v>19.397099041425701</v>
      </c>
      <c r="Q31" s="19">
        <v>296.52845822828198</v>
      </c>
      <c r="R31" s="19">
        <v>1.6408483047551799E-4</v>
      </c>
      <c r="S31" s="19">
        <v>3.5805292454452902</v>
      </c>
      <c r="T31" s="39">
        <v>2.18294552082458E-7</v>
      </c>
      <c r="U31" s="19">
        <v>5.0601198329832703E-2</v>
      </c>
      <c r="V31" s="19">
        <v>0.21131879851603499</v>
      </c>
      <c r="W31" s="19">
        <v>4.6941754412877096E-3</v>
      </c>
      <c r="X31" s="19">
        <v>3.2421478979252401</v>
      </c>
      <c r="Y31" s="19">
        <v>6.4904574722314604E-3</v>
      </c>
      <c r="Z31" s="19">
        <v>0.37674194388173698</v>
      </c>
      <c r="AA31" s="19">
        <v>11.243799255243999</v>
      </c>
      <c r="AB31" s="19">
        <v>0.119864198073404</v>
      </c>
      <c r="AC31" s="19">
        <v>0.52255644409976099</v>
      </c>
      <c r="AD31" s="19">
        <v>3.9355763601817098E-2</v>
      </c>
      <c r="AE31" s="19">
        <v>0</v>
      </c>
      <c r="AF31" s="19">
        <v>5.3807124267364097</v>
      </c>
      <c r="AG31" s="19">
        <v>75.665004107820096</v>
      </c>
      <c r="AH31" s="19">
        <v>416.621546966577</v>
      </c>
      <c r="AI31" s="19">
        <v>5.5120937950112997E-2</v>
      </c>
      <c r="AJ31" s="19">
        <v>1012.75587576637</v>
      </c>
      <c r="AK31" s="19">
        <v>0.163376339937717</v>
      </c>
      <c r="AL31" s="19">
        <v>4.3113744927019401E-2</v>
      </c>
      <c r="AM31" s="19">
        <v>62.4182684155953</v>
      </c>
      <c r="AN31" s="19">
        <v>3.9608197229698203E-2</v>
      </c>
      <c r="AO31" s="19">
        <v>15.5505999297242</v>
      </c>
      <c r="AP31" s="19">
        <v>0.650958351633938</v>
      </c>
      <c r="AQ31" s="19">
        <v>2.3558767912204098E-2</v>
      </c>
      <c r="AR31" s="19">
        <v>0.292644310569662</v>
      </c>
      <c r="AS31" s="19">
        <v>3.5634935105432399</v>
      </c>
      <c r="AT31" s="19">
        <v>5.1342726017406803E-2</v>
      </c>
      <c r="AU31" s="19">
        <v>72.487952668340796</v>
      </c>
      <c r="AV31" s="19">
        <v>35.7820419055952</v>
      </c>
      <c r="AW31" s="19">
        <v>1.17470441673441E-2</v>
      </c>
      <c r="AX31" s="19">
        <v>2.7221396007807401</v>
      </c>
      <c r="AY31" s="19">
        <v>6.6241458742275397E-2</v>
      </c>
      <c r="AZ31" s="19">
        <v>2.2552050138471502</v>
      </c>
      <c r="BA31" s="19">
        <v>0.21649241392247201</v>
      </c>
      <c r="BB31" s="19">
        <v>113.38578297128799</v>
      </c>
      <c r="BC31" s="19">
        <v>0.23148231805990199</v>
      </c>
      <c r="BD31" s="19">
        <v>0.123068884812705</v>
      </c>
      <c r="BE31" s="39">
        <v>3.2872348926015598E-6</v>
      </c>
      <c r="BF31" s="19">
        <v>0.21651369480299901</v>
      </c>
      <c r="BG31" s="19">
        <v>1.6548879346860799E-2</v>
      </c>
      <c r="BH31" s="19">
        <v>18.521213187405898</v>
      </c>
      <c r="BI31" s="19">
        <v>603.66752927844595</v>
      </c>
      <c r="BJ31" s="19">
        <v>104.583303855811</v>
      </c>
      <c r="BK31" s="19">
        <v>3.9625434461458497E-2</v>
      </c>
      <c r="BL31" s="19">
        <v>4.2508103325948801E-2</v>
      </c>
      <c r="BM31" s="19">
        <v>90.254743356392197</v>
      </c>
      <c r="BN31" s="19">
        <v>8.6214512268928001</v>
      </c>
      <c r="BO31" s="19">
        <v>5.1043826815864302</v>
      </c>
      <c r="BP31" s="19">
        <v>1.0304500449307899E-2</v>
      </c>
      <c r="BQ31" s="19">
        <v>1.2957212178006501</v>
      </c>
      <c r="BR31" s="19">
        <v>9.9495883252650706E-3</v>
      </c>
      <c r="BS31" s="19">
        <v>2.07541953137611E-3</v>
      </c>
      <c r="BT31" s="19">
        <v>1.23312302188335</v>
      </c>
      <c r="BU31" s="19">
        <v>3.12016903790013E-2</v>
      </c>
      <c r="BV31" s="19">
        <v>0.28470702621534899</v>
      </c>
      <c r="BW31" s="19">
        <v>1.04718162990257</v>
      </c>
      <c r="BX31" s="19">
        <v>4.7950552555264599E-2</v>
      </c>
      <c r="BY31" s="19">
        <v>658.086842354552</v>
      </c>
      <c r="BZ31" s="19">
        <v>86.033114092666494</v>
      </c>
      <c r="CA31" s="19">
        <v>2.1231109724835102</v>
      </c>
      <c r="CB31" s="19">
        <v>0.347264448941694</v>
      </c>
      <c r="CC31" s="19">
        <v>22.819433990425399</v>
      </c>
      <c r="CD31" s="19">
        <v>0.68562313233629801</v>
      </c>
      <c r="CE31" s="19">
        <v>479.06365230531298</v>
      </c>
      <c r="CF31" s="19">
        <v>1.8435859991260298E-2</v>
      </c>
      <c r="CG31" s="19">
        <v>2.9654701397310901</v>
      </c>
      <c r="CH31" s="19">
        <v>0.60334837927930896</v>
      </c>
      <c r="CI31" s="19">
        <v>7.5122477777195801E-2</v>
      </c>
      <c r="CJ31" s="19">
        <v>2.0827880183555002E-3</v>
      </c>
      <c r="CK31" s="39">
        <v>1.4792085870262199E-7</v>
      </c>
      <c r="CL31" s="19">
        <v>3.2458130063521402</v>
      </c>
      <c r="CM31" s="19">
        <v>1.2095596824414699E-3</v>
      </c>
      <c r="CN31" s="19">
        <v>2.49313820650173E-3</v>
      </c>
      <c r="CO31" s="19">
        <v>0.12917334679807699</v>
      </c>
      <c r="CP31" s="19">
        <v>5.2090926084897902</v>
      </c>
      <c r="CQ31" s="19">
        <v>1.18781428071471E-4</v>
      </c>
      <c r="CR31" s="19">
        <v>0.41139601016518401</v>
      </c>
      <c r="CS31" s="19">
        <v>0.41869659691158301</v>
      </c>
      <c r="CT31" s="19">
        <v>5.7727302094494302E-2</v>
      </c>
      <c r="CU31" s="19">
        <v>8.5440804759056892</v>
      </c>
      <c r="CV31" s="19">
        <v>0.17616334170584599</v>
      </c>
      <c r="CW31" s="19">
        <v>1.44437000157915E-2</v>
      </c>
      <c r="CX31" s="19">
        <v>145.26370149169799</v>
      </c>
      <c r="CY31" s="39">
        <v>1.9196409600000401E-7</v>
      </c>
      <c r="CZ31" s="19">
        <v>1.91727809075331</v>
      </c>
      <c r="DA31" s="19">
        <v>11.926902136721701</v>
      </c>
      <c r="DB31" s="19">
        <v>0.178215160138052</v>
      </c>
      <c r="DC31" s="19">
        <v>2.3471293910579698</v>
      </c>
      <c r="DD31" s="19">
        <v>0.20437020389403801</v>
      </c>
      <c r="DE31" s="19">
        <v>4.4291027033587903E-3</v>
      </c>
      <c r="DF31" s="19">
        <v>3.5457165889778097E-2</v>
      </c>
      <c r="DG31" s="19">
        <v>3.5518087273815402</v>
      </c>
      <c r="DH31" s="19">
        <v>0.316253936076408</v>
      </c>
      <c r="DI31" s="19">
        <v>1.3474714010848099</v>
      </c>
      <c r="DJ31" s="19">
        <v>2.8647955991068801</v>
      </c>
      <c r="DK31" s="19">
        <v>5.7745481308648698E-2</v>
      </c>
      <c r="DL31" s="19">
        <v>525.57524694925303</v>
      </c>
      <c r="DM31" s="19">
        <v>1.48561556310571</v>
      </c>
      <c r="DN31" s="19">
        <v>0.68158291033236695</v>
      </c>
      <c r="DO31" s="19">
        <v>4.5131759725652802</v>
      </c>
      <c r="DP31" s="19">
        <v>94.893110398357194</v>
      </c>
      <c r="DQ31" s="19">
        <v>32.036875536477098</v>
      </c>
      <c r="DR31" s="19">
        <v>0.63390821772683403</v>
      </c>
      <c r="DS31" s="19">
        <v>2.23008921508556</v>
      </c>
      <c r="DT31" s="19">
        <v>8.0356314999066696E-3</v>
      </c>
      <c r="DU31" s="19">
        <v>6.3430473960348996E-2</v>
      </c>
      <c r="DV31" s="19">
        <v>3.27972432893989E-3</v>
      </c>
      <c r="DW31" s="19">
        <v>0.53236847040798796</v>
      </c>
      <c r="DX31" s="19">
        <v>0.33309228376608002</v>
      </c>
      <c r="DY31" s="19">
        <v>4.4026075973118104</v>
      </c>
      <c r="DZ31" s="19">
        <v>183.68405460142401</v>
      </c>
      <c r="EA31" s="19">
        <v>0.64829262982214397</v>
      </c>
      <c r="EB31" s="19">
        <v>3.1325695935399098</v>
      </c>
      <c r="EC31" s="19">
        <v>2.21998234007179E-2</v>
      </c>
      <c r="ED31" s="19">
        <v>1.08105026626649</v>
      </c>
      <c r="EE31" s="19">
        <v>3.8973214770353399</v>
      </c>
      <c r="EF31" s="19">
        <v>0.38278712902591699</v>
      </c>
      <c r="EG31" s="19">
        <v>5.2857093883161999E-4</v>
      </c>
      <c r="EH31" s="19">
        <v>0.13475322642544801</v>
      </c>
      <c r="EI31" s="19">
        <v>9.0812679458445196</v>
      </c>
      <c r="EJ31" s="19">
        <v>30.865625168396001</v>
      </c>
      <c r="EK31" s="19">
        <v>0.61023369242102798</v>
      </c>
      <c r="EL31" s="19">
        <v>0.26092032016993699</v>
      </c>
      <c r="EM31" s="19">
        <v>12.105137948784799</v>
      </c>
      <c r="EN31" s="19">
        <v>6.6023443385315002</v>
      </c>
      <c r="EO31" s="19">
        <v>1.44510523565755</v>
      </c>
      <c r="EP31" s="19">
        <v>1.7051929065424101E-3</v>
      </c>
      <c r="EQ31" s="39">
        <v>7.4640986313562602E-10</v>
      </c>
      <c r="ER31" s="19">
        <v>28.508428996512801</v>
      </c>
      <c r="ES31" s="39">
        <v>4.5068096001535798E-7</v>
      </c>
      <c r="ET31" s="19">
        <v>493.67853883304599</v>
      </c>
      <c r="EU31" s="19">
        <v>0.30251864459644501</v>
      </c>
      <c r="EV31" s="19">
        <v>0.231202219089784</v>
      </c>
      <c r="EW31" s="19">
        <v>0.56278168234455395</v>
      </c>
      <c r="EX31" s="19">
        <v>2.0263841248438101E-2</v>
      </c>
      <c r="EY31" s="19">
        <v>1.31735362470022</v>
      </c>
      <c r="EZ31" s="19">
        <v>0.360798603273913</v>
      </c>
      <c r="FA31" s="19">
        <v>5.56649682998362E-2</v>
      </c>
      <c r="FB31" s="19">
        <v>1.45353027070526</v>
      </c>
      <c r="FC31" s="39">
        <v>9.2294493599897804E-8</v>
      </c>
      <c r="FD31" s="19">
        <v>4.7669073347260902</v>
      </c>
      <c r="FE31" s="19">
        <v>7.7136424620476707E-2</v>
      </c>
      <c r="FF31" s="39">
        <v>1.6012936656622201E-7</v>
      </c>
      <c r="FG31" s="19">
        <v>13.6981552515429</v>
      </c>
      <c r="FH31" s="19">
        <v>1.06283557895928E-2</v>
      </c>
      <c r="FI31" s="19">
        <v>4.5119651938111902</v>
      </c>
      <c r="FJ31" s="19">
        <v>71.151995387913203</v>
      </c>
      <c r="FK31" s="19">
        <v>1.0167873826229801E-2</v>
      </c>
      <c r="FL31" s="19">
        <v>0.23201310389719801</v>
      </c>
      <c r="FM31" s="19">
        <v>2.65059645815546</v>
      </c>
      <c r="FN31" s="19">
        <v>16.220430044635702</v>
      </c>
      <c r="FO31" s="19">
        <v>68.865007481977599</v>
      </c>
      <c r="FP31" s="19">
        <v>0.73273051361578201</v>
      </c>
      <c r="FQ31" s="19">
        <v>196.92880309783499</v>
      </c>
      <c r="FR31" s="19">
        <v>3.0362741922403999E-2</v>
      </c>
      <c r="FS31" s="39">
        <v>1.2911280409319001E-7</v>
      </c>
      <c r="FT31" s="19">
        <v>0.32350185704696099</v>
      </c>
      <c r="FU31" s="19">
        <v>0.14786058066727101</v>
      </c>
      <c r="FV31" s="19">
        <v>142.26757153203201</v>
      </c>
      <c r="FW31" s="19">
        <v>2.9452070291682798E-3</v>
      </c>
      <c r="FX31" s="19">
        <v>0.60278649775641202</v>
      </c>
      <c r="FY31" s="19">
        <v>5.4780697556078797E-2</v>
      </c>
      <c r="FZ31" s="19">
        <v>6548.3646521710098</v>
      </c>
      <c r="GA31" s="15">
        <v>348.38799999999998</v>
      </c>
      <c r="GB31" s="15">
        <v>0.06</v>
      </c>
      <c r="GC31" s="15">
        <v>6.4539999999999997</v>
      </c>
      <c r="GD31" s="15">
        <v>28.456</v>
      </c>
      <c r="GE31" s="15">
        <v>13.234</v>
      </c>
      <c r="GF31" s="15">
        <v>0.497</v>
      </c>
      <c r="GG31" s="15">
        <v>2.9009999999999998</v>
      </c>
      <c r="GH31" s="15">
        <v>12.859</v>
      </c>
      <c r="GI31" s="15">
        <v>51.887</v>
      </c>
      <c r="GJ31" s="15">
        <v>0.63300000000000001</v>
      </c>
      <c r="GK31" s="15">
        <v>0.44</v>
      </c>
      <c r="GL31" s="15">
        <v>0</v>
      </c>
      <c r="GM31" s="15">
        <v>0</v>
      </c>
      <c r="GN31" s="15">
        <v>0</v>
      </c>
    </row>
    <row r="32" spans="1:196">
      <c r="A32" s="19" t="s">
        <v>135</v>
      </c>
      <c r="B32" s="19" t="s">
        <v>136</v>
      </c>
      <c r="C32" s="19">
        <v>17.414097214131299</v>
      </c>
      <c r="D32" s="19">
        <v>32.326294526626299</v>
      </c>
      <c r="E32" s="19">
        <v>769.61004092824498</v>
      </c>
      <c r="F32" s="19">
        <v>122.889714304688</v>
      </c>
      <c r="G32" s="19">
        <v>433.34260621484299</v>
      </c>
      <c r="H32" s="19">
        <v>14.092608002815</v>
      </c>
      <c r="I32" s="19">
        <v>2839.2142379122301</v>
      </c>
      <c r="J32" s="19">
        <v>419.47458047636098</v>
      </c>
      <c r="K32" s="19">
        <v>23.592972512230901</v>
      </c>
      <c r="L32" s="19">
        <v>63.261994389187898</v>
      </c>
      <c r="M32" s="19">
        <v>100.060590486702</v>
      </c>
      <c r="N32" s="19">
        <v>749.47880100011901</v>
      </c>
      <c r="O32" s="19">
        <v>141.28926454056099</v>
      </c>
      <c r="P32" s="19">
        <v>6.2522510545982604</v>
      </c>
      <c r="Q32" s="19">
        <v>2567.0275576699401</v>
      </c>
      <c r="R32" s="19">
        <v>11.7520193551972</v>
      </c>
      <c r="S32" s="19">
        <v>12.4140897736334</v>
      </c>
      <c r="T32" s="19">
        <v>0.51584973510866405</v>
      </c>
      <c r="U32" s="19">
        <v>53.4833986098173</v>
      </c>
      <c r="V32" s="19">
        <v>2.9600767427728401</v>
      </c>
      <c r="W32" s="19">
        <v>332.61618705280301</v>
      </c>
      <c r="X32" s="19">
        <v>2178.69003194384</v>
      </c>
      <c r="Y32" s="19">
        <v>6.6547887294893897</v>
      </c>
      <c r="Z32" s="19">
        <v>193.778323851799</v>
      </c>
      <c r="AA32" s="19">
        <v>64.803705641121496</v>
      </c>
      <c r="AB32" s="19">
        <v>1.6443758531916499</v>
      </c>
      <c r="AC32" s="19">
        <v>3.9197119934153202</v>
      </c>
      <c r="AD32" s="19">
        <v>26.301604565153902</v>
      </c>
      <c r="AE32" s="19">
        <v>74.047509270442603</v>
      </c>
      <c r="AF32" s="19">
        <v>0</v>
      </c>
      <c r="AG32" s="19">
        <v>0.91529366505300802</v>
      </c>
      <c r="AH32" s="19">
        <v>19.891524555093</v>
      </c>
      <c r="AI32" s="19">
        <v>730.35149617478601</v>
      </c>
      <c r="AJ32" s="19">
        <v>20772.879480994801</v>
      </c>
      <c r="AK32" s="19">
        <v>831.80544926466996</v>
      </c>
      <c r="AL32" s="19">
        <v>0.49458731974651898</v>
      </c>
      <c r="AM32" s="19">
        <v>24.801443731364099</v>
      </c>
      <c r="AN32" s="19">
        <v>144.02124100286599</v>
      </c>
      <c r="AO32" s="19">
        <v>87.416914128367907</v>
      </c>
      <c r="AP32" s="19">
        <v>53.389127447395197</v>
      </c>
      <c r="AQ32" s="19">
        <v>663.04073407821295</v>
      </c>
      <c r="AR32" s="19">
        <v>10.704229911936</v>
      </c>
      <c r="AS32" s="19">
        <v>199.80178647632499</v>
      </c>
      <c r="AT32" s="19">
        <v>6.0168045314686398E-2</v>
      </c>
      <c r="AU32" s="19">
        <v>39.759108662672901</v>
      </c>
      <c r="AV32" s="19">
        <v>561.13778580239295</v>
      </c>
      <c r="AW32" s="19">
        <v>0.33206670244798397</v>
      </c>
      <c r="AX32" s="19">
        <v>212.95915271100299</v>
      </c>
      <c r="AY32" s="19">
        <v>308.39773457043299</v>
      </c>
      <c r="AZ32" s="19">
        <v>203.37393949515501</v>
      </c>
      <c r="BA32" s="19">
        <v>55.402308051781603</v>
      </c>
      <c r="BB32" s="19">
        <v>15.5226635103344</v>
      </c>
      <c r="BC32" s="19">
        <v>0.42652191928745498</v>
      </c>
      <c r="BD32" s="19">
        <v>24.504736946628999</v>
      </c>
      <c r="BE32" s="19">
        <v>4.1850388084295602</v>
      </c>
      <c r="BF32" s="19">
        <v>108.426208678983</v>
      </c>
      <c r="BG32" s="19">
        <v>18.390487869082001</v>
      </c>
      <c r="BH32" s="19">
        <v>550.35549074076698</v>
      </c>
      <c r="BI32" s="19">
        <v>5002.7561624308501</v>
      </c>
      <c r="BJ32" s="19">
        <v>22.261931419365599</v>
      </c>
      <c r="BK32" s="19">
        <v>1.08775517039323</v>
      </c>
      <c r="BL32" s="19">
        <v>26.027031047594299</v>
      </c>
      <c r="BM32" s="19">
        <v>4628.9653494262702</v>
      </c>
      <c r="BN32" s="19">
        <v>371.02492306914598</v>
      </c>
      <c r="BO32" s="19">
        <v>378.24661801245702</v>
      </c>
      <c r="BP32" s="19">
        <v>117.335469925157</v>
      </c>
      <c r="BQ32" s="19">
        <v>20.313542757169699</v>
      </c>
      <c r="BR32" s="19">
        <v>0.118756154869278</v>
      </c>
      <c r="BS32" s="19">
        <v>33.932342528940303</v>
      </c>
      <c r="BT32" s="19">
        <v>56.977356881252298</v>
      </c>
      <c r="BU32" s="19">
        <v>45.491486269944197</v>
      </c>
      <c r="BV32" s="19">
        <v>2572.7385235778502</v>
      </c>
      <c r="BW32" s="19">
        <v>128.62460324844201</v>
      </c>
      <c r="BX32" s="19">
        <v>128.912198357129</v>
      </c>
      <c r="BY32" s="19">
        <v>3727.3307230801001</v>
      </c>
      <c r="BZ32" s="19">
        <v>1395.5310151968199</v>
      </c>
      <c r="CA32" s="19">
        <v>296.94286238487501</v>
      </c>
      <c r="CB32" s="19">
        <v>94.628232754171194</v>
      </c>
      <c r="CC32" s="19">
        <v>1771.67192965245</v>
      </c>
      <c r="CD32" s="19">
        <v>605.51707260218905</v>
      </c>
      <c r="CE32" s="19">
        <v>1952.524785091</v>
      </c>
      <c r="CF32" s="19">
        <v>150.20332624979901</v>
      </c>
      <c r="CG32" s="19">
        <v>9328.5591151548797</v>
      </c>
      <c r="CH32" s="19">
        <v>91.7559071042281</v>
      </c>
      <c r="CI32" s="19">
        <v>152.031383901135</v>
      </c>
      <c r="CJ32" s="19">
        <v>89.143880542923696</v>
      </c>
      <c r="CK32" s="19">
        <v>1.04516644060616</v>
      </c>
      <c r="CL32" s="19">
        <v>299.70526771843703</v>
      </c>
      <c r="CM32" s="19">
        <v>8.0248761094341194</v>
      </c>
      <c r="CN32" s="19">
        <v>7.5637324266588903</v>
      </c>
      <c r="CO32" s="19">
        <v>138.06033175552301</v>
      </c>
      <c r="CP32" s="19">
        <v>185.56735558645801</v>
      </c>
      <c r="CQ32" s="19">
        <v>1.0294270481819601</v>
      </c>
      <c r="CR32" s="19">
        <v>1.1631912989539599</v>
      </c>
      <c r="CS32" s="19">
        <v>31.5858886865472</v>
      </c>
      <c r="CT32" s="19">
        <v>58.460095835877603</v>
      </c>
      <c r="CU32" s="19">
        <v>439.78827044652797</v>
      </c>
      <c r="CV32" s="19">
        <v>15.8931994942307</v>
      </c>
      <c r="CW32" s="19">
        <v>17.5128786086917</v>
      </c>
      <c r="CX32" s="19">
        <v>671.96272261870695</v>
      </c>
      <c r="CY32" s="19">
        <v>37.8896722316276</v>
      </c>
      <c r="CZ32" s="19">
        <v>36.869089497223101</v>
      </c>
      <c r="DA32" s="19">
        <v>571.18179653777304</v>
      </c>
      <c r="DB32" s="19">
        <v>10.1824032589106</v>
      </c>
      <c r="DC32" s="19">
        <v>9.72091850701322</v>
      </c>
      <c r="DD32" s="19">
        <v>6593.4371585272302</v>
      </c>
      <c r="DE32" s="19">
        <v>31.5829636414501</v>
      </c>
      <c r="DF32" s="19">
        <v>3.4053950771706498</v>
      </c>
      <c r="DG32" s="19">
        <v>494.62067657390702</v>
      </c>
      <c r="DH32" s="19">
        <v>38.048004994598898</v>
      </c>
      <c r="DI32" s="19">
        <v>21.747845413401301</v>
      </c>
      <c r="DJ32" s="19">
        <v>5.6168445969379697</v>
      </c>
      <c r="DK32" s="19">
        <v>15.6122877169378</v>
      </c>
      <c r="DL32" s="19">
        <v>2782.7854712160402</v>
      </c>
      <c r="DM32" s="19">
        <v>551.43012556120698</v>
      </c>
      <c r="DN32" s="19">
        <v>35.245926908186597</v>
      </c>
      <c r="DO32" s="19">
        <v>21.491334233698499</v>
      </c>
      <c r="DP32" s="19">
        <v>380.01321174405803</v>
      </c>
      <c r="DQ32" s="19">
        <v>1686.78909150905</v>
      </c>
      <c r="DR32" s="19">
        <v>94.792805919521598</v>
      </c>
      <c r="DS32" s="19">
        <v>516.03263633211304</v>
      </c>
      <c r="DT32" s="19">
        <v>85.722135593855498</v>
      </c>
      <c r="DU32" s="19">
        <v>37.475666934784201</v>
      </c>
      <c r="DV32" s="19">
        <v>18.496539698487801</v>
      </c>
      <c r="DW32" s="19">
        <v>1075.2000317506099</v>
      </c>
      <c r="DX32" s="19">
        <v>592.03399411172097</v>
      </c>
      <c r="DY32" s="19">
        <v>520.00307237632296</v>
      </c>
      <c r="DZ32" s="19">
        <v>227.33524808095001</v>
      </c>
      <c r="EA32" s="19">
        <v>336.44207977140701</v>
      </c>
      <c r="EB32" s="19">
        <v>3995.2906024449098</v>
      </c>
      <c r="EC32" s="19">
        <v>1.5648604903968799</v>
      </c>
      <c r="ED32" s="19">
        <v>268.09329094999202</v>
      </c>
      <c r="EE32" s="19">
        <v>914.73128215636098</v>
      </c>
      <c r="EF32" s="19">
        <v>27.228420358946199</v>
      </c>
      <c r="EG32" s="19">
        <v>0.13767013313017801</v>
      </c>
      <c r="EH32" s="19">
        <v>4.9106522847051699E-2</v>
      </c>
      <c r="EI32" s="19">
        <v>1535.4507518519299</v>
      </c>
      <c r="EJ32" s="19">
        <v>35.234536609303099</v>
      </c>
      <c r="EK32" s="19">
        <v>185.80698161886201</v>
      </c>
      <c r="EL32" s="19">
        <v>11.5852572146543</v>
      </c>
      <c r="EM32" s="19">
        <v>2081.8992124997499</v>
      </c>
      <c r="EN32" s="19">
        <v>38.502173165552698</v>
      </c>
      <c r="EO32" s="19">
        <v>47.857795842991102</v>
      </c>
      <c r="EP32" s="19">
        <v>1.4190876906582699</v>
      </c>
      <c r="EQ32" s="19">
        <v>2.0345400586018199E-2</v>
      </c>
      <c r="ER32" s="19">
        <v>435.761059966326</v>
      </c>
      <c r="ES32" s="19">
        <v>4.8346674850504696</v>
      </c>
      <c r="ET32" s="19">
        <v>1388.9369840115501</v>
      </c>
      <c r="EU32" s="19">
        <v>282.24689921783897</v>
      </c>
      <c r="EV32" s="19">
        <v>5.0130575929303198</v>
      </c>
      <c r="EW32" s="19">
        <v>89.640188214035305</v>
      </c>
      <c r="EX32" s="19">
        <v>48.377720368014202</v>
      </c>
      <c r="EY32" s="19">
        <v>1131.0548660925001</v>
      </c>
      <c r="EZ32" s="19">
        <v>1827.3706085213901</v>
      </c>
      <c r="FA32" s="19">
        <v>9.4660379921043507</v>
      </c>
      <c r="FB32" s="19">
        <v>1684.2969063763101</v>
      </c>
      <c r="FC32" s="19">
        <v>4.8325612993952198</v>
      </c>
      <c r="FD32" s="19">
        <v>722.86430517920098</v>
      </c>
      <c r="FE32" s="19">
        <v>4.0590067178136904</v>
      </c>
      <c r="FF32" s="19">
        <v>0.229992258148602</v>
      </c>
      <c r="FG32" s="19">
        <v>3.8110383601698699</v>
      </c>
      <c r="FH32" s="19">
        <v>306.09627302126398</v>
      </c>
      <c r="FI32" s="19">
        <v>108.974467152887</v>
      </c>
      <c r="FJ32" s="19">
        <v>942.410798180092</v>
      </c>
      <c r="FK32" s="19">
        <v>23.251436593247998</v>
      </c>
      <c r="FL32" s="19">
        <v>41.204181427667997</v>
      </c>
      <c r="FM32" s="19">
        <v>313.980535297904</v>
      </c>
      <c r="FN32" s="19">
        <v>1884.72960742076</v>
      </c>
      <c r="FO32" s="19">
        <v>14982.9048226178</v>
      </c>
      <c r="FP32" s="19">
        <v>55.394883908251302</v>
      </c>
      <c r="FQ32" s="19">
        <v>366207.86864806601</v>
      </c>
      <c r="FR32" s="19">
        <v>106.055499005333</v>
      </c>
      <c r="FS32" s="19">
        <v>7.7889667410809702</v>
      </c>
      <c r="FT32" s="19">
        <v>0.49291027027566697</v>
      </c>
      <c r="FU32" s="19">
        <v>1729.33944031133</v>
      </c>
      <c r="FV32" s="19">
        <v>478.54487685148302</v>
      </c>
      <c r="FW32" s="19">
        <v>7.20344465872172</v>
      </c>
      <c r="FX32" s="19">
        <v>33.667490275257997</v>
      </c>
      <c r="FY32" s="19">
        <v>17.571583648016201</v>
      </c>
      <c r="FZ32" s="19">
        <v>492840.02426204999</v>
      </c>
      <c r="GA32" s="15">
        <v>4061.1889999999999</v>
      </c>
      <c r="GB32" s="15">
        <v>43.448</v>
      </c>
      <c r="GC32" s="15">
        <v>669.98</v>
      </c>
      <c r="GD32" s="15">
        <v>73.031999999999996</v>
      </c>
      <c r="GE32" s="15">
        <v>3159.2820000000002</v>
      </c>
      <c r="GF32" s="15">
        <v>0</v>
      </c>
      <c r="GG32" s="15">
        <v>0</v>
      </c>
      <c r="GH32" s="15">
        <v>107.943</v>
      </c>
      <c r="GI32" s="15">
        <v>1349.74</v>
      </c>
      <c r="GJ32" s="15">
        <v>0.504</v>
      </c>
      <c r="GK32" s="15">
        <v>0</v>
      </c>
      <c r="GL32" s="15">
        <v>4.9089999999999998</v>
      </c>
      <c r="GM32" s="15">
        <v>49.179000000000002</v>
      </c>
      <c r="GN32" s="15">
        <v>0</v>
      </c>
    </row>
    <row r="33" spans="1:196">
      <c r="A33" s="19" t="s">
        <v>139</v>
      </c>
      <c r="B33" s="19" t="s">
        <v>140</v>
      </c>
      <c r="C33" s="39">
        <v>9.0402925754724102E-8</v>
      </c>
      <c r="D33" s="19">
        <v>1.4888959677943001E-3</v>
      </c>
      <c r="E33" s="19">
        <v>0.17226834534964999</v>
      </c>
      <c r="F33" s="19">
        <v>2.6489537987285602E-3</v>
      </c>
      <c r="G33" s="19">
        <v>1.4670741540471601E-3</v>
      </c>
      <c r="H33" s="19">
        <v>6.5087071358064701E-3</v>
      </c>
      <c r="I33" s="19">
        <v>0.161124896749616</v>
      </c>
      <c r="J33" s="19">
        <v>1.90720316181002</v>
      </c>
      <c r="K33" s="19">
        <v>2.5798050095098099E-2</v>
      </c>
      <c r="L33" s="39">
        <v>4.8073751717687397E-8</v>
      </c>
      <c r="M33" s="19">
        <v>7.2089033775552799E-2</v>
      </c>
      <c r="N33" s="19">
        <v>2.4996456658821699E-2</v>
      </c>
      <c r="O33" s="19">
        <v>2.6276701282191599E-2</v>
      </c>
      <c r="P33" s="19">
        <v>17.530779146018499</v>
      </c>
      <c r="Q33" s="19">
        <v>1.3811678210551901</v>
      </c>
      <c r="R33" s="39">
        <v>1.03849712735502E-7</v>
      </c>
      <c r="S33" s="19">
        <v>3.2078550734020799E-3</v>
      </c>
      <c r="T33" s="39">
        <v>1.80491734858904E-7</v>
      </c>
      <c r="U33" s="19">
        <v>2.8522020423728499E-3</v>
      </c>
      <c r="V33" s="19">
        <v>3.16351216777735E-3</v>
      </c>
      <c r="W33" s="19">
        <v>9.0874708757121396E-4</v>
      </c>
      <c r="X33" s="19">
        <v>0.14255526123039799</v>
      </c>
      <c r="Y33" s="39">
        <v>1.22768292913252E-7</v>
      </c>
      <c r="Z33" s="19">
        <v>3.4035475159354303E-2</v>
      </c>
      <c r="AA33" s="19">
        <v>1.2321710510808E-3</v>
      </c>
      <c r="AB33" s="19">
        <v>11.668603859060701</v>
      </c>
      <c r="AC33" s="19">
        <v>1.5983017286137001E-4</v>
      </c>
      <c r="AD33" s="19">
        <v>4.8435650081880201E-2</v>
      </c>
      <c r="AE33" s="19">
        <v>11.3974953013253</v>
      </c>
      <c r="AF33" s="19">
        <v>0.20141862520947601</v>
      </c>
      <c r="AG33" s="19">
        <v>0</v>
      </c>
      <c r="AH33" s="19">
        <v>21.720855961192498</v>
      </c>
      <c r="AI33" s="19">
        <v>4.4201295927963999E-2</v>
      </c>
      <c r="AJ33" s="19">
        <v>16.163062798981699</v>
      </c>
      <c r="AK33" s="19">
        <v>1.51772260757988E-2</v>
      </c>
      <c r="AL33" s="19">
        <v>8.9298595456107504E-4</v>
      </c>
      <c r="AM33" s="19">
        <v>6.0955130616311297E-2</v>
      </c>
      <c r="AN33" s="19">
        <v>3.5428727038388202E-2</v>
      </c>
      <c r="AO33" s="19">
        <v>8.5282054498719995E-3</v>
      </c>
      <c r="AP33" s="19">
        <v>4.5040000050735302E-2</v>
      </c>
      <c r="AQ33" s="19">
        <v>4.3938961537217797E-2</v>
      </c>
      <c r="AR33" s="19">
        <v>1.3613287196393899E-2</v>
      </c>
      <c r="AS33" s="19">
        <v>1.3975078849518E-2</v>
      </c>
      <c r="AT33" s="19">
        <v>2.43597735494878E-2</v>
      </c>
      <c r="AU33" s="19">
        <v>0.50351520338191402</v>
      </c>
      <c r="AV33" s="19">
        <v>3.5580182315291098</v>
      </c>
      <c r="AW33" s="19">
        <v>9.4749355534725493E-3</v>
      </c>
      <c r="AX33" s="19">
        <v>6.8838085825095097E-2</v>
      </c>
      <c r="AY33" s="19">
        <v>3.5609350142446201E-3</v>
      </c>
      <c r="AZ33" s="19">
        <v>3.4841847761554197E-2</v>
      </c>
      <c r="BA33" s="19">
        <v>1.14299131181358E-3</v>
      </c>
      <c r="BB33" s="19">
        <v>3.0166072498316401E-2</v>
      </c>
      <c r="BC33" s="39">
        <v>1.51788646740247E-7</v>
      </c>
      <c r="BD33" s="19">
        <v>3.3254393948760601E-3</v>
      </c>
      <c r="BE33" s="39">
        <v>1.27219086437943E-7</v>
      </c>
      <c r="BF33" s="19">
        <v>5.27478097360152E-2</v>
      </c>
      <c r="BG33" s="19">
        <v>2.3472632302665001E-2</v>
      </c>
      <c r="BH33" s="19">
        <v>0.21139116950109199</v>
      </c>
      <c r="BI33" s="19">
        <v>58.819112522838999</v>
      </c>
      <c r="BJ33" s="19">
        <v>0.204159945528161</v>
      </c>
      <c r="BK33" s="19">
        <v>7.4865245560063196E-3</v>
      </c>
      <c r="BL33" s="19">
        <v>4.5204371525079001E-2</v>
      </c>
      <c r="BM33" s="19">
        <v>4.2102508088439698</v>
      </c>
      <c r="BN33" s="19">
        <v>0.10003864938941601</v>
      </c>
      <c r="BO33" s="19">
        <v>7.7571918262759207E-2</v>
      </c>
      <c r="BP33" s="19">
        <v>4.3153144825208299E-4</v>
      </c>
      <c r="BQ33" s="39">
        <v>1.5334759459487901E-7</v>
      </c>
      <c r="BR33" s="39">
        <v>1.16230130702888E-7</v>
      </c>
      <c r="BS33" s="19">
        <v>0.17510855018541799</v>
      </c>
      <c r="BT33" s="39">
        <v>9.7975311613475899E-8</v>
      </c>
      <c r="BU33" s="19">
        <v>1.4023743410223699E-3</v>
      </c>
      <c r="BV33" s="19">
        <v>0.30209881110551201</v>
      </c>
      <c r="BW33" s="19">
        <v>1.56677325853447</v>
      </c>
      <c r="BX33" s="19">
        <v>0.64525244720906505</v>
      </c>
      <c r="BY33" s="19">
        <v>1.3020517802828999</v>
      </c>
      <c r="BZ33" s="19">
        <v>6.1819564650037204</v>
      </c>
      <c r="CA33" s="39">
        <v>1.5462848485474501E-7</v>
      </c>
      <c r="CB33" s="19">
        <v>0.65901508780085405</v>
      </c>
      <c r="CC33" s="19">
        <v>0.227059937038945</v>
      </c>
      <c r="CD33" s="19">
        <v>3.2146652341126E-2</v>
      </c>
      <c r="CE33" s="19">
        <v>4.7659604015083401</v>
      </c>
      <c r="CF33" s="19">
        <v>1.36557072623521E-2</v>
      </c>
      <c r="CG33" s="19">
        <v>7.6504412728350596E-2</v>
      </c>
      <c r="CH33" s="39">
        <v>1.27786702799534E-7</v>
      </c>
      <c r="CI33" s="19">
        <v>1.2539062221335299E-4</v>
      </c>
      <c r="CJ33" s="19">
        <v>6.0963813466894303E-3</v>
      </c>
      <c r="CK33" s="19">
        <v>1.700941765501E-2</v>
      </c>
      <c r="CL33" s="19">
        <v>0.202761051102647</v>
      </c>
      <c r="CM33" s="39">
        <v>3.1670159074069902E-5</v>
      </c>
      <c r="CN33" s="19">
        <v>1.4794800911809699E-3</v>
      </c>
      <c r="CO33" s="19">
        <v>1.40464185937156E-4</v>
      </c>
      <c r="CP33" s="19">
        <v>1.3920944145215899E-2</v>
      </c>
      <c r="CQ33" s="19">
        <v>6.6006575387051195E-2</v>
      </c>
      <c r="CR33" s="39">
        <v>1.29824782212817E-8</v>
      </c>
      <c r="CS33" s="19">
        <v>7.9063527497194395E-3</v>
      </c>
      <c r="CT33" s="19">
        <v>5.21308975512639E-3</v>
      </c>
      <c r="CU33" s="19">
        <v>4.2924731121246402E-2</v>
      </c>
      <c r="CV33" s="19">
        <v>4.1058857087601999E-4</v>
      </c>
      <c r="CW33" s="19">
        <v>1.8731541950949999E-4</v>
      </c>
      <c r="CX33" s="19">
        <v>0.15632121141590199</v>
      </c>
      <c r="CY33" s="39">
        <v>1.82949340020592E-7</v>
      </c>
      <c r="CZ33" s="19">
        <v>1.5684158554670799E-2</v>
      </c>
      <c r="DA33" s="19">
        <v>2.9838437745142101E-3</v>
      </c>
      <c r="DB33" s="19">
        <v>2.07895881873854E-2</v>
      </c>
      <c r="DC33" s="19">
        <v>6.1261627275346703E-2</v>
      </c>
      <c r="DD33" s="19">
        <v>0.62591879649295701</v>
      </c>
      <c r="DE33" s="39">
        <v>2.6680934793955701E-7</v>
      </c>
      <c r="DF33" s="39">
        <v>1.1233090545368099E-5</v>
      </c>
      <c r="DG33" s="19">
        <v>3.4737234530311798</v>
      </c>
      <c r="DH33" s="19">
        <v>3.4162089743323E-2</v>
      </c>
      <c r="DI33" s="19">
        <v>0.21288071179693499</v>
      </c>
      <c r="DJ33" s="19">
        <v>0.63534138067442203</v>
      </c>
      <c r="DK33" s="19">
        <v>3.3066035422282401E-3</v>
      </c>
      <c r="DL33" s="19">
        <v>3.3882549848806902</v>
      </c>
      <c r="DM33" s="19">
        <v>0.127170858243951</v>
      </c>
      <c r="DN33" s="39">
        <v>3.1087539422477398E-5</v>
      </c>
      <c r="DO33" s="19">
        <v>1.37536155779032E-2</v>
      </c>
      <c r="DP33" s="19">
        <v>3.1258014646061302E-2</v>
      </c>
      <c r="DQ33" s="19">
        <v>64.432199507766796</v>
      </c>
      <c r="DR33" s="39">
        <v>8.4817419497691105E-8</v>
      </c>
      <c r="DS33" s="19">
        <v>0.81978548317174504</v>
      </c>
      <c r="DT33" s="39">
        <v>6.9086769972911305E-8</v>
      </c>
      <c r="DU33" s="19">
        <v>3.4443230931435601E-4</v>
      </c>
      <c r="DV33" s="39">
        <v>1.0395861127624801E-7</v>
      </c>
      <c r="DW33" s="19">
        <v>1.8272037170534602E-2</v>
      </c>
      <c r="DX33" s="19">
        <v>8.8964455453451899E-2</v>
      </c>
      <c r="DY33" s="19">
        <v>2.0933755331672702E-2</v>
      </c>
      <c r="DZ33" s="19">
        <v>5.13383109968336E-2</v>
      </c>
      <c r="EA33" s="19">
        <v>1.9517356809366801E-3</v>
      </c>
      <c r="EB33" s="19">
        <v>1.7786537181614599</v>
      </c>
      <c r="EC33" s="19">
        <v>9.8056044403565406E-4</v>
      </c>
      <c r="ED33" s="19">
        <v>4.6752307228990202E-2</v>
      </c>
      <c r="EE33" s="19">
        <v>4.9390122781121898E-2</v>
      </c>
      <c r="EF33" s="19">
        <v>3.7168859369181899E-2</v>
      </c>
      <c r="EG33" s="39">
        <v>7.7374094228665794E-8</v>
      </c>
      <c r="EH33" s="19">
        <v>1.3910698196797199E-3</v>
      </c>
      <c r="EI33" s="19">
        <v>1.88663790113565</v>
      </c>
      <c r="EJ33" s="19">
        <v>0.33337187982567401</v>
      </c>
      <c r="EK33" s="19">
        <v>9.0223668457101905E-2</v>
      </c>
      <c r="EL33" s="39">
        <v>1.6398524292533E-7</v>
      </c>
      <c r="EM33" s="19">
        <v>0.31088751855746999</v>
      </c>
      <c r="EN33" s="19">
        <v>1.9387815748774299E-2</v>
      </c>
      <c r="EO33" s="19">
        <v>5.0949155525959099E-2</v>
      </c>
      <c r="EP33" s="39">
        <v>1.4170265283888699E-7</v>
      </c>
      <c r="EQ33" s="39">
        <v>7.0625434705350899E-10</v>
      </c>
      <c r="ER33" s="19">
        <v>2.78610842774379E-2</v>
      </c>
      <c r="ES33" s="39">
        <v>4.4339181234110399E-7</v>
      </c>
      <c r="ET33" s="19">
        <v>3.6650437872998598E-2</v>
      </c>
      <c r="EU33" s="19">
        <v>3.7655619448143502E-3</v>
      </c>
      <c r="EV33" s="19">
        <v>1.35282877878894E-3</v>
      </c>
      <c r="EW33" s="19">
        <v>3.1947310540154801</v>
      </c>
      <c r="EX33" s="19">
        <v>8.7928103370601605E-4</v>
      </c>
      <c r="EY33" s="19">
        <v>1.1356172066926601E-2</v>
      </c>
      <c r="EZ33" s="19">
        <v>0.16328054809277401</v>
      </c>
      <c r="FA33" s="19">
        <v>4.8793087418124298E-3</v>
      </c>
      <c r="FB33" s="19">
        <v>0.33867701628952201</v>
      </c>
      <c r="FC33" s="39">
        <v>7.1943799438969807E-8</v>
      </c>
      <c r="FD33" s="19">
        <v>2.1242886489883501</v>
      </c>
      <c r="FE33" s="19">
        <v>1.0794889809492199E-2</v>
      </c>
      <c r="FF33" s="39">
        <v>1.12559427808727E-7</v>
      </c>
      <c r="FG33" s="19">
        <v>8.8947049337587306E-2</v>
      </c>
      <c r="FH33" s="19">
        <v>2.9267695524230999E-2</v>
      </c>
      <c r="FI33" s="19">
        <v>4.0599545579253798E-2</v>
      </c>
      <c r="FJ33" s="19">
        <v>2.7907859415602498</v>
      </c>
      <c r="FK33" s="39">
        <v>1.7508548285711699E-7</v>
      </c>
      <c r="FL33" s="19">
        <v>4.3346289464706398E-3</v>
      </c>
      <c r="FM33" s="19">
        <v>1.9184824929333901E-2</v>
      </c>
      <c r="FN33" s="19">
        <v>0.53303647512353503</v>
      </c>
      <c r="FO33" s="19">
        <v>5.10697476035697E-2</v>
      </c>
      <c r="FP33" s="39">
        <v>4.8708638879386299E-5</v>
      </c>
      <c r="FQ33" s="19">
        <v>1.3672054005626</v>
      </c>
      <c r="FR33" s="19">
        <v>1.32126877084208E-2</v>
      </c>
      <c r="FS33" s="39">
        <v>9.9656906505334106E-8</v>
      </c>
      <c r="FT33" s="39">
        <v>1.22619543534038E-7</v>
      </c>
      <c r="FU33" s="19">
        <v>1.7940435010932201E-2</v>
      </c>
      <c r="FV33" s="19">
        <v>2.0085472110775302</v>
      </c>
      <c r="FW33" s="19">
        <v>2.5217980338319199</v>
      </c>
      <c r="FX33" s="19">
        <v>6.7282424695854597E-3</v>
      </c>
      <c r="FY33" s="39">
        <v>9.0364745563518994E-5</v>
      </c>
      <c r="FZ33" s="19">
        <v>261.53962111194699</v>
      </c>
      <c r="GA33" s="15">
        <v>0</v>
      </c>
      <c r="GB33" s="15">
        <v>0</v>
      </c>
      <c r="GC33" s="15">
        <v>0</v>
      </c>
      <c r="GD33" s="15">
        <v>0</v>
      </c>
      <c r="GE33" s="15">
        <v>0</v>
      </c>
      <c r="GF33" s="15">
        <v>0</v>
      </c>
      <c r="GG33" s="15">
        <v>0</v>
      </c>
      <c r="GH33" s="15">
        <v>0</v>
      </c>
      <c r="GI33" s="15">
        <v>2.5049999999999999</v>
      </c>
      <c r="GJ33" s="15">
        <v>0</v>
      </c>
      <c r="GK33" s="15">
        <v>0</v>
      </c>
      <c r="GL33" s="15">
        <v>0</v>
      </c>
      <c r="GM33" s="15">
        <v>0</v>
      </c>
      <c r="GN33" s="15">
        <v>0</v>
      </c>
    </row>
    <row r="34" spans="1:196">
      <c r="A34" s="19" t="s">
        <v>141</v>
      </c>
      <c r="B34" s="19" t="s">
        <v>142</v>
      </c>
      <c r="C34" s="39">
        <v>1.3200300002387499E-7</v>
      </c>
      <c r="D34" s="19">
        <v>1.1591584066083301E-3</v>
      </c>
      <c r="E34" s="19">
        <v>6.8298194745721102E-2</v>
      </c>
      <c r="F34" s="19">
        <v>2.7756777321208E-3</v>
      </c>
      <c r="G34" s="39">
        <v>5.7505529884534402E-5</v>
      </c>
      <c r="H34" s="39">
        <v>1.6630390668016101E-7</v>
      </c>
      <c r="I34" s="19">
        <v>6.6881699789966997E-2</v>
      </c>
      <c r="J34" s="19">
        <v>4.87186821020206E-2</v>
      </c>
      <c r="K34" s="19">
        <v>1.9904428263569801E-3</v>
      </c>
      <c r="L34" s="39">
        <v>6.9340039490681706E-8</v>
      </c>
      <c r="M34" s="19">
        <v>1.5327401023663201</v>
      </c>
      <c r="N34" s="19">
        <v>57.568877961714499</v>
      </c>
      <c r="O34" s="19">
        <v>1.4871751314626601E-3</v>
      </c>
      <c r="P34" s="19">
        <v>4.4838346391227598E-3</v>
      </c>
      <c r="Q34" s="19">
        <v>19.736004501109399</v>
      </c>
      <c r="R34" s="39">
        <v>1.5653817616387401E-7</v>
      </c>
      <c r="S34" s="19">
        <v>1.2288767001222899E-2</v>
      </c>
      <c r="T34" s="39">
        <v>2.24248036606033E-7</v>
      </c>
      <c r="U34" s="19">
        <v>1.56091798600835E-3</v>
      </c>
      <c r="V34" s="19">
        <v>1.8388006789539401E-4</v>
      </c>
      <c r="W34" s="19">
        <v>4.13300182986426E-2</v>
      </c>
      <c r="X34" s="19">
        <v>9.0585035481103499E-2</v>
      </c>
      <c r="Y34" s="19">
        <v>4.3617084959175503E-2</v>
      </c>
      <c r="Z34" s="19">
        <v>3.6316297463291097E-2</v>
      </c>
      <c r="AA34" s="19">
        <v>7.4858086086852196E-2</v>
      </c>
      <c r="AB34" s="19">
        <v>1.4524555320863001E-2</v>
      </c>
      <c r="AC34" s="39">
        <v>1.89076707039402E-7</v>
      </c>
      <c r="AD34" s="19">
        <v>1.06025391395821E-3</v>
      </c>
      <c r="AE34" s="19">
        <v>6.7328813435553903</v>
      </c>
      <c r="AF34" s="19">
        <v>0.41040902596437701</v>
      </c>
      <c r="AG34" s="19">
        <v>0.85781737554970094</v>
      </c>
      <c r="AH34" s="19">
        <v>0</v>
      </c>
      <c r="AI34" s="19">
        <v>1.0944451829597E-2</v>
      </c>
      <c r="AJ34" s="19">
        <v>277.88972974385598</v>
      </c>
      <c r="AK34" s="19">
        <v>0.148591836147623</v>
      </c>
      <c r="AL34" s="39">
        <v>7.7103120308369502E-8</v>
      </c>
      <c r="AM34" s="19">
        <v>0.33227026833592299</v>
      </c>
      <c r="AN34" s="19">
        <v>2.3847145425630401E-3</v>
      </c>
      <c r="AO34" s="19">
        <v>5.5548128377385002E-3</v>
      </c>
      <c r="AP34" s="19">
        <v>0.398161312085481</v>
      </c>
      <c r="AQ34" s="19">
        <v>0.46576171172914799</v>
      </c>
      <c r="AR34" s="19">
        <v>2.2509580926920999E-4</v>
      </c>
      <c r="AS34" s="19">
        <v>2.4064571058799098</v>
      </c>
      <c r="AT34" s="39">
        <v>7.1469862577412202E-8</v>
      </c>
      <c r="AU34" s="39">
        <v>2.63496909540791E-7</v>
      </c>
      <c r="AV34" s="19">
        <v>0.49946668002023198</v>
      </c>
      <c r="AW34" s="39">
        <v>2.7910866206308901E-8</v>
      </c>
      <c r="AX34" s="19">
        <v>0.13415681861148601</v>
      </c>
      <c r="AY34" s="19">
        <v>3.25801332815095E-4</v>
      </c>
      <c r="AZ34" s="19">
        <v>0.30953309829449799</v>
      </c>
      <c r="BA34" s="19">
        <v>5.9505606093323204E-3</v>
      </c>
      <c r="BB34" s="39">
        <v>2.8059471034646701E-7</v>
      </c>
      <c r="BC34" s="39">
        <v>2.31287585484515E-7</v>
      </c>
      <c r="BD34" s="19">
        <v>2.25283799740754E-3</v>
      </c>
      <c r="BE34" s="39">
        <v>1.5374677405076399E-7</v>
      </c>
      <c r="BF34" s="19">
        <v>1.3362485273429E-3</v>
      </c>
      <c r="BG34" s="19">
        <v>1.3612813303953699E-3</v>
      </c>
      <c r="BH34" s="19">
        <v>1.2506203507760501E-2</v>
      </c>
      <c r="BI34" s="19">
        <v>114.787385709744</v>
      </c>
      <c r="BJ34" s="19">
        <v>6.6808825565657801E-2</v>
      </c>
      <c r="BK34" s="19">
        <v>2.7427791467096499E-3</v>
      </c>
      <c r="BL34" s="39">
        <v>1.3364442070168701E-7</v>
      </c>
      <c r="BM34" s="19">
        <v>4.9657392506529998</v>
      </c>
      <c r="BN34" s="19">
        <v>7.0024026531032901E-2</v>
      </c>
      <c r="BO34" s="19">
        <v>0.32492022593683401</v>
      </c>
      <c r="BP34" s="19">
        <v>8.5138565110203499E-4</v>
      </c>
      <c r="BQ34" s="19">
        <v>9.5106347478699799E-3</v>
      </c>
      <c r="BR34" s="39">
        <v>1.1875062221883E-7</v>
      </c>
      <c r="BS34" s="39">
        <v>1.61494149906999E-7</v>
      </c>
      <c r="BT34" s="39">
        <v>1.35378755699319E-7</v>
      </c>
      <c r="BU34" s="19">
        <v>1.80446595347722E-3</v>
      </c>
      <c r="BV34" s="19">
        <v>0.10181793258397499</v>
      </c>
      <c r="BW34" s="39">
        <v>9.9409320999966296E-5</v>
      </c>
      <c r="BX34" s="39">
        <v>1.3984623072117299E-7</v>
      </c>
      <c r="BY34" s="19">
        <v>280.67183218344502</v>
      </c>
      <c r="BZ34" s="19">
        <v>3.1946272156973801</v>
      </c>
      <c r="CA34" s="39">
        <v>1.5211312635739E-7</v>
      </c>
      <c r="CB34" s="39">
        <v>8.2973207563389097E-8</v>
      </c>
      <c r="CC34" s="19">
        <v>0.145213105938262</v>
      </c>
      <c r="CD34" s="19">
        <v>0.13851508417716599</v>
      </c>
      <c r="CE34" s="19">
        <v>23.529035729968399</v>
      </c>
      <c r="CF34" s="39">
        <v>1.5244224418536201E-7</v>
      </c>
      <c r="CG34" s="19">
        <v>137.00605999820101</v>
      </c>
      <c r="CH34" s="19">
        <v>4.1911324267043598E-4</v>
      </c>
      <c r="CI34" s="19">
        <v>1.49876591471394E-2</v>
      </c>
      <c r="CJ34" s="19">
        <v>9.3410162101596195E-2</v>
      </c>
      <c r="CK34" s="39">
        <v>1.2596215325790401E-7</v>
      </c>
      <c r="CL34" s="19">
        <v>6.5192965994296899E-3</v>
      </c>
      <c r="CM34" s="39">
        <v>8.3818598778190293E-8</v>
      </c>
      <c r="CN34" s="39">
        <v>1.37028145630281E-7</v>
      </c>
      <c r="CO34" s="19">
        <v>4.1319065866642904E-3</v>
      </c>
      <c r="CP34" s="19">
        <v>8.1394250882105095E-4</v>
      </c>
      <c r="CQ34" s="39">
        <v>1.86986344187719E-7</v>
      </c>
      <c r="CR34" s="39">
        <v>2.1573430884862701E-8</v>
      </c>
      <c r="CS34" s="19">
        <v>1.3064250451642399E-3</v>
      </c>
      <c r="CT34" s="19">
        <v>1.59275499739828E-2</v>
      </c>
      <c r="CU34" s="19">
        <v>3.38082426735218</v>
      </c>
      <c r="CV34" s="19">
        <v>4.0244638589784998E-2</v>
      </c>
      <c r="CW34" s="19">
        <v>3.64125732069117E-4</v>
      </c>
      <c r="CX34" s="19">
        <v>9.24951670420254E-2</v>
      </c>
      <c r="CY34" s="39">
        <v>1.6596180931268799E-7</v>
      </c>
      <c r="CZ34" s="19">
        <v>2.56247018117099E-3</v>
      </c>
      <c r="DA34" s="39">
        <v>7.6094165292142096E-8</v>
      </c>
      <c r="DB34" s="19">
        <v>1.02194815510275E-3</v>
      </c>
      <c r="DC34" s="19">
        <v>9.6720417744626498E-4</v>
      </c>
      <c r="DD34" s="19">
        <v>9.9760838306416605E-2</v>
      </c>
      <c r="DE34" s="19">
        <v>6.0403733928450698E-3</v>
      </c>
      <c r="DF34" s="19">
        <v>2.6441808230528801E-3</v>
      </c>
      <c r="DG34" s="19">
        <v>0.12270180882789899</v>
      </c>
      <c r="DH34" s="19">
        <v>1.9301630140376499E-2</v>
      </c>
      <c r="DI34" s="19">
        <v>9.6542361195097199E-3</v>
      </c>
      <c r="DJ34" s="39">
        <v>7.3761155532316302E-5</v>
      </c>
      <c r="DK34" s="39">
        <v>2.8892542354306299E-5</v>
      </c>
      <c r="DL34" s="19">
        <v>113.01902139321</v>
      </c>
      <c r="DM34" s="19">
        <v>4.3691712808468001E-2</v>
      </c>
      <c r="DN34" s="19">
        <v>5.55642162514723E-4</v>
      </c>
      <c r="DO34" s="19">
        <v>3.8938257049102198E-2</v>
      </c>
      <c r="DP34" s="19">
        <v>1.3558415971031099</v>
      </c>
      <c r="DQ34" s="19">
        <v>0.15923076629238</v>
      </c>
      <c r="DR34" s="19">
        <v>1.05012239326715E-4</v>
      </c>
      <c r="DS34" s="19">
        <v>3.2249456332238902</v>
      </c>
      <c r="DT34" s="39">
        <v>9.5411935514016501E-8</v>
      </c>
      <c r="DU34" s="39">
        <v>2.4177792789754098E-7</v>
      </c>
      <c r="DV34" s="39">
        <v>1.52609161723466E-7</v>
      </c>
      <c r="DW34" s="19">
        <v>1.0760008795543299E-3</v>
      </c>
      <c r="DX34" s="19">
        <v>7.0144815104889194E-2</v>
      </c>
      <c r="DY34" s="19">
        <v>0.58615853027836795</v>
      </c>
      <c r="DZ34" s="19">
        <v>8.8509803798795605</v>
      </c>
      <c r="EA34" s="19">
        <v>0.781614382753681</v>
      </c>
      <c r="EB34" s="19">
        <v>9.8711204706664102</v>
      </c>
      <c r="EC34" s="39">
        <v>1.44691744571049E-7</v>
      </c>
      <c r="ED34" s="19">
        <v>5.4490802172014899E-4</v>
      </c>
      <c r="EE34" s="19">
        <v>2.45449828303303</v>
      </c>
      <c r="EF34" s="19">
        <v>8.6095217660686705E-3</v>
      </c>
      <c r="EG34" s="39">
        <v>1.3473312006101499E-7</v>
      </c>
      <c r="EH34" s="39">
        <v>1.5358206117320499E-7</v>
      </c>
      <c r="EI34" s="19">
        <v>4.8985913217378503E-2</v>
      </c>
      <c r="EJ34" s="19">
        <v>9.3250155260861595E-4</v>
      </c>
      <c r="EK34" s="19">
        <v>8.4666458827792404E-2</v>
      </c>
      <c r="EL34" s="39">
        <v>1.6610643822173601E-7</v>
      </c>
      <c r="EM34" s="19">
        <v>0.42569664689244502</v>
      </c>
      <c r="EN34" s="19">
        <v>6.9786441896854207E-2</v>
      </c>
      <c r="EO34" s="19">
        <v>0.78439849174118403</v>
      </c>
      <c r="EP34" s="39">
        <v>1.5762667507518799E-7</v>
      </c>
      <c r="EQ34" s="39">
        <v>6.5188586578116403E-10</v>
      </c>
      <c r="ER34" s="19">
        <v>8.2419106986222707E-2</v>
      </c>
      <c r="ES34" s="39">
        <v>3.7174522515906E-7</v>
      </c>
      <c r="ET34" s="19">
        <v>0.43081972737588797</v>
      </c>
      <c r="EU34" s="39">
        <v>5.5569128661224403E-6</v>
      </c>
      <c r="EV34" s="19">
        <v>0.14692209673214099</v>
      </c>
      <c r="EW34" s="19">
        <v>0.35079751987451402</v>
      </c>
      <c r="EX34" s="39">
        <v>1.3352636388079501E-7</v>
      </c>
      <c r="EY34" s="19">
        <v>7.4810584991259104E-4</v>
      </c>
      <c r="EZ34" s="19">
        <v>7.2431872495971994E-2</v>
      </c>
      <c r="FA34" s="39">
        <v>1.0251827315781399E-7</v>
      </c>
      <c r="FB34" s="19">
        <v>69.788040497623598</v>
      </c>
      <c r="FC34" s="39">
        <v>1.0044295748596499E-7</v>
      </c>
      <c r="FD34" s="19">
        <v>34.698609801034202</v>
      </c>
      <c r="FE34" s="19">
        <v>8.57824659431735E-3</v>
      </c>
      <c r="FF34" s="39">
        <v>1.9007603734956599E-7</v>
      </c>
      <c r="FG34" s="19">
        <v>1.6711819784768299E-4</v>
      </c>
      <c r="FH34" s="19">
        <v>3.3068580784805797E-2</v>
      </c>
      <c r="FI34" s="19">
        <v>2.6593189229372899E-2</v>
      </c>
      <c r="FJ34" s="19">
        <v>38.210698076434902</v>
      </c>
      <c r="FK34" s="39">
        <v>2.9528428938445002E-7</v>
      </c>
      <c r="FL34" s="19">
        <v>3.0719018053954099E-4</v>
      </c>
      <c r="FM34" s="19">
        <v>1.79229237997769E-4</v>
      </c>
      <c r="FN34" s="19">
        <v>192.59461521697199</v>
      </c>
      <c r="FO34" s="19">
        <v>6.4586388633672103</v>
      </c>
      <c r="FP34" s="19">
        <v>9.5279226648831497E-3</v>
      </c>
      <c r="FQ34" s="19">
        <v>1427.98341529508</v>
      </c>
      <c r="FR34" s="39">
        <v>1.2045465922414401E-7</v>
      </c>
      <c r="FS34" s="39">
        <v>1.4178423530285801E-7</v>
      </c>
      <c r="FT34" s="39">
        <v>1.2749274036297E-7</v>
      </c>
      <c r="FU34" s="19">
        <v>9.94631154519263E-3</v>
      </c>
      <c r="FV34" s="19">
        <v>5.3077636603025198</v>
      </c>
      <c r="FW34" s="19">
        <v>1.14479860789405E-3</v>
      </c>
      <c r="FX34" s="19">
        <v>1.5430402746275201E-2</v>
      </c>
      <c r="FY34" s="39">
        <v>2.0365357344490701E-7</v>
      </c>
      <c r="FZ34" s="19">
        <v>2857.0234868208199</v>
      </c>
      <c r="GA34" s="15">
        <v>0</v>
      </c>
      <c r="GB34" s="15">
        <v>0</v>
      </c>
      <c r="GC34" s="15">
        <v>0</v>
      </c>
      <c r="GD34" s="15">
        <v>0</v>
      </c>
      <c r="GE34" s="15">
        <v>0</v>
      </c>
      <c r="GF34" s="15">
        <v>0</v>
      </c>
      <c r="GG34" s="15">
        <v>0</v>
      </c>
      <c r="GH34" s="15">
        <v>0</v>
      </c>
      <c r="GI34" s="15">
        <v>34.387999999999998</v>
      </c>
      <c r="GJ34" s="15">
        <v>0</v>
      </c>
      <c r="GK34" s="15">
        <v>0</v>
      </c>
      <c r="GL34" s="15">
        <v>0</v>
      </c>
      <c r="GM34" s="15">
        <v>0</v>
      </c>
      <c r="GN34" s="15">
        <v>0</v>
      </c>
    </row>
    <row r="35" spans="1:196">
      <c r="A35" s="19" t="s">
        <v>143</v>
      </c>
      <c r="B35" s="19" t="s">
        <v>144</v>
      </c>
      <c r="C35" s="19">
        <v>1.3445202905720001E-2</v>
      </c>
      <c r="D35" s="19">
        <v>4.4909196334508197E-2</v>
      </c>
      <c r="E35" s="19">
        <v>3.52708109118598</v>
      </c>
      <c r="F35" s="19">
        <v>3.2411420643086202</v>
      </c>
      <c r="G35" s="19">
        <v>948.38656886606395</v>
      </c>
      <c r="H35" s="19">
        <v>0.55909531200993601</v>
      </c>
      <c r="I35" s="19">
        <v>508.50681628216398</v>
      </c>
      <c r="J35" s="19">
        <v>82.953504255961207</v>
      </c>
      <c r="K35" s="19">
        <v>0.55565985182946398</v>
      </c>
      <c r="L35" s="19">
        <v>0.76202413189279805</v>
      </c>
      <c r="M35" s="19">
        <v>62.218384567138898</v>
      </c>
      <c r="N35" s="19">
        <v>13.001848333756</v>
      </c>
      <c r="O35" s="19">
        <v>2.4365599309968902</v>
      </c>
      <c r="P35" s="19">
        <v>3.3369960514949799</v>
      </c>
      <c r="Q35" s="19">
        <v>556.47037314743602</v>
      </c>
      <c r="R35" s="19">
        <v>2.0241760256029901</v>
      </c>
      <c r="S35" s="19">
        <v>0.94206170529748401</v>
      </c>
      <c r="T35" s="19">
        <v>4.92140324211503E-2</v>
      </c>
      <c r="U35" s="19">
        <v>1578.9799697282599</v>
      </c>
      <c r="V35" s="19">
        <v>0.36583143788990502</v>
      </c>
      <c r="W35" s="19">
        <v>4.1387754082143902E-2</v>
      </c>
      <c r="X35" s="19">
        <v>3715.0902008611902</v>
      </c>
      <c r="Y35" s="19">
        <v>0.35894913472423401</v>
      </c>
      <c r="Z35" s="19">
        <v>299.341493718626</v>
      </c>
      <c r="AA35" s="19">
        <v>0.186694133830793</v>
      </c>
      <c r="AB35" s="19">
        <v>0.67259958776556905</v>
      </c>
      <c r="AC35" s="19">
        <v>0.775136425079199</v>
      </c>
      <c r="AD35" s="19">
        <v>0.84295810563643903</v>
      </c>
      <c r="AE35" s="19">
        <v>0.471605776675803</v>
      </c>
      <c r="AF35" s="19">
        <v>1322.5416899602501</v>
      </c>
      <c r="AG35" s="19">
        <v>9.1049367159984698E-2</v>
      </c>
      <c r="AH35" s="19">
        <v>7.15283110762627E-3</v>
      </c>
      <c r="AI35" s="19">
        <v>0</v>
      </c>
      <c r="AJ35" s="19">
        <v>21292.530052870399</v>
      </c>
      <c r="AK35" s="19">
        <v>938.28188045506101</v>
      </c>
      <c r="AL35" s="19">
        <v>1.19955127903165E-2</v>
      </c>
      <c r="AM35" s="19">
        <v>0.65492856324494297</v>
      </c>
      <c r="AN35" s="19">
        <v>295.65758253731599</v>
      </c>
      <c r="AO35" s="19">
        <v>1.0107410129498799</v>
      </c>
      <c r="AP35" s="19">
        <v>2.9251706561529001</v>
      </c>
      <c r="AQ35" s="19">
        <v>47.362428170127203</v>
      </c>
      <c r="AR35" s="19">
        <v>2.5156915195177199</v>
      </c>
      <c r="AS35" s="19">
        <v>11.662441696522</v>
      </c>
      <c r="AT35" s="19">
        <v>10.161749857419499</v>
      </c>
      <c r="AU35" s="19">
        <v>1.15319368194683</v>
      </c>
      <c r="AV35" s="19">
        <v>308.91621800205201</v>
      </c>
      <c r="AW35" s="19">
        <v>5.0799478659527102E-3</v>
      </c>
      <c r="AX35" s="19">
        <v>98.615158505538105</v>
      </c>
      <c r="AY35" s="19">
        <v>521.93714253073097</v>
      </c>
      <c r="AZ35" s="19">
        <v>21.395115183489001</v>
      </c>
      <c r="BA35" s="19">
        <v>66.021993159378994</v>
      </c>
      <c r="BB35" s="19">
        <v>2.61856385682092</v>
      </c>
      <c r="BC35" s="19">
        <v>1.4186902085583999E-2</v>
      </c>
      <c r="BD35" s="19">
        <v>11.726483154223899</v>
      </c>
      <c r="BE35" s="19">
        <v>4.94501225980069E-2</v>
      </c>
      <c r="BF35" s="19">
        <v>0.352102966365058</v>
      </c>
      <c r="BG35" s="19">
        <v>0.927355466852122</v>
      </c>
      <c r="BH35" s="19">
        <v>215.25894419344399</v>
      </c>
      <c r="BI35" s="19">
        <v>1060.22903189973</v>
      </c>
      <c r="BJ35" s="19">
        <v>0.48410358046997698</v>
      </c>
      <c r="BK35" s="19">
        <v>1.13231425075048E-2</v>
      </c>
      <c r="BL35" s="19">
        <v>28.528897164067899</v>
      </c>
      <c r="BM35" s="19">
        <v>962.75776334728903</v>
      </c>
      <c r="BN35" s="19">
        <v>9.5015511709062395</v>
      </c>
      <c r="BO35" s="19">
        <v>96.347649712455095</v>
      </c>
      <c r="BP35" s="19">
        <v>120.634172816972</v>
      </c>
      <c r="BQ35" s="19">
        <v>0.23549575253475699</v>
      </c>
      <c r="BR35" s="19">
        <v>8.70610782127898E-2</v>
      </c>
      <c r="BS35" s="19">
        <v>3.3898733485699499</v>
      </c>
      <c r="BT35" s="19">
        <v>3.2641793854868202</v>
      </c>
      <c r="BU35" s="19">
        <v>50.730059082170897</v>
      </c>
      <c r="BV35" s="19">
        <v>96.034998870138196</v>
      </c>
      <c r="BW35" s="19">
        <v>10.9045683712031</v>
      </c>
      <c r="BX35" s="19">
        <v>5.2582153499267097</v>
      </c>
      <c r="BY35" s="19">
        <v>1943.29317920208</v>
      </c>
      <c r="BZ35" s="19">
        <v>110.89647128475301</v>
      </c>
      <c r="CA35" s="19">
        <v>14.5063457634211</v>
      </c>
      <c r="CB35" s="19">
        <v>1.2233387326577201</v>
      </c>
      <c r="CC35" s="19">
        <v>102.802555843959</v>
      </c>
      <c r="CD35" s="19">
        <v>93.087476794125493</v>
      </c>
      <c r="CE35" s="19">
        <v>1044.0096405632501</v>
      </c>
      <c r="CF35" s="19">
        <v>13.9565970024713</v>
      </c>
      <c r="CG35" s="19">
        <v>6181.5637850166104</v>
      </c>
      <c r="CH35" s="19">
        <v>5.7754554960709399</v>
      </c>
      <c r="CI35" s="19">
        <v>3.4108236632393401</v>
      </c>
      <c r="CJ35" s="19">
        <v>2.00857277693156</v>
      </c>
      <c r="CK35" s="19">
        <v>6.2044272425551099E-2</v>
      </c>
      <c r="CL35" s="19">
        <v>6.8222448270201603</v>
      </c>
      <c r="CM35" s="19">
        <v>0.100557517904121</v>
      </c>
      <c r="CN35" s="19">
        <v>0.58887373117502795</v>
      </c>
      <c r="CO35" s="19">
        <v>6.07938656664387</v>
      </c>
      <c r="CP35" s="19">
        <v>3.6860519623743699</v>
      </c>
      <c r="CQ35" s="19">
        <v>0.289843079534985</v>
      </c>
      <c r="CR35" s="19">
        <v>0.132704978009794</v>
      </c>
      <c r="CS35" s="19">
        <v>2.9297741503739401</v>
      </c>
      <c r="CT35" s="19">
        <v>19.246757359098801</v>
      </c>
      <c r="CU35" s="19">
        <v>55.098866370245297</v>
      </c>
      <c r="CV35" s="19">
        <v>3.99484888464283E-2</v>
      </c>
      <c r="CW35" s="19">
        <v>2.3692197392404801E-3</v>
      </c>
      <c r="CX35" s="19">
        <v>136.61196337530299</v>
      </c>
      <c r="CY35" s="19">
        <v>0.312404309851047</v>
      </c>
      <c r="CZ35" s="19">
        <v>7.8919509439980606E-2</v>
      </c>
      <c r="DA35" s="19">
        <v>1.72111606400813</v>
      </c>
      <c r="DB35" s="19">
        <v>0.10821607198795501</v>
      </c>
      <c r="DC35" s="19">
        <v>3.55120363497055</v>
      </c>
      <c r="DD35" s="19">
        <v>1439.10451140327</v>
      </c>
      <c r="DE35" s="19">
        <v>0.44698156845982101</v>
      </c>
      <c r="DF35" s="19">
        <v>0.46666125408817899</v>
      </c>
      <c r="DG35" s="19">
        <v>6.2275040143321103</v>
      </c>
      <c r="DH35" s="19">
        <v>3.9495872136905001</v>
      </c>
      <c r="DI35" s="19">
        <v>0.14863006823435301</v>
      </c>
      <c r="DJ35" s="19">
        <v>43.593600936651697</v>
      </c>
      <c r="DK35" s="19">
        <v>0.188872792906636</v>
      </c>
      <c r="DL35" s="19">
        <v>1329.5073605748</v>
      </c>
      <c r="DM35" s="19">
        <v>86.6466837804943</v>
      </c>
      <c r="DN35" s="19">
        <v>37.0892019430595</v>
      </c>
      <c r="DO35" s="19">
        <v>2.58245352210924</v>
      </c>
      <c r="DP35" s="19">
        <v>32.584817376659799</v>
      </c>
      <c r="DQ35" s="19">
        <v>55.726238125103102</v>
      </c>
      <c r="DR35" s="19">
        <v>43.499606487311603</v>
      </c>
      <c r="DS35" s="19">
        <v>13.6264923848614</v>
      </c>
      <c r="DT35" s="19">
        <v>126.84407459984099</v>
      </c>
      <c r="DU35" s="19">
        <v>4.9620150222376997</v>
      </c>
      <c r="DV35" s="19">
        <v>616.72222060627598</v>
      </c>
      <c r="DW35" s="19">
        <v>1920.2362805795501</v>
      </c>
      <c r="DX35" s="19">
        <v>130.65758123835101</v>
      </c>
      <c r="DY35" s="19">
        <v>82.3563180284103</v>
      </c>
      <c r="DZ35" s="19">
        <v>46.1994695545715</v>
      </c>
      <c r="EA35" s="19">
        <v>8.7986329958931293</v>
      </c>
      <c r="EB35" s="19">
        <v>4514.5327038023897</v>
      </c>
      <c r="EC35" s="19">
        <v>0.55649321956178299</v>
      </c>
      <c r="ED35" s="19">
        <v>17.081877367303399</v>
      </c>
      <c r="EE35" s="19">
        <v>626.70614384889598</v>
      </c>
      <c r="EF35" s="19">
        <v>1.9960998650519798E-2</v>
      </c>
      <c r="EG35" s="19">
        <v>0.26434984501916098</v>
      </c>
      <c r="EH35" s="19">
        <v>1.59273085901228E-3</v>
      </c>
      <c r="EI35" s="19">
        <v>127.955243329157</v>
      </c>
      <c r="EJ35" s="19">
        <v>0.20175605821701501</v>
      </c>
      <c r="EK35" s="19">
        <v>0.48085721633542899</v>
      </c>
      <c r="EL35" s="19">
        <v>0.241347953225935</v>
      </c>
      <c r="EM35" s="19">
        <v>85.983027808131595</v>
      </c>
      <c r="EN35" s="19">
        <v>1.68763194171316</v>
      </c>
      <c r="EO35" s="19">
        <v>1.9282147479516401</v>
      </c>
      <c r="EP35" s="39">
        <v>7.0631398170756398E-5</v>
      </c>
      <c r="EQ35" s="19">
        <v>3.6995336864720598E-4</v>
      </c>
      <c r="ER35" s="19">
        <v>99.280957512986205</v>
      </c>
      <c r="ES35" s="39">
        <v>2.43518741490956E-7</v>
      </c>
      <c r="ET35" s="19">
        <v>1684.1876021645401</v>
      </c>
      <c r="EU35" s="19">
        <v>8.04225251585477</v>
      </c>
      <c r="EV35" s="19">
        <v>0.62675301379570003</v>
      </c>
      <c r="EW35" s="19">
        <v>0.70362359293440202</v>
      </c>
      <c r="EX35" s="19">
        <v>2.42653052271806</v>
      </c>
      <c r="EY35" s="19">
        <v>165.030485066799</v>
      </c>
      <c r="EZ35" s="19">
        <v>479.08298982651502</v>
      </c>
      <c r="FA35" s="19">
        <v>2.7545421098309602</v>
      </c>
      <c r="FB35" s="19">
        <v>1424.9572114555599</v>
      </c>
      <c r="FC35" s="19">
        <v>4.1571065155774703E-3</v>
      </c>
      <c r="FD35" s="19">
        <v>351.29880163113302</v>
      </c>
      <c r="FE35" s="19">
        <v>0.75138717753889095</v>
      </c>
      <c r="FF35" s="19">
        <v>9.9173759674951095E-2</v>
      </c>
      <c r="FG35" s="19">
        <v>4.4585299799255497E-2</v>
      </c>
      <c r="FH35" s="19">
        <v>17.734975859453499</v>
      </c>
      <c r="FI35" s="19">
        <v>2.7074228543026702</v>
      </c>
      <c r="FJ35" s="19">
        <v>304.94990348042398</v>
      </c>
      <c r="FK35" s="39">
        <v>2.0870233289782501E-7</v>
      </c>
      <c r="FL35" s="19">
        <v>9.9223592392680193E-2</v>
      </c>
      <c r="FM35" s="19">
        <v>12.461546605264701</v>
      </c>
      <c r="FN35" s="19">
        <v>96.7628028281149</v>
      </c>
      <c r="FO35" s="19">
        <v>701.69002470830799</v>
      </c>
      <c r="FP35" s="19">
        <v>0.312116047714183</v>
      </c>
      <c r="FQ35" s="19">
        <v>10628.638209132399</v>
      </c>
      <c r="FR35" s="19">
        <v>110.572613600266</v>
      </c>
      <c r="FS35" s="19">
        <v>0.12127666787539799</v>
      </c>
      <c r="FT35" s="19">
        <v>3.6348333539661402E-2</v>
      </c>
      <c r="FU35" s="19">
        <v>1004.53602506061</v>
      </c>
      <c r="FV35" s="19">
        <v>210.63508636894599</v>
      </c>
      <c r="FW35" s="19">
        <v>7.5478480627650099E-2</v>
      </c>
      <c r="FX35" s="19">
        <v>1.8430855203463199</v>
      </c>
      <c r="FY35" s="19">
        <v>7.1484557768616994E-2</v>
      </c>
      <c r="FZ35" s="19">
        <v>73885.304775527402</v>
      </c>
      <c r="GA35" s="15">
        <v>0</v>
      </c>
      <c r="GB35" s="15">
        <v>0</v>
      </c>
      <c r="GC35" s="15">
        <v>142.93799999999999</v>
      </c>
      <c r="GD35" s="15">
        <v>0.104</v>
      </c>
      <c r="GE35" s="15">
        <v>23.905000000000001</v>
      </c>
      <c r="GF35" s="15">
        <v>0.42699999999999999</v>
      </c>
      <c r="GG35" s="15">
        <v>3.7679999999999998</v>
      </c>
      <c r="GH35" s="15">
        <v>0.19800000000000001</v>
      </c>
      <c r="GI35" s="15">
        <v>29.396999999999998</v>
      </c>
      <c r="GJ35" s="15">
        <v>0.47599999999999998</v>
      </c>
      <c r="GK35" s="15">
        <v>0</v>
      </c>
      <c r="GL35" s="15">
        <v>0</v>
      </c>
      <c r="GM35" s="15">
        <v>0.30399999999999999</v>
      </c>
      <c r="GN35" s="15">
        <v>1.9E-2</v>
      </c>
    </row>
    <row r="36" spans="1:196">
      <c r="A36" s="19" t="s">
        <v>9</v>
      </c>
      <c r="B36" s="19" t="s">
        <v>145</v>
      </c>
      <c r="C36" s="19">
        <v>424.15679202926202</v>
      </c>
      <c r="D36" s="19">
        <v>478.55842687705399</v>
      </c>
      <c r="E36" s="19">
        <v>8245.4860034743197</v>
      </c>
      <c r="F36" s="19">
        <v>3319.7357601184199</v>
      </c>
      <c r="G36" s="19">
        <v>9895.3981802466606</v>
      </c>
      <c r="H36" s="19">
        <v>141.501838457708</v>
      </c>
      <c r="I36" s="19">
        <v>45265.093412770599</v>
      </c>
      <c r="J36" s="19">
        <v>2931.5273309690701</v>
      </c>
      <c r="K36" s="19">
        <v>466.96840201605499</v>
      </c>
      <c r="L36" s="19">
        <v>364.08157451905998</v>
      </c>
      <c r="M36" s="19">
        <v>1054.4143850482899</v>
      </c>
      <c r="N36" s="19">
        <v>13594.9555910788</v>
      </c>
      <c r="O36" s="19">
        <v>94.481696548227802</v>
      </c>
      <c r="P36" s="19">
        <v>1132.7968499876899</v>
      </c>
      <c r="Q36" s="19">
        <v>13743.9516856723</v>
      </c>
      <c r="R36" s="19">
        <v>105.19684415157199</v>
      </c>
      <c r="S36" s="19">
        <v>1209.58325209433</v>
      </c>
      <c r="T36" s="19">
        <v>11.2269685845973</v>
      </c>
      <c r="U36" s="19">
        <v>843.07472930924598</v>
      </c>
      <c r="V36" s="19">
        <v>77.581612632085097</v>
      </c>
      <c r="W36" s="19">
        <v>236.05118662592699</v>
      </c>
      <c r="X36" s="19">
        <v>32044.756710965099</v>
      </c>
      <c r="Y36" s="19">
        <v>822.18398808553002</v>
      </c>
      <c r="Z36" s="19">
        <v>1080.8305464871301</v>
      </c>
      <c r="AA36" s="19">
        <v>174.33272160135201</v>
      </c>
      <c r="AB36" s="19">
        <v>55.950828902378198</v>
      </c>
      <c r="AC36" s="19">
        <v>71.587717952252902</v>
      </c>
      <c r="AD36" s="19">
        <v>2846.8343383322999</v>
      </c>
      <c r="AE36" s="19">
        <v>1831.6134010364599</v>
      </c>
      <c r="AF36" s="19">
        <v>33905.125406066501</v>
      </c>
      <c r="AG36" s="19">
        <v>15.1059361819351</v>
      </c>
      <c r="AH36" s="19">
        <v>139.523705451963</v>
      </c>
      <c r="AI36" s="19">
        <v>15367.205502908701</v>
      </c>
      <c r="AJ36" s="19">
        <v>0</v>
      </c>
      <c r="AK36" s="19">
        <v>9499.8609531407601</v>
      </c>
      <c r="AL36" s="19">
        <v>32.176885005431799</v>
      </c>
      <c r="AM36" s="19">
        <v>703.69480307605204</v>
      </c>
      <c r="AN36" s="19">
        <v>1723.76402735222</v>
      </c>
      <c r="AO36" s="19">
        <v>1564.4570554613599</v>
      </c>
      <c r="AP36" s="19">
        <v>1019.83374144794</v>
      </c>
      <c r="AQ36" s="19">
        <v>2226.0724330410098</v>
      </c>
      <c r="AR36" s="19">
        <v>475.832414111312</v>
      </c>
      <c r="AS36" s="19">
        <v>8577.5934422393802</v>
      </c>
      <c r="AT36" s="19">
        <v>1629.7518868132499</v>
      </c>
      <c r="AU36" s="19">
        <v>2100.8521816123298</v>
      </c>
      <c r="AV36" s="19">
        <v>8396.2062554148506</v>
      </c>
      <c r="AW36" s="19">
        <v>432.94072004575099</v>
      </c>
      <c r="AX36" s="19">
        <v>1997.4031906792</v>
      </c>
      <c r="AY36" s="19">
        <v>3129.9224875755699</v>
      </c>
      <c r="AZ36" s="19">
        <v>7536.9465018158498</v>
      </c>
      <c r="BA36" s="19">
        <v>898.19187663373998</v>
      </c>
      <c r="BB36" s="19">
        <v>364.28099436020602</v>
      </c>
      <c r="BC36" s="19">
        <v>137.17923219963799</v>
      </c>
      <c r="BD36" s="19">
        <v>863.00885449934594</v>
      </c>
      <c r="BE36" s="19">
        <v>39.484693896640401</v>
      </c>
      <c r="BF36" s="19">
        <v>3964.6763940809101</v>
      </c>
      <c r="BG36" s="19">
        <v>383.012130812978</v>
      </c>
      <c r="BH36" s="19">
        <v>3993.93398295919</v>
      </c>
      <c r="BI36" s="19">
        <v>33524.353269143103</v>
      </c>
      <c r="BJ36" s="19">
        <v>492.09513951244298</v>
      </c>
      <c r="BK36" s="19">
        <v>142.36111729163099</v>
      </c>
      <c r="BL36" s="19">
        <v>771.85997967084404</v>
      </c>
      <c r="BM36" s="19">
        <v>79720.094040287004</v>
      </c>
      <c r="BN36" s="19">
        <v>5557.2623216822003</v>
      </c>
      <c r="BO36" s="19">
        <v>4421.3325495407798</v>
      </c>
      <c r="BP36" s="19">
        <v>2316.37164513792</v>
      </c>
      <c r="BQ36" s="19">
        <v>1810.9629502288501</v>
      </c>
      <c r="BR36" s="19">
        <v>20.5270858189302</v>
      </c>
      <c r="BS36" s="19">
        <v>214.80025777669599</v>
      </c>
      <c r="BT36" s="19">
        <v>462.49645136902501</v>
      </c>
      <c r="BU36" s="19">
        <v>978.43301075695194</v>
      </c>
      <c r="BV36" s="19">
        <v>281527.57012268301</v>
      </c>
      <c r="BW36" s="19">
        <v>5484.1990415759201</v>
      </c>
      <c r="BX36" s="19">
        <v>149.47118866479201</v>
      </c>
      <c r="BY36" s="19">
        <v>69376.917263996002</v>
      </c>
      <c r="BZ36" s="19">
        <v>37677.196342758303</v>
      </c>
      <c r="CA36" s="19">
        <v>18777.6272739003</v>
      </c>
      <c r="CB36" s="19">
        <v>4616.00593817764</v>
      </c>
      <c r="CC36" s="19">
        <v>6303.7313793018302</v>
      </c>
      <c r="CD36" s="19">
        <v>9635.0739963702308</v>
      </c>
      <c r="CE36" s="19">
        <v>28993.409594277498</v>
      </c>
      <c r="CF36" s="19">
        <v>601.63540404246805</v>
      </c>
      <c r="CG36" s="19">
        <v>145483.486308897</v>
      </c>
      <c r="CH36" s="19">
        <v>3120.0164310068399</v>
      </c>
      <c r="CI36" s="19">
        <v>10686.937436284899</v>
      </c>
      <c r="CJ36" s="19">
        <v>4537.4967384874999</v>
      </c>
      <c r="CK36" s="19">
        <v>25.3016790442787</v>
      </c>
      <c r="CL36" s="19">
        <v>3885.64936462264</v>
      </c>
      <c r="CM36" s="19">
        <v>3113.4833281771798</v>
      </c>
      <c r="CN36" s="19">
        <v>1202.12468439178</v>
      </c>
      <c r="CO36" s="19">
        <v>796.73760676970005</v>
      </c>
      <c r="CP36" s="19">
        <v>2054.4330164911498</v>
      </c>
      <c r="CQ36" s="19">
        <v>86.698969150149296</v>
      </c>
      <c r="CR36" s="19">
        <v>263.14433690402802</v>
      </c>
      <c r="CS36" s="19">
        <v>1473.5625567521099</v>
      </c>
      <c r="CT36" s="19">
        <v>1489.10847377354</v>
      </c>
      <c r="CU36" s="19">
        <v>1942.1574529443999</v>
      </c>
      <c r="CV36" s="19">
        <v>732.21784631536696</v>
      </c>
      <c r="CW36" s="19">
        <v>327.16336384267697</v>
      </c>
      <c r="CX36" s="19">
        <v>37443.782797213098</v>
      </c>
      <c r="CY36" s="19">
        <v>313.66548432117202</v>
      </c>
      <c r="CZ36" s="19">
        <v>369.339133651959</v>
      </c>
      <c r="DA36" s="19">
        <v>1140.3138762318899</v>
      </c>
      <c r="DB36" s="19">
        <v>606.95702768213903</v>
      </c>
      <c r="DC36" s="19">
        <v>891.31678905318097</v>
      </c>
      <c r="DD36" s="19">
        <v>40632.4704698977</v>
      </c>
      <c r="DE36" s="19">
        <v>1747.4614665731999</v>
      </c>
      <c r="DF36" s="19">
        <v>133.51655156352601</v>
      </c>
      <c r="DG36" s="19">
        <v>3660.1285498131001</v>
      </c>
      <c r="DH36" s="19">
        <v>1191.5117230072001</v>
      </c>
      <c r="DI36" s="19">
        <v>6140.1971045630698</v>
      </c>
      <c r="DJ36" s="19">
        <v>339.62067423454198</v>
      </c>
      <c r="DK36" s="19">
        <v>988.28629306165794</v>
      </c>
      <c r="DL36" s="19">
        <v>52459.369652280096</v>
      </c>
      <c r="DM36" s="19">
        <v>5802.9381924353602</v>
      </c>
      <c r="DN36" s="19">
        <v>711.67557436830202</v>
      </c>
      <c r="DO36" s="19">
        <v>180.664628847899</v>
      </c>
      <c r="DP36" s="19">
        <v>13275.404260696499</v>
      </c>
      <c r="DQ36" s="19">
        <v>3219.1371411047699</v>
      </c>
      <c r="DR36" s="19">
        <v>1345.86681444856</v>
      </c>
      <c r="DS36" s="19">
        <v>13236.1915792624</v>
      </c>
      <c r="DT36" s="19">
        <v>4922.9795318807101</v>
      </c>
      <c r="DU36" s="19">
        <v>1378.9438224348401</v>
      </c>
      <c r="DV36" s="19">
        <v>1461.9952549965999</v>
      </c>
      <c r="DW36" s="19">
        <v>7829.3745205291398</v>
      </c>
      <c r="DX36" s="19">
        <v>28572.165968171401</v>
      </c>
      <c r="DY36" s="19">
        <v>15497.5574617607</v>
      </c>
      <c r="DZ36" s="19">
        <v>3372.8578744710398</v>
      </c>
      <c r="EA36" s="19">
        <v>2282.8500422714401</v>
      </c>
      <c r="EB36" s="19">
        <v>116743.272537461</v>
      </c>
      <c r="EC36" s="19">
        <v>94.157079259503504</v>
      </c>
      <c r="ED36" s="19">
        <v>3408.8390547447798</v>
      </c>
      <c r="EE36" s="19">
        <v>44434.719060160598</v>
      </c>
      <c r="EF36" s="19">
        <v>170.43331147739701</v>
      </c>
      <c r="EG36" s="19">
        <v>66.432081330865699</v>
      </c>
      <c r="EH36" s="19">
        <v>7.6268943555126496</v>
      </c>
      <c r="EI36" s="19">
        <v>23409.9292630401</v>
      </c>
      <c r="EJ36" s="19">
        <v>1460.1710806354299</v>
      </c>
      <c r="EK36" s="19">
        <v>516.77004163851996</v>
      </c>
      <c r="EL36" s="19">
        <v>305.11452646495599</v>
      </c>
      <c r="EM36" s="19">
        <v>58507.469167789299</v>
      </c>
      <c r="EN36" s="19">
        <v>3078.2880723231401</v>
      </c>
      <c r="EO36" s="19">
        <v>2149.4116440767798</v>
      </c>
      <c r="EP36" s="19">
        <v>105.69337594553799</v>
      </c>
      <c r="EQ36" s="19">
        <v>1.7695006117024901</v>
      </c>
      <c r="ER36" s="19">
        <v>14598.574899564799</v>
      </c>
      <c r="ES36" s="19">
        <v>211.69311654321299</v>
      </c>
      <c r="ET36" s="19">
        <v>24075.073320704902</v>
      </c>
      <c r="EU36" s="19">
        <v>4109.3691230626</v>
      </c>
      <c r="EV36" s="19">
        <v>57.5798561438612</v>
      </c>
      <c r="EW36" s="19">
        <v>3420.9177224393702</v>
      </c>
      <c r="EX36" s="19">
        <v>167.567465683622</v>
      </c>
      <c r="EY36" s="19">
        <v>8509.1384607597793</v>
      </c>
      <c r="EZ36" s="19">
        <v>3343.0388395268201</v>
      </c>
      <c r="FA36" s="19">
        <v>733.57057753491699</v>
      </c>
      <c r="FB36" s="19">
        <v>49769.355408876298</v>
      </c>
      <c r="FC36" s="19">
        <v>1163.48115664637</v>
      </c>
      <c r="FD36" s="19">
        <v>42720.707086114497</v>
      </c>
      <c r="FE36" s="19">
        <v>73.290936792126203</v>
      </c>
      <c r="FF36" s="19">
        <v>190.309839447786</v>
      </c>
      <c r="FG36" s="19">
        <v>558.10053371991296</v>
      </c>
      <c r="FH36" s="19">
        <v>419.75746796001403</v>
      </c>
      <c r="FI36" s="19">
        <v>1399.7299124687399</v>
      </c>
      <c r="FJ36" s="19">
        <v>19879.478732485699</v>
      </c>
      <c r="FK36" s="19">
        <v>1085.9346980345199</v>
      </c>
      <c r="FL36" s="19">
        <v>901.04161333108198</v>
      </c>
      <c r="FM36" s="19">
        <v>4922.4791857027203</v>
      </c>
      <c r="FN36" s="19">
        <v>30965.908687679799</v>
      </c>
      <c r="FO36" s="19">
        <v>57101.378160805398</v>
      </c>
      <c r="FP36" s="19">
        <v>3030.9014883619402</v>
      </c>
      <c r="FQ36" s="19">
        <v>458685.13202366402</v>
      </c>
      <c r="FR36" s="19">
        <v>1669.5781485109901</v>
      </c>
      <c r="FS36" s="19">
        <v>2389.0635436817302</v>
      </c>
      <c r="FT36" s="19">
        <v>61.747775027960898</v>
      </c>
      <c r="FU36" s="19">
        <v>17636.816144812201</v>
      </c>
      <c r="FV36" s="19">
        <v>59129.109365611301</v>
      </c>
      <c r="FW36" s="19">
        <v>1335.32508412981</v>
      </c>
      <c r="FX36" s="19">
        <v>650.47591881680398</v>
      </c>
      <c r="FY36" s="19">
        <v>652.52643107699203</v>
      </c>
      <c r="FZ36" s="19">
        <v>2349704.2471011402</v>
      </c>
      <c r="GA36" s="15">
        <v>0</v>
      </c>
      <c r="GB36" s="15">
        <v>652.62900000000002</v>
      </c>
      <c r="GC36" s="15">
        <v>4685.4989999999998</v>
      </c>
      <c r="GD36" s="15">
        <v>0</v>
      </c>
      <c r="GE36" s="15">
        <v>291997.696</v>
      </c>
      <c r="GF36" s="15">
        <v>1136.932</v>
      </c>
      <c r="GG36" s="15">
        <v>5926.9880000000003</v>
      </c>
      <c r="GH36" s="15">
        <v>182.208</v>
      </c>
      <c r="GI36" s="15">
        <v>421018.43900000001</v>
      </c>
      <c r="GJ36" s="15">
        <v>0</v>
      </c>
      <c r="GK36" s="15">
        <v>0</v>
      </c>
      <c r="GL36" s="15">
        <v>27.553999999999998</v>
      </c>
      <c r="GM36" s="15">
        <v>68.730999999999995</v>
      </c>
      <c r="GN36" s="15">
        <v>1.018</v>
      </c>
    </row>
    <row r="37" spans="1:196">
      <c r="A37" s="19" t="s">
        <v>154</v>
      </c>
      <c r="B37" s="19" t="s">
        <v>155</v>
      </c>
      <c r="C37" s="19">
        <v>4.1980558015985402E-2</v>
      </c>
      <c r="D37" s="19">
        <v>1.0206928798999599</v>
      </c>
      <c r="E37" s="19">
        <v>3.72834324965745</v>
      </c>
      <c r="F37" s="19">
        <v>4.1184299123112798</v>
      </c>
      <c r="G37" s="19">
        <v>253.94933122092999</v>
      </c>
      <c r="H37" s="19">
        <v>0.13404093669625999</v>
      </c>
      <c r="I37" s="19">
        <v>66.035019445283893</v>
      </c>
      <c r="J37" s="19">
        <v>17.841574291885401</v>
      </c>
      <c r="K37" s="19">
        <v>0.27951520977507099</v>
      </c>
      <c r="L37" s="19">
        <v>289.71679407151498</v>
      </c>
      <c r="M37" s="19">
        <v>1.0574483556310601</v>
      </c>
      <c r="N37" s="19">
        <v>0.53231783467193705</v>
      </c>
      <c r="O37" s="19">
        <v>6.0810177374239096</v>
      </c>
      <c r="P37" s="19">
        <v>0.82171997169594402</v>
      </c>
      <c r="Q37" s="19">
        <v>442.74523779474998</v>
      </c>
      <c r="R37" s="19">
        <v>2.1587359915953299</v>
      </c>
      <c r="S37" s="19">
        <v>0.43689224850319502</v>
      </c>
      <c r="T37" s="39">
        <v>1.68704968297589E-7</v>
      </c>
      <c r="U37" s="19">
        <v>219.16054965592801</v>
      </c>
      <c r="V37" s="19">
        <v>17.777958438052199</v>
      </c>
      <c r="W37" s="19">
        <v>9.3167668039896101E-4</v>
      </c>
      <c r="X37" s="19">
        <v>1577.29227586617</v>
      </c>
      <c r="Y37" s="19">
        <v>3.0671096972754601E-2</v>
      </c>
      <c r="Z37" s="19">
        <v>4.42580757846941</v>
      </c>
      <c r="AA37" s="19">
        <v>0.18234077008975</v>
      </c>
      <c r="AB37" s="19">
        <v>1.4521101543982E-2</v>
      </c>
      <c r="AC37" s="19">
        <v>0.52477161280089102</v>
      </c>
      <c r="AD37" s="19">
        <v>0.766184800070696</v>
      </c>
      <c r="AE37" s="19">
        <v>1.4944339033348599</v>
      </c>
      <c r="AF37" s="19">
        <v>571.55510244629102</v>
      </c>
      <c r="AG37" s="19">
        <v>0.58474485519636898</v>
      </c>
      <c r="AH37" s="19">
        <v>9.7236732186493004E-3</v>
      </c>
      <c r="AI37" s="19">
        <v>987.83863159516102</v>
      </c>
      <c r="AJ37" s="19">
        <v>2215.8899705172398</v>
      </c>
      <c r="AK37" s="19">
        <v>0</v>
      </c>
      <c r="AL37" s="19">
        <v>0.1361301541861</v>
      </c>
      <c r="AM37" s="19">
        <v>1.42066386675306</v>
      </c>
      <c r="AN37" s="19">
        <v>304.01286645055302</v>
      </c>
      <c r="AO37" s="19">
        <v>88.507155226276595</v>
      </c>
      <c r="AP37" s="19">
        <v>12.827906272193299</v>
      </c>
      <c r="AQ37" s="19">
        <v>52.473149222440398</v>
      </c>
      <c r="AR37" s="19">
        <v>0.23931323265231999</v>
      </c>
      <c r="AS37" s="19">
        <v>5.9377060995662703</v>
      </c>
      <c r="AT37" s="19">
        <v>9.0600327775835404E-2</v>
      </c>
      <c r="AU37" s="19">
        <v>3.6235379071808498</v>
      </c>
      <c r="AV37" s="19">
        <v>119.427364795369</v>
      </c>
      <c r="AW37" s="19">
        <v>0.101754800520273</v>
      </c>
      <c r="AX37" s="19">
        <v>389.191535162207</v>
      </c>
      <c r="AY37" s="19">
        <v>1644.40225240992</v>
      </c>
      <c r="AZ37" s="19">
        <v>5.8299807580758003</v>
      </c>
      <c r="BA37" s="19">
        <v>106.93584359402</v>
      </c>
      <c r="BB37" s="19">
        <v>0.24596393058937799</v>
      </c>
      <c r="BC37" s="19">
        <v>1.5816222361167299E-2</v>
      </c>
      <c r="BD37" s="19">
        <v>4.9695176286504097</v>
      </c>
      <c r="BE37" s="19">
        <v>3.7645873287470801E-3</v>
      </c>
      <c r="BF37" s="19">
        <v>0.51168851387238101</v>
      </c>
      <c r="BG37" s="19">
        <v>0.21821667207093401</v>
      </c>
      <c r="BH37" s="19">
        <v>120.457187242836</v>
      </c>
      <c r="BI37" s="19">
        <v>470.914377116163</v>
      </c>
      <c r="BJ37" s="19">
        <v>11.157217055716099</v>
      </c>
      <c r="BK37" s="19">
        <v>0.15791121601730601</v>
      </c>
      <c r="BL37" s="19">
        <v>6.51726235785888</v>
      </c>
      <c r="BM37" s="19">
        <v>608.56132894772702</v>
      </c>
      <c r="BN37" s="19">
        <v>24.5802981661171</v>
      </c>
      <c r="BO37" s="19">
        <v>30.430525807543098</v>
      </c>
      <c r="BP37" s="19">
        <v>344.55467261538399</v>
      </c>
      <c r="BQ37" s="19">
        <v>7.9859993563602201</v>
      </c>
      <c r="BR37" s="19">
        <v>0.194247389162097</v>
      </c>
      <c r="BS37" s="19">
        <v>13.2518549159616</v>
      </c>
      <c r="BT37" s="19">
        <v>46.628555430180597</v>
      </c>
      <c r="BU37" s="19">
        <v>114.764001792106</v>
      </c>
      <c r="BV37" s="19">
        <v>83.377989173641396</v>
      </c>
      <c r="BW37" s="19">
        <v>4.1811594057247499</v>
      </c>
      <c r="BX37" s="19">
        <v>1.0391986963319499</v>
      </c>
      <c r="BY37" s="19">
        <v>425.52895350438098</v>
      </c>
      <c r="BZ37" s="19">
        <v>8.2909227968634607</v>
      </c>
      <c r="CA37" s="19">
        <v>2.0856553772073201</v>
      </c>
      <c r="CB37" s="19">
        <v>10.3771948390117</v>
      </c>
      <c r="CC37" s="19">
        <v>167.75921983550899</v>
      </c>
      <c r="CD37" s="19">
        <v>355.08030975084699</v>
      </c>
      <c r="CE37" s="19">
        <v>547.10476679203896</v>
      </c>
      <c r="CF37" s="19">
        <v>70.363731041380106</v>
      </c>
      <c r="CG37" s="19">
        <v>628.287531601674</v>
      </c>
      <c r="CH37" s="19">
        <v>23.806782063950202</v>
      </c>
      <c r="CI37" s="19">
        <v>1.4270006637836901</v>
      </c>
      <c r="CJ37" s="19">
        <v>0.44347822540450099</v>
      </c>
      <c r="CK37" s="39">
        <v>7.3851328641496498E-5</v>
      </c>
      <c r="CL37" s="19">
        <v>4.4182632270573103</v>
      </c>
      <c r="CM37" s="19">
        <v>9.6895088861328506E-3</v>
      </c>
      <c r="CN37" s="19">
        <v>0.11576521280905</v>
      </c>
      <c r="CO37" s="19">
        <v>0.89602187411747103</v>
      </c>
      <c r="CP37" s="19">
        <v>38.573970660805102</v>
      </c>
      <c r="CQ37" s="39">
        <v>1.43653079669628E-7</v>
      </c>
      <c r="CR37" s="19">
        <v>0.167777189310401</v>
      </c>
      <c r="CS37" s="19">
        <v>1.6908909703217401</v>
      </c>
      <c r="CT37" s="19">
        <v>2.05276480406248</v>
      </c>
      <c r="CU37" s="19">
        <v>22.525083862823099</v>
      </c>
      <c r="CV37" s="19">
        <v>0.13773879852141799</v>
      </c>
      <c r="CW37" s="19">
        <v>2.2510292437118499E-2</v>
      </c>
      <c r="CX37" s="19">
        <v>83.466233101258595</v>
      </c>
      <c r="CY37" s="19">
        <v>4.3658819931789397E-2</v>
      </c>
      <c r="CZ37" s="19">
        <v>1.3613766223468999</v>
      </c>
      <c r="DA37" s="19">
        <v>4.7417263830805796</v>
      </c>
      <c r="DB37" s="19">
        <v>7.4980000968160702E-3</v>
      </c>
      <c r="DC37" s="19">
        <v>0.14707581292980801</v>
      </c>
      <c r="DD37" s="19">
        <v>1413.16208154181</v>
      </c>
      <c r="DE37" s="19">
        <v>0.107014953917193</v>
      </c>
      <c r="DF37" s="19">
        <v>0.130962512448805</v>
      </c>
      <c r="DG37" s="19">
        <v>16.4388373582171</v>
      </c>
      <c r="DH37" s="19">
        <v>0.366962081352884</v>
      </c>
      <c r="DI37" s="19">
        <v>1.16150779841159</v>
      </c>
      <c r="DJ37" s="19">
        <v>4.9821913166370503E-2</v>
      </c>
      <c r="DK37" s="19">
        <v>1.49691986026801E-2</v>
      </c>
      <c r="DL37" s="19">
        <v>1094.24827688135</v>
      </c>
      <c r="DM37" s="19">
        <v>17.9330888773762</v>
      </c>
      <c r="DN37" s="19">
        <v>33.650624875980903</v>
      </c>
      <c r="DO37" s="19">
        <v>0.30321632001147802</v>
      </c>
      <c r="DP37" s="19">
        <v>11.668749355803699</v>
      </c>
      <c r="DQ37" s="19">
        <v>59.474646720688099</v>
      </c>
      <c r="DR37" s="19">
        <v>0.71963344624452796</v>
      </c>
      <c r="DS37" s="19">
        <v>3.9411386689693702</v>
      </c>
      <c r="DT37" s="19">
        <v>1808.3696578035899</v>
      </c>
      <c r="DU37" s="19">
        <v>0.18972486061819399</v>
      </c>
      <c r="DV37" s="19">
        <v>24.777945297287399</v>
      </c>
      <c r="DW37" s="19">
        <v>1436.6623477638</v>
      </c>
      <c r="DX37" s="19">
        <v>12.4534546784603</v>
      </c>
      <c r="DY37" s="19">
        <v>59.713814299507597</v>
      </c>
      <c r="DZ37" s="19">
        <v>309.88184533418098</v>
      </c>
      <c r="EA37" s="19">
        <v>1.19960671669879</v>
      </c>
      <c r="EB37" s="19">
        <v>453.10963306914499</v>
      </c>
      <c r="EC37" s="19">
        <v>3.7993379475928901E-2</v>
      </c>
      <c r="ED37" s="19">
        <v>10.029046527438</v>
      </c>
      <c r="EE37" s="19">
        <v>99.744622955634497</v>
      </c>
      <c r="EF37" s="19">
        <v>0.22854533761297999</v>
      </c>
      <c r="EG37" s="19">
        <v>1.3521233157759999E-4</v>
      </c>
      <c r="EH37" s="19">
        <v>2.9449853808411201E-2</v>
      </c>
      <c r="EI37" s="19">
        <v>11.785010287151101</v>
      </c>
      <c r="EJ37" s="19">
        <v>0.166226737573552</v>
      </c>
      <c r="EK37" s="19">
        <v>7.7746007063582104E-2</v>
      </c>
      <c r="EL37" s="19">
        <v>0.66551526318955001</v>
      </c>
      <c r="EM37" s="19">
        <v>333.71908598808699</v>
      </c>
      <c r="EN37" s="19">
        <v>2.1774256422480698</v>
      </c>
      <c r="EO37" s="19">
        <v>37.867270949997803</v>
      </c>
      <c r="EP37" s="19">
        <v>4.3055838803067403E-2</v>
      </c>
      <c r="EQ37" s="19">
        <v>1.6813016852225101E-4</v>
      </c>
      <c r="ER37" s="19">
        <v>72.761557402256898</v>
      </c>
      <c r="ES37" s="39">
        <v>2.8950917634190901E-7</v>
      </c>
      <c r="ET37" s="19">
        <v>1542.44598942159</v>
      </c>
      <c r="EU37" s="19">
        <v>0.36588278799691398</v>
      </c>
      <c r="EV37" s="19">
        <v>0.26938341112403902</v>
      </c>
      <c r="EW37" s="19">
        <v>0.116117670389441</v>
      </c>
      <c r="EX37" s="19">
        <v>8.6655768112158107</v>
      </c>
      <c r="EY37" s="19">
        <v>69.152245883334601</v>
      </c>
      <c r="EZ37" s="19">
        <v>420.66181947215603</v>
      </c>
      <c r="FA37" s="19">
        <v>1.7616991189664399</v>
      </c>
      <c r="FB37" s="19">
        <v>63.637916806300602</v>
      </c>
      <c r="FC37" s="19">
        <v>5.4412459377895898E-2</v>
      </c>
      <c r="FD37" s="19">
        <v>47.904428797398502</v>
      </c>
      <c r="FE37" s="19">
        <v>5.1013890904947202E-4</v>
      </c>
      <c r="FF37" s="19">
        <v>0.13608351261618701</v>
      </c>
      <c r="FG37" s="19">
        <v>3.6864851280040298</v>
      </c>
      <c r="FH37" s="19">
        <v>172.38811304009499</v>
      </c>
      <c r="FI37" s="19">
        <v>2.2129117310929498</v>
      </c>
      <c r="FJ37" s="19">
        <v>1101.70941965986</v>
      </c>
      <c r="FK37" s="19">
        <v>1.8031368646772301E-2</v>
      </c>
      <c r="FL37" s="19">
        <v>0.60727441567903995</v>
      </c>
      <c r="FM37" s="19">
        <v>16.205020693544299</v>
      </c>
      <c r="FN37" s="19">
        <v>28.766195777081499</v>
      </c>
      <c r="FO37" s="19">
        <v>575.90151176283905</v>
      </c>
      <c r="FP37" s="19">
        <v>2.20281390799581</v>
      </c>
      <c r="FQ37" s="19">
        <v>14630.358284181901</v>
      </c>
      <c r="FR37" s="19">
        <v>25.697637527223801</v>
      </c>
      <c r="FS37" s="19">
        <v>3.63157093356078E-2</v>
      </c>
      <c r="FT37" s="19">
        <v>5.6163155586247702E-2</v>
      </c>
      <c r="FU37" s="19">
        <v>4037.13719747102</v>
      </c>
      <c r="FV37" s="19">
        <v>17.096795205891901</v>
      </c>
      <c r="FW37" s="19">
        <v>2.08498429164155</v>
      </c>
      <c r="FX37" s="19">
        <v>0.40894825868469298</v>
      </c>
      <c r="FY37" s="19">
        <v>2.0060646688435099E-2</v>
      </c>
      <c r="FZ37" s="19">
        <v>43819.8865399676</v>
      </c>
      <c r="GA37" s="15">
        <v>5963.7460000000001</v>
      </c>
      <c r="GB37" s="15">
        <v>0.42499999999999999</v>
      </c>
      <c r="GC37" s="15">
        <v>8.5329999999999995</v>
      </c>
      <c r="GD37" s="15">
        <v>0.214</v>
      </c>
      <c r="GE37" s="15">
        <v>33.619</v>
      </c>
      <c r="GF37" s="15">
        <v>9.4410000000000007</v>
      </c>
      <c r="GG37" s="15">
        <v>0.46600000000000003</v>
      </c>
      <c r="GH37" s="15">
        <v>5.9790000000000001</v>
      </c>
      <c r="GI37" s="15">
        <v>12.510999999999999</v>
      </c>
      <c r="GJ37" s="15">
        <v>7.0999999999999994E-2</v>
      </c>
      <c r="GK37" s="15">
        <v>3.5000000000000003E-2</v>
      </c>
      <c r="GL37" s="15">
        <v>20.436</v>
      </c>
      <c r="GM37" s="15">
        <v>3.8090000000000002</v>
      </c>
      <c r="GN37" s="15">
        <v>0.58399999999999996</v>
      </c>
    </row>
    <row r="38" spans="1:196">
      <c r="A38" s="19" t="s">
        <v>156</v>
      </c>
      <c r="B38" s="19" t="s">
        <v>157</v>
      </c>
      <c r="C38" s="39">
        <v>1.7654468627746499E-7</v>
      </c>
      <c r="D38" s="19">
        <v>1.7742559272309399E-2</v>
      </c>
      <c r="E38" s="19">
        <v>0.30666795736150398</v>
      </c>
      <c r="F38" s="19">
        <v>7.4606151875821203E-2</v>
      </c>
      <c r="G38" s="19">
        <v>0.123583364105121</v>
      </c>
      <c r="H38" s="19">
        <v>8.9093150141732504E-3</v>
      </c>
      <c r="I38" s="19">
        <v>0.197599287733077</v>
      </c>
      <c r="J38" s="19">
        <v>5.5554780227346102E-3</v>
      </c>
      <c r="K38" s="19">
        <v>4.2200682599730699E-2</v>
      </c>
      <c r="L38" s="39">
        <v>9.4334616940888606E-8</v>
      </c>
      <c r="M38" s="19">
        <v>0.82862553309373599</v>
      </c>
      <c r="N38" s="19">
        <v>0.22535314218880401</v>
      </c>
      <c r="O38" s="19">
        <v>2.9418549608774401E-2</v>
      </c>
      <c r="P38" s="19">
        <v>4.0943869300590803E-2</v>
      </c>
      <c r="Q38" s="19">
        <v>2.1406383698257099E-2</v>
      </c>
      <c r="R38" s="19">
        <v>3.8456401435153998E-4</v>
      </c>
      <c r="S38" s="19">
        <v>6.2642492346875796E-3</v>
      </c>
      <c r="T38" s="39">
        <v>3.73290012711903E-7</v>
      </c>
      <c r="U38" s="19">
        <v>6.1008248807906097E-2</v>
      </c>
      <c r="V38" s="19">
        <v>9.43171368833454E-3</v>
      </c>
      <c r="W38" s="39">
        <v>1.43882826745493E-5</v>
      </c>
      <c r="X38" s="19">
        <v>0.105771169343275</v>
      </c>
      <c r="Y38" s="39">
        <v>2.6464454822806299E-7</v>
      </c>
      <c r="Z38" s="19">
        <v>1.1739530390274699</v>
      </c>
      <c r="AA38" s="39">
        <v>3.50305570006326E-7</v>
      </c>
      <c r="AB38" s="19">
        <v>6.5420754583448096E-3</v>
      </c>
      <c r="AC38" s="39">
        <v>4.2567013814003201E-7</v>
      </c>
      <c r="AD38" s="39">
        <v>1.5328784561716399E-7</v>
      </c>
      <c r="AE38" s="19">
        <v>2.51827875309036E-2</v>
      </c>
      <c r="AF38" s="19">
        <v>0.27394204069682299</v>
      </c>
      <c r="AG38" s="19">
        <v>1.9003931385215701E-2</v>
      </c>
      <c r="AH38" s="39">
        <v>1.08457204762037E-6</v>
      </c>
      <c r="AI38" s="19">
        <v>0.288560061485723</v>
      </c>
      <c r="AJ38" s="19">
        <v>0.118953529649529</v>
      </c>
      <c r="AK38" s="19">
        <v>5.1859248049037996E-3</v>
      </c>
      <c r="AL38" s="19">
        <v>0</v>
      </c>
      <c r="AM38" s="19">
        <v>7.2755529590136495E-2</v>
      </c>
      <c r="AN38" s="19">
        <v>8.7977805643242701E-2</v>
      </c>
      <c r="AO38" s="19">
        <v>6.70599999179691E-3</v>
      </c>
      <c r="AP38" s="19">
        <v>3.8714326211454502E-4</v>
      </c>
      <c r="AQ38" s="39">
        <v>3.6638735714146301E-7</v>
      </c>
      <c r="AR38" s="39">
        <v>1.1866431119506301E-7</v>
      </c>
      <c r="AS38" s="19">
        <v>0.15639168686383001</v>
      </c>
      <c r="AT38" s="39">
        <v>8.7770778560070004E-8</v>
      </c>
      <c r="AU38" s="19">
        <v>5.4366292175829396E-3</v>
      </c>
      <c r="AV38" s="19">
        <v>1.51339413738747</v>
      </c>
      <c r="AW38" s="19">
        <v>3.8844945719873701E-4</v>
      </c>
      <c r="AX38" s="19">
        <v>0.12242021853311701</v>
      </c>
      <c r="AY38" s="19">
        <v>4.1681200128739299E-2</v>
      </c>
      <c r="AZ38" s="19">
        <v>8.5340211829110293E-2</v>
      </c>
      <c r="BA38" s="19">
        <v>1.83570700647148E-3</v>
      </c>
      <c r="BB38" s="39">
        <v>9.0102945267599596E-7</v>
      </c>
      <c r="BC38" s="39">
        <v>2.9131101394173102E-7</v>
      </c>
      <c r="BD38" s="19">
        <v>2.0561112801682001E-3</v>
      </c>
      <c r="BE38" s="39">
        <v>2.6539712941844798E-7</v>
      </c>
      <c r="BF38" s="19">
        <v>8.0071430857482806E-2</v>
      </c>
      <c r="BG38" s="19">
        <v>5.2485305881493499E-2</v>
      </c>
      <c r="BH38" s="19">
        <v>4.9998841816034797E-2</v>
      </c>
      <c r="BI38" s="19">
        <v>55.016277152327902</v>
      </c>
      <c r="BJ38" s="19">
        <v>1.71905463624837E-2</v>
      </c>
      <c r="BK38" s="19">
        <v>5.9999572300745402E-2</v>
      </c>
      <c r="BL38" s="39">
        <v>2.3559492011251701E-7</v>
      </c>
      <c r="BM38" s="19">
        <v>3.7713449705967501</v>
      </c>
      <c r="BN38" s="19">
        <v>9.7728385030604797E-2</v>
      </c>
      <c r="BO38" s="19">
        <v>2.4662600387992201E-2</v>
      </c>
      <c r="BP38" s="39">
        <v>2.8450238042976799E-7</v>
      </c>
      <c r="BQ38" s="39">
        <v>3.0937825860722999E-7</v>
      </c>
      <c r="BR38" s="39">
        <v>2.53973920671933E-7</v>
      </c>
      <c r="BS38" s="19">
        <v>1.26847625566846E-2</v>
      </c>
      <c r="BT38" s="39">
        <v>1.95400700867663E-7</v>
      </c>
      <c r="BU38" s="19">
        <v>1.10019174998217E-2</v>
      </c>
      <c r="BV38" s="19">
        <v>1.06033432538329E-2</v>
      </c>
      <c r="BW38" s="19">
        <v>0.35506133614527402</v>
      </c>
      <c r="BX38" s="19">
        <v>2.2251765623635199E-2</v>
      </c>
      <c r="BY38" s="19">
        <v>5.9750672269524898</v>
      </c>
      <c r="BZ38" s="19">
        <v>9.2911672824951594</v>
      </c>
      <c r="CA38" s="39">
        <v>3.4098613391696599E-7</v>
      </c>
      <c r="CB38" s="39">
        <v>1.9010608671179399E-7</v>
      </c>
      <c r="CC38" s="19">
        <v>6.9471640455970301E-3</v>
      </c>
      <c r="CD38" s="19">
        <v>9.5859476352463099E-2</v>
      </c>
      <c r="CE38" s="19">
        <v>0.115766454580395</v>
      </c>
      <c r="CF38" s="19">
        <v>5.13141140408877E-3</v>
      </c>
      <c r="CG38" s="19">
        <v>0.21359008746653599</v>
      </c>
      <c r="CH38" s="19">
        <v>8.2999413892558493E-2</v>
      </c>
      <c r="CI38" s="19">
        <v>2.0323260224037999E-2</v>
      </c>
      <c r="CJ38" s="19">
        <v>3.1627604150131799E-2</v>
      </c>
      <c r="CK38" s="39">
        <v>3.2167711784704102E-7</v>
      </c>
      <c r="CL38" s="19">
        <v>2.28713762703127</v>
      </c>
      <c r="CM38" s="39">
        <v>1.4181368232483299E-7</v>
      </c>
      <c r="CN38" s="39">
        <v>2.2058580624936801E-7</v>
      </c>
      <c r="CO38" s="19">
        <v>4.15955528328813E-2</v>
      </c>
      <c r="CP38" s="19">
        <v>8.3737407861959906E-2</v>
      </c>
      <c r="CQ38" s="39">
        <v>4.3032819042858497E-7</v>
      </c>
      <c r="CR38" s="39">
        <v>2.3967037968678202E-8</v>
      </c>
      <c r="CS38" s="39">
        <v>3.6957277351350599E-7</v>
      </c>
      <c r="CT38" s="19">
        <v>2.7421297224766699E-3</v>
      </c>
      <c r="CU38" s="19">
        <v>3.0852849605235102E-4</v>
      </c>
      <c r="CV38" s="19">
        <v>1.3585235848645101</v>
      </c>
      <c r="CW38" s="39">
        <v>3.1303067982415799E-7</v>
      </c>
      <c r="CX38" s="19">
        <v>0.34147630516969502</v>
      </c>
      <c r="CY38" s="39">
        <v>4.1086006274591799E-7</v>
      </c>
      <c r="CZ38" s="39">
        <v>3.7647237094682598E-7</v>
      </c>
      <c r="DA38" s="39">
        <v>7.7411178198663995E-8</v>
      </c>
      <c r="DB38" s="19">
        <v>3.7221956038888798E-4</v>
      </c>
      <c r="DC38" s="19">
        <v>1.1541255654674401</v>
      </c>
      <c r="DD38" s="19">
        <v>0.65201248402240197</v>
      </c>
      <c r="DE38" s="39">
        <v>6.2176599898376898E-7</v>
      </c>
      <c r="DF38" s="19">
        <v>4.8427545418034098E-3</v>
      </c>
      <c r="DG38" s="19">
        <v>0.71082452502498605</v>
      </c>
      <c r="DH38" s="19">
        <v>8.6721026105698509E-3</v>
      </c>
      <c r="DI38" s="19">
        <v>5.26979652215471E-2</v>
      </c>
      <c r="DJ38" s="19">
        <v>0.14567012556662001</v>
      </c>
      <c r="DK38" s="19">
        <v>0.171540699390824</v>
      </c>
      <c r="DL38" s="19">
        <v>3.2433523525874399</v>
      </c>
      <c r="DM38" s="19">
        <v>2.0164866135224E-3</v>
      </c>
      <c r="DN38" s="19">
        <v>4.2065026431896101E-3</v>
      </c>
      <c r="DO38" s="39">
        <v>5.9218817667117505E-7</v>
      </c>
      <c r="DP38" s="19">
        <v>0.57038508472712002</v>
      </c>
      <c r="DQ38" s="19">
        <v>0.20470352618361701</v>
      </c>
      <c r="DR38" s="19">
        <v>2.63916801103617E-2</v>
      </c>
      <c r="DS38" s="19">
        <v>1.3101147154488899</v>
      </c>
      <c r="DT38" s="39">
        <v>1.3781207401245299E-7</v>
      </c>
      <c r="DU38" s="39">
        <v>4.5988219639333397E-7</v>
      </c>
      <c r="DV38" s="19">
        <v>4.70949143264885E-4</v>
      </c>
      <c r="DW38" s="19">
        <v>5.36480227389406E-2</v>
      </c>
      <c r="DX38" s="39">
        <v>8.9108498688319902E-5</v>
      </c>
      <c r="DY38" s="19">
        <v>0.36519928892138098</v>
      </c>
      <c r="DZ38" s="19">
        <v>6.1718670841117802E-3</v>
      </c>
      <c r="EA38" s="19">
        <v>0.88397716859227304</v>
      </c>
      <c r="EB38" s="19">
        <v>4.22140726242149</v>
      </c>
      <c r="EC38" s="19">
        <v>2.2777259238762398E-3</v>
      </c>
      <c r="ED38" s="19">
        <v>1.5573736354753699E-4</v>
      </c>
      <c r="EE38" s="19">
        <v>0.75208574024307395</v>
      </c>
      <c r="EF38" s="19">
        <v>5.3115122344199697E-2</v>
      </c>
      <c r="EG38" s="39">
        <v>1.39579403275587E-7</v>
      </c>
      <c r="EH38" s="39">
        <v>3.3547528511801798E-7</v>
      </c>
      <c r="EI38" s="19">
        <v>0.685341249756239</v>
      </c>
      <c r="EJ38" s="19">
        <v>1.4157752309405501E-3</v>
      </c>
      <c r="EK38" s="19">
        <v>3.25925833714805E-2</v>
      </c>
      <c r="EL38" s="39">
        <v>3.59083351515716E-7</v>
      </c>
      <c r="EM38" s="19">
        <v>2.3064006233290701</v>
      </c>
      <c r="EN38" s="19">
        <v>1.95742468202885E-2</v>
      </c>
      <c r="EO38" s="19">
        <v>3.8395332474161202E-3</v>
      </c>
      <c r="EP38" s="39">
        <v>1.8162261924571899E-5</v>
      </c>
      <c r="EQ38" s="39">
        <v>1.58013972748467E-9</v>
      </c>
      <c r="ER38" s="19">
        <v>0.105999592268162</v>
      </c>
      <c r="ES38" s="39">
        <v>1.0118919837950499E-6</v>
      </c>
      <c r="ET38" s="19">
        <v>0.95646022974674005</v>
      </c>
      <c r="EU38" s="19">
        <v>1.53307265821828E-2</v>
      </c>
      <c r="EV38" s="39">
        <v>3.15818431788778E-7</v>
      </c>
      <c r="EW38" s="19">
        <v>1.1478169257698401</v>
      </c>
      <c r="EX38" s="19">
        <v>3.5936064248136999E-3</v>
      </c>
      <c r="EY38" s="19">
        <v>1.30026038298378E-3</v>
      </c>
      <c r="EZ38" s="19">
        <v>1.5855157592133799</v>
      </c>
      <c r="FA38" s="19">
        <v>2.77355417355333E-2</v>
      </c>
      <c r="FB38" s="19">
        <v>0.126953496922559</v>
      </c>
      <c r="FC38" s="39">
        <v>1.4293635899184599E-7</v>
      </c>
      <c r="FD38" s="19">
        <v>2.99704233844648E-2</v>
      </c>
      <c r="FE38" s="19">
        <v>4.7488164057585798E-3</v>
      </c>
      <c r="FF38" s="39">
        <v>2.0619077362653801E-7</v>
      </c>
      <c r="FG38" s="39">
        <v>4.69881134939535E-8</v>
      </c>
      <c r="FH38" s="19">
        <v>0.25194926053092898</v>
      </c>
      <c r="FI38" s="19">
        <v>0.148011347000094</v>
      </c>
      <c r="FJ38" s="19">
        <v>0.20007395811991799</v>
      </c>
      <c r="FK38" s="39">
        <v>3.2092854319713502E-7</v>
      </c>
      <c r="FL38" s="19">
        <v>2.5477293471712299E-2</v>
      </c>
      <c r="FM38" s="19">
        <v>0.63177801559963398</v>
      </c>
      <c r="FN38" s="19">
        <v>0.48737166601119802</v>
      </c>
      <c r="FO38" s="19">
        <v>0.130452780861293</v>
      </c>
      <c r="FP38" s="19">
        <v>1.42079020318495E-2</v>
      </c>
      <c r="FQ38" s="19">
        <v>1.0611010754411001</v>
      </c>
      <c r="FR38" s="19">
        <v>1.79127472479025E-2</v>
      </c>
      <c r="FS38" s="39">
        <v>1.96592551101493E-7</v>
      </c>
      <c r="FT38" s="39">
        <v>2.6676271876552498E-7</v>
      </c>
      <c r="FU38" s="19">
        <v>1.7664346289678199E-2</v>
      </c>
      <c r="FV38" s="19">
        <v>3.2861796153107699E-2</v>
      </c>
      <c r="FW38" s="19">
        <v>3.5348522678470301E-2</v>
      </c>
      <c r="FX38" s="39">
        <v>3.0889190187259399E-7</v>
      </c>
      <c r="FY38" s="19">
        <v>2.6210594142266298E-3</v>
      </c>
      <c r="FZ38" s="19">
        <v>110.360924295598</v>
      </c>
      <c r="GA38" s="15">
        <v>44.856999999999999</v>
      </c>
      <c r="GB38" s="15">
        <v>0</v>
      </c>
      <c r="GC38" s="15">
        <v>0</v>
      </c>
      <c r="GD38" s="15">
        <v>0</v>
      </c>
      <c r="GE38" s="15">
        <v>0</v>
      </c>
      <c r="GF38" s="15">
        <v>0</v>
      </c>
      <c r="GG38" s="15">
        <v>0</v>
      </c>
      <c r="GH38" s="15">
        <v>0</v>
      </c>
      <c r="GI38" s="15">
        <v>5.0999999999999997E-2</v>
      </c>
      <c r="GJ38" s="15">
        <v>0</v>
      </c>
      <c r="GK38" s="15">
        <v>0</v>
      </c>
      <c r="GL38" s="15">
        <v>0</v>
      </c>
      <c r="GM38" s="15">
        <v>0</v>
      </c>
      <c r="GN38" s="15">
        <v>0</v>
      </c>
    </row>
    <row r="39" spans="1:196">
      <c r="A39" s="19" t="s">
        <v>158</v>
      </c>
      <c r="B39" s="19" t="s">
        <v>159</v>
      </c>
      <c r="C39" s="39">
        <v>6.66705843124305E-8</v>
      </c>
      <c r="D39" s="19">
        <v>3.1165198488842201E-2</v>
      </c>
      <c r="E39" s="19">
        <v>0.66461047403192697</v>
      </c>
      <c r="F39" s="19">
        <v>373.72264478305402</v>
      </c>
      <c r="G39" s="19">
        <v>6.5591148182964507E-2</v>
      </c>
      <c r="H39" s="39">
        <v>4.2889762673303501E-5</v>
      </c>
      <c r="I39" s="19">
        <v>164.91189393092401</v>
      </c>
      <c r="J39" s="19">
        <v>0.195500930406557</v>
      </c>
      <c r="K39" s="19">
        <v>2.0079891194000599E-2</v>
      </c>
      <c r="L39" s="19">
        <v>6.9600011813044</v>
      </c>
      <c r="M39" s="19">
        <v>4.0609388257817902E-2</v>
      </c>
      <c r="N39" s="19">
        <v>8.5147653797491198E-3</v>
      </c>
      <c r="O39" s="19">
        <v>1.31286072843572E-2</v>
      </c>
      <c r="P39" s="19">
        <v>8.5436722747941798E-2</v>
      </c>
      <c r="Q39" s="19">
        <v>19.344122031319799</v>
      </c>
      <c r="R39" s="39">
        <v>7.9768268509594697E-8</v>
      </c>
      <c r="S39" s="19">
        <v>0.18904094647334799</v>
      </c>
      <c r="T39" s="39">
        <v>1.0760126811946599E-7</v>
      </c>
      <c r="U39" s="19">
        <v>1.2821117458064401E-2</v>
      </c>
      <c r="V39" s="19">
        <v>3.3655269940631202E-3</v>
      </c>
      <c r="W39" s="19">
        <v>5.3622385248376899E-3</v>
      </c>
      <c r="X39" s="19">
        <v>9.8066482780602895E-3</v>
      </c>
      <c r="Y39" s="19">
        <v>3.5162951726364701E-4</v>
      </c>
      <c r="Z39" s="19">
        <v>0.103826261247273</v>
      </c>
      <c r="AA39" s="19">
        <v>0.39203908700953899</v>
      </c>
      <c r="AB39" s="19">
        <v>0.16242609267455199</v>
      </c>
      <c r="AC39" s="19">
        <v>6.5929664547295194E-2</v>
      </c>
      <c r="AD39" s="19">
        <v>5.2333549643072599E-3</v>
      </c>
      <c r="AE39" s="19">
        <v>294.75520826442602</v>
      </c>
      <c r="AF39" s="19">
        <v>34.947263585727299</v>
      </c>
      <c r="AG39" s="19">
        <v>1.96985106127833</v>
      </c>
      <c r="AH39" s="19">
        <v>3.0556036716708101E-2</v>
      </c>
      <c r="AI39" s="19">
        <v>0.14485072760621301</v>
      </c>
      <c r="AJ39" s="19">
        <v>1614.38299417746</v>
      </c>
      <c r="AK39" s="19">
        <v>3.1250548670931702E-2</v>
      </c>
      <c r="AL39" s="19">
        <v>2.6834892524294999E-3</v>
      </c>
      <c r="AM39" s="19">
        <v>0</v>
      </c>
      <c r="AN39" s="19">
        <v>2.2516861955384601E-3</v>
      </c>
      <c r="AO39" s="19">
        <v>93.346057715536205</v>
      </c>
      <c r="AP39" s="19">
        <v>3.5876409055177298E-2</v>
      </c>
      <c r="AQ39" s="19">
        <v>22.249351056376899</v>
      </c>
      <c r="AR39" s="19">
        <v>6.0654869909613898E-2</v>
      </c>
      <c r="AS39" s="19">
        <v>3.6418481279288599</v>
      </c>
      <c r="AT39" s="19">
        <v>1.6095292433664501E-2</v>
      </c>
      <c r="AU39" s="19">
        <v>33.482442858886102</v>
      </c>
      <c r="AV39" s="19">
        <v>12.952696241879501</v>
      </c>
      <c r="AW39" s="19">
        <v>1.5427452979809701E-3</v>
      </c>
      <c r="AX39" s="19">
        <v>88.873345769272603</v>
      </c>
      <c r="AY39" s="19">
        <v>0.118099262789655</v>
      </c>
      <c r="AZ39" s="19">
        <v>10.168030557039801</v>
      </c>
      <c r="BA39" s="19">
        <v>3.9737467525363001E-4</v>
      </c>
      <c r="BB39" s="19">
        <v>5.71327596352232</v>
      </c>
      <c r="BC39" s="19">
        <v>3.2048205600567598E-4</v>
      </c>
      <c r="BD39" s="19">
        <v>0.100534532908488</v>
      </c>
      <c r="BE39" s="39">
        <v>7.3042451544438402E-8</v>
      </c>
      <c r="BF39" s="19">
        <v>0.97380702037136602</v>
      </c>
      <c r="BG39" s="39">
        <v>4.5395903336470101E-5</v>
      </c>
      <c r="BH39" s="19">
        <v>0.67298714336677801</v>
      </c>
      <c r="BI39" s="19">
        <v>329.49251979022199</v>
      </c>
      <c r="BJ39" s="19">
        <v>67.765892748666502</v>
      </c>
      <c r="BK39" s="19">
        <v>0.17883127138944699</v>
      </c>
      <c r="BL39" s="19">
        <v>3.2384316662553501E-2</v>
      </c>
      <c r="BM39" s="19">
        <v>1.1741285167922699</v>
      </c>
      <c r="BN39" s="19">
        <v>143.07418410904299</v>
      </c>
      <c r="BO39" s="19">
        <v>2.3215629126014101</v>
      </c>
      <c r="BP39" s="19">
        <v>8.7557367574626899E-3</v>
      </c>
      <c r="BQ39" s="19">
        <v>1.4874833038911E-2</v>
      </c>
      <c r="BR39" s="19">
        <v>1.6138252394310802E-2</v>
      </c>
      <c r="BS39" s="19">
        <v>1.0088459014996901E-2</v>
      </c>
      <c r="BT39" s="19">
        <v>0.71771942710176395</v>
      </c>
      <c r="BU39" s="19">
        <v>9.6833396073375496E-4</v>
      </c>
      <c r="BV39" s="19">
        <v>0.21468976182238</v>
      </c>
      <c r="BW39" s="19">
        <v>8.6644230146744494E-2</v>
      </c>
      <c r="BX39" s="19">
        <v>1.4090299820615401E-4</v>
      </c>
      <c r="BY39" s="19">
        <v>37.668853885056002</v>
      </c>
      <c r="BZ39" s="19">
        <v>10.982468942727699</v>
      </c>
      <c r="CA39" s="19">
        <v>6.6522747277909999E-3</v>
      </c>
      <c r="CB39" s="19">
        <v>1.3171019705604499E-3</v>
      </c>
      <c r="CC39" s="19">
        <v>1.03398498733497</v>
      </c>
      <c r="CD39" s="19">
        <v>35.841089906524303</v>
      </c>
      <c r="CE39" s="19">
        <v>361.35034702177097</v>
      </c>
      <c r="CF39" s="39">
        <v>7.2118689906243802E-8</v>
      </c>
      <c r="CG39" s="19">
        <v>0.120370503055636</v>
      </c>
      <c r="CH39" s="19">
        <v>0.162137839626461</v>
      </c>
      <c r="CI39" s="19">
        <v>0.73756178204539102</v>
      </c>
      <c r="CJ39" s="19">
        <v>1.9524817081917401</v>
      </c>
      <c r="CK39" s="39">
        <v>5.1802218464992897E-8</v>
      </c>
      <c r="CL39" s="19">
        <v>7.6668895766163397E-2</v>
      </c>
      <c r="CM39" s="19">
        <v>1.96218416161353E-2</v>
      </c>
      <c r="CN39" s="39">
        <v>6.6330083362002104E-8</v>
      </c>
      <c r="CO39" s="19">
        <v>1.52738364097396E-4</v>
      </c>
      <c r="CP39" s="19">
        <v>0.13806183289195401</v>
      </c>
      <c r="CQ39" s="39">
        <v>8.0538357899080595E-8</v>
      </c>
      <c r="CR39" s="19">
        <v>8.3602681009843605E-4</v>
      </c>
      <c r="CS39" s="19">
        <v>4.03456967022136E-2</v>
      </c>
      <c r="CT39" s="19">
        <v>0.15428665127208999</v>
      </c>
      <c r="CU39" s="19">
        <v>0.45350566435188999</v>
      </c>
      <c r="CV39" s="19">
        <v>2.2765329005557999E-2</v>
      </c>
      <c r="CW39" s="19">
        <v>1.42150795561436E-3</v>
      </c>
      <c r="CX39" s="19">
        <v>22.145420135864001</v>
      </c>
      <c r="CY39" s="39">
        <v>6.9252288434762202E-8</v>
      </c>
      <c r="CZ39" s="19">
        <v>6.2391306562809203E-2</v>
      </c>
      <c r="DA39" s="19">
        <v>2.8088957355362602E-4</v>
      </c>
      <c r="DB39" s="19">
        <v>0.224503480693448</v>
      </c>
      <c r="DC39" s="19">
        <v>0.34643895916882</v>
      </c>
      <c r="DD39" s="19">
        <v>0.61818109169056501</v>
      </c>
      <c r="DE39" s="19">
        <v>1.59760347950148E-4</v>
      </c>
      <c r="DF39" s="19">
        <v>5.7328582259164604E-4</v>
      </c>
      <c r="DG39" s="19">
        <v>0.48249027625783097</v>
      </c>
      <c r="DH39" s="19">
        <v>0.193082864000656</v>
      </c>
      <c r="DI39" s="19">
        <v>4.8265880905439202E-3</v>
      </c>
      <c r="DJ39" s="19">
        <v>168.31007952311899</v>
      </c>
      <c r="DK39" s="39">
        <v>4.0778253131802298E-5</v>
      </c>
      <c r="DL39" s="19">
        <v>34.4668214907879</v>
      </c>
      <c r="DM39" s="19">
        <v>1.70159159144594E-2</v>
      </c>
      <c r="DN39" s="19">
        <v>9.6911716789367594E-3</v>
      </c>
      <c r="DO39" s="19">
        <v>0.12508321985222801</v>
      </c>
      <c r="DP39" s="19">
        <v>73.397505956110805</v>
      </c>
      <c r="DQ39" s="19">
        <v>11.441627659391401</v>
      </c>
      <c r="DR39" s="19">
        <v>0.187063706762786</v>
      </c>
      <c r="DS39" s="19">
        <v>0.141532391564646</v>
      </c>
      <c r="DT39" s="19">
        <v>5.3697832425779598E-4</v>
      </c>
      <c r="DU39" s="19">
        <v>2.6662435932926401E-2</v>
      </c>
      <c r="DV39" s="19">
        <v>1.5264908263322801E-3</v>
      </c>
      <c r="DW39" s="19">
        <v>1.15255657235286E-2</v>
      </c>
      <c r="DX39" s="19">
        <v>0.54181409981717399</v>
      </c>
      <c r="DY39" s="19">
        <v>2.3550017051866998</v>
      </c>
      <c r="DZ39" s="19">
        <v>41.055588530000499</v>
      </c>
      <c r="EA39" s="19">
        <v>5.6195509770927002E-3</v>
      </c>
      <c r="EB39" s="19">
        <v>3.89252733474531</v>
      </c>
      <c r="EC39" s="19">
        <v>6.4774346620946903E-4</v>
      </c>
      <c r="ED39" s="19">
        <v>0.71343695537548102</v>
      </c>
      <c r="EE39" s="19">
        <v>0.50998644917115699</v>
      </c>
      <c r="EF39" s="19">
        <v>3.2013116590222199E-2</v>
      </c>
      <c r="EG39" s="39">
        <v>7.1182271898936505E-8</v>
      </c>
      <c r="EH39" s="19">
        <v>4.5992695653300402E-3</v>
      </c>
      <c r="EI39" s="19">
        <v>0.93672408220134995</v>
      </c>
      <c r="EJ39" s="19">
        <v>1.60539658211176</v>
      </c>
      <c r="EK39" s="19">
        <v>0.110372372044822</v>
      </c>
      <c r="EL39" s="19">
        <v>4.62302572674919E-2</v>
      </c>
      <c r="EM39" s="19">
        <v>269.02129333465501</v>
      </c>
      <c r="EN39" s="19">
        <v>6.1492369138746099</v>
      </c>
      <c r="EO39" s="19">
        <v>0.1059721101322</v>
      </c>
      <c r="EP39" s="19">
        <v>1.7731850179216201E-4</v>
      </c>
      <c r="EQ39" s="39">
        <v>2.7461635620967898E-10</v>
      </c>
      <c r="ER39" s="19">
        <v>0.62674760462264101</v>
      </c>
      <c r="ES39" s="39">
        <v>1.48057005427388E-7</v>
      </c>
      <c r="ET39" s="19">
        <v>403.51154001476601</v>
      </c>
      <c r="EU39" s="19">
        <v>9.3530358272640602E-3</v>
      </c>
      <c r="EV39" s="19">
        <v>2.0749372051865798E-2</v>
      </c>
      <c r="EW39" s="19">
        <v>3.2523195080050298E-2</v>
      </c>
      <c r="EX39" s="39">
        <v>6.31822712054695E-8</v>
      </c>
      <c r="EY39" s="19">
        <v>0.57191913127974503</v>
      </c>
      <c r="EZ39" s="19">
        <v>0.61602355174054402</v>
      </c>
      <c r="FA39" s="19">
        <v>2.1001030174551402E-2</v>
      </c>
      <c r="FB39" s="19">
        <v>35.339171670141702</v>
      </c>
      <c r="FC39" s="39">
        <v>5.00671932196226E-8</v>
      </c>
      <c r="FD39" s="19">
        <v>0.53244558832673206</v>
      </c>
      <c r="FE39" s="19">
        <v>5.58969241088307E-3</v>
      </c>
      <c r="FF39" s="39">
        <v>9.9705467641686001E-8</v>
      </c>
      <c r="FG39" s="19">
        <v>1.48743081899262</v>
      </c>
      <c r="FH39" s="19">
        <v>8.8462002601650408E-3</v>
      </c>
      <c r="FI39" s="19">
        <v>0.54298410299197797</v>
      </c>
      <c r="FJ39" s="19">
        <v>0.53427095727198803</v>
      </c>
      <c r="FK39" s="19">
        <v>0.116090815331096</v>
      </c>
      <c r="FL39" s="19">
        <v>0.25912790009487802</v>
      </c>
      <c r="FM39" s="19">
        <v>4.4272318738096297E-2</v>
      </c>
      <c r="FN39" s="19">
        <v>15.6045063656551</v>
      </c>
      <c r="FO39" s="19">
        <v>62.642524683983503</v>
      </c>
      <c r="FP39" s="19">
        <v>4.6716211098426899E-2</v>
      </c>
      <c r="FQ39" s="19">
        <v>191.76361732941899</v>
      </c>
      <c r="FR39" s="19">
        <v>5.2500836725204403</v>
      </c>
      <c r="FS39" s="39">
        <v>7.1073475732181599E-8</v>
      </c>
      <c r="FT39" s="19">
        <v>6.6596899398515497</v>
      </c>
      <c r="FU39" s="19">
        <v>1.8559267303158801E-2</v>
      </c>
      <c r="FV39" s="19">
        <v>12.9078184093442</v>
      </c>
      <c r="FW39" s="19">
        <v>1.4367332521474701E-4</v>
      </c>
      <c r="FX39" s="19">
        <v>9.3190183361652797E-3</v>
      </c>
      <c r="FY39" s="19">
        <v>13.0980847170877</v>
      </c>
      <c r="FZ39" s="19">
        <v>5173.1451697536504</v>
      </c>
      <c r="GA39" s="15">
        <v>0</v>
      </c>
      <c r="GB39" s="15">
        <v>0</v>
      </c>
      <c r="GC39" s="15">
        <v>0.25</v>
      </c>
      <c r="GD39" s="15">
        <v>0</v>
      </c>
      <c r="GE39" s="15">
        <v>79.052000000000007</v>
      </c>
      <c r="GF39" s="15">
        <v>0</v>
      </c>
      <c r="GG39" s="15">
        <v>0</v>
      </c>
      <c r="GH39" s="15">
        <v>0</v>
      </c>
      <c r="GI39" s="15">
        <v>3.8159999999999998</v>
      </c>
      <c r="GJ39" s="15">
        <v>0</v>
      </c>
      <c r="GK39" s="15">
        <v>0</v>
      </c>
      <c r="GL39" s="15">
        <v>0</v>
      </c>
      <c r="GM39" s="15">
        <v>0</v>
      </c>
      <c r="GN39" s="15">
        <v>0</v>
      </c>
    </row>
    <row r="40" spans="1:196">
      <c r="A40" s="19" t="s">
        <v>161</v>
      </c>
      <c r="B40" s="19" t="s">
        <v>162</v>
      </c>
      <c r="C40" s="19">
        <v>0.26315273040667297</v>
      </c>
      <c r="D40" s="19">
        <v>0.45415665805127498</v>
      </c>
      <c r="E40" s="19">
        <v>0.55308586154554595</v>
      </c>
      <c r="F40" s="19">
        <v>0.119128768113537</v>
      </c>
      <c r="G40" s="19">
        <v>31.093089130813301</v>
      </c>
      <c r="H40" s="19">
        <v>1.30095990577041</v>
      </c>
      <c r="I40" s="19">
        <v>74.130944777610395</v>
      </c>
      <c r="J40" s="19">
        <v>14.0612016224526</v>
      </c>
      <c r="K40" s="19">
        <v>2.9415942597284701</v>
      </c>
      <c r="L40" s="19">
        <v>5.1035970114104403</v>
      </c>
      <c r="M40" s="19">
        <v>0.115384208636216</v>
      </c>
      <c r="N40" s="19">
        <v>0.32501022026501097</v>
      </c>
      <c r="O40" s="19">
        <v>12.766137257421301</v>
      </c>
      <c r="P40" s="19">
        <v>14.244714737442999</v>
      </c>
      <c r="Q40" s="19">
        <v>463.00139299959801</v>
      </c>
      <c r="R40" s="19">
        <v>15.429992246319401</v>
      </c>
      <c r="S40" s="19">
        <v>7.8253042967410702E-2</v>
      </c>
      <c r="T40" s="39">
        <v>2.8035770071185101E-7</v>
      </c>
      <c r="U40" s="19">
        <v>4.8766200571202498</v>
      </c>
      <c r="V40" s="19">
        <v>2.2808116825495102</v>
      </c>
      <c r="W40" s="19">
        <v>0.18534608118034901</v>
      </c>
      <c r="X40" s="19">
        <v>94.862039720607001</v>
      </c>
      <c r="Y40" s="19">
        <v>0.302020041626956</v>
      </c>
      <c r="Z40" s="19">
        <v>0.30534948627929598</v>
      </c>
      <c r="AA40" s="19">
        <v>0.572656480703431</v>
      </c>
      <c r="AB40" s="19">
        <v>1.6173322431459001E-2</v>
      </c>
      <c r="AC40" s="19">
        <v>3.4476350559206601E-2</v>
      </c>
      <c r="AD40" s="19">
        <v>8.7669963081646596E-3</v>
      </c>
      <c r="AE40" s="19">
        <v>6.2039162966663302</v>
      </c>
      <c r="AF40" s="19">
        <v>239.023209615447</v>
      </c>
      <c r="AG40" s="39">
        <v>2.1467275993280001E-5</v>
      </c>
      <c r="AH40" s="39">
        <v>8.8404977099541802E-7</v>
      </c>
      <c r="AI40" s="19">
        <v>84.093943860948897</v>
      </c>
      <c r="AJ40" s="19">
        <v>280.35849492094201</v>
      </c>
      <c r="AK40" s="19">
        <v>186.642419892898</v>
      </c>
      <c r="AL40" s="19">
        <v>1.08010205674498E-2</v>
      </c>
      <c r="AM40" s="19">
        <v>8.5933158808666393E-2</v>
      </c>
      <c r="AN40" s="19">
        <v>0</v>
      </c>
      <c r="AO40" s="19">
        <v>0.33146689743442598</v>
      </c>
      <c r="AP40" s="19">
        <v>0.64386824894782502</v>
      </c>
      <c r="AQ40" s="19">
        <v>87.474834714711704</v>
      </c>
      <c r="AR40" s="19">
        <v>5.9921243217945702E-2</v>
      </c>
      <c r="AS40" s="19">
        <v>11.8108161538084</v>
      </c>
      <c r="AT40" s="19">
        <v>3.6405212113032E-2</v>
      </c>
      <c r="AU40" s="19">
        <v>2.6639031345409899E-3</v>
      </c>
      <c r="AV40" s="19">
        <v>67.237593178731501</v>
      </c>
      <c r="AW40" s="19">
        <v>3.0411257568494702E-4</v>
      </c>
      <c r="AX40" s="19">
        <v>584.79503649964499</v>
      </c>
      <c r="AY40" s="19">
        <v>65.307369062688394</v>
      </c>
      <c r="AZ40" s="19">
        <v>0.90976272143140902</v>
      </c>
      <c r="BA40" s="19">
        <v>557.64159697483296</v>
      </c>
      <c r="BB40" s="19">
        <v>3.4163754471632703E-2</v>
      </c>
      <c r="BC40" s="39">
        <v>2.1009207627709199E-7</v>
      </c>
      <c r="BD40" s="19">
        <v>0.74180934923156705</v>
      </c>
      <c r="BE40" s="39">
        <v>1.2675017008757201E-5</v>
      </c>
      <c r="BF40" s="19">
        <v>7.9583941340515399E-2</v>
      </c>
      <c r="BG40" s="19">
        <v>9.7099826125727207E-2</v>
      </c>
      <c r="BH40" s="19">
        <v>37.440677791978899</v>
      </c>
      <c r="BI40" s="19">
        <v>238.5092800633</v>
      </c>
      <c r="BJ40" s="19">
        <v>0.70772900734881605</v>
      </c>
      <c r="BK40" s="19">
        <v>1.6622658375424E-3</v>
      </c>
      <c r="BL40" s="19">
        <v>0.21784610697210899</v>
      </c>
      <c r="BM40" s="19">
        <v>341.40349528900202</v>
      </c>
      <c r="BN40" s="19">
        <v>1.6389549096617599</v>
      </c>
      <c r="BO40" s="19">
        <v>18.974840911448702</v>
      </c>
      <c r="BP40" s="19">
        <v>1120.66949649665</v>
      </c>
      <c r="BQ40" s="19">
        <v>0.166570975337343</v>
      </c>
      <c r="BR40" s="19">
        <v>4.4639215350459303E-2</v>
      </c>
      <c r="BS40" s="19">
        <v>23.432982001452601</v>
      </c>
      <c r="BT40" s="19">
        <v>26.122104169644601</v>
      </c>
      <c r="BU40" s="19">
        <v>681.46735912823499</v>
      </c>
      <c r="BV40" s="19">
        <v>73.556059498882306</v>
      </c>
      <c r="BW40" s="19">
        <v>3.4030905707209702</v>
      </c>
      <c r="BX40" s="19">
        <v>3.1076203676866099</v>
      </c>
      <c r="BY40" s="19">
        <v>74.153046048514895</v>
      </c>
      <c r="BZ40" s="19">
        <v>12.3878619720995</v>
      </c>
      <c r="CA40" s="19">
        <v>0.76424862632261703</v>
      </c>
      <c r="CB40" s="19">
        <v>6.7774511296539099</v>
      </c>
      <c r="CC40" s="19">
        <v>134.98116780549799</v>
      </c>
      <c r="CD40" s="19">
        <v>26.959784500805601</v>
      </c>
      <c r="CE40" s="19">
        <v>205.36287376073199</v>
      </c>
      <c r="CF40" s="19">
        <v>121.462364827155</v>
      </c>
      <c r="CG40" s="19">
        <v>356.344277524858</v>
      </c>
      <c r="CH40" s="19">
        <v>0.45183065349197798</v>
      </c>
      <c r="CI40" s="19">
        <v>0.64007884523717296</v>
      </c>
      <c r="CJ40" s="19">
        <v>4.5372156449296597E-2</v>
      </c>
      <c r="CK40" s="39">
        <v>2.5198807086418601E-7</v>
      </c>
      <c r="CL40" s="19">
        <v>4.1247037417578998</v>
      </c>
      <c r="CM40" s="19">
        <v>0.140478405526407</v>
      </c>
      <c r="CN40" s="19">
        <v>0.149846493472299</v>
      </c>
      <c r="CO40" s="19">
        <v>0.40475094900592801</v>
      </c>
      <c r="CP40" s="19">
        <v>4.2936147775862601</v>
      </c>
      <c r="CQ40" s="19">
        <v>3.5509459289970597E-4</v>
      </c>
      <c r="CR40" s="19">
        <v>2.99669456902281E-3</v>
      </c>
      <c r="CS40" s="19">
        <v>2.2468589001696699</v>
      </c>
      <c r="CT40" s="19">
        <v>9.2493696347658592</v>
      </c>
      <c r="CU40" s="19">
        <v>1.69415174186149</v>
      </c>
      <c r="CV40" s="19">
        <v>1.8476634378439701E-3</v>
      </c>
      <c r="CW40" s="19">
        <v>8.9127529595103006E-3</v>
      </c>
      <c r="CX40" s="19">
        <v>7.2493100127125301</v>
      </c>
      <c r="CY40" s="19">
        <v>2.21860895634713E-2</v>
      </c>
      <c r="CZ40" s="19">
        <v>0.12952791404285599</v>
      </c>
      <c r="DA40" s="19">
        <v>1.8933447452847101</v>
      </c>
      <c r="DB40" s="19">
        <v>1.1225359723301199E-2</v>
      </c>
      <c r="DC40" s="19">
        <v>0.18169724813885299</v>
      </c>
      <c r="DD40" s="19">
        <v>534.56373426010896</v>
      </c>
      <c r="DE40" s="19">
        <v>0.34906984565223298</v>
      </c>
      <c r="DF40" s="19">
        <v>3.8327130473954298</v>
      </c>
      <c r="DG40" s="19">
        <v>6.4952463855301001</v>
      </c>
      <c r="DH40" s="19">
        <v>6.6915669999133504E-3</v>
      </c>
      <c r="DI40" s="19">
        <v>0.19075966994075699</v>
      </c>
      <c r="DJ40" s="19">
        <v>1.6952682371882102E-2</v>
      </c>
      <c r="DK40" s="19">
        <v>0.32693663003468898</v>
      </c>
      <c r="DL40" s="19">
        <v>516.54654436660303</v>
      </c>
      <c r="DM40" s="19">
        <v>35.657872281111302</v>
      </c>
      <c r="DN40" s="19">
        <v>861.93812407954999</v>
      </c>
      <c r="DO40" s="19">
        <v>0.140788314062644</v>
      </c>
      <c r="DP40" s="19">
        <v>0.72220720021098095</v>
      </c>
      <c r="DQ40" s="19">
        <v>65.521386858992699</v>
      </c>
      <c r="DR40" s="19">
        <v>9.4330564335994696E-2</v>
      </c>
      <c r="DS40" s="19">
        <v>0.60264979108090699</v>
      </c>
      <c r="DT40" s="19">
        <v>574.14914163172398</v>
      </c>
      <c r="DU40" s="19">
        <v>2.5779192752967899E-2</v>
      </c>
      <c r="DV40" s="19">
        <v>2.3483868393995899</v>
      </c>
      <c r="DW40" s="19">
        <v>51.427659824162198</v>
      </c>
      <c r="DX40" s="19">
        <v>8.6712135839420004</v>
      </c>
      <c r="DY40" s="19">
        <v>8.98872381788021</v>
      </c>
      <c r="DZ40" s="19">
        <v>31.832596408450499</v>
      </c>
      <c r="EA40" s="19">
        <v>2.4383410898498998</v>
      </c>
      <c r="EB40" s="19">
        <v>115.86010990678101</v>
      </c>
      <c r="EC40" s="19">
        <v>1.7400633597002799</v>
      </c>
      <c r="ED40" s="19">
        <v>1.73915276279092</v>
      </c>
      <c r="EE40" s="19">
        <v>25.2248116411102</v>
      </c>
      <c r="EF40" s="19">
        <v>9.3765011123765601E-3</v>
      </c>
      <c r="EG40" s="19">
        <v>9.4987525481511799E-4</v>
      </c>
      <c r="EH40" s="19">
        <v>5.96446323627128E-3</v>
      </c>
      <c r="EI40" s="19">
        <v>22.532108713181799</v>
      </c>
      <c r="EJ40" s="19">
        <v>0.28822784410331598</v>
      </c>
      <c r="EK40" s="19">
        <v>1.2153205687878099</v>
      </c>
      <c r="EL40" s="19">
        <v>0.12893376422309</v>
      </c>
      <c r="EM40" s="19">
        <v>64.601238037366002</v>
      </c>
      <c r="EN40" s="19">
        <v>0.64054067484553701</v>
      </c>
      <c r="EO40" s="19">
        <v>4.1085980883964304</v>
      </c>
      <c r="EP40" s="19">
        <v>1.38408569790436E-2</v>
      </c>
      <c r="EQ40" s="39">
        <v>1.23269470481671E-9</v>
      </c>
      <c r="ER40" s="19">
        <v>4.1675737038699703</v>
      </c>
      <c r="ES40" s="39">
        <v>7.9645637131741399E-7</v>
      </c>
      <c r="ET40" s="19">
        <v>361.782139778491</v>
      </c>
      <c r="EU40" s="19">
        <v>0.21627728270041299</v>
      </c>
      <c r="EV40" s="19">
        <v>3.8674266233083601</v>
      </c>
      <c r="EW40" s="19">
        <v>1.6669356494959299E-3</v>
      </c>
      <c r="EX40" s="19">
        <v>15.257627215966799</v>
      </c>
      <c r="EY40" s="19">
        <v>48.762400752892397</v>
      </c>
      <c r="EZ40" s="19">
        <v>9.3129645931848799</v>
      </c>
      <c r="FA40" s="19">
        <v>0.24986110898368899</v>
      </c>
      <c r="FB40" s="19">
        <v>33.950289844732303</v>
      </c>
      <c r="FC40" s="19">
        <v>1.6372444374175E-2</v>
      </c>
      <c r="FD40" s="19">
        <v>11.740379326982101</v>
      </c>
      <c r="FE40" s="19">
        <v>1.98448004665629</v>
      </c>
      <c r="FF40" s="39">
        <v>1.44629924983515E-7</v>
      </c>
      <c r="FG40" s="19">
        <v>1.0321935353216899E-2</v>
      </c>
      <c r="FH40" s="19">
        <v>122.134284691807</v>
      </c>
      <c r="FI40" s="19">
        <v>1.5538326506234801</v>
      </c>
      <c r="FJ40" s="19">
        <v>79.977344203640797</v>
      </c>
      <c r="FK40" s="39">
        <v>2.25198150505334E-7</v>
      </c>
      <c r="FL40" s="19">
        <v>0.16246465651118899</v>
      </c>
      <c r="FM40" s="19">
        <v>21.8038900849409</v>
      </c>
      <c r="FN40" s="19">
        <v>5.3321119376658199</v>
      </c>
      <c r="FO40" s="19">
        <v>214.99676031904099</v>
      </c>
      <c r="FP40" s="19">
        <v>0.22375771157369601</v>
      </c>
      <c r="FQ40" s="19">
        <v>7628.7509845804798</v>
      </c>
      <c r="FR40" s="19">
        <v>2.7163912628748501</v>
      </c>
      <c r="FS40" s="19">
        <v>7.4176161328775594E-2</v>
      </c>
      <c r="FT40" s="19">
        <v>4.0001641709536398E-3</v>
      </c>
      <c r="FU40" s="19">
        <v>425.78284612616602</v>
      </c>
      <c r="FV40" s="19">
        <v>14.478694555181001</v>
      </c>
      <c r="FW40" s="19">
        <v>7.0114020074721903E-3</v>
      </c>
      <c r="FX40" s="19">
        <v>0.15406183695047099</v>
      </c>
      <c r="FY40" s="19">
        <v>1.2265284201697501E-3</v>
      </c>
      <c r="FZ40" s="19">
        <v>18410.519759450999</v>
      </c>
      <c r="GA40" s="15">
        <v>360.46</v>
      </c>
      <c r="GB40" s="15">
        <v>0.19800000000000001</v>
      </c>
      <c r="GC40" s="15">
        <v>125.79300000000001</v>
      </c>
      <c r="GD40" s="15">
        <v>6.5000000000000002E-2</v>
      </c>
      <c r="GE40" s="15">
        <v>155.374</v>
      </c>
      <c r="GF40" s="15">
        <v>0.121</v>
      </c>
      <c r="GG40" s="15">
        <v>0.42899999999999999</v>
      </c>
      <c r="GH40" s="15">
        <v>9.0410000000000004</v>
      </c>
      <c r="GI40" s="15">
        <v>17.047000000000001</v>
      </c>
      <c r="GJ40" s="15">
        <v>7.2999999999999995E-2</v>
      </c>
      <c r="GK40" s="15">
        <v>0.56499999999999995</v>
      </c>
      <c r="GL40" s="15">
        <v>0.90500000000000003</v>
      </c>
      <c r="GM40" s="15">
        <v>0.14699999999999999</v>
      </c>
      <c r="GN40" s="15">
        <v>4.0000000000000001E-3</v>
      </c>
    </row>
    <row r="41" spans="1:196">
      <c r="A41" s="19" t="s">
        <v>163</v>
      </c>
      <c r="B41" s="19" t="s">
        <v>164</v>
      </c>
      <c r="C41" s="19">
        <v>1.1841931500109201E-2</v>
      </c>
      <c r="D41" s="19">
        <v>0.15357580697494899</v>
      </c>
      <c r="E41" s="19">
        <v>86.889716076707501</v>
      </c>
      <c r="F41" s="19">
        <v>31.590445395978499</v>
      </c>
      <c r="G41" s="19">
        <v>1.8673554202337701</v>
      </c>
      <c r="H41" s="19">
        <v>1.9482063410355901</v>
      </c>
      <c r="I41" s="19">
        <v>14.075144593488799</v>
      </c>
      <c r="J41" s="19">
        <v>1.9666380773594501</v>
      </c>
      <c r="K41" s="19">
        <v>2.8092870799770998E-2</v>
      </c>
      <c r="L41" s="19">
        <v>0.15840464371215299</v>
      </c>
      <c r="M41" s="19">
        <v>0.463380215972377</v>
      </c>
      <c r="N41" s="19">
        <v>39.441945050818397</v>
      </c>
      <c r="O41" s="19">
        <v>0.110540903811695</v>
      </c>
      <c r="P41" s="19">
        <v>48.1323112784508</v>
      </c>
      <c r="Q41" s="19">
        <v>711.04968457651796</v>
      </c>
      <c r="R41" s="19">
        <v>0.92455835405659603</v>
      </c>
      <c r="S41" s="19">
        <v>35.289949550485098</v>
      </c>
      <c r="T41" s="39">
        <v>1.6830629998502901E-7</v>
      </c>
      <c r="U41" s="19">
        <v>1.4375751607494001E-3</v>
      </c>
      <c r="V41" s="19">
        <v>9.15853902987393E-3</v>
      </c>
      <c r="W41" s="19">
        <v>2.4649637126160199E-2</v>
      </c>
      <c r="X41" s="19">
        <v>73.992965452099995</v>
      </c>
      <c r="Y41" s="19">
        <v>3.3404697907695802</v>
      </c>
      <c r="Z41" s="19">
        <v>22.8151784816624</v>
      </c>
      <c r="AA41" s="19">
        <v>595.73170506891904</v>
      </c>
      <c r="AB41" s="19">
        <v>0.16605240784769301</v>
      </c>
      <c r="AC41" s="19">
        <v>0.31968755788158498</v>
      </c>
      <c r="AD41" s="19">
        <v>6.77219860835507E-4</v>
      </c>
      <c r="AE41" s="19">
        <v>82.722630670646694</v>
      </c>
      <c r="AF41" s="19">
        <v>147.06997338741999</v>
      </c>
      <c r="AG41" s="19">
        <v>2.68686936995294</v>
      </c>
      <c r="AH41" s="19">
        <v>4.0592739875633299</v>
      </c>
      <c r="AI41" s="19">
        <v>2.7386740093850102</v>
      </c>
      <c r="AJ41" s="19">
        <v>112.153346007826</v>
      </c>
      <c r="AK41" s="19">
        <v>30.7249687066065</v>
      </c>
      <c r="AL41" s="19">
        <v>3.14265599757308E-3</v>
      </c>
      <c r="AM41" s="19">
        <v>30.3769168898679</v>
      </c>
      <c r="AN41" s="19">
        <v>4.9280465786236799E-4</v>
      </c>
      <c r="AO41" s="19">
        <v>0</v>
      </c>
      <c r="AP41" s="19">
        <v>0.71015118692273804</v>
      </c>
      <c r="AQ41" s="19">
        <v>0.217815435703306</v>
      </c>
      <c r="AR41" s="19">
        <v>0.19199877394224901</v>
      </c>
      <c r="AS41" s="19">
        <v>8.8070848149623693</v>
      </c>
      <c r="AT41" s="19">
        <v>0.30327934295140702</v>
      </c>
      <c r="AU41" s="19">
        <v>96.876036879402506</v>
      </c>
      <c r="AV41" s="19">
        <v>34.110401668891299</v>
      </c>
      <c r="AW41" s="19">
        <v>5.0773490842819201E-2</v>
      </c>
      <c r="AX41" s="19">
        <v>1.6448256481111101</v>
      </c>
      <c r="AY41" s="19">
        <v>0.95320712948863096</v>
      </c>
      <c r="AZ41" s="19">
        <v>3.8507979060634399</v>
      </c>
      <c r="BA41" s="19">
        <v>2.9148630688857701E-3</v>
      </c>
      <c r="BB41" s="19">
        <v>85.571561628347695</v>
      </c>
      <c r="BC41" s="19">
        <v>0.329711377075118</v>
      </c>
      <c r="BD41" s="19">
        <v>137.14450454694199</v>
      </c>
      <c r="BE41" s="19">
        <v>0.50512726817684495</v>
      </c>
      <c r="BF41" s="19">
        <v>1.0655581164491801</v>
      </c>
      <c r="BG41" s="19">
        <v>6.3290972695755995E-2</v>
      </c>
      <c r="BH41" s="19">
        <v>0.78954757386153795</v>
      </c>
      <c r="BI41" s="19">
        <v>1179.88245779207</v>
      </c>
      <c r="BJ41" s="19">
        <v>19.622981506865401</v>
      </c>
      <c r="BK41" s="19">
        <v>2.6535544704495702</v>
      </c>
      <c r="BL41" s="19">
        <v>2.5841165562327402</v>
      </c>
      <c r="BM41" s="19">
        <v>759.86473588833496</v>
      </c>
      <c r="BN41" s="19">
        <v>470.84936087709599</v>
      </c>
      <c r="BO41" s="19">
        <v>19.470150625800098</v>
      </c>
      <c r="BP41" s="19">
        <v>4.5156573779811098E-4</v>
      </c>
      <c r="BQ41" s="19">
        <v>39.097264935411502</v>
      </c>
      <c r="BR41" s="19">
        <v>0.42939880696632798</v>
      </c>
      <c r="BS41" s="19">
        <v>3.5612413504622201E-2</v>
      </c>
      <c r="BT41" s="19">
        <v>0.81750527719330701</v>
      </c>
      <c r="BU41" s="19">
        <v>1.04949505482566E-3</v>
      </c>
      <c r="BV41" s="19">
        <v>0.15557302702220099</v>
      </c>
      <c r="BW41" s="19">
        <v>1.09285175809706</v>
      </c>
      <c r="BX41" s="19">
        <v>7.5096374163102197</v>
      </c>
      <c r="BY41" s="19">
        <v>560.55607148084596</v>
      </c>
      <c r="BZ41" s="19">
        <v>65.443301326394305</v>
      </c>
      <c r="CA41" s="19">
        <v>0.15069340969908601</v>
      </c>
      <c r="CB41" s="19">
        <v>1.6269746546169701E-2</v>
      </c>
      <c r="CC41" s="19">
        <v>132.553226079957</v>
      </c>
      <c r="CD41" s="19">
        <v>11.3766176789839</v>
      </c>
      <c r="CE41" s="19">
        <v>293.36309831512102</v>
      </c>
      <c r="CF41" s="19">
        <v>0.139316291499198</v>
      </c>
      <c r="CG41" s="19">
        <v>6.1314482010728302</v>
      </c>
      <c r="CH41" s="19">
        <v>0.10377583464074699</v>
      </c>
      <c r="CI41" s="19">
        <v>2.8021731270972001</v>
      </c>
      <c r="CJ41" s="19">
        <v>2.6036843146267201</v>
      </c>
      <c r="CK41" s="19">
        <v>3.7205683401059397E-2</v>
      </c>
      <c r="CL41" s="19">
        <v>5.2141204742456503E-2</v>
      </c>
      <c r="CM41" s="39">
        <v>7.5364863565831396E-6</v>
      </c>
      <c r="CN41" s="39">
        <v>1.03570130654362E-7</v>
      </c>
      <c r="CO41" s="19">
        <v>0.14102218487865101</v>
      </c>
      <c r="CP41" s="19">
        <v>3.8683848825030398</v>
      </c>
      <c r="CQ41" s="39">
        <v>1.28845571456064E-7</v>
      </c>
      <c r="CR41" s="19">
        <v>5.6808457533020604</v>
      </c>
      <c r="CS41" s="19">
        <v>1.0983244199312601E-2</v>
      </c>
      <c r="CT41" s="19">
        <v>6.2890532586560299</v>
      </c>
      <c r="CU41" s="19">
        <v>8.2793216991244094</v>
      </c>
      <c r="CV41" s="19">
        <v>0.39783931549249202</v>
      </c>
      <c r="CW41" s="19">
        <v>2.1311070632490901E-2</v>
      </c>
      <c r="CX41" s="19">
        <v>251.860702660481</v>
      </c>
      <c r="CY41" s="39">
        <v>5.3808891618044801E-5</v>
      </c>
      <c r="CZ41" s="19">
        <v>533.76259968155705</v>
      </c>
      <c r="DA41" s="19">
        <v>0.19886316998998199</v>
      </c>
      <c r="DB41" s="19">
        <v>5.57351021141457</v>
      </c>
      <c r="DC41" s="19">
        <v>3.0269490797448202</v>
      </c>
      <c r="DD41" s="19">
        <v>88.973015669027106</v>
      </c>
      <c r="DE41" s="19">
        <v>2.3069547209208798E-3</v>
      </c>
      <c r="DF41" s="19">
        <v>1.1856518035735101E-2</v>
      </c>
      <c r="DG41" s="19">
        <v>12.3382960644905</v>
      </c>
      <c r="DH41" s="19">
        <v>0.97704041506460104</v>
      </c>
      <c r="DI41" s="19">
        <v>0.18483627616842799</v>
      </c>
      <c r="DJ41" s="19">
        <v>5.0939580039848398</v>
      </c>
      <c r="DK41" s="19">
        <v>2.2821283916034298E-3</v>
      </c>
      <c r="DL41" s="19">
        <v>1173.70726213285</v>
      </c>
      <c r="DM41" s="19">
        <v>0.401046117852906</v>
      </c>
      <c r="DN41" s="19">
        <v>4.49641465995523E-3</v>
      </c>
      <c r="DO41" s="19">
        <v>92.485030608060896</v>
      </c>
      <c r="DP41" s="19">
        <v>476.28516282264098</v>
      </c>
      <c r="DQ41" s="19">
        <v>18.131713864587301</v>
      </c>
      <c r="DR41" s="19">
        <v>0.25055250295023102</v>
      </c>
      <c r="DS41" s="19">
        <v>2.9554580778560702</v>
      </c>
      <c r="DT41" s="19">
        <v>0.26067757293553701</v>
      </c>
      <c r="DU41" s="39">
        <v>1.75920658147402E-7</v>
      </c>
      <c r="DV41" s="19">
        <v>5.4588007898493898E-2</v>
      </c>
      <c r="DW41" s="19">
        <v>0.61325486609928903</v>
      </c>
      <c r="DX41" s="19">
        <v>0.64626121876687903</v>
      </c>
      <c r="DY41" s="19">
        <v>113.74245281144501</v>
      </c>
      <c r="DZ41" s="19">
        <v>28.020308134848001</v>
      </c>
      <c r="EA41" s="19">
        <v>0.52498429257979096</v>
      </c>
      <c r="EB41" s="19">
        <v>11.476070430356801</v>
      </c>
      <c r="EC41" s="19">
        <v>1.5169322218524099</v>
      </c>
      <c r="ED41" s="19">
        <v>6.1351956531207801</v>
      </c>
      <c r="EE41" s="19">
        <v>2.9232002470787002</v>
      </c>
      <c r="EF41" s="19">
        <v>2.05971065179966E-3</v>
      </c>
      <c r="EG41" s="19">
        <v>8.9896739413705892E-3</v>
      </c>
      <c r="EH41" s="19">
        <v>7.2531898374364303E-3</v>
      </c>
      <c r="EI41" s="19">
        <v>0.81666175018856402</v>
      </c>
      <c r="EJ41" s="19">
        <v>78.772813278650901</v>
      </c>
      <c r="EK41" s="19">
        <v>0.76524373764318798</v>
      </c>
      <c r="EL41" s="19">
        <v>49.932198286656998</v>
      </c>
      <c r="EM41" s="19">
        <v>15.9627298719875</v>
      </c>
      <c r="EN41" s="19">
        <v>1.5207327795179199E-3</v>
      </c>
      <c r="EO41" s="19">
        <v>8.40639161685076</v>
      </c>
      <c r="EP41" s="39">
        <v>1.14400747951993E-7</v>
      </c>
      <c r="EQ41" s="39">
        <v>5.7766502651349297E-5</v>
      </c>
      <c r="ER41" s="19">
        <v>323.51455142157999</v>
      </c>
      <c r="ES41" s="39">
        <v>2.4106119759321202E-7</v>
      </c>
      <c r="ET41" s="19">
        <v>342.13638601285197</v>
      </c>
      <c r="EU41" s="19">
        <v>1.1370967836393799</v>
      </c>
      <c r="EV41" s="19">
        <v>6.01232547770559E-2</v>
      </c>
      <c r="EW41" s="19">
        <v>0.34679540456540697</v>
      </c>
      <c r="EX41" s="19">
        <v>2.2648187041552598E-2</v>
      </c>
      <c r="EY41" s="19">
        <v>96.176110354387305</v>
      </c>
      <c r="EZ41" s="19">
        <v>490.62527276821601</v>
      </c>
      <c r="FA41" s="19">
        <v>0.20250928688259701</v>
      </c>
      <c r="FB41" s="19">
        <v>8.7332758851140095</v>
      </c>
      <c r="FC41" s="39">
        <v>7.7728521711593799E-8</v>
      </c>
      <c r="FD41" s="19">
        <v>13.187848685037</v>
      </c>
      <c r="FE41" s="19">
        <v>2.13432095694762</v>
      </c>
      <c r="FF41" s="39">
        <v>1.5329911156294999E-7</v>
      </c>
      <c r="FG41" s="19">
        <v>73.320696099441705</v>
      </c>
      <c r="FH41" s="19">
        <v>0.11991402072872299</v>
      </c>
      <c r="FI41" s="19">
        <v>5.3001523714505403</v>
      </c>
      <c r="FJ41" s="19">
        <v>264.97754720388599</v>
      </c>
      <c r="FK41" s="39">
        <v>2.38092229135162E-7</v>
      </c>
      <c r="FL41" s="19">
        <v>3.6697157500892001</v>
      </c>
      <c r="FM41" s="19">
        <v>0.15731155380915601</v>
      </c>
      <c r="FN41" s="19">
        <v>13.927088481562199</v>
      </c>
      <c r="FO41" s="19">
        <v>280.05629756458802</v>
      </c>
      <c r="FP41" s="19">
        <v>0.111480872488167</v>
      </c>
      <c r="FQ41" s="19">
        <v>1086.5357497915099</v>
      </c>
      <c r="FR41" s="19">
        <v>0.11560852131516</v>
      </c>
      <c r="FS41" s="19">
        <v>7.27552239402505E-3</v>
      </c>
      <c r="FT41" s="19">
        <v>1.14165032386169</v>
      </c>
      <c r="FU41" s="19">
        <v>0.55674994762851004</v>
      </c>
      <c r="FV41" s="19">
        <v>349.63484228093699</v>
      </c>
      <c r="FW41" s="19">
        <v>9.3593260421499999E-3</v>
      </c>
      <c r="FX41" s="19">
        <v>1.28466643737262</v>
      </c>
      <c r="FY41" s="19">
        <v>0.53233039330381304</v>
      </c>
      <c r="FZ41" s="19">
        <v>12406.865359104901</v>
      </c>
      <c r="GA41" s="15">
        <v>122.88200000000001</v>
      </c>
      <c r="GB41" s="15">
        <v>0</v>
      </c>
      <c r="GC41" s="15">
        <v>35.122999999999998</v>
      </c>
      <c r="GD41" s="15">
        <v>0</v>
      </c>
      <c r="GE41" s="15">
        <v>1.7649999999999999</v>
      </c>
      <c r="GF41" s="15">
        <v>0.107</v>
      </c>
      <c r="GG41" s="15">
        <v>0</v>
      </c>
      <c r="GH41" s="15">
        <v>12.06</v>
      </c>
      <c r="GI41" s="15">
        <v>52.923999999999999</v>
      </c>
      <c r="GJ41" s="15">
        <v>1.7000000000000001E-2</v>
      </c>
      <c r="GK41" s="15">
        <v>0.187</v>
      </c>
      <c r="GL41" s="15">
        <v>0</v>
      </c>
      <c r="GM41" s="15">
        <v>0.27700000000000002</v>
      </c>
      <c r="GN41" s="15">
        <v>0</v>
      </c>
    </row>
    <row r="42" spans="1:196">
      <c r="A42" s="19" t="s">
        <v>165</v>
      </c>
      <c r="B42" s="19" t="s">
        <v>166</v>
      </c>
      <c r="C42" s="19">
        <v>0.36165421461310499</v>
      </c>
      <c r="D42" s="19">
        <v>82.025361476266994</v>
      </c>
      <c r="E42" s="19">
        <v>52.745475047521801</v>
      </c>
      <c r="F42" s="19">
        <v>1.20537747315393</v>
      </c>
      <c r="G42" s="19">
        <v>15.3161523814838</v>
      </c>
      <c r="H42" s="19">
        <v>8.9358859520692704</v>
      </c>
      <c r="I42" s="19">
        <v>124.456988248686</v>
      </c>
      <c r="J42" s="19">
        <v>2401.4385612886699</v>
      </c>
      <c r="K42" s="19">
        <v>4.5233633385703902</v>
      </c>
      <c r="L42" s="19">
        <v>0.39333978498160799</v>
      </c>
      <c r="M42" s="19">
        <v>8.1742279735821892</v>
      </c>
      <c r="N42" s="19">
        <v>4.53673372425341</v>
      </c>
      <c r="O42" s="19">
        <v>0.15076285984634</v>
      </c>
      <c r="P42" s="19">
        <v>28.410263908640498</v>
      </c>
      <c r="Q42" s="19">
        <v>490.59884492473498</v>
      </c>
      <c r="R42" s="19">
        <v>0.334958201452632</v>
      </c>
      <c r="S42" s="19">
        <v>0.108140718176511</v>
      </c>
      <c r="T42" s="19">
        <v>0.79334451009081997</v>
      </c>
      <c r="U42" s="19">
        <v>0.83217257794051203</v>
      </c>
      <c r="V42" s="19">
        <v>1561.01552162911</v>
      </c>
      <c r="W42" s="19">
        <v>1.2592377343349099E-2</v>
      </c>
      <c r="X42" s="19">
        <v>41.649520661447497</v>
      </c>
      <c r="Y42" s="19">
        <v>0.54488189537216203</v>
      </c>
      <c r="Z42" s="19">
        <v>98.964107978801096</v>
      </c>
      <c r="AA42" s="19">
        <v>1.19950258420749</v>
      </c>
      <c r="AB42" s="19">
        <v>0.33342477632112499</v>
      </c>
      <c r="AC42" s="19">
        <v>0.20798200893313001</v>
      </c>
      <c r="AD42" s="19">
        <v>4.9801370065639498E-2</v>
      </c>
      <c r="AE42" s="19">
        <v>2.9007944098694698</v>
      </c>
      <c r="AF42" s="19">
        <v>138.740860569783</v>
      </c>
      <c r="AG42" s="19">
        <v>0.11145237398793</v>
      </c>
      <c r="AH42" s="19">
        <v>6.6948875588433005E-4</v>
      </c>
      <c r="AI42" s="19">
        <v>6.3964012382867201</v>
      </c>
      <c r="AJ42" s="19">
        <v>167.09028996496701</v>
      </c>
      <c r="AK42" s="19">
        <v>18.297174573973798</v>
      </c>
      <c r="AL42" s="19">
        <v>6.1068530983831797E-2</v>
      </c>
      <c r="AM42" s="19">
        <v>0.80900464864678701</v>
      </c>
      <c r="AN42" s="19">
        <v>0.23460298928665099</v>
      </c>
      <c r="AO42" s="19">
        <v>2.5459963695634502</v>
      </c>
      <c r="AP42" s="19">
        <v>0</v>
      </c>
      <c r="AQ42" s="19">
        <v>3.7570255962477899</v>
      </c>
      <c r="AR42" s="19">
        <v>25.6645370599635</v>
      </c>
      <c r="AS42" s="19">
        <v>409.48075434389</v>
      </c>
      <c r="AT42" s="19">
        <v>4.3069146940836599E-2</v>
      </c>
      <c r="AU42" s="19">
        <v>4.8985787140118102</v>
      </c>
      <c r="AV42" s="19">
        <v>248.93791249347299</v>
      </c>
      <c r="AW42" s="19">
        <v>0.25552839182850101</v>
      </c>
      <c r="AX42" s="19">
        <v>0.27034853772905398</v>
      </c>
      <c r="AY42" s="19">
        <v>1.1017270718780301</v>
      </c>
      <c r="AZ42" s="19">
        <v>93.705215752404698</v>
      </c>
      <c r="BA42" s="19">
        <v>3.6145844537791398</v>
      </c>
      <c r="BB42" s="19">
        <v>4.6358120187070903E-2</v>
      </c>
      <c r="BC42" s="19">
        <v>0.67984356904433996</v>
      </c>
      <c r="BD42" s="19">
        <v>15.880490005007699</v>
      </c>
      <c r="BE42" s="19">
        <v>6.0348120265740199E-2</v>
      </c>
      <c r="BF42" s="19">
        <v>10.782050765810601</v>
      </c>
      <c r="BG42" s="19">
        <v>6.6872376998168403E-3</v>
      </c>
      <c r="BH42" s="19">
        <v>84.298106652968698</v>
      </c>
      <c r="BI42" s="19">
        <v>705.37043089484803</v>
      </c>
      <c r="BJ42" s="19">
        <v>0.33153940868540999</v>
      </c>
      <c r="BK42" s="19">
        <v>5.2565093138197398E-2</v>
      </c>
      <c r="BL42" s="19">
        <v>3.8898188033201802</v>
      </c>
      <c r="BM42" s="19">
        <v>4401.7928247340797</v>
      </c>
      <c r="BN42" s="19">
        <v>1.1477297813057401</v>
      </c>
      <c r="BO42" s="19">
        <v>84.6305320541843</v>
      </c>
      <c r="BP42" s="19">
        <v>0.11288573906718</v>
      </c>
      <c r="BQ42" s="19">
        <v>8.2648363576903902E-2</v>
      </c>
      <c r="BR42" s="19">
        <v>1.6606645765260698E-2</v>
      </c>
      <c r="BS42" s="19">
        <v>6.0103557197526601E-2</v>
      </c>
      <c r="BT42" s="19">
        <v>9.3506711276885798E-2</v>
      </c>
      <c r="BU42" s="19">
        <v>9.8531641427105604E-2</v>
      </c>
      <c r="BV42" s="19">
        <v>25.179983070090699</v>
      </c>
      <c r="BW42" s="19">
        <v>749.85293093800306</v>
      </c>
      <c r="BX42" s="19">
        <v>5.5983962453784404</v>
      </c>
      <c r="BY42" s="19">
        <v>48.558117036650202</v>
      </c>
      <c r="BZ42" s="19">
        <v>13.087339799576901</v>
      </c>
      <c r="CA42" s="19">
        <v>6.7707192922135704</v>
      </c>
      <c r="CB42" s="19">
        <v>7.4820219949148399</v>
      </c>
      <c r="CC42" s="19">
        <v>264.88908291284298</v>
      </c>
      <c r="CD42" s="19">
        <v>123.257629124437</v>
      </c>
      <c r="CE42" s="19">
        <v>3084.8868163297502</v>
      </c>
      <c r="CF42" s="19">
        <v>0.102397378602404</v>
      </c>
      <c r="CG42" s="19">
        <v>103.03219274909</v>
      </c>
      <c r="CH42" s="19">
        <v>10.434897385367</v>
      </c>
      <c r="CI42" s="19">
        <v>19.335963293797899</v>
      </c>
      <c r="CJ42" s="19">
        <v>4.9287583784762399</v>
      </c>
      <c r="CK42" s="19">
        <v>4.5721503417135304E-3</v>
      </c>
      <c r="CL42" s="19">
        <v>11.9038220444366</v>
      </c>
      <c r="CM42" s="19">
        <v>0.14659135540160501</v>
      </c>
      <c r="CN42" s="19">
        <v>6.7593060980767797E-2</v>
      </c>
      <c r="CO42" s="19">
        <v>13.794259124146301</v>
      </c>
      <c r="CP42" s="19">
        <v>52.889488867268199</v>
      </c>
      <c r="CQ42" s="19">
        <v>9.7453760643214401E-4</v>
      </c>
      <c r="CR42" s="19">
        <v>1.59573630238356</v>
      </c>
      <c r="CS42" s="19">
        <v>11.9604089577231</v>
      </c>
      <c r="CT42" s="19">
        <v>37.172747526056803</v>
      </c>
      <c r="CU42" s="19">
        <v>78.4667077186173</v>
      </c>
      <c r="CV42" s="19">
        <v>0.14402473413918801</v>
      </c>
      <c r="CW42" s="19">
        <v>2.8428024222594199E-3</v>
      </c>
      <c r="CX42" s="19">
        <v>12.7170851649949</v>
      </c>
      <c r="CY42" s="19">
        <v>0.47364668003931498</v>
      </c>
      <c r="CZ42" s="19">
        <v>0.12756165102426301</v>
      </c>
      <c r="DA42" s="19">
        <v>42.092160185617601</v>
      </c>
      <c r="DB42" s="19">
        <v>6.3799693398570306E-2</v>
      </c>
      <c r="DC42" s="19">
        <v>0.68842963823766901</v>
      </c>
      <c r="DD42" s="19">
        <v>21.380281475469001</v>
      </c>
      <c r="DE42" s="19">
        <v>0.127294055159694</v>
      </c>
      <c r="DF42" s="19">
        <v>179.647279848338</v>
      </c>
      <c r="DG42" s="19">
        <v>36.553989941729299</v>
      </c>
      <c r="DH42" s="19">
        <v>0.16831636753396201</v>
      </c>
      <c r="DI42" s="19">
        <v>0.51490445384121097</v>
      </c>
      <c r="DJ42" s="19">
        <v>4.1696592493526703E-2</v>
      </c>
      <c r="DK42" s="19">
        <v>0.23632413928774801</v>
      </c>
      <c r="DL42" s="19">
        <v>717.36907667647097</v>
      </c>
      <c r="DM42" s="19">
        <v>11.2676914315554</v>
      </c>
      <c r="DN42" s="19">
        <v>4.1420647230950902E-2</v>
      </c>
      <c r="DO42" s="19">
        <v>0.171162935373078</v>
      </c>
      <c r="DP42" s="19">
        <v>4.8053648070876802</v>
      </c>
      <c r="DQ42" s="19">
        <v>222.958870603832</v>
      </c>
      <c r="DR42" s="19">
        <v>6.7349548890783799</v>
      </c>
      <c r="DS42" s="19">
        <v>3.6752698455230401</v>
      </c>
      <c r="DT42" s="19">
        <v>1.3624661914281</v>
      </c>
      <c r="DU42" s="19">
        <v>4.4784984782622897E-2</v>
      </c>
      <c r="DV42" s="19">
        <v>0.147254236309177</v>
      </c>
      <c r="DW42" s="19">
        <v>2.6660407005885398</v>
      </c>
      <c r="DX42" s="19">
        <v>5.58378940813179</v>
      </c>
      <c r="DY42" s="19">
        <v>510.37221377689298</v>
      </c>
      <c r="DZ42" s="19">
        <v>68.9495057586483</v>
      </c>
      <c r="EA42" s="19">
        <v>64.325810716048395</v>
      </c>
      <c r="EB42" s="19">
        <v>86.289611229045406</v>
      </c>
      <c r="EC42" s="19">
        <v>3.7513092151104801</v>
      </c>
      <c r="ED42" s="19">
        <v>163.50797535017099</v>
      </c>
      <c r="EE42" s="19">
        <v>437.48227115888102</v>
      </c>
      <c r="EF42" s="19">
        <v>0.66547533284354199</v>
      </c>
      <c r="EG42" s="19">
        <v>1.49083319072571E-3</v>
      </c>
      <c r="EH42" s="19">
        <v>2.5568067835435898E-3</v>
      </c>
      <c r="EI42" s="19">
        <v>106.658808111007</v>
      </c>
      <c r="EJ42" s="19">
        <v>0.15181174188772301</v>
      </c>
      <c r="EK42" s="19">
        <v>1057.4812943527199</v>
      </c>
      <c r="EL42" s="19">
        <v>0.32315534480085201</v>
      </c>
      <c r="EM42" s="19">
        <v>58.0078545273849</v>
      </c>
      <c r="EN42" s="19">
        <v>433.64828941446899</v>
      </c>
      <c r="EO42" s="19">
        <v>2127.65364259635</v>
      </c>
      <c r="EP42" s="19">
        <v>8.7482829165061692E-3</v>
      </c>
      <c r="EQ42" s="19">
        <v>4.3591361986765002E-3</v>
      </c>
      <c r="ER42" s="19">
        <v>33.802133153254402</v>
      </c>
      <c r="ES42" s="19">
        <v>0.29939248649026701</v>
      </c>
      <c r="ET42" s="19">
        <v>328.32154039775298</v>
      </c>
      <c r="EU42" s="19">
        <v>0.354889482577044</v>
      </c>
      <c r="EV42" s="19">
        <v>0.19033943182382801</v>
      </c>
      <c r="EW42" s="19">
        <v>2.4787284793951798</v>
      </c>
      <c r="EX42" s="19">
        <v>8.18105378876198E-2</v>
      </c>
      <c r="EY42" s="19">
        <v>485.09079096906402</v>
      </c>
      <c r="EZ42" s="19">
        <v>417.03400707018397</v>
      </c>
      <c r="FA42" s="19">
        <v>0.75885246337155299</v>
      </c>
      <c r="FB42" s="19">
        <v>17.609878694606099</v>
      </c>
      <c r="FC42" s="19">
        <v>1.01186704524488E-2</v>
      </c>
      <c r="FD42" s="19">
        <v>6.7175325051847903</v>
      </c>
      <c r="FE42" s="19">
        <v>129.43337460828801</v>
      </c>
      <c r="FF42" s="19">
        <v>2.9669525889988E-3</v>
      </c>
      <c r="FG42" s="19">
        <v>6.4426249668049204E-2</v>
      </c>
      <c r="FH42" s="19">
        <v>0.65766504194738096</v>
      </c>
      <c r="FI42" s="19">
        <v>14.551392183878001</v>
      </c>
      <c r="FJ42" s="19">
        <v>183.119241056785</v>
      </c>
      <c r="FK42" s="19">
        <v>31.5733605669997</v>
      </c>
      <c r="FL42" s="19">
        <v>0.99801076896819696</v>
      </c>
      <c r="FM42" s="19">
        <v>53.382344501528799</v>
      </c>
      <c r="FN42" s="19">
        <v>50.5681622739096</v>
      </c>
      <c r="FO42" s="19">
        <v>643.38538602159394</v>
      </c>
      <c r="FP42" s="19">
        <v>3.6105195179223899</v>
      </c>
      <c r="FQ42" s="19">
        <v>856.67939867221605</v>
      </c>
      <c r="FR42" s="19">
        <v>0.90421481133742099</v>
      </c>
      <c r="FS42" s="19">
        <v>0.44698802776125601</v>
      </c>
      <c r="FT42" s="19">
        <v>0.11544586417175901</v>
      </c>
      <c r="FU42" s="19">
        <v>15.597241804818401</v>
      </c>
      <c r="FV42" s="19">
        <v>19.029877945600902</v>
      </c>
      <c r="FW42" s="19">
        <v>0.15694412414658199</v>
      </c>
      <c r="FX42" s="19">
        <v>1.21203204897151</v>
      </c>
      <c r="FY42" s="19">
        <v>0.124174941903288</v>
      </c>
      <c r="FZ42" s="19">
        <v>25732.5274468731</v>
      </c>
      <c r="GA42" s="15">
        <v>4.7080000000000002</v>
      </c>
      <c r="GB42" s="15">
        <v>1.282</v>
      </c>
      <c r="GC42" s="15">
        <v>64.194000000000003</v>
      </c>
      <c r="GD42" s="15">
        <v>0.13600000000000001</v>
      </c>
      <c r="GE42" s="15">
        <v>333.99599999999998</v>
      </c>
      <c r="GF42" s="15">
        <v>0.52700000000000002</v>
      </c>
      <c r="GG42" s="15">
        <v>6.5000000000000002E-2</v>
      </c>
      <c r="GH42" s="15">
        <v>0.218</v>
      </c>
      <c r="GI42" s="15">
        <v>4.1120000000000001</v>
      </c>
      <c r="GJ42" s="15">
        <v>1.4999999999999999E-2</v>
      </c>
      <c r="GK42" s="15">
        <v>0.05</v>
      </c>
      <c r="GL42" s="15">
        <v>9.9000000000000005E-2</v>
      </c>
      <c r="GM42" s="15">
        <v>2.177</v>
      </c>
      <c r="GN42" s="15">
        <v>0</v>
      </c>
    </row>
    <row r="43" spans="1:196">
      <c r="A43" s="19" t="s">
        <v>167</v>
      </c>
      <c r="B43" s="19" t="s">
        <v>168</v>
      </c>
      <c r="C43" s="19">
        <v>2.3806708075378501E-2</v>
      </c>
      <c r="D43" s="19">
        <v>4.2832420920453096</v>
      </c>
      <c r="E43" s="19">
        <v>19.0325383019157</v>
      </c>
      <c r="F43" s="19">
        <v>10.058538331295701</v>
      </c>
      <c r="G43" s="19">
        <v>12.848776934112401</v>
      </c>
      <c r="H43" s="19">
        <v>1.47083530337761</v>
      </c>
      <c r="I43" s="19">
        <v>21.132511477084801</v>
      </c>
      <c r="J43" s="19">
        <v>6.6393629156864797</v>
      </c>
      <c r="K43" s="19">
        <v>1.3071056037804001</v>
      </c>
      <c r="L43" s="19">
        <v>2.9548640230342098</v>
      </c>
      <c r="M43" s="19">
        <v>6.53029951154691</v>
      </c>
      <c r="N43" s="19">
        <v>0.52651989564974999</v>
      </c>
      <c r="O43" s="19">
        <v>1.0844121890979401E-3</v>
      </c>
      <c r="P43" s="19">
        <v>54.002618404081701</v>
      </c>
      <c r="Q43" s="19">
        <v>64.094527305316902</v>
      </c>
      <c r="R43" s="19">
        <v>0.82511850560206002</v>
      </c>
      <c r="S43" s="19">
        <v>1.07123497838929E-2</v>
      </c>
      <c r="T43" s="19">
        <v>2.449907422823E-3</v>
      </c>
      <c r="U43" s="19">
        <v>365.73412709612302</v>
      </c>
      <c r="V43" s="19">
        <v>15.4889469751599</v>
      </c>
      <c r="W43" s="19">
        <v>3.1892335681152503E-2</v>
      </c>
      <c r="X43" s="19">
        <v>297.61805706008602</v>
      </c>
      <c r="Y43" s="19">
        <v>2.9580462880746901E-2</v>
      </c>
      <c r="Z43" s="19">
        <v>0.76651457193384798</v>
      </c>
      <c r="AA43" s="19">
        <v>13.677970096469499</v>
      </c>
      <c r="AB43" s="39">
        <v>5.37817540689091E-5</v>
      </c>
      <c r="AC43" s="19">
        <v>1.45119111079417</v>
      </c>
      <c r="AD43" s="19">
        <v>0.14495643627847399</v>
      </c>
      <c r="AE43" s="19">
        <v>0.451517200073835</v>
      </c>
      <c r="AF43" s="19">
        <v>96.230210104501296</v>
      </c>
      <c r="AG43" s="19">
        <v>8.4978576131915395E-2</v>
      </c>
      <c r="AH43" s="39">
        <v>2.9316113356165902E-6</v>
      </c>
      <c r="AI43" s="19">
        <v>2.6125320802824601</v>
      </c>
      <c r="AJ43" s="19">
        <v>143.95303702508701</v>
      </c>
      <c r="AK43" s="19">
        <v>2.5135341418336701</v>
      </c>
      <c r="AL43" s="39">
        <v>1.6883899569415301E-7</v>
      </c>
      <c r="AM43" s="19">
        <v>4.5451144451425798E-2</v>
      </c>
      <c r="AN43" s="19">
        <v>25.833331822104199</v>
      </c>
      <c r="AO43" s="19">
        <v>0.159434472968879</v>
      </c>
      <c r="AP43" s="19">
        <v>9.1456782478143595</v>
      </c>
      <c r="AQ43" s="19">
        <v>0</v>
      </c>
      <c r="AR43" s="19">
        <v>32.408311568601697</v>
      </c>
      <c r="AS43" s="19">
        <v>1.8145341046822201</v>
      </c>
      <c r="AT43" s="19">
        <v>5.5922238508124299E-2</v>
      </c>
      <c r="AU43" s="39">
        <v>9.5922522233839504E-7</v>
      </c>
      <c r="AV43" s="19">
        <v>25.855426665348102</v>
      </c>
      <c r="AW43" s="39">
        <v>3.5846842947248697E-8</v>
      </c>
      <c r="AX43" s="19">
        <v>135.85692237279801</v>
      </c>
      <c r="AY43" s="19">
        <v>5.7173342103913898</v>
      </c>
      <c r="AZ43" s="19">
        <v>0.37498442620332301</v>
      </c>
      <c r="BA43" s="19">
        <v>1.7515108851223899</v>
      </c>
      <c r="BB43" s="39">
        <v>2.1476268520171198E-6</v>
      </c>
      <c r="BC43" s="19">
        <v>4.5217900042727301E-3</v>
      </c>
      <c r="BD43" s="19">
        <v>8.6667475455227496</v>
      </c>
      <c r="BE43" s="39">
        <v>4.51438509952147E-7</v>
      </c>
      <c r="BF43" s="19">
        <v>0.97544623572227296</v>
      </c>
      <c r="BG43" s="19">
        <v>2.92303039779295E-2</v>
      </c>
      <c r="BH43" s="19">
        <v>12.3375924733053</v>
      </c>
      <c r="BI43" s="19">
        <v>230.58902229405101</v>
      </c>
      <c r="BJ43" s="39">
        <v>6.1591525442582799E-7</v>
      </c>
      <c r="BK43" s="39">
        <v>2.9784652056360198E-5</v>
      </c>
      <c r="BL43" s="19">
        <v>0.51445744910171898</v>
      </c>
      <c r="BM43" s="19">
        <v>282.12115015837401</v>
      </c>
      <c r="BN43" s="19">
        <v>0.48593719313378703</v>
      </c>
      <c r="BO43" s="19">
        <v>2.3637663114530101</v>
      </c>
      <c r="BP43" s="19">
        <v>30.8743301290951</v>
      </c>
      <c r="BQ43" s="19">
        <v>3.6784804679141402E-3</v>
      </c>
      <c r="BR43" s="19">
        <v>0.27541364330379497</v>
      </c>
      <c r="BS43" s="19">
        <v>9.7717010700437008</v>
      </c>
      <c r="BT43" s="19">
        <v>29.036139268118799</v>
      </c>
      <c r="BU43" s="19">
        <v>48.847255677927301</v>
      </c>
      <c r="BV43" s="19">
        <v>122.638206147123</v>
      </c>
      <c r="BW43" s="19">
        <v>3.26369790475509</v>
      </c>
      <c r="BX43" s="19">
        <v>0.64789290479144801</v>
      </c>
      <c r="BY43" s="19">
        <v>0.178999341585837</v>
      </c>
      <c r="BZ43" s="19">
        <v>149.43027350077</v>
      </c>
      <c r="CA43" s="19">
        <v>16.962296393542399</v>
      </c>
      <c r="CB43" s="39">
        <v>3.9255883218113102E-7</v>
      </c>
      <c r="CC43" s="19">
        <v>0.31168385185823799</v>
      </c>
      <c r="CD43" s="19">
        <v>11.022863688653599</v>
      </c>
      <c r="CE43" s="19">
        <v>175.65642066450599</v>
      </c>
      <c r="CF43" s="19">
        <v>15.928458442565301</v>
      </c>
      <c r="CG43" s="19">
        <v>75.264835953410298</v>
      </c>
      <c r="CH43" s="19">
        <v>0.66906647066262404</v>
      </c>
      <c r="CI43" s="19">
        <v>19.4940677442024</v>
      </c>
      <c r="CJ43" s="19">
        <v>0.28196598591071698</v>
      </c>
      <c r="CK43" s="39">
        <v>7.0102628946220397E-7</v>
      </c>
      <c r="CL43" s="19">
        <v>5.2266856807464599</v>
      </c>
      <c r="CM43" s="19">
        <v>1.98556368308399E-2</v>
      </c>
      <c r="CN43" s="19">
        <v>1.1424921392943601E-2</v>
      </c>
      <c r="CO43" s="19">
        <v>0.34628706821813399</v>
      </c>
      <c r="CP43" s="19">
        <v>643.64147365060705</v>
      </c>
      <c r="CQ43" s="39">
        <v>8.9072831744571204E-7</v>
      </c>
      <c r="CR43" s="39">
        <v>2.11775013797459E-8</v>
      </c>
      <c r="CS43" s="19">
        <v>17.4452277335809</v>
      </c>
      <c r="CT43" s="19">
        <v>0.27726713700738298</v>
      </c>
      <c r="CU43" s="19">
        <v>19.4315978649615</v>
      </c>
      <c r="CV43" s="19">
        <v>0.65760737091268795</v>
      </c>
      <c r="CW43" s="19">
        <v>2.05691913091847E-3</v>
      </c>
      <c r="CX43" s="19">
        <v>9.3102886385009302</v>
      </c>
      <c r="CY43" s="19">
        <v>8.2215954657566204E-2</v>
      </c>
      <c r="CZ43" s="19">
        <v>2.9779347062669701</v>
      </c>
      <c r="DA43" s="19">
        <v>0.240998022372263</v>
      </c>
      <c r="DB43" s="19">
        <v>3.5238699647391E-3</v>
      </c>
      <c r="DC43" s="19">
        <v>0.50077018589732503</v>
      </c>
      <c r="DD43" s="19">
        <v>109.313303869035</v>
      </c>
      <c r="DE43" s="19">
        <v>0.40768537150365303</v>
      </c>
      <c r="DF43" s="19">
        <v>0.63692638049968098</v>
      </c>
      <c r="DG43" s="19">
        <v>113.986524535776</v>
      </c>
      <c r="DH43" s="19">
        <v>8.3979386410519094E-2</v>
      </c>
      <c r="DI43" s="19">
        <v>0.16100106059514099</v>
      </c>
      <c r="DJ43" s="19">
        <v>7.3222859152183795E-2</v>
      </c>
      <c r="DK43" s="19">
        <v>3.1826192776052899E-2</v>
      </c>
      <c r="DL43" s="19">
        <v>43.835203343268198</v>
      </c>
      <c r="DM43" s="19">
        <v>0.78013879024345001</v>
      </c>
      <c r="DN43" s="19">
        <v>0.59272223430218096</v>
      </c>
      <c r="DO43" s="19">
        <v>1.5238272061362499</v>
      </c>
      <c r="DP43" s="39">
        <v>3.2088900347400897E-5</v>
      </c>
      <c r="DQ43" s="19">
        <v>2.4562157389094001</v>
      </c>
      <c r="DR43" s="19">
        <v>0.71070021396015703</v>
      </c>
      <c r="DS43" s="19">
        <v>14.4310749238031</v>
      </c>
      <c r="DT43" s="19">
        <v>31.7834237741863</v>
      </c>
      <c r="DU43" s="19">
        <v>1.1960231180395501E-2</v>
      </c>
      <c r="DV43" s="19">
        <v>1.1540883663232799</v>
      </c>
      <c r="DW43" s="19">
        <v>94.255099072323603</v>
      </c>
      <c r="DX43" s="19">
        <v>10.334589324962501</v>
      </c>
      <c r="DY43" s="19">
        <v>12.8548627941178</v>
      </c>
      <c r="DZ43" s="19">
        <v>25.142418803940799</v>
      </c>
      <c r="EA43" s="19">
        <v>50.866499762129003</v>
      </c>
      <c r="EB43" s="19">
        <v>44.9555730958147</v>
      </c>
      <c r="EC43" s="19">
        <v>0.449336330429362</v>
      </c>
      <c r="ED43" s="19">
        <v>25.4077537557746</v>
      </c>
      <c r="EE43" s="19">
        <v>287.95896947408897</v>
      </c>
      <c r="EF43" s="19">
        <v>4.1949604965761202E-2</v>
      </c>
      <c r="EG43" s="19">
        <v>4.3714959798417998E-4</v>
      </c>
      <c r="EH43" s="19">
        <v>2.8531996538515101E-2</v>
      </c>
      <c r="EI43" s="19">
        <v>20.429547712096198</v>
      </c>
      <c r="EJ43" s="19">
        <v>0.46436996307419498</v>
      </c>
      <c r="EK43" s="19">
        <v>0.60559401354644304</v>
      </c>
      <c r="EL43" s="39">
        <v>7.1758482643313901E-7</v>
      </c>
      <c r="EM43" s="19">
        <v>303.41342784300599</v>
      </c>
      <c r="EN43" s="19">
        <v>0.61780037919707198</v>
      </c>
      <c r="EO43" s="19">
        <v>0.49198979595385101</v>
      </c>
      <c r="EP43" s="19">
        <v>2.4461909773828699E-3</v>
      </c>
      <c r="EQ43" s="39">
        <v>3.3591532239891101E-9</v>
      </c>
      <c r="ER43" s="19">
        <v>8.4353524871316807</v>
      </c>
      <c r="ES43" s="39">
        <v>2.2675991293428601E-6</v>
      </c>
      <c r="ET43" s="19">
        <v>934.86597706537304</v>
      </c>
      <c r="EU43" s="19">
        <v>0.32726665683731199</v>
      </c>
      <c r="EV43" s="19">
        <v>0.23323978545276</v>
      </c>
      <c r="EW43" s="19">
        <v>1.82298931320851</v>
      </c>
      <c r="EX43" s="19">
        <v>1.6120211908063899</v>
      </c>
      <c r="EY43" s="19">
        <v>3.18298307965454</v>
      </c>
      <c r="EZ43" s="19">
        <v>116.377057528295</v>
      </c>
      <c r="FA43" s="19">
        <v>0.42351777065025897</v>
      </c>
      <c r="FB43" s="19">
        <v>109.896747616284</v>
      </c>
      <c r="FC43" s="39">
        <v>1.98193948878271E-7</v>
      </c>
      <c r="FD43" s="19">
        <v>3.4520720953697199</v>
      </c>
      <c r="FE43" s="19">
        <v>0.47487163426411899</v>
      </c>
      <c r="FF43" s="39">
        <v>1.70783895124392E-7</v>
      </c>
      <c r="FG43" s="19">
        <v>8.2130250405521303E-4</v>
      </c>
      <c r="FH43" s="19">
        <v>6.6187997738448701</v>
      </c>
      <c r="FI43" s="19">
        <v>1.78995081537343</v>
      </c>
      <c r="FJ43" s="19">
        <v>120.609339040024</v>
      </c>
      <c r="FK43" s="39">
        <v>2.6725148650466001E-7</v>
      </c>
      <c r="FL43" s="19">
        <v>3.0569210338346899E-2</v>
      </c>
      <c r="FM43" s="19">
        <v>0.27784936469447902</v>
      </c>
      <c r="FN43" s="19">
        <v>0.78597753780958102</v>
      </c>
      <c r="FO43" s="19">
        <v>106.866931408357</v>
      </c>
      <c r="FP43" s="19">
        <v>0.89059566245060795</v>
      </c>
      <c r="FQ43" s="19">
        <v>6.1694737741424301</v>
      </c>
      <c r="FR43" s="19">
        <v>8.7397746678976702</v>
      </c>
      <c r="FS43" s="39">
        <v>2.63328049715366E-7</v>
      </c>
      <c r="FT43" s="19">
        <v>3.5338626156435703E-2</v>
      </c>
      <c r="FU43" s="19">
        <v>8270.5335735499302</v>
      </c>
      <c r="FV43" s="19">
        <v>2.80016816645692</v>
      </c>
      <c r="FW43" s="19">
        <v>0.149879413819478</v>
      </c>
      <c r="FX43" s="19">
        <v>2.1590715697360802E-3</v>
      </c>
      <c r="FY43" s="19">
        <v>7.9706229909335694E-2</v>
      </c>
      <c r="FZ43" s="19">
        <v>14242.1552880319</v>
      </c>
      <c r="GA43" s="15">
        <v>0</v>
      </c>
      <c r="GB43" s="15">
        <v>0</v>
      </c>
      <c r="GC43" s="15">
        <v>34.722000000000001</v>
      </c>
      <c r="GD43" s="15">
        <v>0</v>
      </c>
      <c r="GE43" s="15">
        <v>0</v>
      </c>
      <c r="GF43" s="15">
        <v>0</v>
      </c>
      <c r="GG43" s="15">
        <v>0</v>
      </c>
      <c r="GH43" s="15">
        <v>0</v>
      </c>
      <c r="GI43" s="15">
        <v>0</v>
      </c>
      <c r="GJ43" s="15">
        <v>0</v>
      </c>
      <c r="GK43" s="15">
        <v>0</v>
      </c>
      <c r="GL43" s="15">
        <v>0</v>
      </c>
      <c r="GM43" s="15">
        <v>0</v>
      </c>
      <c r="GN43" s="15">
        <v>0</v>
      </c>
    </row>
    <row r="44" spans="1:196">
      <c r="A44" s="19" t="s">
        <v>171</v>
      </c>
      <c r="B44" s="19" t="s">
        <v>172</v>
      </c>
      <c r="C44" s="19">
        <v>0.11035144770723999</v>
      </c>
      <c r="D44" s="19">
        <v>2.83298977478132</v>
      </c>
      <c r="E44" s="19">
        <v>24.813356074613601</v>
      </c>
      <c r="F44" s="19">
        <v>4.7856702044329698</v>
      </c>
      <c r="G44" s="19">
        <v>2.7524589139622102</v>
      </c>
      <c r="H44" s="19">
        <v>0.75756709892281404</v>
      </c>
      <c r="I44" s="19">
        <v>43.418925023318899</v>
      </c>
      <c r="J44" s="19">
        <v>84.0425434127188</v>
      </c>
      <c r="K44" s="19">
        <v>0.75249824738794702</v>
      </c>
      <c r="L44" s="19">
        <v>3.25288782467076</v>
      </c>
      <c r="M44" s="19">
        <v>22.742885585927301</v>
      </c>
      <c r="N44" s="19">
        <v>3.7265472431370599</v>
      </c>
      <c r="O44" s="19">
        <v>2.2574655557067702</v>
      </c>
      <c r="P44" s="19">
        <v>20.184624056575299</v>
      </c>
      <c r="Q44" s="19">
        <v>75.179910339748105</v>
      </c>
      <c r="R44" s="19">
        <v>27.5708392444566</v>
      </c>
      <c r="S44" s="19">
        <v>4.2004394314942101E-2</v>
      </c>
      <c r="T44" s="39">
        <v>1.37996528641048E-7</v>
      </c>
      <c r="U44" s="19">
        <v>4.3210047962742998E-2</v>
      </c>
      <c r="V44" s="19">
        <v>1.3724875645375201</v>
      </c>
      <c r="W44" s="19">
        <v>1.6632654554455899</v>
      </c>
      <c r="X44" s="19">
        <v>5.8161182580793103</v>
      </c>
      <c r="Y44" s="19">
        <v>0.102993736640419</v>
      </c>
      <c r="Z44" s="19">
        <v>48.763285549835501</v>
      </c>
      <c r="AA44" s="19">
        <v>8.0298213710874502E-3</v>
      </c>
      <c r="AB44" s="19">
        <v>0.27543184294149198</v>
      </c>
      <c r="AC44" s="19">
        <v>7.8888155658715098E-2</v>
      </c>
      <c r="AD44" s="19">
        <v>0.93791902389572601</v>
      </c>
      <c r="AE44" s="19">
        <v>2.3585537162323602</v>
      </c>
      <c r="AF44" s="19">
        <v>72.021435112197807</v>
      </c>
      <c r="AG44" s="19">
        <v>0.199516477867624</v>
      </c>
      <c r="AH44" s="19">
        <v>3.8974634867530999E-2</v>
      </c>
      <c r="AI44" s="19">
        <v>8.3949799590330692</v>
      </c>
      <c r="AJ44" s="19">
        <v>183.30546531258</v>
      </c>
      <c r="AK44" s="19">
        <v>0.32399879125188702</v>
      </c>
      <c r="AL44" s="19">
        <v>1.8552230224928998E-2</v>
      </c>
      <c r="AM44" s="19">
        <v>0.49694215912192302</v>
      </c>
      <c r="AN44" s="19">
        <v>0.80887725628057305</v>
      </c>
      <c r="AO44" s="19">
        <v>0.25703956665093403</v>
      </c>
      <c r="AP44" s="19">
        <v>6.1587275309635796</v>
      </c>
      <c r="AQ44" s="19">
        <v>3.1869946732371002</v>
      </c>
      <c r="AR44" s="19">
        <v>0</v>
      </c>
      <c r="AS44" s="19">
        <v>52.5592263175364</v>
      </c>
      <c r="AT44" s="19">
        <v>0.37760579511061099</v>
      </c>
      <c r="AU44" s="19">
        <v>1.1609613838263899</v>
      </c>
      <c r="AV44" s="19">
        <v>239.59442499898</v>
      </c>
      <c r="AW44" s="19">
        <v>2.02254570025476E-2</v>
      </c>
      <c r="AX44" s="19">
        <v>0.84341805443812101</v>
      </c>
      <c r="AY44" s="19">
        <v>0.15350700863068301</v>
      </c>
      <c r="AZ44" s="19">
        <v>45.700837667664999</v>
      </c>
      <c r="BA44" s="19">
        <v>3.8768852351502903E-2</v>
      </c>
      <c r="BB44" s="19">
        <v>1.7017322153850802E-2</v>
      </c>
      <c r="BC44" s="19">
        <v>0.90311524333378501</v>
      </c>
      <c r="BD44" s="19">
        <v>9.9637383710033092</v>
      </c>
      <c r="BE44" s="19">
        <v>3.34576814598063E-2</v>
      </c>
      <c r="BF44" s="19">
        <v>5.3159943173789399</v>
      </c>
      <c r="BG44" s="19">
        <v>5.2019633149520399E-2</v>
      </c>
      <c r="BH44" s="19">
        <v>23.8007450156476</v>
      </c>
      <c r="BI44" s="19">
        <v>116.912615689741</v>
      </c>
      <c r="BJ44" s="19">
        <v>4.6510346224548103E-2</v>
      </c>
      <c r="BK44" s="19">
        <v>5.8574876783659399E-2</v>
      </c>
      <c r="BL44" s="19">
        <v>1.5437636105558099</v>
      </c>
      <c r="BM44" s="19">
        <v>1589.39940952181</v>
      </c>
      <c r="BN44" s="19">
        <v>0.58763911016128501</v>
      </c>
      <c r="BO44" s="19">
        <v>718.73151783075002</v>
      </c>
      <c r="BP44" s="19">
        <v>3.5796716610706297E-2</v>
      </c>
      <c r="BQ44" s="19">
        <v>0.50160442390521398</v>
      </c>
      <c r="BR44" s="19">
        <v>1.12565069039208E-4</v>
      </c>
      <c r="BS44" s="19">
        <v>0.433879934724899</v>
      </c>
      <c r="BT44" s="19">
        <v>4.3360815623841899E-2</v>
      </c>
      <c r="BU44" s="19">
        <v>0.84874961444599994</v>
      </c>
      <c r="BV44" s="19">
        <v>27.941250947904798</v>
      </c>
      <c r="BW44" s="19">
        <v>23.553277849271598</v>
      </c>
      <c r="BX44" s="19">
        <v>0.15050555074063601</v>
      </c>
      <c r="BY44" s="19">
        <v>47.895180119527801</v>
      </c>
      <c r="BZ44" s="19">
        <v>20.7969921979529</v>
      </c>
      <c r="CA44" s="19">
        <v>21.082934131289399</v>
      </c>
      <c r="CB44" s="19">
        <v>4.3854189785290503</v>
      </c>
      <c r="CC44" s="19">
        <v>108.636712882716</v>
      </c>
      <c r="CD44" s="19">
        <v>293.42009214391197</v>
      </c>
      <c r="CE44" s="19">
        <v>67.339570232241101</v>
      </c>
      <c r="CF44" s="19">
        <v>9.7557526604492698E-2</v>
      </c>
      <c r="CG44" s="19">
        <v>54.555116500194998</v>
      </c>
      <c r="CH44" s="19">
        <v>31.735806709745201</v>
      </c>
      <c r="CI44" s="19">
        <v>5.05257441161167</v>
      </c>
      <c r="CJ44" s="19">
        <v>1.7466930216390499</v>
      </c>
      <c r="CK44" s="19">
        <v>1.0396326137466201E-2</v>
      </c>
      <c r="CL44" s="19">
        <v>24.250910305409001</v>
      </c>
      <c r="CM44" s="19">
        <v>1.1427476821142301E-2</v>
      </c>
      <c r="CN44" s="19">
        <v>1.25124427003714E-2</v>
      </c>
      <c r="CO44" s="19">
        <v>10.798781577189599</v>
      </c>
      <c r="CP44" s="19">
        <v>161.86233833865001</v>
      </c>
      <c r="CQ44" s="19">
        <v>4.72670174733162E-2</v>
      </c>
      <c r="CR44" s="19">
        <v>18.061685652128599</v>
      </c>
      <c r="CS44" s="19">
        <v>166.28658303580599</v>
      </c>
      <c r="CT44" s="19">
        <v>51.434521425572299</v>
      </c>
      <c r="CU44" s="19">
        <v>154.376990487868</v>
      </c>
      <c r="CV44" s="19">
        <v>0.104496610020808</v>
      </c>
      <c r="CW44" s="19">
        <v>0.34646943699031002</v>
      </c>
      <c r="CX44" s="19">
        <v>10.6916403630493</v>
      </c>
      <c r="CY44" s="19">
        <v>0.53920441358188198</v>
      </c>
      <c r="CZ44" s="19">
        <v>0.140959267696322</v>
      </c>
      <c r="DA44" s="19">
        <v>79.232429583109806</v>
      </c>
      <c r="DB44" s="19">
        <v>0.15660001179212699</v>
      </c>
      <c r="DC44" s="19">
        <v>12.688774530867899</v>
      </c>
      <c r="DD44" s="19">
        <v>5.2791184937731099</v>
      </c>
      <c r="DE44" s="19">
        <v>0.48344376422609497</v>
      </c>
      <c r="DF44" s="19">
        <v>3.8004547274534199</v>
      </c>
      <c r="DG44" s="19">
        <v>1.50349864218264</v>
      </c>
      <c r="DH44" s="19">
        <v>0.28576259733088699</v>
      </c>
      <c r="DI44" s="19">
        <v>0.70197965003201401</v>
      </c>
      <c r="DJ44" s="19">
        <v>5.8714959548356503E-2</v>
      </c>
      <c r="DK44" s="19">
        <v>0.46293495134553397</v>
      </c>
      <c r="DL44" s="19">
        <v>313.00706906538801</v>
      </c>
      <c r="DM44" s="19">
        <v>4.7891235269481296</v>
      </c>
      <c r="DN44" s="19">
        <v>1.1946843166772299E-2</v>
      </c>
      <c r="DO44" s="19">
        <v>0.794986043011216</v>
      </c>
      <c r="DP44" s="19">
        <v>20.062990370081799</v>
      </c>
      <c r="DQ44" s="19">
        <v>158.13322720538699</v>
      </c>
      <c r="DR44" s="19">
        <v>3.71313344733603</v>
      </c>
      <c r="DS44" s="19">
        <v>3.5862375247434302</v>
      </c>
      <c r="DT44" s="19">
        <v>12.872739400232501</v>
      </c>
      <c r="DU44" s="19">
        <v>0.25488010823957102</v>
      </c>
      <c r="DV44" s="19">
        <v>0.186293402017015</v>
      </c>
      <c r="DW44" s="19">
        <v>0.59266664256463797</v>
      </c>
      <c r="DX44" s="19">
        <v>1.7780164163550201</v>
      </c>
      <c r="DY44" s="19">
        <v>76.033749926582601</v>
      </c>
      <c r="DZ44" s="19">
        <v>11.2711603059761</v>
      </c>
      <c r="EA44" s="19">
        <v>12.330998485593399</v>
      </c>
      <c r="EB44" s="19">
        <v>9.9256355706239905</v>
      </c>
      <c r="EC44" s="19">
        <v>1.5704507258354401</v>
      </c>
      <c r="ED44" s="19">
        <v>91.289669936527702</v>
      </c>
      <c r="EE44" s="19">
        <v>3358.4492655925501</v>
      </c>
      <c r="EF44" s="19">
        <v>0.14307794445501401</v>
      </c>
      <c r="EG44" s="19">
        <v>1.8477293160438401E-2</v>
      </c>
      <c r="EH44" s="19">
        <v>1.8029692750862698E-2</v>
      </c>
      <c r="EI44" s="19">
        <v>68.057174549864001</v>
      </c>
      <c r="EJ44" s="19">
        <v>2.80894231063544E-2</v>
      </c>
      <c r="EK44" s="19">
        <v>22.2942616925313</v>
      </c>
      <c r="EL44" s="19">
        <v>6.3088636182140001E-2</v>
      </c>
      <c r="EM44" s="19">
        <v>404.17264738810798</v>
      </c>
      <c r="EN44" s="19">
        <v>54.794893952642198</v>
      </c>
      <c r="EO44" s="19">
        <v>17.656706876764801</v>
      </c>
      <c r="EP44" s="19">
        <v>0.96731744596908897</v>
      </c>
      <c r="EQ44" s="19">
        <v>6.1835150175075697E-3</v>
      </c>
      <c r="ER44" s="19">
        <v>19.229114646957701</v>
      </c>
      <c r="ES44" s="19">
        <v>1.2955702420376101</v>
      </c>
      <c r="ET44" s="19">
        <v>45.859068465475303</v>
      </c>
      <c r="EU44" s="19">
        <v>2.8128952018886699</v>
      </c>
      <c r="EV44" s="19">
        <v>0.18598209812807501</v>
      </c>
      <c r="EW44" s="19">
        <v>14.3319907744575</v>
      </c>
      <c r="EX44" s="19">
        <v>1.19472497086652</v>
      </c>
      <c r="EY44" s="19">
        <v>240.510658844711</v>
      </c>
      <c r="EZ44" s="19">
        <v>181.07979866310399</v>
      </c>
      <c r="FA44" s="19">
        <v>4.75512776444734</v>
      </c>
      <c r="FB44" s="19">
        <v>3.7491533580685501</v>
      </c>
      <c r="FC44" s="19">
        <v>1.3546307901083501E-4</v>
      </c>
      <c r="FD44" s="19">
        <v>9.1757420400764698</v>
      </c>
      <c r="FE44" s="19">
        <v>2.12594876969739</v>
      </c>
      <c r="FF44" s="19">
        <v>6.2361367683702103E-2</v>
      </c>
      <c r="FG44" s="19">
        <v>0.37001447044965102</v>
      </c>
      <c r="FH44" s="19">
        <v>0.49428101513114298</v>
      </c>
      <c r="FI44" s="19">
        <v>6.62173909809023</v>
      </c>
      <c r="FJ44" s="19">
        <v>3.38228456623228</v>
      </c>
      <c r="FK44" s="19">
        <v>0.26858450929007799</v>
      </c>
      <c r="FL44" s="19">
        <v>1.4362463031837001</v>
      </c>
      <c r="FM44" s="19">
        <v>100.844522797957</v>
      </c>
      <c r="FN44" s="19">
        <v>63.508793693153898</v>
      </c>
      <c r="FO44" s="19">
        <v>2061.2730950300102</v>
      </c>
      <c r="FP44" s="19">
        <v>2.28301634152744</v>
      </c>
      <c r="FQ44" s="19">
        <v>883.87059557028294</v>
      </c>
      <c r="FR44" s="19">
        <v>0.45218829623902501</v>
      </c>
      <c r="FS44" s="19">
        <v>7.9748490759349505E-2</v>
      </c>
      <c r="FT44" s="19">
        <v>3.74099445424411E-2</v>
      </c>
      <c r="FU44" s="19">
        <v>118.483281797811</v>
      </c>
      <c r="FV44" s="19">
        <v>28.671334152201499</v>
      </c>
      <c r="FW44" s="19">
        <v>1.4091169254684399</v>
      </c>
      <c r="FX44" s="19">
        <v>7.5171287594424693E-2</v>
      </c>
      <c r="FY44" s="19">
        <v>85.900936497162405</v>
      </c>
      <c r="FZ44" s="19">
        <v>13412.258211333399</v>
      </c>
      <c r="GA44" s="15">
        <v>0.91</v>
      </c>
      <c r="GB44" s="15">
        <v>0</v>
      </c>
      <c r="GC44" s="15">
        <v>0</v>
      </c>
      <c r="GD44" s="15">
        <v>0</v>
      </c>
      <c r="GE44" s="15">
        <v>5.8550000000000004</v>
      </c>
      <c r="GF44" s="15">
        <v>9057.7440000000006</v>
      </c>
      <c r="GG44" s="15">
        <v>0</v>
      </c>
      <c r="GH44" s="15">
        <v>0</v>
      </c>
      <c r="GI44" s="15">
        <v>0</v>
      </c>
      <c r="GJ44" s="15">
        <v>0</v>
      </c>
      <c r="GK44" s="15">
        <v>6.1349999999999998</v>
      </c>
      <c r="GL44" s="15">
        <v>0</v>
      </c>
      <c r="GM44" s="15">
        <v>0</v>
      </c>
      <c r="GN44" s="15">
        <v>0</v>
      </c>
    </row>
    <row r="45" spans="1:196">
      <c r="A45" s="19" t="s">
        <v>173</v>
      </c>
      <c r="B45" s="19" t="s">
        <v>174</v>
      </c>
      <c r="C45" s="19">
        <v>4.7425822270109901</v>
      </c>
      <c r="D45" s="19">
        <v>36.006585335238803</v>
      </c>
      <c r="E45" s="19">
        <v>149.319358142141</v>
      </c>
      <c r="F45" s="19">
        <v>34.405318293886097</v>
      </c>
      <c r="G45" s="19">
        <v>82.290464881177797</v>
      </c>
      <c r="H45" s="19">
        <v>26.4533255669166</v>
      </c>
      <c r="I45" s="19">
        <v>512.77382291654499</v>
      </c>
      <c r="J45" s="19">
        <v>6551.7421720787597</v>
      </c>
      <c r="K45" s="19">
        <v>249.60658627130499</v>
      </c>
      <c r="L45" s="19">
        <v>0.18368028289619701</v>
      </c>
      <c r="M45" s="19">
        <v>21.599784247374298</v>
      </c>
      <c r="N45" s="19">
        <v>32.942356977707099</v>
      </c>
      <c r="O45" s="19">
        <v>0.34013297542390902</v>
      </c>
      <c r="P45" s="19">
        <v>234.190920825717</v>
      </c>
      <c r="Q45" s="19">
        <v>3573.64833183256</v>
      </c>
      <c r="R45" s="19">
        <v>2.3392901274122999</v>
      </c>
      <c r="S45" s="19">
        <v>0.91633961726881896</v>
      </c>
      <c r="T45" s="19">
        <v>2.1657962763620701E-2</v>
      </c>
      <c r="U45" s="19">
        <v>8.3646832233682105</v>
      </c>
      <c r="V45" s="19">
        <v>137.51440737695199</v>
      </c>
      <c r="W45" s="19">
        <v>3.0408841500008599</v>
      </c>
      <c r="X45" s="19">
        <v>285.08872168441201</v>
      </c>
      <c r="Y45" s="19">
        <v>0.44299103907822501</v>
      </c>
      <c r="Z45" s="19">
        <v>727.69134928205904</v>
      </c>
      <c r="AA45" s="19">
        <v>2.3875640212182399</v>
      </c>
      <c r="AB45" s="19">
        <v>0.49792724502853403</v>
      </c>
      <c r="AC45" s="19">
        <v>0.295852760353436</v>
      </c>
      <c r="AD45" s="19">
        <v>0.99815818084473495</v>
      </c>
      <c r="AE45" s="19">
        <v>5.96257020183213</v>
      </c>
      <c r="AF45" s="19">
        <v>366.59260695157298</v>
      </c>
      <c r="AG45" s="19">
        <v>0.31029239462538</v>
      </c>
      <c r="AH45" s="19">
        <v>0.47094822020737698</v>
      </c>
      <c r="AI45" s="19">
        <v>68.162941526415693</v>
      </c>
      <c r="AJ45" s="19">
        <v>2408.0170644897498</v>
      </c>
      <c r="AK45" s="19">
        <v>49.595893959161103</v>
      </c>
      <c r="AL45" s="19">
        <v>1.07873645029913E-2</v>
      </c>
      <c r="AM45" s="19">
        <v>3.1442460151345202</v>
      </c>
      <c r="AN45" s="19">
        <v>7.5988380811756704</v>
      </c>
      <c r="AO45" s="19">
        <v>12.596469827214101</v>
      </c>
      <c r="AP45" s="19">
        <v>471.69663863489598</v>
      </c>
      <c r="AQ45" s="19">
        <v>23.120989106833299</v>
      </c>
      <c r="AR45" s="19">
        <v>117.171925690292</v>
      </c>
      <c r="AS45" s="19">
        <v>0</v>
      </c>
      <c r="AT45" s="19">
        <v>0.14306476092431</v>
      </c>
      <c r="AU45" s="19">
        <v>6.8174982904979498</v>
      </c>
      <c r="AV45" s="19">
        <v>1643.8946383925099</v>
      </c>
      <c r="AW45" s="19">
        <v>8.7976474650940606E-2</v>
      </c>
      <c r="AX45" s="19">
        <v>10.869129323802399</v>
      </c>
      <c r="AY45" s="19">
        <v>13.471470902381199</v>
      </c>
      <c r="AZ45" s="19">
        <v>178.309801738841</v>
      </c>
      <c r="BA45" s="19">
        <v>47.058839995355399</v>
      </c>
      <c r="BB45" s="19">
        <v>4.5530075165466002</v>
      </c>
      <c r="BC45" s="19">
        <v>4.71054161084144E-2</v>
      </c>
      <c r="BD45" s="19">
        <v>202.62086519883101</v>
      </c>
      <c r="BE45" s="19">
        <v>0.15188980197454799</v>
      </c>
      <c r="BF45" s="19">
        <v>16.8951954325149</v>
      </c>
      <c r="BG45" s="19">
        <v>0.15353344116072301</v>
      </c>
      <c r="BH45" s="19">
        <v>891.27250033707696</v>
      </c>
      <c r="BI45" s="19">
        <v>7842.8562380413796</v>
      </c>
      <c r="BJ45" s="19">
        <v>5.9312468200555797</v>
      </c>
      <c r="BK45" s="19">
        <v>7.1157373887747094E-2</v>
      </c>
      <c r="BL45" s="19">
        <v>61.848046084333298</v>
      </c>
      <c r="BM45" s="19">
        <v>50870.472755962401</v>
      </c>
      <c r="BN45" s="19">
        <v>17.152522827234701</v>
      </c>
      <c r="BO45" s="19">
        <v>362.50479088759198</v>
      </c>
      <c r="BP45" s="19">
        <v>7.0826804924193896</v>
      </c>
      <c r="BQ45" s="19">
        <v>2.07733621487783</v>
      </c>
      <c r="BR45" s="19">
        <v>2.25320985612786E-2</v>
      </c>
      <c r="BS45" s="19">
        <v>0.79411553114936295</v>
      </c>
      <c r="BT45" s="19">
        <v>0.32886791346017502</v>
      </c>
      <c r="BU45" s="19">
        <v>10.5987113633807</v>
      </c>
      <c r="BV45" s="19">
        <v>249.69123098660199</v>
      </c>
      <c r="BW45" s="19">
        <v>4258.5027976866604</v>
      </c>
      <c r="BX45" s="19">
        <v>108.457294459146</v>
      </c>
      <c r="BY45" s="19">
        <v>577.17430149604695</v>
      </c>
      <c r="BZ45" s="19">
        <v>120.294562446459</v>
      </c>
      <c r="CA45" s="19">
        <v>61.907318750284396</v>
      </c>
      <c r="CB45" s="19">
        <v>62.306749189240499</v>
      </c>
      <c r="CC45" s="19">
        <v>1746.9189555824701</v>
      </c>
      <c r="CD45" s="19">
        <v>938.57737327249595</v>
      </c>
      <c r="CE45" s="19">
        <v>6005.37083080313</v>
      </c>
      <c r="CF45" s="19">
        <v>1.6602173808088201</v>
      </c>
      <c r="CG45" s="19">
        <v>841.26297752410596</v>
      </c>
      <c r="CH45" s="19">
        <v>38.748794325843903</v>
      </c>
      <c r="CI45" s="19">
        <v>207.493338130404</v>
      </c>
      <c r="CJ45" s="19">
        <v>18.0609322903234</v>
      </c>
      <c r="CK45" s="19">
        <v>8.7817094420882102E-3</v>
      </c>
      <c r="CL45" s="19">
        <v>68.225407044536496</v>
      </c>
      <c r="CM45" s="19">
        <v>4.6595137559095798</v>
      </c>
      <c r="CN45" s="19">
        <v>12.7768218014842</v>
      </c>
      <c r="CO45" s="19">
        <v>173.020862491483</v>
      </c>
      <c r="CP45" s="19">
        <v>42.281841851766202</v>
      </c>
      <c r="CQ45" s="19">
        <v>0.49376465340898601</v>
      </c>
      <c r="CR45" s="19">
        <v>0.23801952888690101</v>
      </c>
      <c r="CS45" s="19">
        <v>3.2193092663325902</v>
      </c>
      <c r="CT45" s="19">
        <v>539.93841141064001</v>
      </c>
      <c r="CU45" s="19">
        <v>461.24150829396802</v>
      </c>
      <c r="CV45" s="19">
        <v>0.77008734021329395</v>
      </c>
      <c r="CW45" s="19">
        <v>1.24857394878949</v>
      </c>
      <c r="CX45" s="19">
        <v>138.60669705580599</v>
      </c>
      <c r="CY45" s="19">
        <v>7.3452275105808003</v>
      </c>
      <c r="CZ45" s="19">
        <v>21.026604407478601</v>
      </c>
      <c r="DA45" s="19">
        <v>35.087285833727201</v>
      </c>
      <c r="DB45" s="19">
        <v>1.7266160568448701</v>
      </c>
      <c r="DC45" s="19">
        <v>6.6844014383804096</v>
      </c>
      <c r="DD45" s="19">
        <v>701.76226606661999</v>
      </c>
      <c r="DE45" s="19">
        <v>29.9852115823426</v>
      </c>
      <c r="DF45" s="19">
        <v>41.251336628369799</v>
      </c>
      <c r="DG45" s="19">
        <v>232.82206172189501</v>
      </c>
      <c r="DH45" s="19">
        <v>1.6239602600826399</v>
      </c>
      <c r="DI45" s="19">
        <v>2.3128466085652701</v>
      </c>
      <c r="DJ45" s="19">
        <v>2.42399127504626</v>
      </c>
      <c r="DK45" s="19">
        <v>5.8944053886186696</v>
      </c>
      <c r="DL45" s="19">
        <v>3896.7452670699599</v>
      </c>
      <c r="DM45" s="19">
        <v>84.213315252279799</v>
      </c>
      <c r="DN45" s="19">
        <v>4.4180333539412704</v>
      </c>
      <c r="DO45" s="19">
        <v>1.7838406959226101</v>
      </c>
      <c r="DP45" s="19">
        <v>52.055659397370498</v>
      </c>
      <c r="DQ45" s="19">
        <v>759.30517508082301</v>
      </c>
      <c r="DR45" s="19">
        <v>44.716101739539702</v>
      </c>
      <c r="DS45" s="19">
        <v>39.584417139019003</v>
      </c>
      <c r="DT45" s="19">
        <v>5.1895894455194496</v>
      </c>
      <c r="DU45" s="19">
        <v>3.48452642033185</v>
      </c>
      <c r="DV45" s="19">
        <v>4.9810217031543296</v>
      </c>
      <c r="DW45" s="19">
        <v>35.767423228361103</v>
      </c>
      <c r="DX45" s="19">
        <v>83.713818360190302</v>
      </c>
      <c r="DY45" s="19">
        <v>8541.0531018254496</v>
      </c>
      <c r="DZ45" s="19">
        <v>454.90092395245699</v>
      </c>
      <c r="EA45" s="19">
        <v>95.148657392703001</v>
      </c>
      <c r="EB45" s="19">
        <v>531.25464834771401</v>
      </c>
      <c r="EC45" s="19">
        <v>55.955651575434899</v>
      </c>
      <c r="ED45" s="19">
        <v>1910.19992956429</v>
      </c>
      <c r="EE45" s="19">
        <v>4364.3125362119499</v>
      </c>
      <c r="EF45" s="19">
        <v>4.2835932653216</v>
      </c>
      <c r="EG45" s="19">
        <v>0.13435923745137099</v>
      </c>
      <c r="EH45" s="19">
        <v>15.060625513627</v>
      </c>
      <c r="EI45" s="19">
        <v>507.09976582969603</v>
      </c>
      <c r="EJ45" s="19">
        <v>8.3151354243087603</v>
      </c>
      <c r="EK45" s="19">
        <v>514.51518500954103</v>
      </c>
      <c r="EL45" s="19">
        <v>0.21817626483807701</v>
      </c>
      <c r="EM45" s="19">
        <v>298.99125370459001</v>
      </c>
      <c r="EN45" s="19">
        <v>13681.930890919401</v>
      </c>
      <c r="EO45" s="19">
        <v>601.16022905584396</v>
      </c>
      <c r="EP45" s="19">
        <v>7.6235234267215601E-3</v>
      </c>
      <c r="EQ45" s="19">
        <v>2.7501927930762102E-4</v>
      </c>
      <c r="ER45" s="19">
        <v>383.39229717860701</v>
      </c>
      <c r="ES45" s="19">
        <v>1.87467689847884</v>
      </c>
      <c r="ET45" s="19">
        <v>4293.0506768047198</v>
      </c>
      <c r="EU45" s="19">
        <v>10.2320760135858</v>
      </c>
      <c r="EV45" s="19">
        <v>16.758441265988299</v>
      </c>
      <c r="EW45" s="19">
        <v>12.485333293791699</v>
      </c>
      <c r="EX45" s="19">
        <v>0.69870824523709196</v>
      </c>
      <c r="EY45" s="19">
        <v>2571.06749196999</v>
      </c>
      <c r="EZ45" s="19">
        <v>2573.73628943311</v>
      </c>
      <c r="FA45" s="19">
        <v>3.4564279240243998</v>
      </c>
      <c r="FB45" s="19">
        <v>252.062562451292</v>
      </c>
      <c r="FC45" s="19">
        <v>3.0893016285676098</v>
      </c>
      <c r="FD45" s="19">
        <v>144.65154555300299</v>
      </c>
      <c r="FE45" s="19">
        <v>95.336630996446502</v>
      </c>
      <c r="FF45" s="19">
        <v>3.9262712081412902E-2</v>
      </c>
      <c r="FG45" s="19">
        <v>1.0217134670935999</v>
      </c>
      <c r="FH45" s="19">
        <v>1.05987997833431</v>
      </c>
      <c r="FI45" s="19">
        <v>103.08864583596301</v>
      </c>
      <c r="FJ45" s="19">
        <v>1931.9700533877699</v>
      </c>
      <c r="FK45" s="19">
        <v>39.308885542470001</v>
      </c>
      <c r="FL45" s="19">
        <v>19.492411657308001</v>
      </c>
      <c r="FM45" s="19">
        <v>1076.8928488597601</v>
      </c>
      <c r="FN45" s="19">
        <v>632.23136473428701</v>
      </c>
      <c r="FO45" s="19">
        <v>7735.2307212851902</v>
      </c>
      <c r="FP45" s="19">
        <v>8.5219344663418504</v>
      </c>
      <c r="FQ45" s="19">
        <v>4719.81636556382</v>
      </c>
      <c r="FR45" s="19">
        <v>9.0654999994668106</v>
      </c>
      <c r="FS45" s="19">
        <v>59.503908238285902</v>
      </c>
      <c r="FT45" s="19">
        <v>0.30270227282339202</v>
      </c>
      <c r="FU45" s="19">
        <v>25.8216509189402</v>
      </c>
      <c r="FV45" s="19">
        <v>81.808992672678798</v>
      </c>
      <c r="FW45" s="19">
        <v>0.394117763413593</v>
      </c>
      <c r="FX45" s="19">
        <v>2.34816666879416</v>
      </c>
      <c r="FY45" s="19">
        <v>2.2064550758897301</v>
      </c>
      <c r="FZ45" s="19">
        <v>159598.00726115899</v>
      </c>
      <c r="GA45" s="15">
        <v>262.58499999999998</v>
      </c>
      <c r="GB45" s="15">
        <v>24.725000000000001</v>
      </c>
      <c r="GC45" s="15">
        <v>67.061000000000007</v>
      </c>
      <c r="GD45" s="15">
        <v>175.77199999999999</v>
      </c>
      <c r="GE45" s="15">
        <v>399.29199999999997</v>
      </c>
      <c r="GF45" s="15">
        <v>1.915</v>
      </c>
      <c r="GG45" s="15">
        <v>0</v>
      </c>
      <c r="GH45" s="15">
        <v>1339.5139999999999</v>
      </c>
      <c r="GI45" s="15">
        <v>10.225</v>
      </c>
      <c r="GJ45" s="15">
        <v>7.202</v>
      </c>
      <c r="GK45" s="15">
        <v>0.255</v>
      </c>
      <c r="GL45" s="15">
        <v>8.7970000000000006</v>
      </c>
      <c r="GM45" s="15">
        <v>0.84799999999999998</v>
      </c>
      <c r="GN45" s="15">
        <v>0.38700000000000001</v>
      </c>
    </row>
    <row r="46" spans="1:196">
      <c r="A46" s="19" t="s">
        <v>175</v>
      </c>
      <c r="B46" s="19" t="s">
        <v>176</v>
      </c>
      <c r="C46" s="39">
        <v>2.9927301745524903E-8</v>
      </c>
      <c r="D46" s="19">
        <v>1.5882949469822501E-2</v>
      </c>
      <c r="E46" s="19">
        <v>3.1570303620596998</v>
      </c>
      <c r="F46" s="19">
        <v>12.5971082285363</v>
      </c>
      <c r="G46" s="39">
        <v>3.3654629625401301E-8</v>
      </c>
      <c r="H46" s="19">
        <v>9.7332542063748403E-2</v>
      </c>
      <c r="I46" s="19">
        <v>6.4479633037234502E-3</v>
      </c>
      <c r="J46" s="19">
        <v>0.34196689598638202</v>
      </c>
      <c r="K46" s="19">
        <v>1.65120508722831E-2</v>
      </c>
      <c r="L46" s="19">
        <v>1.8280707043320001E-2</v>
      </c>
      <c r="M46" s="19">
        <v>6.5129186493569399E-2</v>
      </c>
      <c r="N46" s="19">
        <v>2.3775478445590199</v>
      </c>
      <c r="O46" s="19">
        <v>0.25538346552243402</v>
      </c>
      <c r="P46" s="19">
        <v>0.116906824411838</v>
      </c>
      <c r="Q46" s="19">
        <v>0.69426014848707296</v>
      </c>
      <c r="R46" s="19">
        <v>1.3393128414699799E-3</v>
      </c>
      <c r="S46" s="19">
        <v>0.439687193286735</v>
      </c>
      <c r="T46" s="19">
        <v>0.66140036472457797</v>
      </c>
      <c r="U46" s="19">
        <v>0.36310047113176003</v>
      </c>
      <c r="V46" s="19">
        <v>4.2749130677905499E-2</v>
      </c>
      <c r="W46" s="19">
        <v>5.9535610922530902E-2</v>
      </c>
      <c r="X46" s="19">
        <v>3.1337668041214499</v>
      </c>
      <c r="Y46" s="19">
        <v>0.28426185542858101</v>
      </c>
      <c r="Z46" s="19">
        <v>2.5399336303287501E-2</v>
      </c>
      <c r="AA46" s="19">
        <v>5.1486332105191996</v>
      </c>
      <c r="AB46" s="19">
        <v>3.4696260322843397E-2</v>
      </c>
      <c r="AC46" s="19">
        <v>4.1533133754554703E-2</v>
      </c>
      <c r="AD46" s="19">
        <v>7.3161393505511096E-2</v>
      </c>
      <c r="AE46" s="19">
        <v>0.114413335196699</v>
      </c>
      <c r="AF46" s="19">
        <v>3.3646183791169501E-2</v>
      </c>
      <c r="AG46" s="19">
        <v>6.9528989299812605E-2</v>
      </c>
      <c r="AH46" s="39">
        <v>1.7531439224062999E-8</v>
      </c>
      <c r="AI46" s="19">
        <v>2.4045782501235999</v>
      </c>
      <c r="AJ46" s="19">
        <v>780.68987799653405</v>
      </c>
      <c r="AK46" s="19">
        <v>0.695050012420796</v>
      </c>
      <c r="AL46" s="19">
        <v>4.3276906399185898E-3</v>
      </c>
      <c r="AM46" s="19">
        <v>5.2939680962589802E-2</v>
      </c>
      <c r="AN46" s="19">
        <v>0.60082143784645303</v>
      </c>
      <c r="AO46" s="19">
        <v>0.17871278991378101</v>
      </c>
      <c r="AP46" s="19">
        <v>0.21603732396765901</v>
      </c>
      <c r="AQ46" s="19">
        <v>1.2157598631937501</v>
      </c>
      <c r="AR46" s="19">
        <v>1.4273536577058901E-2</v>
      </c>
      <c r="AS46" s="19">
        <v>1.6479936397983701</v>
      </c>
      <c r="AT46" s="19">
        <v>0</v>
      </c>
      <c r="AU46" s="39">
        <v>5.4170514995326301E-8</v>
      </c>
      <c r="AV46" s="19">
        <v>0.23950129639589801</v>
      </c>
      <c r="AW46" s="39">
        <v>6.4546501391995101E-9</v>
      </c>
      <c r="AX46" s="19">
        <v>5.41888396355266</v>
      </c>
      <c r="AY46" s="19">
        <v>1.12585715266572</v>
      </c>
      <c r="AZ46" s="19">
        <v>0.86849652408861699</v>
      </c>
      <c r="BA46" s="19">
        <v>0.17999347156828399</v>
      </c>
      <c r="BB46" s="39">
        <v>4.54125368159003E-8</v>
      </c>
      <c r="BC46" s="19">
        <v>1.4763234514791401E-2</v>
      </c>
      <c r="BD46" s="19">
        <v>1.0603572416894</v>
      </c>
      <c r="BE46" s="39">
        <v>3.27875255653898E-8</v>
      </c>
      <c r="BF46" s="19">
        <v>5.9417267310797204</v>
      </c>
      <c r="BG46" s="19">
        <v>1.7667206554700801</v>
      </c>
      <c r="BH46" s="19">
        <v>0.201642600291493</v>
      </c>
      <c r="BI46" s="19">
        <v>3.1689394892243001</v>
      </c>
      <c r="BJ46" s="19">
        <v>0.46814776993666402</v>
      </c>
      <c r="BK46" s="19">
        <v>8.4182833248398097E-4</v>
      </c>
      <c r="BL46" s="19">
        <v>0.59886378221828995</v>
      </c>
      <c r="BM46" s="19">
        <v>0.25460191121341402</v>
      </c>
      <c r="BN46" s="19">
        <v>2.4694356289871799</v>
      </c>
      <c r="BO46" s="19">
        <v>2.38287988654408E-3</v>
      </c>
      <c r="BP46" s="19">
        <v>6.1976744035391398E-2</v>
      </c>
      <c r="BQ46" s="19">
        <v>0.11760887955139</v>
      </c>
      <c r="BR46" s="19">
        <v>2.59157835772118E-2</v>
      </c>
      <c r="BS46" s="19">
        <v>1.2842103862174299</v>
      </c>
      <c r="BT46" s="39">
        <v>3.01961123144008E-8</v>
      </c>
      <c r="BU46" s="19">
        <v>1.03914156900181</v>
      </c>
      <c r="BV46" s="19">
        <v>1.07126758141184</v>
      </c>
      <c r="BW46" s="19">
        <v>0.45538583609810801</v>
      </c>
      <c r="BX46" s="39">
        <v>3.3255475621320503E-8</v>
      </c>
      <c r="BY46" s="19">
        <v>20.886147980000398</v>
      </c>
      <c r="BZ46" s="19">
        <v>0.66964733908414598</v>
      </c>
      <c r="CA46" s="39">
        <v>2.97244096650397E-8</v>
      </c>
      <c r="CB46" s="39">
        <v>1.6071547138249599E-8</v>
      </c>
      <c r="CC46" s="39">
        <v>3.4824893963875003E-5</v>
      </c>
      <c r="CD46" s="19">
        <v>4.8863944714830299E-2</v>
      </c>
      <c r="CE46" s="19">
        <v>3.9427541023192201</v>
      </c>
      <c r="CF46" s="19">
        <v>2.0152666134930199</v>
      </c>
      <c r="CG46" s="39">
        <v>3.2116134313380701E-8</v>
      </c>
      <c r="CH46" s="19">
        <v>3.87765938533685E-3</v>
      </c>
      <c r="CI46" s="19">
        <v>0.14711489506525099</v>
      </c>
      <c r="CJ46" s="19">
        <v>4.0264484051657397E-2</v>
      </c>
      <c r="CK46" s="39">
        <v>2.3253142882691002E-8</v>
      </c>
      <c r="CL46" s="19">
        <v>5.1417438272489797E-2</v>
      </c>
      <c r="CM46" s="19">
        <v>4.3669142768113699E-4</v>
      </c>
      <c r="CN46" s="19">
        <v>1.6761030257170101E-2</v>
      </c>
      <c r="CO46" s="39">
        <v>6.8208545956728605E-5</v>
      </c>
      <c r="CP46" s="19">
        <v>0.187430685016133</v>
      </c>
      <c r="CQ46" s="19">
        <v>2.2017856950616501E-2</v>
      </c>
      <c r="CR46" s="39">
        <v>5.0602228679184098E-9</v>
      </c>
      <c r="CS46" s="39">
        <v>2.92174562826984E-8</v>
      </c>
      <c r="CT46" s="19">
        <v>1.85147280609452E-3</v>
      </c>
      <c r="CU46" s="19">
        <v>4.9203933134538396</v>
      </c>
      <c r="CV46" s="19">
        <v>8.0886331905336197E-3</v>
      </c>
      <c r="CW46" s="19">
        <v>1.95926745670037E-3</v>
      </c>
      <c r="CX46" s="19">
        <v>0.88349387716838301</v>
      </c>
      <c r="CY46" s="39">
        <v>3.1086185218401298E-8</v>
      </c>
      <c r="CZ46" s="19">
        <v>0.54599470297387398</v>
      </c>
      <c r="DA46" s="39">
        <v>2.7996388702307399E-5</v>
      </c>
      <c r="DB46" s="19">
        <v>0.13865175003230801</v>
      </c>
      <c r="DC46" s="19">
        <v>3.84900097606656E-3</v>
      </c>
      <c r="DD46" s="19">
        <v>3.2430722471733802</v>
      </c>
      <c r="DE46" s="19">
        <v>0.158699564745196</v>
      </c>
      <c r="DF46" s="19">
        <v>0.11597428942636701</v>
      </c>
      <c r="DG46" s="19">
        <v>7.6002613751102496E-2</v>
      </c>
      <c r="DH46" s="19">
        <v>2.0077300864478498</v>
      </c>
      <c r="DI46" s="19">
        <v>0.17682895095064799</v>
      </c>
      <c r="DJ46" s="19">
        <v>9.0940543617499398E-3</v>
      </c>
      <c r="DK46" s="19">
        <v>0.157762692987446</v>
      </c>
      <c r="DL46" s="19">
        <v>1.82546932863491</v>
      </c>
      <c r="DM46" s="39">
        <v>3.4831796812367599E-8</v>
      </c>
      <c r="DN46" s="19">
        <v>0.36810330067095198</v>
      </c>
      <c r="DO46" s="19">
        <v>0.92324016701543699</v>
      </c>
      <c r="DP46" s="19">
        <v>22.6702381717732</v>
      </c>
      <c r="DQ46" s="19">
        <v>2.8619006527644099E-3</v>
      </c>
      <c r="DR46" s="39">
        <v>1.7250577440315699E-8</v>
      </c>
      <c r="DS46" s="19">
        <v>7.7798429010220502</v>
      </c>
      <c r="DT46" s="39">
        <v>2.1278154990535899E-8</v>
      </c>
      <c r="DU46" s="19">
        <v>0.772049433567777</v>
      </c>
      <c r="DV46" s="19">
        <v>3.0676518970976399</v>
      </c>
      <c r="DW46" s="19">
        <v>0.21287187792187101</v>
      </c>
      <c r="DX46" s="19">
        <v>5.9801052065637998</v>
      </c>
      <c r="DY46" s="19">
        <v>1.2359006246287501</v>
      </c>
      <c r="DZ46" s="19">
        <v>0.14997828304269101</v>
      </c>
      <c r="EA46" s="19">
        <v>0.152436260053988</v>
      </c>
      <c r="EB46" s="39">
        <v>3.1509356884883E-8</v>
      </c>
      <c r="EC46" s="19">
        <v>2.15060400285342E-2</v>
      </c>
      <c r="ED46" s="19">
        <v>0.120367592206997</v>
      </c>
      <c r="EE46" s="19">
        <v>4.9342219077797402</v>
      </c>
      <c r="EF46" s="19">
        <v>0.295477004676446</v>
      </c>
      <c r="EG46" s="19">
        <v>0.43051626699489598</v>
      </c>
      <c r="EH46" s="19">
        <v>5.12706862226514E-2</v>
      </c>
      <c r="EI46" s="19">
        <v>3.9801882870460501</v>
      </c>
      <c r="EJ46" s="19">
        <v>5.20127736083804E-2</v>
      </c>
      <c r="EK46" s="19">
        <v>0.175628771257517</v>
      </c>
      <c r="EL46" s="19">
        <v>5.7565540746024303E-2</v>
      </c>
      <c r="EM46" s="19">
        <v>0.14172132097315701</v>
      </c>
      <c r="EN46" s="19">
        <v>3.4051395484763101E-3</v>
      </c>
      <c r="EO46" s="19">
        <v>0.27390597086306401</v>
      </c>
      <c r="EP46" s="19">
        <v>0.28045542182344702</v>
      </c>
      <c r="EQ46" s="39">
        <v>1.232706543868E-10</v>
      </c>
      <c r="ER46" s="19">
        <v>0.65207177396736704</v>
      </c>
      <c r="ES46" s="39">
        <v>6.6460294636088003E-8</v>
      </c>
      <c r="ET46" s="19">
        <v>0.16145775708445401</v>
      </c>
      <c r="EU46" s="19">
        <v>2.74115390948409</v>
      </c>
      <c r="EV46" s="19">
        <v>4.2834288668187901E-3</v>
      </c>
      <c r="EW46" s="19">
        <v>1.86557706537398E-2</v>
      </c>
      <c r="EX46" s="19">
        <v>1.3208711566243301</v>
      </c>
      <c r="EY46" s="19">
        <v>4.8305245106475297E-2</v>
      </c>
      <c r="EZ46" s="19">
        <v>9.2009861748083392E-3</v>
      </c>
      <c r="FA46" s="19">
        <v>9.8919418275056695E-3</v>
      </c>
      <c r="FB46" s="19">
        <v>3.55301127076096</v>
      </c>
      <c r="FC46" s="39">
        <v>2.2474319289200801E-8</v>
      </c>
      <c r="FD46" s="19">
        <v>0.81810819187023098</v>
      </c>
      <c r="FE46" s="19">
        <v>0.12881659071992299</v>
      </c>
      <c r="FF46" s="19">
        <v>3.6512944729082601E-3</v>
      </c>
      <c r="FG46" s="19">
        <v>0.11683985332234501</v>
      </c>
      <c r="FH46" s="19">
        <v>0.60351866912818797</v>
      </c>
      <c r="FI46" s="19">
        <v>0.35195644893106798</v>
      </c>
      <c r="FJ46" s="19">
        <v>2.11376993089661</v>
      </c>
      <c r="FK46" s="39">
        <v>6.9507765417040097E-8</v>
      </c>
      <c r="FL46" s="19">
        <v>0.219120582831557</v>
      </c>
      <c r="FM46" s="19">
        <v>0.65077866556383102</v>
      </c>
      <c r="FN46" s="19">
        <v>0.32388059452731199</v>
      </c>
      <c r="FO46" s="19">
        <v>1.51831679062957</v>
      </c>
      <c r="FP46" s="19">
        <v>0.42034267493949301</v>
      </c>
      <c r="FQ46" s="19">
        <v>4.2586786245281697E-3</v>
      </c>
      <c r="FR46" s="19">
        <v>5.0192027458516697E-2</v>
      </c>
      <c r="FS46" s="39">
        <v>3.1903685505028103E-8</v>
      </c>
      <c r="FT46" s="19">
        <v>1.95335231179765E-3</v>
      </c>
      <c r="FU46" s="19">
        <v>26.608685024527801</v>
      </c>
      <c r="FV46" s="39">
        <v>2.7595080592039501E-8</v>
      </c>
      <c r="FW46" s="19">
        <v>6.4466000219550096E-2</v>
      </c>
      <c r="FX46" s="19">
        <v>2.5800672337448298</v>
      </c>
      <c r="FY46" s="19">
        <v>0.124282924546902</v>
      </c>
      <c r="FZ46" s="19">
        <v>987.50615680448504</v>
      </c>
      <c r="GA46" s="15">
        <v>0</v>
      </c>
      <c r="GB46" s="15">
        <v>0</v>
      </c>
      <c r="GC46" s="15">
        <v>0</v>
      </c>
      <c r="GD46" s="15">
        <v>0</v>
      </c>
      <c r="GE46" s="15">
        <v>0</v>
      </c>
      <c r="GF46" s="15">
        <v>0</v>
      </c>
      <c r="GG46" s="15">
        <v>0</v>
      </c>
      <c r="GH46" s="15">
        <v>0</v>
      </c>
      <c r="GI46" s="15">
        <v>0</v>
      </c>
      <c r="GJ46" s="15">
        <v>0</v>
      </c>
      <c r="GK46" s="15">
        <v>0</v>
      </c>
      <c r="GL46" s="15">
        <v>0</v>
      </c>
      <c r="GM46" s="15">
        <v>0</v>
      </c>
      <c r="GN46" s="15">
        <v>0</v>
      </c>
    </row>
    <row r="47" spans="1:196">
      <c r="A47" s="19" t="s">
        <v>177</v>
      </c>
      <c r="B47" s="19" t="s">
        <v>178</v>
      </c>
      <c r="C47" s="39">
        <v>1.46949360517767E-7</v>
      </c>
      <c r="D47" s="39">
        <v>1.4008502179691501E-7</v>
      </c>
      <c r="E47" s="19">
        <v>0.91091229591547496</v>
      </c>
      <c r="F47" s="19">
        <v>8.6981376457850796</v>
      </c>
      <c r="G47" s="19">
        <v>1.25291657391673E-2</v>
      </c>
      <c r="H47" s="19">
        <v>2.0642060549649201E-3</v>
      </c>
      <c r="I47" s="19">
        <v>0.38018955716992903</v>
      </c>
      <c r="J47" s="19">
        <v>0.70145971853760902</v>
      </c>
      <c r="K47" s="39">
        <v>1.54445697589756E-7</v>
      </c>
      <c r="L47" s="19">
        <v>1.74688838441114E-2</v>
      </c>
      <c r="M47" s="19">
        <v>2.1927923028357801E-2</v>
      </c>
      <c r="N47" s="19">
        <v>8.1924816174331797E-2</v>
      </c>
      <c r="O47" s="39">
        <v>1.7617865225794399E-7</v>
      </c>
      <c r="P47" s="19">
        <v>0.62456726659386297</v>
      </c>
      <c r="Q47" s="19">
        <v>433.10975698983702</v>
      </c>
      <c r="R47" s="19">
        <v>1.31794273599674E-2</v>
      </c>
      <c r="S47" s="19">
        <v>0.22128626059672901</v>
      </c>
      <c r="T47" s="39">
        <v>2.3716512618156699E-7</v>
      </c>
      <c r="U47" s="19">
        <v>2.3248225184925E-2</v>
      </c>
      <c r="V47" s="19">
        <v>1.27315827674694E-2</v>
      </c>
      <c r="W47" s="19">
        <v>3.3056035916674303E-2</v>
      </c>
      <c r="X47" s="19">
        <v>36.158463582202401</v>
      </c>
      <c r="Y47" s="19">
        <v>1.13030342132654E-4</v>
      </c>
      <c r="Z47" s="19">
        <v>0.18176131121567801</v>
      </c>
      <c r="AA47" s="19">
        <v>2.0762989913078501E-2</v>
      </c>
      <c r="AB47" s="19">
        <v>4.6913173597647999</v>
      </c>
      <c r="AC47" s="19">
        <v>0.37038621824625401</v>
      </c>
      <c r="AD47" s="39">
        <v>1.01646807484407E-7</v>
      </c>
      <c r="AE47" s="19">
        <v>0.115280732269918</v>
      </c>
      <c r="AF47" s="19">
        <v>62.968027355915702</v>
      </c>
      <c r="AG47" s="19">
        <v>0.43568833203066598</v>
      </c>
      <c r="AH47" s="39">
        <v>8.6083062376894805E-8</v>
      </c>
      <c r="AI47" s="19">
        <v>4.3956220046386399E-2</v>
      </c>
      <c r="AJ47" s="19">
        <v>4232.7294432236704</v>
      </c>
      <c r="AK47" s="19">
        <v>3.7767653172457998E-2</v>
      </c>
      <c r="AL47" s="39">
        <v>8.3817264316370399E-8</v>
      </c>
      <c r="AM47" s="19">
        <v>134.099182535636</v>
      </c>
      <c r="AN47" s="19">
        <v>1.1683405165177501</v>
      </c>
      <c r="AO47" s="19">
        <v>0.272512568307407</v>
      </c>
      <c r="AP47" s="19">
        <v>5.4696908532232302E-2</v>
      </c>
      <c r="AQ47" s="19">
        <v>0.97118027651517502</v>
      </c>
      <c r="AR47" s="19">
        <v>0.450307498894846</v>
      </c>
      <c r="AS47" s="19">
        <v>1.0180499363236599</v>
      </c>
      <c r="AT47" s="39">
        <v>8.0890817037788301E-8</v>
      </c>
      <c r="AU47" s="19">
        <v>0</v>
      </c>
      <c r="AV47" s="19">
        <v>27.550666850111199</v>
      </c>
      <c r="AW47" s="39">
        <v>3.16936928823902E-8</v>
      </c>
      <c r="AX47" s="19">
        <v>0.109088487049985</v>
      </c>
      <c r="AY47" s="19">
        <v>0.312404661457022</v>
      </c>
      <c r="AZ47" s="19">
        <v>11.207304432658701</v>
      </c>
      <c r="BA47" s="39">
        <v>1.76103367777189E-7</v>
      </c>
      <c r="BB47" s="39">
        <v>2.22985129141621E-7</v>
      </c>
      <c r="BC47" s="39">
        <v>2.6053913267208401E-7</v>
      </c>
      <c r="BD47" s="19">
        <v>0.69347104069394705</v>
      </c>
      <c r="BE47" s="39">
        <v>1.60993662434484E-7</v>
      </c>
      <c r="BF47" s="19">
        <v>4.6320124218054001E-3</v>
      </c>
      <c r="BG47" s="19">
        <v>4.1465351112469004E-3</v>
      </c>
      <c r="BH47" s="19">
        <v>401.79839131968299</v>
      </c>
      <c r="BI47" s="19">
        <v>68.942756251643303</v>
      </c>
      <c r="BJ47" s="19">
        <v>4.3317627713152798E-2</v>
      </c>
      <c r="BK47" s="39">
        <v>6.1856705804720301E-8</v>
      </c>
      <c r="BL47" s="39">
        <v>1.3911102926682801E-7</v>
      </c>
      <c r="BM47" s="19">
        <v>132.94981078645699</v>
      </c>
      <c r="BN47" s="19">
        <v>0.15484029918414599</v>
      </c>
      <c r="BO47" s="19">
        <v>5.0978604104953096</v>
      </c>
      <c r="BP47" s="19">
        <v>4.9837582293478803E-4</v>
      </c>
      <c r="BQ47" s="19">
        <v>0.55493938443487001</v>
      </c>
      <c r="BR47" s="39">
        <v>1.16019937555087E-7</v>
      </c>
      <c r="BS47" s="19">
        <v>3.12827082434066E-2</v>
      </c>
      <c r="BT47" s="39">
        <v>1.4826927707865899E-7</v>
      </c>
      <c r="BU47" s="19">
        <v>5.9397837090239504E-3</v>
      </c>
      <c r="BV47" s="19">
        <v>2.0763849001119099</v>
      </c>
      <c r="BW47" s="19">
        <v>0.25927124196156198</v>
      </c>
      <c r="BX47" s="19">
        <v>4.2228619499563302E-2</v>
      </c>
      <c r="BY47" s="19">
        <v>170.51188253578599</v>
      </c>
      <c r="BZ47" s="19">
        <v>246.995956775254</v>
      </c>
      <c r="CA47" s="39">
        <v>1.4595311763109001E-7</v>
      </c>
      <c r="CB47" s="39">
        <v>7.8914684477029005E-8</v>
      </c>
      <c r="CC47" s="19">
        <v>0.488156319982544</v>
      </c>
      <c r="CD47" s="19">
        <v>0.494922837156344</v>
      </c>
      <c r="CE47" s="19">
        <v>261.37530756206502</v>
      </c>
      <c r="CF47" s="39">
        <v>1.58957589353627E-7</v>
      </c>
      <c r="CG47" s="19">
        <v>7.9972735869607403</v>
      </c>
      <c r="CH47" s="19">
        <v>1.0151929963950801</v>
      </c>
      <c r="CI47" s="19">
        <v>10.5555247723661</v>
      </c>
      <c r="CJ47" s="19">
        <v>3.4628792436302702</v>
      </c>
      <c r="CK47" s="39">
        <v>1.1417783352789801E-7</v>
      </c>
      <c r="CL47" s="19">
        <v>4.1915664302061598E-4</v>
      </c>
      <c r="CM47" s="39">
        <v>8.8257946367376994E-8</v>
      </c>
      <c r="CN47" s="39">
        <v>1.46198858666956E-7</v>
      </c>
      <c r="CO47" s="19">
        <v>7.2212180460276695E-4</v>
      </c>
      <c r="CP47" s="19">
        <v>3.8328419565262302E-3</v>
      </c>
      <c r="CQ47" s="19">
        <v>6.7275672947295806E-2</v>
      </c>
      <c r="CR47" s="39">
        <v>2.4846761022456201E-8</v>
      </c>
      <c r="CS47" s="39">
        <v>1.4346386965341299E-7</v>
      </c>
      <c r="CT47" s="19">
        <v>5.3008834610960703E-2</v>
      </c>
      <c r="CU47" s="19">
        <v>13.068609325122299</v>
      </c>
      <c r="CV47" s="19">
        <v>5.1305052193714E-2</v>
      </c>
      <c r="CW47" s="19">
        <v>0.86859986977695602</v>
      </c>
      <c r="CX47" s="19">
        <v>57.953637995409302</v>
      </c>
      <c r="CY47" s="39">
        <v>1.5263972267276099E-7</v>
      </c>
      <c r="CZ47" s="19">
        <v>0.15724259624435499</v>
      </c>
      <c r="DA47" s="19">
        <v>3.3164114103265398E-2</v>
      </c>
      <c r="DB47" s="19">
        <v>9.5462260209170497E-4</v>
      </c>
      <c r="DC47" s="19">
        <v>7.3694275759323899E-2</v>
      </c>
      <c r="DD47" s="19">
        <v>1.3511015771579</v>
      </c>
      <c r="DE47" s="19">
        <v>6.3693589176877399E-4</v>
      </c>
      <c r="DF47" s="19">
        <v>6.2332152087103297E-3</v>
      </c>
      <c r="DG47" s="19">
        <v>23.849192088227699</v>
      </c>
      <c r="DH47" s="19">
        <v>6.34336225564366E-2</v>
      </c>
      <c r="DI47" s="19">
        <v>1.63798984848784E-3</v>
      </c>
      <c r="DJ47" s="19">
        <v>87.556146768108803</v>
      </c>
      <c r="DK47" s="19">
        <v>5.7034537625741101E-2</v>
      </c>
      <c r="DL47" s="19">
        <v>80.976669008731804</v>
      </c>
      <c r="DM47" s="19">
        <v>0.52259652595488404</v>
      </c>
      <c r="DN47" s="19">
        <v>1.0950714960694901E-2</v>
      </c>
      <c r="DO47" s="19">
        <v>3.7259404418181798E-2</v>
      </c>
      <c r="DP47" s="19">
        <v>3.2637576240640001</v>
      </c>
      <c r="DQ47" s="19">
        <v>1.1480724233856301</v>
      </c>
      <c r="DR47" s="39">
        <v>8.4703971810478198E-8</v>
      </c>
      <c r="DS47" s="19">
        <v>1.14949212623696</v>
      </c>
      <c r="DT47" s="39">
        <v>1.04480226632017E-7</v>
      </c>
      <c r="DU47" s="39">
        <v>2.4594456568854502E-7</v>
      </c>
      <c r="DV47" s="19">
        <v>9.4765722801458206E-3</v>
      </c>
      <c r="DW47" s="19">
        <v>2.75652114797446E-3</v>
      </c>
      <c r="DX47" s="39">
        <v>9.20057839346483E-5</v>
      </c>
      <c r="DY47" s="19">
        <v>3.17673492651367</v>
      </c>
      <c r="DZ47" s="19">
        <v>10.190915968347801</v>
      </c>
      <c r="EA47" s="19">
        <v>1.7363184952886201E-2</v>
      </c>
      <c r="EB47" s="19">
        <v>682.11948025845402</v>
      </c>
      <c r="EC47" s="19">
        <v>2.5718238236488802E-4</v>
      </c>
      <c r="ED47" s="19">
        <v>1.3783878459688901</v>
      </c>
      <c r="EE47" s="19">
        <v>0.28985995438395201</v>
      </c>
      <c r="EF47" s="19">
        <v>17.7627301798811</v>
      </c>
      <c r="EG47" s="19">
        <v>2.45711993390858E-3</v>
      </c>
      <c r="EH47" s="39">
        <v>1.4885923662332599E-7</v>
      </c>
      <c r="EI47" s="19">
        <v>600.46182577810305</v>
      </c>
      <c r="EJ47" s="19">
        <v>0.429507805146354</v>
      </c>
      <c r="EK47" s="19">
        <v>8.0730673977046696E-2</v>
      </c>
      <c r="EL47" s="39">
        <v>1.6163589333507799E-7</v>
      </c>
      <c r="EM47" s="19">
        <v>4.4019134931906603</v>
      </c>
      <c r="EN47" s="19">
        <v>1.4680467042946099</v>
      </c>
      <c r="EO47" s="19">
        <v>0.25821806348216297</v>
      </c>
      <c r="EP47" s="39">
        <v>1.5983171389741001E-7</v>
      </c>
      <c r="EQ47" s="39">
        <v>6.0528489961363398E-10</v>
      </c>
      <c r="ER47" s="19">
        <v>147.272211765322</v>
      </c>
      <c r="ES47" s="39">
        <v>3.2633405709740999E-7</v>
      </c>
      <c r="ET47" s="19">
        <v>222.834942117542</v>
      </c>
      <c r="EU47" s="19">
        <v>1.7880068546162701E-2</v>
      </c>
      <c r="EV47" s="39">
        <v>1.1115621908578801E-7</v>
      </c>
      <c r="EW47" s="19">
        <v>0.625871199989812</v>
      </c>
      <c r="EX47" s="39">
        <v>1.3926073163232801E-7</v>
      </c>
      <c r="EY47" s="19">
        <v>2.2345696778091102</v>
      </c>
      <c r="EZ47" s="19">
        <v>3.5943905320960501</v>
      </c>
      <c r="FA47" s="39">
        <v>9.5723821906301606E-8</v>
      </c>
      <c r="FB47" s="19">
        <v>67.562622133885498</v>
      </c>
      <c r="FC47" s="39">
        <v>1.10353645500768E-7</v>
      </c>
      <c r="FD47" s="19">
        <v>25.871868727586499</v>
      </c>
      <c r="FE47" s="39">
        <v>1.49375301614587E-7</v>
      </c>
      <c r="FF47" s="39">
        <v>2.1976190641153499E-7</v>
      </c>
      <c r="FG47" s="19">
        <v>0.105468059313489</v>
      </c>
      <c r="FH47" s="19">
        <v>0.131732042096251</v>
      </c>
      <c r="FI47" s="19">
        <v>5.7172194078722695E-4</v>
      </c>
      <c r="FJ47" s="19">
        <v>99.988485704533005</v>
      </c>
      <c r="FK47" s="39">
        <v>3.4129778106642598E-7</v>
      </c>
      <c r="FL47" s="19">
        <v>5.8509286073136098</v>
      </c>
      <c r="FM47" s="19">
        <v>8.6565713083301095</v>
      </c>
      <c r="FN47" s="19">
        <v>199.93709336822499</v>
      </c>
      <c r="FO47" s="19">
        <v>22.989539788728301</v>
      </c>
      <c r="FP47" s="19">
        <v>0.59775207292558996</v>
      </c>
      <c r="FQ47" s="19">
        <v>240.53957495471201</v>
      </c>
      <c r="FR47" s="19">
        <v>4.8288534465991901E-3</v>
      </c>
      <c r="FS47" s="39">
        <v>1.56653821416589E-7</v>
      </c>
      <c r="FT47" s="19">
        <v>1.2504343187076401E-3</v>
      </c>
      <c r="FU47" s="19">
        <v>1.1114032391928601</v>
      </c>
      <c r="FV47" s="19">
        <v>59.509767937836202</v>
      </c>
      <c r="FW47" s="19">
        <v>3.8344321930315699E-3</v>
      </c>
      <c r="FX47" s="19">
        <v>1835.7742080988701</v>
      </c>
      <c r="FY47" s="19">
        <v>122.03611276604801</v>
      </c>
      <c r="FZ47" s="19">
        <v>10937.018931634901</v>
      </c>
      <c r="GA47" s="15">
        <v>0</v>
      </c>
      <c r="GB47" s="15">
        <v>0</v>
      </c>
      <c r="GC47" s="15">
        <v>0</v>
      </c>
      <c r="GD47" s="15">
        <v>0</v>
      </c>
      <c r="GE47" s="15">
        <v>61.26</v>
      </c>
      <c r="GF47" s="15">
        <v>0</v>
      </c>
      <c r="GG47" s="15">
        <v>0</v>
      </c>
      <c r="GH47" s="15">
        <v>0</v>
      </c>
      <c r="GI47" s="15">
        <v>0</v>
      </c>
      <c r="GJ47" s="15">
        <v>0</v>
      </c>
      <c r="GK47" s="15">
        <v>0</v>
      </c>
      <c r="GL47" s="15">
        <v>0</v>
      </c>
      <c r="GM47" s="15">
        <v>0</v>
      </c>
      <c r="GN47" s="15">
        <v>0</v>
      </c>
    </row>
    <row r="48" spans="1:196">
      <c r="A48" s="19" t="s">
        <v>179</v>
      </c>
      <c r="B48" s="19" t="s">
        <v>180</v>
      </c>
      <c r="C48" s="19">
        <v>12.449678290260801</v>
      </c>
      <c r="D48" s="19">
        <v>14.0473887355804</v>
      </c>
      <c r="E48" s="19">
        <v>293.09587577298402</v>
      </c>
      <c r="F48" s="19">
        <v>126.649005761365</v>
      </c>
      <c r="G48" s="19">
        <v>421.471058750758</v>
      </c>
      <c r="H48" s="19">
        <v>13.720311130711799</v>
      </c>
      <c r="I48" s="19">
        <v>1876.6058236067199</v>
      </c>
      <c r="J48" s="19">
        <v>952.62834889418195</v>
      </c>
      <c r="K48" s="19">
        <v>43.867979523979102</v>
      </c>
      <c r="L48" s="19">
        <v>18.195221653107399</v>
      </c>
      <c r="M48" s="19">
        <v>96.018217483214798</v>
      </c>
      <c r="N48" s="19">
        <v>93.183400152470099</v>
      </c>
      <c r="O48" s="19">
        <v>10.5722264642487</v>
      </c>
      <c r="P48" s="19">
        <v>79.1371282020705</v>
      </c>
      <c r="Q48" s="19">
        <v>2671.9200193552801</v>
      </c>
      <c r="R48" s="19">
        <v>5.6676304516509601</v>
      </c>
      <c r="S48" s="19">
        <v>4.7350307614385896</v>
      </c>
      <c r="T48" s="19">
        <v>0.73086470062070596</v>
      </c>
      <c r="U48" s="19">
        <v>41.0633378792988</v>
      </c>
      <c r="V48" s="19">
        <v>24.332757745189902</v>
      </c>
      <c r="W48" s="19">
        <v>2.68805784359136</v>
      </c>
      <c r="X48" s="19">
        <v>1557.82342818547</v>
      </c>
      <c r="Y48" s="19">
        <v>4.3973119058631696</v>
      </c>
      <c r="Z48" s="19">
        <v>194.16135910695999</v>
      </c>
      <c r="AA48" s="19">
        <v>19.4864508847206</v>
      </c>
      <c r="AB48" s="19">
        <v>2.0166443721036398</v>
      </c>
      <c r="AC48" s="19">
        <v>11.4772264884027</v>
      </c>
      <c r="AD48" s="19">
        <v>83.515461551689199</v>
      </c>
      <c r="AE48" s="19">
        <v>24.509399978104302</v>
      </c>
      <c r="AF48" s="19">
        <v>1460.9608620811</v>
      </c>
      <c r="AG48" s="19">
        <v>6.3699141814347398</v>
      </c>
      <c r="AH48" s="19">
        <v>1.22031597667452</v>
      </c>
      <c r="AI48" s="19">
        <v>441.17176928062503</v>
      </c>
      <c r="AJ48" s="19">
        <v>8646.1260765041898</v>
      </c>
      <c r="AK48" s="19">
        <v>243.601379550334</v>
      </c>
      <c r="AL48" s="19">
        <v>0.125811171063238</v>
      </c>
      <c r="AM48" s="19">
        <v>26.630428090593401</v>
      </c>
      <c r="AN48" s="19">
        <v>81.789681225989</v>
      </c>
      <c r="AO48" s="19">
        <v>24.7263304444404</v>
      </c>
      <c r="AP48" s="19">
        <v>218.24572475893501</v>
      </c>
      <c r="AQ48" s="19">
        <v>72.566922133888795</v>
      </c>
      <c r="AR48" s="19">
        <v>70.610203268674795</v>
      </c>
      <c r="AS48" s="19">
        <v>1011.31502403715</v>
      </c>
      <c r="AT48" s="19">
        <v>1.47876570401687</v>
      </c>
      <c r="AU48" s="19">
        <v>52.4544220017019</v>
      </c>
      <c r="AV48" s="19">
        <v>0</v>
      </c>
      <c r="AW48" s="19">
        <v>1.5980637256719299</v>
      </c>
      <c r="AX48" s="19">
        <v>121.10286468741801</v>
      </c>
      <c r="AY48" s="19">
        <v>65.563930239763593</v>
      </c>
      <c r="AZ48" s="19">
        <v>353.48440121132001</v>
      </c>
      <c r="BA48" s="19">
        <v>23.8614835895944</v>
      </c>
      <c r="BB48" s="19">
        <v>16.24507215197</v>
      </c>
      <c r="BC48" s="19">
        <v>3.1922521079864699</v>
      </c>
      <c r="BD48" s="19">
        <v>348.036789716501</v>
      </c>
      <c r="BE48" s="19">
        <v>9.1068097298739605</v>
      </c>
      <c r="BF48" s="19">
        <v>114.05780228501099</v>
      </c>
      <c r="BG48" s="19">
        <v>3.22361961249368</v>
      </c>
      <c r="BH48" s="19">
        <v>3527.2331048782298</v>
      </c>
      <c r="BI48" s="19">
        <v>5176.1355930058298</v>
      </c>
      <c r="BJ48" s="19">
        <v>12.5791268750658</v>
      </c>
      <c r="BK48" s="19">
        <v>3.1631949484305002</v>
      </c>
      <c r="BL48" s="19">
        <v>31.970169720586298</v>
      </c>
      <c r="BM48" s="19">
        <v>25375.569756024099</v>
      </c>
      <c r="BN48" s="19">
        <v>208.18407986336001</v>
      </c>
      <c r="BO48" s="19">
        <v>726.34338953096699</v>
      </c>
      <c r="BP48" s="19">
        <v>32.6739225160552</v>
      </c>
      <c r="BQ48" s="19">
        <v>29.928766913204701</v>
      </c>
      <c r="BR48" s="19">
        <v>5.5801055800122104</v>
      </c>
      <c r="BS48" s="19">
        <v>8.9852987416885899</v>
      </c>
      <c r="BT48" s="19">
        <v>3.83336765384453</v>
      </c>
      <c r="BU48" s="19">
        <v>24.610686235145302</v>
      </c>
      <c r="BV48" s="19">
        <v>1371.7077746545699</v>
      </c>
      <c r="BW48" s="19">
        <v>881.36712832922399</v>
      </c>
      <c r="BX48" s="19">
        <v>894.27684346009698</v>
      </c>
      <c r="BY48" s="19">
        <v>2073.35976192622</v>
      </c>
      <c r="BZ48" s="19">
        <v>403.95767686557002</v>
      </c>
      <c r="CA48" s="19">
        <v>286.71111189980797</v>
      </c>
      <c r="CB48" s="19">
        <v>55.847612793127297</v>
      </c>
      <c r="CC48" s="19">
        <v>2463.0291762811098</v>
      </c>
      <c r="CD48" s="19">
        <v>373.500097250615</v>
      </c>
      <c r="CE48" s="19">
        <v>3711.7564739070299</v>
      </c>
      <c r="CF48" s="19">
        <v>10.8598692156989</v>
      </c>
      <c r="CG48" s="19">
        <v>3655.1293354535401</v>
      </c>
      <c r="CH48" s="19">
        <v>121.525175831205</v>
      </c>
      <c r="CI48" s="19">
        <v>51.931722899849198</v>
      </c>
      <c r="CJ48" s="19">
        <v>55.9453070561065</v>
      </c>
      <c r="CK48" s="19">
        <v>0.79207797901065602</v>
      </c>
      <c r="CL48" s="19">
        <v>250.752214614601</v>
      </c>
      <c r="CM48" s="19">
        <v>3.8356070893940202</v>
      </c>
      <c r="CN48" s="19">
        <v>1.1993009916973301</v>
      </c>
      <c r="CO48" s="19">
        <v>357.65522127768202</v>
      </c>
      <c r="CP48" s="19">
        <v>208.878178937846</v>
      </c>
      <c r="CQ48" s="19">
        <v>8.1637573689449994</v>
      </c>
      <c r="CR48" s="19">
        <v>5.76881942373205</v>
      </c>
      <c r="CS48" s="19">
        <v>70.771487848741998</v>
      </c>
      <c r="CT48" s="19">
        <v>749.55567216885504</v>
      </c>
      <c r="CU48" s="19">
        <v>345.60091864431701</v>
      </c>
      <c r="CV48" s="19">
        <v>12.2751744767237</v>
      </c>
      <c r="CW48" s="19">
        <v>8.9206162642139208</v>
      </c>
      <c r="CX48" s="19">
        <v>328.24723467209202</v>
      </c>
      <c r="CY48" s="19">
        <v>7.9136962668725097</v>
      </c>
      <c r="CZ48" s="19">
        <v>48.141890683935102</v>
      </c>
      <c r="DA48" s="19">
        <v>116.05445515973101</v>
      </c>
      <c r="DB48" s="19">
        <v>12.048956663396501</v>
      </c>
      <c r="DC48" s="19">
        <v>89.750993019609695</v>
      </c>
      <c r="DD48" s="19">
        <v>810.34823378570104</v>
      </c>
      <c r="DE48" s="19">
        <v>7.4925052372934697</v>
      </c>
      <c r="DF48" s="19">
        <v>5.6261231502135498</v>
      </c>
      <c r="DG48" s="19">
        <v>213.44199033419301</v>
      </c>
      <c r="DH48" s="19">
        <v>18.386619986086199</v>
      </c>
      <c r="DI48" s="19">
        <v>6.9784476568615803</v>
      </c>
      <c r="DJ48" s="19">
        <v>17.481686313404801</v>
      </c>
      <c r="DK48" s="19">
        <v>10.33656360735</v>
      </c>
      <c r="DL48" s="19">
        <v>6006.3747563730503</v>
      </c>
      <c r="DM48" s="19">
        <v>677.62672981738001</v>
      </c>
      <c r="DN48" s="19">
        <v>7.8149930039834699</v>
      </c>
      <c r="DO48" s="19">
        <v>8.5652250412391808</v>
      </c>
      <c r="DP48" s="19">
        <v>277.70945955571602</v>
      </c>
      <c r="DQ48" s="19">
        <v>12590.4469252534</v>
      </c>
      <c r="DR48" s="19">
        <v>129.73585469980901</v>
      </c>
      <c r="DS48" s="19">
        <v>172.53174298971001</v>
      </c>
      <c r="DT48" s="19">
        <v>92.913386554754297</v>
      </c>
      <c r="DU48" s="19">
        <v>21.019178729309399</v>
      </c>
      <c r="DV48" s="19">
        <v>14.784334714882601</v>
      </c>
      <c r="DW48" s="19">
        <v>128.95877469355699</v>
      </c>
      <c r="DX48" s="19">
        <v>226.90950551691199</v>
      </c>
      <c r="DY48" s="19">
        <v>3884.8962290707</v>
      </c>
      <c r="DZ48" s="19">
        <v>453.89862214120001</v>
      </c>
      <c r="EA48" s="19">
        <v>468.74450279316198</v>
      </c>
      <c r="EB48" s="19">
        <v>1787.3410281366801</v>
      </c>
      <c r="EC48" s="19">
        <v>12.4771394426415</v>
      </c>
      <c r="ED48" s="19">
        <v>462.04368230275497</v>
      </c>
      <c r="EE48" s="19">
        <v>1906.9277180644899</v>
      </c>
      <c r="EF48" s="19">
        <v>5.2796068844539601</v>
      </c>
      <c r="EG48" s="19">
        <v>0.137747081339328</v>
      </c>
      <c r="EH48" s="19">
        <v>0.32305738411724699</v>
      </c>
      <c r="EI48" s="19">
        <v>1436.93232093443</v>
      </c>
      <c r="EJ48" s="19">
        <v>19.730840307654301</v>
      </c>
      <c r="EK48" s="19">
        <v>170.636915160575</v>
      </c>
      <c r="EL48" s="19">
        <v>26.448147933255999</v>
      </c>
      <c r="EM48" s="19">
        <v>3760.2014344864601</v>
      </c>
      <c r="EN48" s="19">
        <v>395.67213629870997</v>
      </c>
      <c r="EO48" s="19">
        <v>143.75100212462101</v>
      </c>
      <c r="EP48" s="19">
        <v>1.58271030263418</v>
      </c>
      <c r="EQ48" s="19">
        <v>7.2124892790425194E-2</v>
      </c>
      <c r="ER48" s="19">
        <v>707.01444637819895</v>
      </c>
      <c r="ES48" s="19">
        <v>44.622463536147997</v>
      </c>
      <c r="ET48" s="19">
        <v>3510.4178512630701</v>
      </c>
      <c r="EU48" s="19">
        <v>63.936151441047102</v>
      </c>
      <c r="EV48" s="19">
        <v>16.209671084916199</v>
      </c>
      <c r="EW48" s="19">
        <v>45.497587905844597</v>
      </c>
      <c r="EX48" s="19">
        <v>5.1313259969992098</v>
      </c>
      <c r="EY48" s="19">
        <v>20367.2893739295</v>
      </c>
      <c r="EZ48" s="19">
        <v>2298.9720773561098</v>
      </c>
      <c r="FA48" s="19">
        <v>14.079056014140299</v>
      </c>
      <c r="FB48" s="19">
        <v>593.85713845713201</v>
      </c>
      <c r="FC48" s="19">
        <v>0.61426002337033103</v>
      </c>
      <c r="FD48" s="19">
        <v>573.83994877074701</v>
      </c>
      <c r="FE48" s="19">
        <v>15.9660989512057</v>
      </c>
      <c r="FF48" s="19">
        <v>0.44314889930562101</v>
      </c>
      <c r="FG48" s="19">
        <v>2.7809999402868701</v>
      </c>
      <c r="FH48" s="19">
        <v>22.4020878287728</v>
      </c>
      <c r="FI48" s="19">
        <v>58.1372729653352</v>
      </c>
      <c r="FJ48" s="19">
        <v>1281.9873727295901</v>
      </c>
      <c r="FK48" s="19">
        <v>29.646247614884501</v>
      </c>
      <c r="FL48" s="19">
        <v>46.8680719979942</v>
      </c>
      <c r="FM48" s="19">
        <v>389.05827922018398</v>
      </c>
      <c r="FN48" s="19">
        <v>1086.6835844283601</v>
      </c>
      <c r="FO48" s="19">
        <v>10816.9129896266</v>
      </c>
      <c r="FP48" s="19">
        <v>26.022340542081601</v>
      </c>
      <c r="FQ48" s="19">
        <v>16036.7182305078</v>
      </c>
      <c r="FR48" s="19">
        <v>121.840691112464</v>
      </c>
      <c r="FS48" s="19">
        <v>20.122838204710401</v>
      </c>
      <c r="FT48" s="19">
        <v>0.69806076227647795</v>
      </c>
      <c r="FU48" s="19">
        <v>208.21654244154601</v>
      </c>
      <c r="FV48" s="19">
        <v>425.273783299733</v>
      </c>
      <c r="FW48" s="19">
        <v>41.163562843064298</v>
      </c>
      <c r="FX48" s="19">
        <v>25.540763781044301</v>
      </c>
      <c r="FY48" s="19">
        <v>17.843403071142301</v>
      </c>
      <c r="FZ48" s="19">
        <v>171621.44299464501</v>
      </c>
      <c r="GA48" s="15">
        <v>339.96499999999997</v>
      </c>
      <c r="GB48" s="15">
        <v>0.61699999999999999</v>
      </c>
      <c r="GC48" s="15">
        <v>3793.0569999999998</v>
      </c>
      <c r="GD48" s="15">
        <v>0.76400000000000001</v>
      </c>
      <c r="GE48" s="15">
        <v>72.168000000000006</v>
      </c>
      <c r="GF48" s="15">
        <v>1919.115</v>
      </c>
      <c r="GG48" s="15">
        <v>437.18900000000002</v>
      </c>
      <c r="GH48" s="15">
        <v>10.397</v>
      </c>
      <c r="GI48" s="15">
        <v>6.4950000000000001</v>
      </c>
      <c r="GJ48" s="15">
        <v>4.0000000000000001E-3</v>
      </c>
      <c r="GK48" s="15">
        <v>0.41</v>
      </c>
      <c r="GL48" s="15">
        <v>3.3000000000000002E-2</v>
      </c>
      <c r="GM48" s="15">
        <v>2.8000000000000001E-2</v>
      </c>
      <c r="GN48" s="15">
        <v>0</v>
      </c>
    </row>
    <row r="49" spans="1:196">
      <c r="A49" s="19" t="s">
        <v>181</v>
      </c>
      <c r="B49" s="19" t="s">
        <v>182</v>
      </c>
      <c r="C49" s="39">
        <v>1.0144976465740899E-7</v>
      </c>
      <c r="D49" s="19">
        <v>2.9725658897423101E-3</v>
      </c>
      <c r="E49" s="19">
        <v>1.47593034271838E-2</v>
      </c>
      <c r="F49" s="19">
        <v>0.29901646188334802</v>
      </c>
      <c r="G49" s="19">
        <v>9.3334723930322605E-2</v>
      </c>
      <c r="H49" s="19">
        <v>4.04269117051286E-4</v>
      </c>
      <c r="I49" s="19">
        <v>2.0502735396996501</v>
      </c>
      <c r="J49" s="19">
        <v>1.9932983347936299E-2</v>
      </c>
      <c r="K49" s="19">
        <v>0.16622372433152</v>
      </c>
      <c r="L49" s="39">
        <v>5.4570639565190999E-8</v>
      </c>
      <c r="M49" s="19">
        <v>0.63334316754204301</v>
      </c>
      <c r="N49" s="39">
        <v>4.17955752064535E-6</v>
      </c>
      <c r="O49" s="39">
        <v>1.18175702423237E-7</v>
      </c>
      <c r="P49" s="19">
        <v>8.5376514530608905</v>
      </c>
      <c r="Q49" s="19">
        <v>3.8131479948046199</v>
      </c>
      <c r="R49" s="39">
        <v>1.1297368682139901E-7</v>
      </c>
      <c r="S49" s="19">
        <v>2.54579754230768E-2</v>
      </c>
      <c r="T49" s="39">
        <v>2.31143372237027E-7</v>
      </c>
      <c r="U49" s="19">
        <v>1.01403062923701E-2</v>
      </c>
      <c r="V49" s="39">
        <v>5.1950054466948301E-5</v>
      </c>
      <c r="W49" s="19">
        <v>2.1873388298621699E-3</v>
      </c>
      <c r="X49" s="19">
        <v>78.532382551307705</v>
      </c>
      <c r="Y49" s="39">
        <v>1.7197270999242801E-7</v>
      </c>
      <c r="Z49" s="19">
        <v>2.0834448692321501E-3</v>
      </c>
      <c r="AA49" s="19">
        <v>1.3537208806844499E-2</v>
      </c>
      <c r="AB49" s="19">
        <v>2.41752820756162E-2</v>
      </c>
      <c r="AC49" s="39">
        <v>2.83783948275183E-7</v>
      </c>
      <c r="AD49" s="19">
        <v>3.6397357194965299E-3</v>
      </c>
      <c r="AE49" s="19">
        <v>8.32051541535581E-2</v>
      </c>
      <c r="AF49" s="19">
        <v>0.13512278827151999</v>
      </c>
      <c r="AG49" s="19">
        <v>4.2262940332685401E-3</v>
      </c>
      <c r="AH49" s="39">
        <v>8.0796234257032096E-7</v>
      </c>
      <c r="AI49" s="19">
        <v>7.8089860710871901E-4</v>
      </c>
      <c r="AJ49" s="19">
        <v>7.7986444578652697E-2</v>
      </c>
      <c r="AK49" s="19">
        <v>0.27516283234029099</v>
      </c>
      <c r="AL49" s="39">
        <v>6.41139732294657E-5</v>
      </c>
      <c r="AM49" s="19">
        <v>4.1362451576305798E-3</v>
      </c>
      <c r="AN49" s="19">
        <v>0.13230408431464</v>
      </c>
      <c r="AO49" s="19">
        <v>2.0145911338419999E-2</v>
      </c>
      <c r="AP49" s="19">
        <v>0.11395491298162</v>
      </c>
      <c r="AQ49" s="39">
        <v>2.3659639041675699E-7</v>
      </c>
      <c r="AR49" s="19">
        <v>0.13336280550910001</v>
      </c>
      <c r="AS49" s="19">
        <v>0.45358283918333803</v>
      </c>
      <c r="AT49" s="39">
        <v>4.8664782631249401E-8</v>
      </c>
      <c r="AU49" s="39">
        <v>3.3139892477011402E-7</v>
      </c>
      <c r="AV49" s="19">
        <v>44.011768698353897</v>
      </c>
      <c r="AW49" s="19">
        <v>0</v>
      </c>
      <c r="AX49" s="39">
        <v>7.0087677301079894E-5</v>
      </c>
      <c r="AY49" s="39">
        <v>2.67826576194028E-5</v>
      </c>
      <c r="AZ49" s="19">
        <v>5.7500540269010703</v>
      </c>
      <c r="BA49" s="39">
        <v>1.61711411370408E-7</v>
      </c>
      <c r="BB49" s="39">
        <v>6.3696966568781804E-7</v>
      </c>
      <c r="BC49" s="19">
        <v>20.2582746412169</v>
      </c>
      <c r="BD49" s="39">
        <v>5.7118353652742799E-8</v>
      </c>
      <c r="BE49" s="39">
        <v>1.66059720931576E-7</v>
      </c>
      <c r="BF49" s="19">
        <v>191.56261522595699</v>
      </c>
      <c r="BG49" s="39">
        <v>1.62996536524684E-7</v>
      </c>
      <c r="BH49" s="19">
        <v>0.643696762290623</v>
      </c>
      <c r="BI49" s="19">
        <v>48.386226546392798</v>
      </c>
      <c r="BJ49" s="19">
        <v>2.5580357633196001E-2</v>
      </c>
      <c r="BK49" s="19">
        <v>0.38857377654575298</v>
      </c>
      <c r="BL49" s="19">
        <v>9.5978306038877401E-2</v>
      </c>
      <c r="BM49" s="19">
        <v>0.26128577923361002</v>
      </c>
      <c r="BN49" s="19">
        <v>0.31623550626130398</v>
      </c>
      <c r="BO49" s="19">
        <v>0.52198476422762097</v>
      </c>
      <c r="BP49" s="19">
        <v>0.60942094239973099</v>
      </c>
      <c r="BQ49" s="19">
        <v>0.45517050380685897</v>
      </c>
      <c r="BR49" s="39">
        <v>1.67517383920021E-7</v>
      </c>
      <c r="BS49" s="19">
        <v>5.0867342944820699E-4</v>
      </c>
      <c r="BT49" s="39">
        <v>1.1553670004611001E-7</v>
      </c>
      <c r="BU49" s="39">
        <v>3.3934710104205997E-5</v>
      </c>
      <c r="BV49" s="19">
        <v>0.97811764343750596</v>
      </c>
      <c r="BW49" s="19">
        <v>2.8519507247328998E-4</v>
      </c>
      <c r="BX49" s="19">
        <v>4.47932605361385E-4</v>
      </c>
      <c r="BY49" s="19">
        <v>1.4683166691821901</v>
      </c>
      <c r="BZ49" s="19">
        <v>0.26085273733269998</v>
      </c>
      <c r="CA49" s="19">
        <v>2.99920827575781E-3</v>
      </c>
      <c r="CB49" s="19">
        <v>0.11451709987276699</v>
      </c>
      <c r="CC49" s="19">
        <v>7.7797979761963801E-2</v>
      </c>
      <c r="CD49" s="19">
        <v>9.1320800644868402E-2</v>
      </c>
      <c r="CE49" s="19">
        <v>1.9117218474480799</v>
      </c>
      <c r="CF49" s="39">
        <v>1.6780920744325001E-7</v>
      </c>
      <c r="CG49" s="19">
        <v>0.25115100086922398</v>
      </c>
      <c r="CH49" s="19">
        <v>0.31534668336038402</v>
      </c>
      <c r="CI49" s="19">
        <v>2.69716297888067E-3</v>
      </c>
      <c r="CJ49" s="19">
        <v>1.01726122278224</v>
      </c>
      <c r="CK49" s="39">
        <v>2.19585652565184E-7</v>
      </c>
      <c r="CL49" s="19">
        <v>7.0696488610340698</v>
      </c>
      <c r="CM49" s="39">
        <v>8.8228415918811205E-8</v>
      </c>
      <c r="CN49" s="39">
        <v>1.3521903399125601E-7</v>
      </c>
      <c r="CO49" s="19">
        <v>2.3574822358446101E-3</v>
      </c>
      <c r="CP49" s="19">
        <v>0.58030745231587899</v>
      </c>
      <c r="CQ49" s="39">
        <v>2.8815060841730299E-7</v>
      </c>
      <c r="CR49" s="39">
        <v>1.26646805619437E-8</v>
      </c>
      <c r="CS49" s="19">
        <v>3.13768018347403E-2</v>
      </c>
      <c r="CT49" s="19">
        <v>1.55022499488197E-3</v>
      </c>
      <c r="CU49" s="19">
        <v>6.3343679481835196</v>
      </c>
      <c r="CV49" s="19">
        <v>1.3791514017125E-4</v>
      </c>
      <c r="CW49" s="19">
        <v>8.1838314323898799E-3</v>
      </c>
      <c r="CX49" s="19">
        <v>9.35375836684883E-2</v>
      </c>
      <c r="CY49" s="39">
        <v>2.7892475869680399E-7</v>
      </c>
      <c r="CZ49" s="39">
        <v>2.52465422378607E-7</v>
      </c>
      <c r="DA49" s="19">
        <v>4.18592189956195E-2</v>
      </c>
      <c r="DB49" s="19">
        <v>1.64179794267049E-3</v>
      </c>
      <c r="DC49" s="19">
        <v>3.6321922714126899E-3</v>
      </c>
      <c r="DD49" s="19">
        <v>1.16877655009507</v>
      </c>
      <c r="DE49" s="39">
        <v>4.3779569136974598E-7</v>
      </c>
      <c r="DF49" s="39">
        <v>1.3484223841659201E-7</v>
      </c>
      <c r="DG49" s="19">
        <v>1.3022766905664999E-2</v>
      </c>
      <c r="DH49" s="19">
        <v>0.10190704139798699</v>
      </c>
      <c r="DI49" s="19">
        <v>9.8089153138365207E-3</v>
      </c>
      <c r="DJ49" s="19">
        <v>8.7260516838362696E-4</v>
      </c>
      <c r="DK49" s="19">
        <v>0.11132286646438801</v>
      </c>
      <c r="DL49" s="19">
        <v>1.1343895376600599</v>
      </c>
      <c r="DM49" s="19">
        <v>2.0881363313950398</v>
      </c>
      <c r="DN49" s="39">
        <v>1.3126259918398901E-7</v>
      </c>
      <c r="DO49" s="19">
        <v>1.66945269532838E-3</v>
      </c>
      <c r="DP49" s="19">
        <v>0.28821387435496798</v>
      </c>
      <c r="DQ49" s="19">
        <v>1.2530584176820899E-3</v>
      </c>
      <c r="DR49" s="19">
        <v>1.21129235480677</v>
      </c>
      <c r="DS49" s="19">
        <v>0.60571847933077105</v>
      </c>
      <c r="DT49" s="39">
        <v>8.1506235296346104E-8</v>
      </c>
      <c r="DU49" s="19">
        <v>1.49491025377159E-2</v>
      </c>
      <c r="DV49" s="19">
        <v>0.23428645247553001</v>
      </c>
      <c r="DW49" s="19">
        <v>1.78688327142894E-3</v>
      </c>
      <c r="DX49" s="19">
        <v>0.49053983574641202</v>
      </c>
      <c r="DY49" s="19">
        <v>1.0855193784234001</v>
      </c>
      <c r="DZ49" s="19">
        <v>0.73036636522098097</v>
      </c>
      <c r="EA49" s="19">
        <v>86.716806992085296</v>
      </c>
      <c r="EB49" s="19">
        <v>0.75691120731536599</v>
      </c>
      <c r="EC49" s="19">
        <v>6.33497061173217E-2</v>
      </c>
      <c r="ED49" s="19">
        <v>4.5110744952199704E-3</v>
      </c>
      <c r="EE49" s="19">
        <v>0.19694060075697201</v>
      </c>
      <c r="EF49" s="19">
        <v>0.28984176416724999</v>
      </c>
      <c r="EG49" s="39">
        <v>7.0999210126063695E-8</v>
      </c>
      <c r="EH49" s="39">
        <v>2.2226788656035001E-7</v>
      </c>
      <c r="EI49" s="19">
        <v>12.966664667438399</v>
      </c>
      <c r="EJ49" s="19">
        <v>8.2825701329744799E-3</v>
      </c>
      <c r="EK49" s="19">
        <v>1.4417635909967701E-4</v>
      </c>
      <c r="EL49" s="19">
        <v>0.52658958139972301</v>
      </c>
      <c r="EM49" s="19">
        <v>3.44189614818485</v>
      </c>
      <c r="EN49" s="19">
        <v>0.49965573141485198</v>
      </c>
      <c r="EO49" s="19">
        <v>8.4940267375144402E-3</v>
      </c>
      <c r="EP49" s="19">
        <v>2.01116982615724E-2</v>
      </c>
      <c r="EQ49" s="19">
        <v>0.69892691887015301</v>
      </c>
      <c r="ER49" s="19">
        <v>1.75050624564476</v>
      </c>
      <c r="ES49" s="39">
        <v>6.9817164964653698E-7</v>
      </c>
      <c r="ET49" s="19">
        <v>2.1953031756838302</v>
      </c>
      <c r="EU49" s="19">
        <v>0.58286894398091704</v>
      </c>
      <c r="EV49" s="39">
        <v>2.1579944515994601E-7</v>
      </c>
      <c r="EW49" s="19">
        <v>2.0240593760677199E-2</v>
      </c>
      <c r="EX49" s="39">
        <v>1.4685696096388799E-7</v>
      </c>
      <c r="EY49" s="19">
        <v>1.6028224466056399E-3</v>
      </c>
      <c r="EZ49" s="19">
        <v>1.1981154638265701</v>
      </c>
      <c r="FA49" s="39">
        <v>1.6553418898167399E-7</v>
      </c>
      <c r="FB49" s="19">
        <v>0.11557313086044201</v>
      </c>
      <c r="FC49" s="39">
        <v>8.4087111752896296E-8</v>
      </c>
      <c r="FD49" s="19">
        <v>3.3179778519336803E-2</v>
      </c>
      <c r="FE49" s="39">
        <v>1.40187504601813E-5</v>
      </c>
      <c r="FF49" s="39">
        <v>1.07597720568467E-7</v>
      </c>
      <c r="FG49" s="19">
        <v>5.59974523013499E-2</v>
      </c>
      <c r="FH49" s="19">
        <v>5.5502254952226396E-3</v>
      </c>
      <c r="FI49" s="19">
        <v>5.1168655325893299E-2</v>
      </c>
      <c r="FJ49" s="19">
        <v>5.7356251717466902E-2</v>
      </c>
      <c r="FK49" s="39">
        <v>1.67642481220618E-7</v>
      </c>
      <c r="FL49" s="19">
        <v>2.5766825434659701E-2</v>
      </c>
      <c r="FM49" s="19">
        <v>9.4257584787910704E-3</v>
      </c>
      <c r="FN49" s="19">
        <v>8.5836627414989408</v>
      </c>
      <c r="FO49" s="19">
        <v>1.2306630941093499</v>
      </c>
      <c r="FP49" s="19">
        <v>3.5383667849450402E-3</v>
      </c>
      <c r="FQ49" s="19">
        <v>34.069456414588501</v>
      </c>
      <c r="FR49" s="19">
        <v>8.0798037242627702E-4</v>
      </c>
      <c r="FS49" s="39">
        <v>1.14549484096595E-7</v>
      </c>
      <c r="FT49" s="19">
        <v>6.7292970603336694E-2</v>
      </c>
      <c r="FU49" s="19">
        <v>6.3553766000547504E-2</v>
      </c>
      <c r="FV49" s="19">
        <v>1.6197345107666599E-3</v>
      </c>
      <c r="FW49" s="19">
        <v>24.061552120061499</v>
      </c>
      <c r="FX49" s="19">
        <v>4.1175910943887298E-2</v>
      </c>
      <c r="FY49" s="19">
        <v>2.65172517695245E-4</v>
      </c>
      <c r="FZ49" s="19">
        <v>619.34691981202002</v>
      </c>
      <c r="GA49" s="15">
        <v>0</v>
      </c>
      <c r="GB49" s="15">
        <v>0</v>
      </c>
      <c r="GC49" s="15">
        <v>0</v>
      </c>
      <c r="GD49" s="15">
        <v>0</v>
      </c>
      <c r="GE49" s="15">
        <v>1014.288</v>
      </c>
      <c r="GF49" s="15">
        <v>0</v>
      </c>
      <c r="GG49" s="15">
        <v>0</v>
      </c>
      <c r="GH49" s="15">
        <v>0</v>
      </c>
      <c r="GI49" s="15">
        <v>14.741</v>
      </c>
      <c r="GJ49" s="15">
        <v>0</v>
      </c>
      <c r="GK49" s="15">
        <v>0</v>
      </c>
      <c r="GL49" s="15">
        <v>0</v>
      </c>
      <c r="GM49" s="15">
        <v>0</v>
      </c>
      <c r="GN49" s="15">
        <v>0</v>
      </c>
    </row>
    <row r="50" spans="1:196">
      <c r="A50" s="19" t="s">
        <v>185</v>
      </c>
      <c r="B50" s="19" t="s">
        <v>186</v>
      </c>
      <c r="C50" s="19">
        <v>2.60919479857808E-3</v>
      </c>
      <c r="D50" s="19">
        <v>8.8541807457284405E-2</v>
      </c>
      <c r="E50" s="19">
        <v>1.0268834921190899</v>
      </c>
      <c r="F50" s="19">
        <v>5.77101663025626E-2</v>
      </c>
      <c r="G50" s="19">
        <v>2.9710978272046602</v>
      </c>
      <c r="H50" s="19">
        <v>4.3073129950339503E-2</v>
      </c>
      <c r="I50" s="19">
        <v>10.4475231345755</v>
      </c>
      <c r="J50" s="19">
        <v>10.695729861150699</v>
      </c>
      <c r="K50" s="19">
        <v>0.119517198461823</v>
      </c>
      <c r="L50" s="19">
        <v>6.3296794741235498</v>
      </c>
      <c r="M50" s="19">
        <v>0.19882474727313901</v>
      </c>
      <c r="N50" s="19">
        <v>4.4662804120081097</v>
      </c>
      <c r="O50" s="19">
        <v>12.517600721054601</v>
      </c>
      <c r="P50" s="19">
        <v>0.38428174559636102</v>
      </c>
      <c r="Q50" s="19">
        <v>128.16973747925701</v>
      </c>
      <c r="R50" s="19">
        <v>2.11331201651288</v>
      </c>
      <c r="S50" s="19">
        <v>1.5463022738964501E-3</v>
      </c>
      <c r="T50" s="19">
        <v>7.2018958772916697E-2</v>
      </c>
      <c r="U50" s="19">
        <v>2.46163512580894</v>
      </c>
      <c r="V50" s="19">
        <v>1.39453641933149</v>
      </c>
      <c r="W50" s="19">
        <v>1.05922229847096E-3</v>
      </c>
      <c r="X50" s="19">
        <v>10.794493366245201</v>
      </c>
      <c r="Y50" s="19">
        <v>4.1450802071295303E-3</v>
      </c>
      <c r="Z50" s="19">
        <v>0.80875873543170995</v>
      </c>
      <c r="AA50" s="19">
        <v>6.4116522022584404E-3</v>
      </c>
      <c r="AB50" s="39">
        <v>2.0075220785544301E-7</v>
      </c>
      <c r="AC50" s="19">
        <v>6.2280525429670797E-3</v>
      </c>
      <c r="AD50" s="19">
        <v>0.38809802286805201</v>
      </c>
      <c r="AE50" s="19">
        <v>1.02576643407267</v>
      </c>
      <c r="AF50" s="19">
        <v>1577.1440363505501</v>
      </c>
      <c r="AG50" s="19">
        <v>6.7718372719950404E-3</v>
      </c>
      <c r="AH50" s="19">
        <v>1.2485949055723699E-3</v>
      </c>
      <c r="AI50" s="19">
        <v>23.204611599699199</v>
      </c>
      <c r="AJ50" s="19">
        <v>271.46929974171798</v>
      </c>
      <c r="AK50" s="19">
        <v>85.1073092131724</v>
      </c>
      <c r="AL50" s="19">
        <v>1.1714012098692601E-3</v>
      </c>
      <c r="AM50" s="19">
        <v>0.13078210633047499</v>
      </c>
      <c r="AN50" s="19">
        <v>63.959785829870597</v>
      </c>
      <c r="AO50" s="19">
        <v>7.81814970291176E-2</v>
      </c>
      <c r="AP50" s="19">
        <v>0.78019691001032998</v>
      </c>
      <c r="AQ50" s="19">
        <v>122.97563112927</v>
      </c>
      <c r="AR50" s="19">
        <v>0.21559460261463501</v>
      </c>
      <c r="AS50" s="19">
        <v>3.3666583708064799</v>
      </c>
      <c r="AT50" s="19">
        <v>3.1574703892720501</v>
      </c>
      <c r="AU50" s="19">
        <v>0.12277598543686399</v>
      </c>
      <c r="AV50" s="19">
        <v>26.055517574331201</v>
      </c>
      <c r="AW50" s="19">
        <v>1.7133983896830299E-2</v>
      </c>
      <c r="AX50" s="19">
        <v>0</v>
      </c>
      <c r="AY50" s="19">
        <v>23.2698863774743</v>
      </c>
      <c r="AZ50" s="19">
        <v>9.0968166821927002E-2</v>
      </c>
      <c r="BA50" s="19">
        <v>12.2439100756866</v>
      </c>
      <c r="BB50" s="19">
        <v>0.115156855312532</v>
      </c>
      <c r="BC50" s="19">
        <v>0.253032332505713</v>
      </c>
      <c r="BD50" s="19">
        <v>1.3487715639681701</v>
      </c>
      <c r="BE50" s="19">
        <v>1.39772178971053E-2</v>
      </c>
      <c r="BF50" s="19">
        <v>0.58437000746969003</v>
      </c>
      <c r="BG50" s="19">
        <v>2.2089356325478302E-2</v>
      </c>
      <c r="BH50" s="19">
        <v>13.3771432338254</v>
      </c>
      <c r="BI50" s="19">
        <v>350.44766813084698</v>
      </c>
      <c r="BJ50" s="19">
        <v>8.1499338792618004E-2</v>
      </c>
      <c r="BK50" s="19">
        <v>3.5534572522258501E-2</v>
      </c>
      <c r="BL50" s="19">
        <v>2.6438476861430801E-2</v>
      </c>
      <c r="BM50" s="19">
        <v>189.59261640864199</v>
      </c>
      <c r="BN50" s="19">
        <v>0.26681413744231502</v>
      </c>
      <c r="BO50" s="19">
        <v>2.8026283467517601</v>
      </c>
      <c r="BP50" s="19">
        <v>38.918982531593798</v>
      </c>
      <c r="BQ50" s="19">
        <v>0.43093259597098199</v>
      </c>
      <c r="BR50" s="39">
        <v>1.4432064081107201E-7</v>
      </c>
      <c r="BS50" s="19">
        <v>20.7404753562416</v>
      </c>
      <c r="BT50" s="19">
        <v>1145.36360273436</v>
      </c>
      <c r="BU50" s="19">
        <v>46.382079941394501</v>
      </c>
      <c r="BV50" s="19">
        <v>47.070360362187998</v>
      </c>
      <c r="BW50" s="19">
        <v>4.9491458659156002</v>
      </c>
      <c r="BX50" s="19">
        <v>0.804758699405839</v>
      </c>
      <c r="BY50" s="19">
        <v>1246.20334007617</v>
      </c>
      <c r="BZ50" s="19">
        <v>11.312089568167201</v>
      </c>
      <c r="CA50" s="19">
        <v>2.7070124965171399E-2</v>
      </c>
      <c r="CB50" s="19">
        <v>3.1925866081530897E-2</v>
      </c>
      <c r="CC50" s="19">
        <v>3.0155964687083601</v>
      </c>
      <c r="CD50" s="19">
        <v>5.9014058419417097</v>
      </c>
      <c r="CE50" s="19">
        <v>219.330415534981</v>
      </c>
      <c r="CF50" s="19">
        <v>96.295674521438301</v>
      </c>
      <c r="CG50" s="19">
        <v>32.400233886091797</v>
      </c>
      <c r="CH50" s="19">
        <v>0.57239565905466006</v>
      </c>
      <c r="CI50" s="19">
        <v>1.1423161135653299</v>
      </c>
      <c r="CJ50" s="19">
        <v>0.32986870563361498</v>
      </c>
      <c r="CK50" s="39">
        <v>1.7312756291595399E-7</v>
      </c>
      <c r="CL50" s="19">
        <v>6.6894094105923196</v>
      </c>
      <c r="CM50" s="19">
        <v>1.9654659735136599E-2</v>
      </c>
      <c r="CN50" s="19">
        <v>1.2530417662844401E-3</v>
      </c>
      <c r="CO50" s="19">
        <v>9.0759161954789794E-2</v>
      </c>
      <c r="CP50" s="19">
        <v>1.31483723160406</v>
      </c>
      <c r="CQ50" s="39">
        <v>2.3891040197352402E-7</v>
      </c>
      <c r="CR50" s="19">
        <v>2.0402645777631699E-2</v>
      </c>
      <c r="CS50" s="19">
        <v>1.5874294041815101E-3</v>
      </c>
      <c r="CT50" s="19">
        <v>0.41390454326882098</v>
      </c>
      <c r="CU50" s="19">
        <v>3.2148615071556401</v>
      </c>
      <c r="CV50" s="19">
        <v>1.43455097766618E-2</v>
      </c>
      <c r="CW50" s="19">
        <v>7.0062700248796295E-2</v>
      </c>
      <c r="CX50" s="19">
        <v>5.7717429019804802</v>
      </c>
      <c r="CY50" s="19">
        <v>1.53946887471914E-3</v>
      </c>
      <c r="CZ50" s="19">
        <v>9.2943988892063095E-2</v>
      </c>
      <c r="DA50" s="19">
        <v>0.59231304065666801</v>
      </c>
      <c r="DB50" s="19">
        <v>1.07576137024622E-4</v>
      </c>
      <c r="DC50" s="19">
        <v>0.13397047224894401</v>
      </c>
      <c r="DD50" s="19">
        <v>57.931747198907203</v>
      </c>
      <c r="DE50" s="19">
        <v>0.1323833239893</v>
      </c>
      <c r="DF50" s="19">
        <v>1.69585874678378E-2</v>
      </c>
      <c r="DG50" s="19">
        <v>0.54464900761880997</v>
      </c>
      <c r="DH50" s="19">
        <v>1.8466144728419699E-3</v>
      </c>
      <c r="DI50" s="19">
        <v>1.6323470933819799E-2</v>
      </c>
      <c r="DJ50" s="19">
        <v>7.5895115934983496E-3</v>
      </c>
      <c r="DK50" s="19">
        <v>0.33025366592078198</v>
      </c>
      <c r="DL50" s="19">
        <v>216.87086918474799</v>
      </c>
      <c r="DM50" s="19">
        <v>10.7995174734199</v>
      </c>
      <c r="DN50" s="19">
        <v>27.0696115515827</v>
      </c>
      <c r="DO50" s="19">
        <v>6.2153567248460502E-2</v>
      </c>
      <c r="DP50" s="19">
        <v>4.9066558592093399</v>
      </c>
      <c r="DQ50" s="19">
        <v>7.6870650375537801</v>
      </c>
      <c r="DR50" s="19">
        <v>0.25779237529758797</v>
      </c>
      <c r="DS50" s="19">
        <v>0.61824008430079203</v>
      </c>
      <c r="DT50" s="19">
        <v>38.345158148469501</v>
      </c>
      <c r="DU50" s="19">
        <v>6.6481561638259603E-3</v>
      </c>
      <c r="DV50" s="19">
        <v>2.2270075902908699</v>
      </c>
      <c r="DW50" s="19">
        <v>19.9711371018414</v>
      </c>
      <c r="DX50" s="19">
        <v>8.1297562840450208</v>
      </c>
      <c r="DY50" s="19">
        <v>39.2134077977883</v>
      </c>
      <c r="DZ50" s="19">
        <v>21.6804581472583</v>
      </c>
      <c r="EA50" s="19">
        <v>8.8862440005511498</v>
      </c>
      <c r="EB50" s="19">
        <v>56.493781301041103</v>
      </c>
      <c r="EC50" s="19">
        <v>0.117480297403267</v>
      </c>
      <c r="ED50" s="19">
        <v>1.28477353326119</v>
      </c>
      <c r="EE50" s="19">
        <v>26.729514178599501</v>
      </c>
      <c r="EF50" s="19">
        <v>3.3464210211737902E-3</v>
      </c>
      <c r="EG50" s="19">
        <v>2.5560501225825202E-2</v>
      </c>
      <c r="EH50" s="19">
        <v>2.1603739341366599</v>
      </c>
      <c r="EI50" s="19">
        <v>1.45413512432453</v>
      </c>
      <c r="EJ50" s="19">
        <v>1.6951827554659401E-2</v>
      </c>
      <c r="EK50" s="19">
        <v>3.9728025944390601E-2</v>
      </c>
      <c r="EL50" s="19">
        <v>2.8850669290514E-3</v>
      </c>
      <c r="EM50" s="19">
        <v>34.487878337877703</v>
      </c>
      <c r="EN50" s="19">
        <v>9.9410711243429303E-2</v>
      </c>
      <c r="EO50" s="19">
        <v>0.181703777118643</v>
      </c>
      <c r="EP50" s="19">
        <v>4.34888190139931E-3</v>
      </c>
      <c r="EQ50" s="39">
        <v>2.76452460655892E-5</v>
      </c>
      <c r="ER50" s="19">
        <v>16.303632022076801</v>
      </c>
      <c r="ES50" s="39">
        <v>5.3491944790552002E-7</v>
      </c>
      <c r="ET50" s="19">
        <v>169.240960735296</v>
      </c>
      <c r="EU50" s="19">
        <v>3.9081140301755801</v>
      </c>
      <c r="EV50" s="19">
        <v>6.0208932192229399E-2</v>
      </c>
      <c r="EW50" s="19">
        <v>1.07376724961375E-3</v>
      </c>
      <c r="EX50" s="19">
        <v>12.659639027972901</v>
      </c>
      <c r="EY50" s="19">
        <v>46.102456669055599</v>
      </c>
      <c r="EZ50" s="19">
        <v>313.80614557170901</v>
      </c>
      <c r="FA50" s="19">
        <v>0.112033520190464</v>
      </c>
      <c r="FB50" s="19">
        <v>60.683835244640399</v>
      </c>
      <c r="FC50" s="39">
        <v>9.4513124774728806E-8</v>
      </c>
      <c r="FD50" s="19">
        <v>10.1338006879883</v>
      </c>
      <c r="FE50" s="19">
        <v>0.98490071670382195</v>
      </c>
      <c r="FF50" s="39">
        <v>1.54204223261194E-7</v>
      </c>
      <c r="FG50" s="19">
        <v>6.8456998843756899E-4</v>
      </c>
      <c r="FH50" s="19">
        <v>41.908932543796503</v>
      </c>
      <c r="FI50" s="19">
        <v>1.2309117897823001</v>
      </c>
      <c r="FJ50" s="19">
        <v>3.63083994502463</v>
      </c>
      <c r="FK50" s="19">
        <v>0.101419603277018</v>
      </c>
      <c r="FL50" s="19">
        <v>0.142365387234555</v>
      </c>
      <c r="FM50" s="19">
        <v>0.22290356027069999</v>
      </c>
      <c r="FN50" s="19">
        <v>15.5939800131938</v>
      </c>
      <c r="FO50" s="19">
        <v>151.994823823171</v>
      </c>
      <c r="FP50" s="19">
        <v>4.7137627823084602E-2</v>
      </c>
      <c r="FQ50" s="19">
        <v>10167.124797595099</v>
      </c>
      <c r="FR50" s="19">
        <v>2.6233637869595698</v>
      </c>
      <c r="FS50" s="39">
        <v>1.3142982607611799E-7</v>
      </c>
      <c r="FT50" s="19">
        <v>4.2368826465080996E-3</v>
      </c>
      <c r="FU50" s="19">
        <v>387.69836559318401</v>
      </c>
      <c r="FV50" s="19">
        <v>13.098603616731999</v>
      </c>
      <c r="FW50" s="19">
        <v>2.2305841349776001E-3</v>
      </c>
      <c r="FX50" s="19">
        <v>3.7271683986816899E-2</v>
      </c>
      <c r="FY50" s="19">
        <v>1.13494567281071E-3</v>
      </c>
      <c r="FZ50" s="19">
        <v>17916.906326695302</v>
      </c>
      <c r="GA50" s="15">
        <v>4.6500000000000004</v>
      </c>
      <c r="GB50" s="15">
        <v>3.5000000000000003E-2</v>
      </c>
      <c r="GC50" s="15">
        <v>8.7750000000000004</v>
      </c>
      <c r="GD50" s="15">
        <v>3.0000000000000001E-3</v>
      </c>
      <c r="GE50" s="15">
        <v>144.61500000000001</v>
      </c>
      <c r="GF50" s="15">
        <v>0.01</v>
      </c>
      <c r="GG50" s="15">
        <v>0.72199999999999998</v>
      </c>
      <c r="GH50" s="15">
        <v>6.6050000000000004</v>
      </c>
      <c r="GI50" s="15">
        <v>116.416</v>
      </c>
      <c r="GJ50" s="15">
        <v>0</v>
      </c>
      <c r="GK50" s="15">
        <v>18.733000000000001</v>
      </c>
      <c r="GL50" s="15">
        <v>1.5660000000000001</v>
      </c>
      <c r="GM50" s="15">
        <v>4.3390000000000004</v>
      </c>
      <c r="GN50" s="15">
        <v>8.9999999999999993E-3</v>
      </c>
    </row>
    <row r="51" spans="1:196">
      <c r="A51" s="19" t="s">
        <v>187</v>
      </c>
      <c r="B51" s="19" t="s">
        <v>188</v>
      </c>
      <c r="C51" s="19">
        <v>6.4410872017967003E-4</v>
      </c>
      <c r="D51" s="19">
        <v>11.7876824113292</v>
      </c>
      <c r="E51" s="19">
        <v>11.493838266408099</v>
      </c>
      <c r="F51" s="19">
        <v>0.69983948325757295</v>
      </c>
      <c r="G51" s="19">
        <v>269.40111806844902</v>
      </c>
      <c r="H51" s="19">
        <v>0.20001410354634699</v>
      </c>
      <c r="I51" s="19">
        <v>21.493798375477699</v>
      </c>
      <c r="J51" s="19">
        <v>8.6371046584033699</v>
      </c>
      <c r="K51" s="19">
        <v>7.4372334186804396</v>
      </c>
      <c r="L51" s="19">
        <v>0.37953624920064999</v>
      </c>
      <c r="M51" s="19">
        <v>1.5921758265442301</v>
      </c>
      <c r="N51" s="19">
        <v>1.52966947964119</v>
      </c>
      <c r="O51" s="19">
        <v>1.1474380709592</v>
      </c>
      <c r="P51" s="19">
        <v>3.7363256489991601</v>
      </c>
      <c r="Q51" s="19">
        <v>169.50697654386599</v>
      </c>
      <c r="R51" s="19">
        <v>0.18280899554169899</v>
      </c>
      <c r="S51" s="19">
        <v>0.111192793952027</v>
      </c>
      <c r="T51" s="39">
        <v>1.55127729737211E-7</v>
      </c>
      <c r="U51" s="19">
        <v>45.969090903378699</v>
      </c>
      <c r="V51" s="19">
        <v>3.0134699066764301</v>
      </c>
      <c r="W51" s="19">
        <v>8.2995776930291608E-3</v>
      </c>
      <c r="X51" s="19">
        <v>151.75573764657599</v>
      </c>
      <c r="Y51" s="19">
        <v>7.2731176174392004E-3</v>
      </c>
      <c r="Z51" s="19">
        <v>11.295375043935101</v>
      </c>
      <c r="AA51" s="19">
        <v>8.5869872935230192E-3</v>
      </c>
      <c r="AB51" s="19">
        <v>3.6294380392879702E-2</v>
      </c>
      <c r="AC51" s="19">
        <v>0.28727837254802402</v>
      </c>
      <c r="AD51" s="19">
        <v>0.10894067858652499</v>
      </c>
      <c r="AE51" s="19">
        <v>0.121634986954</v>
      </c>
      <c r="AF51" s="19">
        <v>111.104777072312</v>
      </c>
      <c r="AG51" s="19">
        <v>7.5907726425117296E-4</v>
      </c>
      <c r="AH51" s="19">
        <v>2.6164509612832299E-3</v>
      </c>
      <c r="AI51" s="19">
        <v>1296.7275254194001</v>
      </c>
      <c r="AJ51" s="19">
        <v>881.91748994715294</v>
      </c>
      <c r="AK51" s="19">
        <v>999.28046364577995</v>
      </c>
      <c r="AL51" s="19">
        <v>2.9053799044350201E-4</v>
      </c>
      <c r="AM51" s="19">
        <v>4.3019072782423298E-2</v>
      </c>
      <c r="AN51" s="19">
        <v>33.501566799827501</v>
      </c>
      <c r="AO51" s="19">
        <v>0.73000046047323996</v>
      </c>
      <c r="AP51" s="19">
        <v>17.757182797256899</v>
      </c>
      <c r="AQ51" s="19">
        <v>21.0673766582923</v>
      </c>
      <c r="AR51" s="19">
        <v>2.0141425911131501</v>
      </c>
      <c r="AS51" s="19">
        <v>10.5550455071428</v>
      </c>
      <c r="AT51" s="19">
        <v>2.4373083347015699E-3</v>
      </c>
      <c r="AU51" s="19">
        <v>3.89444451208771</v>
      </c>
      <c r="AV51" s="19">
        <v>69.794964217663406</v>
      </c>
      <c r="AW51" s="19">
        <v>4.6444103634001303E-2</v>
      </c>
      <c r="AX51" s="19">
        <v>71.681893947810806</v>
      </c>
      <c r="AY51" s="19">
        <v>0</v>
      </c>
      <c r="AZ51" s="19">
        <v>13.2156954866979</v>
      </c>
      <c r="BA51" s="19">
        <v>16.950835064549</v>
      </c>
      <c r="BB51" s="19">
        <v>4.46342489352178E-2</v>
      </c>
      <c r="BC51" s="39">
        <v>1.6216564988063601E-7</v>
      </c>
      <c r="BD51" s="19">
        <v>9.6242363813880694</v>
      </c>
      <c r="BE51" s="39">
        <v>6.7676027589409904E-5</v>
      </c>
      <c r="BF51" s="19">
        <v>0.17365681952640499</v>
      </c>
      <c r="BG51" s="19">
        <v>1.3036433694997801E-2</v>
      </c>
      <c r="BH51" s="19">
        <v>8.8057445172621005</v>
      </c>
      <c r="BI51" s="19">
        <v>355.63245926040599</v>
      </c>
      <c r="BJ51" s="19">
        <v>0.165322598630259</v>
      </c>
      <c r="BK51" s="19">
        <v>1.47905200166672E-2</v>
      </c>
      <c r="BL51" s="19">
        <v>20.474530575543</v>
      </c>
      <c r="BM51" s="19">
        <v>598.02604399519896</v>
      </c>
      <c r="BN51" s="19">
        <v>0.29138395193092598</v>
      </c>
      <c r="BO51" s="19">
        <v>58.3656964549523</v>
      </c>
      <c r="BP51" s="19">
        <v>63.122294934536299</v>
      </c>
      <c r="BQ51" s="19">
        <v>0.89092291588386796</v>
      </c>
      <c r="BR51" s="19">
        <v>2.4369555347007899E-2</v>
      </c>
      <c r="BS51" s="19">
        <v>0.23011759642933699</v>
      </c>
      <c r="BT51" s="19">
        <v>1.33293891280691</v>
      </c>
      <c r="BU51" s="19">
        <v>19.450306997629301</v>
      </c>
      <c r="BV51" s="19">
        <v>19.591431772924899</v>
      </c>
      <c r="BW51" s="19">
        <v>2.2881005243708201</v>
      </c>
      <c r="BX51" s="19">
        <v>1.67760875416636</v>
      </c>
      <c r="BY51" s="19">
        <v>127.660165827787</v>
      </c>
      <c r="BZ51" s="19">
        <v>58.877679928822303</v>
      </c>
      <c r="CA51" s="19">
        <v>29.238403218658199</v>
      </c>
      <c r="CB51" s="19">
        <v>14.8524639170986</v>
      </c>
      <c r="CC51" s="19">
        <v>9.6949865313839805</v>
      </c>
      <c r="CD51" s="19">
        <v>9.0610160189571491</v>
      </c>
      <c r="CE51" s="19">
        <v>454.87653683654202</v>
      </c>
      <c r="CF51" s="19">
        <v>8.3775489469494993</v>
      </c>
      <c r="CG51" s="19">
        <v>385.02341855730498</v>
      </c>
      <c r="CH51" s="19">
        <v>4.49308486091231</v>
      </c>
      <c r="CI51" s="19">
        <v>21.676446449227399</v>
      </c>
      <c r="CJ51" s="19">
        <v>0.87184759199807504</v>
      </c>
      <c r="CK51" s="19">
        <v>0.148676572380184</v>
      </c>
      <c r="CL51" s="19">
        <v>42.909281516582503</v>
      </c>
      <c r="CM51" s="19">
        <v>1.0351247601935201</v>
      </c>
      <c r="CN51" s="19">
        <v>9.4128286938006192E-3</v>
      </c>
      <c r="CO51" s="19">
        <v>4.7421578227577701</v>
      </c>
      <c r="CP51" s="19">
        <v>1.4108378472192999</v>
      </c>
      <c r="CQ51" s="39">
        <v>1.2659606251715101E-7</v>
      </c>
      <c r="CR51" s="19">
        <v>1.7684244978035E-3</v>
      </c>
      <c r="CS51" s="19">
        <v>3.6063057942866799</v>
      </c>
      <c r="CT51" s="19">
        <v>16.3963961722067</v>
      </c>
      <c r="CU51" s="19">
        <v>5.5995284731392303</v>
      </c>
      <c r="CV51" s="19">
        <v>0.31303083988422498</v>
      </c>
      <c r="CW51" s="19">
        <v>0.17545730686977201</v>
      </c>
      <c r="CX51" s="19">
        <v>65.426549721294805</v>
      </c>
      <c r="CY51" s="19">
        <v>0.321321853350303</v>
      </c>
      <c r="CZ51" s="19">
        <v>1.7738008301027599E-4</v>
      </c>
      <c r="DA51" s="19">
        <v>1.3540759828200699</v>
      </c>
      <c r="DB51" s="19">
        <v>7.7597249810618099E-3</v>
      </c>
      <c r="DC51" s="19">
        <v>0.71031141950833099</v>
      </c>
      <c r="DD51" s="19">
        <v>177.07430802165001</v>
      </c>
      <c r="DE51" s="19">
        <v>0.19461450807919001</v>
      </c>
      <c r="DF51" s="19">
        <v>24.137976066237002</v>
      </c>
      <c r="DG51" s="19">
        <v>10.989155789485601</v>
      </c>
      <c r="DH51" s="19">
        <v>5.5764656775231597E-2</v>
      </c>
      <c r="DI51" s="19">
        <v>0.110886897715904</v>
      </c>
      <c r="DJ51" s="19">
        <v>0.17884505478905899</v>
      </c>
      <c r="DK51" s="19">
        <v>8.2185963129718403E-2</v>
      </c>
      <c r="DL51" s="19">
        <v>401.95117939489398</v>
      </c>
      <c r="DM51" s="19">
        <v>38.538291717379799</v>
      </c>
      <c r="DN51" s="19">
        <v>65.361447149565905</v>
      </c>
      <c r="DO51" s="19">
        <v>5.1851367406942198E-2</v>
      </c>
      <c r="DP51" s="19">
        <v>0.79574880467362696</v>
      </c>
      <c r="DQ51" s="19">
        <v>15.339997098024799</v>
      </c>
      <c r="DR51" s="19">
        <v>0.35020413149499202</v>
      </c>
      <c r="DS51" s="19">
        <v>4.3235499341708596</v>
      </c>
      <c r="DT51" s="19">
        <v>452.18264139924702</v>
      </c>
      <c r="DU51" s="19">
        <v>0.32595499398021299</v>
      </c>
      <c r="DV51" s="19">
        <v>5.2116364325795796</v>
      </c>
      <c r="DW51" s="19">
        <v>1233.1975201596799</v>
      </c>
      <c r="DX51" s="19">
        <v>10.6642405628193</v>
      </c>
      <c r="DY51" s="19">
        <v>47.278407966993399</v>
      </c>
      <c r="DZ51" s="19">
        <v>29.038783487652701</v>
      </c>
      <c r="EA51" s="19">
        <v>8.0356886843383997</v>
      </c>
      <c r="EB51" s="19">
        <v>134.426495445412</v>
      </c>
      <c r="EC51" s="19">
        <v>1.6537879099666899</v>
      </c>
      <c r="ED51" s="19">
        <v>6.8472747667973799</v>
      </c>
      <c r="EE51" s="19">
        <v>836.85598572371703</v>
      </c>
      <c r="EF51" s="19">
        <v>0.265762016655957</v>
      </c>
      <c r="EG51" s="19">
        <v>0.103419031523413</v>
      </c>
      <c r="EH51" s="19">
        <v>1.3916214196018901E-4</v>
      </c>
      <c r="EI51" s="19">
        <v>89.102816321831597</v>
      </c>
      <c r="EJ51" s="19">
        <v>0.153074423203063</v>
      </c>
      <c r="EK51" s="19">
        <v>0.425221706729902</v>
      </c>
      <c r="EL51" s="19">
        <v>3.39764108714379E-2</v>
      </c>
      <c r="EM51" s="19">
        <v>8.4954344607121097</v>
      </c>
      <c r="EN51" s="19">
        <v>1.5052374562119299</v>
      </c>
      <c r="EO51" s="19">
        <v>22.460199982842902</v>
      </c>
      <c r="EP51" s="19">
        <v>8.1239648644737504E-3</v>
      </c>
      <c r="EQ51" s="39">
        <v>4.3949987590708098E-10</v>
      </c>
      <c r="ER51" s="19">
        <v>12.899320784427101</v>
      </c>
      <c r="ES51" s="39">
        <v>2.48065797595143E-7</v>
      </c>
      <c r="ET51" s="19">
        <v>607.34317480764696</v>
      </c>
      <c r="EU51" s="19">
        <v>2.01646945005192</v>
      </c>
      <c r="EV51" s="19">
        <v>3.8085976165889301E-4</v>
      </c>
      <c r="EW51" s="19">
        <v>21.220533414112499</v>
      </c>
      <c r="EX51" s="19">
        <v>0.20807779076052299</v>
      </c>
      <c r="EY51" s="19">
        <v>39.1686628598409</v>
      </c>
      <c r="EZ51" s="19">
        <v>23.731111875722601</v>
      </c>
      <c r="FA51" s="19">
        <v>2.1128743260489098</v>
      </c>
      <c r="FB51" s="19">
        <v>10.221596595135001</v>
      </c>
      <c r="FC51" s="19">
        <v>0.30211622077431599</v>
      </c>
      <c r="FD51" s="19">
        <v>6.0089953146623296</v>
      </c>
      <c r="FE51" s="19">
        <v>0.22514944581566501</v>
      </c>
      <c r="FF51" s="39">
        <v>1.3403903613760701E-7</v>
      </c>
      <c r="FG51" s="19">
        <v>4.2066174047421098E-3</v>
      </c>
      <c r="FH51" s="19">
        <v>4.6152858965703798</v>
      </c>
      <c r="FI51" s="19">
        <v>8.9274657342769395</v>
      </c>
      <c r="FJ51" s="19">
        <v>160.013627953471</v>
      </c>
      <c r="FK51" s="19">
        <v>1.8197542624457099</v>
      </c>
      <c r="FL51" s="19">
        <v>3.4058704581948602E-3</v>
      </c>
      <c r="FM51" s="19">
        <v>78.699972936246994</v>
      </c>
      <c r="FN51" s="19">
        <v>28.365691641236499</v>
      </c>
      <c r="FO51" s="19">
        <v>164.07426932972299</v>
      </c>
      <c r="FP51" s="19">
        <v>7.9218819120520007E-2</v>
      </c>
      <c r="FQ51" s="19">
        <v>7324.4470244230397</v>
      </c>
      <c r="FR51" s="19">
        <v>19.0479280232279</v>
      </c>
      <c r="FS51" s="19">
        <v>1.9172513800475699</v>
      </c>
      <c r="FT51" s="19">
        <v>7.7526715861216096E-3</v>
      </c>
      <c r="FU51" s="19">
        <v>938.28044972258897</v>
      </c>
      <c r="FV51" s="19">
        <v>962.470610362569</v>
      </c>
      <c r="FW51" s="19">
        <v>2.7436283817950002E-2</v>
      </c>
      <c r="FX51" s="19">
        <v>1.13894938694025E-2</v>
      </c>
      <c r="FY51" s="39">
        <v>7.5923743874717207E-5</v>
      </c>
      <c r="FZ51" s="19">
        <v>20747.428928249999</v>
      </c>
      <c r="GA51" s="15">
        <v>4235.0249999999996</v>
      </c>
      <c r="GB51" s="15">
        <v>5.2999999999999999E-2</v>
      </c>
      <c r="GC51" s="15">
        <v>184.67599999999999</v>
      </c>
      <c r="GD51" s="15">
        <v>7.766</v>
      </c>
      <c r="GE51" s="15">
        <v>312.46899999999999</v>
      </c>
      <c r="GF51" s="15">
        <v>0.02</v>
      </c>
      <c r="GG51" s="15">
        <v>916.995</v>
      </c>
      <c r="GH51" s="15">
        <v>1.198</v>
      </c>
      <c r="GI51" s="15">
        <v>10.180999999999999</v>
      </c>
      <c r="GJ51" s="15">
        <v>8.0000000000000002E-3</v>
      </c>
      <c r="GK51" s="15">
        <v>1.7999999999999999E-2</v>
      </c>
      <c r="GL51" s="15">
        <v>0</v>
      </c>
      <c r="GM51" s="15">
        <v>0</v>
      </c>
      <c r="GN51" s="15">
        <v>2.1000000000000001E-2</v>
      </c>
    </row>
    <row r="52" spans="1:196">
      <c r="A52" s="19" t="s">
        <v>189</v>
      </c>
      <c r="B52" s="19" t="s">
        <v>190</v>
      </c>
      <c r="C52" s="19">
        <v>4.35367731353303</v>
      </c>
      <c r="D52" s="19">
        <v>34.761182383299897</v>
      </c>
      <c r="E52" s="19">
        <v>534.32884849246898</v>
      </c>
      <c r="F52" s="19">
        <v>67.037103637070402</v>
      </c>
      <c r="G52" s="19">
        <v>20.254213083307501</v>
      </c>
      <c r="H52" s="19">
        <v>7.2140043362988697</v>
      </c>
      <c r="I52" s="19">
        <v>48.340609870715497</v>
      </c>
      <c r="J52" s="19">
        <v>137.26773600823799</v>
      </c>
      <c r="K52" s="19">
        <v>22.1020185838256</v>
      </c>
      <c r="L52" s="19">
        <v>4.1440887990495799E-2</v>
      </c>
      <c r="M52" s="19">
        <v>210.68594769618699</v>
      </c>
      <c r="N52" s="19">
        <v>67.362087981655804</v>
      </c>
      <c r="O52" s="19">
        <v>0.16247128876519501</v>
      </c>
      <c r="P52" s="19">
        <v>16.086545089770301</v>
      </c>
      <c r="Q52" s="19">
        <v>452.22745653819499</v>
      </c>
      <c r="R52" s="19">
        <v>4.2735962379645803E-2</v>
      </c>
      <c r="S52" s="19">
        <v>5.5118082961786703</v>
      </c>
      <c r="T52" s="19">
        <v>3.7347753842195797E-2</v>
      </c>
      <c r="U52" s="19">
        <v>1.0412304554765599</v>
      </c>
      <c r="V52" s="19">
        <v>5.3767011360945398</v>
      </c>
      <c r="W52" s="19">
        <v>4.3752821550618499E-2</v>
      </c>
      <c r="X52" s="19">
        <v>127.635744479834</v>
      </c>
      <c r="Y52" s="19">
        <v>2.2678986284586502</v>
      </c>
      <c r="Z52" s="19">
        <v>38.054429075501602</v>
      </c>
      <c r="AA52" s="19">
        <v>20.366677905562799</v>
      </c>
      <c r="AB52" s="19">
        <v>13.918585368054901</v>
      </c>
      <c r="AC52" s="19">
        <v>3.3782896850419499</v>
      </c>
      <c r="AD52" s="19">
        <v>0.14746751457624099</v>
      </c>
      <c r="AE52" s="19">
        <v>44.899411160908102</v>
      </c>
      <c r="AF52" s="19">
        <v>526.90478280457205</v>
      </c>
      <c r="AG52" s="19">
        <v>0.32947086373298501</v>
      </c>
      <c r="AH52" s="19">
        <v>27.829671271073899</v>
      </c>
      <c r="AI52" s="19">
        <v>13.8594130050493</v>
      </c>
      <c r="AJ52" s="19">
        <v>709.51714006899101</v>
      </c>
      <c r="AK52" s="19">
        <v>19.2018593253907</v>
      </c>
      <c r="AL52" s="19">
        <v>0.43383623500644802</v>
      </c>
      <c r="AM52" s="19">
        <v>17.270666519744701</v>
      </c>
      <c r="AN52" s="19">
        <v>2.6857310351805301</v>
      </c>
      <c r="AO52" s="19">
        <v>55.750429960514701</v>
      </c>
      <c r="AP52" s="19">
        <v>11.2002799893716</v>
      </c>
      <c r="AQ52" s="19">
        <v>2.42140433743063</v>
      </c>
      <c r="AR52" s="19">
        <v>87.490400263152907</v>
      </c>
      <c r="AS52" s="19">
        <v>64.056097555702706</v>
      </c>
      <c r="AT52" s="19">
        <v>0.213580780013059</v>
      </c>
      <c r="AU52" s="19">
        <v>38.1575409468998</v>
      </c>
      <c r="AV52" s="19">
        <v>770.97092503517297</v>
      </c>
      <c r="AW52" s="19">
        <v>6.2118345307115703</v>
      </c>
      <c r="AX52" s="19">
        <v>6.8864951296202799</v>
      </c>
      <c r="AY52" s="19">
        <v>4.1131577058996003</v>
      </c>
      <c r="AZ52" s="19">
        <v>0</v>
      </c>
      <c r="BA52" s="19">
        <v>0.53436221241117399</v>
      </c>
      <c r="BB52" s="19">
        <v>3.0146648433030401</v>
      </c>
      <c r="BC52" s="19">
        <v>91.168562178078801</v>
      </c>
      <c r="BD52" s="19">
        <v>12.0131759772369</v>
      </c>
      <c r="BE52" s="19">
        <v>21.5392392872801</v>
      </c>
      <c r="BF52" s="19">
        <v>186.66059300897399</v>
      </c>
      <c r="BG52" s="19">
        <v>0.24479359369232001</v>
      </c>
      <c r="BH52" s="19">
        <v>23.847045001226199</v>
      </c>
      <c r="BI52" s="19">
        <v>1198.9921705668201</v>
      </c>
      <c r="BJ52" s="19">
        <v>14.1424896072471</v>
      </c>
      <c r="BK52" s="19">
        <v>1.6681109270060099</v>
      </c>
      <c r="BL52" s="19">
        <v>15.586893481230399</v>
      </c>
      <c r="BM52" s="19">
        <v>1664.79831768502</v>
      </c>
      <c r="BN52" s="19">
        <v>90.249311847425005</v>
      </c>
      <c r="BO52" s="19">
        <v>254.48025303803001</v>
      </c>
      <c r="BP52" s="19">
        <v>8.7571761354406696</v>
      </c>
      <c r="BQ52" s="19">
        <v>11.2389517861338</v>
      </c>
      <c r="BR52" s="19">
        <v>0.23024015646902801</v>
      </c>
      <c r="BS52" s="19">
        <v>1.65064003537439</v>
      </c>
      <c r="BT52" s="19">
        <v>1.9908648144561201</v>
      </c>
      <c r="BU52" s="19">
        <v>0.55328664514024894</v>
      </c>
      <c r="BV52" s="19">
        <v>165.37265051481501</v>
      </c>
      <c r="BW52" s="19">
        <v>32.2076089817282</v>
      </c>
      <c r="BX52" s="19">
        <v>3.1123240701463901</v>
      </c>
      <c r="BY52" s="19">
        <v>1536.2415817835999</v>
      </c>
      <c r="BZ52" s="19">
        <v>80.364732139647003</v>
      </c>
      <c r="CA52" s="19">
        <v>20.820729133785601</v>
      </c>
      <c r="CB52" s="19">
        <v>187.14438303415901</v>
      </c>
      <c r="CC52" s="19">
        <v>179.16339893726001</v>
      </c>
      <c r="CD52" s="19">
        <v>123.513586867193</v>
      </c>
      <c r="CE52" s="19">
        <v>2086.2689993775998</v>
      </c>
      <c r="CF52" s="19">
        <v>0.93249942371448702</v>
      </c>
      <c r="CG52" s="19">
        <v>156.168369675088</v>
      </c>
      <c r="CH52" s="19">
        <v>583.37511629375695</v>
      </c>
      <c r="CI52" s="19">
        <v>34.0547454743337</v>
      </c>
      <c r="CJ52" s="19">
        <v>149.07968825072001</v>
      </c>
      <c r="CK52" s="19">
        <v>2.4770705877125501E-4</v>
      </c>
      <c r="CL52" s="19">
        <v>539.95828809225804</v>
      </c>
      <c r="CM52" s="19">
        <v>3.8662413752348099</v>
      </c>
      <c r="CN52" s="19">
        <v>3.39780616749783E-3</v>
      </c>
      <c r="CO52" s="19">
        <v>8.9406195099886805</v>
      </c>
      <c r="CP52" s="19">
        <v>829.36036005260303</v>
      </c>
      <c r="CQ52" s="19">
        <v>6.66425619192146E-3</v>
      </c>
      <c r="CR52" s="19">
        <v>0.53008889627633904</v>
      </c>
      <c r="CS52" s="19">
        <v>446.89998196725702</v>
      </c>
      <c r="CT52" s="19">
        <v>21.823440995953899</v>
      </c>
      <c r="CU52" s="19">
        <v>20.846689375208101</v>
      </c>
      <c r="CV52" s="19">
        <v>56.921200473711899</v>
      </c>
      <c r="CW52" s="19">
        <v>7.3746624212754996</v>
      </c>
      <c r="CX52" s="19">
        <v>62.599546890552801</v>
      </c>
      <c r="CY52" s="19">
        <v>8.0390414784621491</v>
      </c>
      <c r="CZ52" s="19">
        <v>22.575041743456701</v>
      </c>
      <c r="DA52" s="19">
        <v>146.95852074568799</v>
      </c>
      <c r="DB52" s="19">
        <v>10.1420608576343</v>
      </c>
      <c r="DC52" s="19">
        <v>38.067456442598001</v>
      </c>
      <c r="DD52" s="19">
        <v>26.880689197523701</v>
      </c>
      <c r="DE52" s="19">
        <v>2.6846953311276098</v>
      </c>
      <c r="DF52" s="19">
        <v>1.41835860658583</v>
      </c>
      <c r="DG52" s="19">
        <v>489.57391400985102</v>
      </c>
      <c r="DH52" s="19">
        <v>5.44037373702567</v>
      </c>
      <c r="DI52" s="19">
        <v>0.68897382578338495</v>
      </c>
      <c r="DJ52" s="19">
        <v>0.67560435874823799</v>
      </c>
      <c r="DK52" s="19">
        <v>23.724190706828502</v>
      </c>
      <c r="DL52" s="19">
        <v>605.93777862203501</v>
      </c>
      <c r="DM52" s="19">
        <v>7.5732510501293904</v>
      </c>
      <c r="DN52" s="19">
        <v>0.136771547803335</v>
      </c>
      <c r="DO52" s="19">
        <v>24.4947105066977</v>
      </c>
      <c r="DP52" s="19">
        <v>108.318006588934</v>
      </c>
      <c r="DQ52" s="19">
        <v>17.216835873193901</v>
      </c>
      <c r="DR52" s="19">
        <v>91.404271167568098</v>
      </c>
      <c r="DS52" s="19">
        <v>103.655536170196</v>
      </c>
      <c r="DT52" s="19">
        <v>4.3645861550625797</v>
      </c>
      <c r="DU52" s="19">
        <v>8.2347001977497905E-2</v>
      </c>
      <c r="DV52" s="19">
        <v>1.21288645642797</v>
      </c>
      <c r="DW52" s="19">
        <v>8.7200642452845507</v>
      </c>
      <c r="DX52" s="19">
        <v>20.654318267195102</v>
      </c>
      <c r="DY52" s="19">
        <v>152.02694439164</v>
      </c>
      <c r="DZ52" s="19">
        <v>65.028393873894103</v>
      </c>
      <c r="EA52" s="19">
        <v>519.96200788543797</v>
      </c>
      <c r="EB52" s="19">
        <v>177.51948784657799</v>
      </c>
      <c r="EC52" s="19">
        <v>5.0223974859787601</v>
      </c>
      <c r="ED52" s="19">
        <v>73.082494854696293</v>
      </c>
      <c r="EE52" s="19">
        <v>1398.9514644666599</v>
      </c>
      <c r="EF52" s="19">
        <v>46.1329872561885</v>
      </c>
      <c r="EG52" s="19">
        <v>3.2227012839789897E-2</v>
      </c>
      <c r="EH52" s="19">
        <v>0.103610981165825</v>
      </c>
      <c r="EI52" s="19">
        <v>2740.7929720356701</v>
      </c>
      <c r="EJ52" s="19">
        <v>29.410080693067599</v>
      </c>
      <c r="EK52" s="19">
        <v>42.3645368293517</v>
      </c>
      <c r="EL52" s="19">
        <v>5.6955684837172997</v>
      </c>
      <c r="EM52" s="19">
        <v>248.922330150622</v>
      </c>
      <c r="EN52" s="19">
        <v>37.374112178596498</v>
      </c>
      <c r="EO52" s="19">
        <v>34.422425868938497</v>
      </c>
      <c r="EP52" s="19">
        <v>5.6664081735276997E-2</v>
      </c>
      <c r="EQ52" s="19">
        <v>0.44213670346454997</v>
      </c>
      <c r="ER52" s="19">
        <v>126.250419464556</v>
      </c>
      <c r="ES52" s="39">
        <v>4.5083622551047001E-7</v>
      </c>
      <c r="ET52" s="19">
        <v>765.25212388812804</v>
      </c>
      <c r="EU52" s="19">
        <v>30.263987942993499</v>
      </c>
      <c r="EV52" s="19">
        <v>164.9943459898</v>
      </c>
      <c r="EW52" s="19">
        <v>402.005336755499</v>
      </c>
      <c r="EX52" s="19">
        <v>0.17497024184819801</v>
      </c>
      <c r="EY52" s="19">
        <v>88.064625447663602</v>
      </c>
      <c r="EZ52" s="19">
        <v>762.98772522307797</v>
      </c>
      <c r="FA52" s="19">
        <v>111.336992693216</v>
      </c>
      <c r="FB52" s="19">
        <v>33.322167098298401</v>
      </c>
      <c r="FC52" s="19">
        <v>0.59041772725381203</v>
      </c>
      <c r="FD52" s="19">
        <v>25.1995741935879</v>
      </c>
      <c r="FE52" s="19">
        <v>3.0273403172898998</v>
      </c>
      <c r="FF52" s="39">
        <v>1.42604826868799E-7</v>
      </c>
      <c r="FG52" s="19">
        <v>4.45903354734339</v>
      </c>
      <c r="FH52" s="19">
        <v>1.71206120470153</v>
      </c>
      <c r="FI52" s="19">
        <v>244.754794861942</v>
      </c>
      <c r="FJ52" s="19">
        <v>1460.61669494177</v>
      </c>
      <c r="FK52" s="19">
        <v>2.0907051202079598</v>
      </c>
      <c r="FL52" s="19">
        <v>108.45471957624601</v>
      </c>
      <c r="FM52" s="19">
        <v>33.233604724469799</v>
      </c>
      <c r="FN52" s="19">
        <v>2830.9219642542198</v>
      </c>
      <c r="FO52" s="19">
        <v>1439.85245309121</v>
      </c>
      <c r="FP52" s="19">
        <v>30.2407068157918</v>
      </c>
      <c r="FQ52" s="19">
        <v>2511.5267786428599</v>
      </c>
      <c r="FR52" s="19">
        <v>17.792156414648701</v>
      </c>
      <c r="FS52" s="19">
        <v>0.72668449866641405</v>
      </c>
      <c r="FT52" s="39">
        <v>1.31940994587533E-7</v>
      </c>
      <c r="FU52" s="19">
        <v>4.8932694267864303</v>
      </c>
      <c r="FV52" s="19">
        <v>11.6763268495289</v>
      </c>
      <c r="FW52" s="19">
        <v>74.994378835888995</v>
      </c>
      <c r="FX52" s="19">
        <v>36.635780715901497</v>
      </c>
      <c r="FY52" s="19">
        <v>22.4129292231036</v>
      </c>
      <c r="FZ52" s="19">
        <v>33889.213325631303</v>
      </c>
      <c r="GA52" s="15">
        <v>0</v>
      </c>
      <c r="GB52" s="15">
        <v>0</v>
      </c>
      <c r="GC52" s="15">
        <v>0</v>
      </c>
      <c r="GD52" s="15">
        <v>0</v>
      </c>
      <c r="GE52" s="15">
        <v>351.04500000000002</v>
      </c>
      <c r="GF52" s="15">
        <v>8.9429999999999996</v>
      </c>
      <c r="GG52" s="15">
        <v>0</v>
      </c>
      <c r="GH52" s="15">
        <v>0</v>
      </c>
      <c r="GI52" s="15">
        <v>0</v>
      </c>
      <c r="GJ52" s="15">
        <v>0</v>
      </c>
      <c r="GK52" s="15">
        <v>0</v>
      </c>
      <c r="GL52" s="15">
        <v>0</v>
      </c>
      <c r="GM52" s="15">
        <v>0</v>
      </c>
      <c r="GN52" s="15">
        <v>0</v>
      </c>
    </row>
    <row r="53" spans="1:196">
      <c r="A53" s="19" t="s">
        <v>191</v>
      </c>
      <c r="B53" s="19" t="s">
        <v>192</v>
      </c>
      <c r="C53" s="39">
        <v>8.8049327449191503E-8</v>
      </c>
      <c r="D53" s="19">
        <v>6.5823476040182405E-2</v>
      </c>
      <c r="E53" s="19">
        <v>0.44084806151469202</v>
      </c>
      <c r="F53" s="19">
        <v>3.5151260015253899E-2</v>
      </c>
      <c r="G53" s="19">
        <v>0.66519326961585501</v>
      </c>
      <c r="H53" s="19">
        <v>0.17433663163454199</v>
      </c>
      <c r="I53" s="19">
        <v>14.682805550891301</v>
      </c>
      <c r="J53" s="19">
        <v>2.1001467383494501</v>
      </c>
      <c r="K53" s="19">
        <v>5.1328204095650497E-2</v>
      </c>
      <c r="L53" s="19">
        <v>0.134478361951888</v>
      </c>
      <c r="M53" s="19">
        <v>7.8815068205613695E-2</v>
      </c>
      <c r="N53" s="19">
        <v>0.16024769352802301</v>
      </c>
      <c r="O53" s="19">
        <v>0.33224694545878197</v>
      </c>
      <c r="P53" s="19">
        <v>4.23613511456572E-2</v>
      </c>
      <c r="Q53" s="19">
        <v>9.1267444914946196</v>
      </c>
      <c r="R53" s="19">
        <v>11.5987072273411</v>
      </c>
      <c r="S53" s="19">
        <v>6.9528250062534996E-3</v>
      </c>
      <c r="T53" s="39">
        <v>1.73207019168787E-7</v>
      </c>
      <c r="U53" s="19">
        <v>1.1637359258464901</v>
      </c>
      <c r="V53" s="19">
        <v>1.1604117076590601E-2</v>
      </c>
      <c r="W53" s="19">
        <v>4.52430322747967E-3</v>
      </c>
      <c r="X53" s="19">
        <v>7.37087325230305</v>
      </c>
      <c r="Y53" s="19">
        <v>1.7401475304119199E-3</v>
      </c>
      <c r="Z53" s="19">
        <v>4.5783446082391602E-3</v>
      </c>
      <c r="AA53" s="19">
        <v>2.0172613689873301E-3</v>
      </c>
      <c r="AB53" s="19">
        <v>1.0262862997707099E-3</v>
      </c>
      <c r="AC53" s="19">
        <v>4.0172014234659402E-2</v>
      </c>
      <c r="AD53" s="19">
        <v>5.7897746563044299E-2</v>
      </c>
      <c r="AE53" s="19">
        <v>8.9964454311023592E-3</v>
      </c>
      <c r="AF53" s="19">
        <v>53.669566665566002</v>
      </c>
      <c r="AG53" s="39">
        <v>1.1980455188854401E-7</v>
      </c>
      <c r="AH53" s="39">
        <v>3.9693670849106997E-7</v>
      </c>
      <c r="AI53" s="19">
        <v>9.8022385092613806</v>
      </c>
      <c r="AJ53" s="19">
        <v>60.819364791505201</v>
      </c>
      <c r="AK53" s="19">
        <v>21.020601501301901</v>
      </c>
      <c r="AL53" s="39">
        <v>5.5248481453874403E-8</v>
      </c>
      <c r="AM53" s="19">
        <v>1.20201901293852E-3</v>
      </c>
      <c r="AN53" s="19">
        <v>343.76815829416</v>
      </c>
      <c r="AO53" s="19">
        <v>1.4486046592277999</v>
      </c>
      <c r="AP53" s="19">
        <v>3.3461143718789099E-3</v>
      </c>
      <c r="AQ53" s="19">
        <v>17.282875356501101</v>
      </c>
      <c r="AR53" s="19">
        <v>4.7118472226400802E-2</v>
      </c>
      <c r="AS53" s="19">
        <v>1.44990983341502</v>
      </c>
      <c r="AT53" s="19">
        <v>2.0886899514503802E-3</v>
      </c>
      <c r="AU53" s="39">
        <v>2.2755237555692801E-7</v>
      </c>
      <c r="AV53" s="19">
        <v>16.740713588866601</v>
      </c>
      <c r="AW53" s="19">
        <v>3.4804300727431101E-4</v>
      </c>
      <c r="AX53" s="19">
        <v>117.02723904214599</v>
      </c>
      <c r="AY53" s="19">
        <v>6.9275994727861203</v>
      </c>
      <c r="AZ53" s="19">
        <v>3.1826774740770399E-2</v>
      </c>
      <c r="BA53" s="19">
        <v>0</v>
      </c>
      <c r="BB53" s="39">
        <v>3.56466982001949E-7</v>
      </c>
      <c r="BC53" s="39">
        <v>1.4847191542723401E-7</v>
      </c>
      <c r="BD53" s="19">
        <v>2.1132302994765401E-2</v>
      </c>
      <c r="BE53" s="19">
        <v>1.7782938065983699E-3</v>
      </c>
      <c r="BF53" s="19">
        <v>6.4164794703730696E-2</v>
      </c>
      <c r="BG53" s="19">
        <v>2.7203009192819502E-3</v>
      </c>
      <c r="BH53" s="19">
        <v>12.243356934501</v>
      </c>
      <c r="BI53" s="19">
        <v>14.681958949789401</v>
      </c>
      <c r="BJ53" s="19">
        <v>1.1359594425665301E-3</v>
      </c>
      <c r="BK53" s="19">
        <v>5.5397630494038702E-2</v>
      </c>
      <c r="BL53" s="19">
        <v>8.9045785200212997E-4</v>
      </c>
      <c r="BM53" s="19">
        <v>35.658061878089903</v>
      </c>
      <c r="BN53" s="19">
        <v>5.6640548537615597E-2</v>
      </c>
      <c r="BO53" s="19">
        <v>0.25455856037149799</v>
      </c>
      <c r="BP53" s="19">
        <v>972.049363987535</v>
      </c>
      <c r="BQ53" s="19">
        <v>3.2130027731155898E-2</v>
      </c>
      <c r="BR53" s="19">
        <v>2.54130729131412E-2</v>
      </c>
      <c r="BS53" s="19">
        <v>2.7269463520903501</v>
      </c>
      <c r="BT53" s="19">
        <v>7.3790084909182303</v>
      </c>
      <c r="BU53" s="19">
        <v>964.04365785538801</v>
      </c>
      <c r="BV53" s="19">
        <v>4.24055790878419</v>
      </c>
      <c r="BW53" s="19">
        <v>2.09246748978539E-2</v>
      </c>
      <c r="BX53" s="19">
        <v>0.47988067268990697</v>
      </c>
      <c r="BY53" s="19">
        <v>5.89647102591075</v>
      </c>
      <c r="BZ53" s="19">
        <v>24.510431438981499</v>
      </c>
      <c r="CA53" s="19">
        <v>1.0564514989013099E-2</v>
      </c>
      <c r="CB53" s="19">
        <v>6.1704255179086502E-2</v>
      </c>
      <c r="CC53" s="19">
        <v>3.0436844723112402</v>
      </c>
      <c r="CD53" s="19">
        <v>0.13458657344081701</v>
      </c>
      <c r="CE53" s="19">
        <v>23.974413712694499</v>
      </c>
      <c r="CF53" s="19">
        <v>21.392085259453999</v>
      </c>
      <c r="CG53" s="19">
        <v>27.168534369491599</v>
      </c>
      <c r="CH53" s="19">
        <v>3.2290560633340402</v>
      </c>
      <c r="CI53" s="19">
        <v>9.3024899555020704E-3</v>
      </c>
      <c r="CJ53" s="19">
        <v>5.8236249336049602E-2</v>
      </c>
      <c r="CK53" s="39">
        <v>1.3335713717148099E-7</v>
      </c>
      <c r="CL53" s="19">
        <v>3.06795608638488E-2</v>
      </c>
      <c r="CM53" s="19">
        <v>2.5639561656367102E-4</v>
      </c>
      <c r="CN53" s="19">
        <v>1.78616463199617E-3</v>
      </c>
      <c r="CO53" s="19">
        <v>1.9660711632458999E-2</v>
      </c>
      <c r="CP53" s="19">
        <v>0.33786475389727899</v>
      </c>
      <c r="CQ53" s="19">
        <v>8.9966835035069602E-3</v>
      </c>
      <c r="CR53" s="39">
        <v>7.1028907575743601E-5</v>
      </c>
      <c r="CS53" s="19">
        <v>0.18608073205317799</v>
      </c>
      <c r="CT53" s="19">
        <v>4.54213525864696E-2</v>
      </c>
      <c r="CU53" s="19">
        <v>0.98561626319259199</v>
      </c>
      <c r="CV53" s="19">
        <v>2.7887930480799501E-3</v>
      </c>
      <c r="CW53" s="19">
        <v>1.6557780033491901E-2</v>
      </c>
      <c r="CX53" s="19">
        <v>6.2924951283573103</v>
      </c>
      <c r="CY53" s="39">
        <v>1.7152959474046401E-7</v>
      </c>
      <c r="CZ53" s="19">
        <v>2.1908762615645001</v>
      </c>
      <c r="DA53" s="19">
        <v>4.2494520019948703E-3</v>
      </c>
      <c r="DB53" s="19">
        <v>6.0830584526855103E-3</v>
      </c>
      <c r="DC53" s="19">
        <v>1.017544451798E-2</v>
      </c>
      <c r="DD53" s="19">
        <v>105.515414510162</v>
      </c>
      <c r="DE53" s="19">
        <v>0.41993377370114399</v>
      </c>
      <c r="DF53" s="19">
        <v>4.0615460073453796E-3</v>
      </c>
      <c r="DG53" s="19">
        <v>0.25767680762574502</v>
      </c>
      <c r="DH53" s="19">
        <v>1.01358502312968E-3</v>
      </c>
      <c r="DI53" s="19">
        <v>0.43520820259771398</v>
      </c>
      <c r="DJ53" s="19">
        <v>4.04074290317144E-4</v>
      </c>
      <c r="DK53" s="19">
        <v>1.4382824309906001E-2</v>
      </c>
      <c r="DL53" s="19">
        <v>23.986295817687701</v>
      </c>
      <c r="DM53" s="19">
        <v>11.5409672739393</v>
      </c>
      <c r="DN53" s="19">
        <v>392.19650298726799</v>
      </c>
      <c r="DO53" s="19">
        <v>3.4334533958943099E-3</v>
      </c>
      <c r="DP53" s="19">
        <v>0.14849239713903101</v>
      </c>
      <c r="DQ53" s="19">
        <v>2.3243274106930798</v>
      </c>
      <c r="DR53" s="19">
        <v>2.82181930355879E-2</v>
      </c>
      <c r="DS53" s="19">
        <v>5.9353734377742398E-2</v>
      </c>
      <c r="DT53" s="19">
        <v>84.565672624742902</v>
      </c>
      <c r="DU53" s="19">
        <v>4.6869233930578298E-2</v>
      </c>
      <c r="DV53" s="19">
        <v>0.328382312205448</v>
      </c>
      <c r="DW53" s="19">
        <v>9.3603299777136808</v>
      </c>
      <c r="DX53" s="19">
        <v>0.165115008995321</v>
      </c>
      <c r="DY53" s="19">
        <v>0.13429427591394799</v>
      </c>
      <c r="DZ53" s="19">
        <v>1.39642824028155</v>
      </c>
      <c r="EA53" s="19">
        <v>0.27082782966986202</v>
      </c>
      <c r="EB53" s="19">
        <v>17.1653613020619</v>
      </c>
      <c r="EC53" s="19">
        <v>1.23947236420362E-2</v>
      </c>
      <c r="ED53" s="19">
        <v>3.46719814741326</v>
      </c>
      <c r="EE53" s="19">
        <v>0.27486094867008698</v>
      </c>
      <c r="EF53" s="19">
        <v>0.70747251496344699</v>
      </c>
      <c r="EG53" s="19">
        <v>7.1883128280936896E-3</v>
      </c>
      <c r="EH53" s="39">
        <v>1.4432828401447999E-7</v>
      </c>
      <c r="EI53" s="19">
        <v>0.631096306962596</v>
      </c>
      <c r="EJ53" s="19">
        <v>4.2013485278652098E-2</v>
      </c>
      <c r="EK53" s="19">
        <v>6.0716211731242899E-2</v>
      </c>
      <c r="EL53" s="19">
        <v>2.4392989820996101E-2</v>
      </c>
      <c r="EM53" s="19">
        <v>0.86437035374195603</v>
      </c>
      <c r="EN53" s="19">
        <v>0.160214270983073</v>
      </c>
      <c r="EO53" s="19">
        <v>9.2407094323710606E-3</v>
      </c>
      <c r="EP53" s="39">
        <v>1.34770962772196E-7</v>
      </c>
      <c r="EQ53" s="39">
        <v>6.6290732113284204E-10</v>
      </c>
      <c r="ER53" s="19">
        <v>3.7886717292993302</v>
      </c>
      <c r="ES53" s="39">
        <v>4.1371001250597699E-7</v>
      </c>
      <c r="ET53" s="19">
        <v>60.5635484939408</v>
      </c>
      <c r="EU53" s="19">
        <v>0.26742533777938199</v>
      </c>
      <c r="EV53" s="19">
        <v>6.4282333286881602E-3</v>
      </c>
      <c r="EW53" s="19">
        <v>2.5616637612591201E-2</v>
      </c>
      <c r="EX53" s="19">
        <v>0.277027435494554</v>
      </c>
      <c r="EY53" s="19">
        <v>13.8579672058287</v>
      </c>
      <c r="EZ53" s="19">
        <v>0.535574778570584</v>
      </c>
      <c r="FA53" s="19">
        <v>3.90850582439531E-2</v>
      </c>
      <c r="FB53" s="19">
        <v>58.092252703264798</v>
      </c>
      <c r="FC53" s="39">
        <v>6.9767677475659596E-8</v>
      </c>
      <c r="FD53" s="19">
        <v>0.87012361830066898</v>
      </c>
      <c r="FE53" s="19">
        <v>3.0500395508701399E-3</v>
      </c>
      <c r="FF53" s="39">
        <v>1.11321303724497E-7</v>
      </c>
      <c r="FG53" s="19">
        <v>0.113515773794342</v>
      </c>
      <c r="FH53" s="19">
        <v>4.3755661947595099</v>
      </c>
      <c r="FI53" s="19">
        <v>4.9174473621542002E-2</v>
      </c>
      <c r="FJ53" s="19">
        <v>0.48221136521039698</v>
      </c>
      <c r="FK53" s="19">
        <v>1.5798386673815799E-2</v>
      </c>
      <c r="FL53" s="19">
        <v>5.9676201624537704E-4</v>
      </c>
      <c r="FM53" s="19">
        <v>0.123823463014809</v>
      </c>
      <c r="FN53" s="19">
        <v>0.25624363299759501</v>
      </c>
      <c r="FO53" s="19">
        <v>12.970470948295899</v>
      </c>
      <c r="FP53" s="19">
        <v>4.5441794445040602E-2</v>
      </c>
      <c r="FQ53" s="19">
        <v>2948.7263700180401</v>
      </c>
      <c r="FR53" s="19">
        <v>0.220688831403654</v>
      </c>
      <c r="FS53" s="19">
        <v>2.9934130259461501E-3</v>
      </c>
      <c r="FT53" s="39">
        <v>1.16035352577118E-7</v>
      </c>
      <c r="FU53" s="19">
        <v>140.51286765806299</v>
      </c>
      <c r="FV53" s="19">
        <v>10.483196924897699</v>
      </c>
      <c r="FW53" s="19">
        <v>1.71035830926527E-2</v>
      </c>
      <c r="FX53" s="19">
        <v>7.8834738220019906E-2</v>
      </c>
      <c r="FY53" s="19">
        <v>0.121486900216462</v>
      </c>
      <c r="FZ53" s="19">
        <v>6745.6278498396796</v>
      </c>
      <c r="GA53" s="15">
        <v>346.596</v>
      </c>
      <c r="GB53" s="15">
        <v>0.69599999999999995</v>
      </c>
      <c r="GC53" s="15">
        <v>0.28599999999999998</v>
      </c>
      <c r="GD53" s="15">
        <v>0.51700000000000002</v>
      </c>
      <c r="GE53" s="15">
        <v>20.516999999999999</v>
      </c>
      <c r="GF53" s="15">
        <v>8.5999999999999993E-2</v>
      </c>
      <c r="GG53" s="15">
        <v>0</v>
      </c>
      <c r="GH53" s="15">
        <v>8.2000000000000003E-2</v>
      </c>
      <c r="GI53" s="15">
        <v>19.457999999999998</v>
      </c>
      <c r="GJ53" s="15">
        <v>0</v>
      </c>
      <c r="GK53" s="15">
        <v>0.34699999999999998</v>
      </c>
      <c r="GL53" s="15">
        <v>0</v>
      </c>
      <c r="GM53" s="15">
        <v>4.0000000000000001E-3</v>
      </c>
      <c r="GN53" s="15">
        <v>0</v>
      </c>
    </row>
    <row r="54" spans="1:196">
      <c r="A54" s="19" t="s">
        <v>193</v>
      </c>
      <c r="B54" s="19" t="s">
        <v>194</v>
      </c>
      <c r="C54" s="39">
        <v>1.08453864928511E-7</v>
      </c>
      <c r="D54" s="19">
        <v>3.2195009602199801E-2</v>
      </c>
      <c r="E54" s="19">
        <v>1.35187108723611E-2</v>
      </c>
      <c r="F54" s="19">
        <v>3.93829305246109E-2</v>
      </c>
      <c r="G54" s="19">
        <v>137.20238967751601</v>
      </c>
      <c r="H54" s="39">
        <v>1.2084841210219199E-7</v>
      </c>
      <c r="I54" s="19">
        <v>54.725406169317203</v>
      </c>
      <c r="J54" s="19">
        <v>6.1455563579006403E-2</v>
      </c>
      <c r="K54" s="19">
        <v>7.0320649771730905E-4</v>
      </c>
      <c r="L54" s="39">
        <v>5.6821911840364203E-8</v>
      </c>
      <c r="M54" s="19">
        <v>2.2821862189847399E-3</v>
      </c>
      <c r="N54" s="19">
        <v>0.91569434592468901</v>
      </c>
      <c r="O54" s="39">
        <v>1.29902739824772E-7</v>
      </c>
      <c r="P54" s="19">
        <v>2.9386909490014101</v>
      </c>
      <c r="Q54" s="19">
        <v>5.0179203899000697</v>
      </c>
      <c r="R54" s="19">
        <v>2.48249568360349E-2</v>
      </c>
      <c r="S54" s="19">
        <v>4.9594245464550299</v>
      </c>
      <c r="T54" s="39">
        <v>1.7744497050354799E-7</v>
      </c>
      <c r="U54" s="19">
        <v>2.46338098459259E-3</v>
      </c>
      <c r="V54" s="39">
        <v>1.3088352839814599E-7</v>
      </c>
      <c r="W54" s="39">
        <v>3.1606796973681902E-5</v>
      </c>
      <c r="X54" s="19">
        <v>299.934246039421</v>
      </c>
      <c r="Y54" s="39">
        <v>1.0053295161889401E-7</v>
      </c>
      <c r="Z54" s="19">
        <v>0.37964339504420702</v>
      </c>
      <c r="AA54" s="19">
        <v>12.075256890260301</v>
      </c>
      <c r="AB54" s="19">
        <v>7.4040669704979901E-3</v>
      </c>
      <c r="AC54" s="19">
        <v>0.91863908311479603</v>
      </c>
      <c r="AD54" s="39">
        <v>7.5868632493529005E-8</v>
      </c>
      <c r="AE54" s="19">
        <v>66.805215044504095</v>
      </c>
      <c r="AF54" s="19">
        <v>35.355320171987501</v>
      </c>
      <c r="AG54" s="19">
        <v>3.06142863621297E-3</v>
      </c>
      <c r="AH54" s="39">
        <v>9.0278065333947696E-8</v>
      </c>
      <c r="AI54" s="19">
        <v>26.679915988881</v>
      </c>
      <c r="AJ54" s="19">
        <v>1332.1809582319299</v>
      </c>
      <c r="AK54" s="19">
        <v>7.9794012449895396E-3</v>
      </c>
      <c r="AL54" s="39">
        <v>6.2249416154834199E-8</v>
      </c>
      <c r="AM54" s="19">
        <v>267.02842063576998</v>
      </c>
      <c r="AN54" s="19">
        <v>2.7276918324110901E-3</v>
      </c>
      <c r="AO54" s="19">
        <v>43.870822832707901</v>
      </c>
      <c r="AP54" s="19">
        <v>2.0401218595537E-4</v>
      </c>
      <c r="AQ54" s="39">
        <v>1.43833190963917E-7</v>
      </c>
      <c r="AR54" s="19">
        <v>1.767453299495E-3</v>
      </c>
      <c r="AS54" s="19">
        <v>2.2771539805746501</v>
      </c>
      <c r="AT54" s="39">
        <v>5.9443758588425499E-8</v>
      </c>
      <c r="AU54" s="39">
        <v>2.0158896394223499E-7</v>
      </c>
      <c r="AV54" s="19">
        <v>4.6835158189276003</v>
      </c>
      <c r="AW54" s="39">
        <v>2.3270863326170401E-8</v>
      </c>
      <c r="AX54" s="19">
        <v>7.9712262935265205E-2</v>
      </c>
      <c r="AY54" s="19">
        <v>6.1746649247185703E-2</v>
      </c>
      <c r="AZ54" s="19">
        <v>22.773618079293101</v>
      </c>
      <c r="BA54" s="19">
        <v>19.537964968267101</v>
      </c>
      <c r="BB54" s="19">
        <v>0</v>
      </c>
      <c r="BC54" s="39">
        <v>1.9169562823293901E-7</v>
      </c>
      <c r="BD54" s="19">
        <v>2.2284227405242199E-3</v>
      </c>
      <c r="BE54" s="39">
        <v>1.2078118821386001E-7</v>
      </c>
      <c r="BF54" s="19">
        <v>9.1242771057093298E-4</v>
      </c>
      <c r="BG54" s="39">
        <v>1.1506569339614299E-7</v>
      </c>
      <c r="BH54" s="19">
        <v>9.54408984939073E-3</v>
      </c>
      <c r="BI54" s="19">
        <v>212.00443793834401</v>
      </c>
      <c r="BJ54" s="19">
        <v>8.0197534862709894</v>
      </c>
      <c r="BK54" s="19">
        <v>4.2503132940749301E-4</v>
      </c>
      <c r="BL54" s="39">
        <v>1.0453527739424599E-7</v>
      </c>
      <c r="BM54" s="19">
        <v>88.849805330337304</v>
      </c>
      <c r="BN54" s="19">
        <v>0.741241972653647</v>
      </c>
      <c r="BO54" s="19">
        <v>0.14710834146826901</v>
      </c>
      <c r="BP54" s="19">
        <v>7.8042484794676401</v>
      </c>
      <c r="BQ54" s="19">
        <v>3.3030195193250803E-2</v>
      </c>
      <c r="BR54" s="39">
        <v>8.8750452417271097E-8</v>
      </c>
      <c r="BS54" s="19">
        <v>1.3308107113832601E-4</v>
      </c>
      <c r="BT54" s="39">
        <v>1.09898789015086E-7</v>
      </c>
      <c r="BU54" s="19">
        <v>0.203671727041804</v>
      </c>
      <c r="BV54" s="19">
        <v>2.5260526188107299E-2</v>
      </c>
      <c r="BW54" s="19">
        <v>1.0545031465914801E-3</v>
      </c>
      <c r="BX54" s="39">
        <v>1.19045274274277E-7</v>
      </c>
      <c r="BY54" s="19">
        <v>745.30937298895105</v>
      </c>
      <c r="BZ54" s="19">
        <v>59.839410419391697</v>
      </c>
      <c r="CA54" s="39">
        <v>1.12233817602543E-7</v>
      </c>
      <c r="CB54" s="39">
        <v>6.0839627348756596E-8</v>
      </c>
      <c r="CC54" s="19">
        <v>6.1066975275760202E-2</v>
      </c>
      <c r="CD54" s="19">
        <v>5.3285939919535301E-3</v>
      </c>
      <c r="CE54" s="19">
        <v>234.171960436235</v>
      </c>
      <c r="CF54" s="39">
        <v>1.19391229279277E-7</v>
      </c>
      <c r="CG54" s="19">
        <v>185.250500785111</v>
      </c>
      <c r="CH54" s="39">
        <v>1.0982621073891101E-7</v>
      </c>
      <c r="CI54" s="19">
        <v>1.3479426503202401E-2</v>
      </c>
      <c r="CJ54" s="39">
        <v>9.1667246385520894E-8</v>
      </c>
      <c r="CK54" s="39">
        <v>8.9296796177048901E-8</v>
      </c>
      <c r="CL54" s="19">
        <v>1.26585177039523E-2</v>
      </c>
      <c r="CM54" s="39">
        <v>2.1899702279708601E-5</v>
      </c>
      <c r="CN54" s="39">
        <v>1.09125084568289E-7</v>
      </c>
      <c r="CO54" s="19">
        <v>1.30243215518868E-2</v>
      </c>
      <c r="CP54" s="19">
        <v>0.86434973309344498</v>
      </c>
      <c r="CQ54" s="39">
        <v>1.3692972661489E-7</v>
      </c>
      <c r="CR54" s="39">
        <v>1.8177405367493699E-8</v>
      </c>
      <c r="CS54" s="39">
        <v>1.11257442532804E-7</v>
      </c>
      <c r="CT54" s="19">
        <v>7.9821825153932793E-3</v>
      </c>
      <c r="CU54" s="19">
        <v>1.3257172614098501E-3</v>
      </c>
      <c r="CV54" s="19">
        <v>1.8751685446618E-3</v>
      </c>
      <c r="CW54" s="39">
        <v>1.44554513752253E-7</v>
      </c>
      <c r="CX54" s="19">
        <v>11.082824189661901</v>
      </c>
      <c r="CY54" s="39">
        <v>1.1885451472318799E-7</v>
      </c>
      <c r="CZ54" s="19">
        <v>1.9091974066003999E-3</v>
      </c>
      <c r="DA54" s="19">
        <v>16.282107162962401</v>
      </c>
      <c r="DB54" s="19">
        <v>1.0975827393479901E-3</v>
      </c>
      <c r="DC54" s="19">
        <v>1.3811023023382E-3</v>
      </c>
      <c r="DD54" s="19">
        <v>21.674420764702798</v>
      </c>
      <c r="DE54" s="39">
        <v>1.3093913578341399E-7</v>
      </c>
      <c r="DF54" s="19">
        <v>1.7283528009598001E-3</v>
      </c>
      <c r="DG54" s="19">
        <v>3.1680032822714601</v>
      </c>
      <c r="DH54" s="19">
        <v>4.6939257751464902E-2</v>
      </c>
      <c r="DI54" s="39">
        <v>7.8056816371095394E-8</v>
      </c>
      <c r="DJ54" s="19">
        <v>2.64100690250482E-3</v>
      </c>
      <c r="DK54" s="39">
        <v>1.25861697443035E-7</v>
      </c>
      <c r="DL54" s="19">
        <v>250.35175302300701</v>
      </c>
      <c r="DM54" s="19">
        <v>1.1974604547508601E-2</v>
      </c>
      <c r="DN54" s="19">
        <v>4.4243022280603901E-2</v>
      </c>
      <c r="DO54" s="19">
        <v>7.0864620062126196E-2</v>
      </c>
      <c r="DP54" s="19">
        <v>0.120331719713702</v>
      </c>
      <c r="DQ54" s="19">
        <v>18.2957464277913</v>
      </c>
      <c r="DR54" s="39">
        <v>6.4792247942703795E-8</v>
      </c>
      <c r="DS54" s="19">
        <v>3.0525536899760099E-2</v>
      </c>
      <c r="DT54" s="39">
        <v>7.7445142214419696E-8</v>
      </c>
      <c r="DU54" s="39">
        <v>1.85997445772623E-7</v>
      </c>
      <c r="DV54" s="19">
        <v>5.7744273036040503E-3</v>
      </c>
      <c r="DW54" s="19">
        <v>3.1929910879099702E-3</v>
      </c>
      <c r="DX54" s="19">
        <v>4.3292640965708697</v>
      </c>
      <c r="DY54" s="19">
        <v>4.2468181478033298E-3</v>
      </c>
      <c r="DZ54" s="19">
        <v>278.20334503355798</v>
      </c>
      <c r="EA54" s="39">
        <v>1.2322336783266499E-7</v>
      </c>
      <c r="EB54" s="19">
        <v>807.56848734792902</v>
      </c>
      <c r="EC54" s="39">
        <v>1.14228577138985E-7</v>
      </c>
      <c r="ED54" s="19">
        <v>2.1541404866459099E-2</v>
      </c>
      <c r="EE54" s="19">
        <v>1.31656310366941E-2</v>
      </c>
      <c r="EF54" s="19">
        <v>0.781018652312779</v>
      </c>
      <c r="EG54" s="39">
        <v>1.14459758988624E-7</v>
      </c>
      <c r="EH54" s="19">
        <v>1.3160281473553E-3</v>
      </c>
      <c r="EI54" s="19">
        <v>1.3582783772225699E-3</v>
      </c>
      <c r="EJ54" s="19">
        <v>3.7526808042505002</v>
      </c>
      <c r="EK54" s="39">
        <v>1.1922905555495799E-7</v>
      </c>
      <c r="EL54" s="39">
        <v>1.23787982823463E-7</v>
      </c>
      <c r="EM54" s="19">
        <v>211.70073454946601</v>
      </c>
      <c r="EN54" s="19">
        <v>1.1405899139238699E-2</v>
      </c>
      <c r="EO54" s="19">
        <v>1.08340328610063E-4</v>
      </c>
      <c r="EP54" s="39">
        <v>1.2098201359365301E-7</v>
      </c>
      <c r="EQ54" s="39">
        <v>4.6997284646471501E-10</v>
      </c>
      <c r="ER54" s="19">
        <v>91.821152660440106</v>
      </c>
      <c r="ES54" s="39">
        <v>2.5774254208351902E-7</v>
      </c>
      <c r="ET54" s="19">
        <v>566.84443226181997</v>
      </c>
      <c r="EU54" s="19">
        <v>8.5767632873918196E-4</v>
      </c>
      <c r="EV54" s="39">
        <v>8.7005988619375096E-8</v>
      </c>
      <c r="EW54" s="39">
        <v>1.68621817789533E-7</v>
      </c>
      <c r="EX54" s="39">
        <v>1.04591478958334E-7</v>
      </c>
      <c r="EY54" s="19">
        <v>3.4178075056579403E-2</v>
      </c>
      <c r="EZ54" s="19">
        <v>2.3846303928287599E-2</v>
      </c>
      <c r="FA54" s="39">
        <v>7.4200990398487994E-8</v>
      </c>
      <c r="FB54" s="19">
        <v>8.6271173388692297</v>
      </c>
      <c r="FC54" s="19">
        <v>6.1603982767698899E-2</v>
      </c>
      <c r="FD54" s="19">
        <v>46.615657561814103</v>
      </c>
      <c r="FE54" s="19">
        <v>1.3009104148736401E-4</v>
      </c>
      <c r="FF54" s="39">
        <v>1.6061568172912E-7</v>
      </c>
      <c r="FG54" s="19">
        <v>9.90644012266019E-2</v>
      </c>
      <c r="FH54" s="39">
        <v>1.09263851088914E-7</v>
      </c>
      <c r="FI54" s="19">
        <v>1.0539557620025599</v>
      </c>
      <c r="FJ54" s="19">
        <v>0.33299680231219903</v>
      </c>
      <c r="FK54" s="39">
        <v>2.4946094255087401E-7</v>
      </c>
      <c r="FL54" s="19">
        <v>0.37401598854416002</v>
      </c>
      <c r="FM54" s="19">
        <v>1.99435673000899E-2</v>
      </c>
      <c r="FN54" s="19">
        <v>3.0789111679007801</v>
      </c>
      <c r="FO54" s="19">
        <v>226.06934040896999</v>
      </c>
      <c r="FP54" s="19">
        <v>7.8471436074105897E-3</v>
      </c>
      <c r="FQ54" s="19">
        <v>303.080274803289</v>
      </c>
      <c r="FR54" s="19">
        <v>6.6860028031165903</v>
      </c>
      <c r="FS54" s="39">
        <v>1.15844781186494E-7</v>
      </c>
      <c r="FT54" s="39">
        <v>9.5831376677548795E-8</v>
      </c>
      <c r="FU54" s="19">
        <v>6.7932289989294601E-3</v>
      </c>
      <c r="FV54" s="39">
        <v>1.0037952192709E-7</v>
      </c>
      <c r="FW54" s="39">
        <v>9.1623766238453895E-8</v>
      </c>
      <c r="FX54" s="19">
        <v>9.1875614329140799E-4</v>
      </c>
      <c r="FY54" s="19">
        <v>4.75888629252871E-4</v>
      </c>
      <c r="FZ54" s="19">
        <v>6766.4225448541501</v>
      </c>
      <c r="GA54" s="15">
        <v>0</v>
      </c>
      <c r="GB54" s="15">
        <v>0</v>
      </c>
      <c r="GC54" s="15">
        <v>0</v>
      </c>
      <c r="GD54" s="15">
        <v>0</v>
      </c>
      <c r="GE54" s="15">
        <v>0</v>
      </c>
      <c r="GF54" s="15">
        <v>0</v>
      </c>
      <c r="GG54" s="15">
        <v>0</v>
      </c>
      <c r="GH54" s="15">
        <v>0</v>
      </c>
      <c r="GI54" s="15">
        <v>1.4259999999999999</v>
      </c>
      <c r="GJ54" s="15">
        <v>0</v>
      </c>
      <c r="GK54" s="15">
        <v>0</v>
      </c>
      <c r="GL54" s="15">
        <v>0</v>
      </c>
      <c r="GM54" s="15">
        <v>0</v>
      </c>
      <c r="GN54" s="15">
        <v>0</v>
      </c>
    </row>
    <row r="55" spans="1:196">
      <c r="A55" s="19" t="s">
        <v>195</v>
      </c>
      <c r="B55" s="19" t="s">
        <v>196</v>
      </c>
      <c r="C55" s="39">
        <v>1.14922976870543E-7</v>
      </c>
      <c r="D55" s="19">
        <v>8.7885189018776296E-4</v>
      </c>
      <c r="E55" s="19">
        <v>2.2037497812407501E-3</v>
      </c>
      <c r="F55" s="19">
        <v>2.6954289573396701E-2</v>
      </c>
      <c r="G55" s="19">
        <v>6.2460580732261297E-3</v>
      </c>
      <c r="H55" s="19">
        <v>1.9878660992255302E-2</v>
      </c>
      <c r="I55" s="19">
        <v>1.95969730214596E-3</v>
      </c>
      <c r="J55" s="19">
        <v>5.4113890345579502E-4</v>
      </c>
      <c r="K55" s="19">
        <v>3.8691127756945698E-4</v>
      </c>
      <c r="L55" s="19">
        <v>4.2133552805443699E-4</v>
      </c>
      <c r="M55" s="19">
        <v>1.0444777898050799E-2</v>
      </c>
      <c r="N55" s="39">
        <v>1.0393294366366E-5</v>
      </c>
      <c r="O55" s="19">
        <v>4.7163453147636598E-3</v>
      </c>
      <c r="P55" s="19">
        <v>9.1501295862014701E-4</v>
      </c>
      <c r="Q55" s="19">
        <v>1.0837275361453701E-2</v>
      </c>
      <c r="R55" s="19">
        <v>7.4151380247978998E-3</v>
      </c>
      <c r="S55" s="19">
        <v>1.1150858827585399E-3</v>
      </c>
      <c r="T55" s="39">
        <v>1.85476971213959E-7</v>
      </c>
      <c r="U55" s="19">
        <v>5.3755925829357496E-4</v>
      </c>
      <c r="V55" s="19">
        <v>1.2914483767492501E-4</v>
      </c>
      <c r="W55" s="19">
        <v>4.6966111459661298E-4</v>
      </c>
      <c r="X55" s="19">
        <v>8.2925628786762395E-4</v>
      </c>
      <c r="Y55" s="39">
        <v>1.03476879217975E-7</v>
      </c>
      <c r="Z55" s="19">
        <v>23.957657842209201</v>
      </c>
      <c r="AA55" s="19">
        <v>2.6472299387283599E-2</v>
      </c>
      <c r="AB55" s="19">
        <v>7.0909024288994796E-4</v>
      </c>
      <c r="AC55" s="39">
        <v>1.4163835239478101E-7</v>
      </c>
      <c r="AD55" s="19">
        <v>1.03979508058223E-3</v>
      </c>
      <c r="AE55" s="19">
        <v>6.0899269208016804E-3</v>
      </c>
      <c r="AF55" s="19">
        <v>2.8697703364923499</v>
      </c>
      <c r="AG55" s="19">
        <v>4.9378980148075097E-2</v>
      </c>
      <c r="AH55" s="39">
        <v>6.7321979160904697E-8</v>
      </c>
      <c r="AI55" s="19">
        <v>1.13814208080959E-4</v>
      </c>
      <c r="AJ55" s="19">
        <v>231.83092507447799</v>
      </c>
      <c r="AK55" s="19">
        <v>4.00500319323219E-2</v>
      </c>
      <c r="AL55" s="19">
        <v>4.5702083646271402E-4</v>
      </c>
      <c r="AM55" s="19">
        <v>4.0202881858715702E-3</v>
      </c>
      <c r="AN55" s="19">
        <v>1.11431218761494E-3</v>
      </c>
      <c r="AO55" s="19">
        <v>1.22671855083559E-4</v>
      </c>
      <c r="AP55" s="19">
        <v>1.9018561059988001E-4</v>
      </c>
      <c r="AQ55" s="39">
        <v>1.4841510731808701E-7</v>
      </c>
      <c r="AR55" s="19">
        <v>6.48200840284191E-3</v>
      </c>
      <c r="AS55" s="39">
        <v>5.95255903208925E-5</v>
      </c>
      <c r="AT55" s="39">
        <v>6.3261340251624401E-8</v>
      </c>
      <c r="AU55" s="39">
        <v>2.0801864781559201E-7</v>
      </c>
      <c r="AV55" s="19">
        <v>1.1007848296836299E-2</v>
      </c>
      <c r="AW55" s="19">
        <v>0.63282712010808795</v>
      </c>
      <c r="AX55" s="19">
        <v>2.9632306880840099E-2</v>
      </c>
      <c r="AY55" s="19">
        <v>4.6784298074323798E-4</v>
      </c>
      <c r="AZ55" s="19">
        <v>3.01963609068657</v>
      </c>
      <c r="BA55" s="19">
        <v>5.7393979751214699E-3</v>
      </c>
      <c r="BB55" s="39">
        <v>1.74387385889435E-7</v>
      </c>
      <c r="BC55" s="19">
        <v>0</v>
      </c>
      <c r="BD55" s="19">
        <v>6.8178851511779695E-4</v>
      </c>
      <c r="BE55" s="39">
        <v>1.25906440688629E-7</v>
      </c>
      <c r="BF55" s="39">
        <v>1.3673744380079099E-7</v>
      </c>
      <c r="BG55" s="19">
        <v>2.6969001819868799E-3</v>
      </c>
      <c r="BH55" s="19">
        <v>1.63789858450199</v>
      </c>
      <c r="BI55" s="19">
        <v>0.94209856766982703</v>
      </c>
      <c r="BJ55" s="39">
        <v>1.07540651153842E-7</v>
      </c>
      <c r="BK55" s="19">
        <v>1.09486884932455E-2</v>
      </c>
      <c r="BL55" s="39">
        <v>1.08792944334972E-7</v>
      </c>
      <c r="BM55" s="19">
        <v>0.89576034764410295</v>
      </c>
      <c r="BN55" s="19">
        <v>1.62287284113328E-4</v>
      </c>
      <c r="BO55" s="19">
        <v>11.3882517498042</v>
      </c>
      <c r="BP55" s="19">
        <v>1.0294061937091099E-2</v>
      </c>
      <c r="BQ55" s="19">
        <v>8.6529456590192998E-4</v>
      </c>
      <c r="BR55" s="39">
        <v>9.0734362866132296E-8</v>
      </c>
      <c r="BS55" s="39">
        <v>1.35942984679838E-7</v>
      </c>
      <c r="BT55" s="39">
        <v>1.1595522866030199E-7</v>
      </c>
      <c r="BU55" s="19">
        <v>1.78772798932682E-4</v>
      </c>
      <c r="BV55" s="19">
        <v>0.209861091299748</v>
      </c>
      <c r="BW55" s="19">
        <v>5.8751810366376299E-2</v>
      </c>
      <c r="BX55" s="39">
        <v>1.2770340233627699E-7</v>
      </c>
      <c r="BY55" s="19">
        <v>83.064504964731995</v>
      </c>
      <c r="BZ55" s="19">
        <v>1.0615432541528899E-2</v>
      </c>
      <c r="CA55" s="19">
        <v>31.881700360152202</v>
      </c>
      <c r="CB55" s="39">
        <v>6.1715889248822495E-8</v>
      </c>
      <c r="CC55" s="19">
        <v>2.74385023548276E-3</v>
      </c>
      <c r="CD55" s="19">
        <v>0.178219485747343</v>
      </c>
      <c r="CE55" s="19">
        <v>46.38629062591</v>
      </c>
      <c r="CF55" s="39">
        <v>1.24314112700582E-7</v>
      </c>
      <c r="CG55" s="19">
        <v>2.7352901649214199E-2</v>
      </c>
      <c r="CH55" s="19">
        <v>3.5901997825848299E-3</v>
      </c>
      <c r="CI55" s="19">
        <v>3.6719115559295003E-2</v>
      </c>
      <c r="CJ55" s="19">
        <v>1.9595742147065501E-2</v>
      </c>
      <c r="CK55" s="39">
        <v>8.9293729999382201E-8</v>
      </c>
      <c r="CL55" s="19">
        <v>6.03684130720174E-3</v>
      </c>
      <c r="CM55" s="19">
        <v>3.7098039079056901E-3</v>
      </c>
      <c r="CN55" s="39">
        <v>1.14336040618911E-7</v>
      </c>
      <c r="CO55" s="39">
        <v>8.9350303514371997E-8</v>
      </c>
      <c r="CP55" s="19">
        <v>1.3854492038100201E-4</v>
      </c>
      <c r="CQ55" s="39">
        <v>1.3882745947828599E-7</v>
      </c>
      <c r="CR55" s="39">
        <v>1.9431617342400101E-8</v>
      </c>
      <c r="CS55" s="39">
        <v>1.12197119578104E-7</v>
      </c>
      <c r="CT55" s="39">
        <v>1.3463555003230001E-7</v>
      </c>
      <c r="CU55" s="19">
        <v>0.67697283332243596</v>
      </c>
      <c r="CV55" s="39">
        <v>6.3574206200555401E-6</v>
      </c>
      <c r="CW55" s="19">
        <v>1.54972007554253E-2</v>
      </c>
      <c r="CX55" s="19">
        <v>2.3999832487725099E-2</v>
      </c>
      <c r="CY55" s="39">
        <v>1.1937317220326899E-7</v>
      </c>
      <c r="CZ55" s="39">
        <v>1.2014953492245099E-7</v>
      </c>
      <c r="DA55" s="19">
        <v>7.6899009508789198E-4</v>
      </c>
      <c r="DB55" s="19">
        <v>6.4947986478114698E-3</v>
      </c>
      <c r="DC55" s="19">
        <v>1.3778567140231599E-2</v>
      </c>
      <c r="DD55" s="19">
        <v>0.24555878284159599</v>
      </c>
      <c r="DE55" s="19">
        <v>3.3766426443240598E-4</v>
      </c>
      <c r="DF55" s="19">
        <v>2.6841581464685002E-4</v>
      </c>
      <c r="DG55" s="19">
        <v>2.3731696043137701E-3</v>
      </c>
      <c r="DH55" s="19">
        <v>2.27189405260773E-2</v>
      </c>
      <c r="DI55" s="19">
        <v>5.7867882511811498E-2</v>
      </c>
      <c r="DJ55" s="19">
        <v>1.01743998873565E-4</v>
      </c>
      <c r="DK55" s="19">
        <v>4.6681571714119699E-4</v>
      </c>
      <c r="DL55" s="19">
        <v>5.1874291169420896</v>
      </c>
      <c r="DM55" s="19">
        <v>2.3710753880023501E-3</v>
      </c>
      <c r="DN55" s="19">
        <v>6.9504961829870001E-3</v>
      </c>
      <c r="DO55" s="19">
        <v>2.9920561469408899E-3</v>
      </c>
      <c r="DP55" s="19">
        <v>3.1925132903886398E-2</v>
      </c>
      <c r="DQ55" s="19">
        <v>2.59989129789523E-2</v>
      </c>
      <c r="DR55" s="39">
        <v>6.6243449845035307E-8</v>
      </c>
      <c r="DS55" s="19">
        <v>0.37476685707467799</v>
      </c>
      <c r="DT55" s="39">
        <v>8.1709635389727795E-8</v>
      </c>
      <c r="DU55" s="39">
        <v>1.9234300533511401E-7</v>
      </c>
      <c r="DV55" s="39">
        <v>1.3306460952234401E-7</v>
      </c>
      <c r="DW55" s="19">
        <v>2.5693081546765299E-2</v>
      </c>
      <c r="DX55" s="19">
        <v>2.5092429765507598</v>
      </c>
      <c r="DY55" s="19">
        <v>5.2497661535910997E-2</v>
      </c>
      <c r="DZ55" s="19">
        <v>6.1022883673456499E-2</v>
      </c>
      <c r="EA55" s="19">
        <v>3.3431948259506898E-2</v>
      </c>
      <c r="EB55" s="19">
        <v>45.770809548576501</v>
      </c>
      <c r="EC55" s="19">
        <v>3.0800615835796199E-4</v>
      </c>
      <c r="ED55" s="39">
        <v>2.8901364628503101E-5</v>
      </c>
      <c r="EE55" s="19">
        <v>0.27773669286133101</v>
      </c>
      <c r="EF55" s="19">
        <v>2.3271284607259998E-3</v>
      </c>
      <c r="EG55" s="19">
        <v>7.32039243132903E-4</v>
      </c>
      <c r="EH55" s="39">
        <v>1.1641661145820901E-7</v>
      </c>
      <c r="EI55" s="19">
        <v>0.16550657766726801</v>
      </c>
      <c r="EJ55" s="39">
        <v>8.02888869839897E-8</v>
      </c>
      <c r="EK55" s="19">
        <v>9.0172693362722391</v>
      </c>
      <c r="EL55" s="19">
        <v>3.0031030673965901E-2</v>
      </c>
      <c r="EM55" s="19">
        <v>1.1610135061456699</v>
      </c>
      <c r="EN55" s="19">
        <v>7.84028413783237E-3</v>
      </c>
      <c r="EO55" s="19">
        <v>2.1404553476125399E-2</v>
      </c>
      <c r="EP55" s="19">
        <v>3.1265616497173502E-3</v>
      </c>
      <c r="EQ55" s="39">
        <v>4.7336811996522004E-10</v>
      </c>
      <c r="ER55" s="19">
        <v>0.175636501206936</v>
      </c>
      <c r="ES55" s="39">
        <v>2.55212279684209E-7</v>
      </c>
      <c r="ET55" s="19">
        <v>0.215007715845076</v>
      </c>
      <c r="EU55" s="19">
        <v>0.16039763740978599</v>
      </c>
      <c r="EV55" s="19">
        <v>5.2945561876048097E-4</v>
      </c>
      <c r="EW55" s="19">
        <v>0.37732846198182901</v>
      </c>
      <c r="EX55" s="39">
        <v>1.08910020322422E-7</v>
      </c>
      <c r="EY55" s="19">
        <v>4.3936549899431403E-2</v>
      </c>
      <c r="EZ55" s="19">
        <v>9.0742576415384094E-2</v>
      </c>
      <c r="FA55" s="39">
        <v>2.6964874948167999E-5</v>
      </c>
      <c r="FB55" s="19">
        <v>0.14405995678642899</v>
      </c>
      <c r="FC55" s="39">
        <v>8.6302991757024999E-8</v>
      </c>
      <c r="FD55" s="19">
        <v>2.06707598763834E-2</v>
      </c>
      <c r="FE55" s="39">
        <v>4.3774706840411998E-5</v>
      </c>
      <c r="FF55" s="39">
        <v>1.7186663758571301E-7</v>
      </c>
      <c r="FG55" s="19">
        <v>1.8184751074393601E-2</v>
      </c>
      <c r="FH55" s="39">
        <v>1.13157848884544E-7</v>
      </c>
      <c r="FI55" s="19">
        <v>1.00480223172145E-2</v>
      </c>
      <c r="FJ55" s="19">
        <v>1.28511445398688</v>
      </c>
      <c r="FK55" s="39">
        <v>2.6691478521080198E-7</v>
      </c>
      <c r="FL55" s="19">
        <v>1.0047439911889999</v>
      </c>
      <c r="FM55" s="39">
        <v>7.5671649849505996E-7</v>
      </c>
      <c r="FN55" s="19">
        <v>1.57209228566486</v>
      </c>
      <c r="FO55" s="19">
        <v>10.9984237780249</v>
      </c>
      <c r="FP55" s="19">
        <v>1.1241237000650601E-4</v>
      </c>
      <c r="FQ55" s="19">
        <v>0.176867851742845</v>
      </c>
      <c r="FR55" s="19">
        <v>2.73246368243435E-3</v>
      </c>
      <c r="FS55" s="39">
        <v>1.2251243171054299E-7</v>
      </c>
      <c r="FT55" s="39">
        <v>9.8199500266419899E-8</v>
      </c>
      <c r="FU55" s="19">
        <v>1.5924728357081599</v>
      </c>
      <c r="FV55" s="19">
        <v>6.8142807466766104</v>
      </c>
      <c r="FW55" s="19">
        <v>8.0474353915538792</v>
      </c>
      <c r="FX55" s="19">
        <v>2.0915318880315999E-2</v>
      </c>
      <c r="FY55" s="19">
        <v>0.35227762914822802</v>
      </c>
      <c r="FZ55" s="19">
        <v>538.33427854575802</v>
      </c>
      <c r="GA55" s="15">
        <v>0</v>
      </c>
      <c r="GB55" s="15">
        <v>0</v>
      </c>
      <c r="GC55" s="15">
        <v>0</v>
      </c>
      <c r="GD55" s="15">
        <v>0</v>
      </c>
      <c r="GE55" s="15">
        <v>0</v>
      </c>
      <c r="GF55" s="15">
        <v>0</v>
      </c>
      <c r="GG55" s="15">
        <v>0</v>
      </c>
      <c r="GH55" s="15">
        <v>0</v>
      </c>
      <c r="GI55" s="15">
        <v>0</v>
      </c>
      <c r="GJ55" s="15">
        <v>0</v>
      </c>
      <c r="GK55" s="15">
        <v>0</v>
      </c>
      <c r="GL55" s="15">
        <v>0</v>
      </c>
      <c r="GM55" s="15">
        <v>0</v>
      </c>
      <c r="GN55" s="15">
        <v>0</v>
      </c>
    </row>
    <row r="56" spans="1:196">
      <c r="A56" s="19" t="s">
        <v>197</v>
      </c>
      <c r="B56" s="19" t="s">
        <v>198</v>
      </c>
      <c r="C56" s="19">
        <v>0.52269699649072299</v>
      </c>
      <c r="D56" s="19">
        <v>0.775181573980539</v>
      </c>
      <c r="E56" s="19">
        <v>20.473137207072799</v>
      </c>
      <c r="F56" s="19">
        <v>8.4796487625546</v>
      </c>
      <c r="G56" s="19">
        <v>13.9103230280747</v>
      </c>
      <c r="H56" s="19">
        <v>2.7279050193002998</v>
      </c>
      <c r="I56" s="19">
        <v>69.870646172495299</v>
      </c>
      <c r="J56" s="19">
        <v>107.768112908935</v>
      </c>
      <c r="K56" s="19">
        <v>13.155318514360999</v>
      </c>
      <c r="L56" s="19">
        <v>0.67838874132792704</v>
      </c>
      <c r="M56" s="19">
        <v>2.04011800451145</v>
      </c>
      <c r="N56" s="19">
        <v>1.58438196656177</v>
      </c>
      <c r="O56" s="19">
        <v>0.21477101331486201</v>
      </c>
      <c r="P56" s="19">
        <v>73.180490071062806</v>
      </c>
      <c r="Q56" s="19">
        <v>241.59975393217101</v>
      </c>
      <c r="R56" s="19">
        <v>2.0536075308466</v>
      </c>
      <c r="S56" s="19">
        <v>0.42062965941742197</v>
      </c>
      <c r="T56" s="19">
        <v>1.1574357206210899E-2</v>
      </c>
      <c r="U56" s="19">
        <v>0.85629677524311398</v>
      </c>
      <c r="V56" s="19">
        <v>1.35817023393519</v>
      </c>
      <c r="W56" s="19">
        <v>0.585522702893439</v>
      </c>
      <c r="X56" s="19">
        <v>37.127865231978099</v>
      </c>
      <c r="Y56" s="19">
        <v>6.1607792137721397E-3</v>
      </c>
      <c r="Z56" s="19">
        <v>39.7632817570396</v>
      </c>
      <c r="AA56" s="19">
        <v>3.6382741174079497E-2</v>
      </c>
      <c r="AB56" s="19">
        <v>7.18721914371558E-2</v>
      </c>
      <c r="AC56" s="19">
        <v>2.7217388559126299E-3</v>
      </c>
      <c r="AD56" s="19">
        <v>0.16265471392026701</v>
      </c>
      <c r="AE56" s="19">
        <v>0.56710602485216199</v>
      </c>
      <c r="AF56" s="19">
        <v>147.21287969075999</v>
      </c>
      <c r="AG56" s="19">
        <v>3.0102140151151702E-3</v>
      </c>
      <c r="AH56" s="39">
        <v>5.3729281809434701E-8</v>
      </c>
      <c r="AI56" s="19">
        <v>4.8559472069585103</v>
      </c>
      <c r="AJ56" s="19">
        <v>266.56539508372902</v>
      </c>
      <c r="AK56" s="19">
        <v>1.2135928859407601</v>
      </c>
      <c r="AL56" s="19">
        <v>9.2954404347818397E-4</v>
      </c>
      <c r="AM56" s="19">
        <v>3.9345875876938101E-2</v>
      </c>
      <c r="AN56" s="19">
        <v>0.16764922001206101</v>
      </c>
      <c r="AO56" s="19">
        <v>0.41018843944074401</v>
      </c>
      <c r="AP56" s="19">
        <v>6.9094414756348801</v>
      </c>
      <c r="AQ56" s="19">
        <v>5.59140030645358</v>
      </c>
      <c r="AR56" s="19">
        <v>44.847552283541901</v>
      </c>
      <c r="AS56" s="19">
        <v>88.233782263986896</v>
      </c>
      <c r="AT56" s="19">
        <v>7.71341745050853E-3</v>
      </c>
      <c r="AU56" s="19">
        <v>7.8883882919650906E-3</v>
      </c>
      <c r="AV56" s="19">
        <v>511.14744438236801</v>
      </c>
      <c r="AW56" s="19">
        <v>1.35399885351684E-2</v>
      </c>
      <c r="AX56" s="19">
        <v>0.13132781981681599</v>
      </c>
      <c r="AY56" s="19">
        <v>0.45216511486503402</v>
      </c>
      <c r="AZ56" s="19">
        <v>14.272220196207201</v>
      </c>
      <c r="BA56" s="19">
        <v>2.1083949572704298E-2</v>
      </c>
      <c r="BB56" s="19">
        <v>0.55910391228960798</v>
      </c>
      <c r="BC56" s="39">
        <v>1.62617129260975E-7</v>
      </c>
      <c r="BD56" s="19">
        <v>0</v>
      </c>
      <c r="BE56" s="19">
        <v>4.4592942119016599E-2</v>
      </c>
      <c r="BF56" s="19">
        <v>0.14366356265329999</v>
      </c>
      <c r="BG56" s="19">
        <v>6.8320226684902702E-3</v>
      </c>
      <c r="BH56" s="19">
        <v>3540.50723624787</v>
      </c>
      <c r="BI56" s="19">
        <v>335.34175698843001</v>
      </c>
      <c r="BJ56" s="19">
        <v>7.3446130490663203E-3</v>
      </c>
      <c r="BK56" s="19">
        <v>4.7005864907343001E-2</v>
      </c>
      <c r="BL56" s="19">
        <v>8.2592215745817192</v>
      </c>
      <c r="BM56" s="19">
        <v>1154.91145857742</v>
      </c>
      <c r="BN56" s="19">
        <v>1.1976695806273401</v>
      </c>
      <c r="BO56" s="19">
        <v>26.859210135568102</v>
      </c>
      <c r="BP56" s="19">
        <v>0.15792468687629299</v>
      </c>
      <c r="BQ56" s="19">
        <v>0.48796973360719698</v>
      </c>
      <c r="BR56" s="19">
        <v>3.8493742005815501E-3</v>
      </c>
      <c r="BS56" s="19">
        <v>8.6269749473080096E-2</v>
      </c>
      <c r="BT56" s="19">
        <v>5.7905338959348997E-2</v>
      </c>
      <c r="BU56" s="19">
        <v>1.4975798599804799</v>
      </c>
      <c r="BV56" s="19">
        <v>31.248424013440999</v>
      </c>
      <c r="BW56" s="19">
        <v>61.145847772389502</v>
      </c>
      <c r="BX56" s="19">
        <v>33.008168639070199</v>
      </c>
      <c r="BY56" s="19">
        <v>80.838818300849198</v>
      </c>
      <c r="BZ56" s="19">
        <v>4.9568314666245996</v>
      </c>
      <c r="CA56" s="19">
        <v>12.4863099796569</v>
      </c>
      <c r="CB56" s="19">
        <v>2.2234559202346502</v>
      </c>
      <c r="CC56" s="19">
        <v>94.336785476165204</v>
      </c>
      <c r="CD56" s="19">
        <v>29.798883649022201</v>
      </c>
      <c r="CE56" s="19">
        <v>177.330099539206</v>
      </c>
      <c r="CF56" s="19">
        <v>3.2405143597696098E-2</v>
      </c>
      <c r="CG56" s="19">
        <v>109.622186488417</v>
      </c>
      <c r="CH56" s="19">
        <v>5.5557298079962196</v>
      </c>
      <c r="CI56" s="19">
        <v>48.079946510605197</v>
      </c>
      <c r="CJ56" s="19">
        <v>5.6247487827042599</v>
      </c>
      <c r="CK56" s="19">
        <v>9.8259027894683892E-3</v>
      </c>
      <c r="CL56" s="19">
        <v>7.46032224187182</v>
      </c>
      <c r="CM56" s="19">
        <v>0.62158115922253998</v>
      </c>
      <c r="CN56" s="19">
        <v>3.5323730942778901E-2</v>
      </c>
      <c r="CO56" s="19">
        <v>1109.0322147755001</v>
      </c>
      <c r="CP56" s="19">
        <v>3.4793041864914702</v>
      </c>
      <c r="CQ56" s="39">
        <v>1.1079739167158E-7</v>
      </c>
      <c r="CR56" s="19">
        <v>4.1234103126488703E-2</v>
      </c>
      <c r="CS56" s="19">
        <v>0.476633555406829</v>
      </c>
      <c r="CT56" s="19">
        <v>1053.5314200133701</v>
      </c>
      <c r="CU56" s="19">
        <v>33.955062612311799</v>
      </c>
      <c r="CV56" s="19">
        <v>1.1182419580585801E-2</v>
      </c>
      <c r="CW56" s="19">
        <v>0.26970688951937799</v>
      </c>
      <c r="CX56" s="19">
        <v>5.7989941429433101</v>
      </c>
      <c r="CY56" s="19">
        <v>5.8132624821483299E-2</v>
      </c>
      <c r="CZ56" s="19">
        <v>0.43084260971549998</v>
      </c>
      <c r="DA56" s="19">
        <v>32.5006440980994</v>
      </c>
      <c r="DB56" s="19">
        <v>6.6949789256359098E-3</v>
      </c>
      <c r="DC56" s="19">
        <v>0.82986545022223701</v>
      </c>
      <c r="DD56" s="19">
        <v>137.616528797124</v>
      </c>
      <c r="DE56" s="19">
        <v>4.4902206791137704</v>
      </c>
      <c r="DF56" s="19">
        <v>0.54689242488775502</v>
      </c>
      <c r="DG56" s="19">
        <v>15.961671242788301</v>
      </c>
      <c r="DH56" s="19">
        <v>4.3504182323541703E-2</v>
      </c>
      <c r="DI56" s="19">
        <v>0.102805633579657</v>
      </c>
      <c r="DJ56" s="19">
        <v>7.4938691845993404</v>
      </c>
      <c r="DK56" s="19">
        <v>1.44989938948495E-2</v>
      </c>
      <c r="DL56" s="19">
        <v>475.39710827941798</v>
      </c>
      <c r="DM56" s="19">
        <v>4.1610784480102998</v>
      </c>
      <c r="DN56" s="19">
        <v>8.8188032096573804E-2</v>
      </c>
      <c r="DO56" s="19">
        <v>1.9976712537995898E-2</v>
      </c>
      <c r="DP56" s="19">
        <v>30.7942415981823</v>
      </c>
      <c r="DQ56" s="19">
        <v>894.30849770427903</v>
      </c>
      <c r="DR56" s="19">
        <v>2.6671320595302701</v>
      </c>
      <c r="DS56" s="19">
        <v>3.4107668562329998</v>
      </c>
      <c r="DT56" s="19">
        <v>2.6580694645638201</v>
      </c>
      <c r="DU56" s="19">
        <v>2.0544841664202299E-2</v>
      </c>
      <c r="DV56" s="19">
        <v>1.05465796137194</v>
      </c>
      <c r="DW56" s="19">
        <v>2.0643152305382801</v>
      </c>
      <c r="DX56" s="19">
        <v>2.6529874059013601</v>
      </c>
      <c r="DY56" s="19">
        <v>418.41795705524402</v>
      </c>
      <c r="DZ56" s="19">
        <v>23.9550159713238</v>
      </c>
      <c r="EA56" s="19">
        <v>3.0195810245749399</v>
      </c>
      <c r="EB56" s="19">
        <v>89.778074230552804</v>
      </c>
      <c r="EC56" s="19">
        <v>6.3466712915946104</v>
      </c>
      <c r="ED56" s="19">
        <v>74.840103853530906</v>
      </c>
      <c r="EE56" s="19">
        <v>1634.1620332094601</v>
      </c>
      <c r="EF56" s="19">
        <v>2.4747966408822399E-2</v>
      </c>
      <c r="EG56" s="19">
        <v>4.1624306667300201E-3</v>
      </c>
      <c r="EH56" s="19">
        <v>8.4013185125698997E-2</v>
      </c>
      <c r="EI56" s="19">
        <v>60.959434219681903</v>
      </c>
      <c r="EJ56" s="19">
        <v>2.5119455421441601</v>
      </c>
      <c r="EK56" s="19">
        <v>10.439493673545799</v>
      </c>
      <c r="EL56" s="19">
        <v>0.252245668126166</v>
      </c>
      <c r="EM56" s="19">
        <v>110.265080934075</v>
      </c>
      <c r="EN56" s="19">
        <v>41.939854450899297</v>
      </c>
      <c r="EO56" s="19">
        <v>27.0282104850825</v>
      </c>
      <c r="EP56" s="19">
        <v>4.6157102734385898E-4</v>
      </c>
      <c r="EQ56" s="39">
        <v>3.7779235599156998E-10</v>
      </c>
      <c r="ER56" s="19">
        <v>10.164783026180899</v>
      </c>
      <c r="ES56" s="19">
        <v>3.9308840951419004E-3</v>
      </c>
      <c r="ET56" s="19">
        <v>180.72144719461201</v>
      </c>
      <c r="EU56" s="19">
        <v>3.2320911302727402</v>
      </c>
      <c r="EV56" s="19">
        <v>5.4221211987984103E-2</v>
      </c>
      <c r="EW56" s="19">
        <v>1.00197578657477</v>
      </c>
      <c r="EX56" s="19">
        <v>0.28228550503543598</v>
      </c>
      <c r="EY56" s="19">
        <v>2939.4307486633302</v>
      </c>
      <c r="EZ56" s="19">
        <v>182.38572544289499</v>
      </c>
      <c r="FA56" s="19">
        <v>9.6423030523622902E-2</v>
      </c>
      <c r="FB56" s="19">
        <v>8.2793754534465904</v>
      </c>
      <c r="FC56" s="19">
        <v>0.46564607706719502</v>
      </c>
      <c r="FD56" s="19">
        <v>21.794478755073399</v>
      </c>
      <c r="FE56" s="19">
        <v>1.4343619015568001</v>
      </c>
      <c r="FF56" s="19">
        <v>4.4433139364945799E-4</v>
      </c>
      <c r="FG56" s="19">
        <v>17.297626182516201</v>
      </c>
      <c r="FH56" s="19">
        <v>3.0629620333628201E-2</v>
      </c>
      <c r="FI56" s="19">
        <v>4.0287239267642301</v>
      </c>
      <c r="FJ56" s="19">
        <v>165.55808005712399</v>
      </c>
      <c r="FK56" s="19">
        <v>5.5619001262134002</v>
      </c>
      <c r="FL56" s="19">
        <v>0.32893358035940701</v>
      </c>
      <c r="FM56" s="19">
        <v>116.939974123412</v>
      </c>
      <c r="FN56" s="19">
        <v>49.181554156571202</v>
      </c>
      <c r="FO56" s="19">
        <v>511.82036169387698</v>
      </c>
      <c r="FP56" s="19">
        <v>1.52365549792929</v>
      </c>
      <c r="FQ56" s="19">
        <v>677.239832154076</v>
      </c>
      <c r="FR56" s="19">
        <v>4.8418313673535698</v>
      </c>
      <c r="FS56" s="19">
        <v>12.644425864277601</v>
      </c>
      <c r="FT56" s="19">
        <v>9.4677101424271992E-3</v>
      </c>
      <c r="FU56" s="19">
        <v>1.0777115231469201</v>
      </c>
      <c r="FV56" s="19">
        <v>7.5743985436151497</v>
      </c>
      <c r="FW56" s="19">
        <v>0.106252787758</v>
      </c>
      <c r="FX56" s="19">
        <v>0.22716254856791099</v>
      </c>
      <c r="FY56" s="19">
        <v>0.12708698428944701</v>
      </c>
      <c r="FZ56" s="19">
        <v>18762.187629513399</v>
      </c>
      <c r="GA56" s="15">
        <v>58.820999999999998</v>
      </c>
      <c r="GB56" s="15">
        <v>4.0000000000000001E-3</v>
      </c>
      <c r="GC56" s="15">
        <v>3.4000000000000002E-2</v>
      </c>
      <c r="GD56" s="15">
        <v>0.13500000000000001</v>
      </c>
      <c r="GE56" s="15">
        <v>210.83199999999999</v>
      </c>
      <c r="GF56" s="15">
        <v>0</v>
      </c>
      <c r="GG56" s="15">
        <v>0</v>
      </c>
      <c r="GH56" s="15">
        <v>0</v>
      </c>
      <c r="GI56" s="15">
        <v>0.67100000000000004</v>
      </c>
      <c r="GJ56" s="15">
        <v>1E-3</v>
      </c>
      <c r="GK56" s="15">
        <v>0</v>
      </c>
      <c r="GL56" s="15">
        <v>0</v>
      </c>
      <c r="GM56" s="15">
        <v>0</v>
      </c>
      <c r="GN56" s="15">
        <v>0</v>
      </c>
    </row>
    <row r="57" spans="1:196">
      <c r="A57" s="19" t="s">
        <v>199</v>
      </c>
      <c r="B57" s="19" t="s">
        <v>200</v>
      </c>
      <c r="C57" s="39">
        <v>7.0198097395763795E-8</v>
      </c>
      <c r="D57" s="19">
        <v>1.85205003586629E-2</v>
      </c>
      <c r="E57" s="19">
        <v>0.44777899470736099</v>
      </c>
      <c r="F57" s="19">
        <v>7.8215107659986103</v>
      </c>
      <c r="G57" s="19">
        <v>3.1502313095301501E-3</v>
      </c>
      <c r="H57" s="19">
        <v>9.4439618539619104E-4</v>
      </c>
      <c r="I57" s="19">
        <v>0.100294856418087</v>
      </c>
      <c r="J57" s="19">
        <v>0.350904362747117</v>
      </c>
      <c r="K57" s="19">
        <v>0.17073203604439099</v>
      </c>
      <c r="L57" s="39">
        <v>3.6759696297658801E-8</v>
      </c>
      <c r="M57" s="19">
        <v>0.34268160196048397</v>
      </c>
      <c r="N57" s="19">
        <v>13.138761531422899</v>
      </c>
      <c r="O57" s="19">
        <v>0.29785341479342903</v>
      </c>
      <c r="P57" s="19">
        <v>8.9346104034468202E-2</v>
      </c>
      <c r="Q57" s="19">
        <v>2.9561304201456</v>
      </c>
      <c r="R57" s="19">
        <v>8.3414269050505994E-3</v>
      </c>
      <c r="S57" s="19">
        <v>5.6950453347015602E-2</v>
      </c>
      <c r="T57" s="19">
        <v>1.6423722427627799E-3</v>
      </c>
      <c r="U57" s="19">
        <v>2.4588707521383002</v>
      </c>
      <c r="V57" s="19">
        <v>6.4573352414657503E-2</v>
      </c>
      <c r="W57" s="19">
        <v>5.0298648916398596</v>
      </c>
      <c r="X57" s="19">
        <v>0.28518171782890001</v>
      </c>
      <c r="Y57" s="19">
        <v>2.5456096893962301E-2</v>
      </c>
      <c r="Z57" s="19">
        <v>3.5536294648369798E-2</v>
      </c>
      <c r="AA57" s="19">
        <v>0.504478885524973</v>
      </c>
      <c r="AB57" s="19">
        <v>0.70143707511706599</v>
      </c>
      <c r="AC57" s="19">
        <v>3.8948052872095399E-3</v>
      </c>
      <c r="AD57" s="19">
        <v>0.41339173162326798</v>
      </c>
      <c r="AE57" s="19">
        <v>0.118202784640839</v>
      </c>
      <c r="AF57" s="19">
        <v>1.3032073424828801</v>
      </c>
      <c r="AG57" s="19">
        <v>2.1242966192798899E-3</v>
      </c>
      <c r="AH57" s="39">
        <v>4.8749403693093399E-8</v>
      </c>
      <c r="AI57" s="19">
        <v>1.5906297737655201E-3</v>
      </c>
      <c r="AJ57" s="19">
        <v>1.9617595033666999E-4</v>
      </c>
      <c r="AK57" s="19">
        <v>9.2137464124563001E-2</v>
      </c>
      <c r="AL57" s="19">
        <v>4.5898517322634898E-4</v>
      </c>
      <c r="AM57" s="19">
        <v>0.25425259428536701</v>
      </c>
      <c r="AN57" s="19">
        <v>6.8155067640921097E-3</v>
      </c>
      <c r="AO57" s="19">
        <v>4.0635826284792301E-2</v>
      </c>
      <c r="AP57" s="19">
        <v>1.4398338804768099E-2</v>
      </c>
      <c r="AQ57" s="19">
        <v>0.140119631649576</v>
      </c>
      <c r="AR57" s="19">
        <v>4.6346025060121504E-3</v>
      </c>
      <c r="AS57" s="39">
        <v>1.5726231610553299E-6</v>
      </c>
      <c r="AT57" s="39">
        <v>3.8568595095622502E-8</v>
      </c>
      <c r="AU57" s="39">
        <v>1.28569182541849E-7</v>
      </c>
      <c r="AV57" s="19">
        <v>4.5840623461427699</v>
      </c>
      <c r="AW57" s="39">
        <v>1.5105879013535898E-8</v>
      </c>
      <c r="AX57" s="19">
        <v>1.33026996686503</v>
      </c>
      <c r="AY57" s="19">
        <v>0.388459412857034</v>
      </c>
      <c r="AZ57" s="19">
        <v>0.13193822539887601</v>
      </c>
      <c r="BA57" s="19">
        <v>1.3382367589154101</v>
      </c>
      <c r="BB57" s="39">
        <v>1.11442465428217E-7</v>
      </c>
      <c r="BC57" s="19">
        <v>8.9839631616020195E-4</v>
      </c>
      <c r="BD57" s="19">
        <v>5.36234210262059E-3</v>
      </c>
      <c r="BE57" s="19">
        <v>0</v>
      </c>
      <c r="BF57" s="19">
        <v>8.6028814274784597</v>
      </c>
      <c r="BG57" s="19">
        <v>9.3282489605629202</v>
      </c>
      <c r="BH57" s="19">
        <v>18.638167935862199</v>
      </c>
      <c r="BI57" s="19">
        <v>23.172579214089701</v>
      </c>
      <c r="BJ57" s="19">
        <v>6.7673573794715697E-2</v>
      </c>
      <c r="BK57" s="19">
        <v>9.2536621679855297E-2</v>
      </c>
      <c r="BL57" s="19">
        <v>1.4120959557795E-3</v>
      </c>
      <c r="BM57" s="19">
        <v>6.5593858856711899E-4</v>
      </c>
      <c r="BN57" s="19">
        <v>1.15411849669328</v>
      </c>
      <c r="BO57" s="19">
        <v>5.7512637559539101E-2</v>
      </c>
      <c r="BP57" s="19">
        <v>1.95348876331198E-2</v>
      </c>
      <c r="BQ57" s="19">
        <v>0.99832840448871396</v>
      </c>
      <c r="BR57" s="39">
        <v>5.6313815036508498E-8</v>
      </c>
      <c r="BS57" s="19">
        <v>1.3507882762251999</v>
      </c>
      <c r="BT57" s="39">
        <v>7.09628809576075E-8</v>
      </c>
      <c r="BU57" s="19">
        <v>0.25203194912100801</v>
      </c>
      <c r="BV57" s="19">
        <v>7.9731645604979198</v>
      </c>
      <c r="BW57" s="19">
        <v>8.6239423474969196E-4</v>
      </c>
      <c r="BX57" s="19">
        <v>5.1599778537297402E-3</v>
      </c>
      <c r="BY57" s="19">
        <v>9.4922959507443894E-2</v>
      </c>
      <c r="BZ57" s="19">
        <v>1.03403272833155</v>
      </c>
      <c r="CA57" s="19">
        <v>0.306002425100459</v>
      </c>
      <c r="CB57" s="39">
        <v>3.8438583446276799E-8</v>
      </c>
      <c r="CC57" s="19">
        <v>8.1711181682817404</v>
      </c>
      <c r="CD57" s="19">
        <v>4.2521493820639598E-2</v>
      </c>
      <c r="CE57" s="19">
        <v>70.840092620874799</v>
      </c>
      <c r="CF57" s="39">
        <v>7.6526166450397805E-8</v>
      </c>
      <c r="CG57" s="19">
        <v>7.1893191380412403E-3</v>
      </c>
      <c r="CH57" s="39">
        <v>7.0116274539613303E-8</v>
      </c>
      <c r="CI57" s="19">
        <v>3.2669863804447698E-3</v>
      </c>
      <c r="CJ57" s="19">
        <v>3.43115909962044E-2</v>
      </c>
      <c r="CK57" s="19">
        <v>6.2416739638751202E-4</v>
      </c>
      <c r="CL57" s="19">
        <v>0.17389352201495201</v>
      </c>
      <c r="CM57" s="39">
        <v>4.1565777152551201E-5</v>
      </c>
      <c r="CN57" s="19">
        <v>0.54317316899558099</v>
      </c>
      <c r="CO57" s="39">
        <v>6.8430336986940503E-5</v>
      </c>
      <c r="CP57" s="19">
        <v>6.2658135427328607E-2</v>
      </c>
      <c r="CQ57" s="19">
        <v>3.6242848605122</v>
      </c>
      <c r="CR57" s="39">
        <v>1.18236236215529E-8</v>
      </c>
      <c r="CS57" s="39">
        <v>7.0066187070260394E-8</v>
      </c>
      <c r="CT57" s="19">
        <v>1.98150930408919E-2</v>
      </c>
      <c r="CU57" s="19">
        <v>0.76579157451438795</v>
      </c>
      <c r="CV57" s="19">
        <v>0.132795796410105</v>
      </c>
      <c r="CW57" s="19">
        <v>5.5716561813615999E-2</v>
      </c>
      <c r="CX57" s="19">
        <v>0.59612892027293396</v>
      </c>
      <c r="CY57" s="19">
        <v>1.5159456811605499E-3</v>
      </c>
      <c r="CZ57" s="19">
        <v>0.16330378854834199</v>
      </c>
      <c r="DA57" s="19">
        <v>3.45203094124413E-4</v>
      </c>
      <c r="DB57" s="19">
        <v>1.9067813452367099</v>
      </c>
      <c r="DC57" s="19">
        <v>0.128016914522741</v>
      </c>
      <c r="DD57" s="19">
        <v>11.2235120622142</v>
      </c>
      <c r="DE57" s="19">
        <v>6.8711532900831804E-2</v>
      </c>
      <c r="DF57" s="19">
        <v>0.129427773926301</v>
      </c>
      <c r="DG57" s="19">
        <v>0.440805162845267</v>
      </c>
      <c r="DH57" s="19">
        <v>34.349424122938203</v>
      </c>
      <c r="DI57" s="19">
        <v>1.62811284652451</v>
      </c>
      <c r="DJ57" s="19">
        <v>70.154252162903703</v>
      </c>
      <c r="DK57" s="19">
        <v>1.9949132450215601</v>
      </c>
      <c r="DL57" s="19">
        <v>0.27498765120645902</v>
      </c>
      <c r="DM57" s="19">
        <v>7.8694325172480595E-3</v>
      </c>
      <c r="DN57" s="19">
        <v>3.1845471440068399E-2</v>
      </c>
      <c r="DO57" s="19">
        <v>3.7663015386587603E-2</v>
      </c>
      <c r="DP57" s="19">
        <v>6.4035572735173902</v>
      </c>
      <c r="DQ57" s="39">
        <v>4.7485722525135001E-5</v>
      </c>
      <c r="DR57" s="19">
        <v>2.6674470746681299E-2</v>
      </c>
      <c r="DS57" s="19">
        <v>9.0742452673325094</v>
      </c>
      <c r="DT57" s="39">
        <v>5.00060181346606E-8</v>
      </c>
      <c r="DU57" s="19">
        <v>1.6530468792661599</v>
      </c>
      <c r="DV57" s="19">
        <v>3.2202806370816798E-3</v>
      </c>
      <c r="DW57" s="19">
        <v>0.29412569759051199</v>
      </c>
      <c r="DX57" s="19">
        <v>0.243097733459366</v>
      </c>
      <c r="DY57" s="19">
        <v>2.2899834962091799E-2</v>
      </c>
      <c r="DZ57" s="19">
        <v>19.565065455644099</v>
      </c>
      <c r="EA57" s="19">
        <v>0.86659877721684697</v>
      </c>
      <c r="EB57" s="19">
        <v>6.9788275897353902</v>
      </c>
      <c r="EC57" s="19">
        <v>2.09658525621534E-2</v>
      </c>
      <c r="ED57" s="19">
        <v>13.122046695454999</v>
      </c>
      <c r="EE57" s="19">
        <v>1.04977053263555</v>
      </c>
      <c r="EF57" s="19">
        <v>2.8559564067657601</v>
      </c>
      <c r="EG57" s="19">
        <v>1.4428894797695899E-4</v>
      </c>
      <c r="EH57" s="19">
        <v>1.83119500979021E-3</v>
      </c>
      <c r="EI57" s="19">
        <v>1.14568149978248</v>
      </c>
      <c r="EJ57" s="19">
        <v>4.6175782572626098E-2</v>
      </c>
      <c r="EK57" s="19">
        <v>9.0227833448540094E-3</v>
      </c>
      <c r="EL57" s="19">
        <v>0.44841680734154399</v>
      </c>
      <c r="EM57" s="19">
        <v>4.4729303346320304</v>
      </c>
      <c r="EN57" s="19">
        <v>1.39079703248898</v>
      </c>
      <c r="EO57" s="19">
        <v>3.3382801244145201E-2</v>
      </c>
      <c r="EP57" s="19">
        <v>1.17948317211931E-2</v>
      </c>
      <c r="EQ57" s="39">
        <v>2.9577688489712899E-10</v>
      </c>
      <c r="ER57" s="19">
        <v>1441.15838903706</v>
      </c>
      <c r="ES57" s="39">
        <v>1.60709124055963E-7</v>
      </c>
      <c r="ET57" s="19">
        <v>21.147347643163101</v>
      </c>
      <c r="EU57" s="19">
        <v>3.9035845621664498</v>
      </c>
      <c r="EV57" s="19">
        <v>6.8816802576842806E-2</v>
      </c>
      <c r="EW57" s="19">
        <v>18.953773722577701</v>
      </c>
      <c r="EX57" s="19">
        <v>0.275601423312968</v>
      </c>
      <c r="EY57" s="19">
        <v>0.32118475897545101</v>
      </c>
      <c r="EZ57" s="19">
        <v>1.2834765983892999</v>
      </c>
      <c r="FA57" s="19">
        <v>8.2277738907900206E-3</v>
      </c>
      <c r="FB57" s="19">
        <v>0.150300583925602</v>
      </c>
      <c r="FC57" s="39">
        <v>5.2796746585348098E-8</v>
      </c>
      <c r="FD57" s="19">
        <v>5.6713030042465604</v>
      </c>
      <c r="FE57" s="19">
        <v>4.06593898462341E-4</v>
      </c>
      <c r="FF57" s="19">
        <v>3.7572844744016898E-2</v>
      </c>
      <c r="FG57" s="19">
        <v>4.2797790465515802E-2</v>
      </c>
      <c r="FH57" s="19">
        <v>0.21695835587805201</v>
      </c>
      <c r="FI57" s="19">
        <v>5.2800663258363301E-2</v>
      </c>
      <c r="FJ57" s="19">
        <v>3.26677841420158E-2</v>
      </c>
      <c r="FK57" s="39">
        <v>1.6234615724346901E-7</v>
      </c>
      <c r="FL57" s="19">
        <v>18.156323050254102</v>
      </c>
      <c r="FM57" s="19">
        <v>8.2215672524974595E-2</v>
      </c>
      <c r="FN57" s="19">
        <v>11.8643938917832</v>
      </c>
      <c r="FO57" s="19">
        <v>6.5366308275706304</v>
      </c>
      <c r="FP57" s="19">
        <v>1.33940485469274E-2</v>
      </c>
      <c r="FQ57" s="19">
        <v>0.12073547681437</v>
      </c>
      <c r="FR57" s="19">
        <v>5.5725390215992702E-4</v>
      </c>
      <c r="FS57" s="39">
        <v>7.4899158106836602E-8</v>
      </c>
      <c r="FT57" s="19">
        <v>5.9582382179400699E-2</v>
      </c>
      <c r="FU57" s="19">
        <v>3.4861798847502798E-3</v>
      </c>
      <c r="FV57" s="19">
        <v>4.14781965851701</v>
      </c>
      <c r="FW57" s="19">
        <v>0.19180171085349701</v>
      </c>
      <c r="FX57" s="19">
        <v>2.0904737636087698</v>
      </c>
      <c r="FY57" s="19">
        <v>34.700424101281499</v>
      </c>
      <c r="FZ57" s="19">
        <v>1966.8852002856099</v>
      </c>
      <c r="GA57" s="15">
        <v>2.9060000000000001</v>
      </c>
      <c r="GB57" s="15">
        <v>13.718</v>
      </c>
      <c r="GC57" s="15">
        <v>0</v>
      </c>
      <c r="GD57" s="15">
        <v>0</v>
      </c>
      <c r="GE57" s="15">
        <v>9.5000000000000001E-2</v>
      </c>
      <c r="GF57" s="15">
        <v>0</v>
      </c>
      <c r="GG57" s="15">
        <v>0</v>
      </c>
      <c r="GH57" s="15">
        <v>0</v>
      </c>
      <c r="GI57" s="15">
        <v>0.32</v>
      </c>
      <c r="GJ57" s="15">
        <v>0</v>
      </c>
      <c r="GK57" s="15">
        <v>0</v>
      </c>
      <c r="GL57" s="15">
        <v>0</v>
      </c>
      <c r="GM57" s="15">
        <v>0</v>
      </c>
      <c r="GN57" s="15">
        <v>0</v>
      </c>
    </row>
    <row r="58" spans="1:196">
      <c r="A58" s="19" t="s">
        <v>201</v>
      </c>
      <c r="B58" s="19" t="s">
        <v>202</v>
      </c>
      <c r="C58" s="19">
        <v>1.9585815994940799E-2</v>
      </c>
      <c r="D58" s="19">
        <v>0.25191036251094701</v>
      </c>
      <c r="E58" s="19">
        <v>1.1751347427422001</v>
      </c>
      <c r="F58" s="19">
        <v>8.0384294993437493</v>
      </c>
      <c r="G58" s="19">
        <v>7.5900422460113498E-2</v>
      </c>
      <c r="H58" s="19">
        <v>0.50363767196846698</v>
      </c>
      <c r="I58" s="19">
        <v>33.792639519924897</v>
      </c>
      <c r="J58" s="19">
        <v>17.820137687773201</v>
      </c>
      <c r="K58" s="19">
        <v>0.36256491220883003</v>
      </c>
      <c r="L58" s="19">
        <v>4.5053246037786801E-4</v>
      </c>
      <c r="M58" s="19">
        <v>4.7039397693111296</v>
      </c>
      <c r="N58" s="19">
        <v>0.66083973440363497</v>
      </c>
      <c r="O58" s="19">
        <v>1.18430347261127E-2</v>
      </c>
      <c r="P58" s="19">
        <v>0.82517440903206296</v>
      </c>
      <c r="Q58" s="19">
        <v>97.370386710134895</v>
      </c>
      <c r="R58" s="19">
        <v>5.1085088777463796E-4</v>
      </c>
      <c r="S58" s="19">
        <v>5.2842566391097398E-2</v>
      </c>
      <c r="T58" s="39">
        <v>1.7675342500510099E-7</v>
      </c>
      <c r="U58" s="19">
        <v>4.63612789003588E-2</v>
      </c>
      <c r="V58" s="19">
        <v>0.135461864896814</v>
      </c>
      <c r="W58" s="19">
        <v>0.10067482178171901</v>
      </c>
      <c r="X58" s="19">
        <v>5.3001661247871701E-2</v>
      </c>
      <c r="Y58" s="19">
        <v>6.1934470354144502E-4</v>
      </c>
      <c r="Z58" s="19">
        <v>3.7386475649797002</v>
      </c>
      <c r="AA58" s="19">
        <v>0.71928005718348897</v>
      </c>
      <c r="AB58" s="19">
        <v>2.4017611553818301E-2</v>
      </c>
      <c r="AC58" s="19">
        <v>1.48372219279467E-2</v>
      </c>
      <c r="AD58" s="19">
        <v>2.1077219330279399E-2</v>
      </c>
      <c r="AE58" s="19">
        <v>5.1411975437298398</v>
      </c>
      <c r="AF58" s="19">
        <v>23.172439714866002</v>
      </c>
      <c r="AG58" s="19">
        <v>1.1715775758293899E-2</v>
      </c>
      <c r="AH58" s="19">
        <v>0.57628218977113999</v>
      </c>
      <c r="AI58" s="19">
        <v>0.44709283877311001</v>
      </c>
      <c r="AJ58" s="19">
        <v>799.90750368999602</v>
      </c>
      <c r="AK58" s="19">
        <v>9.6705216100480801E-2</v>
      </c>
      <c r="AL58" s="19">
        <v>0.114753232967526</v>
      </c>
      <c r="AM58" s="19">
        <v>0.34306100845065002</v>
      </c>
      <c r="AN58" s="19">
        <v>1.48829425878388E-2</v>
      </c>
      <c r="AO58" s="19">
        <v>0.34978984710345601</v>
      </c>
      <c r="AP58" s="19">
        <v>0.146947679313224</v>
      </c>
      <c r="AQ58" s="19">
        <v>0.22057213347951901</v>
      </c>
      <c r="AR58" s="19">
        <v>0.237364962355813</v>
      </c>
      <c r="AS58" s="19">
        <v>0.68880960539362002</v>
      </c>
      <c r="AT58" s="19">
        <v>2.7495340883633201E-2</v>
      </c>
      <c r="AU58" s="19">
        <v>0.303129544591486</v>
      </c>
      <c r="AV58" s="19">
        <v>21.541912998878502</v>
      </c>
      <c r="AW58" s="19">
        <v>16.191368960883199</v>
      </c>
      <c r="AX58" s="19">
        <v>4.32442695409136E-2</v>
      </c>
      <c r="AY58" s="19">
        <v>2.7666675669573901E-2</v>
      </c>
      <c r="AZ58" s="19">
        <v>12.6632429535528</v>
      </c>
      <c r="BA58" s="19">
        <v>0.609555738048701</v>
      </c>
      <c r="BB58" s="19">
        <v>2.4039618242450701E-2</v>
      </c>
      <c r="BC58" s="19">
        <v>0.17909525980461199</v>
      </c>
      <c r="BD58" s="19">
        <v>2.4602044112560902E-2</v>
      </c>
      <c r="BE58" s="19">
        <v>1.5257427295722501</v>
      </c>
      <c r="BF58" s="19">
        <v>0</v>
      </c>
      <c r="BG58" s="19">
        <v>4.4615310791631703E-3</v>
      </c>
      <c r="BH58" s="19">
        <v>4.45610495245751</v>
      </c>
      <c r="BI58" s="19">
        <v>128.997762327636</v>
      </c>
      <c r="BJ58" s="19">
        <v>0.17100206565706899</v>
      </c>
      <c r="BK58" s="19">
        <v>1.9702300023869301E-2</v>
      </c>
      <c r="BL58" s="19">
        <v>0.11876700022467</v>
      </c>
      <c r="BM58" s="19">
        <v>315.51805615305801</v>
      </c>
      <c r="BN58" s="19">
        <v>1.3202227484367799</v>
      </c>
      <c r="BO58" s="19">
        <v>5.5820965646780598</v>
      </c>
      <c r="BP58" s="19">
        <v>0.37981392028738897</v>
      </c>
      <c r="BQ58" s="19">
        <v>1.2091058726884299E-2</v>
      </c>
      <c r="BR58" s="19">
        <v>0.19601361575878601</v>
      </c>
      <c r="BS58" s="19">
        <v>2.54866882687379E-3</v>
      </c>
      <c r="BT58" s="19">
        <v>5.2144395142481398E-2</v>
      </c>
      <c r="BU58" s="19">
        <v>1.1698680443823799</v>
      </c>
      <c r="BV58" s="19">
        <v>35.778630826086697</v>
      </c>
      <c r="BW58" s="19">
        <v>1.57901296113398</v>
      </c>
      <c r="BX58" s="19">
        <v>0.25326111667775603</v>
      </c>
      <c r="BY58" s="19">
        <v>127.069021638018</v>
      </c>
      <c r="BZ58" s="19">
        <v>50.099169118178096</v>
      </c>
      <c r="CA58" s="19">
        <v>0.79207937033429399</v>
      </c>
      <c r="CB58" s="19">
        <v>0.43165626604692597</v>
      </c>
      <c r="CC58" s="19">
        <v>3.86253140043635</v>
      </c>
      <c r="CD58" s="19">
        <v>131.28619366159899</v>
      </c>
      <c r="CE58" s="19">
        <v>94.084451101652704</v>
      </c>
      <c r="CF58" s="19">
        <v>0.29370054127561801</v>
      </c>
      <c r="CG58" s="19">
        <v>190.16461365872601</v>
      </c>
      <c r="CH58" s="19">
        <v>40.083635862428999</v>
      </c>
      <c r="CI58" s="19">
        <v>1.97847385942665E-2</v>
      </c>
      <c r="CJ58" s="19">
        <v>16.532950064171501</v>
      </c>
      <c r="CK58" s="39">
        <v>1.4950347684828599E-7</v>
      </c>
      <c r="CL58" s="19">
        <v>4.3706643571498898</v>
      </c>
      <c r="CM58" s="19">
        <v>2.8856951558491402E-3</v>
      </c>
      <c r="CN58" s="19">
        <v>1.01900541658261E-2</v>
      </c>
      <c r="CO58" s="19">
        <v>1.3599571574447401E-2</v>
      </c>
      <c r="CP58" s="19">
        <v>1.7752187910817001</v>
      </c>
      <c r="CQ58" s="19">
        <v>5.6893266172241802E-2</v>
      </c>
      <c r="CR58" s="19">
        <v>1.9917022788400201E-4</v>
      </c>
      <c r="CS58" s="19">
        <v>14.494275806728201</v>
      </c>
      <c r="CT58" s="19">
        <v>0.21056413730248599</v>
      </c>
      <c r="CU58" s="19">
        <v>0.48579929418898599</v>
      </c>
      <c r="CV58" s="19">
        <v>0.19875270612479201</v>
      </c>
      <c r="CW58" s="19">
        <v>0.14747696760098</v>
      </c>
      <c r="CX58" s="19">
        <v>3.0274489315793902</v>
      </c>
      <c r="CY58" s="19">
        <v>7.2781265194645102E-4</v>
      </c>
      <c r="CZ58" s="19">
        <v>5.5037539406668102E-3</v>
      </c>
      <c r="DA58" s="19">
        <v>3.5761665780948701E-3</v>
      </c>
      <c r="DB58" s="19">
        <v>1.8495053132899599</v>
      </c>
      <c r="DC58" s="19">
        <v>9.8649724054976004E-2</v>
      </c>
      <c r="DD58" s="19">
        <v>2.7351983259330699</v>
      </c>
      <c r="DE58" s="19">
        <v>7.5612726323787294E-2</v>
      </c>
      <c r="DF58" s="19">
        <v>1.4130405651543901E-2</v>
      </c>
      <c r="DG58" s="19">
        <v>1.7799817770633799</v>
      </c>
      <c r="DH58" s="19">
        <v>0.17959864330971201</v>
      </c>
      <c r="DI58" s="19">
        <v>4.5610361080517803E-3</v>
      </c>
      <c r="DJ58" s="19">
        <v>5.84844740064627E-2</v>
      </c>
      <c r="DK58" s="19">
        <v>3.0707352991730601E-2</v>
      </c>
      <c r="DL58" s="19">
        <v>222.33443891445401</v>
      </c>
      <c r="DM58" s="19">
        <v>5.5714658065669296</v>
      </c>
      <c r="DN58" s="19">
        <v>2.7946086230326999</v>
      </c>
      <c r="DO58" s="19">
        <v>0.45733565611805599</v>
      </c>
      <c r="DP58" s="19">
        <v>0.70684865168347899</v>
      </c>
      <c r="DQ58" s="19">
        <v>16.183608604214601</v>
      </c>
      <c r="DR58" s="19">
        <v>1.6613121615790001</v>
      </c>
      <c r="DS58" s="19">
        <v>47.199981060564099</v>
      </c>
      <c r="DT58" s="19">
        <v>7.2389711286752007E-2</v>
      </c>
      <c r="DU58" s="19">
        <v>1.46278655590275E-3</v>
      </c>
      <c r="DV58" s="19">
        <v>2.0644833968017401E-3</v>
      </c>
      <c r="DW58" s="19">
        <v>0.25058950836882699</v>
      </c>
      <c r="DX58" s="19">
        <v>0.30954873019003898</v>
      </c>
      <c r="DY58" s="19">
        <v>2.5984279169650701</v>
      </c>
      <c r="DZ58" s="19">
        <v>7.6587671520675702</v>
      </c>
      <c r="EA58" s="19">
        <v>6.7146833187530799</v>
      </c>
      <c r="EB58" s="19">
        <v>92.928669476764398</v>
      </c>
      <c r="EC58" s="19">
        <v>3.6720049481965403E-2</v>
      </c>
      <c r="ED58" s="19">
        <v>1.15832317437354</v>
      </c>
      <c r="EE58" s="19">
        <v>8.4899566905220905</v>
      </c>
      <c r="EF58" s="19">
        <v>1.4981792111329699</v>
      </c>
      <c r="EG58" s="39">
        <v>6.8217109127937305E-8</v>
      </c>
      <c r="EH58" s="19">
        <v>0.41410256442301602</v>
      </c>
      <c r="EI58" s="19">
        <v>426.48851100821798</v>
      </c>
      <c r="EJ58" s="19">
        <v>2.8494159819370701E-2</v>
      </c>
      <c r="EK58" s="19">
        <v>1.0844914508213801</v>
      </c>
      <c r="EL58" s="19">
        <v>0.66327845983349598</v>
      </c>
      <c r="EM58" s="19">
        <v>3.46773701232769</v>
      </c>
      <c r="EN58" s="19">
        <v>0.110227007947872</v>
      </c>
      <c r="EO58" s="19">
        <v>0.30677689917415801</v>
      </c>
      <c r="EP58" s="39">
        <v>1.4237430120657599E-7</v>
      </c>
      <c r="EQ58" s="19">
        <v>2.0901444946975101</v>
      </c>
      <c r="ER58" s="19">
        <v>10.389371993288901</v>
      </c>
      <c r="ES58" s="19">
        <v>13.5828721723604</v>
      </c>
      <c r="ET58" s="19">
        <v>48.7223336463382</v>
      </c>
      <c r="EU58" s="19">
        <v>3.65184609917045</v>
      </c>
      <c r="EV58" s="19">
        <v>9.2120310051095196</v>
      </c>
      <c r="EW58" s="19">
        <v>1419.25122549603</v>
      </c>
      <c r="EX58" s="19">
        <v>4.9186138513983703E-4</v>
      </c>
      <c r="EY58" s="19">
        <v>16.105074130761299</v>
      </c>
      <c r="EZ58" s="19">
        <v>524.43730091102805</v>
      </c>
      <c r="FA58" s="19">
        <v>1.9653329752170401</v>
      </c>
      <c r="FB58" s="19">
        <v>10.555871709114699</v>
      </c>
      <c r="FC58" s="39">
        <v>6.8289632575235996E-8</v>
      </c>
      <c r="FD58" s="19">
        <v>8.7277247091834607</v>
      </c>
      <c r="FE58" s="19">
        <v>1.59815562978858E-3</v>
      </c>
      <c r="FF58" s="19">
        <v>0.15790074153104899</v>
      </c>
      <c r="FG58" s="19">
        <v>0.25812756456817698</v>
      </c>
      <c r="FH58" s="19">
        <v>2.6359764171156101E-2</v>
      </c>
      <c r="FI58" s="19">
        <v>1.87445644149219</v>
      </c>
      <c r="FJ58" s="19">
        <v>44.748042265006802</v>
      </c>
      <c r="FK58" s="19">
        <v>0.22435743401138</v>
      </c>
      <c r="FL58" s="19">
        <v>1.7340344470336799</v>
      </c>
      <c r="FM58" s="19">
        <v>3.9649608168072099</v>
      </c>
      <c r="FN58" s="19">
        <v>123.06872133720999</v>
      </c>
      <c r="FO58" s="19">
        <v>101.46158032800901</v>
      </c>
      <c r="FP58" s="19">
        <v>0.93012518632427998</v>
      </c>
      <c r="FQ58" s="19">
        <v>302.67912365945</v>
      </c>
      <c r="FR58" s="19">
        <v>6.7266244044019404E-3</v>
      </c>
      <c r="FS58" s="19">
        <v>2.1943860037068198E-2</v>
      </c>
      <c r="FT58" s="39">
        <v>1.2494374371781101E-7</v>
      </c>
      <c r="FU58" s="19">
        <v>0.68691502838235896</v>
      </c>
      <c r="FV58" s="19">
        <v>32.497125712407801</v>
      </c>
      <c r="FW58" s="19">
        <v>25.492535004499299</v>
      </c>
      <c r="FX58" s="19">
        <v>0.34921918522684797</v>
      </c>
      <c r="FY58" s="19">
        <v>1.13320453666153</v>
      </c>
      <c r="FZ58" s="19">
        <v>5798.3133556131697</v>
      </c>
      <c r="GA58" s="15">
        <v>0</v>
      </c>
      <c r="GB58" s="15">
        <v>0</v>
      </c>
      <c r="GC58" s="15">
        <v>0</v>
      </c>
      <c r="GD58" s="15">
        <v>0</v>
      </c>
      <c r="GE58" s="15">
        <v>0</v>
      </c>
      <c r="GF58" s="15">
        <v>1.1850000000000001</v>
      </c>
      <c r="GG58" s="15">
        <v>0</v>
      </c>
      <c r="GH58" s="15">
        <v>0</v>
      </c>
      <c r="GI58" s="15">
        <v>0</v>
      </c>
      <c r="GJ58" s="15">
        <v>0</v>
      </c>
      <c r="GK58" s="15">
        <v>0</v>
      </c>
      <c r="GL58" s="15">
        <v>0</v>
      </c>
      <c r="GM58" s="15">
        <v>0</v>
      </c>
      <c r="GN58" s="15">
        <v>0</v>
      </c>
    </row>
    <row r="59" spans="1:196">
      <c r="A59" s="19" t="s">
        <v>11</v>
      </c>
      <c r="B59" s="19" t="s">
        <v>207</v>
      </c>
      <c r="C59" s="19">
        <v>2.62905878381712E-2</v>
      </c>
      <c r="D59" s="19">
        <v>3.9269556788035698E-4</v>
      </c>
      <c r="E59" s="19">
        <v>6.0830976205291003E-3</v>
      </c>
      <c r="F59" s="19">
        <v>1.5848793867303799E-3</v>
      </c>
      <c r="G59" s="19">
        <v>3.7312847129870097E-2</v>
      </c>
      <c r="H59" s="19">
        <v>6.7777764803762198E-3</v>
      </c>
      <c r="I59" s="19">
        <v>1172.82620632506</v>
      </c>
      <c r="J59" s="19">
        <v>2.1735534101989602</v>
      </c>
      <c r="K59" s="19">
        <v>0.12811432820312099</v>
      </c>
      <c r="L59" s="19">
        <v>9.5787802437885903E-3</v>
      </c>
      <c r="M59" s="19">
        <v>5.7178110833202803E-2</v>
      </c>
      <c r="N59" s="19">
        <v>0.152413310269048</v>
      </c>
      <c r="O59" s="19">
        <v>0.14249626771139001</v>
      </c>
      <c r="P59" s="19">
        <v>4.8214896024211997E-3</v>
      </c>
      <c r="Q59" s="19">
        <v>1.5805693840549899</v>
      </c>
      <c r="R59" s="19">
        <v>4.2452624518996299E-2</v>
      </c>
      <c r="S59" s="19">
        <v>2.5762165874345998E-2</v>
      </c>
      <c r="T59" s="39">
        <v>2.03239710336372E-7</v>
      </c>
      <c r="U59" s="19">
        <v>3.3688576595651098E-4</v>
      </c>
      <c r="V59" s="19">
        <v>3.4607477180846398E-2</v>
      </c>
      <c r="W59" s="19">
        <v>1.886582609129E-3</v>
      </c>
      <c r="X59" s="19">
        <v>4.8384167700471201E-2</v>
      </c>
      <c r="Y59" s="19">
        <v>1.82248846363257E-3</v>
      </c>
      <c r="Z59" s="19">
        <v>2.0516057703836902E-3</v>
      </c>
      <c r="AA59" s="39">
        <v>1.48295668951198E-7</v>
      </c>
      <c r="AB59" s="39">
        <v>1.5995166745471199E-7</v>
      </c>
      <c r="AC59" s="19">
        <v>7.1818694214136503E-2</v>
      </c>
      <c r="AD59" s="19">
        <v>0.12779239904707901</v>
      </c>
      <c r="AE59" s="19">
        <v>0.274439423763983</v>
      </c>
      <c r="AF59" s="19">
        <v>9.1862892388984001</v>
      </c>
      <c r="AG59" s="39">
        <v>1.3177208532015901E-7</v>
      </c>
      <c r="AH59" s="39">
        <v>1.6262320851491501E-7</v>
      </c>
      <c r="AI59" s="19">
        <v>9.8159913061784995E-2</v>
      </c>
      <c r="AJ59" s="19">
        <v>73.1763122864389</v>
      </c>
      <c r="AK59" s="19">
        <v>0.11405947528862</v>
      </c>
      <c r="AL59" s="39">
        <v>7.02409947958321E-8</v>
      </c>
      <c r="AM59" s="39">
        <v>1.16522809317565E-7</v>
      </c>
      <c r="AN59" s="19">
        <v>4.3330123171891201E-2</v>
      </c>
      <c r="AO59" s="19">
        <v>1.8077793858085899E-2</v>
      </c>
      <c r="AP59" s="19">
        <v>9.9144104674323708E-3</v>
      </c>
      <c r="AQ59" s="19">
        <v>1.19527232592229E-2</v>
      </c>
      <c r="AR59" s="19">
        <v>7.13116593967784E-3</v>
      </c>
      <c r="AS59" s="19">
        <v>9.2150993159432204E-2</v>
      </c>
      <c r="AT59" s="19">
        <v>6.6177977335924607E-2</v>
      </c>
      <c r="AU59" s="19">
        <v>5.5836665466020001E-2</v>
      </c>
      <c r="AV59" s="19">
        <v>10.2634173395013</v>
      </c>
      <c r="AW59" s="19">
        <v>3.39425632196271E-3</v>
      </c>
      <c r="AX59" s="19">
        <v>4.6039217197189304</v>
      </c>
      <c r="AY59" s="19">
        <v>0.33768483212753198</v>
      </c>
      <c r="AZ59" s="19">
        <v>1.5842719653065E-2</v>
      </c>
      <c r="BA59" s="19">
        <v>6.1162143609337499E-3</v>
      </c>
      <c r="BB59" s="39">
        <v>2.4258516917089901E-7</v>
      </c>
      <c r="BC59" s="39">
        <v>2.12150891605261E-7</v>
      </c>
      <c r="BD59" s="19">
        <v>2.9585072785704401E-3</v>
      </c>
      <c r="BE59" s="19">
        <v>8.8519348791126599E-3</v>
      </c>
      <c r="BF59" s="19">
        <v>3.3772075654540497E-2</v>
      </c>
      <c r="BG59" s="19">
        <v>0</v>
      </c>
      <c r="BH59" s="19">
        <v>5.5708169994562302E-2</v>
      </c>
      <c r="BI59" s="19">
        <v>50.842741443461399</v>
      </c>
      <c r="BJ59" s="19">
        <v>1.4159377974600801E-3</v>
      </c>
      <c r="BK59" s="19">
        <v>3.4409598036315998E-2</v>
      </c>
      <c r="BL59" s="19">
        <v>2.9399317149125401E-2</v>
      </c>
      <c r="BM59" s="19">
        <v>2.5635765862113602</v>
      </c>
      <c r="BN59" s="19">
        <v>7.6576092470283103E-2</v>
      </c>
      <c r="BO59" s="19">
        <v>3.7043740427805802E-3</v>
      </c>
      <c r="BP59" s="19">
        <v>6.9417735336001998E-2</v>
      </c>
      <c r="BQ59" s="19">
        <v>1.66642742649767E-2</v>
      </c>
      <c r="BR59" s="39">
        <v>1.0610482949668301E-7</v>
      </c>
      <c r="BS59" s="19">
        <v>3.5854619174839299E-4</v>
      </c>
      <c r="BT59" s="19">
        <v>2.5534588334666499</v>
      </c>
      <c r="BU59" s="19">
        <v>2.40531245560864E-3</v>
      </c>
      <c r="BV59" s="19">
        <v>17.050991168686998</v>
      </c>
      <c r="BW59" s="19">
        <v>2.1932164698271199</v>
      </c>
      <c r="BX59" s="19">
        <v>0.14395744556958301</v>
      </c>
      <c r="BY59" s="19">
        <v>7.2348200775101201</v>
      </c>
      <c r="BZ59" s="19">
        <v>0.84828959757823896</v>
      </c>
      <c r="CA59" s="19">
        <v>3.34488462967716E-3</v>
      </c>
      <c r="CB59" s="19">
        <v>4.8452369262624202E-2</v>
      </c>
      <c r="CC59" s="19">
        <v>1.35959342816566E-2</v>
      </c>
      <c r="CD59" s="19">
        <v>0.12724462296686401</v>
      </c>
      <c r="CE59" s="19">
        <v>6.1059160856508603</v>
      </c>
      <c r="CF59" s="39">
        <v>9.4732350760425696E-5</v>
      </c>
      <c r="CG59" s="19">
        <v>46.842467392527702</v>
      </c>
      <c r="CH59" s="19">
        <v>8.0552958241336095E-4</v>
      </c>
      <c r="CI59" s="19">
        <v>5.0990529299719803E-3</v>
      </c>
      <c r="CJ59" s="19">
        <v>1.0499127584012899E-2</v>
      </c>
      <c r="CK59" s="19">
        <v>33.693992416914597</v>
      </c>
      <c r="CL59" s="19">
        <v>0.28001341049805001</v>
      </c>
      <c r="CM59" s="19">
        <v>4.0609170466140198E-3</v>
      </c>
      <c r="CN59" s="19">
        <v>0.290094222177186</v>
      </c>
      <c r="CO59" s="19">
        <v>2.2123601684220299E-4</v>
      </c>
      <c r="CP59" s="19">
        <v>3.0235027269244199E-3</v>
      </c>
      <c r="CQ59" s="39">
        <v>1.66252416479789E-7</v>
      </c>
      <c r="CR59" s="19">
        <v>3.0573414718437501E-3</v>
      </c>
      <c r="CS59" s="19">
        <v>1.44792360940389E-3</v>
      </c>
      <c r="CT59" s="19">
        <v>1.2496800542811601E-4</v>
      </c>
      <c r="CU59" s="19">
        <v>0.94735241879658405</v>
      </c>
      <c r="CV59" s="19">
        <v>9.6203315035250697E-4</v>
      </c>
      <c r="CW59" s="19">
        <v>3.0789793231269201E-3</v>
      </c>
      <c r="CX59" s="19">
        <v>3.7780019492380998</v>
      </c>
      <c r="CY59" s="19">
        <v>4.0036297069693499E-2</v>
      </c>
      <c r="CZ59" s="19">
        <v>1.5933870712071901E-2</v>
      </c>
      <c r="DA59" s="19">
        <v>1.9529339034653499E-2</v>
      </c>
      <c r="DB59" s="19">
        <v>2.0756987251637801E-3</v>
      </c>
      <c r="DC59" s="19">
        <v>5.1565152080887897E-2</v>
      </c>
      <c r="DD59" s="19">
        <v>2.0337380309704601E-2</v>
      </c>
      <c r="DE59" s="19">
        <v>5.8007199493247799E-2</v>
      </c>
      <c r="DF59" s="19">
        <v>3.89135135561681E-4</v>
      </c>
      <c r="DG59" s="19">
        <v>2.0243924274692099E-2</v>
      </c>
      <c r="DH59" s="19">
        <v>6.44915112818812E-2</v>
      </c>
      <c r="DI59" s="19">
        <v>7.2501915065649403E-2</v>
      </c>
      <c r="DJ59" s="19">
        <v>4.4753236991746499E-2</v>
      </c>
      <c r="DK59" s="19">
        <v>3.7616771860825501E-3</v>
      </c>
      <c r="DL59" s="19">
        <v>9.7987706493879596</v>
      </c>
      <c r="DM59" s="19">
        <v>344.81817420397903</v>
      </c>
      <c r="DN59" s="19">
        <v>1.3621405510285E-2</v>
      </c>
      <c r="DO59" s="19">
        <v>1.1028540420309201E-3</v>
      </c>
      <c r="DP59" s="19">
        <v>2.0652583840816301E-2</v>
      </c>
      <c r="DQ59" s="19">
        <v>2.56331982288917E-2</v>
      </c>
      <c r="DR59" s="19">
        <v>7.4401410400218193E-2</v>
      </c>
      <c r="DS59" s="19">
        <v>0.26456558032122501</v>
      </c>
      <c r="DT59" s="19">
        <v>0.95037237050877299</v>
      </c>
      <c r="DU59" s="19">
        <v>32.664422369730701</v>
      </c>
      <c r="DV59" s="19">
        <v>9.2183691311039408E-3</v>
      </c>
      <c r="DW59" s="19">
        <v>4.5925181145986503E-3</v>
      </c>
      <c r="DX59" s="19">
        <v>1.8160638275405401</v>
      </c>
      <c r="DY59" s="19">
        <v>4.2253358376436997E-2</v>
      </c>
      <c r="DZ59" s="19">
        <v>14.6201817997606</v>
      </c>
      <c r="EA59" s="19">
        <v>0.21575316368342601</v>
      </c>
      <c r="EB59" s="19">
        <v>4.3729662009831696</v>
      </c>
      <c r="EC59" s="19">
        <v>3.5394712904794998E-2</v>
      </c>
      <c r="ED59" s="19">
        <v>5.11959393894396</v>
      </c>
      <c r="EE59" s="19">
        <v>3.8913397473517998E-2</v>
      </c>
      <c r="EF59" s="19">
        <v>7.21765583759265E-2</v>
      </c>
      <c r="EG59" s="19">
        <v>27.6014175696119</v>
      </c>
      <c r="EH59" s="39">
        <v>1.3703777685706599E-7</v>
      </c>
      <c r="EI59" s="19">
        <v>0.35789946919348697</v>
      </c>
      <c r="EJ59" s="19">
        <v>7.5255661574921097E-3</v>
      </c>
      <c r="EK59" s="19">
        <v>0.56265111490286301</v>
      </c>
      <c r="EL59" s="19">
        <v>0.14543771496025201</v>
      </c>
      <c r="EM59" s="19">
        <v>8.5826404492192108</v>
      </c>
      <c r="EN59" s="19">
        <v>2.2859134843280299E-2</v>
      </c>
      <c r="EO59" s="19">
        <v>6.9655833290904495E-2</v>
      </c>
      <c r="EP59" s="19">
        <v>16.6925703470291</v>
      </c>
      <c r="EQ59" s="39">
        <v>2.4472978335374599E-5</v>
      </c>
      <c r="ER59" s="19">
        <v>1.99162934870755</v>
      </c>
      <c r="ES59" s="39">
        <v>3.2630042846049398E-7</v>
      </c>
      <c r="ET59" s="19">
        <v>17.584656772446699</v>
      </c>
      <c r="EU59" s="19">
        <v>1.50621624100661</v>
      </c>
      <c r="EV59" s="19">
        <v>5.1181896075464699E-4</v>
      </c>
      <c r="EW59" s="19">
        <v>3.4861876893744398E-2</v>
      </c>
      <c r="EX59" s="19">
        <v>1.2476475400413E-2</v>
      </c>
      <c r="EY59" s="19">
        <v>0.111262866050808</v>
      </c>
      <c r="EZ59" s="19">
        <v>7.4415837453455799E-2</v>
      </c>
      <c r="FA59" s="19">
        <v>3.4376179147329298E-4</v>
      </c>
      <c r="FB59" s="19">
        <v>4.4758979226504101</v>
      </c>
      <c r="FC59" s="39">
        <v>9.1688579926397198E-8</v>
      </c>
      <c r="FD59" s="19">
        <v>8.2063175359140494</v>
      </c>
      <c r="FE59" s="19">
        <v>1.7916565462987701E-3</v>
      </c>
      <c r="FF59" s="19">
        <v>3.2490747135100899</v>
      </c>
      <c r="FG59" s="19">
        <v>3.9793936102642098E-2</v>
      </c>
      <c r="FH59" s="19">
        <v>1.1470769462774599</v>
      </c>
      <c r="FI59" s="19">
        <v>9.4686898276635399E-4</v>
      </c>
      <c r="FJ59" s="19">
        <v>0.120878693855312</v>
      </c>
      <c r="FK59" s="19">
        <v>0.119522337440302</v>
      </c>
      <c r="FL59" s="19">
        <v>2.7330923450045301E-3</v>
      </c>
      <c r="FM59" s="19">
        <v>8.6518654484105395E-2</v>
      </c>
      <c r="FN59" s="19">
        <v>2.55511336914673</v>
      </c>
      <c r="FO59" s="19">
        <v>58.450852604788601</v>
      </c>
      <c r="FP59" s="19">
        <v>1.08767047346456E-2</v>
      </c>
      <c r="FQ59" s="19">
        <v>252.964519716209</v>
      </c>
      <c r="FR59" s="19">
        <v>3.4796894390313302E-3</v>
      </c>
      <c r="FS59" s="39">
        <v>1.29566441527183E-7</v>
      </c>
      <c r="FT59" s="19">
        <v>38.190390908878797</v>
      </c>
      <c r="FU59" s="19">
        <v>7.4386291753582204E-2</v>
      </c>
      <c r="FV59" s="19">
        <v>7.5565907478503904</v>
      </c>
      <c r="FW59" s="39">
        <v>1.05778703931622E-7</v>
      </c>
      <c r="FX59" s="19">
        <v>2.8445095992388099E-2</v>
      </c>
      <c r="FY59" s="19">
        <v>1.7709469118818201E-3</v>
      </c>
      <c r="FZ59" s="19">
        <v>2319.8626306251699</v>
      </c>
      <c r="GA59" s="15">
        <v>166.51</v>
      </c>
      <c r="GB59" s="15">
        <v>55.506</v>
      </c>
      <c r="GC59" s="15">
        <v>38.139000000000003</v>
      </c>
      <c r="GD59" s="15">
        <v>0.64900000000000002</v>
      </c>
      <c r="GE59" s="15">
        <v>9.1379999999999999</v>
      </c>
      <c r="GF59" s="15">
        <v>0.86699999999999999</v>
      </c>
      <c r="GG59" s="15">
        <v>76.245999999999995</v>
      </c>
      <c r="GH59" s="15">
        <v>30.852</v>
      </c>
      <c r="GI59" s="15">
        <v>195.173</v>
      </c>
      <c r="GJ59" s="15">
        <v>4.8000000000000001E-2</v>
      </c>
      <c r="GK59" s="15">
        <v>0.41699999999999998</v>
      </c>
      <c r="GL59" s="15">
        <v>1.2969999999999999</v>
      </c>
      <c r="GM59" s="15">
        <v>172.614</v>
      </c>
      <c r="GN59" s="15">
        <v>3.141</v>
      </c>
    </row>
    <row r="60" spans="1:196">
      <c r="A60" s="19" t="s">
        <v>208</v>
      </c>
      <c r="B60" s="19" t="s">
        <v>209</v>
      </c>
      <c r="C60" s="19">
        <v>2.1200394041369499</v>
      </c>
      <c r="D60" s="19">
        <v>11.4591693318499</v>
      </c>
      <c r="E60" s="19">
        <v>191.988956226467</v>
      </c>
      <c r="F60" s="19">
        <v>8.3222865400414392</v>
      </c>
      <c r="G60" s="19">
        <v>241.13131246803599</v>
      </c>
      <c r="H60" s="19">
        <v>12.0489638820615</v>
      </c>
      <c r="I60" s="19">
        <v>825.71433998249199</v>
      </c>
      <c r="J60" s="19">
        <v>1104.2006914723299</v>
      </c>
      <c r="K60" s="19">
        <v>39.411375611698503</v>
      </c>
      <c r="L60" s="19">
        <v>20.516008585291299</v>
      </c>
      <c r="M60" s="19">
        <v>47.826540056774903</v>
      </c>
      <c r="N60" s="19">
        <v>85.189494419103198</v>
      </c>
      <c r="O60" s="19">
        <v>0.90221027485289496</v>
      </c>
      <c r="P60" s="19">
        <v>80.934994111859794</v>
      </c>
      <c r="Q60" s="19">
        <v>1925.71631035569</v>
      </c>
      <c r="R60" s="19">
        <v>0.59349424986129695</v>
      </c>
      <c r="S60" s="19">
        <v>2.3398426744070102</v>
      </c>
      <c r="T60" s="19">
        <v>0.53486703651520295</v>
      </c>
      <c r="U60" s="19">
        <v>22.465525279892901</v>
      </c>
      <c r="V60" s="19">
        <v>5.4977133050753402</v>
      </c>
      <c r="W60" s="19">
        <v>7.2640754452348304</v>
      </c>
      <c r="X60" s="19">
        <v>698.10684022519104</v>
      </c>
      <c r="Y60" s="19">
        <v>0.50324905064966097</v>
      </c>
      <c r="Z60" s="19">
        <v>84.463852800184199</v>
      </c>
      <c r="AA60" s="19">
        <v>12.2991244188552</v>
      </c>
      <c r="AB60" s="19">
        <v>2.2584272170508002</v>
      </c>
      <c r="AC60" s="19">
        <v>5.7699573788777503</v>
      </c>
      <c r="AD60" s="19">
        <v>16.051824999481401</v>
      </c>
      <c r="AE60" s="19">
        <v>39.837313611282099</v>
      </c>
      <c r="AF60" s="19">
        <v>938.47877297616799</v>
      </c>
      <c r="AG60" s="19">
        <v>7.5714267444800004E-2</v>
      </c>
      <c r="AH60" s="19">
        <v>0.322305399713739</v>
      </c>
      <c r="AI60" s="19">
        <v>317.94350280065902</v>
      </c>
      <c r="AJ60" s="19">
        <v>5565.3896737728201</v>
      </c>
      <c r="AK60" s="19">
        <v>169.82363340849</v>
      </c>
      <c r="AL60" s="19">
        <v>5.92378908764577E-4</v>
      </c>
      <c r="AM60" s="19">
        <v>9.8794188997100107</v>
      </c>
      <c r="AN60" s="19">
        <v>13.9106079837542</v>
      </c>
      <c r="AO60" s="19">
        <v>12.612382377305901</v>
      </c>
      <c r="AP60" s="19">
        <v>44.530110502684998</v>
      </c>
      <c r="AQ60" s="19">
        <v>10.1867257048141</v>
      </c>
      <c r="AR60" s="19">
        <v>130.07752206440799</v>
      </c>
      <c r="AS60" s="19">
        <v>375.86161781888001</v>
      </c>
      <c r="AT60" s="19">
        <v>5.6337513246784002E-2</v>
      </c>
      <c r="AU60" s="19">
        <v>11.767444588062199</v>
      </c>
      <c r="AV60" s="19">
        <v>1779.57191980518</v>
      </c>
      <c r="AW60" s="19">
        <v>0.15109031239357301</v>
      </c>
      <c r="AX60" s="19">
        <v>20.7770091288468</v>
      </c>
      <c r="AY60" s="19">
        <v>32.390924515643398</v>
      </c>
      <c r="AZ60" s="19">
        <v>272.52746066609802</v>
      </c>
      <c r="BA60" s="19">
        <v>20.075307206386</v>
      </c>
      <c r="BB60" s="19">
        <v>3.14344793727548</v>
      </c>
      <c r="BC60" s="19">
        <v>4.7408406192314896</v>
      </c>
      <c r="BD60" s="19">
        <v>1986.9172184742299</v>
      </c>
      <c r="BE60" s="19">
        <v>0.40898437925686998</v>
      </c>
      <c r="BF60" s="19">
        <v>26.965124455663901</v>
      </c>
      <c r="BG60" s="19">
        <v>1.31695192428817</v>
      </c>
      <c r="BH60" s="19">
        <v>0</v>
      </c>
      <c r="BI60" s="19">
        <v>2501.4695798427301</v>
      </c>
      <c r="BJ60" s="19">
        <v>1.4371009767378</v>
      </c>
      <c r="BK60" s="19">
        <v>0.62317305941136703</v>
      </c>
      <c r="BL60" s="19">
        <v>12.1279811997726</v>
      </c>
      <c r="BM60" s="19">
        <v>10827.836542675799</v>
      </c>
      <c r="BN60" s="19">
        <v>50.529142090198903</v>
      </c>
      <c r="BO60" s="19">
        <v>209.36853001663999</v>
      </c>
      <c r="BP60" s="19">
        <v>20.428254647323001</v>
      </c>
      <c r="BQ60" s="19">
        <v>6.7069424026342199</v>
      </c>
      <c r="BR60" s="19">
        <v>0.30464569965327398</v>
      </c>
      <c r="BS60" s="19">
        <v>1.0229782113282699</v>
      </c>
      <c r="BT60" s="19">
        <v>0.16336807839912601</v>
      </c>
      <c r="BU60" s="19">
        <v>15.5471452693095</v>
      </c>
      <c r="BV60" s="19">
        <v>294.616039327208</v>
      </c>
      <c r="BW60" s="19">
        <v>316.910698119019</v>
      </c>
      <c r="BX60" s="19">
        <v>64.504836271905901</v>
      </c>
      <c r="BY60" s="19">
        <v>1459.49635494833</v>
      </c>
      <c r="BZ60" s="19">
        <v>454.52459228574202</v>
      </c>
      <c r="CA60" s="19">
        <v>173.79969941218701</v>
      </c>
      <c r="CB60" s="19">
        <v>38.274775841716199</v>
      </c>
      <c r="CC60" s="19">
        <v>1521.9137019637101</v>
      </c>
      <c r="CD60" s="19">
        <v>274.77252664896798</v>
      </c>
      <c r="CE60" s="19">
        <v>1840.79993173864</v>
      </c>
      <c r="CF60" s="19">
        <v>1.30516700838616</v>
      </c>
      <c r="CG60" s="19">
        <v>2196.1537764787499</v>
      </c>
      <c r="CH60" s="19">
        <v>44.661927333458998</v>
      </c>
      <c r="CI60" s="19">
        <v>142.08568525926299</v>
      </c>
      <c r="CJ60" s="19">
        <v>32.655739573700501</v>
      </c>
      <c r="CK60" s="19">
        <v>4.40218117841044E-2</v>
      </c>
      <c r="CL60" s="19">
        <v>62.229630032583103</v>
      </c>
      <c r="CM60" s="19">
        <v>3.8032175901616299</v>
      </c>
      <c r="CN60" s="19">
        <v>7.7117773767196596</v>
      </c>
      <c r="CO60" s="19">
        <v>522.31224230943099</v>
      </c>
      <c r="CP60" s="19">
        <v>43.778213810076998</v>
      </c>
      <c r="CQ60" s="19">
        <v>0.629481664414548</v>
      </c>
      <c r="CR60" s="19">
        <v>0.61746282404942598</v>
      </c>
      <c r="CS60" s="19">
        <v>3.6302147559717302</v>
      </c>
      <c r="CT60" s="19">
        <v>604.45248095376996</v>
      </c>
      <c r="CU60" s="19">
        <v>233.08418783693</v>
      </c>
      <c r="CV60" s="19">
        <v>1.6231867911011</v>
      </c>
      <c r="CW60" s="19">
        <v>4.5859659554123899</v>
      </c>
      <c r="CX60" s="19">
        <v>152.72587026814401</v>
      </c>
      <c r="CY60" s="19">
        <v>3.8705495597846298</v>
      </c>
      <c r="CZ60" s="19">
        <v>29.975283150272102</v>
      </c>
      <c r="DA60" s="19">
        <v>71.707547024662105</v>
      </c>
      <c r="DB60" s="19">
        <v>5.2493969862102903</v>
      </c>
      <c r="DC60" s="19">
        <v>7.0102834736048303</v>
      </c>
      <c r="DD60" s="19">
        <v>456.52378606739501</v>
      </c>
      <c r="DE60" s="19">
        <v>12.1080935323772</v>
      </c>
      <c r="DF60" s="19">
        <v>4.9963611181162904</v>
      </c>
      <c r="DG60" s="19">
        <v>207.73470771440901</v>
      </c>
      <c r="DH60" s="19">
        <v>7.7173820237166</v>
      </c>
      <c r="DI60" s="19">
        <v>13.021779444345601</v>
      </c>
      <c r="DJ60" s="19">
        <v>9.6018564877807098</v>
      </c>
      <c r="DK60" s="19">
        <v>2.7039653948875002</v>
      </c>
      <c r="DL60" s="19">
        <v>3990.4529415482298</v>
      </c>
      <c r="DM60" s="19">
        <v>125.012259351597</v>
      </c>
      <c r="DN60" s="19">
        <v>2.2863249733959101</v>
      </c>
      <c r="DO60" s="19">
        <v>0.33552800614759898</v>
      </c>
      <c r="DP60" s="19">
        <v>43.484148721070603</v>
      </c>
      <c r="DQ60" s="19">
        <v>2612.75922749646</v>
      </c>
      <c r="DR60" s="19">
        <v>61.881121322601302</v>
      </c>
      <c r="DS60" s="19">
        <v>61.986411198832499</v>
      </c>
      <c r="DT60" s="19">
        <v>24.611231710245399</v>
      </c>
      <c r="DU60" s="19">
        <v>4.3274146900500297</v>
      </c>
      <c r="DV60" s="19">
        <v>11.7013306013478</v>
      </c>
      <c r="DW60" s="19">
        <v>130.32897998431301</v>
      </c>
      <c r="DX60" s="19">
        <v>234.16447970944199</v>
      </c>
      <c r="DY60" s="19">
        <v>1912.7629701017099</v>
      </c>
      <c r="DZ60" s="19">
        <v>202.64457898707099</v>
      </c>
      <c r="EA60" s="19">
        <v>139.538022224147</v>
      </c>
      <c r="EB60" s="19">
        <v>1787.4420528253199</v>
      </c>
      <c r="EC60" s="19">
        <v>9.8475409283605693</v>
      </c>
      <c r="ED60" s="19">
        <v>197.55774522437099</v>
      </c>
      <c r="EE60" s="19">
        <v>5644.1098775272203</v>
      </c>
      <c r="EF60" s="19">
        <v>11.563568665881499</v>
      </c>
      <c r="EG60" s="19">
        <v>1.9629528168066901E-2</v>
      </c>
      <c r="EH60" s="19">
        <v>1.5898030961305899E-3</v>
      </c>
      <c r="EI60" s="19">
        <v>566.68950056722997</v>
      </c>
      <c r="EJ60" s="19">
        <v>17.063745295283798</v>
      </c>
      <c r="EK60" s="19">
        <v>49.9457396635827</v>
      </c>
      <c r="EL60" s="19">
        <v>1.1840693835237801</v>
      </c>
      <c r="EM60" s="19">
        <v>765.12130996798999</v>
      </c>
      <c r="EN60" s="19">
        <v>168.33341575771399</v>
      </c>
      <c r="EO60" s="19">
        <v>84.107623485792601</v>
      </c>
      <c r="EP60" s="19">
        <v>1.3859578678708E-2</v>
      </c>
      <c r="EQ60" s="19">
        <v>9.2750186208846105E-3</v>
      </c>
      <c r="ER60" s="19">
        <v>356.06611563455601</v>
      </c>
      <c r="ES60" s="19">
        <v>0.51767953438974701</v>
      </c>
      <c r="ET60" s="19">
        <v>1491.2915374875599</v>
      </c>
      <c r="EU60" s="19">
        <v>8.8417778051900004</v>
      </c>
      <c r="EV60" s="19">
        <v>1.0441531210811901</v>
      </c>
      <c r="EW60" s="19">
        <v>12.464069022296799</v>
      </c>
      <c r="EX60" s="19">
        <v>12.859388151446099</v>
      </c>
      <c r="EY60" s="19">
        <v>10486.7838952906</v>
      </c>
      <c r="EZ60" s="19">
        <v>1405.09780746245</v>
      </c>
      <c r="FA60" s="19">
        <v>3.6582303322723999</v>
      </c>
      <c r="FB60" s="19">
        <v>435.11025475232901</v>
      </c>
      <c r="FC60" s="19">
        <v>0.97323973947604903</v>
      </c>
      <c r="FD60" s="19">
        <v>327.792810071921</v>
      </c>
      <c r="FE60" s="19">
        <v>5.3859448403720904</v>
      </c>
      <c r="FF60" s="19">
        <v>8.2176266673609302</v>
      </c>
      <c r="FG60" s="19">
        <v>0.79810948791860103</v>
      </c>
      <c r="FH60" s="19">
        <v>2.34252019380245</v>
      </c>
      <c r="FI60" s="19">
        <v>57.729076122944598</v>
      </c>
      <c r="FJ60" s="19">
        <v>989.82232021156904</v>
      </c>
      <c r="FK60" s="19">
        <v>27.782475135040698</v>
      </c>
      <c r="FL60" s="19">
        <v>8.98451942600839</v>
      </c>
      <c r="FM60" s="19">
        <v>245.636108096101</v>
      </c>
      <c r="FN60" s="19">
        <v>369.72215549428898</v>
      </c>
      <c r="FO60" s="19">
        <v>3784.7175067867902</v>
      </c>
      <c r="FP60" s="19">
        <v>44.324231048790402</v>
      </c>
      <c r="FQ60" s="19">
        <v>7812.1108083586696</v>
      </c>
      <c r="FR60" s="19">
        <v>41.463326913377799</v>
      </c>
      <c r="FS60" s="19">
        <v>23.5944059910269</v>
      </c>
      <c r="FT60" s="19">
        <v>5.8993244100141597E-2</v>
      </c>
      <c r="FU60" s="19">
        <v>105.612115095249</v>
      </c>
      <c r="FV60" s="19">
        <v>147.96873226059199</v>
      </c>
      <c r="FW60" s="19">
        <v>1.2220675055028101</v>
      </c>
      <c r="FX60" s="19">
        <v>51.646679986408998</v>
      </c>
      <c r="FY60" s="19">
        <v>12.2716799052127</v>
      </c>
      <c r="FZ60" s="19">
        <v>89368.061099660204</v>
      </c>
      <c r="GA60" s="15">
        <v>287.45699999999999</v>
      </c>
      <c r="GB60" s="15">
        <v>0</v>
      </c>
      <c r="GC60" s="15">
        <v>18.2</v>
      </c>
      <c r="GD60" s="15">
        <v>0.307</v>
      </c>
      <c r="GE60" s="15">
        <v>170.422</v>
      </c>
      <c r="GF60" s="15">
        <v>1.6E-2</v>
      </c>
      <c r="GG60" s="15">
        <v>0</v>
      </c>
      <c r="GH60" s="15">
        <v>11.752000000000001</v>
      </c>
      <c r="GI60" s="15">
        <v>1.7689999999999999</v>
      </c>
      <c r="GJ60" s="15">
        <v>2E-3</v>
      </c>
      <c r="GK60" s="15">
        <v>0.14000000000000001</v>
      </c>
      <c r="GL60" s="15">
        <v>0.23899999999999999</v>
      </c>
      <c r="GM60" s="15">
        <v>1.375</v>
      </c>
      <c r="GN60" s="15">
        <v>0</v>
      </c>
    </row>
    <row r="61" spans="1:196">
      <c r="A61" s="19" t="s">
        <v>210</v>
      </c>
      <c r="B61" s="19" t="s">
        <v>211</v>
      </c>
      <c r="C61" s="19">
        <v>24.084732966858098</v>
      </c>
      <c r="D61" s="19">
        <v>130.95916704141999</v>
      </c>
      <c r="E61" s="19">
        <v>7799.5007483748004</v>
      </c>
      <c r="F61" s="19">
        <v>4571.0326872854703</v>
      </c>
      <c r="G61" s="19">
        <v>1996.8479193533101</v>
      </c>
      <c r="H61" s="19">
        <v>73.964176971242495</v>
      </c>
      <c r="I61" s="19">
        <v>5104.6231803042601</v>
      </c>
      <c r="J61" s="19">
        <v>5405.97640523463</v>
      </c>
      <c r="K61" s="19">
        <v>335.78209214591698</v>
      </c>
      <c r="L61" s="19">
        <v>43.634994037363697</v>
      </c>
      <c r="M61" s="19">
        <v>594.57357433256698</v>
      </c>
      <c r="N61" s="19">
        <v>230.17104752289299</v>
      </c>
      <c r="O61" s="19">
        <v>35.264564101498898</v>
      </c>
      <c r="P61" s="19">
        <v>211.29312952571101</v>
      </c>
      <c r="Q61" s="19">
        <v>47230.6176195066</v>
      </c>
      <c r="R61" s="19">
        <v>3.11771287948081</v>
      </c>
      <c r="S61" s="19">
        <v>140.79272563627799</v>
      </c>
      <c r="T61" s="19">
        <v>4.8478896200596697</v>
      </c>
      <c r="U61" s="19">
        <v>314.99877589538897</v>
      </c>
      <c r="V61" s="19">
        <v>114.097979990422</v>
      </c>
      <c r="W61" s="19">
        <v>26.017522065466299</v>
      </c>
      <c r="X61" s="19">
        <v>8695.9598545649096</v>
      </c>
      <c r="Y61" s="19">
        <v>147.509896858004</v>
      </c>
      <c r="Z61" s="19">
        <v>990.16687598892997</v>
      </c>
      <c r="AA61" s="19">
        <v>403.11242629347799</v>
      </c>
      <c r="AB61" s="19">
        <v>45.5424741661623</v>
      </c>
      <c r="AC61" s="19">
        <v>47.326280180616997</v>
      </c>
      <c r="AD61" s="19">
        <v>84.669837023322103</v>
      </c>
      <c r="AE61" s="19">
        <v>1017.53348226744</v>
      </c>
      <c r="AF61" s="19">
        <v>6756.1790119941497</v>
      </c>
      <c r="AG61" s="19">
        <v>73.837294151965907</v>
      </c>
      <c r="AH61" s="19">
        <v>398.40237320407601</v>
      </c>
      <c r="AI61" s="19">
        <v>1410.15128647083</v>
      </c>
      <c r="AJ61" s="19">
        <v>36395.679140213098</v>
      </c>
      <c r="AK61" s="19">
        <v>1338.98196244313</v>
      </c>
      <c r="AL61" s="19">
        <v>25.785711317141899</v>
      </c>
      <c r="AM61" s="19">
        <v>1470.2649986512599</v>
      </c>
      <c r="AN61" s="19">
        <v>159.116153397544</v>
      </c>
      <c r="AO61" s="19">
        <v>1449.9005062072699</v>
      </c>
      <c r="AP61" s="19">
        <v>567.65907136289798</v>
      </c>
      <c r="AQ61" s="19">
        <v>358.29675442688</v>
      </c>
      <c r="AR61" s="19">
        <v>285.65123221988301</v>
      </c>
      <c r="AS61" s="19">
        <v>5213.9898782730197</v>
      </c>
      <c r="AT61" s="19">
        <v>1.6630350587446501</v>
      </c>
      <c r="AU61" s="19">
        <v>1025.38643161547</v>
      </c>
      <c r="AV61" s="19">
        <v>5362.8471498091703</v>
      </c>
      <c r="AW61" s="19">
        <v>21.574181460286599</v>
      </c>
      <c r="AX61" s="19">
        <v>224.54833456961299</v>
      </c>
      <c r="AY61" s="19">
        <v>188.47202635870099</v>
      </c>
      <c r="AZ61" s="19">
        <v>2563.74160240727</v>
      </c>
      <c r="BA61" s="19">
        <v>40.288314153170099</v>
      </c>
      <c r="BB61" s="19">
        <v>291.92856903658497</v>
      </c>
      <c r="BC61" s="19">
        <v>6.5242488978725399</v>
      </c>
      <c r="BD61" s="19">
        <v>312.89156943259701</v>
      </c>
      <c r="BE61" s="19">
        <v>18.8994872481403</v>
      </c>
      <c r="BF61" s="19">
        <v>665.44691351672395</v>
      </c>
      <c r="BG61" s="19">
        <v>59.281105676705899</v>
      </c>
      <c r="BH61" s="19">
        <v>2954.6445719725998</v>
      </c>
      <c r="BI61" s="19">
        <v>0</v>
      </c>
      <c r="BJ61" s="19">
        <v>1044.3244487643699</v>
      </c>
      <c r="BK61" s="19">
        <v>5.2330482102063396</v>
      </c>
      <c r="BL61" s="19">
        <v>204.08466574093001</v>
      </c>
      <c r="BM61" s="19">
        <v>109361.673672252</v>
      </c>
      <c r="BN61" s="19">
        <v>540.39977374395301</v>
      </c>
      <c r="BO61" s="19">
        <v>2883.5138122430699</v>
      </c>
      <c r="BP61" s="19">
        <v>100.31729567841001</v>
      </c>
      <c r="BQ61" s="19">
        <v>331.79605839324603</v>
      </c>
      <c r="BR61" s="19">
        <v>6.9745615576607296</v>
      </c>
      <c r="BS61" s="19">
        <v>7.3787277934044901</v>
      </c>
      <c r="BT61" s="19">
        <v>62.002570520993103</v>
      </c>
      <c r="BU61" s="19">
        <v>30.053278813551302</v>
      </c>
      <c r="BV61" s="19">
        <v>5878.4270498532996</v>
      </c>
      <c r="BW61" s="19">
        <v>4229.8075435819501</v>
      </c>
      <c r="BX61" s="19">
        <v>206.45163310827601</v>
      </c>
      <c r="BY61" s="19">
        <v>7496.2249603727796</v>
      </c>
      <c r="BZ61" s="19">
        <v>3771.2848864162402</v>
      </c>
      <c r="CA61" s="19">
        <v>1347.70865214893</v>
      </c>
      <c r="CB61" s="19">
        <v>334.75291342095699</v>
      </c>
      <c r="CC61" s="19">
        <v>13467.765366273799</v>
      </c>
      <c r="CD61" s="19">
        <v>2150.1453654455099</v>
      </c>
      <c r="CE61" s="19">
        <v>48323.079423345102</v>
      </c>
      <c r="CF61" s="19">
        <v>47.055335273767597</v>
      </c>
      <c r="CG61" s="19">
        <v>12349.371859781901</v>
      </c>
      <c r="CH61" s="19">
        <v>400.62956145115299</v>
      </c>
      <c r="CI61" s="19">
        <v>880.40522352006599</v>
      </c>
      <c r="CJ61" s="19">
        <v>195.31790670766901</v>
      </c>
      <c r="CK61" s="19">
        <v>0.283545813750403</v>
      </c>
      <c r="CL61" s="19">
        <v>1466.8028117563599</v>
      </c>
      <c r="CM61" s="19">
        <v>11.6356032728188</v>
      </c>
      <c r="CN61" s="19">
        <v>14.9345947061105</v>
      </c>
      <c r="CO61" s="19">
        <v>280.154056319284</v>
      </c>
      <c r="CP61" s="19">
        <v>1416.91623900226</v>
      </c>
      <c r="CQ61" s="19">
        <v>1.9755477215533199</v>
      </c>
      <c r="CR61" s="19">
        <v>3.3893024164579399</v>
      </c>
      <c r="CS61" s="19">
        <v>489.67533800459898</v>
      </c>
      <c r="CT61" s="19">
        <v>725.39876413782804</v>
      </c>
      <c r="CU61" s="19">
        <v>12431.4306486447</v>
      </c>
      <c r="CV61" s="19">
        <v>361.68634149731798</v>
      </c>
      <c r="CW61" s="19">
        <v>20.811579648156499</v>
      </c>
      <c r="CX61" s="19">
        <v>2071.8000056887799</v>
      </c>
      <c r="CY61" s="19">
        <v>28.7509521112245</v>
      </c>
      <c r="CZ61" s="19">
        <v>662.33947164864605</v>
      </c>
      <c r="DA61" s="19">
        <v>470.51461107180199</v>
      </c>
      <c r="DB61" s="19">
        <v>153.94276721003101</v>
      </c>
      <c r="DC61" s="19">
        <v>709.529186018686</v>
      </c>
      <c r="DD61" s="19">
        <v>5198.87893108149</v>
      </c>
      <c r="DE61" s="19">
        <v>49.652260345102398</v>
      </c>
      <c r="DF61" s="19">
        <v>31.1821345101114</v>
      </c>
      <c r="DG61" s="19">
        <v>6959.0643329632403</v>
      </c>
      <c r="DH61" s="19">
        <v>144.969061800021</v>
      </c>
      <c r="DI61" s="19">
        <v>121.43557172983201</v>
      </c>
      <c r="DJ61" s="19">
        <v>15.3682260354212</v>
      </c>
      <c r="DK61" s="19">
        <v>24.694438332749701</v>
      </c>
      <c r="DL61" s="19">
        <v>29527.309215163401</v>
      </c>
      <c r="DM61" s="19">
        <v>962.15657674528597</v>
      </c>
      <c r="DN61" s="19">
        <v>23.674217157598498</v>
      </c>
      <c r="DO61" s="19">
        <v>415.56222277562</v>
      </c>
      <c r="DP61" s="19">
        <v>2067.8802536718499</v>
      </c>
      <c r="DQ61" s="19">
        <v>3502.7185163992899</v>
      </c>
      <c r="DR61" s="19">
        <v>353.24218637498899</v>
      </c>
      <c r="DS61" s="19">
        <v>483.19831743418399</v>
      </c>
      <c r="DT61" s="19">
        <v>372.14887123373501</v>
      </c>
      <c r="DU61" s="19">
        <v>94.818400200231196</v>
      </c>
      <c r="DV61" s="19">
        <v>81.418007368042396</v>
      </c>
      <c r="DW61" s="19">
        <v>489.210227622025</v>
      </c>
      <c r="DX61" s="19">
        <v>1123.0797049135599</v>
      </c>
      <c r="DY61" s="19">
        <v>10711.083638640799</v>
      </c>
      <c r="DZ61" s="19">
        <v>6266.8607190360299</v>
      </c>
      <c r="EA61" s="19">
        <v>4636.1552773753901</v>
      </c>
      <c r="EB61" s="19">
        <v>7599.1557616404498</v>
      </c>
      <c r="EC61" s="19">
        <v>63.022576551337998</v>
      </c>
      <c r="ED61" s="19">
        <v>4559.8737340296402</v>
      </c>
      <c r="EE61" s="19">
        <v>11109.296922877</v>
      </c>
      <c r="EF61" s="19">
        <v>135.67617802176301</v>
      </c>
      <c r="EG61" s="19">
        <v>84.496049420807907</v>
      </c>
      <c r="EH61" s="19">
        <v>1.7477576249572</v>
      </c>
      <c r="EI61" s="19">
        <v>7974.4063825646999</v>
      </c>
      <c r="EJ61" s="19">
        <v>641.00136715432905</v>
      </c>
      <c r="EK61" s="19">
        <v>565.58994065848003</v>
      </c>
      <c r="EL61" s="19">
        <v>35.129759029883502</v>
      </c>
      <c r="EM61" s="19">
        <v>12667.163118262801</v>
      </c>
      <c r="EN61" s="19">
        <v>3679.4580140324001</v>
      </c>
      <c r="EO61" s="19">
        <v>932.22188593698695</v>
      </c>
      <c r="EP61" s="19">
        <v>0.404262892144784</v>
      </c>
      <c r="EQ61" s="19">
        <v>0.20695161304744</v>
      </c>
      <c r="ER61" s="19">
        <v>2430.7462077330601</v>
      </c>
      <c r="ES61" s="19">
        <v>15.689128573957101</v>
      </c>
      <c r="ET61" s="19">
        <v>50420.2847612771</v>
      </c>
      <c r="EU61" s="19">
        <v>419.63663003548902</v>
      </c>
      <c r="EV61" s="19">
        <v>19.5861323993668</v>
      </c>
      <c r="EW61" s="19">
        <v>132.86335311879699</v>
      </c>
      <c r="EX61" s="19">
        <v>25.614369066758901</v>
      </c>
      <c r="EY61" s="19">
        <v>9384.4559918193809</v>
      </c>
      <c r="EZ61" s="19">
        <v>26147.679368653</v>
      </c>
      <c r="FA61" s="19">
        <v>35.946873239425202</v>
      </c>
      <c r="FB61" s="19">
        <v>2999.6729896008601</v>
      </c>
      <c r="FC61" s="19">
        <v>8.9923043824282605</v>
      </c>
      <c r="FD61" s="19">
        <v>2619.6953820508202</v>
      </c>
      <c r="FE61" s="19">
        <v>77.073508895919105</v>
      </c>
      <c r="FF61" s="19">
        <v>0.61950583488748401</v>
      </c>
      <c r="FG61" s="19">
        <v>122.013517253636</v>
      </c>
      <c r="FH61" s="19">
        <v>105.75216860098401</v>
      </c>
      <c r="FI61" s="19">
        <v>4199.1887942508702</v>
      </c>
      <c r="FJ61" s="19">
        <v>9056.5575134715891</v>
      </c>
      <c r="FK61" s="19">
        <v>244.9307325483</v>
      </c>
      <c r="FL61" s="19">
        <v>132.81604224504599</v>
      </c>
      <c r="FM61" s="19">
        <v>1042.7760734646299</v>
      </c>
      <c r="FN61" s="19">
        <v>5456.3102710037301</v>
      </c>
      <c r="FO61" s="19">
        <v>54189.512699758401</v>
      </c>
      <c r="FP61" s="19">
        <v>114.653722823865</v>
      </c>
      <c r="FQ61" s="19">
        <v>72635.179260462304</v>
      </c>
      <c r="FR61" s="19">
        <v>195.704313619538</v>
      </c>
      <c r="FS61" s="19">
        <v>175.36161771251099</v>
      </c>
      <c r="FT61" s="19">
        <v>11.4609667572551</v>
      </c>
      <c r="FU61" s="19">
        <v>2008.40152045478</v>
      </c>
      <c r="FV61" s="19">
        <v>1502.83068791353</v>
      </c>
      <c r="FW61" s="19">
        <v>100.844254786113</v>
      </c>
      <c r="FX61" s="19">
        <v>45.615649868923597</v>
      </c>
      <c r="FY61" s="19">
        <v>40.559931275893199</v>
      </c>
      <c r="FZ61" s="19">
        <v>762267.84186496004</v>
      </c>
      <c r="GA61" s="15">
        <v>3293.9830000000002</v>
      </c>
      <c r="GB61" s="15">
        <v>762.74599999999998</v>
      </c>
      <c r="GC61" s="15">
        <v>22994.170999999998</v>
      </c>
      <c r="GD61" s="15">
        <v>66.382999999999996</v>
      </c>
      <c r="GE61" s="15">
        <v>7846.4880000000003</v>
      </c>
      <c r="GF61" s="15">
        <v>0.23599999999999999</v>
      </c>
      <c r="GG61" s="15">
        <v>25.99</v>
      </c>
      <c r="GH61" s="15">
        <v>710.89400000000001</v>
      </c>
      <c r="GI61" s="15">
        <v>191975.995</v>
      </c>
      <c r="GJ61" s="15">
        <v>3.875</v>
      </c>
      <c r="GK61" s="15">
        <v>150.476</v>
      </c>
      <c r="GL61" s="15">
        <v>17.16</v>
      </c>
      <c r="GM61" s="15">
        <v>75.811000000000007</v>
      </c>
      <c r="GN61" s="15">
        <v>0.58899999999999997</v>
      </c>
    </row>
    <row r="62" spans="1:196">
      <c r="A62" s="19" t="s">
        <v>217</v>
      </c>
      <c r="B62" s="19" t="s">
        <v>218</v>
      </c>
      <c r="C62" s="39">
        <v>1.11996722586293E-7</v>
      </c>
      <c r="D62" s="19">
        <v>0.74768100425499895</v>
      </c>
      <c r="E62" s="19">
        <v>3.0256388519761E-2</v>
      </c>
      <c r="F62" s="19">
        <v>2.76374582356455</v>
      </c>
      <c r="G62" s="19">
        <v>1.0466855903085499</v>
      </c>
      <c r="H62" s="19">
        <v>1.57193149951803E-3</v>
      </c>
      <c r="I62" s="19">
        <v>288.88092591856702</v>
      </c>
      <c r="J62" s="19">
        <v>9.4803478535654797</v>
      </c>
      <c r="K62" s="19">
        <v>1.2717058828346001E-3</v>
      </c>
      <c r="L62" s="19">
        <v>2.3779835092137E-3</v>
      </c>
      <c r="M62" s="19">
        <v>4.0544389080925504E-3</v>
      </c>
      <c r="N62" s="19">
        <v>3.7915150962373598</v>
      </c>
      <c r="O62" s="19">
        <v>8.7357610374424396E-2</v>
      </c>
      <c r="P62" s="39">
        <v>1.3532354454207799E-7</v>
      </c>
      <c r="Q62" s="19">
        <v>60.681817640780501</v>
      </c>
      <c r="R62" s="19">
        <v>5.1726493336959204E-3</v>
      </c>
      <c r="S62" s="19">
        <v>14.799288785817099</v>
      </c>
      <c r="T62" s="39">
        <v>1.8202585490347601E-7</v>
      </c>
      <c r="U62" s="19">
        <v>1.05818005460805E-3</v>
      </c>
      <c r="V62" s="19">
        <v>6.4830149105737603E-2</v>
      </c>
      <c r="W62" s="19">
        <v>1.5427507446398999E-2</v>
      </c>
      <c r="X62" s="19">
        <v>1.1277549358394E-2</v>
      </c>
      <c r="Y62" s="19">
        <v>2.7961250110035699E-2</v>
      </c>
      <c r="Z62" s="19">
        <v>0.25090500895023399</v>
      </c>
      <c r="AA62" s="19">
        <v>5.1001995202940999E-2</v>
      </c>
      <c r="AB62" s="19">
        <v>1.2437694689679201E-3</v>
      </c>
      <c r="AC62" s="19">
        <v>9.8603756934520902E-3</v>
      </c>
      <c r="AD62" s="19">
        <v>1.23522126269064</v>
      </c>
      <c r="AE62" s="19">
        <v>13.7161134028695</v>
      </c>
      <c r="AF62" s="19">
        <v>3.4239472005257001</v>
      </c>
      <c r="AG62" s="19">
        <v>4.5383243387703001</v>
      </c>
      <c r="AH62" s="19">
        <v>1.95081848229401</v>
      </c>
      <c r="AI62" s="19">
        <v>0.19184138775274301</v>
      </c>
      <c r="AJ62" s="19">
        <v>1318.7822299925299</v>
      </c>
      <c r="AK62" s="19">
        <v>3.2343870580367598E-2</v>
      </c>
      <c r="AL62" s="19">
        <v>2.7549122313394298E-3</v>
      </c>
      <c r="AM62" s="19">
        <v>32.046451698991397</v>
      </c>
      <c r="AN62" s="19">
        <v>4.52710546368246E-4</v>
      </c>
      <c r="AO62" s="19">
        <v>0.28528435822498899</v>
      </c>
      <c r="AP62" s="19">
        <v>9.2551302217666099E-4</v>
      </c>
      <c r="AQ62" s="39">
        <v>1.4662771977113699E-7</v>
      </c>
      <c r="AR62" s="19">
        <v>3.4042580185836502E-2</v>
      </c>
      <c r="AS62" s="19">
        <v>0.79826231735392505</v>
      </c>
      <c r="AT62" s="19">
        <v>4.7262185638077797E-2</v>
      </c>
      <c r="AU62" s="19">
        <v>4.6478672930347003</v>
      </c>
      <c r="AV62" s="19">
        <v>12.3053874801295</v>
      </c>
      <c r="AW62" s="19">
        <v>2.8150730636639499E-3</v>
      </c>
      <c r="AX62" s="19">
        <v>0.19664452396820201</v>
      </c>
      <c r="AY62" s="19">
        <v>0.40016344141575499</v>
      </c>
      <c r="AZ62" s="19">
        <v>0.33407564346492302</v>
      </c>
      <c r="BA62" s="39">
        <v>3.7474140168619E-6</v>
      </c>
      <c r="BB62" s="19">
        <v>27.216177582137</v>
      </c>
      <c r="BC62" s="39">
        <v>1.9825630276153001E-7</v>
      </c>
      <c r="BD62" s="19">
        <v>1.56062560676087E-3</v>
      </c>
      <c r="BE62" s="19">
        <v>9.0140116094498901E-2</v>
      </c>
      <c r="BF62" s="19">
        <v>1.0101510589879299E-2</v>
      </c>
      <c r="BG62" s="19">
        <v>4.9928859362550197E-2</v>
      </c>
      <c r="BH62" s="39">
        <v>4.0496598957152701E-5</v>
      </c>
      <c r="BI62" s="19">
        <v>342.05779037141201</v>
      </c>
      <c r="BJ62" s="19">
        <v>0</v>
      </c>
      <c r="BK62" s="19">
        <v>6.3890637299675896</v>
      </c>
      <c r="BL62" s="19">
        <v>8.4721344786200596</v>
      </c>
      <c r="BM62" s="19">
        <v>1.3089802249142899</v>
      </c>
      <c r="BN62" s="19">
        <v>1.19161626793302</v>
      </c>
      <c r="BO62" s="19">
        <v>10.903619387425801</v>
      </c>
      <c r="BP62" s="19">
        <v>4.4745947513241896E-3</v>
      </c>
      <c r="BQ62" s="19">
        <v>30.274314100067802</v>
      </c>
      <c r="BR62" s="39">
        <v>9.0073106314386697E-8</v>
      </c>
      <c r="BS62" s="19">
        <v>1.24415792993711E-3</v>
      </c>
      <c r="BT62" s="39">
        <v>1.132512353658E-7</v>
      </c>
      <c r="BU62" s="19">
        <v>5.5173080456927197E-2</v>
      </c>
      <c r="BV62" s="19">
        <v>21.370806136199299</v>
      </c>
      <c r="BW62" s="19">
        <v>0.217810521893857</v>
      </c>
      <c r="BX62" s="19">
        <v>4.64177421642267E-2</v>
      </c>
      <c r="BY62" s="19">
        <v>40.407888594747597</v>
      </c>
      <c r="BZ62" s="19">
        <v>5.6803756564263201</v>
      </c>
      <c r="CA62" s="39">
        <v>4.6183747460099398E-5</v>
      </c>
      <c r="CB62" s="39">
        <v>6.1515915758059696E-8</v>
      </c>
      <c r="CC62" s="19">
        <v>458.93686364617798</v>
      </c>
      <c r="CD62" s="19">
        <v>0.27603930247237302</v>
      </c>
      <c r="CE62" s="19">
        <v>355.075258481866</v>
      </c>
      <c r="CF62" s="39">
        <v>1.2224414697132399E-7</v>
      </c>
      <c r="CG62" s="19">
        <v>37.386469404120902</v>
      </c>
      <c r="CH62" s="19">
        <v>8.1103410656249E-2</v>
      </c>
      <c r="CI62" s="19">
        <v>1.0386520416351601E-2</v>
      </c>
      <c r="CJ62" s="19">
        <v>1.8429356438088199E-4</v>
      </c>
      <c r="CK62" s="39">
        <v>8.9675355788365094E-8</v>
      </c>
      <c r="CL62" s="19">
        <v>6.4084389118612903E-2</v>
      </c>
      <c r="CM62" s="39">
        <v>6.7780292276024601E-8</v>
      </c>
      <c r="CN62" s="39">
        <v>1.12071524903557E-7</v>
      </c>
      <c r="CO62" s="19">
        <v>2.59648045996435E-3</v>
      </c>
      <c r="CP62" s="19">
        <v>1.38766210915508</v>
      </c>
      <c r="CQ62" s="19">
        <v>1.1531162774000799E-3</v>
      </c>
      <c r="CR62" s="19">
        <v>2.9173486989186901E-2</v>
      </c>
      <c r="CS62" s="19">
        <v>7.5285360948597404</v>
      </c>
      <c r="CT62" s="39">
        <v>1.70467173640757E-5</v>
      </c>
      <c r="CU62" s="19">
        <v>1.80756021949803</v>
      </c>
      <c r="CV62" s="19">
        <v>1.5549148698290501E-2</v>
      </c>
      <c r="CW62" s="19">
        <v>1.05716261162505E-3</v>
      </c>
      <c r="CX62" s="19">
        <v>86.374168505803894</v>
      </c>
      <c r="CY62" s="39">
        <v>1.19607365872619E-7</v>
      </c>
      <c r="CZ62" s="19">
        <v>0.52471894088544901</v>
      </c>
      <c r="DA62" s="19">
        <v>7.4962857378190306E-2</v>
      </c>
      <c r="DB62" s="19">
        <v>4.1744762908308699</v>
      </c>
      <c r="DC62" s="39">
        <v>4.1077914858993601E-5</v>
      </c>
      <c r="DD62" s="19">
        <v>2.0145935444882999</v>
      </c>
      <c r="DE62" s="39">
        <v>1.2933349065620801E-7</v>
      </c>
      <c r="DF62" s="19">
        <v>0.15104206739944701</v>
      </c>
      <c r="DG62" s="19">
        <v>15.0252735874701</v>
      </c>
      <c r="DH62" s="19">
        <v>5.9835691932350003E-3</v>
      </c>
      <c r="DI62" s="19">
        <v>5.8804501714060597E-2</v>
      </c>
      <c r="DJ62" s="19">
        <v>7.9470485093024804E-2</v>
      </c>
      <c r="DK62" s="39">
        <v>1.2469933524731499E-5</v>
      </c>
      <c r="DL62" s="19">
        <v>308.961391564986</v>
      </c>
      <c r="DM62" s="19">
        <v>0.33357040206272798</v>
      </c>
      <c r="DN62" s="19">
        <v>7.9731003549978396E-4</v>
      </c>
      <c r="DO62" s="19">
        <v>2.8262014038269299</v>
      </c>
      <c r="DP62" s="19">
        <v>3.0459363942447699</v>
      </c>
      <c r="DQ62" s="19">
        <v>106.856176999697</v>
      </c>
      <c r="DR62" s="19">
        <v>3.3601772815413598E-4</v>
      </c>
      <c r="DS62" s="19">
        <v>1.14455038334769</v>
      </c>
      <c r="DT62" s="39">
        <v>7.9805951395222795E-8</v>
      </c>
      <c r="DU62" s="19">
        <v>0.18927264372814001</v>
      </c>
      <c r="DV62" s="19">
        <v>1.2549141486591199E-3</v>
      </c>
      <c r="DW62" s="19">
        <v>7.0474347156277903E-4</v>
      </c>
      <c r="DX62" s="19">
        <v>1.0422332643997299E-2</v>
      </c>
      <c r="DY62" s="19">
        <v>8.6337888549520692</v>
      </c>
      <c r="DZ62" s="19">
        <v>27.997098670078799</v>
      </c>
      <c r="EA62" s="19">
        <v>0.97058770074766298</v>
      </c>
      <c r="EB62" s="19">
        <v>440.09008085302202</v>
      </c>
      <c r="EC62" s="19">
        <v>2.3880251312929598E-3</v>
      </c>
      <c r="ED62" s="19">
        <v>0.432671734098586</v>
      </c>
      <c r="EE62" s="19">
        <v>33.500255890173797</v>
      </c>
      <c r="EF62" s="19">
        <v>6.8003913849547196E-2</v>
      </c>
      <c r="EG62" s="39">
        <v>1.18871769583272E-7</v>
      </c>
      <c r="EH62" s="19">
        <v>1.63029299387247</v>
      </c>
      <c r="EI62" s="19">
        <v>5.4623152795041703</v>
      </c>
      <c r="EJ62" s="19">
        <v>0.80925815263452205</v>
      </c>
      <c r="EK62" s="19">
        <v>0.40967778591180998</v>
      </c>
      <c r="EL62" s="19">
        <v>0.352219588265059</v>
      </c>
      <c r="EM62" s="19">
        <v>8.0364170147291301</v>
      </c>
      <c r="EN62" s="19">
        <v>0.440114940369003</v>
      </c>
      <c r="EO62" s="19">
        <v>0.144377464011961</v>
      </c>
      <c r="EP62" s="19">
        <v>8.58046244435122E-4</v>
      </c>
      <c r="EQ62" s="39">
        <v>4.7359011531072896E-10</v>
      </c>
      <c r="ER62" s="19">
        <v>8.5048209594345803</v>
      </c>
      <c r="ES62" s="39">
        <v>2.5763422363233601E-7</v>
      </c>
      <c r="ET62" s="19">
        <v>270.883417154271</v>
      </c>
      <c r="EU62" s="19">
        <v>6.0744967987797103E-3</v>
      </c>
      <c r="EV62" s="19">
        <v>7.7822766371406199E-2</v>
      </c>
      <c r="EW62" s="19">
        <v>2.77232003961642</v>
      </c>
      <c r="EX62" s="19">
        <v>1.38954816977774E-3</v>
      </c>
      <c r="EY62" s="19">
        <v>33.203055094673097</v>
      </c>
      <c r="EZ62" s="19">
        <v>52.258794898346203</v>
      </c>
      <c r="FA62" s="19">
        <v>4.4777240746567699E-2</v>
      </c>
      <c r="FB62" s="19">
        <v>3.3521067912153102</v>
      </c>
      <c r="FC62" s="39">
        <v>8.4254543520138004E-8</v>
      </c>
      <c r="FD62" s="19">
        <v>2.8457474553102902</v>
      </c>
      <c r="FE62" s="19">
        <v>6.8832049084764396E-2</v>
      </c>
      <c r="FF62" s="39">
        <v>1.66658170394573E-7</v>
      </c>
      <c r="FG62" s="19">
        <v>4.4199392465768903E-3</v>
      </c>
      <c r="FH62" s="19">
        <v>1161.68776356269</v>
      </c>
      <c r="FI62" s="19">
        <v>2.91775538659512</v>
      </c>
      <c r="FJ62" s="19">
        <v>0.92333597193338302</v>
      </c>
      <c r="FK62" s="39">
        <v>2.5883603457177802E-7</v>
      </c>
      <c r="FL62" s="19">
        <v>7.1924009878860898E-2</v>
      </c>
      <c r="FM62" s="19">
        <v>1.69325902964035</v>
      </c>
      <c r="FN62" s="19">
        <v>4.7923350127701001</v>
      </c>
      <c r="FO62" s="19">
        <v>104.173523319477</v>
      </c>
      <c r="FP62" s="19">
        <v>6.5377566707933696E-2</v>
      </c>
      <c r="FQ62" s="19">
        <v>543.00152985926695</v>
      </c>
      <c r="FR62" s="19">
        <v>0.134441867916824</v>
      </c>
      <c r="FS62" s="39">
        <v>1.19513658505008E-7</v>
      </c>
      <c r="FT62" s="39">
        <v>9.7367169887919603E-8</v>
      </c>
      <c r="FU62" s="19">
        <v>2.7318422444375899E-2</v>
      </c>
      <c r="FV62" s="19">
        <v>3.3505269749812001</v>
      </c>
      <c r="FW62" s="39">
        <v>6.3536800783548598E-5</v>
      </c>
      <c r="FX62" s="19">
        <v>0.118904939663752</v>
      </c>
      <c r="FY62" s="19">
        <v>2.5461636289252098E-4</v>
      </c>
      <c r="FZ62" s="19">
        <v>6393.9007336451596</v>
      </c>
      <c r="GA62" s="15">
        <v>0</v>
      </c>
      <c r="GB62" s="15">
        <v>0</v>
      </c>
      <c r="GC62" s="15">
        <v>0</v>
      </c>
      <c r="GD62" s="15">
        <v>0</v>
      </c>
      <c r="GE62" s="15">
        <v>0</v>
      </c>
      <c r="GF62" s="15">
        <v>0</v>
      </c>
      <c r="GG62" s="15">
        <v>0</v>
      </c>
      <c r="GH62" s="15">
        <v>0</v>
      </c>
      <c r="GI62" s="15">
        <v>60.88</v>
      </c>
      <c r="GJ62" s="15">
        <v>0</v>
      </c>
      <c r="GK62" s="15">
        <v>0</v>
      </c>
      <c r="GL62" s="15">
        <v>0</v>
      </c>
      <c r="GM62" s="15">
        <v>5.4080000000000004</v>
      </c>
      <c r="GN62" s="15">
        <v>0</v>
      </c>
    </row>
    <row r="63" spans="1:196">
      <c r="A63" s="19" t="s">
        <v>219</v>
      </c>
      <c r="B63" s="19" t="s">
        <v>220</v>
      </c>
      <c r="C63" s="39">
        <v>1.8784114483025601E-6</v>
      </c>
      <c r="D63" s="19">
        <v>3.54535686224179E-2</v>
      </c>
      <c r="E63" s="19">
        <v>9.5350343740386E-3</v>
      </c>
      <c r="F63" s="19">
        <v>2.83496466048156E-2</v>
      </c>
      <c r="G63" s="19">
        <v>7.2632772383318602E-4</v>
      </c>
      <c r="H63" s="19">
        <v>2.7463212868229801E-2</v>
      </c>
      <c r="I63" s="19">
        <v>3.8073090509350802E-2</v>
      </c>
      <c r="J63" s="19">
        <v>5.3831744189085E-3</v>
      </c>
      <c r="K63" s="19">
        <v>1.0368190856578E-4</v>
      </c>
      <c r="L63" s="19">
        <v>2.1994143377953501E-3</v>
      </c>
      <c r="M63" s="19">
        <v>3.5085755193823001E-3</v>
      </c>
      <c r="N63" s="19">
        <v>8.1880028638760094E-2</v>
      </c>
      <c r="O63" s="19">
        <v>3.1131697918866902E-3</v>
      </c>
      <c r="P63" s="19">
        <v>0.769712363843012</v>
      </c>
      <c r="Q63" s="19">
        <v>2.35022305500428</v>
      </c>
      <c r="R63" s="19">
        <v>3.2722896611203701E-3</v>
      </c>
      <c r="S63" s="19">
        <v>3.4655837251463301E-3</v>
      </c>
      <c r="T63" s="39">
        <v>2.3572448458124699E-7</v>
      </c>
      <c r="U63" s="19">
        <v>1.8508100754822E-3</v>
      </c>
      <c r="V63" s="19">
        <v>1.1239299960133601E-2</v>
      </c>
      <c r="W63" s="19">
        <v>5.3450524080991303E-3</v>
      </c>
      <c r="X63" s="19">
        <v>6.6979314334609505E-2</v>
      </c>
      <c r="Y63" s="19">
        <v>0.32504679694366001</v>
      </c>
      <c r="Z63" s="19">
        <v>7.8161264387839905E-4</v>
      </c>
      <c r="AA63" s="19">
        <v>1.9331956978122601E-2</v>
      </c>
      <c r="AB63" s="19">
        <v>3.9797325790918901E-2</v>
      </c>
      <c r="AC63" s="19">
        <v>2.8858828508838402E-2</v>
      </c>
      <c r="AD63" s="19">
        <v>6.65182638560749E-3</v>
      </c>
      <c r="AE63" s="19">
        <v>6.3446359071843497E-2</v>
      </c>
      <c r="AF63" s="19">
        <v>0.26613160703715899</v>
      </c>
      <c r="AG63" s="19">
        <v>4.7405701347313201E-2</v>
      </c>
      <c r="AH63" s="39">
        <v>3.9171960740254899E-7</v>
      </c>
      <c r="AI63" s="19">
        <v>0.19011010087548499</v>
      </c>
      <c r="AJ63" s="19">
        <v>3.5748544160178599</v>
      </c>
      <c r="AK63" s="19">
        <v>1.4663019213074601E-2</v>
      </c>
      <c r="AL63" s="39">
        <v>7.78413160246364E-8</v>
      </c>
      <c r="AM63" s="19">
        <v>0.102881819238689</v>
      </c>
      <c r="AN63" s="19">
        <v>3.2869027164697702E-2</v>
      </c>
      <c r="AO63" s="19">
        <v>6.7995723782206304E-3</v>
      </c>
      <c r="AP63" s="19">
        <v>5.63313973314506E-4</v>
      </c>
      <c r="AQ63" s="39">
        <v>2.10457321426838E-7</v>
      </c>
      <c r="AR63" s="19">
        <v>9.1041419362594201E-4</v>
      </c>
      <c r="AS63" s="19">
        <v>4.1852228441472003E-2</v>
      </c>
      <c r="AT63" s="19">
        <v>4.2871317420163299E-2</v>
      </c>
      <c r="AU63" s="39">
        <v>2.9488627646758702E-7</v>
      </c>
      <c r="AV63" s="19">
        <v>14.1436733109611</v>
      </c>
      <c r="AW63" s="19">
        <v>3.07400179245894E-4</v>
      </c>
      <c r="AX63" s="19">
        <v>4.9875843218577E-2</v>
      </c>
      <c r="AY63" s="19">
        <v>2.7159150435097E-2</v>
      </c>
      <c r="AZ63" s="19">
        <v>2.93104453230601E-2</v>
      </c>
      <c r="BA63" s="19">
        <v>1.29403958654924E-3</v>
      </c>
      <c r="BB63" s="39">
        <v>3.9907141892378498E-7</v>
      </c>
      <c r="BC63" s="39">
        <v>2.20643386787618E-7</v>
      </c>
      <c r="BD63" s="19">
        <v>7.3508655899753497E-3</v>
      </c>
      <c r="BE63" s="19">
        <v>6.9685218194715098E-3</v>
      </c>
      <c r="BF63" s="19">
        <v>0.185683008240147</v>
      </c>
      <c r="BG63" s="19">
        <v>6.3966740617581097E-3</v>
      </c>
      <c r="BH63" s="19">
        <v>4.5935755061651002E-3</v>
      </c>
      <c r="BI63" s="19">
        <v>9.1945710878434497</v>
      </c>
      <c r="BJ63" s="19">
        <v>2.8459584423374301E-3</v>
      </c>
      <c r="BK63" s="19">
        <v>0</v>
      </c>
      <c r="BL63" s="19">
        <v>4.0301337227199099E-2</v>
      </c>
      <c r="BM63" s="19">
        <v>0.135875243586835</v>
      </c>
      <c r="BN63" s="19">
        <v>3.30335336990398E-3</v>
      </c>
      <c r="BO63" s="19">
        <v>7.1236297970987596E-4</v>
      </c>
      <c r="BP63" s="19">
        <v>1.2185021822026201</v>
      </c>
      <c r="BQ63" s="19">
        <v>3.11164656562149</v>
      </c>
      <c r="BR63" s="19">
        <v>67.230954955925199</v>
      </c>
      <c r="BS63" s="19">
        <v>2.1019791458526602E-2</v>
      </c>
      <c r="BT63" s="39">
        <v>1.3511999112175E-7</v>
      </c>
      <c r="BU63" s="19">
        <v>1.49788289153997E-3</v>
      </c>
      <c r="BV63" s="19">
        <v>1.7764662872536498E-2</v>
      </c>
      <c r="BW63" s="19">
        <v>2.48300909280902E-3</v>
      </c>
      <c r="BX63" s="19">
        <v>1.1257893405021299E-2</v>
      </c>
      <c r="BY63" s="19">
        <v>3.3124132295178299</v>
      </c>
      <c r="BZ63" s="19">
        <v>2.1695445910267602E-2</v>
      </c>
      <c r="CA63" s="39">
        <v>1.8095764661877701E-7</v>
      </c>
      <c r="CB63" s="39">
        <v>9.96927364765169E-8</v>
      </c>
      <c r="CC63" s="19">
        <v>5.4839536141595202E-2</v>
      </c>
      <c r="CD63" s="19">
        <v>0.70992700114037</v>
      </c>
      <c r="CE63" s="19">
        <v>1.58701393758394</v>
      </c>
      <c r="CF63" s="19">
        <v>1.74247636242917E-3</v>
      </c>
      <c r="CG63" s="19">
        <v>6.7314046371550695E-2</v>
      </c>
      <c r="CH63" s="39">
        <v>1.5855364096204699E-7</v>
      </c>
      <c r="CI63" s="19">
        <v>1.69443943431168E-3</v>
      </c>
      <c r="CJ63" s="19">
        <v>1.22222581143068E-2</v>
      </c>
      <c r="CK63" s="19">
        <v>4.3962901092053697E-2</v>
      </c>
      <c r="CL63" s="19">
        <v>3.6743909540998799E-3</v>
      </c>
      <c r="CM63" s="19">
        <v>2.50863639098436E-4</v>
      </c>
      <c r="CN63" s="39">
        <v>1.4223772939441899E-7</v>
      </c>
      <c r="CO63" s="19">
        <v>1.8510113164036699E-2</v>
      </c>
      <c r="CP63" s="19">
        <v>1.1885218350623301E-2</v>
      </c>
      <c r="CQ63" s="19">
        <v>6.1240906284509802E-2</v>
      </c>
      <c r="CR63" s="19">
        <v>7.1346278183778103E-4</v>
      </c>
      <c r="CS63" s="19">
        <v>0.21978794686169001</v>
      </c>
      <c r="CT63" s="19">
        <v>2.0681390723267402E-2</v>
      </c>
      <c r="CU63" s="19">
        <v>0.44402419967833701</v>
      </c>
      <c r="CV63" s="39">
        <v>1.2660493379566499E-7</v>
      </c>
      <c r="CW63" s="19">
        <v>1.5690606270250599E-2</v>
      </c>
      <c r="CX63" s="19">
        <v>7.1175374929837304E-3</v>
      </c>
      <c r="CY63" s="19">
        <v>0.53161735687955602</v>
      </c>
      <c r="CZ63" s="19">
        <v>10.7697909909872</v>
      </c>
      <c r="DA63" s="19">
        <v>6.1185700872478802E-3</v>
      </c>
      <c r="DB63" s="19">
        <v>1.09888532834588E-2</v>
      </c>
      <c r="DC63" s="19">
        <v>5.4122675545149003E-3</v>
      </c>
      <c r="DD63" s="19">
        <v>0.80071216618711105</v>
      </c>
      <c r="DE63" s="19">
        <v>5.8482864910348496E-4</v>
      </c>
      <c r="DF63" s="19">
        <v>1.90444098248538E-4</v>
      </c>
      <c r="DG63" s="19">
        <v>5.2249626127627402E-2</v>
      </c>
      <c r="DH63" s="19">
        <v>8.7405930712817007E-3</v>
      </c>
      <c r="DI63" s="19">
        <v>0.50291517800244701</v>
      </c>
      <c r="DJ63" s="19">
        <v>1.97605121366266E-2</v>
      </c>
      <c r="DK63" s="19">
        <v>2.0523484886908099E-3</v>
      </c>
      <c r="DL63" s="19">
        <v>32.901899071169296</v>
      </c>
      <c r="DM63" s="19">
        <v>4.1208631117455201E-2</v>
      </c>
      <c r="DN63" s="19">
        <v>8.4713625141401598E-4</v>
      </c>
      <c r="DO63" s="19">
        <v>3.0733791420173399E-2</v>
      </c>
      <c r="DP63" s="19">
        <v>3.6039354659282499E-2</v>
      </c>
      <c r="DQ63" s="19">
        <v>1.6024294443670001E-2</v>
      </c>
      <c r="DR63" s="19">
        <v>0.45361869860232701</v>
      </c>
      <c r="DS63" s="19">
        <v>1.7652314602625601E-2</v>
      </c>
      <c r="DT63" s="19">
        <v>2.28290669176805E-2</v>
      </c>
      <c r="DU63" s="19">
        <v>9.2937064924453303E-4</v>
      </c>
      <c r="DV63" s="19">
        <v>2.49635032481367E-2</v>
      </c>
      <c r="DW63" s="19">
        <v>2.7710436719727598E-2</v>
      </c>
      <c r="DX63" s="19">
        <v>4.2025470646244404E-3</v>
      </c>
      <c r="DY63" s="19">
        <v>0.64857541977964295</v>
      </c>
      <c r="DZ63" s="19">
        <v>1.42076865936418</v>
      </c>
      <c r="EA63" s="19">
        <v>2.17734582898398E-2</v>
      </c>
      <c r="EB63" s="19">
        <v>0.90746671450416005</v>
      </c>
      <c r="EC63" s="19">
        <v>1.43160425550949E-3</v>
      </c>
      <c r="ED63" s="19">
        <v>3.6783654242540501E-2</v>
      </c>
      <c r="EE63" s="19">
        <v>1.8278966517366699E-2</v>
      </c>
      <c r="EF63" s="19">
        <v>2.5061927236357199E-2</v>
      </c>
      <c r="EG63" s="19">
        <v>2.10301064790234E-4</v>
      </c>
      <c r="EH63" s="19">
        <v>1.37643280022176E-2</v>
      </c>
      <c r="EI63" s="19">
        <v>0.61840331856569997</v>
      </c>
      <c r="EJ63" s="19">
        <v>7.30416856881447</v>
      </c>
      <c r="EK63" s="19">
        <v>1.2274620570897201E-4</v>
      </c>
      <c r="EL63" s="19">
        <v>5.6134544293911697E-3</v>
      </c>
      <c r="EM63" s="19">
        <v>0.160527307877323</v>
      </c>
      <c r="EN63" s="19">
        <v>4.2640415243490101E-3</v>
      </c>
      <c r="EO63" s="19">
        <v>2.4347307965008201E-3</v>
      </c>
      <c r="EP63" s="19">
        <v>1.49721536940276E-4</v>
      </c>
      <c r="EQ63" s="39">
        <v>8.0401162075910404E-10</v>
      </c>
      <c r="ER63" s="19">
        <v>5.7829330494680399E-2</v>
      </c>
      <c r="ES63" s="39">
        <v>4.8508094501647197E-7</v>
      </c>
      <c r="ET63" s="19">
        <v>0.529598314002802</v>
      </c>
      <c r="EU63" s="19">
        <v>9.1150458985015101E-2</v>
      </c>
      <c r="EV63" s="19">
        <v>1.2203428483550801E-2</v>
      </c>
      <c r="EW63" s="19">
        <v>9.1391837117141394E-3</v>
      </c>
      <c r="EX63" s="19">
        <v>2.78037434599579E-2</v>
      </c>
      <c r="EY63" s="19">
        <v>0.13013820747677099</v>
      </c>
      <c r="EZ63" s="19">
        <v>7.7542036745985796E-2</v>
      </c>
      <c r="FA63" s="19">
        <v>2.1962669266560399E-2</v>
      </c>
      <c r="FB63" s="19">
        <v>0.33186429893351399</v>
      </c>
      <c r="FC63" s="39">
        <v>9.9761677513546901E-8</v>
      </c>
      <c r="FD63" s="19">
        <v>0.77778340252380296</v>
      </c>
      <c r="FE63" s="19">
        <v>2.6969577915023201E-3</v>
      </c>
      <c r="FF63" s="39">
        <v>1.73359486016162E-7</v>
      </c>
      <c r="FG63" s="19">
        <v>7.8303686473626902E-3</v>
      </c>
      <c r="FH63" s="19">
        <v>3.0187211051720701E-3</v>
      </c>
      <c r="FI63" s="19">
        <v>0.11897365188377899</v>
      </c>
      <c r="FJ63" s="19">
        <v>3.3985001365849997E-2</v>
      </c>
      <c r="FK63" s="39">
        <v>2.6946136150273702E-7</v>
      </c>
      <c r="FL63" s="19">
        <v>9.00612184199822E-3</v>
      </c>
      <c r="FM63" s="19">
        <v>1.0586087356586301E-3</v>
      </c>
      <c r="FN63" s="19">
        <v>6.3077945158656307E-2</v>
      </c>
      <c r="FO63" s="19">
        <v>28.957588417427701</v>
      </c>
      <c r="FP63" s="19">
        <v>4.50748805851078E-2</v>
      </c>
      <c r="FQ63" s="19">
        <v>0.20052762356835099</v>
      </c>
      <c r="FR63" s="19">
        <v>0.16022490153536501</v>
      </c>
      <c r="FS63" s="39">
        <v>1.3958091965119701E-7</v>
      </c>
      <c r="FT63" s="19">
        <v>2.4350765708251401E-4</v>
      </c>
      <c r="FU63" s="19">
        <v>0.201440947561841</v>
      </c>
      <c r="FV63" s="19">
        <v>13.668598256190799</v>
      </c>
      <c r="FW63" s="19">
        <v>3.4182478750045802E-3</v>
      </c>
      <c r="FX63" s="19">
        <v>1.8327536685698E-2</v>
      </c>
      <c r="FY63" s="19">
        <v>1.8637985798693101E-2</v>
      </c>
      <c r="FZ63" s="19">
        <v>213.38579631855899</v>
      </c>
      <c r="GA63" s="15">
        <v>0</v>
      </c>
      <c r="GB63" s="15">
        <v>5.6000000000000001E-2</v>
      </c>
      <c r="GC63" s="15">
        <v>0</v>
      </c>
      <c r="GD63" s="15">
        <v>0</v>
      </c>
      <c r="GE63" s="15">
        <v>14.029</v>
      </c>
      <c r="GF63" s="15">
        <v>0</v>
      </c>
      <c r="GG63" s="15">
        <v>0</v>
      </c>
      <c r="GH63" s="15">
        <v>0.41099999999999998</v>
      </c>
      <c r="GI63" s="15">
        <v>4.08</v>
      </c>
      <c r="GJ63" s="15">
        <v>4.6369999999999996</v>
      </c>
      <c r="GK63" s="15">
        <v>0</v>
      </c>
      <c r="GL63" s="15">
        <v>0</v>
      </c>
      <c r="GM63" s="15">
        <v>2.3090000000000002</v>
      </c>
      <c r="GN63" s="15">
        <v>0</v>
      </c>
    </row>
    <row r="64" spans="1:196">
      <c r="A64" s="19" t="s">
        <v>13</v>
      </c>
      <c r="B64" s="19" t="s">
        <v>221</v>
      </c>
      <c r="C64" s="19">
        <v>0.27092581114464398</v>
      </c>
      <c r="D64" s="19">
        <v>0.50004201808619098</v>
      </c>
      <c r="E64" s="19">
        <v>1.2440204408756901</v>
      </c>
      <c r="F64" s="19">
        <v>16.0294720713602</v>
      </c>
      <c r="G64" s="19">
        <v>2.23825446570536</v>
      </c>
      <c r="H64" s="19">
        <v>648.75469333447904</v>
      </c>
      <c r="I64" s="19">
        <v>3.07366984755767</v>
      </c>
      <c r="J64" s="19">
        <v>17.568270878491901</v>
      </c>
      <c r="K64" s="19">
        <v>919.69582008743305</v>
      </c>
      <c r="L64" s="19">
        <v>6.0124618418161803E-3</v>
      </c>
      <c r="M64" s="19">
        <v>0.53534799277239198</v>
      </c>
      <c r="N64" s="19">
        <v>19.671115043280299</v>
      </c>
      <c r="O64" s="19">
        <v>0.284410508929616</v>
      </c>
      <c r="P64" s="19">
        <v>64.756543605337598</v>
      </c>
      <c r="Q64" s="19">
        <v>25.0872177049926</v>
      </c>
      <c r="R64" s="19">
        <v>4.6578788511803498E-2</v>
      </c>
      <c r="S64" s="19">
        <v>3.9507561525499002E-2</v>
      </c>
      <c r="T64" s="19">
        <v>5.6538330531087803E-2</v>
      </c>
      <c r="U64" s="19">
        <v>5.2031324841841399E-2</v>
      </c>
      <c r="V64" s="19">
        <v>8.8189405098338905E-2</v>
      </c>
      <c r="W64" s="19">
        <v>2.9874521915352899E-2</v>
      </c>
      <c r="X64" s="19">
        <v>24.9556864097719</v>
      </c>
      <c r="Y64" s="19">
        <v>0.33138790192085099</v>
      </c>
      <c r="Z64" s="19">
        <v>217.17220733358201</v>
      </c>
      <c r="AA64" s="19">
        <v>7.4339515364958697E-3</v>
      </c>
      <c r="AB64" s="19">
        <v>4.2691440204979799E-3</v>
      </c>
      <c r="AC64" s="19">
        <v>14.0428731157896</v>
      </c>
      <c r="AD64" s="19">
        <v>3.8270803629137698E-3</v>
      </c>
      <c r="AE64" s="19">
        <v>1.2031480008815201</v>
      </c>
      <c r="AF64" s="19">
        <v>136.513511114192</v>
      </c>
      <c r="AG64" s="19">
        <v>0.23413604616245101</v>
      </c>
      <c r="AH64" s="19">
        <v>2.4353009165716401E-2</v>
      </c>
      <c r="AI64" s="19">
        <v>5.8466146493214097</v>
      </c>
      <c r="AJ64" s="19">
        <v>699.11838494573703</v>
      </c>
      <c r="AK64" s="19">
        <v>7.02183815136899</v>
      </c>
      <c r="AL64" s="39">
        <v>1.00771245651729E-7</v>
      </c>
      <c r="AM64" s="19">
        <v>0.59940378682820505</v>
      </c>
      <c r="AN64" s="19">
        <v>1.4064887230210401</v>
      </c>
      <c r="AO64" s="19">
        <v>6.7068977838829098E-3</v>
      </c>
      <c r="AP64" s="19">
        <v>1.1792579267724199</v>
      </c>
      <c r="AQ64" s="19">
        <v>0.113176230055065</v>
      </c>
      <c r="AR64" s="19">
        <v>2.8628763077558701</v>
      </c>
      <c r="AS64" s="19">
        <v>18.1368033121718</v>
      </c>
      <c r="AT64" s="19">
        <v>8.9464673753196097E-2</v>
      </c>
      <c r="AU64" s="39">
        <v>4.63377708900454E-7</v>
      </c>
      <c r="AV64" s="19">
        <v>20.466719287990699</v>
      </c>
      <c r="AW64" s="19">
        <v>4.0724628351803804E-3</v>
      </c>
      <c r="AX64" s="19">
        <v>0.81464793140480896</v>
      </c>
      <c r="AY64" s="19">
        <v>2.8746853087825999</v>
      </c>
      <c r="AZ64" s="19">
        <v>15.0359655097117</v>
      </c>
      <c r="BA64" s="19">
        <v>9.3016419136217193E-3</v>
      </c>
      <c r="BB64" s="19">
        <v>0.15692795401229601</v>
      </c>
      <c r="BC64" s="19">
        <v>2.12017046796575E-4</v>
      </c>
      <c r="BD64" s="19">
        <v>6.5758589890881103</v>
      </c>
      <c r="BE64" s="39">
        <v>2.3667166600451799E-7</v>
      </c>
      <c r="BF64" s="19">
        <v>1.3493249926989499</v>
      </c>
      <c r="BG64" s="19">
        <v>0.88911922708604296</v>
      </c>
      <c r="BH64" s="19">
        <v>0.90412340929039103</v>
      </c>
      <c r="BI64" s="19">
        <v>66.207429174601202</v>
      </c>
      <c r="BJ64" s="39">
        <v>3.1142005003597301E-6</v>
      </c>
      <c r="BK64" s="19">
        <v>8.0919857143683699E-4</v>
      </c>
      <c r="BL64" s="19">
        <v>0</v>
      </c>
      <c r="BM64" s="19">
        <v>212.751002138818</v>
      </c>
      <c r="BN64" s="19">
        <v>0.61398186835906499</v>
      </c>
      <c r="BO64" s="19">
        <v>37.995657535003602</v>
      </c>
      <c r="BP64" s="19">
        <v>2.6048943090032899</v>
      </c>
      <c r="BQ64" s="19">
        <v>0.15631125324787301</v>
      </c>
      <c r="BR64" s="39">
        <v>2.31251164449237E-7</v>
      </c>
      <c r="BS64" s="19">
        <v>7.39247780812662E-3</v>
      </c>
      <c r="BT64" s="39">
        <v>1.70525876434648E-7</v>
      </c>
      <c r="BU64" s="19">
        <v>7.5863204110458798E-2</v>
      </c>
      <c r="BV64" s="19">
        <v>8.2189454122497594</v>
      </c>
      <c r="BW64" s="19">
        <v>5.8452965790069102</v>
      </c>
      <c r="BX64" s="19">
        <v>0.46311534686775802</v>
      </c>
      <c r="BY64" s="19">
        <v>57.590815407366101</v>
      </c>
      <c r="BZ64" s="19">
        <v>0.13910717262615599</v>
      </c>
      <c r="CA64" s="19">
        <v>161.686008690405</v>
      </c>
      <c r="CB64" s="19">
        <v>48.750571610918797</v>
      </c>
      <c r="CC64" s="19">
        <v>3.3447473621794801</v>
      </c>
      <c r="CD64" s="19">
        <v>19.1479331879904</v>
      </c>
      <c r="CE64" s="19">
        <v>100.702557578995</v>
      </c>
      <c r="CF64" s="19">
        <v>2.0567967583853201E-2</v>
      </c>
      <c r="CG64" s="19">
        <v>14.2466398603208</v>
      </c>
      <c r="CH64" s="19">
        <v>6.8462018421761499</v>
      </c>
      <c r="CI64" s="19">
        <v>135.30119344856399</v>
      </c>
      <c r="CJ64" s="19">
        <v>0.76435489738200102</v>
      </c>
      <c r="CK64" s="39">
        <v>2.9700258734786599E-7</v>
      </c>
      <c r="CL64" s="19">
        <v>2.7863450375696699</v>
      </c>
      <c r="CM64" s="19">
        <v>9.8314377307401504</v>
      </c>
      <c r="CN64" s="39">
        <v>1.9515847422501301E-7</v>
      </c>
      <c r="CO64" s="19">
        <v>7.8184409076141099</v>
      </c>
      <c r="CP64" s="19">
        <v>8.33586355716049</v>
      </c>
      <c r="CQ64" s="39">
        <v>3.9421591106035802E-7</v>
      </c>
      <c r="CR64" s="19">
        <v>9.1108239911633603E-3</v>
      </c>
      <c r="CS64" s="19">
        <v>4.3530088789314796</v>
      </c>
      <c r="CT64" s="19">
        <v>47.273643189549396</v>
      </c>
      <c r="CU64" s="19">
        <v>9.1748236564106698</v>
      </c>
      <c r="CV64" s="19">
        <v>0.168427668596281</v>
      </c>
      <c r="CW64" s="19">
        <v>3.54725752326119</v>
      </c>
      <c r="CX64" s="19">
        <v>1.97520439212631</v>
      </c>
      <c r="CY64" s="39">
        <v>3.7849189573942502E-7</v>
      </c>
      <c r="CZ64" s="19">
        <v>1.19365947357504E-4</v>
      </c>
      <c r="DA64" s="19">
        <v>4.0505168292516096</v>
      </c>
      <c r="DB64" s="19">
        <v>0.263586004102974</v>
      </c>
      <c r="DC64" s="19">
        <v>0.211054152437672</v>
      </c>
      <c r="DD64" s="19">
        <v>18.6497468434141</v>
      </c>
      <c r="DE64" s="19">
        <v>5.4898905304599301</v>
      </c>
      <c r="DF64" s="19">
        <v>8.6655902221883394E-2</v>
      </c>
      <c r="DG64" s="19">
        <v>5.0257194646428198</v>
      </c>
      <c r="DH64" s="19">
        <v>1.73609325066945</v>
      </c>
      <c r="DI64" s="19">
        <v>1.0120648711479299E-4</v>
      </c>
      <c r="DJ64" s="19">
        <v>1.8013453984507301E-2</v>
      </c>
      <c r="DK64" s="19">
        <v>3.8180719705216498E-2</v>
      </c>
      <c r="DL64" s="19">
        <v>48.395283931532397</v>
      </c>
      <c r="DM64" s="19">
        <v>0.45944637896089102</v>
      </c>
      <c r="DN64" s="19">
        <v>0.81796771055476203</v>
      </c>
      <c r="DO64" s="19">
        <v>0.21962536649717099</v>
      </c>
      <c r="DP64" s="19">
        <v>0.19280266362948101</v>
      </c>
      <c r="DQ64" s="19">
        <v>1.25697667563006</v>
      </c>
      <c r="DR64" s="19">
        <v>1.9461594400575399</v>
      </c>
      <c r="DS64" s="19">
        <v>0.66056216314953697</v>
      </c>
      <c r="DT64" s="19">
        <v>3.2595062685023102</v>
      </c>
      <c r="DU64" s="19">
        <v>0.64252302510124504</v>
      </c>
      <c r="DV64" s="19">
        <v>3.8539206450547203E-2</v>
      </c>
      <c r="DW64" s="19">
        <v>9.6297845922258603</v>
      </c>
      <c r="DX64" s="19">
        <v>0.57605288543840105</v>
      </c>
      <c r="DY64" s="19">
        <v>43.929940534929003</v>
      </c>
      <c r="DZ64" s="19">
        <v>1.4726795930532099</v>
      </c>
      <c r="EA64" s="19">
        <v>2.7610985107484201</v>
      </c>
      <c r="EB64" s="19">
        <v>36.860956606141102</v>
      </c>
      <c r="EC64" s="19">
        <v>8.6841207093648407</v>
      </c>
      <c r="ED64" s="19">
        <v>55.789917587867798</v>
      </c>
      <c r="EE64" s="19">
        <v>905.20629938978595</v>
      </c>
      <c r="EF64" s="19">
        <v>1.32086512328682</v>
      </c>
      <c r="EG64" s="19">
        <v>5.0259501041456404E-3</v>
      </c>
      <c r="EH64" s="39">
        <v>3.0601094123216802E-7</v>
      </c>
      <c r="EI64" s="19">
        <v>49.439730111411599</v>
      </c>
      <c r="EJ64" s="19">
        <v>0.66210113833668605</v>
      </c>
      <c r="EK64" s="19">
        <v>2.78468712122665</v>
      </c>
      <c r="EL64" s="19">
        <v>3.5321581720627999E-2</v>
      </c>
      <c r="EM64" s="19">
        <v>43.556975125850798</v>
      </c>
      <c r="EN64" s="19">
        <v>8.8375913115533091</v>
      </c>
      <c r="EO64" s="19">
        <v>1.16559907779454</v>
      </c>
      <c r="EP64" s="19">
        <v>4.8119935688342901E-3</v>
      </c>
      <c r="EQ64" s="39">
        <v>1.45336843168734E-9</v>
      </c>
      <c r="ER64" s="19">
        <v>0.20285986906370601</v>
      </c>
      <c r="ES64" s="39">
        <v>9.3838725771731295E-7</v>
      </c>
      <c r="ET64" s="19">
        <v>138.129307628162</v>
      </c>
      <c r="EU64" s="19">
        <v>2.0045905633773301E-3</v>
      </c>
      <c r="EV64" s="19">
        <v>0.18947535309774299</v>
      </c>
      <c r="EW64" s="19">
        <v>1.4986665981438201</v>
      </c>
      <c r="EX64" s="19">
        <v>9.8482264094377395E-2</v>
      </c>
      <c r="EY64" s="19">
        <v>7.1952006630903398</v>
      </c>
      <c r="EZ64" s="19">
        <v>125.88953939704101</v>
      </c>
      <c r="FA64" s="19">
        <v>0.58613946500473002</v>
      </c>
      <c r="FB64" s="19">
        <v>2.5894175285841401</v>
      </c>
      <c r="FC64" s="19">
        <v>5.8740293089521698</v>
      </c>
      <c r="FD64" s="19">
        <v>0.39280920218169202</v>
      </c>
      <c r="FE64" s="19">
        <v>0.116360492212481</v>
      </c>
      <c r="FF64" s="39">
        <v>1.7201127743459399E-7</v>
      </c>
      <c r="FG64" s="19">
        <v>3.6891373800096599E-3</v>
      </c>
      <c r="FH64" s="19">
        <v>10.696263777412801</v>
      </c>
      <c r="FI64" s="19">
        <v>7.2719174789956798</v>
      </c>
      <c r="FJ64" s="19">
        <v>436.50441350385597</v>
      </c>
      <c r="FK64" s="19">
        <v>42.120886607311398</v>
      </c>
      <c r="FL64" s="19">
        <v>0.14879452752479499</v>
      </c>
      <c r="FM64" s="19">
        <v>229.94659026602</v>
      </c>
      <c r="FN64" s="19">
        <v>72.391000479657905</v>
      </c>
      <c r="FO64" s="19">
        <v>46.448840378896598</v>
      </c>
      <c r="FP64" s="19">
        <v>1.3731070855269201</v>
      </c>
      <c r="FQ64" s="19">
        <v>298.74924702963602</v>
      </c>
      <c r="FR64" s="19">
        <v>0.64985042515225899</v>
      </c>
      <c r="FS64" s="19">
        <v>135.33395724499101</v>
      </c>
      <c r="FT64" s="39">
        <v>2.42431796618066E-7</v>
      </c>
      <c r="FU64" s="19">
        <v>0.48899274125844999</v>
      </c>
      <c r="FV64" s="19">
        <v>1.7882494969401399</v>
      </c>
      <c r="FW64" s="19">
        <v>1.8074815072711399E-3</v>
      </c>
      <c r="FX64" s="19">
        <v>0.38298985423416798</v>
      </c>
      <c r="FY64" s="19">
        <v>11.826748757768</v>
      </c>
      <c r="FZ64" s="19">
        <v>6723.8125799126601</v>
      </c>
      <c r="GA64" s="15">
        <v>0</v>
      </c>
      <c r="GB64" s="15">
        <v>0</v>
      </c>
      <c r="GC64" s="15">
        <v>1.2290000000000001</v>
      </c>
      <c r="GD64" s="15">
        <v>0</v>
      </c>
      <c r="GE64" s="15">
        <v>0</v>
      </c>
      <c r="GF64" s="15">
        <v>2.669</v>
      </c>
      <c r="GG64" s="15">
        <v>0</v>
      </c>
      <c r="GH64" s="15">
        <v>2.8330000000000002</v>
      </c>
      <c r="GI64" s="15">
        <v>0</v>
      </c>
      <c r="GJ64" s="15">
        <v>1.7150000000000001</v>
      </c>
      <c r="GK64" s="15">
        <v>0</v>
      </c>
      <c r="GL64" s="15">
        <v>0</v>
      </c>
      <c r="GM64" s="15">
        <v>0.27100000000000002</v>
      </c>
      <c r="GN64" s="15">
        <v>0</v>
      </c>
    </row>
    <row r="65" spans="1:196">
      <c r="A65" s="19" t="s">
        <v>222</v>
      </c>
      <c r="B65" s="19" t="s">
        <v>223</v>
      </c>
      <c r="C65" s="19">
        <v>85.623816664364497</v>
      </c>
      <c r="D65" s="19">
        <v>368.77064429783599</v>
      </c>
      <c r="E65" s="19">
        <v>3415.7607008037999</v>
      </c>
      <c r="F65" s="19">
        <v>425.86563671274399</v>
      </c>
      <c r="G65" s="19">
        <v>4018.63139085897</v>
      </c>
      <c r="H65" s="19">
        <v>225.25546612813801</v>
      </c>
      <c r="I65" s="19">
        <v>13158.2618838994</v>
      </c>
      <c r="J65" s="19">
        <v>79290.401759322602</v>
      </c>
      <c r="K65" s="19">
        <v>777.43305447322302</v>
      </c>
      <c r="L65" s="19">
        <v>33.738458835924</v>
      </c>
      <c r="M65" s="19">
        <v>607.10604476100195</v>
      </c>
      <c r="N65" s="19">
        <v>712.96909460349605</v>
      </c>
      <c r="O65" s="19">
        <v>29.187375617901299</v>
      </c>
      <c r="P65" s="19">
        <v>1733.9257747720401</v>
      </c>
      <c r="Q65" s="19">
        <v>47304.473685250101</v>
      </c>
      <c r="R65" s="19">
        <v>13.8995111442725</v>
      </c>
      <c r="S65" s="19">
        <v>29.7916895465669</v>
      </c>
      <c r="T65" s="19">
        <v>35.647125198452102</v>
      </c>
      <c r="U65" s="19">
        <v>228.78141064015301</v>
      </c>
      <c r="V65" s="19">
        <v>1108.49351216945</v>
      </c>
      <c r="W65" s="19">
        <v>91.231032065239901</v>
      </c>
      <c r="X65" s="19">
        <v>14008.9654881894</v>
      </c>
      <c r="Y65" s="19">
        <v>139.02651705306999</v>
      </c>
      <c r="Z65" s="19">
        <v>4308.4727625764899</v>
      </c>
      <c r="AA65" s="19">
        <v>97.977996794306804</v>
      </c>
      <c r="AB65" s="19">
        <v>17.434121736421499</v>
      </c>
      <c r="AC65" s="19">
        <v>23.127655624492402</v>
      </c>
      <c r="AD65" s="19">
        <v>130.32431760294301</v>
      </c>
      <c r="AE65" s="19">
        <v>184.04415017899899</v>
      </c>
      <c r="AF65" s="19">
        <v>15495.958720926899</v>
      </c>
      <c r="AG65" s="19">
        <v>13.491313927257901</v>
      </c>
      <c r="AH65" s="19">
        <v>28.6169295778578</v>
      </c>
      <c r="AI65" s="19">
        <v>3429.0472538582899</v>
      </c>
      <c r="AJ65" s="19">
        <v>116253.47041719699</v>
      </c>
      <c r="AK65" s="19">
        <v>2590.67785855886</v>
      </c>
      <c r="AL65" s="19">
        <v>1.75267625867975</v>
      </c>
      <c r="AM65" s="19">
        <v>98.772723020519095</v>
      </c>
      <c r="AN65" s="19">
        <v>406.00703192501499</v>
      </c>
      <c r="AO65" s="19">
        <v>199.54748772735701</v>
      </c>
      <c r="AP65" s="19">
        <v>3554.18157172777</v>
      </c>
      <c r="AQ65" s="19">
        <v>358.89755838233202</v>
      </c>
      <c r="AR65" s="19">
        <v>806.64706622645804</v>
      </c>
      <c r="AS65" s="19">
        <v>44552.262163386498</v>
      </c>
      <c r="AT65" s="19">
        <v>3.7491119741244399</v>
      </c>
      <c r="AU65" s="19">
        <v>231.68788623848801</v>
      </c>
      <c r="AV65" s="19">
        <v>26326.769197313901</v>
      </c>
      <c r="AW65" s="19">
        <v>4.50723862767473</v>
      </c>
      <c r="AX65" s="19">
        <v>336.653975217099</v>
      </c>
      <c r="AY65" s="19">
        <v>567.07602730144902</v>
      </c>
      <c r="AZ65" s="19">
        <v>3132.12459609287</v>
      </c>
      <c r="BA65" s="19">
        <v>204.520975684608</v>
      </c>
      <c r="BB65" s="19">
        <v>87.221991835296606</v>
      </c>
      <c r="BC65" s="19">
        <v>20.595583182962901</v>
      </c>
      <c r="BD65" s="19">
        <v>1797.28036553726</v>
      </c>
      <c r="BE65" s="19">
        <v>11.5463260238595</v>
      </c>
      <c r="BF65" s="19">
        <v>535.92981639149298</v>
      </c>
      <c r="BG65" s="19">
        <v>14.244116355935301</v>
      </c>
      <c r="BH65" s="19">
        <v>13250.8514628422</v>
      </c>
      <c r="BI65" s="19">
        <v>132908.35958415299</v>
      </c>
      <c r="BJ65" s="19">
        <v>52.830847597550999</v>
      </c>
      <c r="BK65" s="19">
        <v>5.1502476034407501</v>
      </c>
      <c r="BL65" s="19">
        <v>420.546078663721</v>
      </c>
      <c r="BM65" s="19">
        <v>0</v>
      </c>
      <c r="BN65" s="19">
        <v>357.81576806319998</v>
      </c>
      <c r="BO65" s="19">
        <v>6833.7147990744497</v>
      </c>
      <c r="BP65" s="19">
        <v>376.43719045699999</v>
      </c>
      <c r="BQ65" s="19">
        <v>168.08882264840599</v>
      </c>
      <c r="BR65" s="19">
        <v>2.8112059913933498</v>
      </c>
      <c r="BS65" s="19">
        <v>14.334243235930099</v>
      </c>
      <c r="BT65" s="19">
        <v>30.792140880879199</v>
      </c>
      <c r="BU65" s="19">
        <v>178.52930907572201</v>
      </c>
      <c r="BV65" s="19">
        <v>7245.5493140173803</v>
      </c>
      <c r="BW65" s="19">
        <v>27548.795604482599</v>
      </c>
      <c r="BX65" s="19">
        <v>807.53953224627605</v>
      </c>
      <c r="BY65" s="19">
        <v>14519.087219208501</v>
      </c>
      <c r="BZ65" s="19">
        <v>3235.63783782788</v>
      </c>
      <c r="CA65" s="19">
        <v>2877.43273107196</v>
      </c>
      <c r="CB65" s="19">
        <v>545.16678941371197</v>
      </c>
      <c r="CC65" s="19">
        <v>18091.304889762399</v>
      </c>
      <c r="CD65" s="19">
        <v>6237.5244670950997</v>
      </c>
      <c r="CE65" s="19">
        <v>74696.930508535705</v>
      </c>
      <c r="CF65" s="19">
        <v>90.049718419140504</v>
      </c>
      <c r="CG65" s="19">
        <v>27692.5639849209</v>
      </c>
      <c r="CH65" s="19">
        <v>862.84770295875205</v>
      </c>
      <c r="CI65" s="19">
        <v>1798.36410739599</v>
      </c>
      <c r="CJ65" s="19">
        <v>322.92777563506598</v>
      </c>
      <c r="CK65" s="19">
        <v>5.3747195556923699E-2</v>
      </c>
      <c r="CL65" s="19">
        <v>2330.9337308735398</v>
      </c>
      <c r="CM65" s="19">
        <v>37.093364419784997</v>
      </c>
      <c r="CN65" s="19">
        <v>41.498429870899997</v>
      </c>
      <c r="CO65" s="19">
        <v>1469.96262217148</v>
      </c>
      <c r="CP65" s="19">
        <v>1137.20142206223</v>
      </c>
      <c r="CQ65" s="19">
        <v>5.72775434504213</v>
      </c>
      <c r="CR65" s="19">
        <v>39.387579367603799</v>
      </c>
      <c r="CS65" s="19">
        <v>395.14956121164602</v>
      </c>
      <c r="CT65" s="19">
        <v>4065.6085575178199</v>
      </c>
      <c r="CU65" s="19">
        <v>21057.246101363598</v>
      </c>
      <c r="CV65" s="19">
        <v>35.417387962199101</v>
      </c>
      <c r="CW65" s="19">
        <v>38.929443334842198</v>
      </c>
      <c r="CX65" s="19">
        <v>4863.4257312854897</v>
      </c>
      <c r="CY65" s="19">
        <v>65.972604395563593</v>
      </c>
      <c r="CZ65" s="19">
        <v>154.591268650899</v>
      </c>
      <c r="DA65" s="19">
        <v>712.89210541755904</v>
      </c>
      <c r="DB65" s="19">
        <v>58.262297184407103</v>
      </c>
      <c r="DC65" s="19">
        <v>166.30534845916301</v>
      </c>
      <c r="DD65" s="19">
        <v>16489.431726467301</v>
      </c>
      <c r="DE65" s="19">
        <v>164.91183787111399</v>
      </c>
      <c r="DF65" s="19">
        <v>139.35045078991001</v>
      </c>
      <c r="DG65" s="19">
        <v>2477.0381396636799</v>
      </c>
      <c r="DH65" s="19">
        <v>74.425786555557195</v>
      </c>
      <c r="DI65" s="19">
        <v>105.08702948579401</v>
      </c>
      <c r="DJ65" s="19">
        <v>90.6500414070332</v>
      </c>
      <c r="DK65" s="19">
        <v>137.73212298685701</v>
      </c>
      <c r="DL65" s="19">
        <v>89212.825115607498</v>
      </c>
      <c r="DM65" s="19">
        <v>1935.2753471600099</v>
      </c>
      <c r="DN65" s="19">
        <v>82.776248614668205</v>
      </c>
      <c r="DO65" s="19">
        <v>45.970043457955597</v>
      </c>
      <c r="DP65" s="19">
        <v>1366.7037780026301</v>
      </c>
      <c r="DQ65" s="19">
        <v>11777.0449507863</v>
      </c>
      <c r="DR65" s="19">
        <v>657.31098929385098</v>
      </c>
      <c r="DS65" s="19">
        <v>952.30624089758101</v>
      </c>
      <c r="DT65" s="19">
        <v>355.75853843226901</v>
      </c>
      <c r="DU65" s="19">
        <v>57.008919995313398</v>
      </c>
      <c r="DV65" s="19">
        <v>192.551104126594</v>
      </c>
      <c r="DW65" s="19">
        <v>1324.7668687316</v>
      </c>
      <c r="DX65" s="19">
        <v>2261.93376805465</v>
      </c>
      <c r="DY65" s="19">
        <v>66234.236958390393</v>
      </c>
      <c r="DZ65" s="19">
        <v>9227.6707824052392</v>
      </c>
      <c r="EA65" s="19">
        <v>3828.5939509124501</v>
      </c>
      <c r="EB65" s="19">
        <v>23085.7309566041</v>
      </c>
      <c r="EC65" s="19">
        <v>405.37985594369599</v>
      </c>
      <c r="ED65" s="19">
        <v>16493.9375770888</v>
      </c>
      <c r="EE65" s="19">
        <v>35545.4990509052</v>
      </c>
      <c r="EF65" s="19">
        <v>72.646062839281001</v>
      </c>
      <c r="EG65" s="19">
        <v>1.0558200190265801</v>
      </c>
      <c r="EH65" s="19">
        <v>0.48631259705489699</v>
      </c>
      <c r="EI65" s="19">
        <v>10577.117886984301</v>
      </c>
      <c r="EJ65" s="19">
        <v>89.956412439977996</v>
      </c>
      <c r="EK65" s="19">
        <v>2785.45329418038</v>
      </c>
      <c r="EL65" s="19">
        <v>35.658644934353802</v>
      </c>
      <c r="EM65" s="19">
        <v>13884.183693650901</v>
      </c>
      <c r="EN65" s="19">
        <v>16340.714381538501</v>
      </c>
      <c r="EO65" s="19">
        <v>5237.5597937198199</v>
      </c>
      <c r="EP65" s="19">
        <v>0.68274067942324201</v>
      </c>
      <c r="EQ65" s="19">
        <v>5.3865906174944203E-2</v>
      </c>
      <c r="ER65" s="19">
        <v>10580.924853918799</v>
      </c>
      <c r="ES65" s="19">
        <v>23.838105733095698</v>
      </c>
      <c r="ET65" s="19">
        <v>53370.8156413174</v>
      </c>
      <c r="EU65" s="19">
        <v>428.53973101384901</v>
      </c>
      <c r="EV65" s="19">
        <v>140.06942529505</v>
      </c>
      <c r="EW65" s="19">
        <v>323.142780650698</v>
      </c>
      <c r="EX65" s="19">
        <v>25.500167994951401</v>
      </c>
      <c r="EY65" s="19">
        <v>35415.0040213834</v>
      </c>
      <c r="EZ65" s="19">
        <v>70214.985105879401</v>
      </c>
      <c r="FA65" s="19">
        <v>53.706887248107499</v>
      </c>
      <c r="FB65" s="19">
        <v>9507.8131734571907</v>
      </c>
      <c r="FC65" s="19">
        <v>41.557235758942397</v>
      </c>
      <c r="FD65" s="19">
        <v>5682.18770509567</v>
      </c>
      <c r="FE65" s="19">
        <v>1016.84185764286</v>
      </c>
      <c r="FF65" s="19">
        <v>1.5271362819147001</v>
      </c>
      <c r="FG65" s="19">
        <v>14.3800588459253</v>
      </c>
      <c r="FH65" s="19">
        <v>162.593092949355</v>
      </c>
      <c r="FI65" s="19">
        <v>1723.34657855776</v>
      </c>
      <c r="FJ65" s="19">
        <v>27479.268817972599</v>
      </c>
      <c r="FK65" s="19">
        <v>828.34527724624797</v>
      </c>
      <c r="FL65" s="19">
        <v>149.79350657400201</v>
      </c>
      <c r="FM65" s="19">
        <v>5545.4133506968701</v>
      </c>
      <c r="FN65" s="19">
        <v>14803.620140681</v>
      </c>
      <c r="FO65" s="19">
        <v>111208.019037113</v>
      </c>
      <c r="FP65" s="19">
        <v>130.76053493465901</v>
      </c>
      <c r="FQ65" s="19">
        <v>181687.78146105699</v>
      </c>
      <c r="FR65" s="19">
        <v>391.96213298178202</v>
      </c>
      <c r="FS65" s="19">
        <v>548.72659181516303</v>
      </c>
      <c r="FT65" s="19">
        <v>1.6873661530209101</v>
      </c>
      <c r="FU65" s="19">
        <v>2314.0594163638302</v>
      </c>
      <c r="FV65" s="19">
        <v>2751.1495835245</v>
      </c>
      <c r="FW65" s="19">
        <v>103.242405326091</v>
      </c>
      <c r="FX65" s="19">
        <v>82.2470451675172</v>
      </c>
      <c r="FY65" s="19">
        <v>62.923767770856898</v>
      </c>
      <c r="FZ65" s="19">
        <v>1642078.7540829</v>
      </c>
      <c r="GA65" s="15">
        <v>422.69499999999999</v>
      </c>
      <c r="GB65" s="15">
        <v>1573.2360000000001</v>
      </c>
      <c r="GC65" s="15">
        <v>954.05600000000004</v>
      </c>
      <c r="GD65" s="15">
        <v>2.0390000000000001</v>
      </c>
      <c r="GE65" s="15">
        <v>6872.3029999999999</v>
      </c>
      <c r="GF65" s="15">
        <v>3420.002</v>
      </c>
      <c r="GG65" s="15">
        <v>59.886000000000003</v>
      </c>
      <c r="GH65" s="15">
        <v>0.76900000000000002</v>
      </c>
      <c r="GI65" s="15">
        <v>922.33900000000006</v>
      </c>
      <c r="GJ65" s="15">
        <v>0.495</v>
      </c>
      <c r="GK65" s="15">
        <v>31.856999999999999</v>
      </c>
      <c r="GL65" s="15">
        <v>11.714</v>
      </c>
      <c r="GM65" s="15">
        <v>38.476999999999997</v>
      </c>
      <c r="GN65" s="15">
        <v>0.752</v>
      </c>
    </row>
    <row r="66" spans="1:196">
      <c r="A66" s="19" t="s">
        <v>224</v>
      </c>
      <c r="B66" s="19" t="s">
        <v>225</v>
      </c>
      <c r="C66" s="19">
        <v>1.7160791909202799E-4</v>
      </c>
      <c r="D66" s="19">
        <v>4.1396129311595198E-2</v>
      </c>
      <c r="E66" s="19">
        <v>3.1660861172690402</v>
      </c>
      <c r="F66" s="19">
        <v>0.42599342502020099</v>
      </c>
      <c r="G66" s="19">
        <v>0.26950524659737701</v>
      </c>
      <c r="H66" s="19">
        <v>1.40434108395704</v>
      </c>
      <c r="I66" s="19">
        <v>27.2196861276174</v>
      </c>
      <c r="J66" s="19">
        <v>20.1315592286639</v>
      </c>
      <c r="K66" s="19">
        <v>1.4430444667243299E-2</v>
      </c>
      <c r="L66" s="19">
        <v>0.68212069419024401</v>
      </c>
      <c r="M66" s="19">
        <v>0.20349697613036999</v>
      </c>
      <c r="N66" s="19">
        <v>0.30571596481788299</v>
      </c>
      <c r="O66" s="19">
        <v>9.2885610563387705E-2</v>
      </c>
      <c r="P66" s="19">
        <v>31.288873723416</v>
      </c>
      <c r="Q66" s="19">
        <v>201.97755281251301</v>
      </c>
      <c r="R66" s="19">
        <v>1.7760757711594299E-2</v>
      </c>
      <c r="S66" s="19">
        <v>20.7957258464223</v>
      </c>
      <c r="T66" s="39">
        <v>1.9079707979733499E-7</v>
      </c>
      <c r="U66" s="19">
        <v>3.3674142539256101E-3</v>
      </c>
      <c r="V66" s="19">
        <v>4.0234763798870103</v>
      </c>
      <c r="W66" s="19">
        <v>9.8673213381922607E-3</v>
      </c>
      <c r="X66" s="19">
        <v>240.02674015731901</v>
      </c>
      <c r="Y66" s="19">
        <v>1.3423839258201099E-2</v>
      </c>
      <c r="Z66" s="19">
        <v>6.5068019180819796</v>
      </c>
      <c r="AA66" s="19">
        <v>802.14469573989402</v>
      </c>
      <c r="AB66" s="19">
        <v>3.69783748042311E-2</v>
      </c>
      <c r="AC66" s="19">
        <v>0.548982284602065</v>
      </c>
      <c r="AD66" s="19">
        <v>1.20682462805575E-3</v>
      </c>
      <c r="AE66" s="19">
        <v>5.5230644288736901</v>
      </c>
      <c r="AF66" s="19">
        <v>182.546313162486</v>
      </c>
      <c r="AG66" s="19">
        <v>7.2551199511171297E-2</v>
      </c>
      <c r="AH66" s="19">
        <v>1.37710503130885</v>
      </c>
      <c r="AI66" s="19">
        <v>0.103413839470733</v>
      </c>
      <c r="AJ66" s="19">
        <v>2618.11149070382</v>
      </c>
      <c r="AK66" s="19">
        <v>0.67521353194391298</v>
      </c>
      <c r="AL66" s="39">
        <v>6.2419660338391499E-8</v>
      </c>
      <c r="AM66" s="19">
        <v>5.80426916494807</v>
      </c>
      <c r="AN66" s="19">
        <v>8.9695468820502305E-2</v>
      </c>
      <c r="AO66" s="19">
        <v>52.775489232096497</v>
      </c>
      <c r="AP66" s="19">
        <v>0.69359520692292298</v>
      </c>
      <c r="AQ66" s="19">
        <v>5.1499920356510402E-2</v>
      </c>
      <c r="AR66" s="19">
        <v>3.8989109728700698E-2</v>
      </c>
      <c r="AS66" s="19">
        <v>0.31457459751744399</v>
      </c>
      <c r="AT66" s="19">
        <v>6.7593768253169095E-2</v>
      </c>
      <c r="AU66" s="19">
        <v>2.4820672623232198</v>
      </c>
      <c r="AV66" s="19">
        <v>132.64632981224199</v>
      </c>
      <c r="AW66" s="19">
        <v>1.7944962663127301E-2</v>
      </c>
      <c r="AX66" s="19">
        <v>0.18524267737474701</v>
      </c>
      <c r="AY66" s="19">
        <v>0.25043496253044101</v>
      </c>
      <c r="AZ66" s="19">
        <v>3.5970658467435799</v>
      </c>
      <c r="BA66" s="19">
        <v>1.53165486021645E-2</v>
      </c>
      <c r="BB66" s="19">
        <v>2.8372639524501899</v>
      </c>
      <c r="BC66" s="39">
        <v>9.6045432809974498E-5</v>
      </c>
      <c r="BD66" s="19">
        <v>61.3345198231805</v>
      </c>
      <c r="BE66" s="19">
        <v>0.11365038443806701</v>
      </c>
      <c r="BF66" s="19">
        <v>0.94347938125555497</v>
      </c>
      <c r="BG66" s="19">
        <v>2.4995957967049501E-3</v>
      </c>
      <c r="BH66" s="19">
        <v>0.42701346604493801</v>
      </c>
      <c r="BI66" s="19">
        <v>291.51636864667898</v>
      </c>
      <c r="BJ66" s="19">
        <v>3.9084829112561299</v>
      </c>
      <c r="BK66" s="19">
        <v>0.85094938343450099</v>
      </c>
      <c r="BL66" s="19">
        <v>3.0398686180483098E-2</v>
      </c>
      <c r="BM66" s="19">
        <v>271.66775788065797</v>
      </c>
      <c r="BN66" s="19">
        <v>0</v>
      </c>
      <c r="BO66" s="19">
        <v>5.1718689624999801</v>
      </c>
      <c r="BP66" s="19">
        <v>8.4573716495013995E-2</v>
      </c>
      <c r="BQ66" s="19">
        <v>17.030731864330601</v>
      </c>
      <c r="BR66" s="19">
        <v>0.127319698130265</v>
      </c>
      <c r="BS66" s="19">
        <v>6.3041507359406307E-2</v>
      </c>
      <c r="BT66" s="19">
        <v>3.1511117621915298E-3</v>
      </c>
      <c r="BU66" s="19">
        <v>0.60347219188795698</v>
      </c>
      <c r="BV66" s="19">
        <v>35.653900694521298</v>
      </c>
      <c r="BW66" s="19">
        <v>1.34582839184087</v>
      </c>
      <c r="BX66" s="19">
        <v>0.48296911227378297</v>
      </c>
      <c r="BY66" s="19">
        <v>4387.1268039256702</v>
      </c>
      <c r="BZ66" s="19">
        <v>14.601106430918</v>
      </c>
      <c r="CA66" s="19">
        <v>31.843149963742899</v>
      </c>
      <c r="CB66" s="19">
        <v>0.34935104397116301</v>
      </c>
      <c r="CC66" s="19">
        <v>10.690333121644899</v>
      </c>
      <c r="CD66" s="19">
        <v>5.46421928515141</v>
      </c>
      <c r="CE66" s="19">
        <v>247.64101374057799</v>
      </c>
      <c r="CF66" s="19">
        <v>1.65233006081149E-2</v>
      </c>
      <c r="CG66" s="19">
        <v>200.80112039108701</v>
      </c>
      <c r="CH66" s="19">
        <v>0.30769131715702402</v>
      </c>
      <c r="CI66" s="19">
        <v>1.8318784320734801E-2</v>
      </c>
      <c r="CJ66" s="19">
        <v>0.27016903074634302</v>
      </c>
      <c r="CK66" s="39">
        <v>1.3382854741487001E-7</v>
      </c>
      <c r="CL66" s="19">
        <v>9.1861530732915794E-2</v>
      </c>
      <c r="CM66" s="19">
        <v>1.30427062952539E-4</v>
      </c>
      <c r="CN66" s="19">
        <v>0.53229204810605601</v>
      </c>
      <c r="CO66" s="19">
        <v>1.7324253395579601</v>
      </c>
      <c r="CP66" s="19">
        <v>30.6442975282324</v>
      </c>
      <c r="CQ66" s="19">
        <v>5.34290277886009E-4</v>
      </c>
      <c r="CR66" s="19">
        <v>1.39783526966448</v>
      </c>
      <c r="CS66" s="19">
        <v>0.161086322903852</v>
      </c>
      <c r="CT66" s="19">
        <v>3.8877786245861502E-2</v>
      </c>
      <c r="CU66" s="19">
        <v>2.3785537736423601</v>
      </c>
      <c r="CV66" s="19">
        <v>6.05856932921418E-2</v>
      </c>
      <c r="CW66" s="19">
        <v>3.7627149967910903E-2</v>
      </c>
      <c r="CX66" s="19">
        <v>353.97471228605002</v>
      </c>
      <c r="CY66" s="19">
        <v>3.4052368005247401E-3</v>
      </c>
      <c r="CZ66" s="19">
        <v>441.37767859823299</v>
      </c>
      <c r="DA66" s="19">
        <v>2.15466092163864E-2</v>
      </c>
      <c r="DB66" s="19">
        <v>0.115075714124692</v>
      </c>
      <c r="DC66" s="19">
        <v>0.52289846085792202</v>
      </c>
      <c r="DD66" s="19">
        <v>0.32160716585111698</v>
      </c>
      <c r="DE66" s="19">
        <v>1.8658293700168701E-3</v>
      </c>
      <c r="DF66" s="19">
        <v>1.2204435220189601E-2</v>
      </c>
      <c r="DG66" s="19">
        <v>4.7782976385296596</v>
      </c>
      <c r="DH66" s="19">
        <v>0.32248750897896</v>
      </c>
      <c r="DI66" s="19">
        <v>5.4388454278689099E-3</v>
      </c>
      <c r="DJ66" s="19">
        <v>3.0068685010323302</v>
      </c>
      <c r="DK66" s="19">
        <v>0.20216011661674699</v>
      </c>
      <c r="DL66" s="19">
        <v>454.513104169153</v>
      </c>
      <c r="DM66" s="19">
        <v>7.6244523419816996</v>
      </c>
      <c r="DN66" s="19">
        <v>7.5207035394316295E-4</v>
      </c>
      <c r="DO66" s="19">
        <v>198.865238488682</v>
      </c>
      <c r="DP66" s="19">
        <v>99.633189305223496</v>
      </c>
      <c r="DQ66" s="19">
        <v>0.82972918535482199</v>
      </c>
      <c r="DR66" s="19">
        <v>7.4640555679255103E-3</v>
      </c>
      <c r="DS66" s="19">
        <v>2.1169272059816402</v>
      </c>
      <c r="DT66" s="19">
        <v>24.9100110068783</v>
      </c>
      <c r="DU66" s="19">
        <v>9.5340010563878003E-4</v>
      </c>
      <c r="DV66" s="19">
        <v>2.2281955403501599E-2</v>
      </c>
      <c r="DW66" s="19">
        <v>2.8067685265561301E-2</v>
      </c>
      <c r="DX66" s="19">
        <v>0.91210757354605498</v>
      </c>
      <c r="DY66" s="19">
        <v>6.2796537921631304</v>
      </c>
      <c r="DZ66" s="19">
        <v>95.387819391999599</v>
      </c>
      <c r="EA66" s="19">
        <v>0.21821211168826299</v>
      </c>
      <c r="EB66" s="19">
        <v>28.9655801418671</v>
      </c>
      <c r="EC66" s="19">
        <v>1.9749767166679399</v>
      </c>
      <c r="ED66" s="19">
        <v>1.4679925117330199</v>
      </c>
      <c r="EE66" s="19">
        <v>2.0227806134792599</v>
      </c>
      <c r="EF66" s="19">
        <v>3.1928723843877897E-2</v>
      </c>
      <c r="EG66" s="19">
        <v>2.2428255086138398E-3</v>
      </c>
      <c r="EH66" s="19">
        <v>1.74172446668814E-3</v>
      </c>
      <c r="EI66" s="19">
        <v>2.9126619060641201</v>
      </c>
      <c r="EJ66" s="19">
        <v>68.112753042653594</v>
      </c>
      <c r="EK66" s="19">
        <v>2.23111588316086</v>
      </c>
      <c r="EL66" s="19">
        <v>6.0401646260647199</v>
      </c>
      <c r="EM66" s="19">
        <v>75.043447882470304</v>
      </c>
      <c r="EN66" s="19">
        <v>0.648075585534307</v>
      </c>
      <c r="EO66" s="19">
        <v>0.92252376518988199</v>
      </c>
      <c r="EP66" s="19">
        <v>1.0286742781736801E-3</v>
      </c>
      <c r="EQ66" s="39">
        <v>7.2969229015869804E-7</v>
      </c>
      <c r="ER66" s="19">
        <v>711.44669245124601</v>
      </c>
      <c r="ES66" s="39">
        <v>4.09846815112921E-7</v>
      </c>
      <c r="ET66" s="19">
        <v>262.46471432245499</v>
      </c>
      <c r="EU66" s="19">
        <v>0.15752207510039601</v>
      </c>
      <c r="EV66" s="19">
        <v>0.24189358777436701</v>
      </c>
      <c r="EW66" s="19">
        <v>7.4363680049812697E-2</v>
      </c>
      <c r="EX66" s="19">
        <v>2.6655893294081499E-2</v>
      </c>
      <c r="EY66" s="19">
        <v>9.9850154486900706</v>
      </c>
      <c r="EZ66" s="19">
        <v>1816.00989158178</v>
      </c>
      <c r="FA66" s="19">
        <v>0.19844781886683499</v>
      </c>
      <c r="FB66" s="19">
        <v>104.593949925206</v>
      </c>
      <c r="FC66" s="39">
        <v>7.9684913995953003E-8</v>
      </c>
      <c r="FD66" s="19">
        <v>12.7636157159034</v>
      </c>
      <c r="FE66" s="19">
        <v>1.31073528461773</v>
      </c>
      <c r="FF66" s="19">
        <v>4.4432336042086497E-2</v>
      </c>
      <c r="FG66" s="19">
        <v>85.739101875212697</v>
      </c>
      <c r="FH66" s="19">
        <v>0.44308895986438601</v>
      </c>
      <c r="FI66" s="19">
        <v>19.1446483624899</v>
      </c>
      <c r="FJ66" s="19">
        <v>131.62671933865099</v>
      </c>
      <c r="FK66" s="19">
        <v>2.1969352314708799E-3</v>
      </c>
      <c r="FL66" s="19">
        <v>0.70875075983741398</v>
      </c>
      <c r="FM66" s="19">
        <v>40.244511494743499</v>
      </c>
      <c r="FN66" s="19">
        <v>1720.21785529917</v>
      </c>
      <c r="FO66" s="19">
        <v>293.89090501783699</v>
      </c>
      <c r="FP66" s="19">
        <v>0.52712138684920495</v>
      </c>
      <c r="FQ66" s="19">
        <v>407.65429229717603</v>
      </c>
      <c r="FR66" s="19">
        <v>0.550066722934901</v>
      </c>
      <c r="FS66" s="19">
        <v>8.5949868878193697E-2</v>
      </c>
      <c r="FT66" s="19">
        <v>1.4378545639379401E-3</v>
      </c>
      <c r="FU66" s="19">
        <v>0.13076932406262001</v>
      </c>
      <c r="FV66" s="19">
        <v>512.56541899463298</v>
      </c>
      <c r="FW66" s="19">
        <v>1.6078180188422699E-2</v>
      </c>
      <c r="FX66" s="19">
        <v>0.27008753089855703</v>
      </c>
      <c r="FY66" s="19">
        <v>1.30218259649957E-2</v>
      </c>
      <c r="FZ66" s="19">
        <v>18018.7425264577</v>
      </c>
      <c r="GA66" s="15">
        <v>2168.3209999999999</v>
      </c>
      <c r="GB66" s="15">
        <v>0</v>
      </c>
      <c r="GC66" s="15">
        <v>1.5189999999999999</v>
      </c>
      <c r="GD66" s="15">
        <v>1.1599999999999999</v>
      </c>
      <c r="GE66" s="15">
        <v>32.683999999999997</v>
      </c>
      <c r="GF66" s="15">
        <v>2.59</v>
      </c>
      <c r="GG66" s="15">
        <v>0</v>
      </c>
      <c r="GH66" s="15">
        <v>4.1849999999999996</v>
      </c>
      <c r="GI66" s="15">
        <v>0.65500000000000003</v>
      </c>
      <c r="GJ66" s="15">
        <v>0</v>
      </c>
      <c r="GK66" s="15">
        <v>12.885</v>
      </c>
      <c r="GL66" s="15">
        <v>0</v>
      </c>
      <c r="GM66" s="15">
        <v>14.298</v>
      </c>
      <c r="GN66" s="15">
        <v>0</v>
      </c>
    </row>
    <row r="67" spans="1:196">
      <c r="A67" s="19" t="s">
        <v>228</v>
      </c>
      <c r="B67" s="19" t="s">
        <v>229</v>
      </c>
      <c r="C67" s="19">
        <v>1.91321746195307</v>
      </c>
      <c r="D67" s="19">
        <v>667.73486445094795</v>
      </c>
      <c r="E67" s="19">
        <v>281.36997822712198</v>
      </c>
      <c r="F67" s="19">
        <v>157.894492753435</v>
      </c>
      <c r="G67" s="19">
        <v>276.241380330298</v>
      </c>
      <c r="H67" s="19">
        <v>19.920815356066601</v>
      </c>
      <c r="I67" s="19">
        <v>969.95029142160502</v>
      </c>
      <c r="J67" s="19">
        <v>767.94064129181402</v>
      </c>
      <c r="K67" s="19">
        <v>24.716731210404198</v>
      </c>
      <c r="L67" s="19">
        <v>27.5939595318548</v>
      </c>
      <c r="M67" s="19">
        <v>53.521743758658701</v>
      </c>
      <c r="N67" s="19">
        <v>57.179659810752099</v>
      </c>
      <c r="O67" s="19">
        <v>3.5225278520954002</v>
      </c>
      <c r="P67" s="19">
        <v>48.277130800045903</v>
      </c>
      <c r="Q67" s="19">
        <v>966.392862840465</v>
      </c>
      <c r="R67" s="19">
        <v>5.4546935738210101</v>
      </c>
      <c r="S67" s="19">
        <v>1.9784687453432199</v>
      </c>
      <c r="T67" s="19">
        <v>5.6900705740760898E-3</v>
      </c>
      <c r="U67" s="19">
        <v>3.64164644689399</v>
      </c>
      <c r="V67" s="19">
        <v>91.710207494787497</v>
      </c>
      <c r="W67" s="19">
        <v>0.25524743767700298</v>
      </c>
      <c r="X67" s="19">
        <v>1100.2006795370701</v>
      </c>
      <c r="Y67" s="19">
        <v>1.2944678494248101</v>
      </c>
      <c r="Z67" s="19">
        <v>1845.38875477802</v>
      </c>
      <c r="AA67" s="19">
        <v>5.6805348130232796</v>
      </c>
      <c r="AB67" s="19">
        <v>0.40629058690679498</v>
      </c>
      <c r="AC67" s="19">
        <v>17.605098333828401</v>
      </c>
      <c r="AD67" s="19">
        <v>1.5142371206530401</v>
      </c>
      <c r="AE67" s="19">
        <v>40.664129668821197</v>
      </c>
      <c r="AF67" s="19">
        <v>722.61258865269394</v>
      </c>
      <c r="AG67" s="19">
        <v>0.12499956340393099</v>
      </c>
      <c r="AH67" s="19">
        <v>5.4072135826042499E-2</v>
      </c>
      <c r="AI67" s="19">
        <v>75.969332860394402</v>
      </c>
      <c r="AJ67" s="19">
        <v>2301.8124041410902</v>
      </c>
      <c r="AK67" s="19">
        <v>112.233040605002</v>
      </c>
      <c r="AL67" s="19">
        <v>0.668623328598133</v>
      </c>
      <c r="AM67" s="19">
        <v>7.0235066009356997</v>
      </c>
      <c r="AN67" s="19">
        <v>3.8947327443437301</v>
      </c>
      <c r="AO67" s="19">
        <v>33.1120432056344</v>
      </c>
      <c r="AP67" s="19">
        <v>129.35234824796299</v>
      </c>
      <c r="AQ67" s="19">
        <v>46.563618657310201</v>
      </c>
      <c r="AR67" s="19">
        <v>1957.1987526385799</v>
      </c>
      <c r="AS67" s="19">
        <v>403.4052660081</v>
      </c>
      <c r="AT67" s="19">
        <v>0.111751146064084</v>
      </c>
      <c r="AU67" s="19">
        <v>12.4089908037457</v>
      </c>
      <c r="AV67" s="19">
        <v>529.44386060691397</v>
      </c>
      <c r="AW67" s="19">
        <v>0.66505259898921198</v>
      </c>
      <c r="AX67" s="19">
        <v>18.7633553803879</v>
      </c>
      <c r="AY67" s="19">
        <v>11.1394664429529</v>
      </c>
      <c r="AZ67" s="19">
        <v>823.67514178397005</v>
      </c>
      <c r="BA67" s="19">
        <v>3.14812247355801</v>
      </c>
      <c r="BB67" s="19">
        <v>48.829317955018603</v>
      </c>
      <c r="BC67" s="19">
        <v>2.5207854070044799</v>
      </c>
      <c r="BD67" s="19">
        <v>61.693761040882599</v>
      </c>
      <c r="BE67" s="19">
        <v>0.37297836285435798</v>
      </c>
      <c r="BF67" s="19">
        <v>18.718696230840902</v>
      </c>
      <c r="BG67" s="19">
        <v>1.4347740083202001</v>
      </c>
      <c r="BH67" s="19">
        <v>373.75912935078799</v>
      </c>
      <c r="BI67" s="19">
        <v>2619.1516720364102</v>
      </c>
      <c r="BJ67" s="19">
        <v>26.651983238165901</v>
      </c>
      <c r="BK67" s="19">
        <v>0.47612251401602201</v>
      </c>
      <c r="BL67" s="19">
        <v>94.551011008525293</v>
      </c>
      <c r="BM67" s="19">
        <v>6396.5093313097996</v>
      </c>
      <c r="BN67" s="19">
        <v>89.139241870852999</v>
      </c>
      <c r="BO67" s="19">
        <v>0</v>
      </c>
      <c r="BP67" s="19">
        <v>8.8785748364684292</v>
      </c>
      <c r="BQ67" s="19">
        <v>23.317198592756199</v>
      </c>
      <c r="BR67" s="19">
        <v>9.2104269144387393E-2</v>
      </c>
      <c r="BS67" s="19">
        <v>1.3272250722472601</v>
      </c>
      <c r="BT67" s="19">
        <v>1.28025139931444</v>
      </c>
      <c r="BU67" s="19">
        <v>2.3384352988113402</v>
      </c>
      <c r="BV67" s="19">
        <v>91.939656814823906</v>
      </c>
      <c r="BW67" s="19">
        <v>222.900940729919</v>
      </c>
      <c r="BX67" s="19">
        <v>15.0515705749629</v>
      </c>
      <c r="BY67" s="19">
        <v>780.09998593948001</v>
      </c>
      <c r="BZ67" s="19">
        <v>246.26884446950601</v>
      </c>
      <c r="CA67" s="19">
        <v>163.48409028736199</v>
      </c>
      <c r="CB67" s="19">
        <v>156.03072431787299</v>
      </c>
      <c r="CC67" s="19">
        <v>558.35556853231799</v>
      </c>
      <c r="CD67" s="19">
        <v>599.000427117615</v>
      </c>
      <c r="CE67" s="19">
        <v>4567.78885595665</v>
      </c>
      <c r="CF67" s="19">
        <v>23.047873755201699</v>
      </c>
      <c r="CG67" s="19">
        <v>248.725312663392</v>
      </c>
      <c r="CH67" s="19">
        <v>79.261973422394405</v>
      </c>
      <c r="CI67" s="19">
        <v>13.4021482705016</v>
      </c>
      <c r="CJ67" s="19">
        <v>19.238964127507</v>
      </c>
      <c r="CK67" s="19">
        <v>0.124654548844143</v>
      </c>
      <c r="CL67" s="19">
        <v>112.272584503533</v>
      </c>
      <c r="CM67" s="19">
        <v>0.74958599783165003</v>
      </c>
      <c r="CN67" s="19">
        <v>0.13295967803952</v>
      </c>
      <c r="CO67" s="19">
        <v>52.611133043167001</v>
      </c>
      <c r="CP67" s="19">
        <v>1044.9812597662001</v>
      </c>
      <c r="CQ67" s="19">
        <v>5.02838842393719E-3</v>
      </c>
      <c r="CR67" s="19">
        <v>18.194562521101101</v>
      </c>
      <c r="CS67" s="19">
        <v>338.51357853920803</v>
      </c>
      <c r="CT67" s="19">
        <v>118.016290603497</v>
      </c>
      <c r="CU67" s="19">
        <v>324.45054490341801</v>
      </c>
      <c r="CV67" s="19">
        <v>11.267450915199699</v>
      </c>
      <c r="CW67" s="19">
        <v>8.1978787524219596E-2</v>
      </c>
      <c r="CX67" s="19">
        <v>88.513964280628798</v>
      </c>
      <c r="CY67" s="19">
        <v>6.4184485185168096</v>
      </c>
      <c r="CZ67" s="19">
        <v>2.4194443634252298</v>
      </c>
      <c r="DA67" s="19">
        <v>359.51130994366702</v>
      </c>
      <c r="DB67" s="19">
        <v>12.114264059364301</v>
      </c>
      <c r="DC67" s="19">
        <v>32.356643366203002</v>
      </c>
      <c r="DD67" s="19">
        <v>286.94756407390599</v>
      </c>
      <c r="DE67" s="19">
        <v>0.51009796599850998</v>
      </c>
      <c r="DF67" s="19">
        <v>137.62062572074299</v>
      </c>
      <c r="DG67" s="19">
        <v>152.03437233509101</v>
      </c>
      <c r="DH67" s="19">
        <v>20.2886659545375</v>
      </c>
      <c r="DI67" s="19">
        <v>2.8524148367314099</v>
      </c>
      <c r="DJ67" s="19">
        <v>5.4117734693451904</v>
      </c>
      <c r="DK67" s="19">
        <v>9.8212443568061594E-2</v>
      </c>
      <c r="DL67" s="19">
        <v>1518.4865111122299</v>
      </c>
      <c r="DM67" s="19">
        <v>64.363105775069798</v>
      </c>
      <c r="DN67" s="19">
        <v>0.87409256072406305</v>
      </c>
      <c r="DO67" s="19">
        <v>0.93470237028308301</v>
      </c>
      <c r="DP67" s="19">
        <v>355.43224087701401</v>
      </c>
      <c r="DQ67" s="19">
        <v>394.78906059029703</v>
      </c>
      <c r="DR67" s="19">
        <v>45.637130263217401</v>
      </c>
      <c r="DS67" s="19">
        <v>28.5847254554069</v>
      </c>
      <c r="DT67" s="19">
        <v>115.521745944554</v>
      </c>
      <c r="DU67" s="19">
        <v>9.4379146194372705</v>
      </c>
      <c r="DV67" s="19">
        <v>8.3585857735725799</v>
      </c>
      <c r="DW67" s="19">
        <v>46.029305573015897</v>
      </c>
      <c r="DX67" s="19">
        <v>44.936425809837303</v>
      </c>
      <c r="DY67" s="19">
        <v>885.51587541025503</v>
      </c>
      <c r="DZ67" s="19">
        <v>222.4860343158</v>
      </c>
      <c r="EA67" s="19">
        <v>232.64611626271801</v>
      </c>
      <c r="EB67" s="19">
        <v>518.83193092955605</v>
      </c>
      <c r="EC67" s="19">
        <v>91.045581821301994</v>
      </c>
      <c r="ED67" s="19">
        <v>1274.7045096208501</v>
      </c>
      <c r="EE67" s="19">
        <v>1559.56881086053</v>
      </c>
      <c r="EF67" s="19">
        <v>2.2444250445420102</v>
      </c>
      <c r="EG67" s="19">
        <v>5.0940914705454303E-2</v>
      </c>
      <c r="EH67" s="19">
        <v>11.3879403614227</v>
      </c>
      <c r="EI67" s="19">
        <v>1012.14396088717</v>
      </c>
      <c r="EJ67" s="19">
        <v>10.2713913029779</v>
      </c>
      <c r="EK67" s="19">
        <v>739.92681304427697</v>
      </c>
      <c r="EL67" s="19">
        <v>16.318831442897601</v>
      </c>
      <c r="EM67" s="19">
        <v>1970.9362296930899</v>
      </c>
      <c r="EN67" s="19">
        <v>150.17556080442199</v>
      </c>
      <c r="EO67" s="19">
        <v>226.65325861701299</v>
      </c>
      <c r="EP67" s="19">
        <v>1.2069404186841699</v>
      </c>
      <c r="EQ67" s="19">
        <v>6.7609935915265706E-2</v>
      </c>
      <c r="ER67" s="19">
        <v>226.230435120327</v>
      </c>
      <c r="ES67" s="19">
        <v>4.7137451908273897E-2</v>
      </c>
      <c r="ET67" s="19">
        <v>1317.8369954817199</v>
      </c>
      <c r="EU67" s="19">
        <v>34.978527675196403</v>
      </c>
      <c r="EV67" s="19">
        <v>6.7107473270776596</v>
      </c>
      <c r="EW67" s="19">
        <v>20.5100999774203</v>
      </c>
      <c r="EX67" s="19">
        <v>2.2007216027038901</v>
      </c>
      <c r="EY67" s="19">
        <v>610.95624162975696</v>
      </c>
      <c r="EZ67" s="19">
        <v>654.15447151281501</v>
      </c>
      <c r="FA67" s="19">
        <v>38.405927851340998</v>
      </c>
      <c r="FB67" s="19">
        <v>116.898600832168</v>
      </c>
      <c r="FC67" s="19">
        <v>0.26945967514218</v>
      </c>
      <c r="FD67" s="19">
        <v>121.59369932424001</v>
      </c>
      <c r="FE67" s="19">
        <v>738.12990688341301</v>
      </c>
      <c r="FF67" s="19">
        <v>3.6549042224480401</v>
      </c>
      <c r="FG67" s="19">
        <v>11.733123695976101</v>
      </c>
      <c r="FH67" s="19">
        <v>36.505311543129302</v>
      </c>
      <c r="FI67" s="19">
        <v>169.560324503353</v>
      </c>
      <c r="FJ67" s="19">
        <v>2524.0618859854499</v>
      </c>
      <c r="FK67" s="19">
        <v>48.078653302433203</v>
      </c>
      <c r="FL67" s="19">
        <v>1.34278625413329</v>
      </c>
      <c r="FM67" s="19">
        <v>359.72906712514498</v>
      </c>
      <c r="FN67" s="19">
        <v>685.105819107569</v>
      </c>
      <c r="FO67" s="19">
        <v>3473.88907924568</v>
      </c>
      <c r="FP67" s="19">
        <v>7.4823715874530103</v>
      </c>
      <c r="FQ67" s="19">
        <v>3557.1903392651002</v>
      </c>
      <c r="FR67" s="19">
        <v>24.797145871960499</v>
      </c>
      <c r="FS67" s="19">
        <v>2.33860831438031</v>
      </c>
      <c r="FT67" s="19">
        <v>1.54436938257838</v>
      </c>
      <c r="FU67" s="19">
        <v>782.77709631654295</v>
      </c>
      <c r="FV67" s="19">
        <v>45.556979057945199</v>
      </c>
      <c r="FW67" s="19">
        <v>70.764355724153305</v>
      </c>
      <c r="FX67" s="19">
        <v>1.0731831277166299</v>
      </c>
      <c r="FY67" s="19">
        <v>0.448291956209385</v>
      </c>
      <c r="FZ67" s="19">
        <v>62573.615434837702</v>
      </c>
      <c r="GA67" s="15">
        <v>0</v>
      </c>
      <c r="GB67" s="15">
        <v>655.298</v>
      </c>
      <c r="GC67" s="15">
        <v>103.455</v>
      </c>
      <c r="GD67" s="15">
        <v>10.118</v>
      </c>
      <c r="GE67" s="15">
        <v>21.632000000000001</v>
      </c>
      <c r="GF67" s="15">
        <v>1308.684</v>
      </c>
      <c r="GG67" s="15">
        <v>0</v>
      </c>
      <c r="GH67" s="15">
        <v>0.14000000000000001</v>
      </c>
      <c r="GI67" s="15">
        <v>9.3970000000000002</v>
      </c>
      <c r="GJ67" s="15">
        <v>0</v>
      </c>
      <c r="GK67" s="15">
        <v>0</v>
      </c>
      <c r="GL67" s="15">
        <v>0.33600000000000002</v>
      </c>
      <c r="GM67" s="15">
        <v>339.024</v>
      </c>
      <c r="GN67" s="15">
        <v>0</v>
      </c>
    </row>
    <row r="68" spans="1:196">
      <c r="A68" s="19" t="s">
        <v>237</v>
      </c>
      <c r="B68" s="19" t="s">
        <v>238</v>
      </c>
      <c r="C68" s="19">
        <v>0.342377957623764</v>
      </c>
      <c r="D68" s="19">
        <v>0.27150918025406301</v>
      </c>
      <c r="E68" s="19">
        <v>0.55073742593473796</v>
      </c>
      <c r="F68" s="19">
        <v>8.8177505624014003</v>
      </c>
      <c r="G68" s="19">
        <v>6.8184130597815198</v>
      </c>
      <c r="H68" s="19">
        <v>7.1102615948775996E-2</v>
      </c>
      <c r="I68" s="19">
        <v>18.055346967327701</v>
      </c>
      <c r="J68" s="19">
        <v>5.5649156088073202</v>
      </c>
      <c r="K68" s="19">
        <v>0.16677918766163399</v>
      </c>
      <c r="L68" s="19">
        <v>3.2997499894737801</v>
      </c>
      <c r="M68" s="19">
        <v>1.33811295338611</v>
      </c>
      <c r="N68" s="19">
        <v>19.184696447713598</v>
      </c>
      <c r="O68" s="19">
        <v>3.5812413604577098</v>
      </c>
      <c r="P68" s="19">
        <v>0.95878013925299399</v>
      </c>
      <c r="Q68" s="19">
        <v>99.793134603037501</v>
      </c>
      <c r="R68" s="19">
        <v>85.884162686385807</v>
      </c>
      <c r="S68" s="19">
        <v>0.35080618230445199</v>
      </c>
      <c r="T68" s="39">
        <v>1.6881678749088499E-7</v>
      </c>
      <c r="U68" s="19">
        <v>2.7519811115472601</v>
      </c>
      <c r="V68" s="19">
        <v>1.22318942429872</v>
      </c>
      <c r="W68" s="19">
        <v>8.8064533948237794E-2</v>
      </c>
      <c r="X68" s="19">
        <v>42.985815766132298</v>
      </c>
      <c r="Y68" s="19">
        <v>1.7315977392871301E-2</v>
      </c>
      <c r="Z68" s="19">
        <v>2.9819405295901502</v>
      </c>
      <c r="AA68" s="19">
        <v>15.946040623299</v>
      </c>
      <c r="AB68" s="19">
        <v>9.0348160612925804E-4</v>
      </c>
      <c r="AC68" s="19">
        <v>3.4754602621754598E-3</v>
      </c>
      <c r="AD68" s="19">
        <v>0.120119464220967</v>
      </c>
      <c r="AE68" s="19">
        <v>2.63010295879804</v>
      </c>
      <c r="AF68" s="19">
        <v>322.42567735173401</v>
      </c>
      <c r="AG68" s="19">
        <v>0.34559979507634703</v>
      </c>
      <c r="AH68" s="39">
        <v>2.14770351900182E-7</v>
      </c>
      <c r="AI68" s="19">
        <v>120.25497819254799</v>
      </c>
      <c r="AJ68" s="19">
        <v>174.616190019551</v>
      </c>
      <c r="AK68" s="19">
        <v>86.081962826943197</v>
      </c>
      <c r="AL68" s="19">
        <v>1.21035585429105E-2</v>
      </c>
      <c r="AM68" s="19">
        <v>3.6091884632750202</v>
      </c>
      <c r="AN68" s="19">
        <v>540.95589450708303</v>
      </c>
      <c r="AO68" s="19">
        <v>55.764926314580897</v>
      </c>
      <c r="AP68" s="19">
        <v>5.0044140777487298E-2</v>
      </c>
      <c r="AQ68" s="19">
        <v>39.636828368860698</v>
      </c>
      <c r="AR68" s="19">
        <v>5.7796562563322499E-3</v>
      </c>
      <c r="AS68" s="19">
        <v>0.65856403992749002</v>
      </c>
      <c r="AT68" s="19">
        <v>0.79052046680115495</v>
      </c>
      <c r="AU68" s="19">
        <v>40.334101664374501</v>
      </c>
      <c r="AV68" s="19">
        <v>39.345697890179402</v>
      </c>
      <c r="AW68" s="19">
        <v>2.92207152644261E-2</v>
      </c>
      <c r="AX68" s="19">
        <v>196.04835061469399</v>
      </c>
      <c r="AY68" s="19">
        <v>40.945979914712801</v>
      </c>
      <c r="AZ68" s="19">
        <v>10.6843000592672</v>
      </c>
      <c r="BA68" s="19">
        <v>1504.6650334195599</v>
      </c>
      <c r="BB68" s="19">
        <v>0.46738947150941901</v>
      </c>
      <c r="BC68" s="19">
        <v>7.7825265457424804E-3</v>
      </c>
      <c r="BD68" s="19">
        <v>0.250343624103124</v>
      </c>
      <c r="BE68" s="19">
        <v>3.31106943513975E-3</v>
      </c>
      <c r="BF68" s="19">
        <v>2.49573115923011E-2</v>
      </c>
      <c r="BG68" s="19">
        <v>8.9803641144137594E-2</v>
      </c>
      <c r="BH68" s="19">
        <v>20.4245632298034</v>
      </c>
      <c r="BI68" s="19">
        <v>124.88230115027601</v>
      </c>
      <c r="BJ68" s="19">
        <v>1.18689961795956E-2</v>
      </c>
      <c r="BK68" s="19">
        <v>5.84053244198206E-4</v>
      </c>
      <c r="BL68" s="19">
        <v>1.5113012202634699E-2</v>
      </c>
      <c r="BM68" s="19">
        <v>156.63976836736899</v>
      </c>
      <c r="BN68" s="19">
        <v>59.903931674144999</v>
      </c>
      <c r="BO68" s="19">
        <v>21.915987302531999</v>
      </c>
      <c r="BP68" s="19">
        <v>0</v>
      </c>
      <c r="BQ68" s="19">
        <v>13.441593763471801</v>
      </c>
      <c r="BR68" s="39">
        <v>9.4125784313241402E-8</v>
      </c>
      <c r="BS68" s="19">
        <v>4.9743244201183403</v>
      </c>
      <c r="BT68" s="19">
        <v>45.1119071105174</v>
      </c>
      <c r="BU68" s="19">
        <v>1170.4806490424401</v>
      </c>
      <c r="BV68" s="19">
        <v>11.7523979191888</v>
      </c>
      <c r="BW68" s="19">
        <v>2.21848395863536</v>
      </c>
      <c r="BX68" s="19">
        <v>0.21754400273253899</v>
      </c>
      <c r="BY68" s="19">
        <v>19.129162603466</v>
      </c>
      <c r="BZ68" s="19">
        <v>20.007336010483598</v>
      </c>
      <c r="CA68" s="19">
        <v>0.30399529957050198</v>
      </c>
      <c r="CB68" s="19">
        <v>4.7538562908709796</v>
      </c>
      <c r="CC68" s="19">
        <v>1.8756264003091101</v>
      </c>
      <c r="CD68" s="19">
        <v>8.5146341874689799</v>
      </c>
      <c r="CE68" s="19">
        <v>131.54740563413799</v>
      </c>
      <c r="CF68" s="19">
        <v>39.811248006466798</v>
      </c>
      <c r="CG68" s="19">
        <v>222.25639625871</v>
      </c>
      <c r="CH68" s="19">
        <v>14.859493512052101</v>
      </c>
      <c r="CI68" s="19">
        <v>64.647757156042005</v>
      </c>
      <c r="CJ68" s="19">
        <v>2.8953876197914501</v>
      </c>
      <c r="CK68" s="39">
        <v>1.0423316807488899E-7</v>
      </c>
      <c r="CL68" s="19">
        <v>10.905008107072</v>
      </c>
      <c r="CM68" s="19">
        <v>2.6585264509171799E-3</v>
      </c>
      <c r="CN68" s="19">
        <v>2.4890694452776399E-3</v>
      </c>
      <c r="CO68" s="19">
        <v>9.2864127838827998E-2</v>
      </c>
      <c r="CP68" s="19">
        <v>2.2529311707957</v>
      </c>
      <c r="CQ68" s="19">
        <v>6.53437247425563E-2</v>
      </c>
      <c r="CR68" s="19">
        <v>1.1592205480468199E-2</v>
      </c>
      <c r="CS68" s="19">
        <v>20.951431372468999</v>
      </c>
      <c r="CT68" s="19">
        <v>0.212800504965655</v>
      </c>
      <c r="CU68" s="19">
        <v>1.30868850708837</v>
      </c>
      <c r="CV68" s="19">
        <v>5.6891281853812002E-2</v>
      </c>
      <c r="CW68" s="19">
        <v>4.41962696469599E-3</v>
      </c>
      <c r="CX68" s="19">
        <v>55.299016741641303</v>
      </c>
      <c r="CY68" s="19">
        <v>5.8929771752214404E-4</v>
      </c>
      <c r="CZ68" s="19">
        <v>5.2711208878595102</v>
      </c>
      <c r="DA68" s="19">
        <v>7.2468631453036496E-4</v>
      </c>
      <c r="DB68" s="19">
        <v>9.3975495950240209</v>
      </c>
      <c r="DC68" s="19">
        <v>3.92895490557153E-2</v>
      </c>
      <c r="DD68" s="19">
        <v>587.17933923671205</v>
      </c>
      <c r="DE68" s="19">
        <v>2.2763113820234602</v>
      </c>
      <c r="DF68" s="19">
        <v>8.6320174018971796E-2</v>
      </c>
      <c r="DG68" s="19">
        <v>3.9836859772409698</v>
      </c>
      <c r="DH68" s="19">
        <v>0.24489214856432401</v>
      </c>
      <c r="DI68" s="19">
        <v>6.9228016135845403</v>
      </c>
      <c r="DJ68" s="19">
        <v>5.2992704561015402E-4</v>
      </c>
      <c r="DK68" s="19">
        <v>6.3868200991048898</v>
      </c>
      <c r="DL68" s="19">
        <v>270.39567019323499</v>
      </c>
      <c r="DM68" s="19">
        <v>13.997859929875</v>
      </c>
      <c r="DN68" s="19">
        <v>638.89603318876698</v>
      </c>
      <c r="DO68" s="19">
        <v>1.0893078256945401</v>
      </c>
      <c r="DP68" s="19">
        <v>1.0564121010152199E-2</v>
      </c>
      <c r="DQ68" s="19">
        <v>17.390351159397699</v>
      </c>
      <c r="DR68" s="19">
        <v>0.47275822717183102</v>
      </c>
      <c r="DS68" s="19">
        <v>12.0231222388123</v>
      </c>
      <c r="DT68" s="19">
        <v>186.43523231240701</v>
      </c>
      <c r="DU68" s="19">
        <v>1.00059559017082E-2</v>
      </c>
      <c r="DV68" s="19">
        <v>1.2102474321594701</v>
      </c>
      <c r="DW68" s="19">
        <v>84.997615787071894</v>
      </c>
      <c r="DX68" s="19">
        <v>1.77348636882473</v>
      </c>
      <c r="DY68" s="19">
        <v>7.4885552472703401</v>
      </c>
      <c r="DZ68" s="19">
        <v>3.7564659603959698</v>
      </c>
      <c r="EA68" s="19">
        <v>2.71998423068406</v>
      </c>
      <c r="EB68" s="19">
        <v>144.23883261447</v>
      </c>
      <c r="EC68" s="19">
        <v>7.2576276836927495E-2</v>
      </c>
      <c r="ED68" s="19">
        <v>2.1254320347773099</v>
      </c>
      <c r="EE68" s="19">
        <v>10.575501130015001</v>
      </c>
      <c r="EF68" s="19">
        <v>3.0462585626104102</v>
      </c>
      <c r="EG68" s="39">
        <v>3.1106937360552401E-5</v>
      </c>
      <c r="EH68" s="19">
        <v>3.8309241690958301E-3</v>
      </c>
      <c r="EI68" s="19">
        <v>121.14105606798999</v>
      </c>
      <c r="EJ68" s="19">
        <v>4.34326180703719</v>
      </c>
      <c r="EK68" s="19">
        <v>1.3443307538631299</v>
      </c>
      <c r="EL68" s="19">
        <v>4.87465577101361</v>
      </c>
      <c r="EM68" s="19">
        <v>10.0222204527829</v>
      </c>
      <c r="EN68" s="19">
        <v>0.29103044585405002</v>
      </c>
      <c r="EO68" s="19">
        <v>0.22335276111128999</v>
      </c>
      <c r="EP68" s="19">
        <v>8.6878135480443295E-3</v>
      </c>
      <c r="EQ68" s="19">
        <v>1.01161132537855E-3</v>
      </c>
      <c r="ER68" s="19">
        <v>11.565849486126099</v>
      </c>
      <c r="ES68" s="39">
        <v>3.1287107668131498E-7</v>
      </c>
      <c r="ET68" s="19">
        <v>92.265092872451007</v>
      </c>
      <c r="EU68" s="19">
        <v>6.6148034000255702</v>
      </c>
      <c r="EV68" s="19">
        <v>2.1094647083516498</v>
      </c>
      <c r="EW68" s="19">
        <v>5.5887815469695497</v>
      </c>
      <c r="EX68" s="19">
        <v>4.5162402865622999</v>
      </c>
      <c r="EY68" s="19">
        <v>9.39271453719034</v>
      </c>
      <c r="EZ68" s="19">
        <v>3.7640415318816198</v>
      </c>
      <c r="FA68" s="19">
        <v>9.1828765413100797</v>
      </c>
      <c r="FB68" s="19">
        <v>83.529443074827</v>
      </c>
      <c r="FC68" s="19">
        <v>1.3133102442503901E-2</v>
      </c>
      <c r="FD68" s="19">
        <v>3.0599433344484299</v>
      </c>
      <c r="FE68" s="19">
        <v>31.332653600825601</v>
      </c>
      <c r="FF68" s="39">
        <v>1.3383403629800901E-7</v>
      </c>
      <c r="FG68" s="19">
        <v>4.4941724199518696</v>
      </c>
      <c r="FH68" s="19">
        <v>24.957529474196502</v>
      </c>
      <c r="FI68" s="19">
        <v>13.353396762329</v>
      </c>
      <c r="FJ68" s="19">
        <v>21.730596378435202</v>
      </c>
      <c r="FK68" s="39">
        <v>2.0796322596055401E-7</v>
      </c>
      <c r="FL68" s="19">
        <v>2.8710007732221499</v>
      </c>
      <c r="FM68" s="19">
        <v>54.4232810055288</v>
      </c>
      <c r="FN68" s="19">
        <v>97.619384896212495</v>
      </c>
      <c r="FO68" s="19">
        <v>81.3322182706749</v>
      </c>
      <c r="FP68" s="19">
        <v>1.13038742831217</v>
      </c>
      <c r="FQ68" s="19">
        <v>4960.0817915973903</v>
      </c>
      <c r="FR68" s="19">
        <v>0.68666188248102999</v>
      </c>
      <c r="FS68" s="39">
        <v>1.03425389419107E-7</v>
      </c>
      <c r="FT68" s="19">
        <v>1.4356806514877001E-3</v>
      </c>
      <c r="FU68" s="19">
        <v>259.01330585271802</v>
      </c>
      <c r="FV68" s="19">
        <v>3.8206461992249201</v>
      </c>
      <c r="FW68" s="19">
        <v>8.7286363128404307E-2</v>
      </c>
      <c r="FX68" s="19">
        <v>8.6900624382176203E-2</v>
      </c>
      <c r="FY68" s="19">
        <v>0.31695914041447698</v>
      </c>
      <c r="FZ68" s="19">
        <v>13711.373846832201</v>
      </c>
      <c r="GA68" s="15">
        <v>5558.174</v>
      </c>
      <c r="GB68" s="15">
        <v>0.378</v>
      </c>
      <c r="GC68" s="15">
        <v>0.875</v>
      </c>
      <c r="GD68" s="15">
        <v>2.7410000000000001</v>
      </c>
      <c r="GE68" s="15">
        <v>28.870999999999999</v>
      </c>
      <c r="GF68" s="15">
        <v>9.8000000000000004E-2</v>
      </c>
      <c r="GG68" s="15">
        <v>0</v>
      </c>
      <c r="GH68" s="15">
        <v>0.189</v>
      </c>
      <c r="GI68" s="15">
        <v>53.08</v>
      </c>
      <c r="GJ68" s="15">
        <v>4.4999999999999998E-2</v>
      </c>
      <c r="GK68" s="15">
        <v>0</v>
      </c>
      <c r="GL68" s="15">
        <v>0</v>
      </c>
      <c r="GM68" s="15">
        <v>0</v>
      </c>
      <c r="GN68" s="15">
        <v>0</v>
      </c>
    </row>
    <row r="69" spans="1:196">
      <c r="A69" s="19" t="s">
        <v>241</v>
      </c>
      <c r="B69" s="19" t="s">
        <v>242</v>
      </c>
      <c r="C69" s="39">
        <v>1.0540287505545E-7</v>
      </c>
      <c r="D69" s="19">
        <v>8.4937146207622691E-3</v>
      </c>
      <c r="E69" s="19">
        <v>0.57824254636945005</v>
      </c>
      <c r="F69" s="19">
        <v>0.10817844147988501</v>
      </c>
      <c r="G69" s="19">
        <v>4.59606877930573</v>
      </c>
      <c r="H69" s="19">
        <v>2.6169639740348302E-4</v>
      </c>
      <c r="I69" s="19">
        <v>7.9244346930869194E-2</v>
      </c>
      <c r="J69" s="19">
        <v>0.19368552488992499</v>
      </c>
      <c r="K69" s="19">
        <v>1.01789296379212E-3</v>
      </c>
      <c r="L69" s="39">
        <v>5.5172458963549403E-8</v>
      </c>
      <c r="M69" s="19">
        <v>1.4446224260438701E-2</v>
      </c>
      <c r="N69" s="19">
        <v>0.29835339611957101</v>
      </c>
      <c r="O69" s="19">
        <v>9.9153184399151002E-3</v>
      </c>
      <c r="P69" s="19">
        <v>4.3556348993826699</v>
      </c>
      <c r="Q69" s="19">
        <v>18.234526745475701</v>
      </c>
      <c r="R69" s="19">
        <v>1.38153327370152E-2</v>
      </c>
      <c r="S69" s="19">
        <v>1.50767529023792</v>
      </c>
      <c r="T69" s="39">
        <v>1.70112248698104E-7</v>
      </c>
      <c r="U69" s="19">
        <v>1.0667597258661701E-2</v>
      </c>
      <c r="V69" s="19">
        <v>6.3236628916025304E-3</v>
      </c>
      <c r="W69" s="19">
        <v>1.5590058150983801E-2</v>
      </c>
      <c r="X69" s="19">
        <v>3.4675783151532502</v>
      </c>
      <c r="Y69" s="19">
        <v>2.1950869334626398E-3</v>
      </c>
      <c r="Z69" s="19">
        <v>7.49529522773672E-3</v>
      </c>
      <c r="AA69" s="19">
        <v>2.9387147577133099</v>
      </c>
      <c r="AB69" s="19">
        <v>2.9375799110077701E-3</v>
      </c>
      <c r="AC69" s="19">
        <v>1.3409264451397999E-3</v>
      </c>
      <c r="AD69" s="19">
        <v>2.32244601105038E-4</v>
      </c>
      <c r="AE69" s="19">
        <v>0.33783580345376701</v>
      </c>
      <c r="AF69" s="19">
        <v>53.805557527985101</v>
      </c>
      <c r="AG69" s="19">
        <v>0.184205879607451</v>
      </c>
      <c r="AH69" s="19">
        <v>3.4232522702311802E-3</v>
      </c>
      <c r="AI69" s="19">
        <v>3.4184295510226998E-4</v>
      </c>
      <c r="AJ69" s="19">
        <v>796.63989491791403</v>
      </c>
      <c r="AK69" s="19">
        <v>7.7194283057494002E-3</v>
      </c>
      <c r="AL69" s="39">
        <v>6.01198984949639E-8</v>
      </c>
      <c r="AM69" s="19">
        <v>7.5916684610210297E-2</v>
      </c>
      <c r="AN69" s="19">
        <v>2.1522736493570999E-3</v>
      </c>
      <c r="AO69" s="19">
        <v>0.97371005222717999</v>
      </c>
      <c r="AP69" s="19">
        <v>6.2406073654601001E-4</v>
      </c>
      <c r="AQ69" s="19">
        <v>3.7863266496062303E-4</v>
      </c>
      <c r="AR69" s="19">
        <v>2.9851907919548E-4</v>
      </c>
      <c r="AS69" s="19">
        <v>3.1467226329185902E-2</v>
      </c>
      <c r="AT69" s="19">
        <v>2.0327430980318599</v>
      </c>
      <c r="AU69" s="19">
        <v>0.46294092504893097</v>
      </c>
      <c r="AV69" s="19">
        <v>12.824167943291201</v>
      </c>
      <c r="AW69" s="19">
        <v>8.0303966688974899E-3</v>
      </c>
      <c r="AX69" s="19">
        <v>6.8252534140206796E-3</v>
      </c>
      <c r="AY69" s="19">
        <v>4.0665614387977297E-3</v>
      </c>
      <c r="AZ69" s="19">
        <v>0.39659300912183199</v>
      </c>
      <c r="BA69" s="19">
        <v>1.36848673030378E-3</v>
      </c>
      <c r="BB69" s="19">
        <v>0.14049393667634</v>
      </c>
      <c r="BC69" s="39">
        <v>1.8687780301548701E-7</v>
      </c>
      <c r="BD69" s="19">
        <v>5.3862554348230701E-2</v>
      </c>
      <c r="BE69" s="19">
        <v>32.656230590121403</v>
      </c>
      <c r="BF69" s="19">
        <v>1.2914642767584E-2</v>
      </c>
      <c r="BG69" s="19">
        <v>3.81049893141862E-3</v>
      </c>
      <c r="BH69" s="19">
        <v>4.2311066807161499E-4</v>
      </c>
      <c r="BI69" s="19">
        <v>167.26777510347199</v>
      </c>
      <c r="BJ69" s="19">
        <v>0.31020879733370199</v>
      </c>
      <c r="BK69" s="19">
        <v>0.15670067874433399</v>
      </c>
      <c r="BL69" s="19">
        <v>8.4526493872207994E-2</v>
      </c>
      <c r="BM69" s="19">
        <v>113.99831106562</v>
      </c>
      <c r="BN69" s="19">
        <v>502.34696413150198</v>
      </c>
      <c r="BO69" s="19">
        <v>0.741010519919167</v>
      </c>
      <c r="BP69" s="19">
        <v>9.2029645884879593E-2</v>
      </c>
      <c r="BQ69" s="19">
        <v>0</v>
      </c>
      <c r="BR69" s="19">
        <v>0.218053082548195</v>
      </c>
      <c r="BS69" s="19">
        <v>1.23539457991817E-2</v>
      </c>
      <c r="BT69" s="19">
        <v>0.16262283791514601</v>
      </c>
      <c r="BU69" s="19">
        <v>1.25592445743114E-4</v>
      </c>
      <c r="BV69" s="19">
        <v>3.2419368071373397E-2</v>
      </c>
      <c r="BW69" s="19">
        <v>1.1766242652603801E-2</v>
      </c>
      <c r="BX69" s="19">
        <v>6.64879262015619E-4</v>
      </c>
      <c r="BY69" s="19">
        <v>225.25771411354401</v>
      </c>
      <c r="BZ69" s="19">
        <v>0.96619283291032099</v>
      </c>
      <c r="CA69" s="19">
        <v>8.8487940488738399</v>
      </c>
      <c r="CB69" s="19">
        <v>1.10790168097804E-2</v>
      </c>
      <c r="CC69" s="19">
        <v>129.30096805450901</v>
      </c>
      <c r="CD69" s="19">
        <v>5.93576582349391E-4</v>
      </c>
      <c r="CE69" s="19">
        <v>6.5205391849855197</v>
      </c>
      <c r="CF69" s="19">
        <v>9.0164417830706904E-4</v>
      </c>
      <c r="CG69" s="19">
        <v>6.2451483190715099E-2</v>
      </c>
      <c r="CH69" s="19">
        <v>13.013504655702601</v>
      </c>
      <c r="CI69" s="19">
        <v>2.9457228444905399E-2</v>
      </c>
      <c r="CJ69" s="19">
        <v>5.7181762825875299E-3</v>
      </c>
      <c r="CK69" s="39">
        <v>8.1896728771323701E-8</v>
      </c>
      <c r="CL69" s="19">
        <v>3.2663757173356702E-3</v>
      </c>
      <c r="CM69" s="39">
        <v>2.0275812517473101E-5</v>
      </c>
      <c r="CN69" s="19">
        <v>3.6994156509212498E-3</v>
      </c>
      <c r="CO69" s="19">
        <v>0.114976989857054</v>
      </c>
      <c r="CP69" s="19">
        <v>21.9656279096485</v>
      </c>
      <c r="CQ69" s="19">
        <v>1.30816486354205E-2</v>
      </c>
      <c r="CR69" s="19">
        <v>0.80537016932530803</v>
      </c>
      <c r="CS69" s="19">
        <v>1.07507377173652E-4</v>
      </c>
      <c r="CT69" s="19">
        <v>5.7704961295122703E-2</v>
      </c>
      <c r="CU69" s="19">
        <v>2.3222121027145202E-3</v>
      </c>
      <c r="CV69" s="19">
        <v>2.4496253004595101E-3</v>
      </c>
      <c r="CW69" s="19">
        <v>3.85204389275917E-4</v>
      </c>
      <c r="CX69" s="19">
        <v>18.809308957307799</v>
      </c>
      <c r="CY69" s="39">
        <v>1.0948442076024101E-7</v>
      </c>
      <c r="CZ69" s="19">
        <v>32.890419074231303</v>
      </c>
      <c r="DA69" s="39">
        <v>8.2950978017501699E-5</v>
      </c>
      <c r="DB69" s="19">
        <v>0.773874315973613</v>
      </c>
      <c r="DC69" s="19">
        <v>8.9448296390686993E-2</v>
      </c>
      <c r="DD69" s="19">
        <v>2.1771453435690698E-2</v>
      </c>
      <c r="DE69" s="19">
        <v>5.6254110281596503E-3</v>
      </c>
      <c r="DF69" s="19">
        <v>2.3780316595591799E-3</v>
      </c>
      <c r="DG69" s="19">
        <v>5.1880791681597103</v>
      </c>
      <c r="DH69" s="19">
        <v>6.9735145885001806E-2</v>
      </c>
      <c r="DI69" s="19">
        <v>3.5491258660992502E-2</v>
      </c>
      <c r="DJ69" s="19">
        <v>0.89716431056384105</v>
      </c>
      <c r="DK69" s="19">
        <v>0.13166917048844801</v>
      </c>
      <c r="DL69" s="19">
        <v>11.094493896074299</v>
      </c>
      <c r="DM69" s="19">
        <v>0.19077848660112201</v>
      </c>
      <c r="DN69" s="19">
        <v>2.1804973297831699E-3</v>
      </c>
      <c r="DO69" s="19">
        <v>1.5058999459710301</v>
      </c>
      <c r="DP69" s="19">
        <v>6.2171714440298703E-2</v>
      </c>
      <c r="DQ69" s="19">
        <v>6.2341469503919599E-3</v>
      </c>
      <c r="DR69" s="19">
        <v>7.1801296777008897E-3</v>
      </c>
      <c r="DS69" s="19">
        <v>0.492224559458939</v>
      </c>
      <c r="DT69" s="19">
        <v>1.2852700997084701</v>
      </c>
      <c r="DU69" s="19">
        <v>1.7679004370616601E-3</v>
      </c>
      <c r="DV69" s="39">
        <v>1.2204167342084301E-7</v>
      </c>
      <c r="DW69" s="19">
        <v>2.1362595189656402E-3</v>
      </c>
      <c r="DX69" s="19">
        <v>2.13703806394924E-3</v>
      </c>
      <c r="DY69" s="19">
        <v>4.0202684354601903</v>
      </c>
      <c r="DZ69" s="19">
        <v>1.2820535867743501</v>
      </c>
      <c r="EA69" s="19">
        <v>1.8776100030428299E-4</v>
      </c>
      <c r="EB69" s="19">
        <v>3.8019021409993501</v>
      </c>
      <c r="EC69" s="39">
        <v>2.2616420280415401E-5</v>
      </c>
      <c r="ED69" s="19">
        <v>2.1996616259629702</v>
      </c>
      <c r="EE69" s="19">
        <v>1.02086336644384</v>
      </c>
      <c r="EF69" s="19">
        <v>3.3240535203121199E-4</v>
      </c>
      <c r="EG69" s="39">
        <v>1.12535628545973E-7</v>
      </c>
      <c r="EH69" s="39">
        <v>1.06772778482156E-7</v>
      </c>
      <c r="EI69" s="19">
        <v>6.5576753250842204E-4</v>
      </c>
      <c r="EJ69" s="19">
        <v>5.8958732670455101</v>
      </c>
      <c r="EK69" s="19">
        <v>5.0882854193456898E-3</v>
      </c>
      <c r="EL69" s="19">
        <v>11.109464614966299</v>
      </c>
      <c r="EM69" s="19">
        <v>0.42202771420481699</v>
      </c>
      <c r="EN69" s="19">
        <v>5.5199750559666902E-2</v>
      </c>
      <c r="EO69" s="19">
        <v>1.13212171958628E-2</v>
      </c>
      <c r="EP69" s="19">
        <v>1.9460485441035399E-3</v>
      </c>
      <c r="EQ69" s="39">
        <v>4.3415478925621401E-10</v>
      </c>
      <c r="ER69" s="19">
        <v>0.161228601674413</v>
      </c>
      <c r="ES69" s="39">
        <v>2.3407075556764701E-7</v>
      </c>
      <c r="ET69" s="19">
        <v>131.68172385824599</v>
      </c>
      <c r="EU69" s="19">
        <v>1.8959606641764298E-2</v>
      </c>
      <c r="EV69" s="19">
        <v>1.45508763349228E-3</v>
      </c>
      <c r="EW69" s="19">
        <v>5.7868435124054799E-3</v>
      </c>
      <c r="EX69" s="19">
        <v>2.76361235097289E-2</v>
      </c>
      <c r="EY69" s="39">
        <v>1.7748684075976299E-5</v>
      </c>
      <c r="EZ69" s="19">
        <v>137.28499199582799</v>
      </c>
      <c r="FA69" s="19">
        <v>7.1724480878426896E-4</v>
      </c>
      <c r="FB69" s="19">
        <v>0.31125569231454803</v>
      </c>
      <c r="FC69" s="19">
        <v>20.652554741132999</v>
      </c>
      <c r="FD69" s="19">
        <v>0.64999505051923701</v>
      </c>
      <c r="FE69" s="19">
        <v>4.3484284059332598E-3</v>
      </c>
      <c r="FF69" s="39">
        <v>1.5762938118156701E-7</v>
      </c>
      <c r="FG69" s="19">
        <v>1.41523257323505E-2</v>
      </c>
      <c r="FH69" s="19">
        <v>0.67483233686398303</v>
      </c>
      <c r="FI69" s="19">
        <v>0.27694378415538101</v>
      </c>
      <c r="FJ69" s="19">
        <v>6.1891030997184098</v>
      </c>
      <c r="FK69" s="39">
        <v>2.4480383751038798E-7</v>
      </c>
      <c r="FL69" s="19">
        <v>0.83205462754648296</v>
      </c>
      <c r="FM69" s="19">
        <v>55.9766430229527</v>
      </c>
      <c r="FN69" s="19">
        <v>232.811734597514</v>
      </c>
      <c r="FO69" s="19">
        <v>2.7233538713476402</v>
      </c>
      <c r="FP69" s="19">
        <v>0.26280113312393499</v>
      </c>
      <c r="FQ69" s="19">
        <v>54.320312769459001</v>
      </c>
      <c r="FR69" s="19">
        <v>1.25414601670031E-2</v>
      </c>
      <c r="FS69" s="39">
        <v>1.12363627222013E-7</v>
      </c>
      <c r="FT69" s="19">
        <v>1.8239161528212599E-2</v>
      </c>
      <c r="FU69" s="19">
        <v>6.1435513737420101E-2</v>
      </c>
      <c r="FV69" s="19">
        <v>9.1345489578135108</v>
      </c>
      <c r="FW69" s="19">
        <v>3.4644689511938E-3</v>
      </c>
      <c r="FX69" s="19">
        <v>3.1581960002286899E-2</v>
      </c>
      <c r="FY69" s="19">
        <v>4.86381382070914E-4</v>
      </c>
      <c r="FZ69" s="19">
        <v>2887.08238465662</v>
      </c>
      <c r="GA69" s="15">
        <v>129.25</v>
      </c>
      <c r="GB69" s="15">
        <v>0.124</v>
      </c>
      <c r="GC69" s="15">
        <v>8.9999999999999993E-3</v>
      </c>
      <c r="GD69" s="15">
        <v>2.8170000000000002</v>
      </c>
      <c r="GE69" s="15">
        <v>2.3420000000000001</v>
      </c>
      <c r="GF69" s="15">
        <v>0</v>
      </c>
      <c r="GG69" s="15">
        <v>0</v>
      </c>
      <c r="GH69" s="15">
        <v>0</v>
      </c>
      <c r="GI69" s="15">
        <v>31.486000000000001</v>
      </c>
      <c r="GJ69" s="15">
        <v>4.0000000000000001E-3</v>
      </c>
      <c r="GK69" s="15">
        <v>0</v>
      </c>
      <c r="GL69" s="15">
        <v>0</v>
      </c>
      <c r="GM69" s="15">
        <v>0.248</v>
      </c>
      <c r="GN69" s="15">
        <v>0</v>
      </c>
    </row>
    <row r="70" spans="1:196">
      <c r="A70" s="19" t="s">
        <v>243</v>
      </c>
      <c r="B70" s="19" t="s">
        <v>244</v>
      </c>
      <c r="C70" s="39">
        <v>7.8869119309047804E-8</v>
      </c>
      <c r="D70" s="19">
        <v>1.6880148889918099E-2</v>
      </c>
      <c r="E70" s="19">
        <v>1.05039537644995E-3</v>
      </c>
      <c r="F70" s="19">
        <v>1.96645815700766</v>
      </c>
      <c r="G70" s="39">
        <v>8.8751654665301805E-8</v>
      </c>
      <c r="H70" s="39">
        <v>8.3890538747960597E-8</v>
      </c>
      <c r="I70" s="19">
        <v>1.5306634873567401E-3</v>
      </c>
      <c r="J70" s="39">
        <v>2.3582144180898E-5</v>
      </c>
      <c r="K70" s="19">
        <v>1.19350475706957E-3</v>
      </c>
      <c r="L70" s="39">
        <v>4.1284246961966001E-8</v>
      </c>
      <c r="M70" s="19">
        <v>5.9142813766196898E-3</v>
      </c>
      <c r="N70" s="39">
        <v>7.4655180139137596E-8</v>
      </c>
      <c r="O70" s="39">
        <v>9.4555082018471997E-8</v>
      </c>
      <c r="P70" s="19">
        <v>10.4464921698816</v>
      </c>
      <c r="Q70" s="19">
        <v>8.3380886374633594</v>
      </c>
      <c r="R70" s="39">
        <v>9.4359170708140904E-8</v>
      </c>
      <c r="S70" s="19">
        <v>0.403710180380706</v>
      </c>
      <c r="T70" s="39">
        <v>1.27321499745193E-7</v>
      </c>
      <c r="U70" s="19">
        <v>8.8025970215461396E-4</v>
      </c>
      <c r="V70" s="39">
        <v>9.5483234008494401E-8</v>
      </c>
      <c r="W70" s="39">
        <v>8.4271078614233402E-5</v>
      </c>
      <c r="X70" s="19">
        <v>1.0247535942780801</v>
      </c>
      <c r="Y70" s="19">
        <v>7.1571710466936003E-4</v>
      </c>
      <c r="Z70" s="19">
        <v>6.9582835366924101E-3</v>
      </c>
      <c r="AA70" s="19">
        <v>2.3642704517455701E-3</v>
      </c>
      <c r="AB70" s="39">
        <v>9.6931850088434802E-8</v>
      </c>
      <c r="AC70" s="19">
        <v>7.9817734594885906E-2</v>
      </c>
      <c r="AD70" s="39">
        <v>5.4566350779686197E-8</v>
      </c>
      <c r="AE70" s="19">
        <v>1.5868631941196101</v>
      </c>
      <c r="AF70" s="19">
        <v>1.00768671379683E-2</v>
      </c>
      <c r="AG70" s="39">
        <v>8.0943203346846804E-8</v>
      </c>
      <c r="AH70" s="39">
        <v>4.6564932427644401E-8</v>
      </c>
      <c r="AI70" s="39">
        <v>8.7391707494831303E-8</v>
      </c>
      <c r="AJ70" s="19">
        <v>6.2943101010938101</v>
      </c>
      <c r="AK70" s="19">
        <v>2.8529461605146099E-2</v>
      </c>
      <c r="AL70" s="39">
        <v>4.4990811267753499E-8</v>
      </c>
      <c r="AM70" s="19">
        <v>0.67292174173951103</v>
      </c>
      <c r="AN70" s="19">
        <v>4.6197409937162297E-3</v>
      </c>
      <c r="AO70" s="19">
        <v>2.1211623282957901</v>
      </c>
      <c r="AP70" s="19">
        <v>1.3984695429823699E-2</v>
      </c>
      <c r="AQ70" s="39">
        <v>1.01905282606923E-7</v>
      </c>
      <c r="AR70" s="39">
        <v>7.3083727145565097E-8</v>
      </c>
      <c r="AS70" s="19">
        <v>6.4496095263651403E-4</v>
      </c>
      <c r="AT70" s="19">
        <v>1.0703502148298201</v>
      </c>
      <c r="AU70" s="39">
        <v>1.4283036285411301E-7</v>
      </c>
      <c r="AV70" s="19">
        <v>5.8772728330793296</v>
      </c>
      <c r="AW70" s="39">
        <v>1.70086733379573E-8</v>
      </c>
      <c r="AX70" s="19">
        <v>1.33308866114976E-3</v>
      </c>
      <c r="AY70" s="19">
        <v>7.2487523272263504E-4</v>
      </c>
      <c r="AZ70" s="19">
        <v>3.0465673163164501E-2</v>
      </c>
      <c r="BA70" s="39">
        <v>9.4535833366063906E-8</v>
      </c>
      <c r="BB70" s="39">
        <v>1.1991269830419101E-7</v>
      </c>
      <c r="BC70" s="39">
        <v>1.3982579439781301E-7</v>
      </c>
      <c r="BD70" s="19">
        <v>6.5040861768774199E-4</v>
      </c>
      <c r="BE70" s="39">
        <v>8.6433484771577703E-8</v>
      </c>
      <c r="BF70" s="19">
        <v>5.1136642086252104E-3</v>
      </c>
      <c r="BG70" s="19">
        <v>6.6795073225864299E-4</v>
      </c>
      <c r="BH70" s="39">
        <v>8.2006710569694701E-8</v>
      </c>
      <c r="BI70" s="19">
        <v>7.4673744269140601</v>
      </c>
      <c r="BJ70" s="19">
        <v>1.03070235842187E-2</v>
      </c>
      <c r="BK70" s="19">
        <v>0.13990785348624499</v>
      </c>
      <c r="BL70" s="39">
        <v>7.4687566731400801E-8</v>
      </c>
      <c r="BM70" s="19">
        <v>1.6722290893079701</v>
      </c>
      <c r="BN70" s="19">
        <v>6.4825020022475197</v>
      </c>
      <c r="BO70" s="19">
        <v>0.29987201651741202</v>
      </c>
      <c r="BP70" s="39">
        <v>9.3635822394698303E-8</v>
      </c>
      <c r="BQ70" s="19">
        <v>2.3390329264422E-2</v>
      </c>
      <c r="BR70" s="19">
        <v>0</v>
      </c>
      <c r="BS70" s="19">
        <v>2.7326748569231303E-4</v>
      </c>
      <c r="BT70" s="39">
        <v>7.9583926499894602E-8</v>
      </c>
      <c r="BU70" s="19">
        <v>5.2765903814128304E-3</v>
      </c>
      <c r="BV70" s="19">
        <v>0.203507698539587</v>
      </c>
      <c r="BW70" s="19">
        <v>8.5956677319264194E-2</v>
      </c>
      <c r="BX70" s="39">
        <v>8.7620080978436794E-8</v>
      </c>
      <c r="BY70" s="19">
        <v>181.89134048071199</v>
      </c>
      <c r="BZ70" s="19">
        <v>8.8826722685033901E-2</v>
      </c>
      <c r="CA70" s="39">
        <v>7.8395764445858794E-8</v>
      </c>
      <c r="CB70" s="39">
        <v>4.23895518724841E-8</v>
      </c>
      <c r="CC70" s="19">
        <v>6.3300399119632102E-4</v>
      </c>
      <c r="CD70" s="19">
        <v>6.4653354552623499E-2</v>
      </c>
      <c r="CE70" s="19">
        <v>1.1988932610509799</v>
      </c>
      <c r="CF70" s="39">
        <v>8.5342236472378304E-8</v>
      </c>
      <c r="CG70" s="19">
        <v>0.34276657273016398</v>
      </c>
      <c r="CH70" s="19">
        <v>0.88919424345922404</v>
      </c>
      <c r="CI70" s="19">
        <v>2.0267222262173001E-4</v>
      </c>
      <c r="CJ70" s="19">
        <v>1.20426062612454E-4</v>
      </c>
      <c r="CK70" s="39">
        <v>6.1348653526863904E-8</v>
      </c>
      <c r="CL70" s="19">
        <v>1.7246659532196E-3</v>
      </c>
      <c r="CM70" s="19">
        <v>2.5444467365299201E-3</v>
      </c>
      <c r="CN70" s="39">
        <v>7.8482960759067294E-8</v>
      </c>
      <c r="CO70" s="39">
        <v>6.1305185971174494E-8</v>
      </c>
      <c r="CP70" s="19">
        <v>6.2804585144264702E-3</v>
      </c>
      <c r="CQ70" s="39">
        <v>9.5354622466789297E-8</v>
      </c>
      <c r="CR70" s="39">
        <v>1.3333314080772E-8</v>
      </c>
      <c r="CS70" s="39">
        <v>7.7071454863964998E-8</v>
      </c>
      <c r="CT70" s="19">
        <v>7.0038211233392498E-3</v>
      </c>
      <c r="CU70" s="39">
        <v>9.8638745867550801E-8</v>
      </c>
      <c r="CV70" s="19">
        <v>5.7074828291724902E-2</v>
      </c>
      <c r="CW70" s="39">
        <v>5.6875064406028403E-5</v>
      </c>
      <c r="CX70" s="19">
        <v>6.69801657787337E-3</v>
      </c>
      <c r="CY70" s="39">
        <v>8.2007429413484304E-8</v>
      </c>
      <c r="CZ70" s="19">
        <v>2.8787260567478099</v>
      </c>
      <c r="DA70" s="39">
        <v>4.76764864558809E-8</v>
      </c>
      <c r="DB70" s="19">
        <v>5.8618349921642499E-2</v>
      </c>
      <c r="DC70" s="39">
        <v>8.7585708193944605E-8</v>
      </c>
      <c r="DD70" s="19">
        <v>2.35601206544176E-2</v>
      </c>
      <c r="DE70" s="19">
        <v>2.9596525487251401E-3</v>
      </c>
      <c r="DF70" s="19">
        <v>2.1989822681453601E-2</v>
      </c>
      <c r="DG70" s="19">
        <v>6.6240442867579005E-2</v>
      </c>
      <c r="DH70" s="19">
        <v>1.2211807979992E-3</v>
      </c>
      <c r="DI70" s="19">
        <v>6.2077604455908403E-2</v>
      </c>
      <c r="DJ70" s="19">
        <v>6.7483707684512799E-4</v>
      </c>
      <c r="DK70" s="39">
        <v>9.1283936679982504E-8</v>
      </c>
      <c r="DL70" s="19">
        <v>2.7367352289817299</v>
      </c>
      <c r="DM70" s="19">
        <v>2.2093804813475499E-3</v>
      </c>
      <c r="DN70" s="39">
        <v>9.1140007204247496E-8</v>
      </c>
      <c r="DO70" s="19">
        <v>3.6644380354308698E-2</v>
      </c>
      <c r="DP70" s="19">
        <v>12.646083692857101</v>
      </c>
      <c r="DQ70" s="19">
        <v>2.8311462736483601E-3</v>
      </c>
      <c r="DR70" s="39">
        <v>4.54923692312038E-8</v>
      </c>
      <c r="DS70" s="19">
        <v>0.879898749654631</v>
      </c>
      <c r="DT70" s="19">
        <v>2.8368078305095801E-2</v>
      </c>
      <c r="DU70" s="39">
        <v>1.32061668784714E-7</v>
      </c>
      <c r="DV70" s="19">
        <v>8.2572346938108196E-4</v>
      </c>
      <c r="DW70" s="39">
        <v>2.3504175510660801E-5</v>
      </c>
      <c r="DX70" s="39">
        <v>7.23672435917104E-8</v>
      </c>
      <c r="DY70" s="19">
        <v>5.1220105129200499E-3</v>
      </c>
      <c r="DZ70" s="19">
        <v>4.6530629475552203</v>
      </c>
      <c r="EA70" s="39">
        <v>8.2697300705401897E-8</v>
      </c>
      <c r="EB70" s="19">
        <v>0.75324856109856597</v>
      </c>
      <c r="EC70" s="39">
        <v>2.34928170869295E-5</v>
      </c>
      <c r="ED70" s="19">
        <v>8.4685535955235699E-3</v>
      </c>
      <c r="EE70" s="19">
        <v>1.53521524669074E-4</v>
      </c>
      <c r="EF70" s="19">
        <v>1.85175729284685E-2</v>
      </c>
      <c r="EG70" s="39">
        <v>8.4188185168169096E-8</v>
      </c>
      <c r="EH70" s="19">
        <v>6.4918631739621603E-3</v>
      </c>
      <c r="EI70" s="19">
        <v>0.42087279945599099</v>
      </c>
      <c r="EJ70" s="19">
        <v>0.18350271460678799</v>
      </c>
      <c r="EK70" s="19">
        <v>7.7235898072787804E-4</v>
      </c>
      <c r="EL70" s="39">
        <v>8.6812583784447305E-8</v>
      </c>
      <c r="EM70" s="19">
        <v>2.7515811706994699</v>
      </c>
      <c r="EN70" s="19">
        <v>9.3063821626787804E-3</v>
      </c>
      <c r="EO70" s="19">
        <v>2.02166463602802E-3</v>
      </c>
      <c r="EP70" s="39">
        <v>8.5824233856840305E-8</v>
      </c>
      <c r="EQ70" s="39">
        <v>3.2517802179423098E-10</v>
      </c>
      <c r="ER70" s="19">
        <v>6.9879066265748201E-3</v>
      </c>
      <c r="ES70" s="39">
        <v>1.7537612538299399E-7</v>
      </c>
      <c r="ET70" s="19">
        <v>0.15811068883386201</v>
      </c>
      <c r="EU70" s="19">
        <v>6.6153553740271901E-3</v>
      </c>
      <c r="EV70" s="19">
        <v>2.6667835503058301E-2</v>
      </c>
      <c r="EW70" s="39">
        <v>1.2178114404163499E-7</v>
      </c>
      <c r="EX70" s="39">
        <v>7.4767175977360702E-8</v>
      </c>
      <c r="EY70" s="19">
        <v>4.4140846745327903E-3</v>
      </c>
      <c r="EZ70" s="19">
        <v>9.3673815031487598E-3</v>
      </c>
      <c r="FA70" s="39">
        <v>5.1424157676353001E-8</v>
      </c>
      <c r="FB70" s="19">
        <v>0.59610586359895401</v>
      </c>
      <c r="FC70" s="39">
        <v>5.9231686624861899E-8</v>
      </c>
      <c r="FD70" s="19">
        <v>7.8956968144617806E-2</v>
      </c>
      <c r="FE70" s="19">
        <v>1.6059867038066499E-3</v>
      </c>
      <c r="FF70" s="39">
        <v>1.17926889618082E-7</v>
      </c>
      <c r="FG70" s="19">
        <v>1.9430896417543</v>
      </c>
      <c r="FH70" s="39">
        <v>7.7691383219312504E-8</v>
      </c>
      <c r="FI70" s="19">
        <v>5.2078245657491903E-2</v>
      </c>
      <c r="FJ70" s="19">
        <v>1.17925202179616</v>
      </c>
      <c r="FK70" s="39">
        <v>1.83144767736308E-7</v>
      </c>
      <c r="FL70" s="39">
        <v>9.1630439662345802E-8</v>
      </c>
      <c r="FM70" s="19">
        <v>0.386424883534075</v>
      </c>
      <c r="FN70" s="19">
        <v>3.4914235375562699</v>
      </c>
      <c r="FO70" s="19">
        <v>7.9667743658504001E-2</v>
      </c>
      <c r="FP70" s="19">
        <v>0.18652682934032799</v>
      </c>
      <c r="FQ70" s="19">
        <v>1.8926664824356601E-3</v>
      </c>
      <c r="FR70" s="19">
        <v>1.2481120715313599E-4</v>
      </c>
      <c r="FS70" s="39">
        <v>8.4080702306941898E-8</v>
      </c>
      <c r="FT70" s="39">
        <v>6.7435086556670796E-8</v>
      </c>
      <c r="FU70" s="39">
        <v>4.1558666827851498E-7</v>
      </c>
      <c r="FV70" s="19">
        <v>41.848199788668602</v>
      </c>
      <c r="FW70" s="39">
        <v>6.5485464243841194E-8</v>
      </c>
      <c r="FX70" s="39">
        <v>8.5529357971520899E-8</v>
      </c>
      <c r="FY70" s="19">
        <v>6.8303051761164804E-4</v>
      </c>
      <c r="FZ70" s="19">
        <v>319.28625304921297</v>
      </c>
      <c r="GA70" s="15">
        <v>0</v>
      </c>
      <c r="GB70" s="15">
        <v>0</v>
      </c>
      <c r="GC70" s="15">
        <v>0</v>
      </c>
      <c r="GD70" s="15">
        <v>0</v>
      </c>
      <c r="GE70" s="15">
        <v>40.094999999999999</v>
      </c>
      <c r="GF70" s="15">
        <v>0</v>
      </c>
      <c r="GG70" s="15">
        <v>0</v>
      </c>
      <c r="GH70" s="15">
        <v>0</v>
      </c>
      <c r="GI70" s="15">
        <v>0</v>
      </c>
      <c r="GJ70" s="15">
        <v>0</v>
      </c>
      <c r="GK70" s="15">
        <v>0</v>
      </c>
      <c r="GL70" s="15">
        <v>0</v>
      </c>
      <c r="GM70" s="15">
        <v>0</v>
      </c>
      <c r="GN70" s="15">
        <v>0</v>
      </c>
    </row>
    <row r="71" spans="1:196">
      <c r="A71" s="19" t="s">
        <v>245</v>
      </c>
      <c r="B71" s="19" t="s">
        <v>246</v>
      </c>
      <c r="C71" s="19">
        <v>1.2445657732309001E-3</v>
      </c>
      <c r="D71" s="19">
        <v>6.5445942075133701E-4</v>
      </c>
      <c r="E71" s="19">
        <v>1.7548897149370899E-3</v>
      </c>
      <c r="F71" s="19">
        <v>0.39114181360783201</v>
      </c>
      <c r="G71" s="19">
        <v>6.0407026925509498E-2</v>
      </c>
      <c r="H71" s="19">
        <v>4.5356021736294301E-4</v>
      </c>
      <c r="I71" s="19">
        <v>0.27475316641418601</v>
      </c>
      <c r="J71" s="19">
        <v>1.11328745782578E-3</v>
      </c>
      <c r="K71" s="19">
        <v>0.11636578011470899</v>
      </c>
      <c r="L71" s="19">
        <v>0.123259539134726</v>
      </c>
      <c r="M71" s="19">
        <v>3.02132994833142E-2</v>
      </c>
      <c r="N71" s="19">
        <v>9.0596449673695498E-2</v>
      </c>
      <c r="O71" s="19">
        <v>21.088738582386899</v>
      </c>
      <c r="P71" s="19">
        <v>6.5096978510092102E-3</v>
      </c>
      <c r="Q71" s="19">
        <v>30.147877821962499</v>
      </c>
      <c r="R71" s="19">
        <v>0.88931369994950504</v>
      </c>
      <c r="S71" s="19">
        <v>3.1314910983769301E-4</v>
      </c>
      <c r="T71" s="39">
        <v>1.3852394860065899E-7</v>
      </c>
      <c r="U71" s="39">
        <v>3.5097163825675898E-5</v>
      </c>
      <c r="V71" s="19">
        <v>0.42744449993090899</v>
      </c>
      <c r="W71" s="19">
        <v>2.1469644127728001E-2</v>
      </c>
      <c r="X71" s="19">
        <v>7.7597099159678402</v>
      </c>
      <c r="Y71" s="39">
        <v>7.9029088897540398E-8</v>
      </c>
      <c r="Z71" s="19">
        <v>3.7293237486477699</v>
      </c>
      <c r="AA71" s="19">
        <v>0.347018697546912</v>
      </c>
      <c r="AB71" s="19">
        <v>2.6659282444091702E-4</v>
      </c>
      <c r="AC71" s="39">
        <v>1.10139628108613E-7</v>
      </c>
      <c r="AD71" s="39">
        <v>8.9733063335163004E-5</v>
      </c>
      <c r="AE71" s="19">
        <v>0.11784477789362199</v>
      </c>
      <c r="AF71" s="19">
        <v>335.954566770692</v>
      </c>
      <c r="AG71" s="39">
        <v>8.8908125766846199E-8</v>
      </c>
      <c r="AH71" s="39">
        <v>7.9686018027804904E-8</v>
      </c>
      <c r="AI71" s="19">
        <v>0.18934289009625099</v>
      </c>
      <c r="AJ71" s="19">
        <v>21.379055025324501</v>
      </c>
      <c r="AK71" s="19">
        <v>1.7351547859223999</v>
      </c>
      <c r="AL71" s="19">
        <v>4.7545815986719202E-4</v>
      </c>
      <c r="AM71" s="19">
        <v>2.0439507777813299E-2</v>
      </c>
      <c r="AN71" s="19">
        <v>0.13446422582100701</v>
      </c>
      <c r="AO71" s="19">
        <v>3.2107142982654299E-4</v>
      </c>
      <c r="AP71" s="19">
        <v>0.33876159382257998</v>
      </c>
      <c r="AQ71" s="19">
        <v>3.1083718899387098</v>
      </c>
      <c r="AR71" s="19">
        <v>0.27303875437244002</v>
      </c>
      <c r="AS71" s="19">
        <v>1.0625869567517701E-2</v>
      </c>
      <c r="AT71" s="19">
        <v>3.3768202810755703E-2</v>
      </c>
      <c r="AU71" s="19">
        <v>6.8564909770250405E-4</v>
      </c>
      <c r="AV71" s="19">
        <v>2.22448870669374</v>
      </c>
      <c r="AW71" s="19">
        <v>1.3653194982693401E-3</v>
      </c>
      <c r="AX71" s="19">
        <v>7.65319221397435</v>
      </c>
      <c r="AY71" s="19">
        <v>0.66348630461178604</v>
      </c>
      <c r="AZ71" s="19">
        <v>3.43262734899026E-3</v>
      </c>
      <c r="BA71" s="19">
        <v>1.2937299121053901E-2</v>
      </c>
      <c r="BB71" s="39">
        <v>1.4728474255533399E-7</v>
      </c>
      <c r="BC71" s="39">
        <v>1.48496340092908E-7</v>
      </c>
      <c r="BD71" s="19">
        <v>0.42811711757253701</v>
      </c>
      <c r="BE71" s="19">
        <v>7.3070615279365896</v>
      </c>
      <c r="BF71" s="39">
        <v>1.0619456688991101E-7</v>
      </c>
      <c r="BG71" s="19">
        <v>2.48471067914235E-4</v>
      </c>
      <c r="BH71" s="19">
        <v>3.63423376308483E-2</v>
      </c>
      <c r="BI71" s="19">
        <v>69.829459931164294</v>
      </c>
      <c r="BJ71" s="19">
        <v>1.14211340863535E-2</v>
      </c>
      <c r="BK71" s="19">
        <v>5.0951186013194899E-3</v>
      </c>
      <c r="BL71" s="19">
        <v>1.24154528887936E-2</v>
      </c>
      <c r="BM71" s="19">
        <v>45.007442829929701</v>
      </c>
      <c r="BN71" s="19">
        <v>3.0844058656856101E-2</v>
      </c>
      <c r="BO71" s="19">
        <v>0.98850013640088197</v>
      </c>
      <c r="BP71" s="19">
        <v>0.250963796618007</v>
      </c>
      <c r="BQ71" s="39">
        <v>1.2868976341714799E-7</v>
      </c>
      <c r="BR71" s="39">
        <v>6.9976292267532304E-8</v>
      </c>
      <c r="BS71" s="19">
        <v>0</v>
      </c>
      <c r="BT71" s="19">
        <v>7.7953816982265396</v>
      </c>
      <c r="BU71" s="19">
        <v>0.44196056628617397</v>
      </c>
      <c r="BV71" s="19">
        <v>6.00173798274764</v>
      </c>
      <c r="BW71" s="39">
        <v>8.6410228940326096E-5</v>
      </c>
      <c r="BX71" s="19">
        <v>2.4668272515328001E-2</v>
      </c>
      <c r="BY71" s="19">
        <v>4.2776067034037997</v>
      </c>
      <c r="BZ71" s="19">
        <v>9.0293876720403902E-3</v>
      </c>
      <c r="CA71" s="19">
        <v>6.2886710371796106E-2</v>
      </c>
      <c r="CB71" s="19">
        <v>0.115722605025689</v>
      </c>
      <c r="CC71" s="19">
        <v>7.41867153246457</v>
      </c>
      <c r="CD71" s="19">
        <v>2.4927944327918801</v>
      </c>
      <c r="CE71" s="19">
        <v>17.105700248856301</v>
      </c>
      <c r="CF71" s="19">
        <v>62.169473775409102</v>
      </c>
      <c r="CG71" s="19">
        <v>3.0365426166962299</v>
      </c>
      <c r="CH71" s="19">
        <v>2.3855611963241399E-2</v>
      </c>
      <c r="CI71" s="19">
        <v>9.8690220938767192E-4</v>
      </c>
      <c r="CJ71" s="19">
        <v>2.0986525090831202E-3</v>
      </c>
      <c r="CK71" s="19">
        <v>1.7791758272677601E-2</v>
      </c>
      <c r="CL71" s="19">
        <v>1.2694587180824999E-2</v>
      </c>
      <c r="CM71" s="19">
        <v>4.3148055619709903E-3</v>
      </c>
      <c r="CN71" s="19">
        <v>3.7404511918585702E-2</v>
      </c>
      <c r="CO71" s="39">
        <v>1.1767791728357199E-6</v>
      </c>
      <c r="CP71" s="19">
        <v>0.14835065804116901</v>
      </c>
      <c r="CQ71" s="19">
        <v>6.6618323620574599E-3</v>
      </c>
      <c r="CR71" s="19">
        <v>1.9441832831047699E-2</v>
      </c>
      <c r="CS71" s="19">
        <v>5.3086409154420602E-2</v>
      </c>
      <c r="CT71" s="19">
        <v>1.8332005777821299E-4</v>
      </c>
      <c r="CU71" s="19">
        <v>3.0480856880748798E-4</v>
      </c>
      <c r="CV71" s="19">
        <v>2.2369042260063101E-3</v>
      </c>
      <c r="CW71" s="19">
        <v>1.37986128392417E-3</v>
      </c>
      <c r="CX71" s="19">
        <v>7.5761873838442295E-2</v>
      </c>
      <c r="CY71" s="19">
        <v>0.345564743741886</v>
      </c>
      <c r="CZ71" s="39">
        <v>9.39063104778819E-8</v>
      </c>
      <c r="DA71" s="19">
        <v>2.5610042578589801E-4</v>
      </c>
      <c r="DB71" s="19">
        <v>1.4886405241056E-2</v>
      </c>
      <c r="DC71" s="19">
        <v>6.4496353357935104E-2</v>
      </c>
      <c r="DD71" s="19">
        <v>18.204780375315298</v>
      </c>
      <c r="DE71" s="19">
        <v>4.5031664936158802E-3</v>
      </c>
      <c r="DF71" s="39">
        <v>8.8914311253600994E-6</v>
      </c>
      <c r="DG71" s="19">
        <v>1.58409297359662E-3</v>
      </c>
      <c r="DH71" s="39">
        <v>8.78133907817761E-5</v>
      </c>
      <c r="DI71" s="19">
        <v>1.8835058487691801E-3</v>
      </c>
      <c r="DJ71" s="19">
        <v>4.90116421299501E-4</v>
      </c>
      <c r="DK71" s="19">
        <v>7.07372682820534E-3</v>
      </c>
      <c r="DL71" s="19">
        <v>8.4378426781143308</v>
      </c>
      <c r="DM71" s="19">
        <v>1.5623267197078701</v>
      </c>
      <c r="DN71" s="19">
        <v>8.4864688950615399</v>
      </c>
      <c r="DO71" s="19">
        <v>3.1430175918453103E-2</v>
      </c>
      <c r="DP71" s="19">
        <v>0.35459020235916</v>
      </c>
      <c r="DQ71" s="19">
        <v>9.0469530202356499E-3</v>
      </c>
      <c r="DR71" s="19">
        <v>1.9742259488250501E-2</v>
      </c>
      <c r="DS71" s="19">
        <v>8.3109322366472504E-2</v>
      </c>
      <c r="DT71" s="19">
        <v>56.294071784778197</v>
      </c>
      <c r="DU71" s="19">
        <v>4.3916888784293001E-3</v>
      </c>
      <c r="DV71" s="19">
        <v>3.0512835226930698E-4</v>
      </c>
      <c r="DW71" s="19">
        <v>2.1206936540729102</v>
      </c>
      <c r="DX71" s="19">
        <v>0.77082826736799703</v>
      </c>
      <c r="DY71" s="19">
        <v>0.17888610671490399</v>
      </c>
      <c r="DZ71" s="19">
        <v>16.5610616640807</v>
      </c>
      <c r="EA71" s="19">
        <v>3.5310282582133999E-2</v>
      </c>
      <c r="EB71" s="19">
        <v>4.8481527518540899</v>
      </c>
      <c r="EC71" s="19">
        <v>2.2167271546963602E-2</v>
      </c>
      <c r="ED71" s="19">
        <v>5.1244157372837499E-3</v>
      </c>
      <c r="EE71" s="19">
        <v>9.4075659612164506E-2</v>
      </c>
      <c r="EF71" s="19">
        <v>7.6119510552229604E-3</v>
      </c>
      <c r="EG71" s="19">
        <v>3.5066793277669999E-4</v>
      </c>
      <c r="EH71" s="39">
        <v>9.0080887457451801E-8</v>
      </c>
      <c r="EI71" s="19">
        <v>0.53406854066643705</v>
      </c>
      <c r="EJ71" s="19">
        <v>1.85445518678545E-3</v>
      </c>
      <c r="EK71" s="19">
        <v>8.9873552610265299E-4</v>
      </c>
      <c r="EL71" s="39">
        <v>9.7651889846352304E-8</v>
      </c>
      <c r="EM71" s="19">
        <v>3.46047093534029</v>
      </c>
      <c r="EN71" s="19">
        <v>0.15778450396621599</v>
      </c>
      <c r="EO71" s="19">
        <v>1.06836952745945</v>
      </c>
      <c r="EP71" s="19">
        <v>2.1876463026734398E-3</v>
      </c>
      <c r="EQ71" s="39">
        <v>5.2476247219958403E-5</v>
      </c>
      <c r="ER71" s="19">
        <v>5.5858955664939799E-2</v>
      </c>
      <c r="ES71" s="39">
        <v>2.06043879982452E-7</v>
      </c>
      <c r="ET71" s="19">
        <v>18.4867306362707</v>
      </c>
      <c r="EU71" s="19">
        <v>1.21186345725502E-3</v>
      </c>
      <c r="EV71" s="39">
        <v>6.9288872825954894E-8</v>
      </c>
      <c r="EW71" s="19">
        <v>3.0610997626032001E-2</v>
      </c>
      <c r="EX71" s="19">
        <v>10.4793477469482</v>
      </c>
      <c r="EY71" s="19">
        <v>2.9327534943391201E-2</v>
      </c>
      <c r="EZ71" s="19">
        <v>10.803637464714299</v>
      </c>
      <c r="FA71" s="19">
        <v>6.8251323058508895E-2</v>
      </c>
      <c r="FB71" s="19">
        <v>0.67791664142077801</v>
      </c>
      <c r="FC71" s="39">
        <v>6.35026425772397E-8</v>
      </c>
      <c r="FD71" s="19">
        <v>0.52126941130016902</v>
      </c>
      <c r="FE71" s="19">
        <v>6.4231289273510505E-4</v>
      </c>
      <c r="FF71" s="39">
        <v>1.2403033131070999E-7</v>
      </c>
      <c r="FG71" s="39">
        <v>2.4772486151585699E-8</v>
      </c>
      <c r="FH71" s="19">
        <v>107.634526239997</v>
      </c>
      <c r="FI71" s="19">
        <v>7.0598387870138995E-4</v>
      </c>
      <c r="FJ71" s="19">
        <v>1.07501565339468</v>
      </c>
      <c r="FK71" s="39">
        <v>9.1337509429918398E-6</v>
      </c>
      <c r="FL71" s="19">
        <v>2.0413174524186202</v>
      </c>
      <c r="FM71" s="19">
        <v>41.210509586107797</v>
      </c>
      <c r="FN71" s="19">
        <v>17.2094015778057</v>
      </c>
      <c r="FO71" s="19">
        <v>84.352013367107304</v>
      </c>
      <c r="FP71" s="19">
        <v>1.64367873067688E-4</v>
      </c>
      <c r="FQ71" s="19">
        <v>308.157939773615</v>
      </c>
      <c r="FR71" s="19">
        <v>1.70092461135521E-2</v>
      </c>
      <c r="FS71" s="19">
        <v>1.4021520958179901E-2</v>
      </c>
      <c r="FT71" s="39">
        <v>7.5482384140618207E-8</v>
      </c>
      <c r="FU71" s="19">
        <v>124.691087058921</v>
      </c>
      <c r="FV71" s="19">
        <v>1.10570635006524</v>
      </c>
      <c r="FW71" s="39">
        <v>7.1656863593597603E-8</v>
      </c>
      <c r="FX71" s="19">
        <v>2.0464000101635001E-3</v>
      </c>
      <c r="FY71" s="19">
        <v>2.8790421319741601E-4</v>
      </c>
      <c r="FZ71" s="19">
        <v>1527.0980771550901</v>
      </c>
      <c r="GA71" s="15">
        <v>124.744</v>
      </c>
      <c r="GB71" s="15">
        <v>6.7000000000000004E-2</v>
      </c>
      <c r="GC71" s="15">
        <v>4.3280000000000003</v>
      </c>
      <c r="GD71" s="15">
        <v>8.0820000000000007</v>
      </c>
      <c r="GE71" s="15">
        <v>0</v>
      </c>
      <c r="GF71" s="15">
        <v>0</v>
      </c>
      <c r="GG71" s="15">
        <v>31.814</v>
      </c>
      <c r="GH71" s="15">
        <v>0</v>
      </c>
      <c r="GI71" s="15">
        <v>2.5870000000000002</v>
      </c>
      <c r="GJ71" s="15">
        <v>0</v>
      </c>
      <c r="GK71" s="15">
        <v>0</v>
      </c>
      <c r="GL71" s="15">
        <v>0</v>
      </c>
      <c r="GM71" s="15">
        <v>6.6219999999999999</v>
      </c>
      <c r="GN71" s="15">
        <v>0</v>
      </c>
    </row>
    <row r="72" spans="1:196">
      <c r="A72" s="19" t="s">
        <v>247</v>
      </c>
      <c r="B72" s="19" t="s">
        <v>248</v>
      </c>
      <c r="C72" s="39">
        <v>9.3056618189246895E-8</v>
      </c>
      <c r="D72" s="19">
        <v>3.9092473232917504E-3</v>
      </c>
      <c r="E72" s="19">
        <v>4.0587978054550797</v>
      </c>
      <c r="F72" s="19">
        <v>2.2435061575713199E-3</v>
      </c>
      <c r="G72" s="19">
        <v>0.15858789626501901</v>
      </c>
      <c r="H72" s="19">
        <v>3.1768618514568798E-3</v>
      </c>
      <c r="I72" s="19">
        <v>2.6492954012710799</v>
      </c>
      <c r="J72" s="19">
        <v>0.55092504680159404</v>
      </c>
      <c r="K72" s="19">
        <v>9.4484502293695999E-4</v>
      </c>
      <c r="L72" s="19">
        <v>0.12768926654481899</v>
      </c>
      <c r="M72" s="19">
        <v>0.47597330575037</v>
      </c>
      <c r="N72" s="19">
        <v>5.0227178331747502E-2</v>
      </c>
      <c r="O72" s="19">
        <v>0.115370464805504</v>
      </c>
      <c r="P72" s="19">
        <v>1.1904945212126299E-2</v>
      </c>
      <c r="Q72" s="19">
        <v>9.2839912670057192</v>
      </c>
      <c r="R72" s="19">
        <v>7.7784909853070702E-3</v>
      </c>
      <c r="S72" s="19">
        <v>2.5931505066212401E-2</v>
      </c>
      <c r="T72" s="39">
        <v>1.76118383202512E-7</v>
      </c>
      <c r="U72" s="19">
        <v>2.5538588115951201E-2</v>
      </c>
      <c r="V72" s="19">
        <v>3.3376854132663399E-2</v>
      </c>
      <c r="W72" s="19">
        <v>2.1268415272487001E-4</v>
      </c>
      <c r="X72" s="19">
        <v>1.4860996928702901</v>
      </c>
      <c r="Y72" s="19">
        <v>9.7558955614129601E-4</v>
      </c>
      <c r="Z72" s="19">
        <v>3.4361309617809599E-3</v>
      </c>
      <c r="AA72" s="19">
        <v>2.0428121251295302E-3</v>
      </c>
      <c r="AB72" s="19">
        <v>6.8147618029575901E-3</v>
      </c>
      <c r="AC72" s="39">
        <v>1.7575793530974299E-7</v>
      </c>
      <c r="AD72" s="19">
        <v>3.8004696677056298E-3</v>
      </c>
      <c r="AE72" s="19">
        <v>0.59597547421595198</v>
      </c>
      <c r="AF72" s="19">
        <v>47.635207662765303</v>
      </c>
      <c r="AG72" s="19">
        <v>0.46286366644921001</v>
      </c>
      <c r="AH72" s="39">
        <v>3.4246206965582902E-7</v>
      </c>
      <c r="AI72" s="19">
        <v>1.01239713400326</v>
      </c>
      <c r="AJ72" s="19">
        <v>14.345925001361699</v>
      </c>
      <c r="AK72" s="19">
        <v>0.39033608867036301</v>
      </c>
      <c r="AL72" s="39">
        <v>5.7268968026175301E-8</v>
      </c>
      <c r="AM72" s="39">
        <v>9.3991651470242097E-8</v>
      </c>
      <c r="AN72" s="19">
        <v>0.27544701030163898</v>
      </c>
      <c r="AO72" s="19">
        <v>2.6716153586020201E-2</v>
      </c>
      <c r="AP72" s="19">
        <v>1.09528811542431E-2</v>
      </c>
      <c r="AQ72" s="19">
        <v>0.61303809915070995</v>
      </c>
      <c r="AR72" s="19">
        <v>9.3167517267687798E-4</v>
      </c>
      <c r="AS72" s="19">
        <v>5.40046031188431E-2</v>
      </c>
      <c r="AT72" s="39">
        <v>4.8462588464596602E-8</v>
      </c>
      <c r="AU72" s="39">
        <v>2.25283038929876E-7</v>
      </c>
      <c r="AV72" s="19">
        <v>4.7988794716259697</v>
      </c>
      <c r="AW72" s="39">
        <v>1.87760122844905E-8</v>
      </c>
      <c r="AX72" s="19">
        <v>68.227273429001997</v>
      </c>
      <c r="AY72" s="19">
        <v>3.9972169789431897E-2</v>
      </c>
      <c r="AZ72" s="19">
        <v>7.6878371870046196E-3</v>
      </c>
      <c r="BA72" s="19">
        <v>4.9395175569686103E-2</v>
      </c>
      <c r="BB72" s="39">
        <v>3.2701996895749199E-7</v>
      </c>
      <c r="BC72" s="39">
        <v>1.5861946599134099E-7</v>
      </c>
      <c r="BD72" s="19">
        <v>1.14079396392983E-3</v>
      </c>
      <c r="BE72" s="39">
        <v>1.2307491614462801E-7</v>
      </c>
      <c r="BF72" s="19">
        <v>1.02081217689162E-2</v>
      </c>
      <c r="BG72" s="19">
        <v>1.95172932759907E-3</v>
      </c>
      <c r="BH72" s="19">
        <v>3.5720820674620701E-3</v>
      </c>
      <c r="BI72" s="19">
        <v>54.642348219029699</v>
      </c>
      <c r="BJ72" s="39">
        <v>1.2880826460692399E-7</v>
      </c>
      <c r="BK72" s="19">
        <v>2.0710178700358E-3</v>
      </c>
      <c r="BL72" s="19">
        <v>2.3918424834187699E-2</v>
      </c>
      <c r="BM72" s="19">
        <v>2.1902068070930301</v>
      </c>
      <c r="BN72" s="19">
        <v>3.2653935713387899E-2</v>
      </c>
      <c r="BO72" s="19">
        <v>4.5665468708356704E-3</v>
      </c>
      <c r="BP72" s="19">
        <v>0.71368611759592604</v>
      </c>
      <c r="BQ72" s="19">
        <v>2.3571153707356001E-3</v>
      </c>
      <c r="BR72" s="39">
        <v>1.07099695751143E-7</v>
      </c>
      <c r="BS72" s="19">
        <v>7.4161490108265796E-2</v>
      </c>
      <c r="BT72" s="19">
        <v>0</v>
      </c>
      <c r="BU72" s="19">
        <v>2.3872528238471298</v>
      </c>
      <c r="BV72" s="19">
        <v>2.3651387667444199</v>
      </c>
      <c r="BW72" s="19">
        <v>1.2070325377091899</v>
      </c>
      <c r="BX72" s="19">
        <v>7.9333618511451501E-2</v>
      </c>
      <c r="BY72" s="19">
        <v>6.4016626722989596</v>
      </c>
      <c r="BZ72" s="19">
        <v>0.26375031115860298</v>
      </c>
      <c r="CA72" s="19">
        <v>0.15595956077388601</v>
      </c>
      <c r="CB72" s="39">
        <v>7.7941412534614104E-8</v>
      </c>
      <c r="CC72" s="19">
        <v>2.1139438454479801E-2</v>
      </c>
      <c r="CD72" s="19">
        <v>7.4811062423016994E-2</v>
      </c>
      <c r="CE72" s="19">
        <v>3.7345373371725898</v>
      </c>
      <c r="CF72" s="19">
        <v>0.91585308844976698</v>
      </c>
      <c r="CG72" s="19">
        <v>4.7449307199815696</v>
      </c>
      <c r="CH72" s="19">
        <v>3.2095573997095797E-2</v>
      </c>
      <c r="CI72" s="19">
        <v>3.3934240259459798E-2</v>
      </c>
      <c r="CJ72" s="19">
        <v>3.0354728978613699E-3</v>
      </c>
      <c r="CK72" s="39">
        <v>1.26452272774109E-7</v>
      </c>
      <c r="CL72" s="19">
        <v>0.78980005933766595</v>
      </c>
      <c r="CM72" s="39">
        <v>3.0318174838843802E-5</v>
      </c>
      <c r="CN72" s="19">
        <v>3.7517642264440397E-2</v>
      </c>
      <c r="CO72" s="39">
        <v>2.3996356653198499E-5</v>
      </c>
      <c r="CP72" s="19">
        <v>5.7351301891984501E-2</v>
      </c>
      <c r="CQ72" s="39">
        <v>1.76116197986046E-7</v>
      </c>
      <c r="CR72" s="39">
        <v>1.4007582276881499E-8</v>
      </c>
      <c r="CS72" s="39">
        <v>1.48728414906843E-7</v>
      </c>
      <c r="CT72" s="19">
        <v>2.5012342852291799E-3</v>
      </c>
      <c r="CU72" s="19">
        <v>1.6690747137476899E-4</v>
      </c>
      <c r="CV72" s="19">
        <v>0.216205340196505</v>
      </c>
      <c r="CW72" s="19">
        <v>3.4065729495697E-2</v>
      </c>
      <c r="CX72" s="19">
        <v>0.14614216566339999</v>
      </c>
      <c r="CY72" s="19">
        <v>9.6663695260667702E-4</v>
      </c>
      <c r="CZ72" s="19">
        <v>5.0429739284778303E-3</v>
      </c>
      <c r="DA72" s="39">
        <v>9.5900402808407994E-5</v>
      </c>
      <c r="DB72" s="39">
        <v>1.28241147531001E-5</v>
      </c>
      <c r="DC72" s="19">
        <v>3.6513730381245598E-3</v>
      </c>
      <c r="DD72" s="19">
        <v>31.139394909518799</v>
      </c>
      <c r="DE72" s="19">
        <v>3.9950977948466802E-3</v>
      </c>
      <c r="DF72" s="19">
        <v>6.3485409585432395E-4</v>
      </c>
      <c r="DG72" s="19">
        <v>1.51995388835272E-2</v>
      </c>
      <c r="DH72" s="19">
        <v>0.18455291436121099</v>
      </c>
      <c r="DI72" s="19">
        <v>4.3907805379143697E-2</v>
      </c>
      <c r="DJ72" s="39">
        <v>4.7449492352904799E-6</v>
      </c>
      <c r="DK72" s="19">
        <v>3.7530739881889902E-2</v>
      </c>
      <c r="DL72" s="19">
        <v>7.3479368948455797</v>
      </c>
      <c r="DM72" s="19">
        <v>0.85760085484078497</v>
      </c>
      <c r="DN72" s="19">
        <v>9.9577654243947405E-2</v>
      </c>
      <c r="DO72" s="19">
        <v>6.3162738836253507E-2</v>
      </c>
      <c r="DP72" s="19">
        <v>7.6300048639313306E-2</v>
      </c>
      <c r="DQ72" s="19">
        <v>0.24251918850944201</v>
      </c>
      <c r="DR72" s="19">
        <v>3.9436993573018697E-3</v>
      </c>
      <c r="DS72" s="19">
        <v>2.2998852682605E-2</v>
      </c>
      <c r="DT72" s="19">
        <v>1.3185534596943301E-2</v>
      </c>
      <c r="DU72" s="19">
        <v>2.9200311446368902E-3</v>
      </c>
      <c r="DV72" s="19">
        <v>4.1775761587357202E-4</v>
      </c>
      <c r="DW72" s="19">
        <v>0.331009332431422</v>
      </c>
      <c r="DX72" s="19">
        <v>0.22265898341426399</v>
      </c>
      <c r="DY72" s="19">
        <v>5.0161609030001199E-2</v>
      </c>
      <c r="DZ72" s="19">
        <v>3.0001968113000699E-2</v>
      </c>
      <c r="EA72" s="19">
        <v>0.38219754054442201</v>
      </c>
      <c r="EB72" s="19">
        <v>4.0256562233135798</v>
      </c>
      <c r="EC72" s="19">
        <v>3.0106221548269201E-3</v>
      </c>
      <c r="ED72" s="19">
        <v>5.4946494262201996E-3</v>
      </c>
      <c r="EE72" s="19">
        <v>0.149954164182904</v>
      </c>
      <c r="EF72" s="19">
        <v>4.0222118288322298E-2</v>
      </c>
      <c r="EG72" s="19">
        <v>1.1315840413194099E-2</v>
      </c>
      <c r="EH72" s="39">
        <v>1.4023576351818101E-7</v>
      </c>
      <c r="EI72" s="19">
        <v>1.0971536534484001</v>
      </c>
      <c r="EJ72" s="19">
        <v>6.4754534067548594E-2</v>
      </c>
      <c r="EK72" s="19">
        <v>6.65886274225585E-2</v>
      </c>
      <c r="EL72" s="39">
        <v>1.5075029147330901E-7</v>
      </c>
      <c r="EM72" s="19">
        <v>0.78276456857421595</v>
      </c>
      <c r="EN72" s="19">
        <v>5.3546946805807898E-3</v>
      </c>
      <c r="EO72" s="19">
        <v>6.8870716145524901E-4</v>
      </c>
      <c r="EP72" s="19">
        <v>1.1208142718690001E-2</v>
      </c>
      <c r="EQ72" s="39">
        <v>6.3362555420438797E-10</v>
      </c>
      <c r="ER72" s="19">
        <v>4.9669903538712701E-2</v>
      </c>
      <c r="ES72" s="39">
        <v>3.88562840290732E-7</v>
      </c>
      <c r="ET72" s="19">
        <v>7.8595191874227899</v>
      </c>
      <c r="EU72" s="19">
        <v>1.05218971326936E-2</v>
      </c>
      <c r="EV72" s="19">
        <v>6.1036010339898398E-3</v>
      </c>
      <c r="EW72" s="19">
        <v>6.0346023315261598E-3</v>
      </c>
      <c r="EX72" s="19">
        <v>0.10356039680559501</v>
      </c>
      <c r="EY72" s="19">
        <v>0.40572442046871099</v>
      </c>
      <c r="EZ72" s="19">
        <v>4.5022839541133601</v>
      </c>
      <c r="FA72" s="19">
        <v>1.11217881132378E-2</v>
      </c>
      <c r="FB72" s="19">
        <v>4.0373435248594003</v>
      </c>
      <c r="FC72" s="39">
        <v>7.2921935106799604E-8</v>
      </c>
      <c r="FD72" s="19">
        <v>5.22275885597307</v>
      </c>
      <c r="FE72" s="19">
        <v>2.7794882125968001E-3</v>
      </c>
      <c r="FF72" s="39">
        <v>1.2219339774809701E-7</v>
      </c>
      <c r="FG72" s="39">
        <v>2.6015167431210301E-8</v>
      </c>
      <c r="FH72" s="19">
        <v>0.151528071768188</v>
      </c>
      <c r="FI72" s="19">
        <v>1.20507496264708E-2</v>
      </c>
      <c r="FJ72" s="19">
        <v>0.26692311549151598</v>
      </c>
      <c r="FK72" s="39">
        <v>1.8997808821159901E-7</v>
      </c>
      <c r="FL72" s="19">
        <v>1.19289360434243E-2</v>
      </c>
      <c r="FM72" s="19">
        <v>3.0867081950148399E-2</v>
      </c>
      <c r="FN72" s="19">
        <v>0.79771389434825901</v>
      </c>
      <c r="FO72" s="19">
        <v>6.0485188537534604</v>
      </c>
      <c r="FP72" s="19">
        <v>6.7322468601800902E-3</v>
      </c>
      <c r="FQ72" s="19">
        <v>1298.9095399042801</v>
      </c>
      <c r="FR72" s="19">
        <v>1.7404155211986599E-2</v>
      </c>
      <c r="FS72" s="39">
        <v>1.0166402497247799E-7</v>
      </c>
      <c r="FT72" s="39">
        <v>1.13532089116528E-7</v>
      </c>
      <c r="FU72" s="19">
        <v>0.107078424872874</v>
      </c>
      <c r="FV72" s="19">
        <v>1.9695930902662899</v>
      </c>
      <c r="FW72" s="19">
        <v>3.1792679844609402E-4</v>
      </c>
      <c r="FX72" s="39">
        <v>3.8684253921490399E-5</v>
      </c>
      <c r="FY72" s="19">
        <v>2.8879350878283701E-2</v>
      </c>
      <c r="FZ72" s="19">
        <v>1617.0654520517301</v>
      </c>
      <c r="GA72" s="15">
        <v>0</v>
      </c>
      <c r="GB72" s="15">
        <v>0</v>
      </c>
      <c r="GC72" s="15">
        <v>0.21299999999999999</v>
      </c>
      <c r="GD72" s="15">
        <v>0</v>
      </c>
      <c r="GE72" s="15">
        <v>0</v>
      </c>
      <c r="GF72" s="15">
        <v>0</v>
      </c>
      <c r="GG72" s="15">
        <v>0</v>
      </c>
      <c r="GH72" s="15">
        <v>0</v>
      </c>
      <c r="GI72" s="15">
        <v>0</v>
      </c>
      <c r="GJ72" s="15">
        <v>0</v>
      </c>
      <c r="GK72" s="15">
        <v>0</v>
      </c>
      <c r="GL72" s="15">
        <v>0</v>
      </c>
      <c r="GM72" s="15">
        <v>0</v>
      </c>
      <c r="GN72" s="15">
        <v>0</v>
      </c>
    </row>
    <row r="73" spans="1:196">
      <c r="A73" s="19" t="s">
        <v>253</v>
      </c>
      <c r="B73" s="19" t="s">
        <v>254</v>
      </c>
      <c r="C73" s="19">
        <v>5.0002521748824497E-2</v>
      </c>
      <c r="D73" s="19">
        <v>0.50334651041159595</v>
      </c>
      <c r="E73" s="19">
        <v>0.94211645692218804</v>
      </c>
      <c r="F73" s="19">
        <v>0.20990330926047401</v>
      </c>
      <c r="G73" s="19">
        <v>1.6804066107789799</v>
      </c>
      <c r="H73" s="19">
        <v>0.42526910246006699</v>
      </c>
      <c r="I73" s="19">
        <v>59.304375093806897</v>
      </c>
      <c r="J73" s="19">
        <v>2.21826758151074</v>
      </c>
      <c r="K73" s="19">
        <v>6.3116566617655898E-2</v>
      </c>
      <c r="L73" s="19">
        <v>1.5972391564829</v>
      </c>
      <c r="M73" s="19">
        <v>1.17606967475964</v>
      </c>
      <c r="N73" s="19">
        <v>5.3884255151002503</v>
      </c>
      <c r="O73" s="19">
        <v>3.7558874183537099</v>
      </c>
      <c r="P73" s="19">
        <v>0.38399907409353301</v>
      </c>
      <c r="Q73" s="19">
        <v>246.41205713401001</v>
      </c>
      <c r="R73" s="19">
        <v>25.344354608009098</v>
      </c>
      <c r="S73" s="19">
        <v>3.1425273975060702E-2</v>
      </c>
      <c r="T73" s="39">
        <v>3.4271695959306697E-7</v>
      </c>
      <c r="U73" s="19">
        <v>0.72971712919347198</v>
      </c>
      <c r="V73" s="19">
        <v>0.48169382332982302</v>
      </c>
      <c r="W73" s="19">
        <v>2.8047722141153299E-4</v>
      </c>
      <c r="X73" s="19">
        <v>22.9802443923409</v>
      </c>
      <c r="Y73" s="19">
        <v>1.0732975531284E-2</v>
      </c>
      <c r="Z73" s="19">
        <v>10.1257088671664</v>
      </c>
      <c r="AA73" s="19">
        <v>5.30523795534557E-3</v>
      </c>
      <c r="AB73" s="19">
        <v>1.7081277418359601E-4</v>
      </c>
      <c r="AC73" s="19">
        <v>7.9235703906251195E-4</v>
      </c>
      <c r="AD73" s="19">
        <v>5.8146930154932601E-2</v>
      </c>
      <c r="AE73" s="19">
        <v>0.25454946583750199</v>
      </c>
      <c r="AF73" s="19">
        <v>88.690436487602796</v>
      </c>
      <c r="AG73" s="19">
        <v>0.97559206835802903</v>
      </c>
      <c r="AH73" s="39">
        <v>7.28313870958121E-7</v>
      </c>
      <c r="AI73" s="19">
        <v>13.0528307886199</v>
      </c>
      <c r="AJ73" s="19">
        <v>60.799759455347598</v>
      </c>
      <c r="AK73" s="19">
        <v>41.330989076669397</v>
      </c>
      <c r="AL73" s="39">
        <v>1.10337041741293E-7</v>
      </c>
      <c r="AM73" s="19">
        <v>6.9789220077487196E-2</v>
      </c>
      <c r="AN73" s="19">
        <v>270.66753688360001</v>
      </c>
      <c r="AO73" s="19">
        <v>4.6750560580131104</v>
      </c>
      <c r="AP73" s="19">
        <v>0.678182906813937</v>
      </c>
      <c r="AQ73" s="19">
        <v>38.130189468306803</v>
      </c>
      <c r="AR73" s="19">
        <v>0.49931841469029098</v>
      </c>
      <c r="AS73" s="19">
        <v>3.5211873675279199</v>
      </c>
      <c r="AT73" s="19">
        <v>8.6822163546578892</v>
      </c>
      <c r="AU73" s="19">
        <v>0.13261220002843399</v>
      </c>
      <c r="AV73" s="19">
        <v>32.643912789191603</v>
      </c>
      <c r="AW73" s="39">
        <v>3.5479346391473502E-8</v>
      </c>
      <c r="AX73" s="19">
        <v>206.35773856239101</v>
      </c>
      <c r="AY73" s="19">
        <v>45.5949020274834</v>
      </c>
      <c r="AZ73" s="19">
        <v>0.247381468459766</v>
      </c>
      <c r="BA73" s="19">
        <v>819.03517051513495</v>
      </c>
      <c r="BB73" s="19">
        <v>178.36291372863599</v>
      </c>
      <c r="BC73" s="39">
        <v>3.0091864616430701E-7</v>
      </c>
      <c r="BD73" s="19">
        <v>0.21108557724037</v>
      </c>
      <c r="BE73" s="19">
        <v>1.58839046960439</v>
      </c>
      <c r="BF73" s="19">
        <v>0.15249365544113899</v>
      </c>
      <c r="BG73" s="19">
        <v>3.6579435707809302E-4</v>
      </c>
      <c r="BH73" s="19">
        <v>26.261177619415701</v>
      </c>
      <c r="BI73" s="19">
        <v>104.39522808205101</v>
      </c>
      <c r="BJ73" s="19">
        <v>6.0293334459150298E-2</v>
      </c>
      <c r="BK73" s="19">
        <v>1.2791486926406399E-4</v>
      </c>
      <c r="BL73" s="19">
        <v>0.35150913314357402</v>
      </c>
      <c r="BM73" s="19">
        <v>995.29456741895603</v>
      </c>
      <c r="BN73" s="19">
        <v>0.42925632031291999</v>
      </c>
      <c r="BO73" s="19">
        <v>2.6524967584045398</v>
      </c>
      <c r="BP73" s="19">
        <v>611.55786053543898</v>
      </c>
      <c r="BQ73" s="19">
        <v>4.8332682627011E-2</v>
      </c>
      <c r="BR73" s="39">
        <v>2.1306468782217E-7</v>
      </c>
      <c r="BS73" s="19">
        <v>1.2829447175548401</v>
      </c>
      <c r="BT73" s="19">
        <v>18.371127209278001</v>
      </c>
      <c r="BU73" s="19">
        <v>0</v>
      </c>
      <c r="BV73" s="19">
        <v>5.7045686362093297</v>
      </c>
      <c r="BW73" s="19">
        <v>0.52683237952795003</v>
      </c>
      <c r="BX73" s="19">
        <v>0.419786683802573</v>
      </c>
      <c r="BY73" s="19">
        <v>42.3718149052985</v>
      </c>
      <c r="BZ73" s="19">
        <v>12.6778858466658</v>
      </c>
      <c r="CA73" s="19">
        <v>0.11250181647638099</v>
      </c>
      <c r="CB73" s="39">
        <v>1.55967762437224E-7</v>
      </c>
      <c r="CC73" s="19">
        <v>7.9071750714406797</v>
      </c>
      <c r="CD73" s="19">
        <v>5.1126471912525497</v>
      </c>
      <c r="CE73" s="19">
        <v>115.75353640051</v>
      </c>
      <c r="CF73" s="19">
        <v>21.0464862724596</v>
      </c>
      <c r="CG73" s="19">
        <v>54.4393116761402</v>
      </c>
      <c r="CH73" s="19">
        <v>0.239552654196035</v>
      </c>
      <c r="CI73" s="19">
        <v>0.142831809498697</v>
      </c>
      <c r="CJ73" s="19">
        <v>2.4935603022704901E-2</v>
      </c>
      <c r="CK73" s="19">
        <v>6.9294669270789699E-2</v>
      </c>
      <c r="CL73" s="19">
        <v>1.71525017451914</v>
      </c>
      <c r="CM73" s="19">
        <v>1.64083366059351E-3</v>
      </c>
      <c r="CN73" s="19">
        <v>2.09583043120467E-3</v>
      </c>
      <c r="CO73" s="19">
        <v>3.36750517460997E-2</v>
      </c>
      <c r="CP73" s="19">
        <v>0.55096134751455905</v>
      </c>
      <c r="CQ73" s="39">
        <v>3.5255633429378498E-7</v>
      </c>
      <c r="CR73" s="19">
        <v>2.2370488295322E-4</v>
      </c>
      <c r="CS73" s="19">
        <v>0.10544254088645801</v>
      </c>
      <c r="CT73" s="19">
        <v>1.3062376102120901E-2</v>
      </c>
      <c r="CU73" s="19">
        <v>10.774803046218</v>
      </c>
      <c r="CV73" s="19">
        <v>5.7587594061604498E-2</v>
      </c>
      <c r="CW73" s="19">
        <v>3.3498295993831702E-3</v>
      </c>
      <c r="CX73" s="19">
        <v>2.8428187302665502</v>
      </c>
      <c r="CY73" s="39">
        <v>3.2913574321272799E-7</v>
      </c>
      <c r="CZ73" s="19">
        <v>2.7774012481507099E-2</v>
      </c>
      <c r="DA73" s="19">
        <v>1.4773110527777701E-2</v>
      </c>
      <c r="DB73" s="19">
        <v>1.32806078845324E-4</v>
      </c>
      <c r="DC73" s="19">
        <v>2.8284799605564799E-2</v>
      </c>
      <c r="DD73" s="19">
        <v>237.69835639482201</v>
      </c>
      <c r="DE73" s="19">
        <v>5.4559077450825597E-2</v>
      </c>
      <c r="DF73" s="19">
        <v>0.11031787988908499</v>
      </c>
      <c r="DG73" s="19">
        <v>2.8007904225608402</v>
      </c>
      <c r="DH73" s="19">
        <v>0.65819255291424095</v>
      </c>
      <c r="DI73" s="19">
        <v>5.1217931524275102E-3</v>
      </c>
      <c r="DJ73" s="19">
        <v>3.0760846315446602E-4</v>
      </c>
      <c r="DK73" s="19">
        <v>1.08140357010538E-2</v>
      </c>
      <c r="DL73" s="19">
        <v>314.11745241538</v>
      </c>
      <c r="DM73" s="19">
        <v>1.4796573625448</v>
      </c>
      <c r="DN73" s="19">
        <v>473.47887110394799</v>
      </c>
      <c r="DO73" s="19">
        <v>9.0660414370213493E-2</v>
      </c>
      <c r="DP73" s="19">
        <v>8.2376402518819905E-2</v>
      </c>
      <c r="DQ73" s="19">
        <v>5.5418997870739801</v>
      </c>
      <c r="DR73" s="19">
        <v>1.5737140405446898E-2</v>
      </c>
      <c r="DS73" s="19">
        <v>1.5911076645460001</v>
      </c>
      <c r="DT73" s="19">
        <v>71.596041551609105</v>
      </c>
      <c r="DU73" s="19">
        <v>0.10092660994830099</v>
      </c>
      <c r="DV73" s="19">
        <v>0.29758736261854901</v>
      </c>
      <c r="DW73" s="19">
        <v>15.0969920027953</v>
      </c>
      <c r="DX73" s="19">
        <v>1.2446731144060399</v>
      </c>
      <c r="DY73" s="19">
        <v>3.6300490822874498</v>
      </c>
      <c r="DZ73" s="19">
        <v>10.3446868286018</v>
      </c>
      <c r="EA73" s="19">
        <v>1.35116266855857</v>
      </c>
      <c r="EB73" s="19">
        <v>83.478080858208997</v>
      </c>
      <c r="EC73" s="19">
        <v>6.4884260563160698E-2</v>
      </c>
      <c r="ED73" s="19">
        <v>0.47312492566727299</v>
      </c>
      <c r="EE73" s="19">
        <v>18.507553885838099</v>
      </c>
      <c r="EF73" s="19">
        <v>3.5402014912442797E-2</v>
      </c>
      <c r="EG73" s="19">
        <v>2.9974557947823902E-4</v>
      </c>
      <c r="EH73" s="39">
        <v>2.79490196683021E-7</v>
      </c>
      <c r="EI73" s="19">
        <v>3.7632196148169399</v>
      </c>
      <c r="EJ73" s="19">
        <v>0.60563037904544503</v>
      </c>
      <c r="EK73" s="19">
        <v>0.98507614260866905</v>
      </c>
      <c r="EL73" s="19">
        <v>1.07287434371486</v>
      </c>
      <c r="EM73" s="19">
        <v>2.8803749343885801</v>
      </c>
      <c r="EN73" s="19">
        <v>0.38848145911508902</v>
      </c>
      <c r="EO73" s="19">
        <v>1.7563692488078899</v>
      </c>
      <c r="EP73" s="19">
        <v>7.9723657050157493E-3</v>
      </c>
      <c r="EQ73" s="39">
        <v>1.27392449940135E-9</v>
      </c>
      <c r="ER73" s="19">
        <v>3.3562896899182899</v>
      </c>
      <c r="ES73" s="39">
        <v>7.8861962024989598E-7</v>
      </c>
      <c r="ET73" s="19">
        <v>157.98930197128101</v>
      </c>
      <c r="EU73" s="19">
        <v>1.26749878733043</v>
      </c>
      <c r="EV73" s="19">
        <v>1.6178341539788199</v>
      </c>
      <c r="EW73" s="19">
        <v>1.8062841113771899</v>
      </c>
      <c r="EX73" s="19">
        <v>0.58269575103498705</v>
      </c>
      <c r="EY73" s="19">
        <v>56.275552338120598</v>
      </c>
      <c r="EZ73" s="19">
        <v>10.094889868813899</v>
      </c>
      <c r="FA73" s="19">
        <v>0.18279206496852099</v>
      </c>
      <c r="FB73" s="19">
        <v>101.652848263042</v>
      </c>
      <c r="FC73" s="39">
        <v>1.39896177841338E-7</v>
      </c>
      <c r="FD73" s="19">
        <v>6.6896741207900998</v>
      </c>
      <c r="FE73" s="19">
        <v>0.15173728046189999</v>
      </c>
      <c r="FF73" s="39">
        <v>2.2866982851247299E-7</v>
      </c>
      <c r="FG73" s="19">
        <v>5.0609822428395604E-3</v>
      </c>
      <c r="FH73" s="19">
        <v>14.433615217994699</v>
      </c>
      <c r="FI73" s="19">
        <v>0.75849437711857204</v>
      </c>
      <c r="FJ73" s="19">
        <v>6.1724457104671897</v>
      </c>
      <c r="FK73" s="39">
        <v>3.5558209355313902E-7</v>
      </c>
      <c r="FL73" s="19">
        <v>0.13881787354856001</v>
      </c>
      <c r="FM73" s="19">
        <v>6.2625701536879603</v>
      </c>
      <c r="FN73" s="19">
        <v>3.6641365591612902</v>
      </c>
      <c r="FO73" s="19">
        <v>132.439164540908</v>
      </c>
      <c r="FP73" s="19">
        <v>0.770956763677627</v>
      </c>
      <c r="FQ73" s="19">
        <v>3210.4166809143899</v>
      </c>
      <c r="FR73" s="19">
        <v>1.4873418707605599</v>
      </c>
      <c r="FS73" s="19">
        <v>8.9157694138536695E-4</v>
      </c>
      <c r="FT73" s="19">
        <v>1.8956858511367801E-4</v>
      </c>
      <c r="FU73" s="19">
        <v>344.38639308411803</v>
      </c>
      <c r="FV73" s="19">
        <v>7.6138985891723197</v>
      </c>
      <c r="FW73" s="19">
        <v>9.8196032877280598E-3</v>
      </c>
      <c r="FX73" s="19">
        <v>8.8243368850983994E-3</v>
      </c>
      <c r="FY73" s="19">
        <v>5.5240710304266701E-2</v>
      </c>
      <c r="FZ73" s="19">
        <v>9569.3692451979095</v>
      </c>
      <c r="GA73" s="15">
        <v>21.861999999999998</v>
      </c>
      <c r="GB73" s="15">
        <v>0</v>
      </c>
      <c r="GC73" s="15">
        <v>0</v>
      </c>
      <c r="GD73" s="15">
        <v>2.7E-2</v>
      </c>
      <c r="GE73" s="15">
        <v>0</v>
      </c>
      <c r="GF73" s="15">
        <v>2E-3</v>
      </c>
      <c r="GG73" s="15">
        <v>0</v>
      </c>
      <c r="GH73" s="15">
        <v>0</v>
      </c>
      <c r="GI73" s="15">
        <v>0</v>
      </c>
      <c r="GJ73" s="15">
        <v>5.0000000000000001E-3</v>
      </c>
      <c r="GK73" s="15">
        <v>0</v>
      </c>
      <c r="GL73" s="15">
        <v>0</v>
      </c>
      <c r="GM73" s="15">
        <v>0.20300000000000001</v>
      </c>
      <c r="GN73" s="15">
        <v>0</v>
      </c>
    </row>
    <row r="74" spans="1:196">
      <c r="A74" s="19" t="s">
        <v>146</v>
      </c>
      <c r="B74" s="19" t="s">
        <v>147</v>
      </c>
      <c r="C74" s="19">
        <v>4.0040607535987602</v>
      </c>
      <c r="D74" s="19">
        <v>7.6932826409004704</v>
      </c>
      <c r="E74" s="19">
        <v>296.38670858704199</v>
      </c>
      <c r="F74" s="19">
        <v>31.500612792429099</v>
      </c>
      <c r="G74" s="19">
        <v>763.95543319997205</v>
      </c>
      <c r="H74" s="19">
        <v>19.0857986990789</v>
      </c>
      <c r="I74" s="19">
        <v>6641.6447867736097</v>
      </c>
      <c r="J74" s="19">
        <v>740.71378031149504</v>
      </c>
      <c r="K74" s="19">
        <v>24.5538863008919</v>
      </c>
      <c r="L74" s="19">
        <v>13.447182565843001</v>
      </c>
      <c r="M74" s="19">
        <v>120.312816918347</v>
      </c>
      <c r="N74" s="19">
        <v>1405.31969982499</v>
      </c>
      <c r="O74" s="19">
        <v>4.2751807478558801</v>
      </c>
      <c r="P74" s="19">
        <v>83.026445612351395</v>
      </c>
      <c r="Q74" s="19">
        <v>2429.63573269997</v>
      </c>
      <c r="R74" s="19">
        <v>8.4636186833187494</v>
      </c>
      <c r="S74" s="19">
        <v>7.4210967247761896</v>
      </c>
      <c r="T74" s="19">
        <v>2.4291213801017899</v>
      </c>
      <c r="U74" s="19">
        <v>55.454996833934302</v>
      </c>
      <c r="V74" s="19">
        <v>21.909990642738901</v>
      </c>
      <c r="W74" s="19">
        <v>17.326096654644701</v>
      </c>
      <c r="X74" s="19">
        <v>1661.81541241933</v>
      </c>
      <c r="Y74" s="19">
        <v>19.282142392367501</v>
      </c>
      <c r="Z74" s="19">
        <v>105.374125702253</v>
      </c>
      <c r="AA74" s="19">
        <v>31.240439661864499</v>
      </c>
      <c r="AB74" s="19">
        <v>10.0229187820368</v>
      </c>
      <c r="AC74" s="19">
        <v>3.8841953439870802</v>
      </c>
      <c r="AD74" s="19">
        <v>620.759682863178</v>
      </c>
      <c r="AE74" s="19">
        <v>118.49807096904701</v>
      </c>
      <c r="AF74" s="19">
        <v>5340.6925460762004</v>
      </c>
      <c r="AG74" s="19">
        <v>2.26687961798469</v>
      </c>
      <c r="AH74" s="19">
        <v>4.6378017214533802</v>
      </c>
      <c r="AI74" s="19">
        <v>726.20935735742103</v>
      </c>
      <c r="AJ74" s="19">
        <v>351892.28827429801</v>
      </c>
      <c r="AK74" s="19">
        <v>643.42372484530802</v>
      </c>
      <c r="AL74" s="19">
        <v>0.46889463642211998</v>
      </c>
      <c r="AM74" s="19">
        <v>20.164079870921999</v>
      </c>
      <c r="AN74" s="19">
        <v>160.09740161223399</v>
      </c>
      <c r="AO74" s="19">
        <v>38.804239042217397</v>
      </c>
      <c r="AP74" s="19">
        <v>48.722400276451097</v>
      </c>
      <c r="AQ74" s="19">
        <v>6.9134706358571902</v>
      </c>
      <c r="AR74" s="19">
        <v>50.836672855585398</v>
      </c>
      <c r="AS74" s="19">
        <v>757.75561643030903</v>
      </c>
      <c r="AT74" s="19">
        <v>2.7507257989813598</v>
      </c>
      <c r="AU74" s="19">
        <v>71.520468786655599</v>
      </c>
      <c r="AV74" s="19">
        <v>954.84635560878701</v>
      </c>
      <c r="AW74" s="19">
        <v>0.78960913354467799</v>
      </c>
      <c r="AX74" s="19">
        <v>120.138783795126</v>
      </c>
      <c r="AY74" s="19">
        <v>156.94784666655099</v>
      </c>
      <c r="AZ74" s="19">
        <v>383.50391872360899</v>
      </c>
      <c r="BA74" s="19">
        <v>100.37326548745401</v>
      </c>
      <c r="BB74" s="19">
        <v>1.59207710473028</v>
      </c>
      <c r="BC74" s="19">
        <v>0.19145630828709101</v>
      </c>
      <c r="BD74" s="19">
        <v>123.28410211140699</v>
      </c>
      <c r="BE74" s="19">
        <v>9.7253289009585693</v>
      </c>
      <c r="BF74" s="19">
        <v>209.55701859222</v>
      </c>
      <c r="BG74" s="19">
        <v>22.223819101767699</v>
      </c>
      <c r="BH74" s="19">
        <v>407.12305779837101</v>
      </c>
      <c r="BI74" s="19">
        <v>5747.6868028868303</v>
      </c>
      <c r="BJ74" s="19">
        <v>16.774585590028099</v>
      </c>
      <c r="BK74" s="19">
        <v>1.31465027336197</v>
      </c>
      <c r="BL74" s="19">
        <v>33.938810893816601</v>
      </c>
      <c r="BM74" s="19">
        <v>11308.9432445731</v>
      </c>
      <c r="BN74" s="19">
        <v>193.14377643721801</v>
      </c>
      <c r="BO74" s="19">
        <v>164.50723652169799</v>
      </c>
      <c r="BP74" s="19">
        <v>197.78035417025501</v>
      </c>
      <c r="BQ74" s="19">
        <v>20.426655065732799</v>
      </c>
      <c r="BR74" s="19">
        <v>1.27230669621534</v>
      </c>
      <c r="BS74" s="19">
        <v>2.1053126062725198</v>
      </c>
      <c r="BT74" s="19">
        <v>23.562586081047201</v>
      </c>
      <c r="BU74" s="19">
        <v>98.420307777335296</v>
      </c>
      <c r="BV74" s="19">
        <v>0</v>
      </c>
      <c r="BW74" s="19">
        <v>1701.50944075286</v>
      </c>
      <c r="BX74" s="19">
        <v>16.8153324321698</v>
      </c>
      <c r="BY74" s="19">
        <v>19216.731245888499</v>
      </c>
      <c r="BZ74" s="19">
        <v>3481.7513341961799</v>
      </c>
      <c r="CA74" s="19">
        <v>176.61323771466201</v>
      </c>
      <c r="CB74" s="19">
        <v>58.576531394672799</v>
      </c>
      <c r="CC74" s="19">
        <v>463.73884778764398</v>
      </c>
      <c r="CD74" s="19">
        <v>2280.4002193608399</v>
      </c>
      <c r="CE74" s="19">
        <v>3769.02190570107</v>
      </c>
      <c r="CF74" s="19">
        <v>19.684559235591099</v>
      </c>
      <c r="CG74" s="19">
        <v>21349.996371088899</v>
      </c>
      <c r="CH74" s="19">
        <v>202.66905271179999</v>
      </c>
      <c r="CI74" s="19">
        <v>108.52907921876201</v>
      </c>
      <c r="CJ74" s="19">
        <v>151.431706196395</v>
      </c>
      <c r="CK74" s="19">
        <v>0.67115168895196498</v>
      </c>
      <c r="CL74" s="19">
        <v>182.43975306099699</v>
      </c>
      <c r="CM74" s="19">
        <v>5.3052406753076502</v>
      </c>
      <c r="CN74" s="19">
        <v>19.766494550533601</v>
      </c>
      <c r="CO74" s="19">
        <v>56.936089623614102</v>
      </c>
      <c r="CP74" s="19">
        <v>54.938550780564597</v>
      </c>
      <c r="CQ74" s="19">
        <v>12.7383761365701</v>
      </c>
      <c r="CR74" s="19">
        <v>0.74904668703944899</v>
      </c>
      <c r="CS74" s="19">
        <v>7.2799982630129803</v>
      </c>
      <c r="CT74" s="19">
        <v>128.99379377905001</v>
      </c>
      <c r="CU74" s="19">
        <v>1344.0764058447401</v>
      </c>
      <c r="CV74" s="19">
        <v>28.9886977400608</v>
      </c>
      <c r="CW74" s="19">
        <v>21.535427243611501</v>
      </c>
      <c r="CX74" s="19">
        <v>3209.0785487793601</v>
      </c>
      <c r="CY74" s="19">
        <v>16.6326056200189</v>
      </c>
      <c r="CZ74" s="19">
        <v>32.506138144669997</v>
      </c>
      <c r="DA74" s="19">
        <v>20.059863605994</v>
      </c>
      <c r="DB74" s="19">
        <v>1.7101220043796701</v>
      </c>
      <c r="DC74" s="19">
        <v>73.056466593672397</v>
      </c>
      <c r="DD74" s="19">
        <v>4358.9658482681898</v>
      </c>
      <c r="DE74" s="19">
        <v>38.8678572166789</v>
      </c>
      <c r="DF74" s="19">
        <v>7.0701267610259597</v>
      </c>
      <c r="DG74" s="19">
        <v>156.25037330308001</v>
      </c>
      <c r="DH74" s="19">
        <v>22.5186234141662</v>
      </c>
      <c r="DI74" s="19">
        <v>157.595497141598</v>
      </c>
      <c r="DJ74" s="19">
        <v>11.6245279550996</v>
      </c>
      <c r="DK74" s="19">
        <v>207.79624865308801</v>
      </c>
      <c r="DL74" s="19">
        <v>6665.8003806406196</v>
      </c>
      <c r="DM74" s="19">
        <v>755.26680330156398</v>
      </c>
      <c r="DN74" s="19">
        <v>61.649134709340501</v>
      </c>
      <c r="DO74" s="19">
        <v>14.5255817355993</v>
      </c>
      <c r="DP74" s="19">
        <v>745.78653661645501</v>
      </c>
      <c r="DQ74" s="19">
        <v>256.07309750104599</v>
      </c>
      <c r="DR74" s="19">
        <v>80.005526747390306</v>
      </c>
      <c r="DS74" s="19">
        <v>404.89954262901102</v>
      </c>
      <c r="DT74" s="19">
        <v>145.25652085290201</v>
      </c>
      <c r="DU74" s="19">
        <v>60.427798810282397</v>
      </c>
      <c r="DV74" s="19">
        <v>154.59458326931701</v>
      </c>
      <c r="DW74" s="19">
        <v>586.77219906663504</v>
      </c>
      <c r="DX74" s="19">
        <v>3276.0459392636399</v>
      </c>
      <c r="DY74" s="19">
        <v>1300.3415886093401</v>
      </c>
      <c r="DZ74" s="19">
        <v>321.67244398469097</v>
      </c>
      <c r="EA74" s="19">
        <v>165.02064770323301</v>
      </c>
      <c r="EB74" s="19">
        <v>8516.4838965759009</v>
      </c>
      <c r="EC74" s="19">
        <v>14.0762489811798</v>
      </c>
      <c r="ED74" s="19">
        <v>429.849088851913</v>
      </c>
      <c r="EE74" s="19">
        <v>2812.1345290007598</v>
      </c>
      <c r="EF74" s="19">
        <v>67.111293801158297</v>
      </c>
      <c r="EG74" s="19">
        <v>2.4224556689625798</v>
      </c>
      <c r="EH74" s="19">
        <v>1.15787102955878</v>
      </c>
      <c r="EI74" s="19">
        <v>1253.7617186510699</v>
      </c>
      <c r="EJ74" s="19">
        <v>95.199043858938893</v>
      </c>
      <c r="EK74" s="19">
        <v>88.692799301740195</v>
      </c>
      <c r="EL74" s="19">
        <v>9.0075407839575501</v>
      </c>
      <c r="EM74" s="19">
        <v>11362.832382565701</v>
      </c>
      <c r="EN74" s="19">
        <v>313.00785999977802</v>
      </c>
      <c r="EO74" s="19">
        <v>81.100506326071198</v>
      </c>
      <c r="EP74" s="19">
        <v>8.1653958408722698</v>
      </c>
      <c r="EQ74" s="19">
        <v>8.04028379552847E-3</v>
      </c>
      <c r="ER74" s="19">
        <v>1016.3336423248001</v>
      </c>
      <c r="ES74" s="19">
        <v>5.1195366788871004</v>
      </c>
      <c r="ET74" s="19">
        <v>1984.85190888695</v>
      </c>
      <c r="EU74" s="19">
        <v>499.91208713524401</v>
      </c>
      <c r="EV74" s="19">
        <v>8.0957309560878308</v>
      </c>
      <c r="EW74" s="19">
        <v>10.1838745793284</v>
      </c>
      <c r="EX74" s="19">
        <v>8.7826691999700408</v>
      </c>
      <c r="EY74" s="19">
        <v>1847.5635154215399</v>
      </c>
      <c r="EZ74" s="19">
        <v>8238.0742673359491</v>
      </c>
      <c r="FA74" s="19">
        <v>1.0716868639709001</v>
      </c>
      <c r="FB74" s="19">
        <v>12311.391849273599</v>
      </c>
      <c r="FC74" s="19">
        <v>0.85614315290937903</v>
      </c>
      <c r="FD74" s="19">
        <v>10947.8801292345</v>
      </c>
      <c r="FE74" s="19">
        <v>17.851344445397</v>
      </c>
      <c r="FF74" s="19">
        <v>14.985885620640101</v>
      </c>
      <c r="FG74" s="19">
        <v>57.801818009552697</v>
      </c>
      <c r="FH74" s="19">
        <v>44.3454394192484</v>
      </c>
      <c r="FI74" s="19">
        <v>201.141710200153</v>
      </c>
      <c r="FJ74" s="19">
        <v>1133.4480524605599</v>
      </c>
      <c r="FK74" s="19">
        <v>13.355832366743901</v>
      </c>
      <c r="FL74" s="19">
        <v>77.807807497427305</v>
      </c>
      <c r="FM74" s="19">
        <v>195.01812393707101</v>
      </c>
      <c r="FN74" s="19">
        <v>6938.5700781715104</v>
      </c>
      <c r="FO74" s="19">
        <v>10280.453228067199</v>
      </c>
      <c r="FP74" s="19">
        <v>78.167036231890506</v>
      </c>
      <c r="FQ74" s="19">
        <v>52513.3218786691</v>
      </c>
      <c r="FR74" s="19">
        <v>75.7808259462156</v>
      </c>
      <c r="FS74" s="19">
        <v>15.924934625191099</v>
      </c>
      <c r="FT74" s="19">
        <v>4.4386342837708703</v>
      </c>
      <c r="FU74" s="19">
        <v>127.629830994587</v>
      </c>
      <c r="FV74" s="19">
        <v>8590.68204781247</v>
      </c>
      <c r="FW74" s="19">
        <v>1.43423428645961</v>
      </c>
      <c r="FX74" s="19">
        <v>48.342186767751599</v>
      </c>
      <c r="FY74" s="19">
        <v>50.437467206778997</v>
      </c>
      <c r="FZ74" s="19">
        <v>615922.98831249098</v>
      </c>
      <c r="GA74" s="15">
        <v>2184.3429999999998</v>
      </c>
      <c r="GB74" s="15">
        <v>0</v>
      </c>
      <c r="GC74" s="15">
        <v>38695.341</v>
      </c>
      <c r="GD74" s="15">
        <v>1712.8789999999999</v>
      </c>
      <c r="GE74" s="15">
        <v>1098209.54</v>
      </c>
      <c r="GF74" s="15">
        <v>7.8559999999999999</v>
      </c>
      <c r="GG74" s="15">
        <v>0</v>
      </c>
      <c r="GH74" s="15">
        <v>3.2000000000000001E-2</v>
      </c>
      <c r="GI74" s="15">
        <v>32553.313999999998</v>
      </c>
      <c r="GJ74" s="15">
        <v>0</v>
      </c>
      <c r="GK74" s="15">
        <v>145.756</v>
      </c>
      <c r="GL74" s="15">
        <v>1.4359999999999999</v>
      </c>
      <c r="GM74" s="15">
        <v>2515.2829999999999</v>
      </c>
      <c r="GN74" s="15">
        <v>0</v>
      </c>
    </row>
    <row r="75" spans="1:196">
      <c r="A75" s="19" t="s">
        <v>255</v>
      </c>
      <c r="B75" s="19" t="s">
        <v>256</v>
      </c>
      <c r="C75" s="19">
        <v>5.26823420168793</v>
      </c>
      <c r="D75" s="19">
        <v>63.4319285954425</v>
      </c>
      <c r="E75" s="19">
        <v>62.958329291158002</v>
      </c>
      <c r="F75" s="19">
        <v>29.4713572989657</v>
      </c>
      <c r="G75" s="19">
        <v>76.043802973134504</v>
      </c>
      <c r="H75" s="19">
        <v>13.541478336514601</v>
      </c>
      <c r="I75" s="19">
        <v>366.36178758223002</v>
      </c>
      <c r="J75" s="19">
        <v>6774.0156960497798</v>
      </c>
      <c r="K75" s="19">
        <v>53.053833898012101</v>
      </c>
      <c r="L75" s="19">
        <v>0.21184624810603001</v>
      </c>
      <c r="M75" s="19">
        <v>11.233727089614501</v>
      </c>
      <c r="N75" s="19">
        <v>6.65482047031312</v>
      </c>
      <c r="O75" s="19">
        <v>3.5195288656999502</v>
      </c>
      <c r="P75" s="19">
        <v>125.30985564519899</v>
      </c>
      <c r="Q75" s="19">
        <v>1869.3348465153599</v>
      </c>
      <c r="R75" s="19">
        <v>2.2978506083543202</v>
      </c>
      <c r="S75" s="19">
        <v>1.92601233479279</v>
      </c>
      <c r="T75" s="19">
        <v>1.8469452621562001E-2</v>
      </c>
      <c r="U75" s="19">
        <v>17.518596733239701</v>
      </c>
      <c r="V75" s="19">
        <v>350.98107621661802</v>
      </c>
      <c r="W75" s="19">
        <v>0.83660686424098796</v>
      </c>
      <c r="X75" s="19">
        <v>295.62649667369499</v>
      </c>
      <c r="Y75" s="19">
        <v>2.5689032704442698</v>
      </c>
      <c r="Z75" s="19">
        <v>1129.8368988923401</v>
      </c>
      <c r="AA75" s="19">
        <v>2.1860657505233001</v>
      </c>
      <c r="AB75" s="19">
        <v>0.115588403054644</v>
      </c>
      <c r="AC75" s="19">
        <v>0.20978989276080801</v>
      </c>
      <c r="AD75" s="19">
        <v>0.51389147859386597</v>
      </c>
      <c r="AE75" s="19">
        <v>9.1949892373554292</v>
      </c>
      <c r="AF75" s="19">
        <v>289.95985934389603</v>
      </c>
      <c r="AG75" s="19">
        <v>0.26665449458630602</v>
      </c>
      <c r="AH75" s="19">
        <v>0.101180638155042</v>
      </c>
      <c r="AI75" s="19">
        <v>68.624506035576005</v>
      </c>
      <c r="AJ75" s="19">
        <v>1739.7170569610701</v>
      </c>
      <c r="AK75" s="19">
        <v>42.312965809888397</v>
      </c>
      <c r="AL75" s="19">
        <v>1.4071391238452E-2</v>
      </c>
      <c r="AM75" s="19">
        <v>3.1075702103460898</v>
      </c>
      <c r="AN75" s="19">
        <v>29.416943679517399</v>
      </c>
      <c r="AO75" s="19">
        <v>4.1397195763766597</v>
      </c>
      <c r="AP75" s="19">
        <v>1577.39306619944</v>
      </c>
      <c r="AQ75" s="19">
        <v>1.96698588489079</v>
      </c>
      <c r="AR75" s="19">
        <v>56.2961177608803</v>
      </c>
      <c r="AS75" s="19">
        <v>4129.3460820808796</v>
      </c>
      <c r="AT75" s="19">
        <v>6.82904591912529E-2</v>
      </c>
      <c r="AU75" s="19">
        <v>3.00309301634169</v>
      </c>
      <c r="AV75" s="19">
        <v>1176.7212589441799</v>
      </c>
      <c r="AW75" s="19">
        <v>0.22841000367339501</v>
      </c>
      <c r="AX75" s="19">
        <v>9.9651079392821291</v>
      </c>
      <c r="AY75" s="19">
        <v>10.4498353809885</v>
      </c>
      <c r="AZ75" s="19">
        <v>120.957354407447</v>
      </c>
      <c r="BA75" s="19">
        <v>2.29226987841469</v>
      </c>
      <c r="BB75" s="19">
        <v>0.198123443901212</v>
      </c>
      <c r="BC75" s="19">
        <v>0.48765948107840001</v>
      </c>
      <c r="BD75" s="19">
        <v>191.34897274821799</v>
      </c>
      <c r="BE75" s="19">
        <v>2.2246068412213299E-2</v>
      </c>
      <c r="BF75" s="19">
        <v>18.762662235739501</v>
      </c>
      <c r="BG75" s="19">
        <v>0.25268138394115502</v>
      </c>
      <c r="BH75" s="19">
        <v>486.78445258475602</v>
      </c>
      <c r="BI75" s="19">
        <v>4966.8778423434096</v>
      </c>
      <c r="BJ75" s="19">
        <v>0.85298157766377303</v>
      </c>
      <c r="BK75" s="19">
        <v>0.244611374668598</v>
      </c>
      <c r="BL75" s="19">
        <v>43.150092128653498</v>
      </c>
      <c r="BM75" s="19">
        <v>31116.994760653201</v>
      </c>
      <c r="BN75" s="19">
        <v>25.89338186082</v>
      </c>
      <c r="BO75" s="19">
        <v>448.410304159784</v>
      </c>
      <c r="BP75" s="19">
        <v>2.5999686712318999</v>
      </c>
      <c r="BQ75" s="19">
        <v>2.1066777037872</v>
      </c>
      <c r="BR75" s="19">
        <v>3.2830068965011797E-2</v>
      </c>
      <c r="BS75" s="19">
        <v>0.16843207362161799</v>
      </c>
      <c r="BT75" s="19">
        <v>1.4968142807861999</v>
      </c>
      <c r="BU75" s="19">
        <v>4.0908876763323603</v>
      </c>
      <c r="BV75" s="19">
        <v>263.98214170414002</v>
      </c>
      <c r="BW75" s="19">
        <v>0</v>
      </c>
      <c r="BX75" s="19">
        <v>31.959474253379401</v>
      </c>
      <c r="BY75" s="19">
        <v>556.39832255820295</v>
      </c>
      <c r="BZ75" s="19">
        <v>72.515631642344601</v>
      </c>
      <c r="CA75" s="19">
        <v>62.452530685019198</v>
      </c>
      <c r="CB75" s="19">
        <v>38.800542903911897</v>
      </c>
      <c r="CC75" s="19">
        <v>924.02929820470501</v>
      </c>
      <c r="CD75" s="19">
        <v>545.03868473920795</v>
      </c>
      <c r="CE75" s="19">
        <v>5148.4383760782102</v>
      </c>
      <c r="CF75" s="19">
        <v>8.1206335827913794</v>
      </c>
      <c r="CG75" s="19">
        <v>957.45713633498997</v>
      </c>
      <c r="CH75" s="19">
        <v>32.381136332328701</v>
      </c>
      <c r="CI75" s="19">
        <v>138.321881719744</v>
      </c>
      <c r="CJ75" s="19">
        <v>11.911767696063301</v>
      </c>
      <c r="CK75" s="19">
        <v>1.1719001148372699E-3</v>
      </c>
      <c r="CL75" s="19">
        <v>28.291424073116101</v>
      </c>
      <c r="CM75" s="19">
        <v>4.5500171028398704</v>
      </c>
      <c r="CN75" s="19">
        <v>1.0206927062284701</v>
      </c>
      <c r="CO75" s="19">
        <v>127.638852563154</v>
      </c>
      <c r="CP75" s="19">
        <v>39.143263885851901</v>
      </c>
      <c r="CQ75" s="19">
        <v>3.62116347423395E-3</v>
      </c>
      <c r="CR75" s="19">
        <v>0.16828255713794199</v>
      </c>
      <c r="CS75" s="19">
        <v>10.346872913012101</v>
      </c>
      <c r="CT75" s="19">
        <v>295.12728328268997</v>
      </c>
      <c r="CU75" s="19">
        <v>376.52485460702297</v>
      </c>
      <c r="CV75" s="19">
        <v>0.80999006635342397</v>
      </c>
      <c r="CW75" s="19">
        <v>0.41905969286560502</v>
      </c>
      <c r="CX75" s="19">
        <v>98.8041843332458</v>
      </c>
      <c r="CY75" s="19">
        <v>0.165436020641235</v>
      </c>
      <c r="CZ75" s="19">
        <v>2.55500961034803</v>
      </c>
      <c r="DA75" s="19">
        <v>52.218648314975702</v>
      </c>
      <c r="DB75" s="19">
        <v>0.78854497409966795</v>
      </c>
      <c r="DC75" s="19">
        <v>2.8067990670263798</v>
      </c>
      <c r="DD75" s="19">
        <v>688.94493047365199</v>
      </c>
      <c r="DE75" s="19">
        <v>9.3677996257938396</v>
      </c>
      <c r="DF75" s="19">
        <v>42.467041429046901</v>
      </c>
      <c r="DG75" s="19">
        <v>169.36537813673601</v>
      </c>
      <c r="DH75" s="19">
        <v>1.17931555119447</v>
      </c>
      <c r="DI75" s="19">
        <v>2.1127067997763902</v>
      </c>
      <c r="DJ75" s="19">
        <v>0.29233247189489298</v>
      </c>
      <c r="DK75" s="19">
        <v>0.64122957327115204</v>
      </c>
      <c r="DL75" s="19">
        <v>3328.85594199448</v>
      </c>
      <c r="DM75" s="19">
        <v>48.729453513321303</v>
      </c>
      <c r="DN75" s="19">
        <v>2.9946176443133399</v>
      </c>
      <c r="DO75" s="19">
        <v>1.05464581219717</v>
      </c>
      <c r="DP75" s="19">
        <v>34.866306192823103</v>
      </c>
      <c r="DQ75" s="19">
        <v>327.11511401507101</v>
      </c>
      <c r="DR75" s="19">
        <v>9.4885808272432701</v>
      </c>
      <c r="DS75" s="19">
        <v>22.678826808062901</v>
      </c>
      <c r="DT75" s="19">
        <v>12.7777042037572</v>
      </c>
      <c r="DU75" s="19">
        <v>3.9304857735481299E-2</v>
      </c>
      <c r="DV75" s="19">
        <v>5.6789227120499604</v>
      </c>
      <c r="DW75" s="19">
        <v>27.819365370889699</v>
      </c>
      <c r="DX75" s="19">
        <v>71.859366976727003</v>
      </c>
      <c r="DY75" s="19">
        <v>4306.3718079853497</v>
      </c>
      <c r="DZ75" s="19">
        <v>383.77276289111302</v>
      </c>
      <c r="EA75" s="19">
        <v>38.820926246580697</v>
      </c>
      <c r="EB75" s="19">
        <v>755.16461625764896</v>
      </c>
      <c r="EC75" s="19">
        <v>92.329450541463302</v>
      </c>
      <c r="ED75" s="19">
        <v>5797.6740817740701</v>
      </c>
      <c r="EE75" s="19">
        <v>1989.5687170935801</v>
      </c>
      <c r="EF75" s="19">
        <v>0.79811158346108002</v>
      </c>
      <c r="EG75" s="39">
        <v>7.9185491347280999E-5</v>
      </c>
      <c r="EH75" s="19">
        <v>2.70829590833499E-2</v>
      </c>
      <c r="EI75" s="19">
        <v>123.46403338267299</v>
      </c>
      <c r="EJ75" s="19">
        <v>7.2324420735615096</v>
      </c>
      <c r="EK75" s="19">
        <v>1799.03742068887</v>
      </c>
      <c r="EL75" s="19">
        <v>0.66418698431595302</v>
      </c>
      <c r="EM75" s="19">
        <v>305.87076194761102</v>
      </c>
      <c r="EN75" s="19">
        <v>5641.4852308199497</v>
      </c>
      <c r="EO75" s="19">
        <v>961.02609475735096</v>
      </c>
      <c r="EP75" s="19">
        <v>1.0549991532620699E-2</v>
      </c>
      <c r="EQ75" s="19">
        <v>2.7766157149647602E-4</v>
      </c>
      <c r="ER75" s="19">
        <v>166.09817152193199</v>
      </c>
      <c r="ES75" s="19">
        <v>8.62657475961652E-4</v>
      </c>
      <c r="ET75" s="19">
        <v>3410.2135200152502</v>
      </c>
      <c r="EU75" s="19">
        <v>9.8081527759488196</v>
      </c>
      <c r="EV75" s="19">
        <v>1.2554634417261099</v>
      </c>
      <c r="EW75" s="19">
        <v>2.8860219535208702</v>
      </c>
      <c r="EX75" s="19">
        <v>1.0642605391108599</v>
      </c>
      <c r="EY75" s="19">
        <v>1694.5897775997901</v>
      </c>
      <c r="EZ75" s="19">
        <v>1280.89483092963</v>
      </c>
      <c r="FA75" s="19">
        <v>1.89159836318297</v>
      </c>
      <c r="FB75" s="19">
        <v>165.273711178779</v>
      </c>
      <c r="FC75" s="19">
        <v>2.3756916457049799</v>
      </c>
      <c r="FD75" s="19">
        <v>76.611750869780593</v>
      </c>
      <c r="FE75" s="19">
        <v>250.109043163487</v>
      </c>
      <c r="FF75" s="19">
        <v>0.16974198760996501</v>
      </c>
      <c r="FG75" s="19">
        <v>0.34647243725439503</v>
      </c>
      <c r="FH75" s="19">
        <v>8.0561758930599492</v>
      </c>
      <c r="FI75" s="19">
        <v>120.408030505095</v>
      </c>
      <c r="FJ75" s="19">
        <v>1767.3626043362001</v>
      </c>
      <c r="FK75" s="19">
        <v>64.524628757746498</v>
      </c>
      <c r="FL75" s="19">
        <v>8.0562891007790594</v>
      </c>
      <c r="FM75" s="19">
        <v>1983.8577530058501</v>
      </c>
      <c r="FN75" s="19">
        <v>193.11143427310401</v>
      </c>
      <c r="FO75" s="19">
        <v>4655.6977190483803</v>
      </c>
      <c r="FP75" s="19">
        <v>11.4696435356978</v>
      </c>
      <c r="FQ75" s="19">
        <v>4589.90513369572</v>
      </c>
      <c r="FR75" s="19">
        <v>5.9097855370560097</v>
      </c>
      <c r="FS75" s="19">
        <v>41.805626355881301</v>
      </c>
      <c r="FT75" s="19">
        <v>3.6147470681326503E-2</v>
      </c>
      <c r="FU75" s="19">
        <v>19.6231487343886</v>
      </c>
      <c r="FV75" s="19">
        <v>55.868050442742799</v>
      </c>
      <c r="FW75" s="19">
        <v>10.951314126747301</v>
      </c>
      <c r="FX75" s="19">
        <v>1.3465335468536399</v>
      </c>
      <c r="FY75" s="19">
        <v>1.52015885112375</v>
      </c>
      <c r="FZ75" s="19">
        <v>115299.30542686699</v>
      </c>
      <c r="GA75" s="15">
        <v>325.53399999999999</v>
      </c>
      <c r="GB75" s="15">
        <v>0</v>
      </c>
      <c r="GC75" s="15">
        <v>1.3169999999999999</v>
      </c>
      <c r="GD75" s="15">
        <v>2.5999999999999999E-2</v>
      </c>
      <c r="GE75" s="15">
        <v>328.07400000000001</v>
      </c>
      <c r="GF75" s="15">
        <v>8.4659999999999993</v>
      </c>
      <c r="GG75" s="15">
        <v>0</v>
      </c>
      <c r="GH75" s="15">
        <v>0</v>
      </c>
      <c r="GI75" s="15">
        <v>14.214</v>
      </c>
      <c r="GJ75" s="15">
        <v>0</v>
      </c>
      <c r="GK75" s="15">
        <v>0</v>
      </c>
      <c r="GL75" s="15">
        <v>0.03</v>
      </c>
      <c r="GM75" s="15">
        <v>0</v>
      </c>
      <c r="GN75" s="15">
        <v>0</v>
      </c>
    </row>
    <row r="76" spans="1:196">
      <c r="A76" s="19" t="s">
        <v>257</v>
      </c>
      <c r="B76" s="19" t="s">
        <v>258</v>
      </c>
      <c r="C76" s="19">
        <v>3.2687854606708998E-2</v>
      </c>
      <c r="D76" s="19">
        <v>0.32078087647803999</v>
      </c>
      <c r="E76" s="19">
        <v>7.8665070999389297E-2</v>
      </c>
      <c r="F76" s="19">
        <v>0.240357872793526</v>
      </c>
      <c r="G76" s="19">
        <v>2.7990356528781</v>
      </c>
      <c r="H76" s="19">
        <v>0.15693388395678901</v>
      </c>
      <c r="I76" s="19">
        <v>75.9186679311495</v>
      </c>
      <c r="J76" s="19">
        <v>41.692212375850303</v>
      </c>
      <c r="K76" s="19">
        <v>1.8428001791522199</v>
      </c>
      <c r="L76" s="19">
        <v>1.3393122580683801</v>
      </c>
      <c r="M76" s="19">
        <v>0.74894582550796496</v>
      </c>
      <c r="N76" s="19">
        <v>0.27266546586903001</v>
      </c>
      <c r="O76" s="19">
        <v>0.39990097794769802</v>
      </c>
      <c r="P76" s="19">
        <v>22.330627034883999</v>
      </c>
      <c r="Q76" s="19">
        <v>181.20741419216699</v>
      </c>
      <c r="R76" s="19">
        <v>1.84160306599441</v>
      </c>
      <c r="S76" s="19">
        <v>0.68436089350651197</v>
      </c>
      <c r="T76" s="39">
        <v>1.5432763673157E-7</v>
      </c>
      <c r="U76" s="19">
        <v>4.3054009547475403E-2</v>
      </c>
      <c r="V76" s="19">
        <v>0.26818934002735201</v>
      </c>
      <c r="W76" s="19">
        <v>6.3395998361238104E-2</v>
      </c>
      <c r="X76" s="19">
        <v>18.620602298341101</v>
      </c>
      <c r="Y76" s="19">
        <v>6.6536436046179495E-2</v>
      </c>
      <c r="Z76" s="19">
        <v>3.6170011887621998</v>
      </c>
      <c r="AA76" s="19">
        <v>1.93695050191037E-2</v>
      </c>
      <c r="AB76" s="19">
        <v>3.8370304527959799E-3</v>
      </c>
      <c r="AC76" s="19">
        <v>2.2798813157042899</v>
      </c>
      <c r="AD76" s="19">
        <v>1.1575696395826E-2</v>
      </c>
      <c r="AE76" s="19">
        <v>9.1673757244931001E-2</v>
      </c>
      <c r="AF76" s="19">
        <v>345.09017300908801</v>
      </c>
      <c r="AG76" s="19">
        <v>1.05625126304154E-2</v>
      </c>
      <c r="AH76" s="19">
        <v>9.4796801229056395E-3</v>
      </c>
      <c r="AI76" s="19">
        <v>14.559254694849299</v>
      </c>
      <c r="AJ76" s="19">
        <v>218.44892844408699</v>
      </c>
      <c r="AK76" s="19">
        <v>1.5265601001584801</v>
      </c>
      <c r="AL76" s="19">
        <v>2.9857588771872098E-2</v>
      </c>
      <c r="AM76" s="19">
        <v>2.31341713567281E-2</v>
      </c>
      <c r="AN76" s="19">
        <v>0.93493616720968697</v>
      </c>
      <c r="AO76" s="19">
        <v>1.20740916718617</v>
      </c>
      <c r="AP76" s="19">
        <v>4.0246032528205902</v>
      </c>
      <c r="AQ76" s="19">
        <v>0.83672663608783404</v>
      </c>
      <c r="AR76" s="19">
        <v>6.7803396512531497</v>
      </c>
      <c r="AS76" s="19">
        <v>21.1799071935528</v>
      </c>
      <c r="AT76" s="19">
        <v>1.2708987664228301E-2</v>
      </c>
      <c r="AU76" s="19">
        <v>4.1423207750503198E-2</v>
      </c>
      <c r="AV76" s="19">
        <v>469.686177926065</v>
      </c>
      <c r="AW76" s="19">
        <v>1.3017419269768099E-4</v>
      </c>
      <c r="AX76" s="19">
        <v>1.5495799998814199</v>
      </c>
      <c r="AY76" s="19">
        <v>0.13294160177042999</v>
      </c>
      <c r="AZ76" s="19">
        <v>4.6826750387652103</v>
      </c>
      <c r="BA76" s="19">
        <v>0.34821534384663699</v>
      </c>
      <c r="BB76" s="39">
        <v>2.93633731024988E-5</v>
      </c>
      <c r="BC76" s="39">
        <v>1.69537525473258E-7</v>
      </c>
      <c r="BD76" s="19">
        <v>11.513044827498501</v>
      </c>
      <c r="BE76" s="19">
        <v>2.8083210389704202E-4</v>
      </c>
      <c r="BF76" s="19">
        <v>0.937177935625926</v>
      </c>
      <c r="BG76" s="19">
        <v>4.8803854829193603E-2</v>
      </c>
      <c r="BH76" s="19">
        <v>64.869091169529895</v>
      </c>
      <c r="BI76" s="19">
        <v>553.03599635209002</v>
      </c>
      <c r="BJ76" s="19">
        <v>6.65141608404691E-2</v>
      </c>
      <c r="BK76" s="19">
        <v>0.12232963722996899</v>
      </c>
      <c r="BL76" s="19">
        <v>3.02607845649786</v>
      </c>
      <c r="BM76" s="19">
        <v>741.11233672594801</v>
      </c>
      <c r="BN76" s="19">
        <v>1.7178639206150901</v>
      </c>
      <c r="BO76" s="19">
        <v>23.870081671158601</v>
      </c>
      <c r="BP76" s="19">
        <v>0.20892264430032101</v>
      </c>
      <c r="BQ76" s="19">
        <v>0.67797255300753501</v>
      </c>
      <c r="BR76" s="19">
        <v>1.21117474632721E-2</v>
      </c>
      <c r="BS76" s="19">
        <v>0.30599123803241601</v>
      </c>
      <c r="BT76" s="19">
        <v>1.64657392508861E-2</v>
      </c>
      <c r="BU76" s="19">
        <v>5.1734129874243098E-2</v>
      </c>
      <c r="BV76" s="19">
        <v>24.226479250982202</v>
      </c>
      <c r="BW76" s="19">
        <v>54.525651649842999</v>
      </c>
      <c r="BX76" s="19">
        <v>0</v>
      </c>
      <c r="BY76" s="19">
        <v>23.891993533070099</v>
      </c>
      <c r="BZ76" s="19">
        <v>4.0757632554467804</v>
      </c>
      <c r="CA76" s="19">
        <v>0.76307752493408099</v>
      </c>
      <c r="CB76" s="19">
        <v>0.123195668948586</v>
      </c>
      <c r="CC76" s="19">
        <v>89.616416645827201</v>
      </c>
      <c r="CD76" s="19">
        <v>23.691220913917</v>
      </c>
      <c r="CE76" s="19">
        <v>116.101603618501</v>
      </c>
      <c r="CF76" s="19">
        <v>2.7173991370297999E-2</v>
      </c>
      <c r="CG76" s="19">
        <v>156.448479656313</v>
      </c>
      <c r="CH76" s="19">
        <v>0.103914834705342</v>
      </c>
      <c r="CI76" s="19">
        <v>1.6398069894571701</v>
      </c>
      <c r="CJ76" s="19">
        <v>2.49972742689453</v>
      </c>
      <c r="CK76" s="39">
        <v>2.56504366003832E-5</v>
      </c>
      <c r="CL76" s="19">
        <v>1.54535639875182</v>
      </c>
      <c r="CM76" s="19">
        <v>8.3161408446499503E-3</v>
      </c>
      <c r="CN76" s="19">
        <v>1.5586089019423299</v>
      </c>
      <c r="CO76" s="19">
        <v>16.099389723154399</v>
      </c>
      <c r="CP76" s="19">
        <v>1.84933600156554</v>
      </c>
      <c r="CQ76" s="19">
        <v>1.6059689582181399E-2</v>
      </c>
      <c r="CR76" s="19">
        <v>3.1678087089670202E-2</v>
      </c>
      <c r="CS76" s="19">
        <v>1.5566759023947E-2</v>
      </c>
      <c r="CT76" s="19">
        <v>36.746748428050402</v>
      </c>
      <c r="CU76" s="19">
        <v>21.7301356397654</v>
      </c>
      <c r="CV76" s="19">
        <v>1.6816023432625899</v>
      </c>
      <c r="CW76" s="19">
        <v>2.1738971378740699E-4</v>
      </c>
      <c r="CX76" s="19">
        <v>5.2211668489298404</v>
      </c>
      <c r="CY76" s="19">
        <v>5.7254323224004103E-2</v>
      </c>
      <c r="CZ76" s="19">
        <v>0.90053828361699695</v>
      </c>
      <c r="DA76" s="19">
        <v>140.27705928085999</v>
      </c>
      <c r="DB76" s="19">
        <v>3.4171581712760198E-2</v>
      </c>
      <c r="DC76" s="19">
        <v>1.15908099188726</v>
      </c>
      <c r="DD76" s="19">
        <v>8.7831756344076997</v>
      </c>
      <c r="DE76" s="19">
        <v>7.1911428879099697E-3</v>
      </c>
      <c r="DF76" s="19">
        <v>0.47827439439273001</v>
      </c>
      <c r="DG76" s="19">
        <v>3.9424417257262601</v>
      </c>
      <c r="DH76" s="19">
        <v>6.1257115593337699E-2</v>
      </c>
      <c r="DI76" s="19">
        <v>0.44049259008740399</v>
      </c>
      <c r="DJ76" s="19">
        <v>1.00848660987032</v>
      </c>
      <c r="DK76" s="19">
        <v>1.3054663536830199E-2</v>
      </c>
      <c r="DL76" s="19">
        <v>1148.4128079724401</v>
      </c>
      <c r="DM76" s="19">
        <v>9.0338253196259704</v>
      </c>
      <c r="DN76" s="19">
        <v>0.89627091060379405</v>
      </c>
      <c r="DO76" s="19">
        <v>0.17794346993858201</v>
      </c>
      <c r="DP76" s="19">
        <v>71.860701089132505</v>
      </c>
      <c r="DQ76" s="19">
        <v>496.91446443004702</v>
      </c>
      <c r="DR76" s="19">
        <v>0.106222826899583</v>
      </c>
      <c r="DS76" s="19">
        <v>0.31220734275208301</v>
      </c>
      <c r="DT76" s="19">
        <v>0.80618408384215601</v>
      </c>
      <c r="DU76" s="19">
        <v>82.512240370195997</v>
      </c>
      <c r="DV76" s="19">
        <v>1.71448027835935E-2</v>
      </c>
      <c r="DW76" s="19">
        <v>0.46565351532347399</v>
      </c>
      <c r="DX76" s="19">
        <v>7.4962522261484903</v>
      </c>
      <c r="DY76" s="19">
        <v>61.521133111923803</v>
      </c>
      <c r="DZ76" s="19">
        <v>76.647763109239307</v>
      </c>
      <c r="EA76" s="19">
        <v>2.9155725118438198</v>
      </c>
      <c r="EB76" s="19">
        <v>36.420529805726098</v>
      </c>
      <c r="EC76" s="19">
        <v>0.187789575590529</v>
      </c>
      <c r="ED76" s="19">
        <v>5.2851845285489301</v>
      </c>
      <c r="EE76" s="19">
        <v>121.593940017417</v>
      </c>
      <c r="EF76" s="19">
        <v>1.52736946766868</v>
      </c>
      <c r="EG76" s="19">
        <v>1.2179638514187499E-2</v>
      </c>
      <c r="EH76" s="19">
        <v>1.0800815559740399E-3</v>
      </c>
      <c r="EI76" s="19">
        <v>372.99104677567999</v>
      </c>
      <c r="EJ76" s="19">
        <v>0.66808998736654401</v>
      </c>
      <c r="EK76" s="19">
        <v>1.59731192839217</v>
      </c>
      <c r="EL76" s="19">
        <v>1.5056784753893</v>
      </c>
      <c r="EM76" s="19">
        <v>37.336754735851201</v>
      </c>
      <c r="EN76" s="19">
        <v>11.746855390356099</v>
      </c>
      <c r="EO76" s="19">
        <v>2.7654611249236298</v>
      </c>
      <c r="EP76" s="19">
        <v>0.17687489013570401</v>
      </c>
      <c r="EQ76" s="39">
        <v>3.9386983074047898E-10</v>
      </c>
      <c r="ER76" s="19">
        <v>7.4668565954321098</v>
      </c>
      <c r="ES76" s="39">
        <v>2.1235147269633799E-7</v>
      </c>
      <c r="ET76" s="19">
        <v>674.57121266823196</v>
      </c>
      <c r="EU76" s="19">
        <v>0.10566120579586701</v>
      </c>
      <c r="EV76" s="19">
        <v>1.48919587969665E-2</v>
      </c>
      <c r="EW76" s="19">
        <v>3.2252888538486103E-2</v>
      </c>
      <c r="EX76" s="19">
        <v>1.2055509729098799E-3</v>
      </c>
      <c r="EY76" s="19">
        <v>238.49248819627101</v>
      </c>
      <c r="EZ76" s="19">
        <v>142.461284044374</v>
      </c>
      <c r="FA76" s="19">
        <v>7.4337135258281201E-2</v>
      </c>
      <c r="FB76" s="19">
        <v>42.921526441278303</v>
      </c>
      <c r="FC76" s="19">
        <v>6.5950367647495097E-3</v>
      </c>
      <c r="FD76" s="19">
        <v>21.605883334661801</v>
      </c>
      <c r="FE76" s="19">
        <v>0.10637483575999</v>
      </c>
      <c r="FF76" s="19">
        <v>3.2939125251236101E-2</v>
      </c>
      <c r="FG76" s="19">
        <v>0.103828305807893</v>
      </c>
      <c r="FH76" s="19">
        <v>0.197065329719603</v>
      </c>
      <c r="FI76" s="19">
        <v>0.35969441842878003</v>
      </c>
      <c r="FJ76" s="19">
        <v>24.250722167725399</v>
      </c>
      <c r="FK76" s="39">
        <v>2.22088638501541E-7</v>
      </c>
      <c r="FL76" s="19">
        <v>0.200968940929481</v>
      </c>
      <c r="FM76" s="19">
        <v>21.656259369969298</v>
      </c>
      <c r="FN76" s="19">
        <v>9.6901609666884294</v>
      </c>
      <c r="FO76" s="19">
        <v>898.565321452337</v>
      </c>
      <c r="FP76" s="19">
        <v>0.33942343673922898</v>
      </c>
      <c r="FQ76" s="19">
        <v>1791.88290732828</v>
      </c>
      <c r="FR76" s="19">
        <v>0.27732969327868401</v>
      </c>
      <c r="FS76" s="39">
        <v>1.0193747467611701E-7</v>
      </c>
      <c r="FT76" s="19">
        <v>4.2117728251938897E-3</v>
      </c>
      <c r="FU76" s="19">
        <v>1.4579496903948901</v>
      </c>
      <c r="FV76" s="19">
        <v>18.199293909471599</v>
      </c>
      <c r="FW76" s="19">
        <v>5.27897357340734E-3</v>
      </c>
      <c r="FX76" s="19">
        <v>4.5864395923801503E-2</v>
      </c>
      <c r="FY76" s="19">
        <v>6.2172051886280298E-2</v>
      </c>
      <c r="FZ76" s="19">
        <v>10040.206326394</v>
      </c>
      <c r="GA76" s="15">
        <v>31.411000000000001</v>
      </c>
      <c r="GB76" s="15">
        <v>0</v>
      </c>
      <c r="GC76" s="15">
        <v>20.074000000000002</v>
      </c>
      <c r="GD76" s="15">
        <v>0</v>
      </c>
      <c r="GE76" s="15">
        <v>4.3680000000000003</v>
      </c>
      <c r="GF76" s="15">
        <v>0</v>
      </c>
      <c r="GG76" s="15">
        <v>0</v>
      </c>
      <c r="GH76" s="15">
        <v>0</v>
      </c>
      <c r="GI76" s="15">
        <v>35.170999999999999</v>
      </c>
      <c r="GJ76" s="15">
        <v>0</v>
      </c>
      <c r="GK76" s="15">
        <v>2.9870000000000001</v>
      </c>
      <c r="GL76" s="15">
        <v>0</v>
      </c>
      <c r="GM76" s="15">
        <v>3.0289999999999999</v>
      </c>
      <c r="GN76" s="15">
        <v>0</v>
      </c>
    </row>
    <row r="77" spans="1:196">
      <c r="A77" s="19" t="s">
        <v>16</v>
      </c>
      <c r="B77" s="19" t="s">
        <v>259</v>
      </c>
      <c r="C77" s="19">
        <v>655.65179927880104</v>
      </c>
      <c r="D77" s="19">
        <v>46.207104082506604</v>
      </c>
      <c r="E77" s="19">
        <v>1528.801416737</v>
      </c>
      <c r="F77" s="19">
        <v>549.95241733117996</v>
      </c>
      <c r="G77" s="19">
        <v>1145.58601335356</v>
      </c>
      <c r="H77" s="19">
        <v>73.928484249235396</v>
      </c>
      <c r="I77" s="19">
        <v>5453.6948554639603</v>
      </c>
      <c r="J77" s="19">
        <v>666.28453194661597</v>
      </c>
      <c r="K77" s="19">
        <v>107.54996080670399</v>
      </c>
      <c r="L77" s="19">
        <v>5.4101016552202097</v>
      </c>
      <c r="M77" s="19">
        <v>1271.5904573636799</v>
      </c>
      <c r="N77" s="19">
        <v>8263.0604463076997</v>
      </c>
      <c r="O77" s="19">
        <v>16.643397650597201</v>
      </c>
      <c r="P77" s="19">
        <v>78.187273305141304</v>
      </c>
      <c r="Q77" s="19">
        <v>5526.5653397666601</v>
      </c>
      <c r="R77" s="19">
        <v>21.363568869143499</v>
      </c>
      <c r="S77" s="19">
        <v>298.38450403311901</v>
      </c>
      <c r="T77" s="19">
        <v>979.56896406912199</v>
      </c>
      <c r="U77" s="19">
        <v>185.00653388524799</v>
      </c>
      <c r="V77" s="19">
        <v>22.285284174141299</v>
      </c>
      <c r="W77" s="19">
        <v>105.537668903599</v>
      </c>
      <c r="X77" s="19">
        <v>5874.4874683011003</v>
      </c>
      <c r="Y77" s="19">
        <v>59.096149660958602</v>
      </c>
      <c r="Z77" s="19">
        <v>207.185682077309</v>
      </c>
      <c r="AA77" s="19">
        <v>238.80122593038499</v>
      </c>
      <c r="AB77" s="19">
        <v>69.460432796916294</v>
      </c>
      <c r="AC77" s="19">
        <v>3.3728741134902198</v>
      </c>
      <c r="AD77" s="19">
        <v>121.247238838949</v>
      </c>
      <c r="AE77" s="19">
        <v>343.41719292571401</v>
      </c>
      <c r="AF77" s="19">
        <v>3744.48013911202</v>
      </c>
      <c r="AG77" s="19">
        <v>25.8014771359001</v>
      </c>
      <c r="AH77" s="19">
        <v>195.009107874726</v>
      </c>
      <c r="AI77" s="19">
        <v>1254.04094491771</v>
      </c>
      <c r="AJ77" s="19">
        <v>25509.1204596239</v>
      </c>
      <c r="AK77" s="19">
        <v>1885.5486204235899</v>
      </c>
      <c r="AL77" s="19">
        <v>14.0626065753488</v>
      </c>
      <c r="AM77" s="19">
        <v>194.36524421723499</v>
      </c>
      <c r="AN77" s="19">
        <v>246.48455604207399</v>
      </c>
      <c r="AO77" s="19">
        <v>647.61492962843499</v>
      </c>
      <c r="AP77" s="19">
        <v>141.81407185669701</v>
      </c>
      <c r="AQ77" s="19">
        <v>98.813651835622395</v>
      </c>
      <c r="AR77" s="19">
        <v>170.08878923639699</v>
      </c>
      <c r="AS77" s="19">
        <v>554.01039118704398</v>
      </c>
      <c r="AT77" s="19">
        <v>46.544141557779497</v>
      </c>
      <c r="AU77" s="19">
        <v>775.91868637546304</v>
      </c>
      <c r="AV77" s="19">
        <v>1861.7505095726799</v>
      </c>
      <c r="AW77" s="19">
        <v>59.958955708239301</v>
      </c>
      <c r="AX77" s="19">
        <v>360.22704095934898</v>
      </c>
      <c r="AY77" s="19">
        <v>303.09880306761801</v>
      </c>
      <c r="AZ77" s="19">
        <v>2529.5321209427302</v>
      </c>
      <c r="BA77" s="19">
        <v>108.15757524368399</v>
      </c>
      <c r="BB77" s="19">
        <v>63.256542906476803</v>
      </c>
      <c r="BC77" s="19">
        <v>12.692874388540099</v>
      </c>
      <c r="BD77" s="19">
        <v>79.660362586299598</v>
      </c>
      <c r="BE77" s="19">
        <v>76.472012571187193</v>
      </c>
      <c r="BF77" s="19">
        <v>1763.82019646656</v>
      </c>
      <c r="BG77" s="19">
        <v>77.941811291781207</v>
      </c>
      <c r="BH77" s="19">
        <v>886.38215652680299</v>
      </c>
      <c r="BI77" s="19">
        <v>7995.2929989060303</v>
      </c>
      <c r="BJ77" s="19">
        <v>72.302973575525698</v>
      </c>
      <c r="BK77" s="19">
        <v>40.216210367404699</v>
      </c>
      <c r="BL77" s="19">
        <v>117.02741620216</v>
      </c>
      <c r="BM77" s="19">
        <v>12384.469907716901</v>
      </c>
      <c r="BN77" s="19">
        <v>1472.9267837382399</v>
      </c>
      <c r="BO77" s="19">
        <v>465.47585822154701</v>
      </c>
      <c r="BP77" s="19">
        <v>452.20441941739398</v>
      </c>
      <c r="BQ77" s="19">
        <v>648.69562024881805</v>
      </c>
      <c r="BR77" s="19">
        <v>22.6257183071871</v>
      </c>
      <c r="BS77" s="19">
        <v>36.008295002529799</v>
      </c>
      <c r="BT77" s="19">
        <v>99.706694124261801</v>
      </c>
      <c r="BU77" s="19">
        <v>257.552147513367</v>
      </c>
      <c r="BV77" s="19">
        <v>17945.3864699267</v>
      </c>
      <c r="BW77" s="19">
        <v>441.17878642962802</v>
      </c>
      <c r="BX77" s="19">
        <v>33.5892633494582</v>
      </c>
      <c r="BY77" s="19">
        <v>0</v>
      </c>
      <c r="BZ77" s="19">
        <v>5697.1794781266899</v>
      </c>
      <c r="CA77" s="19">
        <v>5225.2295049841396</v>
      </c>
      <c r="CB77" s="19">
        <v>1184.1767831977299</v>
      </c>
      <c r="CC77" s="19">
        <v>1944.4001816043201</v>
      </c>
      <c r="CD77" s="19">
        <v>5957.4376332769698</v>
      </c>
      <c r="CE77" s="19">
        <v>5472.4855269490299</v>
      </c>
      <c r="CF77" s="19">
        <v>72.1754840977528</v>
      </c>
      <c r="CG77" s="19">
        <v>7083.9266891342504</v>
      </c>
      <c r="CH77" s="19">
        <v>832.66744082931598</v>
      </c>
      <c r="CI77" s="19">
        <v>263.30425984618302</v>
      </c>
      <c r="CJ77" s="19">
        <v>2721.8522087681099</v>
      </c>
      <c r="CK77" s="19">
        <v>1.31109335183931</v>
      </c>
      <c r="CL77" s="19">
        <v>3352.32917091942</v>
      </c>
      <c r="CM77" s="19">
        <v>25.571636488154201</v>
      </c>
      <c r="CN77" s="19">
        <v>46.488915604706598</v>
      </c>
      <c r="CO77" s="19">
        <v>79.888598677719301</v>
      </c>
      <c r="CP77" s="19">
        <v>470.46335642661398</v>
      </c>
      <c r="CQ77" s="19">
        <v>75.394334266489196</v>
      </c>
      <c r="CR77" s="19">
        <v>31.4932795407009</v>
      </c>
      <c r="CS77" s="19">
        <v>249.31569416549399</v>
      </c>
      <c r="CT77" s="19">
        <v>117.204293347844</v>
      </c>
      <c r="CU77" s="19">
        <v>130.61458509003299</v>
      </c>
      <c r="CV77" s="19">
        <v>264.66252786924099</v>
      </c>
      <c r="CW77" s="19">
        <v>367.96676044456001</v>
      </c>
      <c r="CX77" s="19">
        <v>6881.7004024406497</v>
      </c>
      <c r="CY77" s="19">
        <v>418.38495858038499</v>
      </c>
      <c r="CZ77" s="19">
        <v>230.14975358728</v>
      </c>
      <c r="DA77" s="19">
        <v>141.912211340299</v>
      </c>
      <c r="DB77" s="19">
        <v>65.964127118891497</v>
      </c>
      <c r="DC77" s="19">
        <v>1376.54664806349</v>
      </c>
      <c r="DD77" s="19">
        <v>5635.1194801335896</v>
      </c>
      <c r="DE77" s="19">
        <v>33.368423481990497</v>
      </c>
      <c r="DF77" s="19">
        <v>47.086900982894299</v>
      </c>
      <c r="DG77" s="19">
        <v>751.29162314364396</v>
      </c>
      <c r="DH77" s="19">
        <v>1361.7370941648701</v>
      </c>
      <c r="DI77" s="19">
        <v>949.01632367399304</v>
      </c>
      <c r="DJ77" s="19">
        <v>89.675049504923905</v>
      </c>
      <c r="DK77" s="19">
        <v>6449.8896837975399</v>
      </c>
      <c r="DL77" s="19">
        <v>6892.4205153480698</v>
      </c>
      <c r="DM77" s="19">
        <v>572.77205317286803</v>
      </c>
      <c r="DN77" s="19">
        <v>121.06960480015999</v>
      </c>
      <c r="DO77" s="19">
        <v>271.047860493305</v>
      </c>
      <c r="DP77" s="19">
        <v>4138.8643590880001</v>
      </c>
      <c r="DQ77" s="19">
        <v>793.34049433390305</v>
      </c>
      <c r="DR77" s="19">
        <v>2562.2565212002</v>
      </c>
      <c r="DS77" s="19">
        <v>2070.26069700584</v>
      </c>
      <c r="DT77" s="19">
        <v>208.513841579771</v>
      </c>
      <c r="DU77" s="19">
        <v>105.355867570382</v>
      </c>
      <c r="DV77" s="19">
        <v>175.16148694004099</v>
      </c>
      <c r="DW77" s="19">
        <v>1438.4167975775499</v>
      </c>
      <c r="DX77" s="19">
        <v>2412.0834730361298</v>
      </c>
      <c r="DY77" s="19">
        <v>1334.3127209372401</v>
      </c>
      <c r="DZ77" s="19">
        <v>713.57458035761601</v>
      </c>
      <c r="EA77" s="19">
        <v>2682.28516019885</v>
      </c>
      <c r="EB77" s="19">
        <v>7858.5495371643601</v>
      </c>
      <c r="EC77" s="19">
        <v>10.884818207212</v>
      </c>
      <c r="ED77" s="19">
        <v>323.39593896599501</v>
      </c>
      <c r="EE77" s="19">
        <v>2679.0456764628598</v>
      </c>
      <c r="EF77" s="19">
        <v>279.61959158361799</v>
      </c>
      <c r="EG77" s="19">
        <v>2.1326230354837001</v>
      </c>
      <c r="EH77" s="19">
        <v>1.7692422675811601</v>
      </c>
      <c r="EI77" s="19">
        <v>13760.4732211309</v>
      </c>
      <c r="EJ77" s="19">
        <v>545.01426186739502</v>
      </c>
      <c r="EK77" s="19">
        <v>46.943000071533397</v>
      </c>
      <c r="EL77" s="19">
        <v>186.54270299529799</v>
      </c>
      <c r="EM77" s="19">
        <v>21593.633194850601</v>
      </c>
      <c r="EN77" s="19">
        <v>175.86041891762099</v>
      </c>
      <c r="EO77" s="19">
        <v>260.93032367568298</v>
      </c>
      <c r="EP77" s="19">
        <v>5.8513772317429797</v>
      </c>
      <c r="EQ77" s="19">
        <v>4.0192287677019198</v>
      </c>
      <c r="ER77" s="19">
        <v>5457.1746857182998</v>
      </c>
      <c r="ES77" s="19">
        <v>14.6102941475195</v>
      </c>
      <c r="ET77" s="19">
        <v>4169.7300980706495</v>
      </c>
      <c r="EU77" s="19">
        <v>7023.5693762744204</v>
      </c>
      <c r="EV77" s="19">
        <v>63.589929859872598</v>
      </c>
      <c r="EW77" s="19">
        <v>1649.8037599683901</v>
      </c>
      <c r="EX77" s="19">
        <v>19.850495315193399</v>
      </c>
      <c r="EY77" s="19">
        <v>1782.5064925146601</v>
      </c>
      <c r="EZ77" s="19">
        <v>1452.09179258933</v>
      </c>
      <c r="FA77" s="19">
        <v>183.66413660918201</v>
      </c>
      <c r="FB77" s="19">
        <v>3499.44654358242</v>
      </c>
      <c r="FC77" s="19">
        <v>23.9568222797391</v>
      </c>
      <c r="FD77" s="19">
        <v>6129.9058463046804</v>
      </c>
      <c r="FE77" s="19">
        <v>19.055529257252001</v>
      </c>
      <c r="FF77" s="19">
        <v>4.4750532605817099</v>
      </c>
      <c r="FG77" s="19">
        <v>146.65524678847299</v>
      </c>
      <c r="FH77" s="19">
        <v>150.642696300605</v>
      </c>
      <c r="FI77" s="19">
        <v>397.58969376186599</v>
      </c>
      <c r="FJ77" s="19">
        <v>7363.4809055196602</v>
      </c>
      <c r="FK77" s="19">
        <v>159.17235408218801</v>
      </c>
      <c r="FL77" s="19">
        <v>1212.9274378565599</v>
      </c>
      <c r="FM77" s="19">
        <v>525.68162553635796</v>
      </c>
      <c r="FN77" s="19">
        <v>45232.6865117204</v>
      </c>
      <c r="FO77" s="19">
        <v>12537.376539455299</v>
      </c>
      <c r="FP77" s="19">
        <v>2038.6638651058099</v>
      </c>
      <c r="FQ77" s="19">
        <v>79367.137127276103</v>
      </c>
      <c r="FR77" s="19">
        <v>226.46936611043699</v>
      </c>
      <c r="FS77" s="19">
        <v>144.86815827348499</v>
      </c>
      <c r="FT77" s="19">
        <v>3.1871902194600099</v>
      </c>
      <c r="FU77" s="19">
        <v>1014.67606199906</v>
      </c>
      <c r="FV77" s="19">
        <v>7491.8038632695198</v>
      </c>
      <c r="FW77" s="19">
        <v>594.77532775019301</v>
      </c>
      <c r="FX77" s="19">
        <v>501.59404960854101</v>
      </c>
      <c r="FY77" s="19">
        <v>430.48174745591501</v>
      </c>
      <c r="FZ77" s="19">
        <v>451448.74066245602</v>
      </c>
      <c r="GA77" s="15">
        <v>11.548999999999999</v>
      </c>
      <c r="GB77" s="15">
        <v>1.4750000000000001</v>
      </c>
      <c r="GC77" s="15">
        <v>61.064999999999998</v>
      </c>
      <c r="GD77" s="15">
        <v>0.70299999999999996</v>
      </c>
      <c r="GE77" s="15">
        <v>7868.1289999999999</v>
      </c>
      <c r="GF77" s="15">
        <v>11.019</v>
      </c>
      <c r="GG77" s="15">
        <v>0</v>
      </c>
      <c r="GH77" s="15">
        <v>71.769000000000005</v>
      </c>
      <c r="GI77" s="15">
        <v>77545.475999999995</v>
      </c>
      <c r="GJ77" s="15">
        <v>7.9000000000000001E-2</v>
      </c>
      <c r="GK77" s="15">
        <v>31.087</v>
      </c>
      <c r="GL77" s="15">
        <v>1029.452</v>
      </c>
      <c r="GM77" s="15">
        <v>21.009</v>
      </c>
      <c r="GN77" s="15">
        <v>0.40699999999999997</v>
      </c>
    </row>
    <row r="78" spans="1:196">
      <c r="A78" s="19" t="s">
        <v>17</v>
      </c>
      <c r="B78" s="19" t="s">
        <v>260</v>
      </c>
      <c r="C78" s="19">
        <v>26.017023404964</v>
      </c>
      <c r="D78" s="19">
        <v>10.098185144039499</v>
      </c>
      <c r="E78" s="19">
        <v>213.73528956814101</v>
      </c>
      <c r="F78" s="19">
        <v>138.62430569930399</v>
      </c>
      <c r="G78" s="19">
        <v>320.71515770623301</v>
      </c>
      <c r="H78" s="19">
        <v>3.8573773025578499</v>
      </c>
      <c r="I78" s="19">
        <v>6254.29674448074</v>
      </c>
      <c r="J78" s="19">
        <v>117.175130253878</v>
      </c>
      <c r="K78" s="19">
        <v>3.3200661128269102</v>
      </c>
      <c r="L78" s="19">
        <v>0.43869611438170802</v>
      </c>
      <c r="M78" s="19">
        <v>61.255509327165001</v>
      </c>
      <c r="N78" s="19">
        <v>1463.07317280182</v>
      </c>
      <c r="O78" s="19">
        <v>4.2953180828675102</v>
      </c>
      <c r="P78" s="19">
        <v>3.1243103161396402</v>
      </c>
      <c r="Q78" s="19">
        <v>1144.01801704941</v>
      </c>
      <c r="R78" s="19">
        <v>0.98012694286731505</v>
      </c>
      <c r="S78" s="19">
        <v>107.383016187392</v>
      </c>
      <c r="T78" s="19">
        <v>0.78812087442178302</v>
      </c>
      <c r="U78" s="19">
        <v>22.855323842773402</v>
      </c>
      <c r="V78" s="19">
        <v>2.5766452321708</v>
      </c>
      <c r="W78" s="19">
        <v>0.311365650213905</v>
      </c>
      <c r="X78" s="19">
        <v>1611.7402984681501</v>
      </c>
      <c r="Y78" s="19">
        <v>86.4670835012613</v>
      </c>
      <c r="Z78" s="19">
        <v>52.595928924020797</v>
      </c>
      <c r="AA78" s="19">
        <v>15.9938369954558</v>
      </c>
      <c r="AB78" s="19">
        <v>0.74353804500026099</v>
      </c>
      <c r="AC78" s="19">
        <v>1.1970071567776499</v>
      </c>
      <c r="AD78" s="19">
        <v>348.33502642865699</v>
      </c>
      <c r="AE78" s="19">
        <v>33.718074391842002</v>
      </c>
      <c r="AF78" s="19">
        <v>1035.5684222063701</v>
      </c>
      <c r="AG78" s="19">
        <v>0.287781149116977</v>
      </c>
      <c r="AH78" s="19">
        <v>1.49235989956364</v>
      </c>
      <c r="AI78" s="19">
        <v>135.666490523785</v>
      </c>
      <c r="AJ78" s="19">
        <v>25925.8420886196</v>
      </c>
      <c r="AK78" s="19">
        <v>185.719603940676</v>
      </c>
      <c r="AL78" s="19">
        <v>1.95325217758112</v>
      </c>
      <c r="AM78" s="19">
        <v>46.492690505484099</v>
      </c>
      <c r="AN78" s="19">
        <v>47.0289806481941</v>
      </c>
      <c r="AO78" s="19">
        <v>52.432262306860999</v>
      </c>
      <c r="AP78" s="19">
        <v>45.915021426483797</v>
      </c>
      <c r="AQ78" s="19">
        <v>13.7396447656575</v>
      </c>
      <c r="AR78" s="19">
        <v>15.3373150125846</v>
      </c>
      <c r="AS78" s="19">
        <v>113.436941188627</v>
      </c>
      <c r="AT78" s="19">
        <v>1.3990371768410499</v>
      </c>
      <c r="AU78" s="19">
        <v>30.996008762589199</v>
      </c>
      <c r="AV78" s="19">
        <v>356.09477810362</v>
      </c>
      <c r="AW78" s="19">
        <v>52.649217992220997</v>
      </c>
      <c r="AX78" s="19">
        <v>65.319622684108396</v>
      </c>
      <c r="AY78" s="19">
        <v>70.715126353272595</v>
      </c>
      <c r="AZ78" s="19">
        <v>938.17869992391604</v>
      </c>
      <c r="BA78" s="19">
        <v>20.877684096448299</v>
      </c>
      <c r="BB78" s="19">
        <v>8.33394309242329</v>
      </c>
      <c r="BC78" s="19">
        <v>1.5614729958789999</v>
      </c>
      <c r="BD78" s="19">
        <v>56.768909296175501</v>
      </c>
      <c r="BE78" s="19">
        <v>2.0515367107226901</v>
      </c>
      <c r="BF78" s="19">
        <v>60.870324475486903</v>
      </c>
      <c r="BG78" s="19">
        <v>28.106516784587001</v>
      </c>
      <c r="BH78" s="19">
        <v>172.71620507046299</v>
      </c>
      <c r="BI78" s="19">
        <v>1662.1494923903299</v>
      </c>
      <c r="BJ78" s="19">
        <v>14.008094409148599</v>
      </c>
      <c r="BK78" s="19">
        <v>14.537056482036499</v>
      </c>
      <c r="BL78" s="19">
        <v>57.920232300120901</v>
      </c>
      <c r="BM78" s="19">
        <v>3487.9085168609099</v>
      </c>
      <c r="BN78" s="19">
        <v>158.13995923284301</v>
      </c>
      <c r="BO78" s="19">
        <v>203.33078078936501</v>
      </c>
      <c r="BP78" s="19">
        <v>51.3177235684308</v>
      </c>
      <c r="BQ78" s="19">
        <v>58.942066325728597</v>
      </c>
      <c r="BR78" s="19">
        <v>3.4177629058255699</v>
      </c>
      <c r="BS78" s="19">
        <v>2.7749044167546502</v>
      </c>
      <c r="BT78" s="19">
        <v>117.69834917804199</v>
      </c>
      <c r="BU78" s="19">
        <v>18.799606782176099</v>
      </c>
      <c r="BV78" s="19">
        <v>2304.9535999499399</v>
      </c>
      <c r="BW78" s="19">
        <v>73.668418335259304</v>
      </c>
      <c r="BX78" s="19">
        <v>7.3464140430476998</v>
      </c>
      <c r="BY78" s="19">
        <v>15080.184045812</v>
      </c>
      <c r="BZ78" s="19">
        <v>0</v>
      </c>
      <c r="CA78" s="19">
        <v>302.78981870451599</v>
      </c>
      <c r="CB78" s="19">
        <v>67.395254155792998</v>
      </c>
      <c r="CC78" s="19">
        <v>123.518946315302</v>
      </c>
      <c r="CD78" s="19">
        <v>144.726884172307</v>
      </c>
      <c r="CE78" s="19">
        <v>2158.6987130841999</v>
      </c>
      <c r="CF78" s="19">
        <v>21.3353068346097</v>
      </c>
      <c r="CG78" s="19">
        <v>21118.059637769398</v>
      </c>
      <c r="CH78" s="19">
        <v>109.675110915023</v>
      </c>
      <c r="CI78" s="19">
        <v>10.644431096043199</v>
      </c>
      <c r="CJ78" s="19">
        <v>205.307125564399</v>
      </c>
      <c r="CK78" s="19">
        <v>2.0512662277794198</v>
      </c>
      <c r="CL78" s="19">
        <v>187.93450632007799</v>
      </c>
      <c r="CM78" s="19">
        <v>0.73252850197894903</v>
      </c>
      <c r="CN78" s="19">
        <v>6.6262465802188002</v>
      </c>
      <c r="CO78" s="19">
        <v>54.236088253198503</v>
      </c>
      <c r="CP78" s="19">
        <v>86.726254346732603</v>
      </c>
      <c r="CQ78" s="19">
        <v>3.1890399764630602E-2</v>
      </c>
      <c r="CR78" s="19">
        <v>4.1608302680645197</v>
      </c>
      <c r="CS78" s="19">
        <v>25.2558717054897</v>
      </c>
      <c r="CT78" s="19">
        <v>39.169026857216899</v>
      </c>
      <c r="CU78" s="19">
        <v>24.019483931346599</v>
      </c>
      <c r="CV78" s="19">
        <v>46.072759311615798</v>
      </c>
      <c r="CW78" s="19">
        <v>18.876863234731601</v>
      </c>
      <c r="CX78" s="19">
        <v>5835.2144676073303</v>
      </c>
      <c r="CY78" s="19">
        <v>47.2230876914861</v>
      </c>
      <c r="CZ78" s="19">
        <v>6.4157158373796799</v>
      </c>
      <c r="DA78" s="19">
        <v>6.9047260028472603</v>
      </c>
      <c r="DB78" s="19">
        <v>60.400515445054403</v>
      </c>
      <c r="DC78" s="19">
        <v>66.703983883038404</v>
      </c>
      <c r="DD78" s="19">
        <v>1172.4624415177</v>
      </c>
      <c r="DE78" s="19">
        <v>9.38934753615648</v>
      </c>
      <c r="DF78" s="19">
        <v>4.1422697390415504</v>
      </c>
      <c r="DG78" s="19">
        <v>120.592640259682</v>
      </c>
      <c r="DH78" s="19">
        <v>55.901095601214699</v>
      </c>
      <c r="DI78" s="19">
        <v>530.38490574762795</v>
      </c>
      <c r="DJ78" s="19">
        <v>1.3624045117944299</v>
      </c>
      <c r="DK78" s="19">
        <v>20.484144114489801</v>
      </c>
      <c r="DL78" s="19">
        <v>3526.8072424319098</v>
      </c>
      <c r="DM78" s="19">
        <v>578.07704729938905</v>
      </c>
      <c r="DN78" s="19">
        <v>16.022277751378802</v>
      </c>
      <c r="DO78" s="19">
        <v>12.8073837229738</v>
      </c>
      <c r="DP78" s="19">
        <v>458.60325949321901</v>
      </c>
      <c r="DQ78" s="19">
        <v>94.772336753014898</v>
      </c>
      <c r="DR78" s="19">
        <v>152.47668301423499</v>
      </c>
      <c r="DS78" s="19">
        <v>1815.15304769159</v>
      </c>
      <c r="DT78" s="19">
        <v>82.1056963205111</v>
      </c>
      <c r="DU78" s="19">
        <v>338.54241663784802</v>
      </c>
      <c r="DV78" s="19">
        <v>26.006601523487799</v>
      </c>
      <c r="DW78" s="19">
        <v>229.249727373615</v>
      </c>
      <c r="DX78" s="19">
        <v>5677.0576012676702</v>
      </c>
      <c r="DY78" s="19">
        <v>410.98062883937303</v>
      </c>
      <c r="DZ78" s="19">
        <v>177.06149666150699</v>
      </c>
      <c r="EA78" s="19">
        <v>107.59360058461399</v>
      </c>
      <c r="EB78" s="19">
        <v>9666.8309981197508</v>
      </c>
      <c r="EC78" s="19">
        <v>0.47499988441483199</v>
      </c>
      <c r="ED78" s="19">
        <v>115.315400590775</v>
      </c>
      <c r="EE78" s="19">
        <v>1402.4859983483</v>
      </c>
      <c r="EF78" s="19">
        <v>7.3369307294364301</v>
      </c>
      <c r="EG78" s="19">
        <v>6.90155235414543</v>
      </c>
      <c r="EH78" s="19">
        <v>1.03837817445418</v>
      </c>
      <c r="EI78" s="19">
        <v>2129.3363680930302</v>
      </c>
      <c r="EJ78" s="19">
        <v>64.107023160174506</v>
      </c>
      <c r="EK78" s="19">
        <v>6.2779482207811101</v>
      </c>
      <c r="EL78" s="19">
        <v>24.040615548874399</v>
      </c>
      <c r="EM78" s="19">
        <v>16847.2853391231</v>
      </c>
      <c r="EN78" s="19">
        <v>63.757752854435097</v>
      </c>
      <c r="EO78" s="19">
        <v>95.947458657951302</v>
      </c>
      <c r="EP78" s="19">
        <v>18.511396039158299</v>
      </c>
      <c r="EQ78" s="19">
        <v>0.24838570649101799</v>
      </c>
      <c r="ER78" s="19">
        <v>791.62426840645901</v>
      </c>
      <c r="ES78" s="39">
        <v>2.8769725456179302E-7</v>
      </c>
      <c r="ET78" s="19">
        <v>2006.92436434059</v>
      </c>
      <c r="EU78" s="19">
        <v>324.965014454906</v>
      </c>
      <c r="EV78" s="19">
        <v>2.5105351077554601</v>
      </c>
      <c r="EW78" s="19">
        <v>119.69672451097099</v>
      </c>
      <c r="EX78" s="19">
        <v>6.37555679647852</v>
      </c>
      <c r="EY78" s="19">
        <v>193.47997808445899</v>
      </c>
      <c r="EZ78" s="19">
        <v>1785.63120282722</v>
      </c>
      <c r="FA78" s="19">
        <v>24.741148003482898</v>
      </c>
      <c r="FB78" s="19">
        <v>4311.3702809321803</v>
      </c>
      <c r="FC78" s="19">
        <v>1.0291766757921801</v>
      </c>
      <c r="FD78" s="19">
        <v>7245.6626592501198</v>
      </c>
      <c r="FE78" s="19">
        <v>1.1682464654839899</v>
      </c>
      <c r="FF78" s="19">
        <v>222.98613934608599</v>
      </c>
      <c r="FG78" s="19">
        <v>29.5036278871438</v>
      </c>
      <c r="FH78" s="19">
        <v>19.7758898498513</v>
      </c>
      <c r="FI78" s="19">
        <v>60.245476759311103</v>
      </c>
      <c r="FJ78" s="19">
        <v>1400.5520345710199</v>
      </c>
      <c r="FK78" s="19">
        <v>14.332353314254499</v>
      </c>
      <c r="FL78" s="19">
        <v>10.707622477318401</v>
      </c>
      <c r="FM78" s="19">
        <v>406.23061844721201</v>
      </c>
      <c r="FN78" s="19">
        <v>1872.6528604512</v>
      </c>
      <c r="FO78" s="19">
        <v>1849.03424137363</v>
      </c>
      <c r="FP78" s="19">
        <v>195.642821241512</v>
      </c>
      <c r="FQ78" s="19">
        <v>21146.3990567283</v>
      </c>
      <c r="FR78" s="19">
        <v>28.968902486180198</v>
      </c>
      <c r="FS78" s="19">
        <v>4.8784069146734703</v>
      </c>
      <c r="FT78" s="19">
        <v>3.92250333757731</v>
      </c>
      <c r="FU78" s="19">
        <v>86.734156136144094</v>
      </c>
      <c r="FV78" s="19">
        <v>3104.0769412452401</v>
      </c>
      <c r="FW78" s="19">
        <v>115.478089226427</v>
      </c>
      <c r="FX78" s="19">
        <v>2.4710927258800801</v>
      </c>
      <c r="FY78" s="19">
        <v>3.1354984714218301</v>
      </c>
      <c r="FZ78" s="19">
        <v>189096.12632982701</v>
      </c>
      <c r="GA78" s="15">
        <v>221026.22</v>
      </c>
      <c r="GB78" s="15">
        <v>140.505</v>
      </c>
      <c r="GC78" s="15">
        <v>285.97300000000001</v>
      </c>
      <c r="GD78" s="15">
        <v>1.8380000000000001</v>
      </c>
      <c r="GE78" s="15">
        <v>565.65599999999995</v>
      </c>
      <c r="GF78" s="15">
        <v>3576.16</v>
      </c>
      <c r="GG78" s="15">
        <v>2468.1120000000001</v>
      </c>
      <c r="GH78" s="15">
        <v>48.078000000000003</v>
      </c>
      <c r="GI78" s="15">
        <v>281.47199999999998</v>
      </c>
      <c r="GJ78" s="15">
        <v>1856.88</v>
      </c>
      <c r="GK78" s="15">
        <v>36.07</v>
      </c>
      <c r="GL78" s="15">
        <v>8.9</v>
      </c>
      <c r="GM78" s="15">
        <v>0.14799999999999999</v>
      </c>
      <c r="GN78" s="15">
        <v>0.40699999999999997</v>
      </c>
    </row>
    <row r="79" spans="1:196">
      <c r="A79" s="19" t="s">
        <v>18</v>
      </c>
      <c r="B79" s="19" t="s">
        <v>261</v>
      </c>
      <c r="C79" s="19">
        <v>2314.8536064222999</v>
      </c>
      <c r="D79" s="19">
        <v>3.1518947032029798</v>
      </c>
      <c r="E79" s="19">
        <v>31.097962024053899</v>
      </c>
      <c r="F79" s="19">
        <v>9.2808458604557202</v>
      </c>
      <c r="G79" s="19">
        <v>5.5391893232173404</v>
      </c>
      <c r="H79" s="19">
        <v>333.50270105721501</v>
      </c>
      <c r="I79" s="19">
        <v>88.6647247728868</v>
      </c>
      <c r="J79" s="19">
        <v>155.856626108065</v>
      </c>
      <c r="K79" s="19">
        <v>291.00361445313899</v>
      </c>
      <c r="L79" s="19">
        <v>1.0435963397020901E-4</v>
      </c>
      <c r="M79" s="19">
        <v>31.717988963534999</v>
      </c>
      <c r="N79" s="19">
        <v>3.6158405982464599</v>
      </c>
      <c r="O79" s="19">
        <v>9.4612663912598594E-2</v>
      </c>
      <c r="P79" s="19">
        <v>55.199287080933402</v>
      </c>
      <c r="Q79" s="19">
        <v>210.39456502186499</v>
      </c>
      <c r="R79" s="19">
        <v>2.6889752148856699E-4</v>
      </c>
      <c r="S79" s="19">
        <v>0.56737609761261898</v>
      </c>
      <c r="T79" s="39">
        <v>2.6355212036578198E-7</v>
      </c>
      <c r="U79" s="19">
        <v>0.40243119071977501</v>
      </c>
      <c r="V79" s="19">
        <v>6.62890072078826</v>
      </c>
      <c r="W79" s="19">
        <v>2.29318351511845E-2</v>
      </c>
      <c r="X79" s="19">
        <v>85.602964585418505</v>
      </c>
      <c r="Y79" s="19">
        <v>0.16972629071994699</v>
      </c>
      <c r="Z79" s="19">
        <v>53.326604321490997</v>
      </c>
      <c r="AA79" s="19">
        <v>1.02096600664606</v>
      </c>
      <c r="AB79" s="19">
        <v>1.3630773042070501</v>
      </c>
      <c r="AC79" s="19">
        <v>1.1675276339707601E-2</v>
      </c>
      <c r="AD79" s="19">
        <v>0.43504437981968103</v>
      </c>
      <c r="AE79" s="19">
        <v>6.2108421598469503</v>
      </c>
      <c r="AF79" s="19">
        <v>95.851151281694101</v>
      </c>
      <c r="AG79" s="19">
        <v>0.94465903315500399</v>
      </c>
      <c r="AH79" s="19">
        <v>11.027729512408699</v>
      </c>
      <c r="AI79" s="19">
        <v>1.6731613212218399</v>
      </c>
      <c r="AJ79" s="19">
        <v>32738.142193030599</v>
      </c>
      <c r="AK79" s="19">
        <v>1.4498596003245301</v>
      </c>
      <c r="AL79" s="19">
        <v>5.1072855184801202E-2</v>
      </c>
      <c r="AM79" s="19">
        <v>1.6051379169548201</v>
      </c>
      <c r="AN79" s="19">
        <v>1.5257659188153101E-2</v>
      </c>
      <c r="AO79" s="19">
        <v>1.21979573092698</v>
      </c>
      <c r="AP79" s="19">
        <v>26.699716120942799</v>
      </c>
      <c r="AQ79" s="19">
        <v>10.0421036367339</v>
      </c>
      <c r="AR79" s="19">
        <v>1.52646990535819</v>
      </c>
      <c r="AS79" s="19">
        <v>9.7712112801946898</v>
      </c>
      <c r="AT79" s="39">
        <v>8.5525437982473294E-8</v>
      </c>
      <c r="AU79" s="39">
        <v>3.0602317502137198E-7</v>
      </c>
      <c r="AV79" s="19">
        <v>33.705271058873599</v>
      </c>
      <c r="AW79" s="19">
        <v>1.3143794130056501</v>
      </c>
      <c r="AX79" s="19">
        <v>0.20454290785059601</v>
      </c>
      <c r="AY79" s="19">
        <v>0.277392842819288</v>
      </c>
      <c r="AZ79" s="19">
        <v>28.148526014690098</v>
      </c>
      <c r="BA79" s="19">
        <v>0.14003141531802701</v>
      </c>
      <c r="BB79" s="19">
        <v>0.50369157367053297</v>
      </c>
      <c r="BC79" s="19">
        <v>1.13770173536538</v>
      </c>
      <c r="BD79" s="19">
        <v>0.58335419456544901</v>
      </c>
      <c r="BE79" s="19">
        <v>1.1844128051895899</v>
      </c>
      <c r="BF79" s="19">
        <v>157.06775034084399</v>
      </c>
      <c r="BG79" s="19">
        <v>0.178338227562262</v>
      </c>
      <c r="BH79" s="19">
        <v>7.2411980908479503</v>
      </c>
      <c r="BI79" s="19">
        <v>2099.21612597183</v>
      </c>
      <c r="BJ79" s="19">
        <v>6.2273239915432502E-2</v>
      </c>
      <c r="BK79" s="19">
        <v>1.7457711861983501E-3</v>
      </c>
      <c r="BL79" s="19">
        <v>140.552815209774</v>
      </c>
      <c r="BM79" s="19">
        <v>667.68208554509602</v>
      </c>
      <c r="BN79" s="19">
        <v>3.8139057821956399</v>
      </c>
      <c r="BO79" s="19">
        <v>1084.2158723309601</v>
      </c>
      <c r="BP79" s="19">
        <v>0.22641167688631</v>
      </c>
      <c r="BQ79" s="19">
        <v>0.37069000702411598</v>
      </c>
      <c r="BR79" s="39">
        <v>1.3680513539870799E-7</v>
      </c>
      <c r="BS79" s="19">
        <v>0.27356161289284903</v>
      </c>
      <c r="BT79" s="19">
        <v>0.11669217256712699</v>
      </c>
      <c r="BU79" s="19">
        <v>3.2665027061100797E-2</v>
      </c>
      <c r="BV79" s="19">
        <v>420.35220174408698</v>
      </c>
      <c r="BW79" s="19">
        <v>30.4948496072303</v>
      </c>
      <c r="BX79" s="19">
        <v>1.27724449039476</v>
      </c>
      <c r="BY79" s="19">
        <v>14663.5400791948</v>
      </c>
      <c r="BZ79" s="19">
        <v>313.62203297655702</v>
      </c>
      <c r="CA79" s="19">
        <v>0</v>
      </c>
      <c r="CB79" s="19">
        <v>1059.3057026867</v>
      </c>
      <c r="CC79" s="19">
        <v>1.58465409754153</v>
      </c>
      <c r="CD79" s="19">
        <v>1.9142935621898299E-3</v>
      </c>
      <c r="CE79" s="19">
        <v>2593.30826464457</v>
      </c>
      <c r="CF79" s="19">
        <v>7.9150424904346303E-2</v>
      </c>
      <c r="CG79" s="19">
        <v>5341.1739708538898</v>
      </c>
      <c r="CH79" s="19">
        <v>203.69729753804199</v>
      </c>
      <c r="CI79" s="19">
        <v>110.486807295453</v>
      </c>
      <c r="CJ79" s="19">
        <v>86.884049372952106</v>
      </c>
      <c r="CK79" s="39">
        <v>1.4255103303005101E-7</v>
      </c>
      <c r="CL79" s="19">
        <v>391.10248498567199</v>
      </c>
      <c r="CM79" s="19">
        <v>6.1352678473434397</v>
      </c>
      <c r="CN79" s="39">
        <v>1.6141345058182001E-7</v>
      </c>
      <c r="CO79" s="19">
        <v>0.33403582421890399</v>
      </c>
      <c r="CP79" s="19">
        <v>77.301419988804</v>
      </c>
      <c r="CQ79" s="39">
        <v>7.8862537324770999E-5</v>
      </c>
      <c r="CR79" s="19">
        <v>0.23150628164054299</v>
      </c>
      <c r="CS79" s="19">
        <v>3.1999830051938001</v>
      </c>
      <c r="CT79" s="19">
        <v>7.6418212730777597</v>
      </c>
      <c r="CU79" s="19">
        <v>23.6178770270397</v>
      </c>
      <c r="CV79" s="19">
        <v>0.70351376075233296</v>
      </c>
      <c r="CW79" s="19">
        <v>7.0769041591655204E-3</v>
      </c>
      <c r="CX79" s="19">
        <v>207.649306656721</v>
      </c>
      <c r="CY79" s="19">
        <v>2.09302294108165E-2</v>
      </c>
      <c r="CZ79" s="19">
        <v>1.8816665195681701</v>
      </c>
      <c r="DA79" s="19">
        <v>0.26490072612125098</v>
      </c>
      <c r="DB79" s="19">
        <v>0.14775236589607099</v>
      </c>
      <c r="DC79" s="19">
        <v>0.58291851099832703</v>
      </c>
      <c r="DD79" s="19">
        <v>65.721576157221307</v>
      </c>
      <c r="DE79" s="19">
        <v>0.53997498480043005</v>
      </c>
      <c r="DF79" s="19">
        <v>0.83414182485174104</v>
      </c>
      <c r="DG79" s="19">
        <v>2.07638321078135</v>
      </c>
      <c r="DH79" s="19">
        <v>14.423768348977299</v>
      </c>
      <c r="DI79" s="19">
        <v>46.285846123591</v>
      </c>
      <c r="DJ79" s="19">
        <v>2.71989630740949E-2</v>
      </c>
      <c r="DK79" s="19">
        <v>0.31827376226760901</v>
      </c>
      <c r="DL79" s="19">
        <v>575.66027359650104</v>
      </c>
      <c r="DM79" s="19">
        <v>6.9337357849719403</v>
      </c>
      <c r="DN79" s="19">
        <v>0.23350893488107999</v>
      </c>
      <c r="DO79" s="19">
        <v>1.8368597667672799</v>
      </c>
      <c r="DP79" s="19">
        <v>3.6976613252113602</v>
      </c>
      <c r="DQ79" s="19">
        <v>10.830300533738599</v>
      </c>
      <c r="DR79" s="19">
        <v>452.82724669823301</v>
      </c>
      <c r="DS79" s="19">
        <v>361.889909259582</v>
      </c>
      <c r="DT79" s="19">
        <v>0.33496031060347697</v>
      </c>
      <c r="DU79" s="19">
        <v>4.7101975263525797E-4</v>
      </c>
      <c r="DV79" s="19">
        <v>9.9518270515209395E-2</v>
      </c>
      <c r="DW79" s="19">
        <v>8.6616409992448506</v>
      </c>
      <c r="DX79" s="19">
        <v>39.2989823394825</v>
      </c>
      <c r="DY79" s="19">
        <v>114.04414957941501</v>
      </c>
      <c r="DZ79" s="19">
        <v>40.509796193794699</v>
      </c>
      <c r="EA79" s="19">
        <v>180.939600487121</v>
      </c>
      <c r="EB79" s="19">
        <v>8239.9351603892701</v>
      </c>
      <c r="EC79" s="19">
        <v>2.3266122146465502</v>
      </c>
      <c r="ED79" s="19">
        <v>94.667057914895494</v>
      </c>
      <c r="EE79" s="19">
        <v>560.11740685078803</v>
      </c>
      <c r="EF79" s="19">
        <v>5.7529522549873597</v>
      </c>
      <c r="EG79" s="19">
        <v>1.7818298182169701E-4</v>
      </c>
      <c r="EH79" s="19">
        <v>2.3984098404269201E-4</v>
      </c>
      <c r="EI79" s="19">
        <v>154.176031607303</v>
      </c>
      <c r="EJ79" s="19">
        <v>27.568753108929901</v>
      </c>
      <c r="EK79" s="19">
        <v>14.5404151755905</v>
      </c>
      <c r="EL79" s="19">
        <v>1.82158052282654</v>
      </c>
      <c r="EM79" s="19">
        <v>740.22432740273098</v>
      </c>
      <c r="EN79" s="19">
        <v>15.851384493781</v>
      </c>
      <c r="EO79" s="19">
        <v>4.5765875545168502</v>
      </c>
      <c r="EP79" s="19">
        <v>1.21612831059618E-4</v>
      </c>
      <c r="EQ79" s="19">
        <v>1.5379971178825299E-2</v>
      </c>
      <c r="ER79" s="19">
        <v>27.539842939622901</v>
      </c>
      <c r="ES79" s="39">
        <v>4.1763801738681197E-7</v>
      </c>
      <c r="ET79" s="19">
        <v>1572.17671746877</v>
      </c>
      <c r="EU79" s="19">
        <v>12.3591210134338</v>
      </c>
      <c r="EV79" s="19">
        <v>7.8224662524016692E-3</v>
      </c>
      <c r="EW79" s="19">
        <v>78.769010499125201</v>
      </c>
      <c r="EX79" s="19">
        <v>3.1449418418167598E-2</v>
      </c>
      <c r="EY79" s="19">
        <v>39.162151091160503</v>
      </c>
      <c r="EZ79" s="19">
        <v>46.196608147804398</v>
      </c>
      <c r="FA79" s="19">
        <v>100.251795589681</v>
      </c>
      <c r="FB79" s="19">
        <v>1044.15265145687</v>
      </c>
      <c r="FC79" s="19">
        <v>150.87977679005201</v>
      </c>
      <c r="FD79" s="19">
        <v>405.48701015945301</v>
      </c>
      <c r="FE79" s="19">
        <v>6.0542470378879596</v>
      </c>
      <c r="FF79" s="39">
        <v>2.2879206279985E-7</v>
      </c>
      <c r="FG79" s="19">
        <v>7.7498678078612604E-2</v>
      </c>
      <c r="FH79" s="19">
        <v>0.460259030070026</v>
      </c>
      <c r="FI79" s="19">
        <v>10.6081191224593</v>
      </c>
      <c r="FJ79" s="19">
        <v>10660.9587949012</v>
      </c>
      <c r="FK79" s="19">
        <v>1414.5539555294599</v>
      </c>
      <c r="FL79" s="19">
        <v>12.0490379843677</v>
      </c>
      <c r="FM79" s="19">
        <v>80.254717457725405</v>
      </c>
      <c r="FN79" s="19">
        <v>1392.1996785400099</v>
      </c>
      <c r="FO79" s="19">
        <v>122.95720338230799</v>
      </c>
      <c r="FP79" s="19">
        <v>18.761560409428501</v>
      </c>
      <c r="FQ79" s="19">
        <v>96.9893255743997</v>
      </c>
      <c r="FR79" s="19">
        <v>2.3787314755101101</v>
      </c>
      <c r="FS79" s="19">
        <v>108.21318242675</v>
      </c>
      <c r="FT79" s="39">
        <v>1.4716591743941099E-7</v>
      </c>
      <c r="FU79" s="19">
        <v>204.05633788595699</v>
      </c>
      <c r="FV79" s="19">
        <v>203.24647574755301</v>
      </c>
      <c r="FW79" s="19">
        <v>20.0169305382855</v>
      </c>
      <c r="FX79" s="19">
        <v>0.81756294259541695</v>
      </c>
      <c r="FY79" s="19">
        <v>1.58414886779332</v>
      </c>
      <c r="FZ79" s="19">
        <v>95987.489780357297</v>
      </c>
      <c r="GA79" s="15">
        <v>0</v>
      </c>
      <c r="GB79" s="15">
        <v>0</v>
      </c>
      <c r="GC79" s="15">
        <v>0</v>
      </c>
      <c r="GD79" s="15">
        <v>0</v>
      </c>
      <c r="GE79" s="15">
        <v>0.39300000000000002</v>
      </c>
      <c r="GF79" s="15">
        <v>0</v>
      </c>
      <c r="GG79" s="15">
        <v>0</v>
      </c>
      <c r="GH79" s="15">
        <v>0</v>
      </c>
      <c r="GI79" s="15">
        <v>320.90499999999997</v>
      </c>
      <c r="GJ79" s="15">
        <v>0</v>
      </c>
      <c r="GK79" s="15">
        <v>0</v>
      </c>
      <c r="GL79" s="15">
        <v>0</v>
      </c>
      <c r="GM79" s="15">
        <v>0</v>
      </c>
      <c r="GN79" s="15">
        <v>0</v>
      </c>
    </row>
    <row r="80" spans="1:196">
      <c r="A80" s="19" t="s">
        <v>262</v>
      </c>
      <c r="B80" s="19" t="s">
        <v>263</v>
      </c>
      <c r="C80" s="19">
        <v>0.34315956124983898</v>
      </c>
      <c r="D80" s="19">
        <v>0.313662469539219</v>
      </c>
      <c r="E80" s="19">
        <v>8.3265063181857807E-2</v>
      </c>
      <c r="F80" s="19">
        <v>2.0948134556242799</v>
      </c>
      <c r="G80" s="19">
        <v>2.34027890893247E-3</v>
      </c>
      <c r="H80" s="19">
        <v>0.62802453350397602</v>
      </c>
      <c r="I80" s="19">
        <v>4.8379288605174098E-2</v>
      </c>
      <c r="J80" s="19">
        <v>274.23954019183299</v>
      </c>
      <c r="K80" s="19">
        <v>8.6052803986279597E-2</v>
      </c>
      <c r="L80" s="19">
        <v>4.3043408765597299E-2</v>
      </c>
      <c r="M80" s="19">
        <v>0.127954951353031</v>
      </c>
      <c r="N80" s="19">
        <v>5.1774459069105596</v>
      </c>
      <c r="O80" s="39">
        <v>5.8847633246251803E-5</v>
      </c>
      <c r="P80" s="39">
        <v>1.1181887044433799E-7</v>
      </c>
      <c r="Q80" s="19">
        <v>63.273674872293</v>
      </c>
      <c r="R80" s="39">
        <v>1.05294736361701E-7</v>
      </c>
      <c r="S80" s="39">
        <v>4.8291964961901701E-8</v>
      </c>
      <c r="T80" s="39">
        <v>1.4751218346900599E-7</v>
      </c>
      <c r="U80" s="19">
        <v>3.17617686573994E-3</v>
      </c>
      <c r="V80" s="19">
        <v>1.17357790771816E-2</v>
      </c>
      <c r="W80" s="19">
        <v>2.0467479122552599E-3</v>
      </c>
      <c r="X80" s="19">
        <v>259.10490998459301</v>
      </c>
      <c r="Y80" s="19">
        <v>2.1659835833866101E-3</v>
      </c>
      <c r="Z80" s="19">
        <v>12.0932706522015</v>
      </c>
      <c r="AA80" s="19">
        <v>8.4657509037091097E-4</v>
      </c>
      <c r="AB80" s="39">
        <v>1.0710648299192799E-5</v>
      </c>
      <c r="AC80" s="39">
        <v>1.20108369908625E-7</v>
      </c>
      <c r="AD80" s="19">
        <v>4.2835491487669504E-3</v>
      </c>
      <c r="AE80" s="19">
        <v>0.20340607420032999</v>
      </c>
      <c r="AF80" s="19">
        <v>20.543152911502698</v>
      </c>
      <c r="AG80" s="39">
        <v>9.5230349494377604E-8</v>
      </c>
      <c r="AH80" s="39">
        <v>1.03905984304884E-7</v>
      </c>
      <c r="AI80" s="19">
        <v>3.28154493472331E-2</v>
      </c>
      <c r="AJ80" s="19">
        <v>13326.5556596925</v>
      </c>
      <c r="AK80" s="19">
        <v>0.13115540383028601</v>
      </c>
      <c r="AL80" s="39">
        <v>5.1233436430406299E-8</v>
      </c>
      <c r="AM80" s="19">
        <v>1.9750926911332099E-2</v>
      </c>
      <c r="AN80" s="19">
        <v>1.13992299280137E-3</v>
      </c>
      <c r="AO80" s="39">
        <v>4.8507066282071101E-5</v>
      </c>
      <c r="AP80" s="19">
        <v>159.89170006247099</v>
      </c>
      <c r="AQ80" s="39">
        <v>1.2162834331265901E-7</v>
      </c>
      <c r="AR80" s="19">
        <v>2.6831956943194702E-3</v>
      </c>
      <c r="AS80" s="19">
        <v>1.3645670573881701</v>
      </c>
      <c r="AT80" s="39">
        <v>4.8213851817766701E-8</v>
      </c>
      <c r="AU80" s="39">
        <v>1.7045938433709301E-7</v>
      </c>
      <c r="AV80" s="19">
        <v>18.831588041580201</v>
      </c>
      <c r="AW80" s="19">
        <v>0.16372718657063501</v>
      </c>
      <c r="AX80" s="19">
        <v>8.0685075040416304E-2</v>
      </c>
      <c r="AY80" s="19">
        <v>9.3077776501932497E-2</v>
      </c>
      <c r="AZ80" s="19">
        <v>381.43632353190497</v>
      </c>
      <c r="BA80" s="19">
        <v>4.8994342255866195E-4</v>
      </c>
      <c r="BB80" s="39">
        <v>1.67881931288652E-7</v>
      </c>
      <c r="BC80" s="39">
        <v>1.55747769538823E-7</v>
      </c>
      <c r="BD80" s="19">
        <v>1.6268983105085101E-2</v>
      </c>
      <c r="BE80" s="39">
        <v>1.0077169779484499E-7</v>
      </c>
      <c r="BF80" s="19">
        <v>4.52682303512476E-3</v>
      </c>
      <c r="BG80" s="19">
        <v>1.32313325144124E-3</v>
      </c>
      <c r="BH80" s="19">
        <v>1.1389435490372399</v>
      </c>
      <c r="BI80" s="19">
        <v>382.75789724957599</v>
      </c>
      <c r="BJ80" s="39">
        <v>9.0355106069487306E-8</v>
      </c>
      <c r="BK80" s="39">
        <v>3.7740653300307397E-8</v>
      </c>
      <c r="BL80" s="19">
        <v>1.99199866895554</v>
      </c>
      <c r="BM80" s="19">
        <v>757.30638663600496</v>
      </c>
      <c r="BN80" s="19">
        <v>0.37360560969133999</v>
      </c>
      <c r="BO80" s="19">
        <v>2866.03274516696</v>
      </c>
      <c r="BP80" s="39">
        <v>1.09010212968828E-7</v>
      </c>
      <c r="BQ80" s="19">
        <v>1.50786842172503E-3</v>
      </c>
      <c r="BR80" s="39">
        <v>7.5949110271292996E-8</v>
      </c>
      <c r="BS80" s="19">
        <v>1.3003783492516801</v>
      </c>
      <c r="BT80" s="39">
        <v>9.0205731589627401E-8</v>
      </c>
      <c r="BU80" s="19">
        <v>3.2149377892706299E-4</v>
      </c>
      <c r="BV80" s="19">
        <v>2.1658273387763902</v>
      </c>
      <c r="BW80" s="19">
        <v>228.67274106386199</v>
      </c>
      <c r="BX80" s="19">
        <v>1.9466755246501101E-4</v>
      </c>
      <c r="BY80" s="19">
        <v>11749.848766674701</v>
      </c>
      <c r="BZ80" s="19">
        <v>0.18743248827200701</v>
      </c>
      <c r="CA80" s="19">
        <v>93.405892392512996</v>
      </c>
      <c r="CB80" s="19">
        <v>0</v>
      </c>
      <c r="CC80" s="19">
        <v>3.3563521742639701</v>
      </c>
      <c r="CD80" s="39">
        <v>1.01698984683953E-7</v>
      </c>
      <c r="CE80" s="19">
        <v>2916.1380088436299</v>
      </c>
      <c r="CF80" s="19">
        <v>1.1158348248615699E-2</v>
      </c>
      <c r="CG80" s="19">
        <v>1023.33066396096</v>
      </c>
      <c r="CH80" s="19">
        <v>1.5865626605240899</v>
      </c>
      <c r="CI80" s="19">
        <v>2.29891629426027E-3</v>
      </c>
      <c r="CJ80" s="19">
        <v>5.82949118983765E-3</v>
      </c>
      <c r="CK80" s="39">
        <v>7.8549960151526504E-8</v>
      </c>
      <c r="CL80" s="19">
        <v>0.115461449613644</v>
      </c>
      <c r="CM80" s="19">
        <v>6.8633795560953201E-4</v>
      </c>
      <c r="CN80" s="39">
        <v>9.0427375714203494E-8</v>
      </c>
      <c r="CO80" s="19">
        <v>3.0389546670585802E-3</v>
      </c>
      <c r="CP80" s="19">
        <v>2.9294718937273099</v>
      </c>
      <c r="CQ80" s="39">
        <v>1.18420220568706E-7</v>
      </c>
      <c r="CR80" s="39">
        <v>1.46507411729336E-8</v>
      </c>
      <c r="CS80" s="19">
        <v>0.124110094274802</v>
      </c>
      <c r="CT80" s="19">
        <v>6.9146582178927902</v>
      </c>
      <c r="CU80" s="19">
        <v>1.8728694269764801E-2</v>
      </c>
      <c r="CV80" s="19">
        <v>6.6449587592571702E-4</v>
      </c>
      <c r="CW80" s="39">
        <v>1.2045804536395101E-7</v>
      </c>
      <c r="CX80" s="19">
        <v>124.932333953716</v>
      </c>
      <c r="CY80" s="39">
        <v>2.1933659988726398E-5</v>
      </c>
      <c r="CZ80" s="19">
        <v>4.69362848178343E-3</v>
      </c>
      <c r="DA80" s="19">
        <v>5.0732181547954803E-3</v>
      </c>
      <c r="DB80" s="19">
        <v>8.1253211621588606E-3</v>
      </c>
      <c r="DC80" s="19">
        <v>2.3612040677343799E-4</v>
      </c>
      <c r="DD80" s="19">
        <v>4.8659093698592899E-2</v>
      </c>
      <c r="DE80" s="39">
        <v>1.2002140196428799E-7</v>
      </c>
      <c r="DF80" s="19">
        <v>7.2299478400439203E-4</v>
      </c>
      <c r="DG80" s="19">
        <v>116.523564064483</v>
      </c>
      <c r="DH80" s="19">
        <v>2.2397340227525799E-2</v>
      </c>
      <c r="DI80" s="39">
        <v>1.7268434575791E-5</v>
      </c>
      <c r="DJ80" s="39">
        <v>8.3871708824236703E-5</v>
      </c>
      <c r="DK80" s="19">
        <v>3.2737650959609003E-2</v>
      </c>
      <c r="DL80" s="19">
        <v>1659.01704938032</v>
      </c>
      <c r="DM80" s="19">
        <v>3.3953096963855499E-3</v>
      </c>
      <c r="DN80" s="39">
        <v>1.0903390618733299E-5</v>
      </c>
      <c r="DO80" s="19">
        <v>3.6005182579863002E-2</v>
      </c>
      <c r="DP80" s="19">
        <v>0.20131658346825401</v>
      </c>
      <c r="DQ80" s="19">
        <v>5.0492971489897003E-2</v>
      </c>
      <c r="DR80" s="19">
        <v>76.998571903495105</v>
      </c>
      <c r="DS80" s="19">
        <v>22.914921041271199</v>
      </c>
      <c r="DT80" s="39">
        <v>6.3571222279132698E-8</v>
      </c>
      <c r="DU80" s="39">
        <v>1.5683463885078599E-7</v>
      </c>
      <c r="DV80" s="19">
        <v>7.1290150455272094E-2</v>
      </c>
      <c r="DW80" s="19">
        <v>5.5466871026772203E-2</v>
      </c>
      <c r="DX80" s="19">
        <v>1.25686097073142E-2</v>
      </c>
      <c r="DY80" s="19">
        <v>415.08285972763503</v>
      </c>
      <c r="DZ80" s="19">
        <v>190.841245444245</v>
      </c>
      <c r="EA80" s="19">
        <v>14.0553378150962</v>
      </c>
      <c r="EB80" s="19">
        <v>5688.2343879084501</v>
      </c>
      <c r="EC80" s="19">
        <v>4.8258429820476501E-4</v>
      </c>
      <c r="ED80" s="19">
        <v>85.300553508836501</v>
      </c>
      <c r="EE80" s="19">
        <v>4.2502071456859998</v>
      </c>
      <c r="EF80" s="19">
        <v>7.64949191976496E-3</v>
      </c>
      <c r="EG80" s="39">
        <v>1.8584594219592301E-5</v>
      </c>
      <c r="EH80" s="39">
        <v>9.79566079773246E-8</v>
      </c>
      <c r="EI80" s="19">
        <v>5.6892562792460204</v>
      </c>
      <c r="EJ80" s="19">
        <v>2.06267427567359E-2</v>
      </c>
      <c r="EK80" s="19">
        <v>201.21333655178901</v>
      </c>
      <c r="EL80" s="39">
        <v>1.0608907162704801E-7</v>
      </c>
      <c r="EM80" s="19">
        <v>1074.94843707889</v>
      </c>
      <c r="EN80" s="19">
        <v>1.9566349570297601E-2</v>
      </c>
      <c r="EO80" s="19">
        <v>1.71902090391708E-3</v>
      </c>
      <c r="EP80" s="39">
        <v>1.02132319843073E-7</v>
      </c>
      <c r="EQ80" s="39">
        <v>4.0977151536138601E-10</v>
      </c>
      <c r="ER80" s="19">
        <v>31.095629960151101</v>
      </c>
      <c r="ES80" s="39">
        <v>2.2941389170803399E-7</v>
      </c>
      <c r="ET80" s="19">
        <v>1363.11456974149</v>
      </c>
      <c r="EU80" s="19">
        <v>0.42928901260615399</v>
      </c>
      <c r="EV80" s="39">
        <v>7.6612054179059306E-8</v>
      </c>
      <c r="EW80" s="19">
        <v>2.42470414862292E-2</v>
      </c>
      <c r="EX80" s="39">
        <v>8.73918387322533E-8</v>
      </c>
      <c r="EY80" s="19">
        <v>128.37918850201399</v>
      </c>
      <c r="EZ80" s="19">
        <v>14.532610973491099</v>
      </c>
      <c r="FA80" s="19">
        <v>5.4136648452221197</v>
      </c>
      <c r="FB80" s="19">
        <v>752.85752274026402</v>
      </c>
      <c r="FC80" s="19">
        <v>1.41177374895441E-2</v>
      </c>
      <c r="FD80" s="19">
        <v>3.6892469727959801E-2</v>
      </c>
      <c r="FE80" s="19">
        <v>0.188857221202619</v>
      </c>
      <c r="FF80" s="39">
        <v>1.2927400235348901E-7</v>
      </c>
      <c r="FG80" s="19">
        <v>6.7324686847180697E-3</v>
      </c>
      <c r="FH80" s="19">
        <v>1.32961245383985E-3</v>
      </c>
      <c r="FI80" s="19">
        <v>1.33491780490953E-2</v>
      </c>
      <c r="FJ80" s="19">
        <v>878.95630432146697</v>
      </c>
      <c r="FK80" s="39">
        <v>2.00804489438982E-7</v>
      </c>
      <c r="FL80" s="19">
        <v>2.5838359792814802E-2</v>
      </c>
      <c r="FM80" s="19">
        <v>0.10803747140568</v>
      </c>
      <c r="FN80" s="19">
        <v>1202.7602931107799</v>
      </c>
      <c r="FO80" s="19">
        <v>79.085085434421302</v>
      </c>
      <c r="FP80" s="19">
        <v>1.49696725243267E-2</v>
      </c>
      <c r="FQ80" s="19">
        <v>7430.9946306624297</v>
      </c>
      <c r="FR80" s="39">
        <v>1.7030185074913801E-6</v>
      </c>
      <c r="FS80" s="39">
        <v>9.4783692324764202E-8</v>
      </c>
      <c r="FT80" s="39">
        <v>8.17675993633723E-8</v>
      </c>
      <c r="FU80" s="19">
        <v>0.34310326217304499</v>
      </c>
      <c r="FV80" s="19">
        <v>0.28518612112130998</v>
      </c>
      <c r="FW80" s="19">
        <v>0.184932289668573</v>
      </c>
      <c r="FX80" s="19">
        <v>5.9990646766345003E-3</v>
      </c>
      <c r="FY80" s="19">
        <v>9.13681033696208E-4</v>
      </c>
      <c r="FZ80" s="19">
        <v>56136.259025523803</v>
      </c>
      <c r="GA80" s="15">
        <v>0</v>
      </c>
      <c r="GB80" s="15">
        <v>0</v>
      </c>
      <c r="GC80" s="15">
        <v>0</v>
      </c>
      <c r="GD80" s="15">
        <v>0</v>
      </c>
      <c r="GE80" s="15">
        <v>0</v>
      </c>
      <c r="GF80" s="15">
        <v>0</v>
      </c>
      <c r="GG80" s="15">
        <v>0</v>
      </c>
      <c r="GH80" s="15">
        <v>0</v>
      </c>
      <c r="GI80" s="15">
        <v>5.38</v>
      </c>
      <c r="GJ80" s="15">
        <v>0</v>
      </c>
      <c r="GK80" s="15">
        <v>0</v>
      </c>
      <c r="GL80" s="15">
        <v>0</v>
      </c>
      <c r="GM80" s="15">
        <v>0</v>
      </c>
      <c r="GN80" s="15">
        <v>0</v>
      </c>
    </row>
    <row r="81" spans="1:196">
      <c r="A81" s="19" t="s">
        <v>264</v>
      </c>
      <c r="B81" s="19" t="s">
        <v>265</v>
      </c>
      <c r="C81" s="19">
        <v>236.799761860465</v>
      </c>
      <c r="D81" s="19">
        <v>16.805406397978299</v>
      </c>
      <c r="E81" s="19">
        <v>157.08489841588499</v>
      </c>
      <c r="F81" s="19">
        <v>143.208094800346</v>
      </c>
      <c r="G81" s="19">
        <v>450.48481809972799</v>
      </c>
      <c r="H81" s="19">
        <v>219.05841090782201</v>
      </c>
      <c r="I81" s="19">
        <v>6105.5367579150197</v>
      </c>
      <c r="J81" s="19">
        <v>2161.28819873465</v>
      </c>
      <c r="K81" s="19">
        <v>1108.8399344883501</v>
      </c>
      <c r="L81" s="19">
        <v>12.0756285731511</v>
      </c>
      <c r="M81" s="19">
        <v>227.33012597033701</v>
      </c>
      <c r="N81" s="19">
        <v>26.955967989641401</v>
      </c>
      <c r="O81" s="19">
        <v>41.1941364717757</v>
      </c>
      <c r="P81" s="19">
        <v>45.647126112876201</v>
      </c>
      <c r="Q81" s="19">
        <v>21614.893054183402</v>
      </c>
      <c r="R81" s="19">
        <v>0.66424849448690804</v>
      </c>
      <c r="S81" s="19">
        <v>4.2610361876649296</v>
      </c>
      <c r="T81" s="19">
        <v>0.28599462427995798</v>
      </c>
      <c r="U81" s="19">
        <v>24.543207789699199</v>
      </c>
      <c r="V81" s="19">
        <v>42.9928749921093</v>
      </c>
      <c r="W81" s="19">
        <v>5.1951661614173199</v>
      </c>
      <c r="X81" s="19">
        <v>2285.1091928897299</v>
      </c>
      <c r="Y81" s="19">
        <v>9.0725711892464496</v>
      </c>
      <c r="Z81" s="19">
        <v>231.06556714214</v>
      </c>
      <c r="AA81" s="19">
        <v>13.5691403178585</v>
      </c>
      <c r="AB81" s="19">
        <v>0.100844812858374</v>
      </c>
      <c r="AC81" s="19">
        <v>0.64931289534710002</v>
      </c>
      <c r="AD81" s="19">
        <v>3.6128679683797902</v>
      </c>
      <c r="AE81" s="19">
        <v>44.970948765950503</v>
      </c>
      <c r="AF81" s="19">
        <v>4407.3080871460597</v>
      </c>
      <c r="AG81" s="19">
        <v>0.52800025418814001</v>
      </c>
      <c r="AH81" s="19">
        <v>1.2702382516436099</v>
      </c>
      <c r="AI81" s="19">
        <v>465.00586515511299</v>
      </c>
      <c r="AJ81" s="19">
        <v>14214.7618858157</v>
      </c>
      <c r="AK81" s="19">
        <v>374.80514145893801</v>
      </c>
      <c r="AL81" s="19">
        <v>0.25205514614240898</v>
      </c>
      <c r="AM81" s="19">
        <v>1289.3716924384601</v>
      </c>
      <c r="AN81" s="19">
        <v>73.0903036228014</v>
      </c>
      <c r="AO81" s="19">
        <v>23.768267041342799</v>
      </c>
      <c r="AP81" s="19">
        <v>134.12173500630601</v>
      </c>
      <c r="AQ81" s="19">
        <v>9.7177898184940794</v>
      </c>
      <c r="AR81" s="19">
        <v>1683.1788249093599</v>
      </c>
      <c r="AS81" s="19">
        <v>1009.3557107968001</v>
      </c>
      <c r="AT81" s="19">
        <v>4.4614253911556502E-3</v>
      </c>
      <c r="AU81" s="19">
        <v>43.070665570848597</v>
      </c>
      <c r="AV81" s="19">
        <v>3450.5303444259798</v>
      </c>
      <c r="AW81" s="19">
        <v>7.8647114886454095E-2</v>
      </c>
      <c r="AX81" s="19">
        <v>22.172491438552399</v>
      </c>
      <c r="AY81" s="19">
        <v>28.7718832157694</v>
      </c>
      <c r="AZ81" s="19">
        <v>406.43371595212301</v>
      </c>
      <c r="BA81" s="19">
        <v>27.76714190285</v>
      </c>
      <c r="BB81" s="19">
        <v>6.8446627969935001</v>
      </c>
      <c r="BC81" s="19">
        <v>2.91190608615731E-2</v>
      </c>
      <c r="BD81" s="19">
        <v>79.569759625674294</v>
      </c>
      <c r="BE81" s="19">
        <v>12.881090371063801</v>
      </c>
      <c r="BF81" s="19">
        <v>219.85441659840799</v>
      </c>
      <c r="BG81" s="19">
        <v>17.616131637150801</v>
      </c>
      <c r="BH81" s="19">
        <v>2000.218632067</v>
      </c>
      <c r="BI81" s="19">
        <v>18350.670011156199</v>
      </c>
      <c r="BJ81" s="19">
        <v>5.7411615964785101</v>
      </c>
      <c r="BK81" s="19">
        <v>1.22112148195564</v>
      </c>
      <c r="BL81" s="19">
        <v>10.7730830513801</v>
      </c>
      <c r="BM81" s="19">
        <v>29066.242160727201</v>
      </c>
      <c r="BN81" s="19">
        <v>104.76869724459399</v>
      </c>
      <c r="BO81" s="19">
        <v>1075.01304675345</v>
      </c>
      <c r="BP81" s="19">
        <v>32.932008847756201</v>
      </c>
      <c r="BQ81" s="19">
        <v>4.9694381027036298</v>
      </c>
      <c r="BR81" s="19">
        <v>4.0114348839014699E-2</v>
      </c>
      <c r="BS81" s="19">
        <v>3.2489579477185302</v>
      </c>
      <c r="BT81" s="19">
        <v>2.3828737912412299</v>
      </c>
      <c r="BU81" s="19">
        <v>4.5547237040796897</v>
      </c>
      <c r="BV81" s="19">
        <v>1302.0268672208899</v>
      </c>
      <c r="BW81" s="19">
        <v>988.303014675226</v>
      </c>
      <c r="BX81" s="19">
        <v>319.54987094035801</v>
      </c>
      <c r="BY81" s="19">
        <v>6464.3588470029499</v>
      </c>
      <c r="BZ81" s="19">
        <v>557.59059008540203</v>
      </c>
      <c r="CA81" s="19">
        <v>131.259677007373</v>
      </c>
      <c r="CB81" s="19">
        <v>6310.54673621042</v>
      </c>
      <c r="CC81" s="19">
        <v>0</v>
      </c>
      <c r="CD81" s="19">
        <v>3330.6603373574699</v>
      </c>
      <c r="CE81" s="19">
        <v>12531.1189422227</v>
      </c>
      <c r="CF81" s="19">
        <v>16.158995415307501</v>
      </c>
      <c r="CG81" s="19">
        <v>12926.4219942165</v>
      </c>
      <c r="CH81" s="19">
        <v>182.76826948568501</v>
      </c>
      <c r="CI81" s="19">
        <v>224.71060269811801</v>
      </c>
      <c r="CJ81" s="19">
        <v>93.290582900702603</v>
      </c>
      <c r="CK81" s="19">
        <v>2.8158444945810802E-3</v>
      </c>
      <c r="CL81" s="19">
        <v>417.91637699234599</v>
      </c>
      <c r="CM81" s="19">
        <v>0.29231938538744301</v>
      </c>
      <c r="CN81" s="19">
        <v>10.8138135393271</v>
      </c>
      <c r="CO81" s="19">
        <v>118.36382885193601</v>
      </c>
      <c r="CP81" s="19">
        <v>199.03934192365199</v>
      </c>
      <c r="CQ81" s="19">
        <v>2.3624586762304798</v>
      </c>
      <c r="CR81" s="19">
        <v>0.90440029516640397</v>
      </c>
      <c r="CS81" s="19">
        <v>91.453384312084594</v>
      </c>
      <c r="CT81" s="19">
        <v>214.72518453107099</v>
      </c>
      <c r="CU81" s="19">
        <v>13694.492498999</v>
      </c>
      <c r="CV81" s="19">
        <v>2.11654227590813</v>
      </c>
      <c r="CW81" s="19">
        <v>9.5842636781938495</v>
      </c>
      <c r="CX81" s="19">
        <v>569.30893212691797</v>
      </c>
      <c r="CY81" s="19">
        <v>122.002393606255</v>
      </c>
      <c r="CZ81" s="19">
        <v>39.845344878419802</v>
      </c>
      <c r="DA81" s="19">
        <v>185.26906316401701</v>
      </c>
      <c r="DB81" s="19">
        <v>1.6483998001029101</v>
      </c>
      <c r="DC81" s="19">
        <v>23.044713219711198</v>
      </c>
      <c r="DD81" s="19">
        <v>2925.2404243771698</v>
      </c>
      <c r="DE81" s="19">
        <v>21.086272760184201</v>
      </c>
      <c r="DF81" s="19">
        <v>109.64552146211599</v>
      </c>
      <c r="DG81" s="19">
        <v>264.92380645974799</v>
      </c>
      <c r="DH81" s="19">
        <v>10.483397610588501</v>
      </c>
      <c r="DI81" s="19">
        <v>9.4547150158488407</v>
      </c>
      <c r="DJ81" s="19">
        <v>4.7512219899017802</v>
      </c>
      <c r="DK81" s="19">
        <v>1.10107847528085</v>
      </c>
      <c r="DL81" s="19">
        <v>13169.700341014201</v>
      </c>
      <c r="DM81" s="19">
        <v>495.12637129223498</v>
      </c>
      <c r="DN81" s="19">
        <v>1.6369630640524699</v>
      </c>
      <c r="DO81" s="19">
        <v>7.2086428740853599</v>
      </c>
      <c r="DP81" s="19">
        <v>652.915691888482</v>
      </c>
      <c r="DQ81" s="19">
        <v>3544.4133222826699</v>
      </c>
      <c r="DR81" s="19">
        <v>139.27093881916201</v>
      </c>
      <c r="DS81" s="19">
        <v>145.480648515431</v>
      </c>
      <c r="DT81" s="19">
        <v>37.698174287676302</v>
      </c>
      <c r="DU81" s="19">
        <v>6.5260965297495801</v>
      </c>
      <c r="DV81" s="19">
        <v>2.13359554456509</v>
      </c>
      <c r="DW81" s="19">
        <v>77.743974796038799</v>
      </c>
      <c r="DX81" s="19">
        <v>461.22001252368398</v>
      </c>
      <c r="DY81" s="19">
        <v>3537.7142888626699</v>
      </c>
      <c r="DZ81" s="19">
        <v>1459.60790135976</v>
      </c>
      <c r="EA81" s="19">
        <v>1275.28002776009</v>
      </c>
      <c r="EB81" s="19">
        <v>2379.3033227006799</v>
      </c>
      <c r="EC81" s="19">
        <v>4.2313846826959596</v>
      </c>
      <c r="ED81" s="19">
        <v>607.52536164925402</v>
      </c>
      <c r="EE81" s="19">
        <v>3987.1029677500401</v>
      </c>
      <c r="EF81" s="19">
        <v>25.5345079435461</v>
      </c>
      <c r="EG81" s="19">
        <v>6.2794221787002599E-2</v>
      </c>
      <c r="EH81" s="19">
        <v>1.13773976360793E-2</v>
      </c>
      <c r="EI81" s="19">
        <v>2814.8363004279299</v>
      </c>
      <c r="EJ81" s="19">
        <v>48.368617770454001</v>
      </c>
      <c r="EK81" s="19">
        <v>194.67094667799901</v>
      </c>
      <c r="EL81" s="19">
        <v>2.2066680584213501</v>
      </c>
      <c r="EM81" s="19">
        <v>6553.7715361214496</v>
      </c>
      <c r="EN81" s="19">
        <v>249.28405890882999</v>
      </c>
      <c r="EO81" s="19">
        <v>169.88067543091501</v>
      </c>
      <c r="EP81" s="19">
        <v>0.34677127098852301</v>
      </c>
      <c r="EQ81" s="19">
        <v>1.25087647154155E-2</v>
      </c>
      <c r="ER81" s="19">
        <v>1195.3027871557399</v>
      </c>
      <c r="ES81" s="19">
        <v>0.49212731025484602</v>
      </c>
      <c r="ET81" s="19">
        <v>9370.8097752272497</v>
      </c>
      <c r="EU81" s="19">
        <v>40.376677517286602</v>
      </c>
      <c r="EV81" s="19">
        <v>8.2293694444652505</v>
      </c>
      <c r="EW81" s="19">
        <v>28.6244678714896</v>
      </c>
      <c r="EX81" s="19">
        <v>0.76349797121593799</v>
      </c>
      <c r="EY81" s="19">
        <v>5919.1022983490402</v>
      </c>
      <c r="EZ81" s="19">
        <v>11734.415543437301</v>
      </c>
      <c r="FA81" s="19">
        <v>7.1859863928937298</v>
      </c>
      <c r="FB81" s="19">
        <v>1265.93428035389</v>
      </c>
      <c r="FC81" s="19">
        <v>0.84841919102594898</v>
      </c>
      <c r="FD81" s="19">
        <v>587.39236762346695</v>
      </c>
      <c r="FE81" s="19">
        <v>397.94673444890498</v>
      </c>
      <c r="FF81" s="19">
        <v>5.7138814615553299E-2</v>
      </c>
      <c r="FG81" s="19">
        <v>6.1343543994450496</v>
      </c>
      <c r="FH81" s="19">
        <v>29.974743885614899</v>
      </c>
      <c r="FI81" s="19">
        <v>50.094027346950497</v>
      </c>
      <c r="FJ81" s="19">
        <v>1494.2060600924799</v>
      </c>
      <c r="FK81" s="19">
        <v>32.773076032535997</v>
      </c>
      <c r="FL81" s="19">
        <v>29.086288998050801</v>
      </c>
      <c r="FM81" s="19">
        <v>146.55699663573699</v>
      </c>
      <c r="FN81" s="19">
        <v>1713.7349634448699</v>
      </c>
      <c r="FO81" s="19">
        <v>44821.677420164197</v>
      </c>
      <c r="FP81" s="19">
        <v>25.6159192199903</v>
      </c>
      <c r="FQ81" s="19">
        <v>72086.654238798103</v>
      </c>
      <c r="FR81" s="19">
        <v>21.4888623410754</v>
      </c>
      <c r="FS81" s="19">
        <v>19.971182156135299</v>
      </c>
      <c r="FT81" s="19">
        <v>0.30007483483823999</v>
      </c>
      <c r="FU81" s="19">
        <v>224.78243285421701</v>
      </c>
      <c r="FV81" s="19">
        <v>293.558743998267</v>
      </c>
      <c r="FW81" s="19">
        <v>8.9327868550828295</v>
      </c>
      <c r="FX81" s="19">
        <v>21.707401663980399</v>
      </c>
      <c r="FY81" s="19">
        <v>3.3970037479431001</v>
      </c>
      <c r="FZ81" s="19">
        <v>371965.82413543202</v>
      </c>
      <c r="GA81" s="15">
        <v>33.898000000000003</v>
      </c>
      <c r="GB81" s="15">
        <v>7.0540000000000003</v>
      </c>
      <c r="GC81" s="15">
        <v>11.115</v>
      </c>
      <c r="GD81" s="15">
        <v>4.7930000000000001</v>
      </c>
      <c r="GE81" s="15">
        <v>172.251</v>
      </c>
      <c r="GF81" s="15">
        <v>1.9E-2</v>
      </c>
      <c r="GG81" s="15">
        <v>12.372999999999999</v>
      </c>
      <c r="GH81" s="15">
        <v>14.781000000000001</v>
      </c>
      <c r="GI81" s="15">
        <v>60.695999999999998</v>
      </c>
      <c r="GJ81" s="15">
        <v>3.806</v>
      </c>
      <c r="GK81" s="15">
        <v>2.2629999999999999</v>
      </c>
      <c r="GL81" s="15">
        <v>2.9000000000000001E-2</v>
      </c>
      <c r="GM81" s="15">
        <v>64.584999999999994</v>
      </c>
      <c r="GN81" s="15">
        <v>1.7000000000000001E-2</v>
      </c>
    </row>
    <row r="82" spans="1:196">
      <c r="A82" s="19" t="s">
        <v>268</v>
      </c>
      <c r="B82" s="19" t="s">
        <v>269</v>
      </c>
      <c r="C82" s="19">
        <v>0.116447785788498</v>
      </c>
      <c r="D82" s="19">
        <v>18.111168205433099</v>
      </c>
      <c r="E82" s="19">
        <v>0.27658635325390202</v>
      </c>
      <c r="F82" s="19">
        <v>46.017823372002901</v>
      </c>
      <c r="G82" s="19">
        <v>268.765198993186</v>
      </c>
      <c r="H82" s="19">
        <v>8.3390495127652997</v>
      </c>
      <c r="I82" s="19">
        <v>1106.1879807781399</v>
      </c>
      <c r="J82" s="19">
        <v>188.466807539608</v>
      </c>
      <c r="K82" s="19">
        <v>547.83328101957204</v>
      </c>
      <c r="L82" s="19">
        <v>0.51508628431467696</v>
      </c>
      <c r="M82" s="19">
        <v>0.512584917477102</v>
      </c>
      <c r="N82" s="19">
        <v>0.58154233859646998</v>
      </c>
      <c r="O82" s="19">
        <v>2.0418642758195098</v>
      </c>
      <c r="P82" s="19">
        <v>44.983345727758</v>
      </c>
      <c r="Q82" s="19">
        <v>2236.12051650684</v>
      </c>
      <c r="R82" s="19">
        <v>10.540569275725099</v>
      </c>
      <c r="S82" s="19">
        <v>1.1166541267453201</v>
      </c>
      <c r="T82" s="19">
        <v>1.16525979902384</v>
      </c>
      <c r="U82" s="19">
        <v>10.9713370345707</v>
      </c>
      <c r="V82" s="19">
        <v>2.1957207909657002</v>
      </c>
      <c r="W82" s="19">
        <v>79.738323498687507</v>
      </c>
      <c r="X82" s="19">
        <v>1862.7797146037799</v>
      </c>
      <c r="Y82" s="19">
        <v>4.9917413931867903E-2</v>
      </c>
      <c r="Z82" s="19">
        <v>98.889032583278706</v>
      </c>
      <c r="AA82" s="19">
        <v>2.5800127579444401</v>
      </c>
      <c r="AB82" s="19">
        <v>0.40819941213643801</v>
      </c>
      <c r="AC82" s="19">
        <v>4.9214238045494598</v>
      </c>
      <c r="AD82" s="19">
        <v>0.52234928676201697</v>
      </c>
      <c r="AE82" s="19">
        <v>14.9789119715407</v>
      </c>
      <c r="AF82" s="19">
        <v>883.62631354687596</v>
      </c>
      <c r="AG82" s="19">
        <v>3.43803953479294</v>
      </c>
      <c r="AH82" s="19">
        <v>25.926404610168301</v>
      </c>
      <c r="AI82" s="19">
        <v>254.39202639091999</v>
      </c>
      <c r="AJ82" s="19">
        <v>9371.9077956854799</v>
      </c>
      <c r="AK82" s="19">
        <v>235.18854162951999</v>
      </c>
      <c r="AL82" s="19">
        <v>3.3761556133214701E-2</v>
      </c>
      <c r="AM82" s="19">
        <v>6.96686909323099</v>
      </c>
      <c r="AN82" s="19">
        <v>77.015451078350196</v>
      </c>
      <c r="AO82" s="19">
        <v>16.090906871803501</v>
      </c>
      <c r="AP82" s="19">
        <v>25.463291385597302</v>
      </c>
      <c r="AQ82" s="19">
        <v>30.032091868980199</v>
      </c>
      <c r="AR82" s="19">
        <v>536.17123248273595</v>
      </c>
      <c r="AS82" s="19">
        <v>157.57615675773499</v>
      </c>
      <c r="AT82" s="19">
        <v>4.4772919100231401E-2</v>
      </c>
      <c r="AU82" s="19">
        <v>0.43389951344947197</v>
      </c>
      <c r="AV82" s="19">
        <v>169.66214872215701</v>
      </c>
      <c r="AW82" s="19">
        <v>2.2260794395908201</v>
      </c>
      <c r="AX82" s="19">
        <v>46.557418512729903</v>
      </c>
      <c r="AY82" s="19">
        <v>34.983912390651</v>
      </c>
      <c r="AZ82" s="19">
        <v>111.19613624165299</v>
      </c>
      <c r="BA82" s="19">
        <v>11.640283376120999</v>
      </c>
      <c r="BB82" s="19">
        <v>55.377770775099798</v>
      </c>
      <c r="BC82" s="19">
        <v>3.2578822713274599E-2</v>
      </c>
      <c r="BD82" s="19">
        <v>18.418227006112001</v>
      </c>
      <c r="BE82" s="19">
        <v>0.88058946719806197</v>
      </c>
      <c r="BF82" s="19">
        <v>45.942719474426902</v>
      </c>
      <c r="BG82" s="19">
        <v>3.52790918828945</v>
      </c>
      <c r="BH82" s="19">
        <v>110.44482113135901</v>
      </c>
      <c r="BI82" s="19">
        <v>2245.3827062560099</v>
      </c>
      <c r="BJ82" s="19">
        <v>6.6559581048757099</v>
      </c>
      <c r="BK82" s="19">
        <v>0.13424193044046601</v>
      </c>
      <c r="BL82" s="19">
        <v>39.486579037052998</v>
      </c>
      <c r="BM82" s="19">
        <v>3243.6006107275098</v>
      </c>
      <c r="BN82" s="19">
        <v>104.416550590414</v>
      </c>
      <c r="BO82" s="19">
        <v>467.92176008893301</v>
      </c>
      <c r="BP82" s="19">
        <v>50.162015277197</v>
      </c>
      <c r="BQ82" s="19">
        <v>0.99533161768422296</v>
      </c>
      <c r="BR82" s="19">
        <v>0.68312782734880495</v>
      </c>
      <c r="BS82" s="19">
        <v>1.8764893212737701</v>
      </c>
      <c r="BT82" s="19">
        <v>1.2297270042151101</v>
      </c>
      <c r="BU82" s="19">
        <v>37.881843805331201</v>
      </c>
      <c r="BV82" s="19">
        <v>6438.6108200037097</v>
      </c>
      <c r="BW82" s="19">
        <v>228.267331988009</v>
      </c>
      <c r="BX82" s="19">
        <v>9.4419423514776799</v>
      </c>
      <c r="BY82" s="19">
        <v>5437.6871182954901</v>
      </c>
      <c r="BZ82" s="19">
        <v>199.83911123458</v>
      </c>
      <c r="CA82" s="19">
        <v>9.1376930162321603E-3</v>
      </c>
      <c r="CB82" s="19">
        <v>1.8035937857742801</v>
      </c>
      <c r="CC82" s="19">
        <v>436.50884436767302</v>
      </c>
      <c r="CD82" s="19">
        <v>0</v>
      </c>
      <c r="CE82" s="19">
        <v>1115.8934411084299</v>
      </c>
      <c r="CF82" s="19">
        <v>8.8216125029487191</v>
      </c>
      <c r="CG82" s="19">
        <v>1842.4507899729599</v>
      </c>
      <c r="CH82" s="19">
        <v>117.45825002983</v>
      </c>
      <c r="CI82" s="19">
        <v>94.521998564476107</v>
      </c>
      <c r="CJ82" s="19">
        <v>79.827854588464803</v>
      </c>
      <c r="CK82" s="19">
        <v>6.1697241656942001E-2</v>
      </c>
      <c r="CL82" s="19">
        <v>0.19374206535411101</v>
      </c>
      <c r="CM82" s="19">
        <v>1.1390816374877</v>
      </c>
      <c r="CN82" s="19">
        <v>0.44726829288483699</v>
      </c>
      <c r="CO82" s="19">
        <v>25.668386274972899</v>
      </c>
      <c r="CP82" s="19">
        <v>0.110191932398258</v>
      </c>
      <c r="CQ82" s="19">
        <v>0.56218172390216503</v>
      </c>
      <c r="CR82" s="19">
        <v>0.44738976017391402</v>
      </c>
      <c r="CS82" s="19">
        <v>0.49311581187997</v>
      </c>
      <c r="CT82" s="19">
        <v>40.9435073692527</v>
      </c>
      <c r="CU82" s="19">
        <v>126.50879561553501</v>
      </c>
      <c r="CV82" s="19">
        <v>3.6993665407432199</v>
      </c>
      <c r="CW82" s="19">
        <v>4.8574142490750098</v>
      </c>
      <c r="CX82" s="19">
        <v>1002.55822575953</v>
      </c>
      <c r="CY82" s="19">
        <v>0.917004267722763</v>
      </c>
      <c r="CZ82" s="19">
        <v>16.355911305881801</v>
      </c>
      <c r="DA82" s="19">
        <v>86.197370271839901</v>
      </c>
      <c r="DB82" s="19">
        <v>2.4369645593285701E-2</v>
      </c>
      <c r="DC82" s="19">
        <v>9.5147642900456102</v>
      </c>
      <c r="DD82" s="19">
        <v>691.84350754110699</v>
      </c>
      <c r="DE82" s="19">
        <v>2.6886499318045902</v>
      </c>
      <c r="DF82" s="19">
        <v>2.0106950022749399</v>
      </c>
      <c r="DG82" s="19">
        <v>58.834594655986997</v>
      </c>
      <c r="DH82" s="19">
        <v>4.9897221648080601</v>
      </c>
      <c r="DI82" s="19">
        <v>31.4617062245478</v>
      </c>
      <c r="DJ82" s="19">
        <v>5.6199271749635598</v>
      </c>
      <c r="DK82" s="19">
        <v>6.8210312871098902</v>
      </c>
      <c r="DL82" s="19">
        <v>1858.6297123872901</v>
      </c>
      <c r="DM82" s="19">
        <v>135.89749123974801</v>
      </c>
      <c r="DN82" s="19">
        <v>8.8184847448812107</v>
      </c>
      <c r="DO82" s="19">
        <v>1.99364013998012</v>
      </c>
      <c r="DP82" s="19">
        <v>235.12129137398</v>
      </c>
      <c r="DQ82" s="19">
        <v>131.95165536601999</v>
      </c>
      <c r="DR82" s="19">
        <v>0.228999875576024</v>
      </c>
      <c r="DS82" s="19">
        <v>0.38295536876302</v>
      </c>
      <c r="DT82" s="19">
        <v>19.6688680061906</v>
      </c>
      <c r="DU82" s="19">
        <v>8.2086163899206905</v>
      </c>
      <c r="DV82" s="19">
        <v>7.7701493561737101</v>
      </c>
      <c r="DW82" s="19">
        <v>158.96389142093599</v>
      </c>
      <c r="DX82" s="19">
        <v>230.52850113381101</v>
      </c>
      <c r="DY82" s="19">
        <v>322.81699971586698</v>
      </c>
      <c r="DZ82" s="19">
        <v>120.04483247000699</v>
      </c>
      <c r="EA82" s="19">
        <v>9.3225125482711099E-2</v>
      </c>
      <c r="EB82" s="19">
        <v>1568.8743972136799</v>
      </c>
      <c r="EC82" s="19">
        <v>32.344150828292797</v>
      </c>
      <c r="ED82" s="19">
        <v>170.46469562881001</v>
      </c>
      <c r="EE82" s="19">
        <v>1963.6570057582201</v>
      </c>
      <c r="EF82" s="19">
        <v>27.227223833377099</v>
      </c>
      <c r="EG82" s="19">
        <v>1.95672662255054E-3</v>
      </c>
      <c r="EH82" s="19">
        <v>4.3446213300058498E-3</v>
      </c>
      <c r="EI82" s="19">
        <v>0.11852755155398401</v>
      </c>
      <c r="EJ82" s="19">
        <v>9.8490356493015501</v>
      </c>
      <c r="EK82" s="19">
        <v>38.006983348602702</v>
      </c>
      <c r="EL82" s="19">
        <v>0.51800190436031401</v>
      </c>
      <c r="EM82" s="19">
        <v>1407.6539275286</v>
      </c>
      <c r="EN82" s="19">
        <v>27.367800808104299</v>
      </c>
      <c r="EO82" s="19">
        <v>248.78067276322301</v>
      </c>
      <c r="EP82" s="19">
        <v>0.190696674188537</v>
      </c>
      <c r="EQ82" s="19">
        <v>5.3051744703979504E-4</v>
      </c>
      <c r="ER82" s="19">
        <v>421.30047808711402</v>
      </c>
      <c r="ES82" s="19">
        <v>0.86034285706855396</v>
      </c>
      <c r="ET82" s="19">
        <v>972.42822781439497</v>
      </c>
      <c r="EU82" s="19">
        <v>119.194716584649</v>
      </c>
      <c r="EV82" s="19">
        <v>6223.4220068696704</v>
      </c>
      <c r="EW82" s="19">
        <v>1.1702714239782199</v>
      </c>
      <c r="EX82" s="19">
        <v>0.144929308512943</v>
      </c>
      <c r="EY82" s="19">
        <v>203.76425975081901</v>
      </c>
      <c r="EZ82" s="19">
        <v>2223.5365371489602</v>
      </c>
      <c r="FA82" s="19">
        <v>19.839721467590799</v>
      </c>
      <c r="FB82" s="19">
        <v>1371.1994230809901</v>
      </c>
      <c r="FC82" s="19">
        <v>0.36835805352277501</v>
      </c>
      <c r="FD82" s="19">
        <v>862.05757833381801</v>
      </c>
      <c r="FE82" s="19">
        <v>9.2764665747641697</v>
      </c>
      <c r="FF82" s="19">
        <v>0.19095577635810801</v>
      </c>
      <c r="FG82" s="19">
        <v>23.908934981405899</v>
      </c>
      <c r="FH82" s="19">
        <v>7.3872241021537999</v>
      </c>
      <c r="FI82" s="19">
        <v>0.91623782175120405</v>
      </c>
      <c r="FJ82" s="19">
        <v>2433.0836770560099</v>
      </c>
      <c r="FK82" s="19">
        <v>20.799313457437002</v>
      </c>
      <c r="FL82" s="19">
        <v>14.327481689624699</v>
      </c>
      <c r="FM82" s="19">
        <v>291.30617556227298</v>
      </c>
      <c r="FN82" s="19">
        <v>0.110000041921038</v>
      </c>
      <c r="FO82" s="19">
        <v>4455.0448774923698</v>
      </c>
      <c r="FP82" s="19">
        <v>20.1471849567452</v>
      </c>
      <c r="FQ82" s="19">
        <v>24777.315029510901</v>
      </c>
      <c r="FR82" s="19">
        <v>30.358159666630399</v>
      </c>
      <c r="FS82" s="19">
        <v>19.842676561911802</v>
      </c>
      <c r="FT82" s="19">
        <v>9.7877334459911994E-2</v>
      </c>
      <c r="FU82" s="19">
        <v>49.884909003267602</v>
      </c>
      <c r="FV82" s="19">
        <v>1203.7167381944801</v>
      </c>
      <c r="FW82" s="19">
        <v>7.3922398402140096E-3</v>
      </c>
      <c r="FX82" s="19">
        <v>8.4034909325354299</v>
      </c>
      <c r="FY82" s="19">
        <v>11.065247381007399</v>
      </c>
      <c r="FZ82" s="19">
        <v>97664.119432146195</v>
      </c>
      <c r="GA82" s="15">
        <v>97.146000000000001</v>
      </c>
      <c r="GB82" s="15">
        <v>0</v>
      </c>
      <c r="GC82" s="15">
        <v>71.784999999999997</v>
      </c>
      <c r="GD82" s="15">
        <v>0.27100000000000002</v>
      </c>
      <c r="GE82" s="15">
        <v>314.18200000000002</v>
      </c>
      <c r="GF82" s="15">
        <v>6.6890000000000001</v>
      </c>
      <c r="GG82" s="15">
        <v>0</v>
      </c>
      <c r="GH82" s="15">
        <v>30.344999999999999</v>
      </c>
      <c r="GI82" s="15">
        <v>0.183</v>
      </c>
      <c r="GJ82" s="15">
        <v>0</v>
      </c>
      <c r="GK82" s="15">
        <v>0</v>
      </c>
      <c r="GL82" s="15">
        <v>0</v>
      </c>
      <c r="GM82" s="15">
        <v>0.48599999999999999</v>
      </c>
      <c r="GN82" s="15">
        <v>0</v>
      </c>
    </row>
    <row r="83" spans="1:196">
      <c r="A83" s="19" t="s">
        <v>270</v>
      </c>
      <c r="B83" s="19" t="s">
        <v>271</v>
      </c>
      <c r="C83" s="19">
        <v>16.878682388088698</v>
      </c>
      <c r="D83" s="19">
        <v>1590.4947672506501</v>
      </c>
      <c r="E83" s="19">
        <v>4293.4814945381304</v>
      </c>
      <c r="F83" s="19">
        <v>391.49767223560002</v>
      </c>
      <c r="G83" s="19">
        <v>2317.8020186109202</v>
      </c>
      <c r="H83" s="19">
        <v>129.665202343658</v>
      </c>
      <c r="I83" s="19">
        <v>6067.7489081064004</v>
      </c>
      <c r="J83" s="19">
        <v>13506.8879898506</v>
      </c>
      <c r="K83" s="19">
        <v>687.676555044167</v>
      </c>
      <c r="L83" s="19">
        <v>33.450677420293999</v>
      </c>
      <c r="M83" s="19">
        <v>360.51068534388401</v>
      </c>
      <c r="N83" s="19">
        <v>577.94923491427403</v>
      </c>
      <c r="O83" s="19">
        <v>10.1355340732924</v>
      </c>
      <c r="P83" s="19">
        <v>511.64678683109503</v>
      </c>
      <c r="Q83" s="19">
        <v>15624.0154412095</v>
      </c>
      <c r="R83" s="19">
        <v>20.0686963519701</v>
      </c>
      <c r="S83" s="19">
        <v>26.2565676175977</v>
      </c>
      <c r="T83" s="19">
        <v>3.7298607026648698</v>
      </c>
      <c r="U83" s="19">
        <v>155.24757830950199</v>
      </c>
      <c r="V83" s="19">
        <v>857.21174879679302</v>
      </c>
      <c r="W83" s="19">
        <v>9.73652015948797</v>
      </c>
      <c r="X83" s="19">
        <v>6231.4875816805397</v>
      </c>
      <c r="Y83" s="19">
        <v>31.281620277124901</v>
      </c>
      <c r="Z83" s="19">
        <v>2486.2877413503102</v>
      </c>
      <c r="AA83" s="19">
        <v>65.174331255507298</v>
      </c>
      <c r="AB83" s="19">
        <v>4.7927418973139</v>
      </c>
      <c r="AC83" s="19">
        <v>38.603000560705098</v>
      </c>
      <c r="AD83" s="19">
        <v>45.5092457313539</v>
      </c>
      <c r="AE83" s="19">
        <v>135.028392763228</v>
      </c>
      <c r="AF83" s="19">
        <v>6552.7780796426496</v>
      </c>
      <c r="AG83" s="19">
        <v>15.6367048603685</v>
      </c>
      <c r="AH83" s="19">
        <v>14.140595649311299</v>
      </c>
      <c r="AI83" s="19">
        <v>1292.07078203483</v>
      </c>
      <c r="AJ83" s="19">
        <v>16234.5445408903</v>
      </c>
      <c r="AK83" s="19">
        <v>969.54447681837303</v>
      </c>
      <c r="AL83" s="19">
        <v>0.87798633698883699</v>
      </c>
      <c r="AM83" s="19">
        <v>164.63976818694101</v>
      </c>
      <c r="AN83" s="19">
        <v>191.63325195442101</v>
      </c>
      <c r="AO83" s="19">
        <v>237.61150413001101</v>
      </c>
      <c r="AP83" s="19">
        <v>3258.2215809433801</v>
      </c>
      <c r="AQ83" s="19">
        <v>466.016620751098</v>
      </c>
      <c r="AR83" s="19">
        <v>569.07745375556203</v>
      </c>
      <c r="AS83" s="19">
        <v>6572.8398842812803</v>
      </c>
      <c r="AT83" s="19">
        <v>3.0762268747913</v>
      </c>
      <c r="AU83" s="19">
        <v>87.852047096060602</v>
      </c>
      <c r="AV83" s="19">
        <v>4180.8826123252002</v>
      </c>
      <c r="AW83" s="19">
        <v>6.7661707810052301</v>
      </c>
      <c r="AX83" s="19">
        <v>415.81066131848502</v>
      </c>
      <c r="AY83" s="19">
        <v>307.21585395781102</v>
      </c>
      <c r="AZ83" s="19">
        <v>2329.49620072169</v>
      </c>
      <c r="BA83" s="19">
        <v>75.802621366849493</v>
      </c>
      <c r="BB83" s="19">
        <v>51.190906477043498</v>
      </c>
      <c r="BC83" s="19">
        <v>40.81180001856</v>
      </c>
      <c r="BD83" s="19">
        <v>439.18249479369399</v>
      </c>
      <c r="BE83" s="19">
        <v>12.625515912611201</v>
      </c>
      <c r="BF83" s="19">
        <v>478.84610646217197</v>
      </c>
      <c r="BG83" s="19">
        <v>12.296834398484201</v>
      </c>
      <c r="BH83" s="19">
        <v>2023.5251819448799</v>
      </c>
      <c r="BI83" s="19">
        <v>59482.040924636502</v>
      </c>
      <c r="BJ83" s="19">
        <v>66.438633280557198</v>
      </c>
      <c r="BK83" s="19">
        <v>1.8586610673031401</v>
      </c>
      <c r="BL83" s="19">
        <v>208.192117034398</v>
      </c>
      <c r="BM83" s="19">
        <v>74101.506469954998</v>
      </c>
      <c r="BN83" s="19">
        <v>260.85920576001803</v>
      </c>
      <c r="BO83" s="19">
        <v>5121.0655612649598</v>
      </c>
      <c r="BP83" s="19">
        <v>158.78103391104</v>
      </c>
      <c r="BQ83" s="19">
        <v>89.707186948806594</v>
      </c>
      <c r="BR83" s="19">
        <v>1.64770566313893</v>
      </c>
      <c r="BS83" s="19">
        <v>7.0419429695094298</v>
      </c>
      <c r="BT83" s="19">
        <v>19.689525559689699</v>
      </c>
      <c r="BU83" s="19">
        <v>70.398725399441403</v>
      </c>
      <c r="BV83" s="19">
        <v>5989.61591361501</v>
      </c>
      <c r="BW83" s="19">
        <v>5423.0081866257497</v>
      </c>
      <c r="BX83" s="19">
        <v>154.37627906456399</v>
      </c>
      <c r="BY83" s="19">
        <v>4517.2487307471602</v>
      </c>
      <c r="BZ83" s="19">
        <v>1394.23082021611</v>
      </c>
      <c r="CA83" s="19">
        <v>1832.3040581684199</v>
      </c>
      <c r="CB83" s="19">
        <v>432.67277863492899</v>
      </c>
      <c r="CC83" s="19">
        <v>7289.8428059719199</v>
      </c>
      <c r="CD83" s="19">
        <v>3162.11508764891</v>
      </c>
      <c r="CE83" s="19">
        <v>0</v>
      </c>
      <c r="CF83" s="19">
        <v>53.783146545252798</v>
      </c>
      <c r="CG83" s="19">
        <v>8809.1364910935499</v>
      </c>
      <c r="CH83" s="19">
        <v>787.54889740013505</v>
      </c>
      <c r="CI83" s="19">
        <v>943.73161366105501</v>
      </c>
      <c r="CJ83" s="19">
        <v>180.27079074375601</v>
      </c>
      <c r="CK83" s="19">
        <v>8.2376849040876596E-2</v>
      </c>
      <c r="CL83" s="19">
        <v>1484.23665450625</v>
      </c>
      <c r="CM83" s="19">
        <v>14.1237623411825</v>
      </c>
      <c r="CN83" s="19">
        <v>19.378923729706599</v>
      </c>
      <c r="CO83" s="19">
        <v>411.55096275087601</v>
      </c>
      <c r="CP83" s="19">
        <v>1334.2042323012099</v>
      </c>
      <c r="CQ83" s="19">
        <v>0.76359855503779805</v>
      </c>
      <c r="CR83" s="19">
        <v>4.1043035033033402</v>
      </c>
      <c r="CS83" s="19">
        <v>1403.55219254242</v>
      </c>
      <c r="CT83" s="19">
        <v>1174.47452896909</v>
      </c>
      <c r="CU83" s="19">
        <v>3903.4158616582299</v>
      </c>
      <c r="CV83" s="19">
        <v>23.698582454630401</v>
      </c>
      <c r="CW83" s="19">
        <v>16.983726289234301</v>
      </c>
      <c r="CX83" s="19">
        <v>1085.3963565603799</v>
      </c>
      <c r="CY83" s="19">
        <v>36.2438903978844</v>
      </c>
      <c r="CZ83" s="19">
        <v>94.8670997163984</v>
      </c>
      <c r="DA83" s="19">
        <v>1163.83517242731</v>
      </c>
      <c r="DB83" s="19">
        <v>22.5475676279396</v>
      </c>
      <c r="DC83" s="19">
        <v>123.862787504647</v>
      </c>
      <c r="DD83" s="19">
        <v>5068.3676570787302</v>
      </c>
      <c r="DE83" s="19">
        <v>43.301029659209803</v>
      </c>
      <c r="DF83" s="19">
        <v>160.16035139858201</v>
      </c>
      <c r="DG83" s="19">
        <v>2164.9840298442</v>
      </c>
      <c r="DH83" s="19">
        <v>66.4842032137161</v>
      </c>
      <c r="DI83" s="19">
        <v>62.8538872498861</v>
      </c>
      <c r="DJ83" s="19">
        <v>67.227297361404794</v>
      </c>
      <c r="DK83" s="19">
        <v>19.372320978822501</v>
      </c>
      <c r="DL83" s="19">
        <v>12288.714095502401</v>
      </c>
      <c r="DM83" s="19">
        <v>750.57264353119899</v>
      </c>
      <c r="DN83" s="19">
        <v>36.218716047634999</v>
      </c>
      <c r="DO83" s="19">
        <v>34.897825734218301</v>
      </c>
      <c r="DP83" s="19">
        <v>733.41936966611695</v>
      </c>
      <c r="DQ83" s="19">
        <v>2425.7532624311998</v>
      </c>
      <c r="DR83" s="19">
        <v>457.89071773220599</v>
      </c>
      <c r="DS83" s="19">
        <v>531.92643051975404</v>
      </c>
      <c r="DT83" s="19">
        <v>232.00587070869301</v>
      </c>
      <c r="DU83" s="19">
        <v>33.186954840638897</v>
      </c>
      <c r="DV83" s="19">
        <v>97.264327947028306</v>
      </c>
      <c r="DW83" s="19">
        <v>841.011773450487</v>
      </c>
      <c r="DX83" s="19">
        <v>629.74867944772495</v>
      </c>
      <c r="DY83" s="19">
        <v>14398.9639241395</v>
      </c>
      <c r="DZ83" s="19">
        <v>4058.6286411465198</v>
      </c>
      <c r="EA83" s="19">
        <v>1458.4956815867099</v>
      </c>
      <c r="EB83" s="19">
        <v>5091.4828127084902</v>
      </c>
      <c r="EC83" s="19">
        <v>285.50439561210499</v>
      </c>
      <c r="ED83" s="19">
        <v>8381.22626182559</v>
      </c>
      <c r="EE83" s="19">
        <v>11169.9263369611</v>
      </c>
      <c r="EF83" s="19">
        <v>17.757431801309899</v>
      </c>
      <c r="EG83" s="19">
        <v>0.70586355144513402</v>
      </c>
      <c r="EH83" s="19">
        <v>0.46708791091796198</v>
      </c>
      <c r="EI83" s="19">
        <v>5746.3810824900502</v>
      </c>
      <c r="EJ83" s="19">
        <v>160.09933775189401</v>
      </c>
      <c r="EK83" s="19">
        <v>2043.83174776942</v>
      </c>
      <c r="EL83" s="19">
        <v>15.136288883778001</v>
      </c>
      <c r="EM83" s="19">
        <v>3030.6842945014</v>
      </c>
      <c r="EN83" s="19">
        <v>3740.4194361012001</v>
      </c>
      <c r="EO83" s="19">
        <v>4255.6156072575604</v>
      </c>
      <c r="EP83" s="19">
        <v>0.19648088525483401</v>
      </c>
      <c r="EQ83" s="19">
        <v>0.17151332229036001</v>
      </c>
      <c r="ER83" s="19">
        <v>1972.2249943393299</v>
      </c>
      <c r="ES83" s="19">
        <v>13.9563709698871</v>
      </c>
      <c r="ET83" s="19">
        <v>27826.1165500077</v>
      </c>
      <c r="EU83" s="19">
        <v>245.047041889501</v>
      </c>
      <c r="EV83" s="19">
        <v>37.366957841119898</v>
      </c>
      <c r="EW83" s="19">
        <v>217.55062051763201</v>
      </c>
      <c r="EX83" s="19">
        <v>14.4343563751743</v>
      </c>
      <c r="EY83" s="19">
        <v>6656.0832896666598</v>
      </c>
      <c r="EZ83" s="19">
        <v>26800.730566831699</v>
      </c>
      <c r="FA83" s="19">
        <v>124.378735433386</v>
      </c>
      <c r="FB83" s="19">
        <v>1683.55241153319</v>
      </c>
      <c r="FC83" s="19">
        <v>21.6716665502986</v>
      </c>
      <c r="FD83" s="19">
        <v>1637.0303653723199</v>
      </c>
      <c r="FE83" s="19">
        <v>288.707967240524</v>
      </c>
      <c r="FF83" s="19">
        <v>0.52979009581606895</v>
      </c>
      <c r="FG83" s="19">
        <v>17.5021280059145</v>
      </c>
      <c r="FH83" s="19">
        <v>86.762252062716598</v>
      </c>
      <c r="FI83" s="19">
        <v>3506.4004274265299</v>
      </c>
      <c r="FJ83" s="19">
        <v>12276.6985218632</v>
      </c>
      <c r="FK83" s="19">
        <v>443.27550484099203</v>
      </c>
      <c r="FL83" s="19">
        <v>77.365644124551096</v>
      </c>
      <c r="FM83" s="19">
        <v>1526.2631897240899</v>
      </c>
      <c r="FN83" s="19">
        <v>6234.8987257015897</v>
      </c>
      <c r="FO83" s="19">
        <v>30349.118390496202</v>
      </c>
      <c r="FP83" s="19">
        <v>71.918687610214107</v>
      </c>
      <c r="FQ83" s="19">
        <v>56784.906155806799</v>
      </c>
      <c r="FR83" s="19">
        <v>209.972698879734</v>
      </c>
      <c r="FS83" s="19">
        <v>181.385670854609</v>
      </c>
      <c r="FT83" s="19">
        <v>0.76923070629420298</v>
      </c>
      <c r="FU83" s="19">
        <v>2147.9876190403702</v>
      </c>
      <c r="FV83" s="19">
        <v>1071.38810748642</v>
      </c>
      <c r="FW83" s="19">
        <v>52.781398928892401</v>
      </c>
      <c r="FX83" s="19">
        <v>31.5328684687879</v>
      </c>
      <c r="FY83" s="19">
        <v>34.9920472938907</v>
      </c>
      <c r="FZ83" s="19">
        <v>569358.06424110802</v>
      </c>
      <c r="GA83" s="15">
        <v>11.8</v>
      </c>
      <c r="GB83" s="15">
        <v>17.196000000000002</v>
      </c>
      <c r="GC83" s="15">
        <v>91.213999999999999</v>
      </c>
      <c r="GD83" s="15">
        <v>69.688999999999993</v>
      </c>
      <c r="GE83" s="15">
        <v>787.37300000000005</v>
      </c>
      <c r="GF83" s="15">
        <v>19.292999999999999</v>
      </c>
      <c r="GG83" s="15">
        <v>843.18399999999997</v>
      </c>
      <c r="GH83" s="15">
        <v>5.9</v>
      </c>
      <c r="GI83" s="15">
        <v>1085.7380000000001</v>
      </c>
      <c r="GJ83" s="15">
        <v>4.9000000000000002E-2</v>
      </c>
      <c r="GK83" s="15">
        <v>27.657</v>
      </c>
      <c r="GL83" s="15">
        <v>10.891999999999999</v>
      </c>
      <c r="GM83" s="15">
        <v>996.61500000000001</v>
      </c>
      <c r="GN83" s="15">
        <v>1.6E-2</v>
      </c>
    </row>
    <row r="84" spans="1:196">
      <c r="A84" s="19" t="s">
        <v>272</v>
      </c>
      <c r="B84" s="19" t="s">
        <v>273</v>
      </c>
      <c r="C84" s="19">
        <v>0.10147568441056901</v>
      </c>
      <c r="D84" s="19">
        <v>1.9316910015963799E-2</v>
      </c>
      <c r="E84" s="19">
        <v>8.5015524788641002E-3</v>
      </c>
      <c r="F84" s="19">
        <v>2.6385013214695999E-2</v>
      </c>
      <c r="G84" s="19">
        <v>0.10506459480227499</v>
      </c>
      <c r="H84" s="19">
        <v>2.9976888559214199E-2</v>
      </c>
      <c r="I84" s="19">
        <v>5.2051279065529998</v>
      </c>
      <c r="J84" s="19">
        <v>3.0413082537307101</v>
      </c>
      <c r="K84" s="19">
        <v>32.106285554752098</v>
      </c>
      <c r="L84" s="19">
        <v>3.43711724680165</v>
      </c>
      <c r="M84" s="19">
        <v>0.20517816143828399</v>
      </c>
      <c r="N84" s="19">
        <v>0.495002168845112</v>
      </c>
      <c r="O84" s="19">
        <v>23.642930744922499</v>
      </c>
      <c r="P84" s="19">
        <v>0.52332556844739797</v>
      </c>
      <c r="Q84" s="19">
        <v>21.709671911713698</v>
      </c>
      <c r="R84" s="19">
        <v>8.5357686371422297</v>
      </c>
      <c r="S84" s="19">
        <v>8.2162789815682594E-3</v>
      </c>
      <c r="T84" s="39">
        <v>4.4574314371870898E-7</v>
      </c>
      <c r="U84" s="19">
        <v>2.2331092176154001E-3</v>
      </c>
      <c r="V84" s="19">
        <v>1.7893201066507301E-2</v>
      </c>
      <c r="W84" s="19">
        <v>4.4430408543389803E-3</v>
      </c>
      <c r="X84" s="19">
        <v>5.6644429483085501</v>
      </c>
      <c r="Y84" s="19">
        <v>7.6097754621751598E-2</v>
      </c>
      <c r="Z84" s="19">
        <v>3.8149291945341599E-2</v>
      </c>
      <c r="AA84" s="19">
        <v>0.108606014329616</v>
      </c>
      <c r="AB84" s="19">
        <v>1.1449442468717E-2</v>
      </c>
      <c r="AC84" s="19">
        <v>2.3086140306311999E-3</v>
      </c>
      <c r="AD84" s="19">
        <v>1.22443181478759E-2</v>
      </c>
      <c r="AE84" s="19">
        <v>45.628671951483902</v>
      </c>
      <c r="AF84" s="19">
        <v>545.75915666690003</v>
      </c>
      <c r="AG84" s="19">
        <v>4.8103749247255401E-3</v>
      </c>
      <c r="AH84" s="39">
        <v>1.9093354394295198E-6</v>
      </c>
      <c r="AI84" s="19">
        <v>0.40054704182742001</v>
      </c>
      <c r="AJ84" s="19">
        <v>169.11069401116399</v>
      </c>
      <c r="AK84" s="19">
        <v>5.1648723560357404</v>
      </c>
      <c r="AL84" s="19">
        <v>5.6844105882261901E-2</v>
      </c>
      <c r="AM84" s="19">
        <v>1.44118756762994E-4</v>
      </c>
      <c r="AN84" s="19">
        <v>13.2218342059469</v>
      </c>
      <c r="AO84" s="19">
        <v>0.15094565042001101</v>
      </c>
      <c r="AP84" s="19">
        <v>0.583032906459373</v>
      </c>
      <c r="AQ84" s="19">
        <v>7.0124316886426001</v>
      </c>
      <c r="AR84" s="19">
        <v>3.0589665221571201E-2</v>
      </c>
      <c r="AS84" s="19">
        <v>6.3774066143818496E-4</v>
      </c>
      <c r="AT84" s="19">
        <v>0.677867567975317</v>
      </c>
      <c r="AU84" s="39">
        <v>6.7408487014366102E-7</v>
      </c>
      <c r="AV84" s="19">
        <v>5.0978918403625997</v>
      </c>
      <c r="AW84" s="39">
        <v>2.9704911515458699E-8</v>
      </c>
      <c r="AX84" s="19">
        <v>4.02058030526607</v>
      </c>
      <c r="AY84" s="19">
        <v>1.23984761491631</v>
      </c>
      <c r="AZ84" s="19">
        <v>5.3407928329795899E-2</v>
      </c>
      <c r="BA84" s="19">
        <v>0.14736688753176899</v>
      </c>
      <c r="BB84" s="39">
        <v>1.4319170892793699E-6</v>
      </c>
      <c r="BC84" s="19">
        <v>1.8484595169953901E-2</v>
      </c>
      <c r="BD84" s="19">
        <v>1.16975565847912</v>
      </c>
      <c r="BE84" s="39">
        <v>3.2467450097703898E-7</v>
      </c>
      <c r="BF84" s="19">
        <v>0.306004965065512</v>
      </c>
      <c r="BG84" s="19">
        <v>9.90768360332374E-2</v>
      </c>
      <c r="BH84" s="19">
        <v>3.0297276576524101</v>
      </c>
      <c r="BI84" s="19">
        <v>63.309922766085101</v>
      </c>
      <c r="BJ84" s="39">
        <v>4.259217405335E-7</v>
      </c>
      <c r="BK84" s="19">
        <v>9.5072691218855304E-4</v>
      </c>
      <c r="BL84" s="19">
        <v>77.717282178070803</v>
      </c>
      <c r="BM84" s="19">
        <v>21.9972660092448</v>
      </c>
      <c r="BN84" s="19">
        <v>26.310407238613099</v>
      </c>
      <c r="BO84" s="19">
        <v>1.5090105881761899</v>
      </c>
      <c r="BP84" s="19">
        <v>0.145313433226475</v>
      </c>
      <c r="BQ84" s="19">
        <v>0.30238555500401798</v>
      </c>
      <c r="BR84" s="39">
        <v>3.4945511430195001E-7</v>
      </c>
      <c r="BS84" s="19">
        <v>29.227570080238401</v>
      </c>
      <c r="BT84" s="19">
        <v>5.5348663114103198</v>
      </c>
      <c r="BU84" s="19">
        <v>0.23766472898938801</v>
      </c>
      <c r="BV84" s="19">
        <v>15.596245019813701</v>
      </c>
      <c r="BW84" s="19">
        <v>1.5429666108764599</v>
      </c>
      <c r="BX84" s="19">
        <v>55.606216397157503</v>
      </c>
      <c r="BY84" s="19">
        <v>5.4498126409720404</v>
      </c>
      <c r="BZ84" s="19">
        <v>0.98100272025264901</v>
      </c>
      <c r="CA84" s="39">
        <v>4.7917849693401204E-7</v>
      </c>
      <c r="CB84" s="19">
        <v>6.96741503738374E-4</v>
      </c>
      <c r="CC84" s="19">
        <v>2.89435011485714</v>
      </c>
      <c r="CD84" s="19">
        <v>0.363355924305651</v>
      </c>
      <c r="CE84" s="19">
        <v>44.762751227167001</v>
      </c>
      <c r="CF84" s="19">
        <v>0</v>
      </c>
      <c r="CG84" s="19">
        <v>91.1133665409603</v>
      </c>
      <c r="CH84" s="19">
        <v>5.9786705417376802E-2</v>
      </c>
      <c r="CI84" s="19">
        <v>7.0370627447804299E-2</v>
      </c>
      <c r="CJ84" s="19">
        <v>0.12274367800720599</v>
      </c>
      <c r="CK84" s="19">
        <v>5.7804837244691799E-2</v>
      </c>
      <c r="CL84" s="19">
        <v>0.216659348661396</v>
      </c>
      <c r="CM84" s="19">
        <v>5.3152519623434003E-3</v>
      </c>
      <c r="CN84" s="39">
        <v>2.5723451200641399E-7</v>
      </c>
      <c r="CO84" s="19">
        <v>5.3788869011132698</v>
      </c>
      <c r="CP84" s="19">
        <v>6.0333371456722303E-2</v>
      </c>
      <c r="CQ84" s="39">
        <v>6.1153220982420503E-7</v>
      </c>
      <c r="CR84" s="19">
        <v>3.3323483324658701E-3</v>
      </c>
      <c r="CS84" s="19">
        <v>8.3672877448147803E-2</v>
      </c>
      <c r="CT84" s="19">
        <v>5.0333461680903498E-4</v>
      </c>
      <c r="CU84" s="19">
        <v>2.8294837678108</v>
      </c>
      <c r="CV84" s="19">
        <v>7.6191669976916705E-4</v>
      </c>
      <c r="CW84" s="19">
        <v>1.5591121150491801E-2</v>
      </c>
      <c r="CX84" s="19">
        <v>0.16013480852595899</v>
      </c>
      <c r="CY84" s="19">
        <v>0.263308382635497</v>
      </c>
      <c r="CZ84" s="19">
        <v>9.0129623574792206E-2</v>
      </c>
      <c r="DA84" s="19">
        <v>3.9647476208922996E-3</v>
      </c>
      <c r="DB84" s="19">
        <v>0.90648374519686103</v>
      </c>
      <c r="DC84" s="19">
        <v>1.03710959885532E-2</v>
      </c>
      <c r="DD84" s="19">
        <v>24.663199967082502</v>
      </c>
      <c r="DE84" s="19">
        <v>8.8821176366336903E-3</v>
      </c>
      <c r="DF84" s="19">
        <v>0.33493695403854901</v>
      </c>
      <c r="DG84" s="19">
        <v>3.50828233832838E-2</v>
      </c>
      <c r="DH84" s="19">
        <v>0.40469778832495201</v>
      </c>
      <c r="DI84" s="19">
        <v>0.15656707345288501</v>
      </c>
      <c r="DJ84" s="19">
        <v>3.9078478676476697E-3</v>
      </c>
      <c r="DK84" s="19">
        <v>3.5123341964353401E-4</v>
      </c>
      <c r="DL84" s="19">
        <v>113.246797275003</v>
      </c>
      <c r="DM84" s="19">
        <v>15.0001453895472</v>
      </c>
      <c r="DN84" s="19">
        <v>3.0703781486547298E-2</v>
      </c>
      <c r="DO84" s="19">
        <v>2.4086707054188802E-2</v>
      </c>
      <c r="DP84" s="19">
        <v>5.5370520580452498E-2</v>
      </c>
      <c r="DQ84" s="19">
        <v>0.429477006819935</v>
      </c>
      <c r="DR84" s="19">
        <v>3.1589649812128399E-4</v>
      </c>
      <c r="DS84" s="19">
        <v>6.3936307121864697E-2</v>
      </c>
      <c r="DT84" s="19">
        <v>2.19433603343795</v>
      </c>
      <c r="DU84" s="19">
        <v>1.13285048285391E-3</v>
      </c>
      <c r="DV84" s="19">
        <v>5.0237311876481098E-3</v>
      </c>
      <c r="DW84" s="19">
        <v>4.4318451616269003</v>
      </c>
      <c r="DX84" s="19">
        <v>0.16013933790233101</v>
      </c>
      <c r="DY84" s="19">
        <v>1.01568765375687</v>
      </c>
      <c r="DZ84" s="19">
        <v>3.0856662693104702</v>
      </c>
      <c r="EA84" s="19">
        <v>2.2042012081807201</v>
      </c>
      <c r="EB84" s="19">
        <v>15.129585026275899</v>
      </c>
      <c r="EC84" s="19">
        <v>0.47671849632920898</v>
      </c>
      <c r="ED84" s="19">
        <v>0.142771840593577</v>
      </c>
      <c r="EE84" s="19">
        <v>69.234489343588805</v>
      </c>
      <c r="EF84" s="19">
        <v>2.9563729563266201E-2</v>
      </c>
      <c r="EG84" s="19">
        <v>8.7934212661043107E-2</v>
      </c>
      <c r="EH84" s="19">
        <v>1.18677468361499E-2</v>
      </c>
      <c r="EI84" s="19">
        <v>0.24875077927599901</v>
      </c>
      <c r="EJ84" s="19">
        <v>9.46006664710646E-3</v>
      </c>
      <c r="EK84" s="19">
        <v>4.0688977089980401E-3</v>
      </c>
      <c r="EL84" s="19">
        <v>8.8621531355158406E-2</v>
      </c>
      <c r="EM84" s="19">
        <v>1.63509905575836</v>
      </c>
      <c r="EN84" s="19">
        <v>1.8779228094530101E-4</v>
      </c>
      <c r="EO84" s="19">
        <v>3.1764140015164002</v>
      </c>
      <c r="EP84" s="19">
        <v>1.86227267097006E-2</v>
      </c>
      <c r="EQ84" s="39">
        <v>2.2929214253330101E-9</v>
      </c>
      <c r="ER84" s="19">
        <v>0.37536088683173902</v>
      </c>
      <c r="ES84" s="19">
        <v>1.1527591697645501E-2</v>
      </c>
      <c r="ET84" s="19">
        <v>2.2141099592948601</v>
      </c>
      <c r="EU84" s="19">
        <v>0.36645847280282401</v>
      </c>
      <c r="EV84" s="19">
        <v>1.8215883341871499E-2</v>
      </c>
      <c r="EW84" s="19">
        <v>3.4065520211139599</v>
      </c>
      <c r="EX84" s="19">
        <v>20.402861943899602</v>
      </c>
      <c r="EY84" s="19">
        <v>6.9465423527734496</v>
      </c>
      <c r="EZ84" s="19">
        <v>1.4389385309891201</v>
      </c>
      <c r="FA84" s="39">
        <v>3.54264156939966E-7</v>
      </c>
      <c r="FB84" s="19">
        <v>3.9766347271643201</v>
      </c>
      <c r="FC84" s="19">
        <v>22.793332455122499</v>
      </c>
      <c r="FD84" s="19">
        <v>4.7336224542416598</v>
      </c>
      <c r="FE84" s="19">
        <v>2.35996601622974E-3</v>
      </c>
      <c r="FF84" s="39">
        <v>1.5579104233795899E-7</v>
      </c>
      <c r="FG84" s="19">
        <v>9.0007061824638203E-4</v>
      </c>
      <c r="FH84" s="19">
        <v>63.604535461016901</v>
      </c>
      <c r="FI84" s="19">
        <v>1.9484732669304401E-2</v>
      </c>
      <c r="FJ84" s="19">
        <v>1.17794284505997</v>
      </c>
      <c r="FK84" s="39">
        <v>2.43250999137535E-7</v>
      </c>
      <c r="FL84" s="19">
        <v>8.2064109529899898E-2</v>
      </c>
      <c r="FM84" s="19">
        <v>6.0359375585844397</v>
      </c>
      <c r="FN84" s="19">
        <v>62.9483223857684</v>
      </c>
      <c r="FO84" s="19">
        <v>270.63323397950802</v>
      </c>
      <c r="FP84" s="19">
        <v>0.903197382693957</v>
      </c>
      <c r="FQ84" s="19">
        <v>2302.9729255166399</v>
      </c>
      <c r="FR84" s="19">
        <v>4.6927046247238903E-2</v>
      </c>
      <c r="FS84" s="39">
        <v>2.0240527544483699E-7</v>
      </c>
      <c r="FT84" s="19">
        <v>0.65970743736385296</v>
      </c>
      <c r="FU84" s="19">
        <v>168.83511325614401</v>
      </c>
      <c r="FV84" s="19">
        <v>0.57136796915461796</v>
      </c>
      <c r="FW84" s="19">
        <v>1.3022227763481199E-2</v>
      </c>
      <c r="FX84" s="19">
        <v>0.18050584253841001</v>
      </c>
      <c r="FY84" s="19">
        <v>1.1881329194696701E-3</v>
      </c>
      <c r="FZ84" s="19">
        <v>4566.2903344762599</v>
      </c>
      <c r="GA84" s="15">
        <v>0</v>
      </c>
      <c r="GB84" s="15">
        <v>0</v>
      </c>
      <c r="GC84" s="15">
        <v>0</v>
      </c>
      <c r="GD84" s="15">
        <v>0</v>
      </c>
      <c r="GE84" s="15">
        <v>15.843999999999999</v>
      </c>
      <c r="GF84" s="15">
        <v>0.189</v>
      </c>
      <c r="GG84" s="15">
        <v>0</v>
      </c>
      <c r="GH84" s="15">
        <v>0</v>
      </c>
      <c r="GI84" s="15">
        <v>0</v>
      </c>
      <c r="GJ84" s="15">
        <v>0</v>
      </c>
      <c r="GK84" s="15">
        <v>0</v>
      </c>
      <c r="GL84" s="15">
        <v>5.4939999999999998</v>
      </c>
      <c r="GM84" s="15">
        <v>6.0999999999999999E-2</v>
      </c>
      <c r="GN84" s="15">
        <v>0</v>
      </c>
    </row>
    <row r="85" spans="1:196">
      <c r="A85" s="19" t="s">
        <v>19</v>
      </c>
      <c r="B85" s="19" t="s">
        <v>274</v>
      </c>
      <c r="C85" s="19">
        <v>57.035172359953599</v>
      </c>
      <c r="D85" s="19">
        <v>4.3244927568339104</v>
      </c>
      <c r="E85" s="19">
        <v>264.04132701550702</v>
      </c>
      <c r="F85" s="19">
        <v>80.400224867731495</v>
      </c>
      <c r="G85" s="19">
        <v>1011.35366703671</v>
      </c>
      <c r="H85" s="19">
        <v>22.286102020265499</v>
      </c>
      <c r="I85" s="19">
        <v>17578.0935514589</v>
      </c>
      <c r="J85" s="19">
        <v>1186.5199269755601</v>
      </c>
      <c r="K85" s="19">
        <v>127.121722136662</v>
      </c>
      <c r="L85" s="19">
        <v>446.786890769965</v>
      </c>
      <c r="M85" s="19">
        <v>1135.4771093723</v>
      </c>
      <c r="N85" s="19">
        <v>1583.26702636717</v>
      </c>
      <c r="O85" s="19">
        <v>59.408341569836601</v>
      </c>
      <c r="P85" s="19">
        <v>28.219749021572401</v>
      </c>
      <c r="Q85" s="19">
        <v>5502.1366447561604</v>
      </c>
      <c r="R85" s="19">
        <v>10.0629207308482</v>
      </c>
      <c r="S85" s="19">
        <v>5.1913161766398899</v>
      </c>
      <c r="T85" s="19">
        <v>19.156100581350099</v>
      </c>
      <c r="U85" s="19">
        <v>274.87572184862199</v>
      </c>
      <c r="V85" s="19">
        <v>6.4401743146064598</v>
      </c>
      <c r="W85" s="19">
        <v>30.329499943604102</v>
      </c>
      <c r="X85" s="19">
        <v>4266.3142653818704</v>
      </c>
      <c r="Y85" s="19">
        <v>104.228483240866</v>
      </c>
      <c r="Z85" s="19">
        <v>87.041777387417696</v>
      </c>
      <c r="AA85" s="19">
        <v>28.194813012765501</v>
      </c>
      <c r="AB85" s="19">
        <v>7.2401069366888402</v>
      </c>
      <c r="AC85" s="19">
        <v>7.7334585081674501</v>
      </c>
      <c r="AD85" s="19">
        <v>237.73953981771899</v>
      </c>
      <c r="AE85" s="19">
        <v>33.318918166393601</v>
      </c>
      <c r="AF85" s="19">
        <v>10793.6525618122</v>
      </c>
      <c r="AG85" s="19">
        <v>4.3362212556818802</v>
      </c>
      <c r="AH85" s="19">
        <v>16.387789493426801</v>
      </c>
      <c r="AI85" s="19">
        <v>2155.6270441732399</v>
      </c>
      <c r="AJ85" s="19">
        <v>154912.15477241701</v>
      </c>
      <c r="AK85" s="19">
        <v>1461.03352254112</v>
      </c>
      <c r="AL85" s="19">
        <v>1.1412239053620299</v>
      </c>
      <c r="AM85" s="19">
        <v>9.0631621470801296</v>
      </c>
      <c r="AN85" s="19">
        <v>417.60814139027798</v>
      </c>
      <c r="AO85" s="19">
        <v>62.220309818931099</v>
      </c>
      <c r="AP85" s="19">
        <v>40.422800744703501</v>
      </c>
      <c r="AQ85" s="19">
        <v>62.236016817556099</v>
      </c>
      <c r="AR85" s="19">
        <v>181.83743551342201</v>
      </c>
      <c r="AS85" s="19">
        <v>1390.0965010820901</v>
      </c>
      <c r="AT85" s="19">
        <v>1.4890049063913899</v>
      </c>
      <c r="AU85" s="19">
        <v>98.691672261321102</v>
      </c>
      <c r="AV85" s="19">
        <v>1271.7624896298601</v>
      </c>
      <c r="AW85" s="19">
        <v>9.4353675473366501</v>
      </c>
      <c r="AX85" s="19">
        <v>47.075805916135401</v>
      </c>
      <c r="AY85" s="19">
        <v>436.645968143022</v>
      </c>
      <c r="AZ85" s="19">
        <v>877.05534915965097</v>
      </c>
      <c r="BA85" s="19">
        <v>153.04060322996199</v>
      </c>
      <c r="BB85" s="19">
        <v>10.064007515368001</v>
      </c>
      <c r="BC85" s="19">
        <v>2.7318794628383598</v>
      </c>
      <c r="BD85" s="19">
        <v>96.753120818455002</v>
      </c>
      <c r="BE85" s="19">
        <v>12.9101859058143</v>
      </c>
      <c r="BF85" s="19">
        <v>174.785992066256</v>
      </c>
      <c r="BG85" s="19">
        <v>96.961385779584006</v>
      </c>
      <c r="BH85" s="19">
        <v>605.27837372890303</v>
      </c>
      <c r="BI85" s="19">
        <v>8500.1729285968104</v>
      </c>
      <c r="BJ85" s="19">
        <v>33.087872237833302</v>
      </c>
      <c r="BK85" s="19">
        <v>0.99288118933714198</v>
      </c>
      <c r="BL85" s="19">
        <v>176.647587035584</v>
      </c>
      <c r="BM85" s="19">
        <v>22169.109158671301</v>
      </c>
      <c r="BN85" s="19">
        <v>166.76338859984199</v>
      </c>
      <c r="BO85" s="19">
        <v>261.27482720722497</v>
      </c>
      <c r="BP85" s="19">
        <v>329.73234309482098</v>
      </c>
      <c r="BQ85" s="19">
        <v>13.5961598514833</v>
      </c>
      <c r="BR85" s="19">
        <v>1.12026848499026</v>
      </c>
      <c r="BS85" s="19">
        <v>53.964256954244298</v>
      </c>
      <c r="BT85" s="19">
        <v>44.8214387577247</v>
      </c>
      <c r="BU85" s="19">
        <v>103.492530495607</v>
      </c>
      <c r="BV85" s="19">
        <v>33052.649830533999</v>
      </c>
      <c r="BW85" s="19">
        <v>1612.2476564686101</v>
      </c>
      <c r="BX85" s="19">
        <v>74.926480438292799</v>
      </c>
      <c r="BY85" s="19">
        <v>10811.425331267401</v>
      </c>
      <c r="BZ85" s="19">
        <v>14367.7623446039</v>
      </c>
      <c r="CA85" s="19">
        <v>540.498105554022</v>
      </c>
      <c r="CB85" s="19">
        <v>266.10136194216398</v>
      </c>
      <c r="CC85" s="19">
        <v>3185.9381096746201</v>
      </c>
      <c r="CD85" s="19">
        <v>2238.1291493051899</v>
      </c>
      <c r="CE85" s="19">
        <v>4741.6698622396098</v>
      </c>
      <c r="CF85" s="19">
        <v>252.58873595030801</v>
      </c>
      <c r="CG85" s="19">
        <v>0</v>
      </c>
      <c r="CH85" s="19">
        <v>675.35137521070305</v>
      </c>
      <c r="CI85" s="19">
        <v>310.70498580629601</v>
      </c>
      <c r="CJ85" s="19">
        <v>709.69440377838305</v>
      </c>
      <c r="CK85" s="19">
        <v>22.531536416506299</v>
      </c>
      <c r="CL85" s="19">
        <v>2535.5848695841401</v>
      </c>
      <c r="CM85" s="19">
        <v>11.5406402350419</v>
      </c>
      <c r="CN85" s="19">
        <v>119.791957614843</v>
      </c>
      <c r="CO85" s="19">
        <v>41.242286251141401</v>
      </c>
      <c r="CP85" s="19">
        <v>679.822235784447</v>
      </c>
      <c r="CQ85" s="19">
        <v>10.427084780931599</v>
      </c>
      <c r="CR85" s="19">
        <v>145.71647210638201</v>
      </c>
      <c r="CS85" s="19">
        <v>43.173345936445102</v>
      </c>
      <c r="CT85" s="19">
        <v>64.550884327657201</v>
      </c>
      <c r="CU85" s="19">
        <v>1223.2684714927</v>
      </c>
      <c r="CV85" s="19">
        <v>12.5136306124406</v>
      </c>
      <c r="CW85" s="19">
        <v>34.332948666138499</v>
      </c>
      <c r="CX85" s="19">
        <v>11772.401410439301</v>
      </c>
      <c r="CY85" s="19">
        <v>26.1865425687811</v>
      </c>
      <c r="CZ85" s="19">
        <v>12.9766388200193</v>
      </c>
      <c r="DA85" s="19">
        <v>234.918576947096</v>
      </c>
      <c r="DB85" s="19">
        <v>11.193255063996199</v>
      </c>
      <c r="DC85" s="19">
        <v>144.72738740669899</v>
      </c>
      <c r="DD85" s="19">
        <v>12660.063034913799</v>
      </c>
      <c r="DE85" s="19">
        <v>540.39899080258499</v>
      </c>
      <c r="DF85" s="19">
        <v>11.6439680046983</v>
      </c>
      <c r="DG85" s="19">
        <v>391.71003663074703</v>
      </c>
      <c r="DH85" s="19">
        <v>85.427720191860601</v>
      </c>
      <c r="DI85" s="19">
        <v>733.12100071487305</v>
      </c>
      <c r="DJ85" s="19">
        <v>26.235834574014799</v>
      </c>
      <c r="DK85" s="19">
        <v>47.930642272918902</v>
      </c>
      <c r="DL85" s="19">
        <v>11870.654493096101</v>
      </c>
      <c r="DM85" s="19">
        <v>2768.8031367096701</v>
      </c>
      <c r="DN85" s="19">
        <v>104.88967822040399</v>
      </c>
      <c r="DO85" s="19">
        <v>20.772158706065198</v>
      </c>
      <c r="DP85" s="19">
        <v>450.44347811209099</v>
      </c>
      <c r="DQ85" s="19">
        <v>1383.7328326751001</v>
      </c>
      <c r="DR85" s="19">
        <v>1945.8247823184299</v>
      </c>
      <c r="DS85" s="19">
        <v>1656.72874021353</v>
      </c>
      <c r="DT85" s="19">
        <v>3820.49593066545</v>
      </c>
      <c r="DU85" s="19">
        <v>327.30020825987202</v>
      </c>
      <c r="DV85" s="19">
        <v>88.630006841695703</v>
      </c>
      <c r="DW85" s="19">
        <v>1058.23752081512</v>
      </c>
      <c r="DX85" s="19">
        <v>9735.8107799117806</v>
      </c>
      <c r="DY85" s="19">
        <v>1844.06466368771</v>
      </c>
      <c r="DZ85" s="19">
        <v>397.12904390328498</v>
      </c>
      <c r="EA85" s="19">
        <v>2376.3002050216</v>
      </c>
      <c r="EB85" s="19">
        <v>54366.098984443699</v>
      </c>
      <c r="EC85" s="19">
        <v>7.7790564411206198</v>
      </c>
      <c r="ED85" s="19">
        <v>367.851171717211</v>
      </c>
      <c r="EE85" s="19">
        <v>6397.7039697210503</v>
      </c>
      <c r="EF85" s="19">
        <v>16.9683269015914</v>
      </c>
      <c r="EG85" s="19">
        <v>13.8864389638511</v>
      </c>
      <c r="EH85" s="19">
        <v>1.682658575072</v>
      </c>
      <c r="EI85" s="19">
        <v>6511.07282543156</v>
      </c>
      <c r="EJ85" s="19">
        <v>36.730479885161998</v>
      </c>
      <c r="EK85" s="19">
        <v>18.318070810274001</v>
      </c>
      <c r="EL85" s="19">
        <v>13.2076955926265</v>
      </c>
      <c r="EM85" s="19">
        <v>37135.819903234697</v>
      </c>
      <c r="EN85" s="19">
        <v>294.74570869058101</v>
      </c>
      <c r="EO85" s="19">
        <v>106.629006037938</v>
      </c>
      <c r="EP85" s="19">
        <v>21.539703938643999</v>
      </c>
      <c r="EQ85" s="19">
        <v>2.3908890037593802E-2</v>
      </c>
      <c r="ER85" s="19">
        <v>2412.9985747226001</v>
      </c>
      <c r="ES85" s="19">
        <v>17.0580144876823</v>
      </c>
      <c r="ET85" s="19">
        <v>3270.7115142010798</v>
      </c>
      <c r="EU85" s="19">
        <v>1003.39659750122</v>
      </c>
      <c r="EV85" s="19">
        <v>2.2751676844321902</v>
      </c>
      <c r="EW85" s="19">
        <v>88.311753001658204</v>
      </c>
      <c r="EX85" s="19">
        <v>55.070934462762096</v>
      </c>
      <c r="EY85" s="19">
        <v>1795.59213253639</v>
      </c>
      <c r="EZ85" s="19">
        <v>5260.4009343584103</v>
      </c>
      <c r="FA85" s="19">
        <v>14.091274783068901</v>
      </c>
      <c r="FB85" s="19">
        <v>46866.273373641801</v>
      </c>
      <c r="FC85" s="19">
        <v>3.7716641774651598</v>
      </c>
      <c r="FD85" s="19">
        <v>33919.936324003997</v>
      </c>
      <c r="FE85" s="19">
        <v>8.8381554568508207</v>
      </c>
      <c r="FF85" s="19">
        <v>7.0959665971774504</v>
      </c>
      <c r="FG85" s="19">
        <v>10.092746006764401</v>
      </c>
      <c r="FH85" s="19">
        <v>221.37645511477501</v>
      </c>
      <c r="FI85" s="19">
        <v>102.035892933733</v>
      </c>
      <c r="FJ85" s="19">
        <v>3300.3944235723402</v>
      </c>
      <c r="FK85" s="19">
        <v>369.30941140220699</v>
      </c>
      <c r="FL85" s="19">
        <v>300.79751771514299</v>
      </c>
      <c r="FM85" s="19">
        <v>417.79451703686402</v>
      </c>
      <c r="FN85" s="19">
        <v>7957.9834474832796</v>
      </c>
      <c r="FO85" s="19">
        <v>18761.767804565199</v>
      </c>
      <c r="FP85" s="19">
        <v>242.75284834863101</v>
      </c>
      <c r="FQ85" s="19">
        <v>179453.54418675901</v>
      </c>
      <c r="FR85" s="19">
        <v>64.339404402448906</v>
      </c>
      <c r="FS85" s="19">
        <v>193.71635423989201</v>
      </c>
      <c r="FT85" s="19">
        <v>44.643961070312699</v>
      </c>
      <c r="FU85" s="19">
        <v>863.27708199764299</v>
      </c>
      <c r="FV85" s="19">
        <v>11979.444750103199</v>
      </c>
      <c r="FW85" s="19">
        <v>97.107388900243805</v>
      </c>
      <c r="FX85" s="19">
        <v>73.983338719341006</v>
      </c>
      <c r="FY85" s="19">
        <v>36.170408831858197</v>
      </c>
      <c r="FZ85" s="19">
        <v>810320.96242007997</v>
      </c>
      <c r="GA85" s="15">
        <v>60.143999999999998</v>
      </c>
      <c r="GB85" s="15">
        <v>6146.5249999999996</v>
      </c>
      <c r="GC85" s="15">
        <v>40450.315000000002</v>
      </c>
      <c r="GD85" s="15">
        <v>1913.327</v>
      </c>
      <c r="GE85" s="15">
        <v>7760.8370000000004</v>
      </c>
      <c r="GF85" s="15">
        <v>258.70999999999998</v>
      </c>
      <c r="GG85" s="15">
        <v>2325.2080000000001</v>
      </c>
      <c r="GH85" s="15">
        <v>1107.0989999999999</v>
      </c>
      <c r="GI85" s="15">
        <v>331570.14</v>
      </c>
      <c r="GJ85" s="15">
        <v>106.65</v>
      </c>
      <c r="GK85" s="15">
        <v>7.6020000000000003</v>
      </c>
      <c r="GL85" s="15">
        <v>5483.308</v>
      </c>
      <c r="GM85" s="15">
        <v>1126.067</v>
      </c>
      <c r="GN85" s="15">
        <v>96.588999999999999</v>
      </c>
    </row>
    <row r="86" spans="1:196">
      <c r="A86" s="19" t="s">
        <v>277</v>
      </c>
      <c r="B86" s="19" t="s">
        <v>278</v>
      </c>
      <c r="C86" s="19">
        <v>2.3237544067190301</v>
      </c>
      <c r="D86" s="19">
        <v>0.93911565387260998</v>
      </c>
      <c r="E86" s="19">
        <v>222.63693730737799</v>
      </c>
      <c r="F86" s="19">
        <v>4.1202557099405004</v>
      </c>
      <c r="G86" s="19">
        <v>0.85742118624835095</v>
      </c>
      <c r="H86" s="19">
        <v>0.27576317373993198</v>
      </c>
      <c r="I86" s="19">
        <v>24.144191051450701</v>
      </c>
      <c r="J86" s="19">
        <v>17.5157270868818</v>
      </c>
      <c r="K86" s="19">
        <v>4.2910389038996097</v>
      </c>
      <c r="L86" s="39">
        <v>8.3455720206850402E-8</v>
      </c>
      <c r="M86" s="19">
        <v>180.73575535473699</v>
      </c>
      <c r="N86" s="19">
        <v>29.347362928189899</v>
      </c>
      <c r="O86" s="19">
        <v>5.0741454371197703E-2</v>
      </c>
      <c r="P86" s="19">
        <v>0.29575976879537402</v>
      </c>
      <c r="Q86" s="19">
        <v>26.959173661755699</v>
      </c>
      <c r="R86" s="19">
        <v>2.1961359528212699E-4</v>
      </c>
      <c r="S86" s="19">
        <v>0.140440723151457</v>
      </c>
      <c r="T86" s="39">
        <v>3.0410902260349497E-7</v>
      </c>
      <c r="U86" s="19">
        <v>0.36605356303677999</v>
      </c>
      <c r="V86" s="19">
        <v>1.6140800869076899</v>
      </c>
      <c r="W86" s="19">
        <v>4.1904518909313699E-3</v>
      </c>
      <c r="X86" s="19">
        <v>2.11217455261714</v>
      </c>
      <c r="Y86" s="19">
        <v>0.21868659425638501</v>
      </c>
      <c r="Z86" s="19">
        <v>23.405587534364798</v>
      </c>
      <c r="AA86" s="19">
        <v>0.233908771908204</v>
      </c>
      <c r="AB86" s="19">
        <v>5.86407607922508E-2</v>
      </c>
      <c r="AC86" s="19">
        <v>3.50401581739999E-2</v>
      </c>
      <c r="AD86" s="19">
        <v>3.1075146682464801E-2</v>
      </c>
      <c r="AE86" s="19">
        <v>1.3575405787244199</v>
      </c>
      <c r="AF86" s="19">
        <v>155.88662812083899</v>
      </c>
      <c r="AG86" s="19">
        <v>6.9318811345538703E-2</v>
      </c>
      <c r="AH86" s="19">
        <v>5.17868902592308</v>
      </c>
      <c r="AI86" s="19">
        <v>3.76268428930016</v>
      </c>
      <c r="AJ86" s="19">
        <v>458.153750626727</v>
      </c>
      <c r="AK86" s="19">
        <v>0.39134656979992899</v>
      </c>
      <c r="AL86" s="19">
        <v>3.6695677278647501E-3</v>
      </c>
      <c r="AM86" s="19">
        <v>0.22165241806925001</v>
      </c>
      <c r="AN86" s="19">
        <v>0.45892115155631802</v>
      </c>
      <c r="AO86" s="19">
        <v>1.1489684141030501</v>
      </c>
      <c r="AP86" s="19">
        <v>0.462350489452998</v>
      </c>
      <c r="AQ86" s="19">
        <v>2.3340734312622402E-3</v>
      </c>
      <c r="AR86" s="19">
        <v>2.8309530617332102</v>
      </c>
      <c r="AS86" s="19">
        <v>0.62542218370505698</v>
      </c>
      <c r="AT86" s="39">
        <v>8.1273710182818599E-8</v>
      </c>
      <c r="AU86" s="19">
        <v>0.76319765276482998</v>
      </c>
      <c r="AV86" s="19">
        <v>36.490192262655903</v>
      </c>
      <c r="AW86" s="19">
        <v>0.42735451503621602</v>
      </c>
      <c r="AX86" s="19">
        <v>1.3532186321909201</v>
      </c>
      <c r="AY86" s="19">
        <v>0.82718667513062305</v>
      </c>
      <c r="AZ86" s="19">
        <v>122.342073165138</v>
      </c>
      <c r="BA86" s="19">
        <v>0.23788367413865999</v>
      </c>
      <c r="BB86" s="39">
        <v>5.9816863241616399E-7</v>
      </c>
      <c r="BC86" s="19">
        <v>0.36854332674761497</v>
      </c>
      <c r="BD86" s="19">
        <v>0.78877327336121295</v>
      </c>
      <c r="BE86" s="39">
        <v>2.13247828490489E-7</v>
      </c>
      <c r="BF86" s="19">
        <v>10.833331997413399</v>
      </c>
      <c r="BG86" s="19">
        <v>1.54431379111313E-2</v>
      </c>
      <c r="BH86" s="19">
        <v>2.9100202013643002</v>
      </c>
      <c r="BI86" s="19">
        <v>93.935879179601201</v>
      </c>
      <c r="BJ86" s="19">
        <v>0.28678987606485601</v>
      </c>
      <c r="BK86" s="19">
        <v>7.1849062339486097E-2</v>
      </c>
      <c r="BL86" s="19">
        <v>0.32916014803452898</v>
      </c>
      <c r="BM86" s="19">
        <v>32.490463885564999</v>
      </c>
      <c r="BN86" s="19">
        <v>5.2563016670962099</v>
      </c>
      <c r="BO86" s="19">
        <v>34.049987569651698</v>
      </c>
      <c r="BP86" s="19">
        <v>0.41596312385228701</v>
      </c>
      <c r="BQ86" s="19">
        <v>3.6860399562460899</v>
      </c>
      <c r="BR86" s="19">
        <v>6.2087715943789597E-2</v>
      </c>
      <c r="BS86" s="19">
        <v>4.6813470088425298E-2</v>
      </c>
      <c r="BT86" s="19">
        <v>0.204793692328997</v>
      </c>
      <c r="BU86" s="19">
        <v>1.1035952544060199</v>
      </c>
      <c r="BV86" s="19">
        <v>20.320143101186002</v>
      </c>
      <c r="BW86" s="19">
        <v>3.0653671244888998</v>
      </c>
      <c r="BX86" s="19">
        <v>0.39411319520669202</v>
      </c>
      <c r="BY86" s="19">
        <v>1466.48598749389</v>
      </c>
      <c r="BZ86" s="19">
        <v>288.64856279486298</v>
      </c>
      <c r="CA86" s="19">
        <v>53.313956148241402</v>
      </c>
      <c r="CB86" s="19">
        <v>726.82642396283802</v>
      </c>
      <c r="CC86" s="19">
        <v>21.455945999720001</v>
      </c>
      <c r="CD86" s="19">
        <v>175.57623603249101</v>
      </c>
      <c r="CE86" s="19">
        <v>81.008126100382995</v>
      </c>
      <c r="CF86" s="19">
        <v>0.74577631460527904</v>
      </c>
      <c r="CG86" s="19">
        <v>61.184546952612699</v>
      </c>
      <c r="CH86" s="19">
        <v>0</v>
      </c>
      <c r="CI86" s="19">
        <v>0.90967947374628599</v>
      </c>
      <c r="CJ86" s="19">
        <v>4.8786671610349002</v>
      </c>
      <c r="CK86" s="39">
        <v>2.2699331396055601E-7</v>
      </c>
      <c r="CL86" s="19">
        <v>988.62762644446195</v>
      </c>
      <c r="CM86" s="19">
        <v>0.46389167003510401</v>
      </c>
      <c r="CN86" s="19">
        <v>3.8921743623687603E-2</v>
      </c>
      <c r="CO86" s="19">
        <v>1.54487943167198E-2</v>
      </c>
      <c r="CP86" s="19">
        <v>322.727080660166</v>
      </c>
      <c r="CQ86" s="19">
        <v>6.4580537474548602E-2</v>
      </c>
      <c r="CR86" s="19">
        <v>0.175176699393886</v>
      </c>
      <c r="CS86" s="19">
        <v>76.572276415434999</v>
      </c>
      <c r="CT86" s="19">
        <v>0.49728717044315901</v>
      </c>
      <c r="CU86" s="19">
        <v>4.1430950660184296</v>
      </c>
      <c r="CV86" s="19">
        <v>4.02505085925609E-2</v>
      </c>
      <c r="CW86" s="19">
        <v>1.3036639865789301E-2</v>
      </c>
      <c r="CX86" s="19">
        <v>101.96669315012799</v>
      </c>
      <c r="CY86" s="19">
        <v>8.8169393597840096E-2</v>
      </c>
      <c r="CZ86" s="19">
        <v>0.92467224431153705</v>
      </c>
      <c r="DA86" s="19">
        <v>2.2243137675483502</v>
      </c>
      <c r="DB86" s="19">
        <v>1.3853737043866801</v>
      </c>
      <c r="DC86" s="19">
        <v>1.51458898889635</v>
      </c>
      <c r="DD86" s="19">
        <v>7.8457738152846304</v>
      </c>
      <c r="DE86" s="19">
        <v>0.32423001248009398</v>
      </c>
      <c r="DF86" s="19">
        <v>8.2158374953391095E-2</v>
      </c>
      <c r="DG86" s="19">
        <v>30.4315009513757</v>
      </c>
      <c r="DH86" s="19">
        <v>11.415670830023901</v>
      </c>
      <c r="DI86" s="19">
        <v>0.85703529116170596</v>
      </c>
      <c r="DJ86" s="19">
        <v>1.5347666683938499E-3</v>
      </c>
      <c r="DK86" s="19">
        <v>1.1420339722158299</v>
      </c>
      <c r="DL86" s="19">
        <v>64.311602469312305</v>
      </c>
      <c r="DM86" s="19">
        <v>0.76178407492463296</v>
      </c>
      <c r="DN86" s="19">
        <v>0.118187364793682</v>
      </c>
      <c r="DO86" s="19">
        <v>0.19288503434448101</v>
      </c>
      <c r="DP86" s="19">
        <v>4.3993057323704301</v>
      </c>
      <c r="DQ86" s="19">
        <v>1.1348377370163401</v>
      </c>
      <c r="DR86" s="19">
        <v>96.837517429152399</v>
      </c>
      <c r="DS86" s="19">
        <v>28.725500512092399</v>
      </c>
      <c r="DT86" s="19">
        <v>1.4631808098932899</v>
      </c>
      <c r="DU86" s="19">
        <v>0.28148475445600502</v>
      </c>
      <c r="DV86" s="19">
        <v>0.63819011112341995</v>
      </c>
      <c r="DW86" s="19">
        <v>1.4354641055683499</v>
      </c>
      <c r="DX86" s="19">
        <v>10.957169998353701</v>
      </c>
      <c r="DY86" s="19">
        <v>1.80803931443389</v>
      </c>
      <c r="DZ86" s="19">
        <v>10.533347105600701</v>
      </c>
      <c r="EA86" s="19">
        <v>577.95162060829102</v>
      </c>
      <c r="EB86" s="19">
        <v>40.841187185286898</v>
      </c>
      <c r="EC86" s="19">
        <v>1.8590061882833</v>
      </c>
      <c r="ED86" s="19">
        <v>6.4656901258435999</v>
      </c>
      <c r="EE86" s="19">
        <v>9.3940976571346209</v>
      </c>
      <c r="EF86" s="19">
        <v>1.5721401038145699</v>
      </c>
      <c r="EG86" s="39">
        <v>1.40232939751163E-7</v>
      </c>
      <c r="EH86" s="19">
        <v>6.9533496620108895E-2</v>
      </c>
      <c r="EI86" s="19">
        <v>2791.1381735519199</v>
      </c>
      <c r="EJ86" s="19">
        <v>0.85030989262441903</v>
      </c>
      <c r="EK86" s="19">
        <v>24.008976350026199</v>
      </c>
      <c r="EL86" s="19">
        <v>0.458489314494822</v>
      </c>
      <c r="EM86" s="19">
        <v>15.573691467039099</v>
      </c>
      <c r="EN86" s="19">
        <v>2.13133884401649</v>
      </c>
      <c r="EO86" s="19">
        <v>1.74537449496671</v>
      </c>
      <c r="EP86" s="19">
        <v>3.7401870020238197E-2</v>
      </c>
      <c r="EQ86" s="19">
        <v>2.1046555703522901E-2</v>
      </c>
      <c r="ER86" s="19">
        <v>48.502965770849698</v>
      </c>
      <c r="ES86" s="19">
        <v>2.09709869942093</v>
      </c>
      <c r="ET86" s="19">
        <v>22.909715171343301</v>
      </c>
      <c r="EU86" s="19">
        <v>1.01062308909016</v>
      </c>
      <c r="EV86" s="19">
        <v>267.19350536034699</v>
      </c>
      <c r="EW86" s="19">
        <v>218.334486364372</v>
      </c>
      <c r="EX86" s="19">
        <v>2.56766080251579E-4</v>
      </c>
      <c r="EY86" s="19">
        <v>11.5794465299242</v>
      </c>
      <c r="EZ86" s="19">
        <v>4.6985847006412698</v>
      </c>
      <c r="FA86" s="19">
        <v>114.86442057762</v>
      </c>
      <c r="FB86" s="19">
        <v>34.473834967255598</v>
      </c>
      <c r="FC86" s="19">
        <v>0.19270739677264101</v>
      </c>
      <c r="FD86" s="19">
        <v>7.5986192064646199</v>
      </c>
      <c r="FE86" s="19">
        <v>0.11885059735016899</v>
      </c>
      <c r="FF86" s="39">
        <v>2.02488285339854E-7</v>
      </c>
      <c r="FG86" s="19">
        <v>3.2767353877267598E-2</v>
      </c>
      <c r="FH86" s="19">
        <v>1.0718830912892401</v>
      </c>
      <c r="FI86" s="19">
        <v>33.813981496831502</v>
      </c>
      <c r="FJ86" s="19">
        <v>184.91463164121299</v>
      </c>
      <c r="FK86" s="19">
        <v>0.77076391534064703</v>
      </c>
      <c r="FL86" s="19">
        <v>6.4818192923741904</v>
      </c>
      <c r="FM86" s="19">
        <v>10.9801125285785</v>
      </c>
      <c r="FN86" s="19">
        <v>593.27367658179799</v>
      </c>
      <c r="FO86" s="19">
        <v>56.886157335033097</v>
      </c>
      <c r="FP86" s="19">
        <v>2.0726261224865699</v>
      </c>
      <c r="FQ86" s="19">
        <v>2676.1042651367402</v>
      </c>
      <c r="FR86" s="19">
        <v>0.13921368723281199</v>
      </c>
      <c r="FS86" s="19">
        <v>0.53959150262232503</v>
      </c>
      <c r="FT86" s="19">
        <v>4.3235494217726302E-2</v>
      </c>
      <c r="FU86" s="19">
        <v>1.0537106996125001</v>
      </c>
      <c r="FV86" s="19">
        <v>3.1329472574404198</v>
      </c>
      <c r="FW86" s="19">
        <v>72.640651566626602</v>
      </c>
      <c r="FX86" s="19">
        <v>0.114072817519338</v>
      </c>
      <c r="FY86" s="19">
        <v>6.8816675112073095E-2</v>
      </c>
      <c r="FZ86" s="19">
        <v>14056.386837074</v>
      </c>
      <c r="GA86" s="15">
        <v>0</v>
      </c>
      <c r="GB86" s="15">
        <v>0</v>
      </c>
      <c r="GC86" s="15">
        <v>0</v>
      </c>
      <c r="GD86" s="15">
        <v>0</v>
      </c>
      <c r="GE86" s="15">
        <v>305.16800000000001</v>
      </c>
      <c r="GF86" s="15">
        <v>0</v>
      </c>
      <c r="GG86" s="15">
        <v>0</v>
      </c>
      <c r="GH86" s="15">
        <v>0</v>
      </c>
      <c r="GI86" s="15">
        <v>481.637</v>
      </c>
      <c r="GJ86" s="15">
        <v>0</v>
      </c>
      <c r="GK86" s="15">
        <v>0</v>
      </c>
      <c r="GL86" s="15">
        <v>0</v>
      </c>
      <c r="GM86" s="15">
        <v>0</v>
      </c>
      <c r="GN86" s="15">
        <v>0</v>
      </c>
    </row>
    <row r="87" spans="1:196">
      <c r="A87" s="19" t="s">
        <v>20</v>
      </c>
      <c r="B87" s="19" t="s">
        <v>279</v>
      </c>
      <c r="C87" s="19">
        <v>490.47428434956799</v>
      </c>
      <c r="D87" s="19">
        <v>1.4397006766031499</v>
      </c>
      <c r="E87" s="19">
        <v>31.3726792032666</v>
      </c>
      <c r="F87" s="19">
        <v>8.5441850535555502E-2</v>
      </c>
      <c r="G87" s="19">
        <v>6.1821471580351002</v>
      </c>
      <c r="H87" s="19">
        <v>1.3846368386098</v>
      </c>
      <c r="I87" s="19">
        <v>7.8678162057226197</v>
      </c>
      <c r="J87" s="19">
        <v>251.07815609219301</v>
      </c>
      <c r="K87" s="19">
        <v>153.421143753683</v>
      </c>
      <c r="L87" s="39">
        <v>5.3705447768642401E-8</v>
      </c>
      <c r="M87" s="19">
        <v>7.2503821058001003E-2</v>
      </c>
      <c r="N87" s="19">
        <v>0.89964319678295102</v>
      </c>
      <c r="O87" s="19">
        <v>1.7381697509525401E-3</v>
      </c>
      <c r="P87" s="19">
        <v>86.501725870811896</v>
      </c>
      <c r="Q87" s="19">
        <v>135.97023004574899</v>
      </c>
      <c r="R87" s="19">
        <v>0.157045939140875</v>
      </c>
      <c r="S87" s="19">
        <v>1.37235889807426</v>
      </c>
      <c r="T87" s="39">
        <v>1.7598091175090401E-7</v>
      </c>
      <c r="U87" s="19">
        <v>4.9462174413705401E-2</v>
      </c>
      <c r="V87" s="19">
        <v>1.6013270553124199</v>
      </c>
      <c r="W87" s="39">
        <v>9.1549312726205893E-5</v>
      </c>
      <c r="X87" s="19">
        <v>50.530350687507799</v>
      </c>
      <c r="Y87" s="19">
        <v>2.0400466858105801E-2</v>
      </c>
      <c r="Z87" s="19">
        <v>123.608474302003</v>
      </c>
      <c r="AA87" s="19">
        <v>8.3346470126192292E-3</v>
      </c>
      <c r="AB87" s="19">
        <v>1.86113013187016E-2</v>
      </c>
      <c r="AC87" s="39">
        <v>1.52113298201992E-7</v>
      </c>
      <c r="AD87" s="19">
        <v>6.2428397938376597E-3</v>
      </c>
      <c r="AE87" s="19">
        <v>7.2574562257068806E-2</v>
      </c>
      <c r="AF87" s="19">
        <v>357.264468366762</v>
      </c>
      <c r="AG87" s="19">
        <v>4.2703387564921098E-2</v>
      </c>
      <c r="AH87" s="19">
        <v>2.71908315082161E-2</v>
      </c>
      <c r="AI87" s="19">
        <v>1.9963691902224601</v>
      </c>
      <c r="AJ87" s="19">
        <v>7657.9447654944597</v>
      </c>
      <c r="AK87" s="19">
        <v>0.28647694352839198</v>
      </c>
      <c r="AL87" s="19">
        <v>1.42959254857545E-2</v>
      </c>
      <c r="AM87" s="19">
        <v>0.13488340666752599</v>
      </c>
      <c r="AN87" s="19">
        <v>4.3920706858714402E-2</v>
      </c>
      <c r="AO87" s="19">
        <v>9.7286034824874301E-2</v>
      </c>
      <c r="AP87" s="19">
        <v>148.09288764036</v>
      </c>
      <c r="AQ87" s="19">
        <v>0.50098402859004498</v>
      </c>
      <c r="AR87" s="19">
        <v>10.8112182918067</v>
      </c>
      <c r="AS87" s="19">
        <v>101.14320027060199</v>
      </c>
      <c r="AT87" s="19">
        <v>0.79093996784703402</v>
      </c>
      <c r="AU87" s="19">
        <v>0.13551862571232501</v>
      </c>
      <c r="AV87" s="19">
        <v>52.992804056882797</v>
      </c>
      <c r="AW87" s="19">
        <v>1.45925417550969E-3</v>
      </c>
      <c r="AX87" s="19">
        <v>0.99035006008364901</v>
      </c>
      <c r="AY87" s="19">
        <v>0.18253491570515601</v>
      </c>
      <c r="AZ87" s="19">
        <v>18.148876122110099</v>
      </c>
      <c r="BA87" s="19">
        <v>0.13473470908931201</v>
      </c>
      <c r="BB87" s="19">
        <v>1.4733798400350599E-2</v>
      </c>
      <c r="BC87" s="19">
        <v>2.6634103757255498E-3</v>
      </c>
      <c r="BD87" s="19">
        <v>15.579475716521999</v>
      </c>
      <c r="BE87" s="39">
        <v>1.2097291529688099E-7</v>
      </c>
      <c r="BF87" s="19">
        <v>2.25811465214771</v>
      </c>
      <c r="BG87" s="19">
        <v>2.8910773606173799E-3</v>
      </c>
      <c r="BH87" s="19">
        <v>241.20387413323201</v>
      </c>
      <c r="BI87" s="19">
        <v>2503.2178869956902</v>
      </c>
      <c r="BJ87" s="19">
        <v>7.7927372499107403E-2</v>
      </c>
      <c r="BK87" s="19">
        <v>8.2000702900159495E-4</v>
      </c>
      <c r="BL87" s="19">
        <v>28.2353473950884</v>
      </c>
      <c r="BM87" s="19">
        <v>444.46135642522</v>
      </c>
      <c r="BN87" s="19">
        <v>0.50241821913986595</v>
      </c>
      <c r="BO87" s="19">
        <v>1131.6028508030499</v>
      </c>
      <c r="BP87" s="19">
        <v>1.3751023047582601E-4</v>
      </c>
      <c r="BQ87" s="19">
        <v>4.1095083554574502E-2</v>
      </c>
      <c r="BR87" s="39">
        <v>9.5085554025195596E-8</v>
      </c>
      <c r="BS87" s="19">
        <v>2.0781904637960701E-4</v>
      </c>
      <c r="BT87" s="39">
        <v>1.0523166673976999E-7</v>
      </c>
      <c r="BU87" s="19">
        <v>1.63067233263901E-3</v>
      </c>
      <c r="BV87" s="19">
        <v>14.408043457133999</v>
      </c>
      <c r="BW87" s="19">
        <v>28.961414054453801</v>
      </c>
      <c r="BX87" s="19">
        <v>0.535020030300834</v>
      </c>
      <c r="BY87" s="19">
        <v>595.65276547666099</v>
      </c>
      <c r="BZ87" s="19">
        <v>9.5850224398689701</v>
      </c>
      <c r="CA87" s="19">
        <v>664.66634985572102</v>
      </c>
      <c r="CB87" s="19">
        <v>3.9882123313631501</v>
      </c>
      <c r="CC87" s="19">
        <v>9.6689888563021498</v>
      </c>
      <c r="CD87" s="19">
        <v>258.45637575870597</v>
      </c>
      <c r="CE87" s="19">
        <v>8348.4947236565495</v>
      </c>
      <c r="CF87" s="19">
        <v>1.41299719279081E-3</v>
      </c>
      <c r="CG87" s="19">
        <v>1001.45175209402</v>
      </c>
      <c r="CH87" s="19">
        <v>1.01987545276917E-2</v>
      </c>
      <c r="CI87" s="19">
        <v>0</v>
      </c>
      <c r="CJ87" s="19">
        <v>0.47697038082279303</v>
      </c>
      <c r="CK87" s="39">
        <v>1.0261950570635901E-7</v>
      </c>
      <c r="CL87" s="19">
        <v>0.78173118921912599</v>
      </c>
      <c r="CM87" s="19">
        <v>319.35090975124098</v>
      </c>
      <c r="CN87" s="19">
        <v>1.92038752092226E-2</v>
      </c>
      <c r="CO87" s="19">
        <v>76.786364215228602</v>
      </c>
      <c r="CP87" s="19">
        <v>5.6908270917990604</v>
      </c>
      <c r="CQ87" s="39">
        <v>1.5074675357736301E-7</v>
      </c>
      <c r="CR87" s="39">
        <v>1.6527947908389801E-8</v>
      </c>
      <c r="CS87" s="19">
        <v>1.2722444850035201E-3</v>
      </c>
      <c r="CT87" s="19">
        <v>353.01962569202198</v>
      </c>
      <c r="CU87" s="19">
        <v>7.4717324880914804</v>
      </c>
      <c r="CV87" s="19">
        <v>1.33365178857401</v>
      </c>
      <c r="CW87" s="19">
        <v>6.3382024887701904E-3</v>
      </c>
      <c r="CX87" s="19">
        <v>4.2431422950289299</v>
      </c>
      <c r="CY87" s="39">
        <v>1.3477022318721601E-7</v>
      </c>
      <c r="CZ87" s="19">
        <v>4.2944647708342302E-3</v>
      </c>
      <c r="DA87" s="19">
        <v>205.069594984535</v>
      </c>
      <c r="DB87" s="19">
        <v>6.4328985956262404E-3</v>
      </c>
      <c r="DC87" s="19">
        <v>3.7094606271606302E-3</v>
      </c>
      <c r="DD87" s="19">
        <v>1.19085328734545</v>
      </c>
      <c r="DE87" s="19">
        <v>115.23834954671101</v>
      </c>
      <c r="DF87" s="19">
        <v>6.1473604786090403</v>
      </c>
      <c r="DG87" s="19">
        <v>44.503733369844099</v>
      </c>
      <c r="DH87" s="19">
        <v>3.0713718137563798E-3</v>
      </c>
      <c r="DI87" s="19">
        <v>6.7719835384081797E-3</v>
      </c>
      <c r="DJ87" s="19">
        <v>0.70505111583379498</v>
      </c>
      <c r="DK87" s="19">
        <v>3.0778390877609701E-3</v>
      </c>
      <c r="DL87" s="19">
        <v>3649.9056025068799</v>
      </c>
      <c r="DM87" s="19">
        <v>8.0354278476461205E-2</v>
      </c>
      <c r="DN87" s="19">
        <v>5.3640378327799096E-3</v>
      </c>
      <c r="DO87" s="19">
        <v>4.4719165055735997E-2</v>
      </c>
      <c r="DP87" s="19">
        <v>0.49332244532387898</v>
      </c>
      <c r="DQ87" s="19">
        <v>8.0858947019502203</v>
      </c>
      <c r="DR87" s="19">
        <v>0.34253290865590702</v>
      </c>
      <c r="DS87" s="19">
        <v>2.6707472490752302</v>
      </c>
      <c r="DT87" s="19">
        <v>6.0525545795101297E-2</v>
      </c>
      <c r="DU87" s="19">
        <v>1.1094212845083501E-2</v>
      </c>
      <c r="DV87" s="19">
        <v>6.2656812556849104</v>
      </c>
      <c r="DW87" s="19">
        <v>0.111705761405699</v>
      </c>
      <c r="DX87" s="19">
        <v>6.3135673136653203</v>
      </c>
      <c r="DY87" s="19">
        <v>642.56266882246098</v>
      </c>
      <c r="DZ87" s="19">
        <v>546.642846673588</v>
      </c>
      <c r="EA87" s="19">
        <v>0.67094307098046302</v>
      </c>
      <c r="EB87" s="19">
        <v>873.74326463442401</v>
      </c>
      <c r="EC87" s="19">
        <v>28.4958244235896</v>
      </c>
      <c r="ED87" s="19">
        <v>1046.13531902104</v>
      </c>
      <c r="EE87" s="19">
        <v>6110.8092159857897</v>
      </c>
      <c r="EF87" s="19">
        <v>5.076727776909E-2</v>
      </c>
      <c r="EG87" s="39">
        <v>1.02882412716836E-7</v>
      </c>
      <c r="EH87" s="39">
        <v>1.2321147851767E-7</v>
      </c>
      <c r="EI87" s="19">
        <v>30.775150825198999</v>
      </c>
      <c r="EJ87" s="19">
        <v>4.31286010429399</v>
      </c>
      <c r="EK87" s="19">
        <v>12.9755630193131</v>
      </c>
      <c r="EL87" s="19">
        <v>5.7106721142847197E-3</v>
      </c>
      <c r="EM87" s="19">
        <v>122.97657216055499</v>
      </c>
      <c r="EN87" s="19">
        <v>11.307376362088799</v>
      </c>
      <c r="EO87" s="19">
        <v>28.421379577129901</v>
      </c>
      <c r="EP87" s="39">
        <v>1.2506011127247E-7</v>
      </c>
      <c r="EQ87" s="19">
        <v>1.32153424858965E-2</v>
      </c>
      <c r="ER87" s="19">
        <v>5.3937358644695701</v>
      </c>
      <c r="ES87" s="39">
        <v>3.0496036039747797E-7</v>
      </c>
      <c r="ET87" s="19">
        <v>1572.07612906643</v>
      </c>
      <c r="EU87" s="19">
        <v>3.65839065533372</v>
      </c>
      <c r="EV87" s="19">
        <v>1.6010470372847599E-4</v>
      </c>
      <c r="EW87" s="19">
        <v>1.4787550465750401</v>
      </c>
      <c r="EX87" s="39">
        <v>1.05173597580755E-7</v>
      </c>
      <c r="EY87" s="19">
        <v>201.77762784008701</v>
      </c>
      <c r="EZ87" s="19">
        <v>3120.4124115856198</v>
      </c>
      <c r="FA87" s="19">
        <v>17.6302321690792</v>
      </c>
      <c r="FB87" s="19">
        <v>3.0066515197564998</v>
      </c>
      <c r="FC87" s="19">
        <v>326.12533672852499</v>
      </c>
      <c r="FD87" s="19">
        <v>5.2679682370501197</v>
      </c>
      <c r="FE87" s="19">
        <v>0.18077469286446901</v>
      </c>
      <c r="FF87" s="39">
        <v>1.4545460684993999E-7</v>
      </c>
      <c r="FG87" s="19">
        <v>4.6241903572594497E-3</v>
      </c>
      <c r="FH87" s="19">
        <v>4.7325853685262001E-3</v>
      </c>
      <c r="FI87" s="19">
        <v>8.4891382951667094</v>
      </c>
      <c r="FJ87" s="19">
        <v>1330.87650883626</v>
      </c>
      <c r="FK87" s="19">
        <v>181.400483913664</v>
      </c>
      <c r="FL87" s="19">
        <v>2.0818022748074899E-2</v>
      </c>
      <c r="FM87" s="19">
        <v>1384.2481388245201</v>
      </c>
      <c r="FN87" s="19">
        <v>324.714946674435</v>
      </c>
      <c r="FO87" s="19">
        <v>984.87610361187205</v>
      </c>
      <c r="FP87" s="19">
        <v>1.1835606803629901E-2</v>
      </c>
      <c r="FQ87" s="19">
        <v>710.13124377165298</v>
      </c>
      <c r="FR87" s="19">
        <v>7.3667065010110198E-3</v>
      </c>
      <c r="FS87" s="19">
        <v>1143.7070791431399</v>
      </c>
      <c r="FT87" s="39">
        <v>1.01886662887816E-7</v>
      </c>
      <c r="FU87" s="19">
        <v>6.5510988784788298</v>
      </c>
      <c r="FV87" s="19">
        <v>146.036522456375</v>
      </c>
      <c r="FW87" s="19">
        <v>1.8061011468122001E-2</v>
      </c>
      <c r="FX87" s="19">
        <v>1.1026914653470301E-3</v>
      </c>
      <c r="FY87" s="19">
        <v>2.42171944140633E-3</v>
      </c>
      <c r="FZ87" s="19">
        <v>50753.522962677598</v>
      </c>
      <c r="GA87" s="15">
        <v>553.76800000000003</v>
      </c>
      <c r="GB87" s="15">
        <v>0.23200000000000001</v>
      </c>
      <c r="GC87" s="15">
        <v>1.528</v>
      </c>
      <c r="GD87" s="15">
        <v>9.016</v>
      </c>
      <c r="GE87" s="15">
        <v>5.5410000000000004</v>
      </c>
      <c r="GF87" s="15">
        <v>0.17</v>
      </c>
      <c r="GG87" s="15">
        <v>4.8259999999999996</v>
      </c>
      <c r="GH87" s="15">
        <v>20.603999999999999</v>
      </c>
      <c r="GI87" s="15">
        <v>0.57999999999999996</v>
      </c>
      <c r="GJ87" s="15">
        <v>5.0000000000000001E-3</v>
      </c>
      <c r="GK87" s="15">
        <v>4.3999999999999997E-2</v>
      </c>
      <c r="GL87" s="15">
        <v>0</v>
      </c>
      <c r="GM87" s="15">
        <v>0</v>
      </c>
      <c r="GN87" s="15">
        <v>4.0000000000000001E-3</v>
      </c>
    </row>
    <row r="88" spans="1:196">
      <c r="A88" s="19" t="s">
        <v>280</v>
      </c>
      <c r="B88" s="19" t="s">
        <v>281</v>
      </c>
      <c r="C88" s="19">
        <v>148.895955529714</v>
      </c>
      <c r="D88" s="19">
        <v>0.11517146664738399</v>
      </c>
      <c r="E88" s="19">
        <v>0.96881993276089695</v>
      </c>
      <c r="F88" s="19">
        <v>0.99053485302670197</v>
      </c>
      <c r="G88" s="19">
        <v>7.6691380821859501E-2</v>
      </c>
      <c r="H88" s="19">
        <v>3.15767489776419E-2</v>
      </c>
      <c r="I88" s="19">
        <v>38.073176330612696</v>
      </c>
      <c r="J88" s="19">
        <v>11.9475123887604</v>
      </c>
      <c r="K88" s="19">
        <v>0.70458630728680904</v>
      </c>
      <c r="L88" s="19">
        <v>1.9967640731024301</v>
      </c>
      <c r="M88" s="19">
        <v>13.8417356760683</v>
      </c>
      <c r="N88" s="19">
        <v>2.0693376571994002</v>
      </c>
      <c r="O88" s="19">
        <v>5.4275989967171E-3</v>
      </c>
      <c r="P88" s="19">
        <v>0.344076110793677</v>
      </c>
      <c r="Q88" s="19">
        <v>113.952288225987</v>
      </c>
      <c r="R88" s="19">
        <v>0.38461718660903998</v>
      </c>
      <c r="S88" s="19">
        <v>1.4374380462970699</v>
      </c>
      <c r="T88" s="19">
        <v>2.5479980275332599</v>
      </c>
      <c r="U88" s="19">
        <v>7.7780480813081603</v>
      </c>
      <c r="V88" s="19">
        <v>2.93727100043518E-2</v>
      </c>
      <c r="W88" s="19">
        <v>2.46106385063193</v>
      </c>
      <c r="X88" s="19">
        <v>9.0123869988765808</v>
      </c>
      <c r="Y88" s="19">
        <v>6.9339027743001003</v>
      </c>
      <c r="Z88" s="19">
        <v>7.0719872149339098</v>
      </c>
      <c r="AA88" s="19">
        <v>0.79833087580489503</v>
      </c>
      <c r="AB88" s="19">
        <v>148.71667572476201</v>
      </c>
      <c r="AC88" s="19">
        <v>4.3997358700937801E-2</v>
      </c>
      <c r="AD88" s="19">
        <v>1.31352404717057E-2</v>
      </c>
      <c r="AE88" s="19">
        <v>1.08761172499546</v>
      </c>
      <c r="AF88" s="19">
        <v>90.210018691071298</v>
      </c>
      <c r="AG88" s="19">
        <v>1.3114684451115799</v>
      </c>
      <c r="AH88" s="19">
        <v>2.9485987696565998</v>
      </c>
      <c r="AI88" s="19">
        <v>9.6585074180801005</v>
      </c>
      <c r="AJ88" s="19">
        <v>219.52570122302799</v>
      </c>
      <c r="AK88" s="19">
        <v>1.4194268557402101</v>
      </c>
      <c r="AL88" s="19">
        <v>7.4227950570971597</v>
      </c>
      <c r="AM88" s="19">
        <v>0.48151610807274697</v>
      </c>
      <c r="AN88" s="19">
        <v>7.5848890792538801E-2</v>
      </c>
      <c r="AO88" s="19">
        <v>2.0008451454057399</v>
      </c>
      <c r="AP88" s="19">
        <v>0.56508406225204599</v>
      </c>
      <c r="AQ88" s="19">
        <v>2.3727196284216001</v>
      </c>
      <c r="AR88" s="19">
        <v>3.1146785290291099</v>
      </c>
      <c r="AS88" s="19">
        <v>1.48062713849977</v>
      </c>
      <c r="AT88" s="19">
        <v>9.7546512759392801E-2</v>
      </c>
      <c r="AU88" s="19">
        <v>561.90096964767599</v>
      </c>
      <c r="AV88" s="19">
        <v>120.817520328317</v>
      </c>
      <c r="AW88" s="19">
        <v>2.6470333268604702</v>
      </c>
      <c r="AX88" s="19">
        <v>8.6383622071433699E-2</v>
      </c>
      <c r="AY88" s="19">
        <v>0.36210318527796098</v>
      </c>
      <c r="AZ88" s="19">
        <v>214.13171831390201</v>
      </c>
      <c r="BA88" s="19">
        <v>6.9539767822002097E-3</v>
      </c>
      <c r="BB88" s="39">
        <v>4.6266509266564898E-7</v>
      </c>
      <c r="BC88" s="19">
        <v>3.7743000505534199</v>
      </c>
      <c r="BD88" s="19">
        <v>0.32044321456632502</v>
      </c>
      <c r="BE88" s="19">
        <v>0.815406598698586</v>
      </c>
      <c r="BF88" s="19">
        <v>175.11406326867001</v>
      </c>
      <c r="BG88" s="19">
        <v>1.2939802634895501</v>
      </c>
      <c r="BH88" s="19">
        <v>22.291029102469899</v>
      </c>
      <c r="BI88" s="19">
        <v>237.828057427761</v>
      </c>
      <c r="BJ88" s="19">
        <v>1.4378647414282899</v>
      </c>
      <c r="BK88" s="19">
        <v>1.37500098264902E-2</v>
      </c>
      <c r="BL88" s="19">
        <v>0.74537122225574703</v>
      </c>
      <c r="BM88" s="19">
        <v>200.34389500272701</v>
      </c>
      <c r="BN88" s="19">
        <v>10.1802667314236</v>
      </c>
      <c r="BO88" s="19">
        <v>5.1597558410059001</v>
      </c>
      <c r="BP88" s="19">
        <v>5.1691855135349497E-2</v>
      </c>
      <c r="BQ88" s="19">
        <v>0.30542516636862899</v>
      </c>
      <c r="BR88" s="19">
        <v>9.83412803326386E-2</v>
      </c>
      <c r="BS88" s="19">
        <v>0.1045068122522</v>
      </c>
      <c r="BT88" s="19">
        <v>0.83343285281856705</v>
      </c>
      <c r="BU88" s="19">
        <v>0.64353877856383801</v>
      </c>
      <c r="BV88" s="19">
        <v>35.9192688965801</v>
      </c>
      <c r="BW88" s="19">
        <v>3.8825686528177101</v>
      </c>
      <c r="BX88" s="19">
        <v>1.55096582393132</v>
      </c>
      <c r="BY88" s="19">
        <v>244.958130133943</v>
      </c>
      <c r="BZ88" s="19">
        <v>21.141328679488499</v>
      </c>
      <c r="CA88" s="19">
        <v>35.455040243413997</v>
      </c>
      <c r="CB88" s="19">
        <v>1.0087916751645101</v>
      </c>
      <c r="CC88" s="19">
        <v>48.962923718773901</v>
      </c>
      <c r="CD88" s="19">
        <v>18.603095219219501</v>
      </c>
      <c r="CE88" s="19">
        <v>131.037342208816</v>
      </c>
      <c r="CF88" s="19">
        <v>2.3675559363417399E-2</v>
      </c>
      <c r="CG88" s="19">
        <v>79.716150902114293</v>
      </c>
      <c r="CH88" s="19">
        <v>21.076464986311901</v>
      </c>
      <c r="CI88" s="19">
        <v>54.200933990892402</v>
      </c>
      <c r="CJ88" s="19">
        <v>0</v>
      </c>
      <c r="CK88" s="39">
        <v>1.7324337065552301E-7</v>
      </c>
      <c r="CL88" s="19">
        <v>11.394127945351199</v>
      </c>
      <c r="CM88" s="19">
        <v>1.2482601239378901</v>
      </c>
      <c r="CN88" s="19">
        <v>9.4099488626444997E-4</v>
      </c>
      <c r="CO88" s="19">
        <v>1.80071658163905</v>
      </c>
      <c r="CP88" s="19">
        <v>1.97919478759367</v>
      </c>
      <c r="CQ88" s="19">
        <v>2.9837474280567098</v>
      </c>
      <c r="CR88" s="19">
        <v>2.1715206147635401E-2</v>
      </c>
      <c r="CS88" s="19">
        <v>2.3208561531353999</v>
      </c>
      <c r="CT88" s="19">
        <v>0.70231825022785699</v>
      </c>
      <c r="CU88" s="19">
        <v>11.632334350217</v>
      </c>
      <c r="CV88" s="19">
        <v>3.0510305293201601</v>
      </c>
      <c r="CW88" s="19">
        <v>47.862151743920798</v>
      </c>
      <c r="CX88" s="19">
        <v>12.3001005584631</v>
      </c>
      <c r="CY88" s="19">
        <v>9.0256999421816794E-2</v>
      </c>
      <c r="CZ88" s="19">
        <v>0.29130934318083102</v>
      </c>
      <c r="DA88" s="19">
        <v>0.114482977360095</v>
      </c>
      <c r="DB88" s="19">
        <v>0.442494899482896</v>
      </c>
      <c r="DC88" s="19">
        <v>13.9352021651267</v>
      </c>
      <c r="DD88" s="19">
        <v>18.5751931682933</v>
      </c>
      <c r="DE88" s="19">
        <v>7.7847774520663104E-2</v>
      </c>
      <c r="DF88" s="19">
        <v>0.178431411263097</v>
      </c>
      <c r="DG88" s="19">
        <v>8.7357556225174093</v>
      </c>
      <c r="DH88" s="19">
        <v>18.9274073900527</v>
      </c>
      <c r="DI88" s="19">
        <v>0.25554302165679899</v>
      </c>
      <c r="DJ88" s="19">
        <v>0.255373683644116</v>
      </c>
      <c r="DK88" s="19">
        <v>0.17749008574188599</v>
      </c>
      <c r="DL88" s="19">
        <v>496.77075098703199</v>
      </c>
      <c r="DM88" s="19">
        <v>5.0421122757325296</v>
      </c>
      <c r="DN88" s="19">
        <v>3.4951625674670798E-2</v>
      </c>
      <c r="DO88" s="19">
        <v>1.1231531638782599</v>
      </c>
      <c r="DP88" s="19">
        <v>50.754368683109597</v>
      </c>
      <c r="DQ88" s="19">
        <v>50.978354748041802</v>
      </c>
      <c r="DR88" s="19">
        <v>12.473817371777001</v>
      </c>
      <c r="DS88" s="19">
        <v>490.67265606718303</v>
      </c>
      <c r="DT88" s="19">
        <v>0.650587928359742</v>
      </c>
      <c r="DU88" s="19">
        <v>4.18294037559395E-2</v>
      </c>
      <c r="DV88" s="19">
        <v>1.4362452441450501E-2</v>
      </c>
      <c r="DW88" s="19">
        <v>0.10411310490086199</v>
      </c>
      <c r="DX88" s="19">
        <v>15.704659380197899</v>
      </c>
      <c r="DY88" s="19">
        <v>25.978327933200902</v>
      </c>
      <c r="DZ88" s="19">
        <v>6.9751554602571302</v>
      </c>
      <c r="EA88" s="19">
        <v>61.946655283542803</v>
      </c>
      <c r="EB88" s="19">
        <v>44.6560225934222</v>
      </c>
      <c r="EC88" s="19">
        <v>1.9737702596805101E-2</v>
      </c>
      <c r="ED88" s="19">
        <v>4.2688565536774297</v>
      </c>
      <c r="EE88" s="19">
        <v>80.165723465829998</v>
      </c>
      <c r="EF88" s="19">
        <v>460.91496770387897</v>
      </c>
      <c r="EG88" s="19">
        <v>1.5666353306208701E-4</v>
      </c>
      <c r="EH88" s="19">
        <v>4.62970216314809E-3</v>
      </c>
      <c r="EI88" s="19">
        <v>177.38134774736099</v>
      </c>
      <c r="EJ88" s="19">
        <v>0.94530016650581605</v>
      </c>
      <c r="EK88" s="19">
        <v>3.0746009978693398</v>
      </c>
      <c r="EL88" s="19">
        <v>1.2824732150195499</v>
      </c>
      <c r="EM88" s="19">
        <v>10.6317435389299</v>
      </c>
      <c r="EN88" s="19">
        <v>0.85443632845404405</v>
      </c>
      <c r="EO88" s="19">
        <v>0.35310267562620401</v>
      </c>
      <c r="EP88" s="19">
        <v>2.7571000614099499E-2</v>
      </c>
      <c r="EQ88" s="19">
        <v>1.4754581883856901</v>
      </c>
      <c r="ER88" s="19">
        <v>61.302615293168799</v>
      </c>
      <c r="ES88" s="19">
        <v>846.67451513129799</v>
      </c>
      <c r="ET88" s="19">
        <v>41.875702010471201</v>
      </c>
      <c r="EU88" s="19">
        <v>3.0283586041424502</v>
      </c>
      <c r="EV88" s="19">
        <v>0.11624255639707699</v>
      </c>
      <c r="EW88" s="19">
        <v>106.403614509885</v>
      </c>
      <c r="EX88" s="19">
        <v>1.50586147519934E-2</v>
      </c>
      <c r="EY88" s="19">
        <v>47.300253792284103</v>
      </c>
      <c r="EZ88" s="19">
        <v>72.991463491686602</v>
      </c>
      <c r="FA88" s="19">
        <v>1.6537421808731101</v>
      </c>
      <c r="FB88" s="19">
        <v>104.954914540904</v>
      </c>
      <c r="FC88" s="19">
        <v>8.7950231444662596E-4</v>
      </c>
      <c r="FD88" s="19">
        <v>42.500458962863199</v>
      </c>
      <c r="FE88" s="19">
        <v>0.39983821413390302</v>
      </c>
      <c r="FF88" s="19">
        <v>2.79645495789464E-2</v>
      </c>
      <c r="FG88" s="19">
        <v>0.12862864820870101</v>
      </c>
      <c r="FH88" s="19">
        <v>2.62339085328505E-3</v>
      </c>
      <c r="FI88" s="19">
        <v>1.72281332346509</v>
      </c>
      <c r="FJ88" s="19">
        <v>38.224977760186398</v>
      </c>
      <c r="FK88" s="19">
        <v>2.1477283853774499E-2</v>
      </c>
      <c r="FL88" s="19">
        <v>1336.6338602639501</v>
      </c>
      <c r="FM88" s="19">
        <v>9.6098295538618501</v>
      </c>
      <c r="FN88" s="19">
        <v>395.71571556911198</v>
      </c>
      <c r="FO88" s="19">
        <v>524.198773721507</v>
      </c>
      <c r="FP88" s="19">
        <v>401.798908212816</v>
      </c>
      <c r="FQ88" s="19">
        <v>805.84570699720405</v>
      </c>
      <c r="FR88" s="19">
        <v>5.33712967455785E-3</v>
      </c>
      <c r="FS88" s="19">
        <v>2.8045230796118799</v>
      </c>
      <c r="FT88" s="19">
        <v>2.4587052038925499E-4</v>
      </c>
      <c r="FU88" s="19">
        <v>0.37772473187102401</v>
      </c>
      <c r="FV88" s="19">
        <v>9.0154549256718894</v>
      </c>
      <c r="FW88" s="19">
        <v>68.849805998227794</v>
      </c>
      <c r="FX88" s="19">
        <v>80.672600737801801</v>
      </c>
      <c r="FY88" s="19">
        <v>27.385080434090199</v>
      </c>
      <c r="FZ88" s="19">
        <v>10320.7960634143</v>
      </c>
      <c r="GA88" s="15">
        <v>413.19900000000001</v>
      </c>
      <c r="GB88" s="15">
        <v>29.718</v>
      </c>
      <c r="GC88" s="15">
        <v>0</v>
      </c>
      <c r="GD88" s="15">
        <v>2.879</v>
      </c>
      <c r="GE88" s="15">
        <v>0</v>
      </c>
      <c r="GF88" s="15">
        <v>0</v>
      </c>
      <c r="GG88" s="15">
        <v>0</v>
      </c>
      <c r="GH88" s="15">
        <v>38.805</v>
      </c>
      <c r="GI88" s="15">
        <v>1307.799</v>
      </c>
      <c r="GJ88" s="15">
        <v>0</v>
      </c>
      <c r="GK88" s="15">
        <v>0</v>
      </c>
      <c r="GL88" s="15">
        <v>2.3690000000000002</v>
      </c>
      <c r="GM88" s="15">
        <v>0</v>
      </c>
      <c r="GN88" s="15">
        <v>0</v>
      </c>
    </row>
    <row r="89" spans="1:196">
      <c r="A89" s="19" t="s">
        <v>21</v>
      </c>
      <c r="B89" s="19" t="s">
        <v>282</v>
      </c>
      <c r="C89" s="39">
        <v>1.99693375169426E-8</v>
      </c>
      <c r="D89" s="19">
        <v>7.6216157985998102E-4</v>
      </c>
      <c r="E89" s="39">
        <v>3.6063307108812597E-8</v>
      </c>
      <c r="F89" s="19">
        <v>2.2392671208822002E-3</v>
      </c>
      <c r="G89" s="39">
        <v>4.1575902069420997E-8</v>
      </c>
      <c r="H89" s="39">
        <v>9.2921674057264408E-6</v>
      </c>
      <c r="I89" s="19">
        <v>0.107876822792246</v>
      </c>
      <c r="J89" s="39">
        <v>4.0889379629700901E-6</v>
      </c>
      <c r="K89" s="19">
        <v>6.7965483021192701E-3</v>
      </c>
      <c r="L89" s="39">
        <v>1.06809477770304E-8</v>
      </c>
      <c r="M89" s="19">
        <v>7.7943181875725299E-4</v>
      </c>
      <c r="N89" s="19">
        <v>0.122387702233168</v>
      </c>
      <c r="O89" s="19">
        <v>2.7643173362249901E-4</v>
      </c>
      <c r="P89" s="39">
        <v>4.2137064919379497E-5</v>
      </c>
      <c r="Q89" s="39">
        <v>1.08709343370392E-5</v>
      </c>
      <c r="R89" s="39">
        <v>2.2585536833455799E-8</v>
      </c>
      <c r="S89" s="39">
        <v>3.4052423028536E-5</v>
      </c>
      <c r="T89" s="39">
        <v>4.2708844636561802E-8</v>
      </c>
      <c r="U89" s="19">
        <v>1.2117417466881099E-3</v>
      </c>
      <c r="V89" s="19">
        <v>5.8100681712502705E-4</v>
      </c>
      <c r="W89" s="19">
        <v>1.5096012143832899E-3</v>
      </c>
      <c r="X89" s="39">
        <v>8.45975863647336E-5</v>
      </c>
      <c r="Y89" s="19">
        <v>3.4133516555542999E-3</v>
      </c>
      <c r="Z89" s="19">
        <v>5.9871019349003597E-4</v>
      </c>
      <c r="AA89" s="39">
        <v>4.0473644243493803E-8</v>
      </c>
      <c r="AB89" s="39">
        <v>3.9165570418982197E-8</v>
      </c>
      <c r="AC89" s="39">
        <v>4.9291143311558898E-8</v>
      </c>
      <c r="AD89" s="39">
        <v>1.75098763615528E-8</v>
      </c>
      <c r="AE89" s="19">
        <v>5.2281472592790998E-3</v>
      </c>
      <c r="AF89" s="19">
        <v>1.80132713135026E-2</v>
      </c>
      <c r="AG89" s="39">
        <v>3.04180162049963E-8</v>
      </c>
      <c r="AH89" s="39">
        <v>1.28066230912154E-7</v>
      </c>
      <c r="AI89" s="39">
        <v>3.5691424068125498E-8</v>
      </c>
      <c r="AJ89" s="19">
        <v>0.165003458789718</v>
      </c>
      <c r="AK89" s="19">
        <v>0.37972877086047502</v>
      </c>
      <c r="AL89" s="39">
        <v>1.30839080275019E-8</v>
      </c>
      <c r="AM89" s="39">
        <v>2.1233499567371E-8</v>
      </c>
      <c r="AN89" s="19">
        <v>1.4413979504393999E-4</v>
      </c>
      <c r="AO89" s="39">
        <v>2.8681621685282801E-8</v>
      </c>
      <c r="AP89" s="39">
        <v>2.3704434286568101E-5</v>
      </c>
      <c r="AQ89" s="39">
        <v>4.2202821900210003E-8</v>
      </c>
      <c r="AR89" s="19">
        <v>1.29510417453926</v>
      </c>
      <c r="AS89" s="19">
        <v>2.4959552392316599E-3</v>
      </c>
      <c r="AT89" s="39">
        <v>9.8762533232251106E-9</v>
      </c>
      <c r="AU89" s="39">
        <v>5.9118118049457597E-8</v>
      </c>
      <c r="AV89" s="39">
        <v>1.7314512004929499E-5</v>
      </c>
      <c r="AW89" s="39">
        <v>3.7839101683402796E-9</v>
      </c>
      <c r="AX89" s="39">
        <v>2.4017700447614899E-5</v>
      </c>
      <c r="AY89" s="19">
        <v>0.140802526492847</v>
      </c>
      <c r="AZ89" s="39">
        <v>2.1721584449544702E-8</v>
      </c>
      <c r="BA89" s="19">
        <v>4.8373135626044501</v>
      </c>
      <c r="BB89" s="39">
        <v>1.05394202480062E-7</v>
      </c>
      <c r="BC89" s="39">
        <v>3.2831628739464097E-8</v>
      </c>
      <c r="BD89" s="39">
        <v>1.2600762502906801E-8</v>
      </c>
      <c r="BE89" s="39">
        <v>3.0414900962074798E-8</v>
      </c>
      <c r="BF89" s="39">
        <v>4.7072435281698001E-8</v>
      </c>
      <c r="BG89" s="19">
        <v>0.588503950888695</v>
      </c>
      <c r="BH89" s="19">
        <v>2.8437784842371798E-3</v>
      </c>
      <c r="BI89" s="19">
        <v>2.8832572733107401E-3</v>
      </c>
      <c r="BJ89" s="39">
        <v>3.5550522428101402E-8</v>
      </c>
      <c r="BK89" s="39">
        <v>9.5008426674734696E-9</v>
      </c>
      <c r="BL89" s="39">
        <v>2.70246221868387E-8</v>
      </c>
      <c r="BM89" s="19">
        <v>1.6410502322208901E-3</v>
      </c>
      <c r="BN89" s="39">
        <v>4.2806806155905299E-5</v>
      </c>
      <c r="BO89" s="39">
        <v>1.98127679352937E-5</v>
      </c>
      <c r="BP89" s="19">
        <v>1.07231992099248E-4</v>
      </c>
      <c r="BQ89" s="19">
        <v>1.1185378123041899E-4</v>
      </c>
      <c r="BR89" s="39">
        <v>2.9356781876690501E-8</v>
      </c>
      <c r="BS89" s="19">
        <v>1.14569969685797E-3</v>
      </c>
      <c r="BT89" s="39">
        <v>2.2197020835873698E-8</v>
      </c>
      <c r="BU89" s="39">
        <v>3.0291989509644601E-8</v>
      </c>
      <c r="BV89" s="19">
        <v>5.4260209439561304E-3</v>
      </c>
      <c r="BW89" s="39">
        <v>1.4754508721434199E-8</v>
      </c>
      <c r="BX89" s="39">
        <v>6.8384006900929495E-5</v>
      </c>
      <c r="BY89" s="39">
        <v>5.5856159446322201E-6</v>
      </c>
      <c r="BZ89" s="19">
        <v>1.68178903584289E-2</v>
      </c>
      <c r="CA89" s="39">
        <v>3.9479260314755103E-8</v>
      </c>
      <c r="CB89" s="39">
        <v>2.2026628327520099E-8</v>
      </c>
      <c r="CC89" s="19">
        <v>1.1118984374499799E-3</v>
      </c>
      <c r="CD89" s="39">
        <v>4.0239620687645103E-8</v>
      </c>
      <c r="CE89" s="19">
        <v>0.56774818901498603</v>
      </c>
      <c r="CF89" s="39">
        <v>3.0628716096564401E-8</v>
      </c>
      <c r="CG89" s="19">
        <v>0.37139144397761698</v>
      </c>
      <c r="CH89" s="39">
        <v>3.1385622702135897E-8</v>
      </c>
      <c r="CI89" s="39">
        <v>9.6801615946129696E-5</v>
      </c>
      <c r="CJ89" s="39">
        <v>1.94181981871244E-8</v>
      </c>
      <c r="CK89" s="19">
        <v>0</v>
      </c>
      <c r="CL89" s="39">
        <v>5.6993268276912697E-5</v>
      </c>
      <c r="CM89" s="39">
        <v>1.62373323145094E-8</v>
      </c>
      <c r="CN89" s="39">
        <v>2.5197724980593598E-8</v>
      </c>
      <c r="CO89" s="39">
        <v>1.1052009890813101E-8</v>
      </c>
      <c r="CP89" s="39">
        <v>6.2108228759700102E-6</v>
      </c>
      <c r="CQ89" s="39">
        <v>4.9867318091187399E-8</v>
      </c>
      <c r="CR89" s="39">
        <v>2.6786504892759398E-9</v>
      </c>
      <c r="CS89" s="39">
        <v>4.2886161946127702E-8</v>
      </c>
      <c r="CT89" s="39">
        <v>1.6653479306566599E-8</v>
      </c>
      <c r="CU89" s="19">
        <v>8.3085260341099303E-4</v>
      </c>
      <c r="CV89" s="39">
        <v>2.6828919533754899E-8</v>
      </c>
      <c r="CW89" s="19">
        <v>6.5831396692821501E-4</v>
      </c>
      <c r="CX89" s="19">
        <v>0.84640134858119698</v>
      </c>
      <c r="CY89" s="39">
        <v>4.7722445868924999E-8</v>
      </c>
      <c r="CZ89" s="39">
        <v>4.3637391860917099E-8</v>
      </c>
      <c r="DA89" s="19">
        <v>1.1369499063121E-3</v>
      </c>
      <c r="DB89" s="39">
        <v>1.9314977793614901E-8</v>
      </c>
      <c r="DC89" s="19">
        <v>2.2438769430134901E-2</v>
      </c>
      <c r="DD89" s="19">
        <v>2.3864943719160299</v>
      </c>
      <c r="DE89" s="39">
        <v>7.2677388187583904E-8</v>
      </c>
      <c r="DF89" s="39">
        <v>2.6100520731266699E-6</v>
      </c>
      <c r="DG89" s="19">
        <v>7.7362487588773102E-3</v>
      </c>
      <c r="DH89" s="19">
        <v>2.4999375633702302E-4</v>
      </c>
      <c r="DI89" s="19">
        <v>1.2135854002853299E-3</v>
      </c>
      <c r="DJ89" s="39">
        <v>2.2317747753888801E-8</v>
      </c>
      <c r="DK89" s="39">
        <v>6.0919639720526901E-5</v>
      </c>
      <c r="DL89" s="19">
        <v>0.95104984494887401</v>
      </c>
      <c r="DM89" s="19">
        <v>0.28985780618310703</v>
      </c>
      <c r="DN89" s="39">
        <v>2.88797896379434E-5</v>
      </c>
      <c r="DO89" s="39">
        <v>6.9014381707309202E-8</v>
      </c>
      <c r="DP89" s="19">
        <v>6.80806911576156E-2</v>
      </c>
      <c r="DQ89" s="39">
        <v>6.8868264109597897E-6</v>
      </c>
      <c r="DR89" s="19">
        <v>6.8710437753430299E-4</v>
      </c>
      <c r="DS89" s="19">
        <v>5.7579341423367103E-4</v>
      </c>
      <c r="DT89" s="39">
        <v>1.5655700389918199E-8</v>
      </c>
      <c r="DU89" s="19">
        <v>3.75746426519362E-3</v>
      </c>
      <c r="DV89" s="39">
        <v>3.0638007915534798E-5</v>
      </c>
      <c r="DW89" s="39">
        <v>7.6698929030394406E-5</v>
      </c>
      <c r="DX89" s="19">
        <v>1.0027737394248</v>
      </c>
      <c r="DY89" s="39">
        <v>1.3434445028383801E-6</v>
      </c>
      <c r="DZ89" s="19">
        <v>1.7887363479586801E-3</v>
      </c>
      <c r="EA89" s="39">
        <v>6.3049409572338706E-8</v>
      </c>
      <c r="EB89" s="19">
        <v>6.1703667276212501E-2</v>
      </c>
      <c r="EC89" s="19">
        <v>2.73439494772665E-2</v>
      </c>
      <c r="ED89" s="39">
        <v>1.51731842876717E-5</v>
      </c>
      <c r="EE89" s="19">
        <v>2.5656017620547499E-3</v>
      </c>
      <c r="EF89" s="19">
        <v>3.1719576430453702E-4</v>
      </c>
      <c r="EG89" s="19">
        <v>7.4800673553416402E-4</v>
      </c>
      <c r="EH89" s="39">
        <v>3.8806480568377899E-8</v>
      </c>
      <c r="EI89" s="39">
        <v>5.1872483433874397E-8</v>
      </c>
      <c r="EJ89" s="19">
        <v>3.8280428135209802E-4</v>
      </c>
      <c r="EK89" s="19">
        <v>3.3498228154952198E-4</v>
      </c>
      <c r="EL89" s="39">
        <v>4.1522188409204502E-8</v>
      </c>
      <c r="EM89" s="19">
        <v>7.0152910481891297E-3</v>
      </c>
      <c r="EN89" s="19">
        <v>2.32215139623906E-4</v>
      </c>
      <c r="EO89" s="19">
        <v>1.8533416946483E-2</v>
      </c>
      <c r="EP89" s="19">
        <v>2.4469153258183701E-3</v>
      </c>
      <c r="EQ89" s="39">
        <v>1.83416907813716E-10</v>
      </c>
      <c r="ER89" s="39">
        <v>1.9930567161453501E-5</v>
      </c>
      <c r="ES89" s="39">
        <v>1.1786105343077001E-7</v>
      </c>
      <c r="ET89" s="19">
        <v>1.1187327279497401E-3</v>
      </c>
      <c r="EU89" s="19">
        <v>4.9423895821680303E-2</v>
      </c>
      <c r="EV89" s="19">
        <v>2.9863064478168999E-2</v>
      </c>
      <c r="EW89" s="19">
        <v>5.4735208766236798E-3</v>
      </c>
      <c r="EX89" s="39">
        <v>2.68087802243291E-8</v>
      </c>
      <c r="EY89" s="19">
        <v>7.5544226055361899E-4</v>
      </c>
      <c r="EZ89" s="39">
        <v>1.7601347314408902E-5</v>
      </c>
      <c r="FA89" s="39">
        <v>2.8468687595986002E-8</v>
      </c>
      <c r="FB89" s="19">
        <v>1.3588710119230501E-2</v>
      </c>
      <c r="FC89" s="39">
        <v>1.6224709149568801E-8</v>
      </c>
      <c r="FD89" s="19">
        <v>3.12727863707316</v>
      </c>
      <c r="FE89" s="39">
        <v>3.1109269252124298E-6</v>
      </c>
      <c r="FF89" s="19">
        <v>0.26458184412727198</v>
      </c>
      <c r="FG89" s="39">
        <v>5.2855932407519697E-9</v>
      </c>
      <c r="FH89" s="39">
        <v>2.01658408971369E-5</v>
      </c>
      <c r="FI89" s="39">
        <v>3.0987146077017799E-8</v>
      </c>
      <c r="FJ89" s="39">
        <v>6.1118194944629294E-5</v>
      </c>
      <c r="FK89" s="39">
        <v>3.5811568481774498E-8</v>
      </c>
      <c r="FL89" s="39">
        <v>5.2275499920519501E-5</v>
      </c>
      <c r="FM89" s="19">
        <v>1.3275286201750299E-3</v>
      </c>
      <c r="FN89" s="19">
        <v>9.1617880212330992E-3</v>
      </c>
      <c r="FO89" s="19">
        <v>0.23044326420943301</v>
      </c>
      <c r="FP89" s="39">
        <v>8.8435201978208995E-5</v>
      </c>
      <c r="FQ89" s="19">
        <v>0.82059206822798503</v>
      </c>
      <c r="FR89" s="39">
        <v>2.7139758964896099E-8</v>
      </c>
      <c r="FS89" s="39">
        <v>2.2283061436276298E-8</v>
      </c>
      <c r="FT89" s="19">
        <v>4.9468039548828703E-4</v>
      </c>
      <c r="FU89" s="39">
        <v>1.93367021670222E-7</v>
      </c>
      <c r="FV89" s="19">
        <v>1.19232612767912E-2</v>
      </c>
      <c r="FW89" s="39">
        <v>2.3553502120229101E-8</v>
      </c>
      <c r="FX89" s="19">
        <v>3.6997659723142501E-4</v>
      </c>
      <c r="FY89" s="19">
        <v>1.6325614698133099E-4</v>
      </c>
      <c r="FZ89" s="19">
        <v>18.926949337793701</v>
      </c>
      <c r="GA89" s="15">
        <v>0</v>
      </c>
      <c r="GB89" s="15">
        <v>0</v>
      </c>
      <c r="GC89" s="15">
        <v>0</v>
      </c>
      <c r="GD89" s="15">
        <v>1.2999999999999999E-2</v>
      </c>
      <c r="GE89" s="15">
        <v>0</v>
      </c>
      <c r="GF89" s="15">
        <v>9.7929999999999993</v>
      </c>
      <c r="GG89" s="15">
        <v>0</v>
      </c>
      <c r="GH89" s="15">
        <v>0.53100000000000003</v>
      </c>
      <c r="GI89" s="15">
        <v>13.85</v>
      </c>
      <c r="GJ89" s="15">
        <v>0</v>
      </c>
      <c r="GK89" s="15">
        <v>0</v>
      </c>
      <c r="GL89" s="15">
        <v>0</v>
      </c>
      <c r="GM89" s="15">
        <v>8.2479999999999993</v>
      </c>
      <c r="GN89" s="15">
        <v>2.5000000000000001E-2</v>
      </c>
    </row>
    <row r="90" spans="1:196">
      <c r="A90" s="19" t="s">
        <v>283</v>
      </c>
      <c r="B90" s="19" t="s">
        <v>284</v>
      </c>
      <c r="C90" s="19">
        <v>3.8484711963584401</v>
      </c>
      <c r="D90" s="19">
        <v>4.4841991891755598E-2</v>
      </c>
      <c r="E90" s="19">
        <v>19.119468227337801</v>
      </c>
      <c r="F90" s="19">
        <v>1.85122544562908</v>
      </c>
      <c r="G90" s="19">
        <v>7.96995108571004</v>
      </c>
      <c r="H90" s="19">
        <v>2.1913162231687901E-2</v>
      </c>
      <c r="I90" s="19">
        <v>20.571634023043199</v>
      </c>
      <c r="J90" s="19">
        <v>17.549620424442601</v>
      </c>
      <c r="K90" s="19">
        <v>5.6078814370187198</v>
      </c>
      <c r="L90" s="19">
        <v>2.37143343548771E-2</v>
      </c>
      <c r="M90" s="19">
        <v>146.636234342514</v>
      </c>
      <c r="N90" s="19">
        <v>600.24556153284095</v>
      </c>
      <c r="O90" s="19">
        <v>1.23826264700789E-2</v>
      </c>
      <c r="P90" s="19">
        <v>1.0301751157593699</v>
      </c>
      <c r="Q90" s="19">
        <v>50.103186628717303</v>
      </c>
      <c r="R90" s="39">
        <v>1.2577469462764101E-7</v>
      </c>
      <c r="S90" s="19">
        <v>0.18450695150902699</v>
      </c>
      <c r="T90" s="19">
        <v>0.105994722162035</v>
      </c>
      <c r="U90" s="19">
        <v>0.12639680425456301</v>
      </c>
      <c r="V90" s="19">
        <v>0.39763280621925001</v>
      </c>
      <c r="W90" s="19">
        <v>3.48721837834592E-3</v>
      </c>
      <c r="X90" s="19">
        <v>387.31532717400199</v>
      </c>
      <c r="Y90" s="19">
        <v>4.5997162921280997E-3</v>
      </c>
      <c r="Z90" s="19">
        <v>1.40445833749075</v>
      </c>
      <c r="AA90" s="19">
        <v>5.3285959867725499</v>
      </c>
      <c r="AB90" s="19">
        <v>1.9702135938526901E-2</v>
      </c>
      <c r="AC90" s="19">
        <v>3.90390875156265E-2</v>
      </c>
      <c r="AD90" s="19">
        <v>4.3851166711849701E-3</v>
      </c>
      <c r="AE90" s="19">
        <v>0.95521549779477799</v>
      </c>
      <c r="AF90" s="19">
        <v>13.5935137416815</v>
      </c>
      <c r="AG90" s="19">
        <v>5.9922376891804801E-3</v>
      </c>
      <c r="AH90" s="19">
        <v>2.9524346419433301E-2</v>
      </c>
      <c r="AI90" s="19">
        <v>0.11922413422046201</v>
      </c>
      <c r="AJ90" s="19">
        <v>9527.34441228381</v>
      </c>
      <c r="AK90" s="19">
        <v>5.1534961302804702E-2</v>
      </c>
      <c r="AL90" s="19">
        <v>1.4673799540801901E-4</v>
      </c>
      <c r="AM90" s="19">
        <v>3.63573792844172E-2</v>
      </c>
      <c r="AN90" s="19">
        <v>2.3881548324580299E-2</v>
      </c>
      <c r="AO90" s="19">
        <v>3.07006440666258</v>
      </c>
      <c r="AP90" s="19">
        <v>0.17860137483868499</v>
      </c>
      <c r="AQ90" s="19">
        <v>1.77165884360723</v>
      </c>
      <c r="AR90" s="19">
        <v>3.7799070706673299</v>
      </c>
      <c r="AS90" s="19">
        <v>2.2366439551352002</v>
      </c>
      <c r="AT90" s="19">
        <v>3.4284300947804498E-2</v>
      </c>
      <c r="AU90" s="19">
        <v>1.2653339427216801</v>
      </c>
      <c r="AV90" s="19">
        <v>55.305253696742298</v>
      </c>
      <c r="AW90" s="19">
        <v>1.4969147463820101</v>
      </c>
      <c r="AX90" s="19">
        <v>0.95733802200815099</v>
      </c>
      <c r="AY90" s="19">
        <v>6.0489396375421403E-2</v>
      </c>
      <c r="AZ90" s="19">
        <v>1019.29567097709</v>
      </c>
      <c r="BA90" s="19">
        <v>8.0117711245400597E-3</v>
      </c>
      <c r="BB90" s="19">
        <v>9.9700039678751098E-3</v>
      </c>
      <c r="BC90" s="19">
        <v>0.113810761906684</v>
      </c>
      <c r="BD90" s="19">
        <v>9.8299037225083093E-3</v>
      </c>
      <c r="BE90" s="19">
        <v>1.22382553063092E-2</v>
      </c>
      <c r="BF90" s="19">
        <v>1330.41834032879</v>
      </c>
      <c r="BG90" s="19">
        <v>1.4313826390155699E-2</v>
      </c>
      <c r="BH90" s="19">
        <v>3.29264975532204</v>
      </c>
      <c r="BI90" s="19">
        <v>579.20576664814598</v>
      </c>
      <c r="BJ90" s="19">
        <v>0.84833452666646103</v>
      </c>
      <c r="BK90" s="19">
        <v>5.1159006083973399E-3</v>
      </c>
      <c r="BL90" s="19">
        <v>6.0712931049215602E-2</v>
      </c>
      <c r="BM90" s="19">
        <v>48.2435826774188</v>
      </c>
      <c r="BN90" s="19">
        <v>3.8069231593991999</v>
      </c>
      <c r="BO90" s="19">
        <v>19.819727677077498</v>
      </c>
      <c r="BP90" s="19">
        <v>3.0175797608614999E-3</v>
      </c>
      <c r="BQ90" s="19">
        <v>6.1031135989348902E-2</v>
      </c>
      <c r="BR90" s="19">
        <v>2.0730642730600199E-2</v>
      </c>
      <c r="BS90" s="19">
        <v>1.2990523476509599E-2</v>
      </c>
      <c r="BT90" s="19">
        <v>4.7470727289264001E-4</v>
      </c>
      <c r="BU90" s="19">
        <v>1.1729058011315199E-2</v>
      </c>
      <c r="BV90" s="19">
        <v>57.376844637972098</v>
      </c>
      <c r="BW90" s="19">
        <v>6.1191373041827903</v>
      </c>
      <c r="BX90" s="19">
        <v>9.3307266892914298E-2</v>
      </c>
      <c r="BY90" s="19">
        <v>5981.3228389083097</v>
      </c>
      <c r="BZ90" s="19">
        <v>515.17672475744905</v>
      </c>
      <c r="CA90" s="19">
        <v>94.013109469814694</v>
      </c>
      <c r="CB90" s="19">
        <v>321.78456611144799</v>
      </c>
      <c r="CC90" s="19">
        <v>30.5805332012897</v>
      </c>
      <c r="CD90" s="19">
        <v>1.19486552050425E-3</v>
      </c>
      <c r="CE90" s="19">
        <v>1085.2073577933099</v>
      </c>
      <c r="CF90" s="19">
        <v>2.21670837682615E-2</v>
      </c>
      <c r="CG90" s="19">
        <v>6321.3271181683103</v>
      </c>
      <c r="CH90" s="19">
        <v>69.969398088987901</v>
      </c>
      <c r="CI90" s="19">
        <v>3.30126673753494E-2</v>
      </c>
      <c r="CJ90" s="19">
        <v>0.95669451747386403</v>
      </c>
      <c r="CK90" s="39">
        <v>9.1452443936927306E-8</v>
      </c>
      <c r="CL90" s="19">
        <v>0</v>
      </c>
      <c r="CM90" s="19">
        <v>0.53422060942076699</v>
      </c>
      <c r="CN90" s="19">
        <v>1.6923524056081901E-3</v>
      </c>
      <c r="CO90" s="19">
        <v>0.92733526386661502</v>
      </c>
      <c r="CP90" s="19">
        <v>384.78295395436999</v>
      </c>
      <c r="CQ90" s="19">
        <v>9.0130637091861802E-3</v>
      </c>
      <c r="CR90" s="19">
        <v>0.108697914321556</v>
      </c>
      <c r="CS90" s="19">
        <v>0.40048859299117001</v>
      </c>
      <c r="CT90" s="19">
        <v>2.7471896121659699E-2</v>
      </c>
      <c r="CU90" s="19">
        <v>12.0310540881098</v>
      </c>
      <c r="CV90" s="19">
        <v>44.924409496626403</v>
      </c>
      <c r="CW90" s="19">
        <v>40.118646940479799</v>
      </c>
      <c r="CX90" s="19">
        <v>460.02953344359503</v>
      </c>
      <c r="CY90" s="19">
        <v>5.0125980484962097E-3</v>
      </c>
      <c r="CZ90" s="19">
        <v>1.50243162813907E-2</v>
      </c>
      <c r="DA90" s="19">
        <v>15.2816867962514</v>
      </c>
      <c r="DB90" s="19">
        <v>8.3321797119276494E-2</v>
      </c>
      <c r="DC90" s="19">
        <v>0.56635490225006402</v>
      </c>
      <c r="DD90" s="19">
        <v>7.6719310970689403</v>
      </c>
      <c r="DE90" s="19">
        <v>3.28433656278403E-2</v>
      </c>
      <c r="DF90" s="19">
        <v>2.1140343099053601E-2</v>
      </c>
      <c r="DG90" s="19">
        <v>30.671423433413</v>
      </c>
      <c r="DH90" s="19">
        <v>0.64328700183000598</v>
      </c>
      <c r="DI90" s="19">
        <v>0.18891253551029499</v>
      </c>
      <c r="DJ90" s="19">
        <v>5.0893732620486402E-2</v>
      </c>
      <c r="DK90" s="19">
        <v>0.50120249776064896</v>
      </c>
      <c r="DL90" s="19">
        <v>1450.1513546461499</v>
      </c>
      <c r="DM90" s="19">
        <v>52.563866648079298</v>
      </c>
      <c r="DN90" s="19">
        <v>6.9348128003282703E-4</v>
      </c>
      <c r="DO90" s="19">
        <v>1.14587572847674</v>
      </c>
      <c r="DP90" s="19">
        <v>8.4303756454083096</v>
      </c>
      <c r="DQ90" s="19">
        <v>2.06121197764242</v>
      </c>
      <c r="DR90" s="19">
        <v>59.159207127103201</v>
      </c>
      <c r="DS90" s="19">
        <v>1154.8796438122099</v>
      </c>
      <c r="DT90" s="19">
        <v>8.9567940744256294E-2</v>
      </c>
      <c r="DU90" s="19">
        <v>0.108764463766167</v>
      </c>
      <c r="DV90" s="19">
        <v>4.2037729968957596</v>
      </c>
      <c r="DW90" s="19">
        <v>4.3333208353649802E-2</v>
      </c>
      <c r="DX90" s="19">
        <v>944.14074961620304</v>
      </c>
      <c r="DY90" s="19">
        <v>9.1758114223944798</v>
      </c>
      <c r="DZ90" s="19">
        <v>38.796576455951701</v>
      </c>
      <c r="EA90" s="19">
        <v>252.766185632082</v>
      </c>
      <c r="EB90" s="19">
        <v>9722.8443137697595</v>
      </c>
      <c r="EC90" s="19">
        <v>9.5653409564932894E-3</v>
      </c>
      <c r="ED90" s="19">
        <v>1.74018545505412</v>
      </c>
      <c r="EE90" s="19">
        <v>0.56810185911483801</v>
      </c>
      <c r="EF90" s="19">
        <v>6.6288683690953407E-2</v>
      </c>
      <c r="EG90" s="19">
        <v>3.3307025035081601E-4</v>
      </c>
      <c r="EH90" s="39">
        <v>1.14952187047112E-7</v>
      </c>
      <c r="EI90" s="19">
        <v>538.68111854413598</v>
      </c>
      <c r="EJ90" s="19">
        <v>1.87310558273011</v>
      </c>
      <c r="EK90" s="19">
        <v>2.1935153820337301</v>
      </c>
      <c r="EL90" s="19">
        <v>0.122945919100635</v>
      </c>
      <c r="EM90" s="19">
        <v>3315.7341992791698</v>
      </c>
      <c r="EN90" s="19">
        <v>0.76784569829656502</v>
      </c>
      <c r="EO90" s="19">
        <v>3.5402516224805698</v>
      </c>
      <c r="EP90" s="39">
        <v>1.2049961178348101E-7</v>
      </c>
      <c r="EQ90" s="19">
        <v>1.5168535962189499E-3</v>
      </c>
      <c r="ER90" s="19">
        <v>112.69714894542101</v>
      </c>
      <c r="ES90" s="39">
        <v>2.6609896403815299E-7</v>
      </c>
      <c r="ET90" s="19">
        <v>97.067837577206006</v>
      </c>
      <c r="EU90" s="19">
        <v>19.684801148858298</v>
      </c>
      <c r="EV90" s="19">
        <v>0.72066017165711205</v>
      </c>
      <c r="EW90" s="19">
        <v>17.743503785759199</v>
      </c>
      <c r="EX90" s="19">
        <v>6.7843014597290096E-3</v>
      </c>
      <c r="EY90" s="19">
        <v>25.013889383815599</v>
      </c>
      <c r="EZ90" s="19">
        <v>72.522904947037603</v>
      </c>
      <c r="FA90" s="19">
        <v>13.7214845628384</v>
      </c>
      <c r="FB90" s="19">
        <v>2684.2735425443002</v>
      </c>
      <c r="FC90" s="19">
        <v>4.28738637010471E-2</v>
      </c>
      <c r="FD90" s="19">
        <v>671.37890810483202</v>
      </c>
      <c r="FE90" s="19">
        <v>2.8746139812526098E-3</v>
      </c>
      <c r="FF90" s="39">
        <v>1.54964049320136E-7</v>
      </c>
      <c r="FG90" s="19">
        <v>0.59653179254107902</v>
      </c>
      <c r="FH90" s="19">
        <v>8.5395343561904503E-4</v>
      </c>
      <c r="FI90" s="19">
        <v>19.7949635214983</v>
      </c>
      <c r="FJ90" s="19">
        <v>161.04581020997301</v>
      </c>
      <c r="FK90" s="19">
        <v>0.14040034715482</v>
      </c>
      <c r="FL90" s="19">
        <v>0.72495493359818397</v>
      </c>
      <c r="FM90" s="19">
        <v>0.66855077803691998</v>
      </c>
      <c r="FN90" s="19">
        <v>893.59891606317694</v>
      </c>
      <c r="FO90" s="19">
        <v>1039.86758231718</v>
      </c>
      <c r="FP90" s="19">
        <v>1.34061902355601</v>
      </c>
      <c r="FQ90" s="19">
        <v>4491.4124900136903</v>
      </c>
      <c r="FR90" s="19">
        <v>6.8588056182452197</v>
      </c>
      <c r="FS90" s="19">
        <v>5.5413971797615503E-3</v>
      </c>
      <c r="FT90" s="19">
        <v>6.0661832053943703E-2</v>
      </c>
      <c r="FU90" s="19">
        <v>0.36134788954080599</v>
      </c>
      <c r="FV90" s="19">
        <v>116.514108471859</v>
      </c>
      <c r="FW90" s="19">
        <v>8.0635484120526808</v>
      </c>
      <c r="FX90" s="19">
        <v>425.80063439004402</v>
      </c>
      <c r="FY90" s="19">
        <v>163.97230193852599</v>
      </c>
      <c r="FZ90" s="19">
        <v>57982.340325473502</v>
      </c>
      <c r="GA90" s="15">
        <v>24.709</v>
      </c>
      <c r="GB90" s="15">
        <v>1.2999999999999999E-2</v>
      </c>
      <c r="GC90" s="15">
        <v>0</v>
      </c>
      <c r="GD90" s="15">
        <v>4.1079999999999997</v>
      </c>
      <c r="GE90" s="15">
        <v>385.07600000000002</v>
      </c>
      <c r="GF90" s="15">
        <v>0.46500000000000002</v>
      </c>
      <c r="GG90" s="15">
        <v>0</v>
      </c>
      <c r="GH90" s="15">
        <v>2.3519999999999999</v>
      </c>
      <c r="GI90" s="15">
        <v>2.2410000000000001</v>
      </c>
      <c r="GJ90" s="15">
        <v>0.10100000000000001</v>
      </c>
      <c r="GK90" s="15">
        <v>0.502</v>
      </c>
      <c r="GL90" s="15">
        <v>0.19400000000000001</v>
      </c>
      <c r="GM90" s="15">
        <v>6.2E-2</v>
      </c>
      <c r="GN90" s="15">
        <v>2.5000000000000001E-2</v>
      </c>
    </row>
    <row r="91" spans="1:196">
      <c r="A91" s="19" t="s">
        <v>22</v>
      </c>
      <c r="B91" s="19" t="s">
        <v>285</v>
      </c>
      <c r="C91" s="19">
        <v>7.5847115014098101</v>
      </c>
      <c r="D91" s="19">
        <v>0.136328797181309</v>
      </c>
      <c r="E91" s="19">
        <v>1.7832099536047199</v>
      </c>
      <c r="F91" s="19">
        <v>0.14551995648787699</v>
      </c>
      <c r="G91" s="19">
        <v>4.4318930436636397E-3</v>
      </c>
      <c r="H91" s="19">
        <v>0.11372991446071</v>
      </c>
      <c r="I91" s="19">
        <v>0.277456510662631</v>
      </c>
      <c r="J91" s="19">
        <v>2.2906263310884598</v>
      </c>
      <c r="K91" s="19">
        <v>3.6855622454804799</v>
      </c>
      <c r="L91" s="39">
        <v>5.7983167641776801E-8</v>
      </c>
      <c r="M91" s="19">
        <v>1.58285017809114E-2</v>
      </c>
      <c r="N91" s="19">
        <v>6.4740905779894303E-2</v>
      </c>
      <c r="O91" s="19">
        <v>1.3279810303951901E-3</v>
      </c>
      <c r="P91" s="19">
        <v>12.600089194088399</v>
      </c>
      <c r="Q91" s="19">
        <v>16.769927229051799</v>
      </c>
      <c r="R91" s="19">
        <v>0.977628931930697</v>
      </c>
      <c r="S91" s="19">
        <v>2.2907403699127401E-3</v>
      </c>
      <c r="T91" s="39">
        <v>2.01751084677803E-7</v>
      </c>
      <c r="U91" s="19">
        <v>4.2658410869855703E-4</v>
      </c>
      <c r="V91" s="19">
        <v>0.42542549468886098</v>
      </c>
      <c r="W91" s="19">
        <v>4.2375732551031501E-3</v>
      </c>
      <c r="X91" s="19">
        <v>0.117009357660059</v>
      </c>
      <c r="Y91" s="39">
        <v>1.28270962885756E-7</v>
      </c>
      <c r="Z91" s="19">
        <v>5.6344389805333499</v>
      </c>
      <c r="AA91" s="39">
        <v>1.6469199602816799E-7</v>
      </c>
      <c r="AB91" s="19">
        <v>1.06029588023693E-2</v>
      </c>
      <c r="AC91" s="19">
        <v>3.6767820464307302E-4</v>
      </c>
      <c r="AD91" s="19">
        <v>1.6263295838842499E-2</v>
      </c>
      <c r="AE91" s="19">
        <v>6.8702725231815795E-2</v>
      </c>
      <c r="AF91" s="19">
        <v>1.28408087664479</v>
      </c>
      <c r="AG91" s="39">
        <v>1.3592807124359301E-7</v>
      </c>
      <c r="AH91" s="19">
        <v>0.61672362099913103</v>
      </c>
      <c r="AI91" s="19">
        <v>1.09483669774949E-2</v>
      </c>
      <c r="AJ91" s="19">
        <v>137.35662743429299</v>
      </c>
      <c r="AK91" s="19">
        <v>7.5916526250554596E-3</v>
      </c>
      <c r="AL91" s="19">
        <v>5.4958667551736002E-3</v>
      </c>
      <c r="AM91" s="19">
        <v>9.8229495129019189E-4</v>
      </c>
      <c r="AN91" s="19">
        <v>1.0180711421412E-4</v>
      </c>
      <c r="AO91" s="19">
        <v>4.4209703456647403E-2</v>
      </c>
      <c r="AP91" s="19">
        <v>4.1661775540436999E-2</v>
      </c>
      <c r="AQ91" s="39">
        <v>1.80301493419996E-7</v>
      </c>
      <c r="AR91" s="19">
        <v>9.4193633311053307E-3</v>
      </c>
      <c r="AS91" s="19">
        <v>0.21735710383529799</v>
      </c>
      <c r="AT91" s="19">
        <v>0.207457712526253</v>
      </c>
      <c r="AU91" s="39">
        <v>2.5263220927902501E-7</v>
      </c>
      <c r="AV91" s="19">
        <v>1.77120970734855</v>
      </c>
      <c r="AW91" s="19">
        <v>0.22079500923360801</v>
      </c>
      <c r="AX91" s="19">
        <v>7.1128686704577004E-2</v>
      </c>
      <c r="AY91" s="19">
        <v>8.3221921243357196E-3</v>
      </c>
      <c r="AZ91" s="19">
        <v>3.5803836189561497E-2</v>
      </c>
      <c r="BA91" s="19">
        <v>1.0185574792081001E-3</v>
      </c>
      <c r="BB91" s="39">
        <v>3.4298602847532998E-7</v>
      </c>
      <c r="BC91" s="39">
        <v>1.8853473376621999E-7</v>
      </c>
      <c r="BD91" s="19">
        <v>0.561004580346113</v>
      </c>
      <c r="BE91" s="19">
        <v>2.8508059176394599E-2</v>
      </c>
      <c r="BF91" s="19">
        <v>2.07161807535415</v>
      </c>
      <c r="BG91" s="19">
        <v>3.5311392262797598E-4</v>
      </c>
      <c r="BH91" s="19">
        <v>3.2519291724084097E-2</v>
      </c>
      <c r="BI91" s="19">
        <v>7.3798401788819898</v>
      </c>
      <c r="BJ91" s="39">
        <v>1.4232523485371601E-7</v>
      </c>
      <c r="BK91" s="39">
        <v>4.8770342088510101E-8</v>
      </c>
      <c r="BL91" s="19">
        <v>2.7046976082955299</v>
      </c>
      <c r="BM91" s="19">
        <v>9.7404202518112299</v>
      </c>
      <c r="BN91" s="19">
        <v>1.25506404111376E-2</v>
      </c>
      <c r="BO91" s="19">
        <v>1.4489338327970001</v>
      </c>
      <c r="BP91" s="39">
        <v>1.51150392198374E-7</v>
      </c>
      <c r="BQ91" s="19">
        <v>6.6965650477218896E-3</v>
      </c>
      <c r="BR91" s="39">
        <v>1.18583796218046E-7</v>
      </c>
      <c r="BS91" s="19">
        <v>6.5847900106657904E-3</v>
      </c>
      <c r="BT91" s="39">
        <v>1.1554732675847999E-7</v>
      </c>
      <c r="BU91" s="19">
        <v>5.4662143271846095E-4</v>
      </c>
      <c r="BV91" s="19">
        <v>0.977360637445155</v>
      </c>
      <c r="BW91" s="19">
        <v>0.54272506406295196</v>
      </c>
      <c r="BX91" s="19">
        <v>8.7090427067323603E-4</v>
      </c>
      <c r="BY91" s="19">
        <v>2.881936663871</v>
      </c>
      <c r="BZ91" s="19">
        <v>5.9901248368319601E-2</v>
      </c>
      <c r="CA91" s="19">
        <v>12.3039256426223</v>
      </c>
      <c r="CB91" s="19">
        <v>6.3534455786256103</v>
      </c>
      <c r="CC91" s="19">
        <v>0.12799764649614201</v>
      </c>
      <c r="CD91" s="19">
        <v>2.2015528502066398E-2</v>
      </c>
      <c r="CE91" s="19">
        <v>2.51147369619046</v>
      </c>
      <c r="CF91" s="19">
        <v>6.0619873336491298E-2</v>
      </c>
      <c r="CG91" s="19">
        <v>1.2868347770847799</v>
      </c>
      <c r="CH91" s="19">
        <v>1.7610450239586699</v>
      </c>
      <c r="CI91" s="19">
        <v>349.89464830847402</v>
      </c>
      <c r="CJ91" s="19">
        <v>1.30342879334932E-2</v>
      </c>
      <c r="CK91" s="39">
        <v>1.36693232189297E-7</v>
      </c>
      <c r="CL91" s="19">
        <v>7.7089202789092606E-2</v>
      </c>
      <c r="CM91" s="19">
        <v>0</v>
      </c>
      <c r="CN91" s="39">
        <v>1.2171318501397399E-7</v>
      </c>
      <c r="CO91" s="19">
        <v>1.90274840304685</v>
      </c>
      <c r="CP91" s="19">
        <v>5.2718731910465201E-2</v>
      </c>
      <c r="CQ91" s="39">
        <v>1.9307016757342401E-7</v>
      </c>
      <c r="CR91" s="19">
        <v>7.9911006923793701E-4</v>
      </c>
      <c r="CS91" s="19">
        <v>2.54613662546554E-2</v>
      </c>
      <c r="CT91" s="19">
        <v>11.183522952191399</v>
      </c>
      <c r="CU91" s="19">
        <v>1.52949102487694</v>
      </c>
      <c r="CV91" s="19">
        <v>1.3846715354186301E-2</v>
      </c>
      <c r="CW91" s="19">
        <v>2.5272806164769001E-3</v>
      </c>
      <c r="CX91" s="19">
        <v>5.8950142286003503E-2</v>
      </c>
      <c r="CY91" s="19">
        <v>9.2000471130753905E-3</v>
      </c>
      <c r="CZ91" s="19">
        <v>0.52922394471971201</v>
      </c>
      <c r="DA91" s="19">
        <v>1.22213147013086E-3</v>
      </c>
      <c r="DB91" s="39">
        <v>9.0110103933533097E-8</v>
      </c>
      <c r="DC91" s="19">
        <v>7.6651303582595605E-4</v>
      </c>
      <c r="DD91" s="19">
        <v>3.6057011720322399E-2</v>
      </c>
      <c r="DE91" s="19">
        <v>5.6647039725052197</v>
      </c>
      <c r="DF91" s="19">
        <v>0.599612093173991</v>
      </c>
      <c r="DG91" s="19">
        <v>0.13311318321966201</v>
      </c>
      <c r="DH91" s="19">
        <v>7.9580296345103302E-2</v>
      </c>
      <c r="DI91" s="19">
        <v>3.0765131735224199E-2</v>
      </c>
      <c r="DJ91" s="19">
        <v>4.1501819326087699E-4</v>
      </c>
      <c r="DK91" s="19">
        <v>2.3794806222346599E-3</v>
      </c>
      <c r="DL91" s="19">
        <v>6.8784681056441199</v>
      </c>
      <c r="DM91" s="19">
        <v>8.4357051901032196E-2</v>
      </c>
      <c r="DN91" s="19">
        <v>4.9621824145644597E-4</v>
      </c>
      <c r="DO91" s="39">
        <v>2.4130925965216602E-7</v>
      </c>
      <c r="DP91" s="19">
        <v>8.9086494875081398E-2</v>
      </c>
      <c r="DQ91" s="19">
        <v>2.40624120774778E-2</v>
      </c>
      <c r="DR91" s="19">
        <v>0.29726276192513101</v>
      </c>
      <c r="DS91" s="19">
        <v>0.17835424141176401</v>
      </c>
      <c r="DT91" s="39">
        <v>8.1455634390629394E-8</v>
      </c>
      <c r="DU91" s="19">
        <v>4.03471456479991E-2</v>
      </c>
      <c r="DV91" s="19">
        <v>1.42986886247711E-2</v>
      </c>
      <c r="DW91" s="19">
        <v>3.8541055793327401E-2</v>
      </c>
      <c r="DX91" s="19">
        <v>0.37015742394998302</v>
      </c>
      <c r="DY91" s="19">
        <v>2.67726782792663</v>
      </c>
      <c r="DZ91" s="19">
        <v>2.6798612144899898E-4</v>
      </c>
      <c r="EA91" s="19">
        <v>0.13722574547039201</v>
      </c>
      <c r="EB91" s="19">
        <v>0.98470333739310301</v>
      </c>
      <c r="EC91" s="19">
        <v>0.31268987813640498</v>
      </c>
      <c r="ED91" s="19">
        <v>1.53351700189385</v>
      </c>
      <c r="EE91" s="19">
        <v>624.48988907046498</v>
      </c>
      <c r="EF91" s="19">
        <v>0.17686034020626001</v>
      </c>
      <c r="EG91" s="39">
        <v>1.03543740018219E-7</v>
      </c>
      <c r="EH91" s="39">
        <v>1.54828250439146E-7</v>
      </c>
      <c r="EI91" s="19">
        <v>1.4099869259233699</v>
      </c>
      <c r="EJ91" s="39">
        <v>7.98833771997781E-8</v>
      </c>
      <c r="EK91" s="19">
        <v>6.0785051170989801</v>
      </c>
      <c r="EL91" s="19">
        <v>1.6834856157072199E-4</v>
      </c>
      <c r="EM91" s="19">
        <v>8.1481019016160602E-2</v>
      </c>
      <c r="EN91" s="19">
        <v>4.9112247526666201E-2</v>
      </c>
      <c r="EO91" s="19">
        <v>0.64298759411497197</v>
      </c>
      <c r="EP91" s="19">
        <v>1.8091452040417899E-2</v>
      </c>
      <c r="EQ91" s="39">
        <v>7.3404094879490897E-6</v>
      </c>
      <c r="ER91" s="19">
        <v>0.23819761172921999</v>
      </c>
      <c r="ES91" s="39">
        <v>4.1646488424875801E-7</v>
      </c>
      <c r="ET91" s="19">
        <v>0.63463318484173004</v>
      </c>
      <c r="EU91" s="19">
        <v>1.6428899618570001E-2</v>
      </c>
      <c r="EV91" s="19">
        <v>0.111199493699509</v>
      </c>
      <c r="EW91" s="19">
        <v>0.32995888909211901</v>
      </c>
      <c r="EX91" s="39">
        <v>1.2253258925667501E-7</v>
      </c>
      <c r="EY91" s="19">
        <v>1.90949391531306E-2</v>
      </c>
      <c r="EZ91" s="19">
        <v>742.65337576435604</v>
      </c>
      <c r="FA91" s="19">
        <v>5.5791601194778703E-2</v>
      </c>
      <c r="FB91" s="19">
        <v>0.45706330324956201</v>
      </c>
      <c r="FC91" s="19">
        <v>20.159106817525998</v>
      </c>
      <c r="FD91" s="19">
        <v>7.36665106379948E-2</v>
      </c>
      <c r="FE91" s="19">
        <v>2.4722218511215899</v>
      </c>
      <c r="FF91" s="39">
        <v>1.4801110862773099E-7</v>
      </c>
      <c r="FG91" s="19">
        <v>6.5386281103695801E-3</v>
      </c>
      <c r="FH91" s="19">
        <v>5.5114470084629804E-3</v>
      </c>
      <c r="FI91" s="19">
        <v>3.0170572134248301</v>
      </c>
      <c r="FJ91" s="19">
        <v>140.767986493325</v>
      </c>
      <c r="FK91" s="19">
        <v>13.2157686311694</v>
      </c>
      <c r="FL91" s="19">
        <v>2.8110737141546099E-3</v>
      </c>
      <c r="FM91" s="19">
        <v>7.7018070108224999</v>
      </c>
      <c r="FN91" s="19">
        <v>72.930728796674799</v>
      </c>
      <c r="FO91" s="19">
        <v>71.437872423705102</v>
      </c>
      <c r="FP91" s="19">
        <v>3.5518913467014E-3</v>
      </c>
      <c r="FQ91" s="19">
        <v>1.3954911819064399</v>
      </c>
      <c r="FR91" s="19">
        <v>3.3565977111376798E-3</v>
      </c>
      <c r="FS91" s="19">
        <v>145.34819203026899</v>
      </c>
      <c r="FT91" s="39">
        <v>1.2608092068619201E-7</v>
      </c>
      <c r="FU91" s="19">
        <v>0.10791352750656601</v>
      </c>
      <c r="FV91" s="19">
        <v>0.872266067112905</v>
      </c>
      <c r="FW91" s="19">
        <v>1.9327657977655101E-2</v>
      </c>
      <c r="FX91" s="19">
        <v>1.09623066328027E-3</v>
      </c>
      <c r="FY91" s="19">
        <v>1.69887071422956E-4</v>
      </c>
      <c r="FZ91" s="19">
        <v>2490.0345057809</v>
      </c>
      <c r="GA91" s="15">
        <v>144.208</v>
      </c>
      <c r="GB91" s="15">
        <v>0</v>
      </c>
      <c r="GC91" s="15">
        <v>0</v>
      </c>
      <c r="GD91" s="15">
        <v>0.14299999999999999</v>
      </c>
      <c r="GE91" s="15">
        <v>0</v>
      </c>
      <c r="GF91" s="15">
        <v>3.5000000000000003E-2</v>
      </c>
      <c r="GG91" s="15">
        <v>0</v>
      </c>
      <c r="GH91" s="15">
        <v>151.37100000000001</v>
      </c>
      <c r="GI91" s="15">
        <v>0</v>
      </c>
      <c r="GJ91" s="15">
        <v>0</v>
      </c>
      <c r="GK91" s="15">
        <v>0</v>
      </c>
      <c r="GL91" s="15">
        <v>0</v>
      </c>
      <c r="GM91" s="15">
        <v>0</v>
      </c>
      <c r="GN91" s="15">
        <v>0</v>
      </c>
    </row>
    <row r="92" spans="1:196">
      <c r="A92" s="19" t="s">
        <v>23</v>
      </c>
      <c r="B92" s="19" t="s">
        <v>286</v>
      </c>
      <c r="C92" s="39">
        <v>9.5945218171911901E-8</v>
      </c>
      <c r="D92" s="19">
        <v>7.7243708546111496E-3</v>
      </c>
      <c r="E92" s="19">
        <v>2.9192557922325099E-2</v>
      </c>
      <c r="F92" s="19">
        <v>0.13356226883203901</v>
      </c>
      <c r="G92" s="19">
        <v>0.18630403433318199</v>
      </c>
      <c r="H92" s="19">
        <v>1.8626247370887899E-2</v>
      </c>
      <c r="I92" s="19">
        <v>9.3188075562223798</v>
      </c>
      <c r="J92" s="19">
        <v>8.0398896584261799</v>
      </c>
      <c r="K92" s="19">
        <v>1.8111730438508201E-2</v>
      </c>
      <c r="L92" s="39">
        <v>5.0434167158672502E-8</v>
      </c>
      <c r="M92" s="19">
        <v>5.09737674756678E-2</v>
      </c>
      <c r="N92" s="19">
        <v>0.62380023835007103</v>
      </c>
      <c r="O92" s="19">
        <v>4.9666867402400599E-3</v>
      </c>
      <c r="P92" s="19">
        <v>1.3063524007492101E-2</v>
      </c>
      <c r="Q92" s="19">
        <v>16.285868094552999</v>
      </c>
      <c r="R92" s="19">
        <v>0.16086469418719301</v>
      </c>
      <c r="S92" s="19">
        <v>3.39852267224888E-3</v>
      </c>
      <c r="T92" s="19">
        <v>5.0420982002974098E-3</v>
      </c>
      <c r="U92" s="19">
        <v>1.9701306775833299E-2</v>
      </c>
      <c r="V92" s="19">
        <v>4.0860139354434902E-2</v>
      </c>
      <c r="W92" s="19">
        <v>1.3450249819909899E-4</v>
      </c>
      <c r="X92" s="19">
        <v>0.77339132260638899</v>
      </c>
      <c r="Y92" s="19">
        <v>5.3334236423787805E-4</v>
      </c>
      <c r="Z92" s="19">
        <v>5.2632111160586499</v>
      </c>
      <c r="AA92" s="19">
        <v>8.4133425830112008E-3</v>
      </c>
      <c r="AB92" s="39">
        <v>1.31479606301829E-7</v>
      </c>
      <c r="AC92" s="19">
        <v>1.5851542959518601E-3</v>
      </c>
      <c r="AD92" s="19">
        <v>14.610968614271799</v>
      </c>
      <c r="AE92" s="19">
        <v>9.1524303795506093E-3</v>
      </c>
      <c r="AF92" s="19">
        <v>26.7716813574715</v>
      </c>
      <c r="AG92" s="19">
        <v>2.1530590600332002E-2</v>
      </c>
      <c r="AH92" s="39">
        <v>1.6447858331312399E-7</v>
      </c>
      <c r="AI92" s="19">
        <v>0.112664765002223</v>
      </c>
      <c r="AJ92" s="19">
        <v>1799.47343946572</v>
      </c>
      <c r="AK92" s="19">
        <v>0.122957796337063</v>
      </c>
      <c r="AL92" s="39">
        <v>5.6301364663510699E-8</v>
      </c>
      <c r="AM92" s="39">
        <v>9.3233807364285499E-8</v>
      </c>
      <c r="AN92" s="19">
        <v>1.7579901690727699E-2</v>
      </c>
      <c r="AO92" s="19">
        <v>1.7093260802346599E-4</v>
      </c>
      <c r="AP92" s="19">
        <v>2.41086628649122E-2</v>
      </c>
      <c r="AQ92" s="19">
        <v>4.9240521723868096E-3</v>
      </c>
      <c r="AR92" s="19">
        <v>4.9061287193330801E-3</v>
      </c>
      <c r="AS92" s="19">
        <v>0.49245657740382498</v>
      </c>
      <c r="AT92" s="19">
        <v>8.4719528059054194E-2</v>
      </c>
      <c r="AU92" s="19">
        <v>1.5941735293421499E-3</v>
      </c>
      <c r="AV92" s="19">
        <v>36.048226785541097</v>
      </c>
      <c r="AW92" s="39">
        <v>2.0206590740358E-8</v>
      </c>
      <c r="AX92" s="19">
        <v>1.15429815871834E-2</v>
      </c>
      <c r="AY92" s="19">
        <v>0.121924277670676</v>
      </c>
      <c r="AZ92" s="19">
        <v>3.0262740156459201E-3</v>
      </c>
      <c r="BA92" s="19">
        <v>1.38402863907887E-2</v>
      </c>
      <c r="BB92" s="39">
        <v>2.15458868763816E-7</v>
      </c>
      <c r="BC92" s="39">
        <v>1.67714812006627E-7</v>
      </c>
      <c r="BD92" s="19">
        <v>9.7347961682123105E-2</v>
      </c>
      <c r="BE92" s="19">
        <v>12.6900668260856</v>
      </c>
      <c r="BF92" s="19">
        <v>2.3720926106993799E-2</v>
      </c>
      <c r="BG92" s="19">
        <v>2.50846131685491E-3</v>
      </c>
      <c r="BH92" s="19">
        <v>2.4251211693974599</v>
      </c>
      <c r="BI92" s="19">
        <v>67.351333563368499</v>
      </c>
      <c r="BJ92" s="39">
        <v>1.05472898267862E-7</v>
      </c>
      <c r="BK92" s="39">
        <v>4.1405883729715998E-8</v>
      </c>
      <c r="BL92" s="19">
        <v>1.5531074552761599</v>
      </c>
      <c r="BM92" s="19">
        <v>95.308761121170306</v>
      </c>
      <c r="BN92" s="19">
        <v>1.63810474449337E-3</v>
      </c>
      <c r="BO92" s="19">
        <v>0.10539986159451201</v>
      </c>
      <c r="BP92" s="19">
        <v>3.9017977528512097E-2</v>
      </c>
      <c r="BQ92" s="19">
        <v>1.3170144787802299E-3</v>
      </c>
      <c r="BR92" s="39">
        <v>8.8396171322175603E-8</v>
      </c>
      <c r="BS92" s="19">
        <v>9.1823000078041905E-4</v>
      </c>
      <c r="BT92" s="19">
        <v>3.8717987068515201E-3</v>
      </c>
      <c r="BU92" s="19">
        <v>1.44576758569932E-2</v>
      </c>
      <c r="BV92" s="19">
        <v>5.62369718086922</v>
      </c>
      <c r="BW92" s="19">
        <v>1.8851851485651301</v>
      </c>
      <c r="BX92" s="19">
        <v>0.13206996230610901</v>
      </c>
      <c r="BY92" s="19">
        <v>212.882047504231</v>
      </c>
      <c r="BZ92" s="19">
        <v>9.2106129515967599</v>
      </c>
      <c r="CA92" s="19">
        <v>9.6229166486866795E-3</v>
      </c>
      <c r="CB92" s="39">
        <v>6.2040966223899503E-8</v>
      </c>
      <c r="CC92" s="19">
        <v>1.3875817748306101</v>
      </c>
      <c r="CD92" s="19">
        <v>2.5898295632455399E-2</v>
      </c>
      <c r="CE92" s="19">
        <v>27.600474359906599</v>
      </c>
      <c r="CF92" s="39">
        <v>1.12185159379299E-7</v>
      </c>
      <c r="CG92" s="19">
        <v>138.114926675932</v>
      </c>
      <c r="CH92" s="19">
        <v>6.5976940909687398E-3</v>
      </c>
      <c r="CI92" s="19">
        <v>0.16318445709281601</v>
      </c>
      <c r="CJ92" s="19">
        <v>1.8068231461111701E-2</v>
      </c>
      <c r="CK92" s="19">
        <v>3.4451628041681998E-3</v>
      </c>
      <c r="CL92" s="19">
        <v>0.25679931054303401</v>
      </c>
      <c r="CM92" s="19">
        <v>2.804028383486E-3</v>
      </c>
      <c r="CN92" s="19">
        <v>0</v>
      </c>
      <c r="CO92" s="19">
        <v>4.1232129024286197E-2</v>
      </c>
      <c r="CP92" s="19">
        <v>0.107024385434815</v>
      </c>
      <c r="CQ92" s="19">
        <v>1.8250274466404301E-2</v>
      </c>
      <c r="CR92" s="39">
        <v>1.5573484295766801E-8</v>
      </c>
      <c r="CS92" s="19">
        <v>2.7007563546411099E-2</v>
      </c>
      <c r="CT92" s="19">
        <v>7.9299385105367198E-3</v>
      </c>
      <c r="CU92" s="19">
        <v>2.5365909864312299</v>
      </c>
      <c r="CV92" s="19">
        <v>0.23696180974278799</v>
      </c>
      <c r="CW92" s="19">
        <v>1.2336671358106101E-2</v>
      </c>
      <c r="CX92" s="19">
        <v>6.1698070990823801</v>
      </c>
      <c r="CY92" s="19">
        <v>6.9423647309867706E-2</v>
      </c>
      <c r="CZ92" s="19">
        <v>0.40590713291626102</v>
      </c>
      <c r="DA92" s="39">
        <v>6.8695234630199796E-5</v>
      </c>
      <c r="DB92" s="19">
        <v>1.16219410318409E-2</v>
      </c>
      <c r="DC92" s="19">
        <v>0.21044993347012</v>
      </c>
      <c r="DD92" s="19">
        <v>2.2436235710297998</v>
      </c>
      <c r="DE92" s="19">
        <v>6.3331583800528404E-2</v>
      </c>
      <c r="DF92" s="19">
        <v>6.4386880962228096E-2</v>
      </c>
      <c r="DG92" s="19">
        <v>0.35517028280780699</v>
      </c>
      <c r="DH92" s="19">
        <v>6.8444760025289098E-3</v>
      </c>
      <c r="DI92" s="19">
        <v>0.41063144329337398</v>
      </c>
      <c r="DJ92" s="19">
        <v>5.5987037070883297E-3</v>
      </c>
      <c r="DK92" s="19">
        <v>0.58457732459584499</v>
      </c>
      <c r="DL92" s="19">
        <v>30.405608573120499</v>
      </c>
      <c r="DM92" s="19">
        <v>4.4119400911986704</v>
      </c>
      <c r="DN92" s="19">
        <v>1.73990823230882E-3</v>
      </c>
      <c r="DO92" s="19">
        <v>9.4306498436420502E-4</v>
      </c>
      <c r="DP92" s="19">
        <v>0.901031497872815</v>
      </c>
      <c r="DQ92" s="19">
        <v>2.05182073623511</v>
      </c>
      <c r="DR92" s="19">
        <v>0.101468582173869</v>
      </c>
      <c r="DS92" s="19">
        <v>4.04447025702699E-2</v>
      </c>
      <c r="DT92" s="19">
        <v>3.6830617332880698E-2</v>
      </c>
      <c r="DU92" s="19">
        <v>2.9797134567690802E-3</v>
      </c>
      <c r="DV92" s="19">
        <v>2.4368128156984398E-3</v>
      </c>
      <c r="DW92" s="19">
        <v>0.171523149538861</v>
      </c>
      <c r="DX92" s="19">
        <v>1.7224582338772001</v>
      </c>
      <c r="DY92" s="19">
        <v>5.6404927855113902</v>
      </c>
      <c r="DZ92" s="19">
        <v>7.4182800553583297</v>
      </c>
      <c r="EA92" s="19">
        <v>0.128465489388191</v>
      </c>
      <c r="EB92" s="19">
        <v>30.443656699996499</v>
      </c>
      <c r="EC92" s="19">
        <v>2.3671452527908601E-2</v>
      </c>
      <c r="ED92" s="19">
        <v>1.2725220828957799</v>
      </c>
      <c r="EE92" s="19">
        <v>12.566996722183401</v>
      </c>
      <c r="EF92" s="19">
        <v>7.3727501361412397E-3</v>
      </c>
      <c r="EG92" s="39">
        <v>9.7040304514345397E-8</v>
      </c>
      <c r="EH92" s="19">
        <v>1.4573518254950001E-4</v>
      </c>
      <c r="EI92" s="19">
        <v>0.46967143272970902</v>
      </c>
      <c r="EJ92" s="19">
        <v>8.2456038354237395E-3</v>
      </c>
      <c r="EK92" s="19">
        <v>0.46269402385502301</v>
      </c>
      <c r="EL92" s="39">
        <v>1.23730954739893E-7</v>
      </c>
      <c r="EM92" s="19">
        <v>10.7221072496784</v>
      </c>
      <c r="EN92" s="19">
        <v>0.87638656479726496</v>
      </c>
      <c r="EO92" s="19">
        <v>0.129284173135818</v>
      </c>
      <c r="EP92" s="19">
        <v>9.9086693752634802E-3</v>
      </c>
      <c r="EQ92" s="39">
        <v>4.8932506404463105E-10</v>
      </c>
      <c r="ER92" s="19">
        <v>0.56946095546522502</v>
      </c>
      <c r="ES92" s="39">
        <v>2.8146899740545303E-7</v>
      </c>
      <c r="ET92" s="19">
        <v>6.18385286543751</v>
      </c>
      <c r="EU92" s="19">
        <v>2.7209556794127101</v>
      </c>
      <c r="EV92" s="19">
        <v>0.92606654283275702</v>
      </c>
      <c r="EW92" s="19">
        <v>0.50039486693274104</v>
      </c>
      <c r="EX92" s="19">
        <v>5.6861643761730403E-3</v>
      </c>
      <c r="EY92" s="19">
        <v>25.191021219660801</v>
      </c>
      <c r="EZ92" s="19">
        <v>24.224354034019399</v>
      </c>
      <c r="FA92" s="19">
        <v>1.4729542269945001E-3</v>
      </c>
      <c r="FB92" s="19">
        <v>15.1940151404392</v>
      </c>
      <c r="FC92" s="19">
        <v>1.0294902704529599E-2</v>
      </c>
      <c r="FD92" s="19">
        <v>2060.2807584218699</v>
      </c>
      <c r="FE92" s="19">
        <v>1.5704712901147399E-2</v>
      </c>
      <c r="FF92" s="19">
        <v>8.6033161152875904E-4</v>
      </c>
      <c r="FG92" s="19">
        <v>4.1684259240365E-3</v>
      </c>
      <c r="FH92" s="19">
        <v>4.2376952330958097E-3</v>
      </c>
      <c r="FI92" s="19">
        <v>1.9518341435818098E-2</v>
      </c>
      <c r="FJ92" s="19">
        <v>2.5975596568771899</v>
      </c>
      <c r="FK92" s="39">
        <v>2.13004744614744E-7</v>
      </c>
      <c r="FL92" s="19">
        <v>5.3453259456248496E-4</v>
      </c>
      <c r="FM92" s="19">
        <v>0.80173177132365203</v>
      </c>
      <c r="FN92" s="19">
        <v>3.95220466692775</v>
      </c>
      <c r="FO92" s="19">
        <v>47.5486828703893</v>
      </c>
      <c r="FP92" s="19">
        <v>1.18982458172925E-3</v>
      </c>
      <c r="FQ92" s="19">
        <v>76.906258410218896</v>
      </c>
      <c r="FR92" s="19">
        <v>9.8797806650544207E-3</v>
      </c>
      <c r="FS92" s="19">
        <v>2.4567337212246399E-2</v>
      </c>
      <c r="FT92" s="39">
        <v>9.4774317427386498E-8</v>
      </c>
      <c r="FU92" s="19">
        <v>0.20621500548681501</v>
      </c>
      <c r="FV92" s="19">
        <v>419.98276254307501</v>
      </c>
      <c r="FW92" s="19">
        <v>1.58479560939188E-3</v>
      </c>
      <c r="FX92" s="19">
        <v>9.8118793812675201E-3</v>
      </c>
      <c r="FY92" s="19">
        <v>1.76086027746594E-2</v>
      </c>
      <c r="FZ92" s="19">
        <v>5307.4343664715698</v>
      </c>
      <c r="GA92" s="15">
        <v>0.67</v>
      </c>
      <c r="GB92" s="15">
        <v>0</v>
      </c>
      <c r="GC92" s="15">
        <v>0</v>
      </c>
      <c r="GD92" s="15">
        <v>0</v>
      </c>
      <c r="GE92" s="15">
        <v>0.75600000000000001</v>
      </c>
      <c r="GF92" s="15">
        <v>0</v>
      </c>
      <c r="GG92" s="15">
        <v>0</v>
      </c>
      <c r="GH92" s="15">
        <v>0</v>
      </c>
      <c r="GI92" s="15">
        <v>0</v>
      </c>
      <c r="GJ92" s="15">
        <v>0</v>
      </c>
      <c r="GK92" s="15">
        <v>0</v>
      </c>
      <c r="GL92" s="15">
        <v>0</v>
      </c>
      <c r="GM92" s="15">
        <v>5.2729999999999997</v>
      </c>
      <c r="GN92" s="15">
        <v>0</v>
      </c>
    </row>
    <row r="93" spans="1:196">
      <c r="A93" s="19" t="s">
        <v>287</v>
      </c>
      <c r="B93" s="19" t="s">
        <v>288</v>
      </c>
      <c r="C93" s="19">
        <v>2.1534450112179502</v>
      </c>
      <c r="D93" s="19">
        <v>1.96940842715654</v>
      </c>
      <c r="E93" s="19">
        <v>84.071056333284403</v>
      </c>
      <c r="F93" s="19">
        <v>11.0099555871642</v>
      </c>
      <c r="G93" s="19">
        <v>5.2561394274141202</v>
      </c>
      <c r="H93" s="19">
        <v>20.440917827378499</v>
      </c>
      <c r="I93" s="19">
        <v>18.4892476711575</v>
      </c>
      <c r="J93" s="19">
        <v>123.59936362932299</v>
      </c>
      <c r="K93" s="19">
        <v>37.230968141091999</v>
      </c>
      <c r="L93" s="19">
        <v>0.52515965227578998</v>
      </c>
      <c r="M93" s="19">
        <v>0.852623205092369</v>
      </c>
      <c r="N93" s="19">
        <v>1.9754945924254199</v>
      </c>
      <c r="O93" s="19">
        <v>5.6526288547251502E-2</v>
      </c>
      <c r="P93" s="19">
        <v>223.36053856172299</v>
      </c>
      <c r="Q93" s="19">
        <v>234.241239957185</v>
      </c>
      <c r="R93" s="19">
        <v>4.5542343127377798</v>
      </c>
      <c r="S93" s="19">
        <v>0.24065424849966499</v>
      </c>
      <c r="T93" s="39">
        <v>3.3836996318458202E-5</v>
      </c>
      <c r="U93" s="19">
        <v>0.92456588606887602</v>
      </c>
      <c r="V93" s="19">
        <v>3.9868328777927302</v>
      </c>
      <c r="W93" s="19">
        <v>4.1418869418695499E-2</v>
      </c>
      <c r="X93" s="19">
        <v>9.2003892547077903</v>
      </c>
      <c r="Y93" s="19">
        <v>8.8999541816956098E-3</v>
      </c>
      <c r="Z93" s="19">
        <v>51.805224695913402</v>
      </c>
      <c r="AA93" s="19">
        <v>2.9569934438520402</v>
      </c>
      <c r="AB93" s="19">
        <v>6.90641740140647E-2</v>
      </c>
      <c r="AC93" s="19">
        <v>2.7294076789034102E-3</v>
      </c>
      <c r="AD93" s="19">
        <v>0.104823944814077</v>
      </c>
      <c r="AE93" s="19">
        <v>0.39483913789306802</v>
      </c>
      <c r="AF93" s="19">
        <v>47.312656676085801</v>
      </c>
      <c r="AG93" s="19">
        <v>8.8980302544431605E-3</v>
      </c>
      <c r="AH93" s="19">
        <v>1.6937908887141999</v>
      </c>
      <c r="AI93" s="19">
        <v>6.2886903168106398</v>
      </c>
      <c r="AJ93" s="19">
        <v>156.91002293993799</v>
      </c>
      <c r="AK93" s="19">
        <v>2.9306545819159102</v>
      </c>
      <c r="AL93" s="19">
        <v>1.70540232032887E-2</v>
      </c>
      <c r="AM93" s="19">
        <v>0.48045792692094103</v>
      </c>
      <c r="AN93" s="19">
        <v>0.97892971668774498</v>
      </c>
      <c r="AO93" s="19">
        <v>0.24925062905954701</v>
      </c>
      <c r="AP93" s="19">
        <v>5.6795596744926504</v>
      </c>
      <c r="AQ93" s="19">
        <v>0.14476443827820201</v>
      </c>
      <c r="AR93" s="19">
        <v>81.746098267307502</v>
      </c>
      <c r="AS93" s="19">
        <v>194.55092595176799</v>
      </c>
      <c r="AT93" s="19">
        <v>3.9030424482729302E-2</v>
      </c>
      <c r="AU93" s="19">
        <v>0.29709559731573298</v>
      </c>
      <c r="AV93" s="19">
        <v>649.62192355178104</v>
      </c>
      <c r="AW93" s="19">
        <v>0.68619286510341604</v>
      </c>
      <c r="AX93" s="19">
        <v>1.7233889981235899</v>
      </c>
      <c r="AY93" s="19">
        <v>3.8474700478690602</v>
      </c>
      <c r="AZ93" s="19">
        <v>37.594087972584198</v>
      </c>
      <c r="BA93" s="19">
        <v>0.23365876150371201</v>
      </c>
      <c r="BB93" s="19">
        <v>0.82938067804340798</v>
      </c>
      <c r="BC93" s="19">
        <v>1.2525335260526E-2</v>
      </c>
      <c r="BD93" s="19">
        <v>1385.65623136461</v>
      </c>
      <c r="BE93" s="39">
        <v>1.1738346632936899E-5</v>
      </c>
      <c r="BF93" s="19">
        <v>3.8934563152594199</v>
      </c>
      <c r="BG93" s="19">
        <v>1.4602371066659901E-4</v>
      </c>
      <c r="BH93" s="19">
        <v>328.395578861682</v>
      </c>
      <c r="BI93" s="19">
        <v>397.37623708960098</v>
      </c>
      <c r="BJ93" s="19">
        <v>0.27359481795523999</v>
      </c>
      <c r="BK93" s="19">
        <v>0.113335256313724</v>
      </c>
      <c r="BL93" s="19">
        <v>27.811941692721</v>
      </c>
      <c r="BM93" s="19">
        <v>1208.5905419569599</v>
      </c>
      <c r="BN93" s="19">
        <v>2.7997324908103902</v>
      </c>
      <c r="BO93" s="19">
        <v>34.600945148433198</v>
      </c>
      <c r="BP93" s="19">
        <v>0.89449083944173802</v>
      </c>
      <c r="BQ93" s="19">
        <v>3.8840956053424298</v>
      </c>
      <c r="BR93" s="19">
        <v>2.0247184167675802E-2</v>
      </c>
      <c r="BS93" s="19">
        <v>4.2620976101508598E-2</v>
      </c>
      <c r="BT93" s="19">
        <v>4.29084500337771E-2</v>
      </c>
      <c r="BU93" s="19">
        <v>0.89235220293204898</v>
      </c>
      <c r="BV93" s="19">
        <v>35.522664014182197</v>
      </c>
      <c r="BW93" s="19">
        <v>62.313398846163402</v>
      </c>
      <c r="BX93" s="19">
        <v>130.51374263559401</v>
      </c>
      <c r="BY93" s="19">
        <v>43.781673382348899</v>
      </c>
      <c r="BZ93" s="19">
        <v>7.7415885493049297</v>
      </c>
      <c r="CA93" s="19">
        <v>5.5309832537088397</v>
      </c>
      <c r="CB93" s="19">
        <v>1.4856078947906</v>
      </c>
      <c r="CC93" s="19">
        <v>220.769939733885</v>
      </c>
      <c r="CD93" s="19">
        <v>50.485314148229001</v>
      </c>
      <c r="CE93" s="19">
        <v>240.66321438180699</v>
      </c>
      <c r="CF93" s="19">
        <v>0.18328345160729101</v>
      </c>
      <c r="CG93" s="19">
        <v>55.7145390363765</v>
      </c>
      <c r="CH93" s="19">
        <v>2.8410169362428901</v>
      </c>
      <c r="CI93" s="19">
        <v>157.05498291741799</v>
      </c>
      <c r="CJ93" s="19">
        <v>17.258323036864098</v>
      </c>
      <c r="CK93" s="19">
        <v>3.2487404483833298E-4</v>
      </c>
      <c r="CL93" s="19">
        <v>3.05363512022707</v>
      </c>
      <c r="CM93" s="19">
        <v>8.7509797460448606</v>
      </c>
      <c r="CN93" s="19">
        <v>0.12183156369594</v>
      </c>
      <c r="CO93" s="19">
        <v>0</v>
      </c>
      <c r="CP93" s="19">
        <v>5.7900174105370699</v>
      </c>
      <c r="CQ93" s="39">
        <v>1.05672880317353E-7</v>
      </c>
      <c r="CR93" s="19">
        <v>6.5605372821708502E-2</v>
      </c>
      <c r="CS93" s="19">
        <v>6.9403653284030602</v>
      </c>
      <c r="CT93" s="19">
        <v>2625.3858282667902</v>
      </c>
      <c r="CU93" s="19">
        <v>37.903158641117997</v>
      </c>
      <c r="CV93" s="19">
        <v>0.42560668662773499</v>
      </c>
      <c r="CW93" s="19">
        <v>0.98830371105311199</v>
      </c>
      <c r="CX93" s="19">
        <v>7.0402131867304796</v>
      </c>
      <c r="CY93" s="19">
        <v>0.219075488576563</v>
      </c>
      <c r="CZ93" s="19">
        <v>0.265428874440302</v>
      </c>
      <c r="DA93" s="19">
        <v>50.352947600623096</v>
      </c>
      <c r="DB93" s="19">
        <v>2.3337424827931099</v>
      </c>
      <c r="DC93" s="19">
        <v>0.70453698242595497</v>
      </c>
      <c r="DD93" s="19">
        <v>8.9462928122637209</v>
      </c>
      <c r="DE93" s="19">
        <v>1.1279136426234699</v>
      </c>
      <c r="DF93" s="19">
        <v>0.30051777810436697</v>
      </c>
      <c r="DG93" s="19">
        <v>11.3131910895786</v>
      </c>
      <c r="DH93" s="19">
        <v>0.113443293095259</v>
      </c>
      <c r="DI93" s="19">
        <v>0.41054633690431502</v>
      </c>
      <c r="DJ93" s="19">
        <v>5.1843628185621E-2</v>
      </c>
      <c r="DK93" s="19">
        <v>0.31206094097988202</v>
      </c>
      <c r="DL93" s="19">
        <v>384.53572971829101</v>
      </c>
      <c r="DM93" s="19">
        <v>7.2997060532516196</v>
      </c>
      <c r="DN93" s="19">
        <v>0.27057921981212302</v>
      </c>
      <c r="DO93" s="19">
        <v>1.5578914073845</v>
      </c>
      <c r="DP93" s="19">
        <v>16.659040848310099</v>
      </c>
      <c r="DQ93" s="19">
        <v>516.84888463203595</v>
      </c>
      <c r="DR93" s="19">
        <v>0.94707015743526102</v>
      </c>
      <c r="DS93" s="19">
        <v>11.3586149713348</v>
      </c>
      <c r="DT93" s="19">
        <v>6.8981509617543901</v>
      </c>
      <c r="DU93" s="19">
        <v>0.164498846799736</v>
      </c>
      <c r="DV93" s="19">
        <v>20.687798757220101</v>
      </c>
      <c r="DW93" s="19">
        <v>4.5709422345609001</v>
      </c>
      <c r="DX93" s="19">
        <v>3.7334942906076098</v>
      </c>
      <c r="DY93" s="19">
        <v>663.32512627255801</v>
      </c>
      <c r="DZ93" s="19">
        <v>23.4928103458228</v>
      </c>
      <c r="EA93" s="19">
        <v>1.3943738741679299</v>
      </c>
      <c r="EB93" s="19">
        <v>56.220668954866298</v>
      </c>
      <c r="EC93" s="19">
        <v>16.155120893113299</v>
      </c>
      <c r="ED93" s="19">
        <v>30.287295691554998</v>
      </c>
      <c r="EE93" s="19">
        <v>2404.99572884184</v>
      </c>
      <c r="EF93" s="19">
        <v>0.83071425294291001</v>
      </c>
      <c r="EG93" s="39">
        <v>9.33969340238998E-8</v>
      </c>
      <c r="EH93" s="19">
        <v>1.39662298754046E-4</v>
      </c>
      <c r="EI93" s="19">
        <v>78.401997181809506</v>
      </c>
      <c r="EJ93" s="19">
        <v>1.1189528540551901</v>
      </c>
      <c r="EK93" s="19">
        <v>9.5147652231419002</v>
      </c>
      <c r="EL93" s="19">
        <v>1.6658274191492299</v>
      </c>
      <c r="EM93" s="19">
        <v>67.030631951677407</v>
      </c>
      <c r="EN93" s="19">
        <v>66.938201393977394</v>
      </c>
      <c r="EO93" s="19">
        <v>16.283825438407199</v>
      </c>
      <c r="EP93" s="19">
        <v>1.23747516339594E-4</v>
      </c>
      <c r="EQ93" s="19">
        <v>5.3982654300737201E-4</v>
      </c>
      <c r="ER93" s="19">
        <v>17.5183974049434</v>
      </c>
      <c r="ES93" s="19">
        <v>0.1154895393296</v>
      </c>
      <c r="ET93" s="19">
        <v>188.309200882992</v>
      </c>
      <c r="EU93" s="19">
        <v>1.069923435033</v>
      </c>
      <c r="EV93" s="19">
        <v>2.9248092369135802E-2</v>
      </c>
      <c r="EW93" s="19">
        <v>5.0894581072988903</v>
      </c>
      <c r="EX93" s="19">
        <v>2.69509106221359E-2</v>
      </c>
      <c r="EY93" s="19">
        <v>1168.4772721842</v>
      </c>
      <c r="EZ93" s="19">
        <v>233.032088875299</v>
      </c>
      <c r="FA93" s="19">
        <v>0.30685088516607001</v>
      </c>
      <c r="FB93" s="19">
        <v>6.5164913161959097</v>
      </c>
      <c r="FC93" s="19">
        <v>4.9504443537567999</v>
      </c>
      <c r="FD93" s="19">
        <v>13.818400397504201</v>
      </c>
      <c r="FE93" s="19">
        <v>2.3349904916663</v>
      </c>
      <c r="FF93" s="19">
        <v>2.28117662233016E-2</v>
      </c>
      <c r="FG93" s="19">
        <v>1.0887335343114399</v>
      </c>
      <c r="FH93" s="19">
        <v>5.1547182797830098E-2</v>
      </c>
      <c r="FI93" s="19">
        <v>4.6275610378565304</v>
      </c>
      <c r="FJ93" s="19">
        <v>203.137031142322</v>
      </c>
      <c r="FK93" s="19">
        <v>42.570354131590598</v>
      </c>
      <c r="FL93" s="19">
        <v>3.1293955888545999</v>
      </c>
      <c r="FM93" s="19">
        <v>182.25344155713501</v>
      </c>
      <c r="FN93" s="19">
        <v>101.204656260965</v>
      </c>
      <c r="FO93" s="19">
        <v>855.49024236085995</v>
      </c>
      <c r="FP93" s="19">
        <v>0.53527693762508699</v>
      </c>
      <c r="FQ93" s="19">
        <v>382.24679478118901</v>
      </c>
      <c r="FR93" s="19">
        <v>0.60732969150127902</v>
      </c>
      <c r="FS93" s="19">
        <v>98.268807242685696</v>
      </c>
      <c r="FT93" s="19">
        <v>2.8635407465752601E-2</v>
      </c>
      <c r="FU93" s="19">
        <v>0.57293286448069503</v>
      </c>
      <c r="FV93" s="19">
        <v>6.0827171047511097</v>
      </c>
      <c r="FW93" s="19">
        <v>1.4464516084060099</v>
      </c>
      <c r="FX93" s="19">
        <v>8.3831315118403096E-2</v>
      </c>
      <c r="FY93" s="19">
        <v>0.119533789299284</v>
      </c>
      <c r="FZ93" s="19">
        <v>17171.817986047299</v>
      </c>
      <c r="GA93" s="15">
        <v>22.98</v>
      </c>
      <c r="GB93" s="15">
        <v>5.5E-2</v>
      </c>
      <c r="GC93" s="15">
        <v>0.41599999999999998</v>
      </c>
      <c r="GD93" s="15">
        <v>0</v>
      </c>
      <c r="GE93" s="15">
        <v>0.16600000000000001</v>
      </c>
      <c r="GF93" s="15">
        <v>0.216</v>
      </c>
      <c r="GG93" s="15">
        <v>0</v>
      </c>
      <c r="GH93" s="15">
        <v>1.4999999999999999E-2</v>
      </c>
      <c r="GI93" s="15">
        <v>0</v>
      </c>
      <c r="GJ93" s="15">
        <v>0</v>
      </c>
      <c r="GK93" s="15">
        <v>0</v>
      </c>
      <c r="GL93" s="15">
        <v>0</v>
      </c>
      <c r="GM93" s="15">
        <v>0</v>
      </c>
      <c r="GN93" s="15">
        <v>0</v>
      </c>
    </row>
    <row r="94" spans="1:196">
      <c r="A94" s="19" t="s">
        <v>289</v>
      </c>
      <c r="B94" s="19" t="s">
        <v>290</v>
      </c>
      <c r="C94" s="19">
        <v>1.1508688774174101</v>
      </c>
      <c r="D94" s="19">
        <v>1.7427885472208899</v>
      </c>
      <c r="E94" s="19">
        <v>128.072216987639</v>
      </c>
      <c r="F94" s="19">
        <v>127.60169022039</v>
      </c>
      <c r="G94" s="19">
        <v>7.1653664774012702</v>
      </c>
      <c r="H94" s="19">
        <v>4.9597173973200999</v>
      </c>
      <c r="I94" s="19">
        <v>49.944379455456598</v>
      </c>
      <c r="J94" s="19">
        <v>11.3229036856342</v>
      </c>
      <c r="K94" s="19">
        <v>17.0487132053258</v>
      </c>
      <c r="L94" s="19">
        <v>1.35499734469574E-2</v>
      </c>
      <c r="M94" s="19">
        <v>101.87599089768899</v>
      </c>
      <c r="N94" s="19">
        <v>47.808972755377603</v>
      </c>
      <c r="O94" s="19">
        <v>1.2793281163676E-2</v>
      </c>
      <c r="P94" s="19">
        <v>0.44364351709184402</v>
      </c>
      <c r="Q94" s="19">
        <v>40.155129655735998</v>
      </c>
      <c r="R94" s="19">
        <v>7.6658487203070003E-2</v>
      </c>
      <c r="S94" s="19">
        <v>8.9512835738406</v>
      </c>
      <c r="T94" s="19">
        <v>0.42329478715397401</v>
      </c>
      <c r="U94" s="19">
        <v>6.9620111014829705E-2</v>
      </c>
      <c r="V94" s="19">
        <v>4.5929842713731399E-2</v>
      </c>
      <c r="W94" s="19">
        <v>1.5740082033487001E-3</v>
      </c>
      <c r="X94" s="19">
        <v>68.420592944594603</v>
      </c>
      <c r="Y94" s="19">
        <v>0.47790295249241399</v>
      </c>
      <c r="Z94" s="19">
        <v>8.75328418997813</v>
      </c>
      <c r="AA94" s="19">
        <v>47.306858938865098</v>
      </c>
      <c r="AB94" s="19">
        <v>2.0157708182694498</v>
      </c>
      <c r="AC94" s="19">
        <v>1.7774953965662199</v>
      </c>
      <c r="AD94" s="19">
        <v>2.4408130753796001E-2</v>
      </c>
      <c r="AE94" s="19">
        <v>25.033173300589802</v>
      </c>
      <c r="AF94" s="19">
        <v>90.7569257454671</v>
      </c>
      <c r="AG94" s="19">
        <v>7.3868799389117497</v>
      </c>
      <c r="AH94" s="19">
        <v>10.353200874562299</v>
      </c>
      <c r="AI94" s="19">
        <v>1.1207112074157799</v>
      </c>
      <c r="AJ94" s="19">
        <v>1586.9904235351701</v>
      </c>
      <c r="AK94" s="19">
        <v>7.1696362346549902</v>
      </c>
      <c r="AL94" s="19">
        <v>0.26393673379016902</v>
      </c>
      <c r="AM94" s="19">
        <v>65.818158906877002</v>
      </c>
      <c r="AN94" s="19">
        <v>0.108010920270054</v>
      </c>
      <c r="AO94" s="19">
        <v>112.84165937588099</v>
      </c>
      <c r="AP94" s="19">
        <v>0.17811448448259401</v>
      </c>
      <c r="AQ94" s="19">
        <v>1.14650927092192E-2</v>
      </c>
      <c r="AR94" s="19">
        <v>14.6523818189736</v>
      </c>
      <c r="AS94" s="19">
        <v>1.3596124862874599</v>
      </c>
      <c r="AT94" s="19">
        <v>0.15223292211901401</v>
      </c>
      <c r="AU94" s="19">
        <v>3.4353705068484999</v>
      </c>
      <c r="AV94" s="19">
        <v>26.3376929854923</v>
      </c>
      <c r="AW94" s="19">
        <v>0.77233457039381803</v>
      </c>
      <c r="AX94" s="19">
        <v>0.44195887936678102</v>
      </c>
      <c r="AY94" s="19">
        <v>0.49811829453126399</v>
      </c>
      <c r="AZ94" s="19">
        <v>292.05159222399902</v>
      </c>
      <c r="BA94" s="19">
        <v>0.135572711136106</v>
      </c>
      <c r="BB94" s="19">
        <v>60.324290012675299</v>
      </c>
      <c r="BC94" s="19">
        <v>0.117711072260164</v>
      </c>
      <c r="BD94" s="19">
        <v>0.42947572767273001</v>
      </c>
      <c r="BE94" s="19">
        <v>0.12501239029101699</v>
      </c>
      <c r="BF94" s="19">
        <v>16.414225941557699</v>
      </c>
      <c r="BG94" s="19">
        <v>0.42766807268266199</v>
      </c>
      <c r="BH94" s="19">
        <v>2.597133359761</v>
      </c>
      <c r="BI94" s="19">
        <v>250.57128836858601</v>
      </c>
      <c r="BJ94" s="19">
        <v>45.562480566444599</v>
      </c>
      <c r="BK94" s="19">
        <v>1.89526957538665</v>
      </c>
      <c r="BL94" s="19">
        <v>0.654046594783248</v>
      </c>
      <c r="BM94" s="19">
        <v>197.154400374527</v>
      </c>
      <c r="BN94" s="19">
        <v>153.38952089449899</v>
      </c>
      <c r="BO94" s="19">
        <v>57.061208405551902</v>
      </c>
      <c r="BP94" s="19">
        <v>0.40931821754393299</v>
      </c>
      <c r="BQ94" s="19">
        <v>44.1889683600211</v>
      </c>
      <c r="BR94" s="19">
        <v>0.54224509774342</v>
      </c>
      <c r="BS94" s="19">
        <v>0.15171429224407601</v>
      </c>
      <c r="BT94" s="19">
        <v>0.50099899331153297</v>
      </c>
      <c r="BU94" s="19">
        <v>4.0017563705087598E-2</v>
      </c>
      <c r="BV94" s="19">
        <v>33.200963520466701</v>
      </c>
      <c r="BW94" s="19">
        <v>2.3734682339209798</v>
      </c>
      <c r="BX94" s="19">
        <v>0.222972137172427</v>
      </c>
      <c r="BY94" s="19">
        <v>86.884595538607002</v>
      </c>
      <c r="BZ94" s="19">
        <v>5.9171182608058803</v>
      </c>
      <c r="CA94" s="19">
        <v>83.722571121855296</v>
      </c>
      <c r="CB94" s="19">
        <v>565.53540893081197</v>
      </c>
      <c r="CC94" s="19">
        <v>28.421963864001299</v>
      </c>
      <c r="CD94" s="19">
        <v>3.5939860191742498E-3</v>
      </c>
      <c r="CE94" s="19">
        <v>117.159972086954</v>
      </c>
      <c r="CF94" s="19">
        <v>8.5086670799610201E-2</v>
      </c>
      <c r="CG94" s="19">
        <v>30.407527491621</v>
      </c>
      <c r="CH94" s="19">
        <v>328.63864662667999</v>
      </c>
      <c r="CI94" s="19">
        <v>0.99733827982540701</v>
      </c>
      <c r="CJ94" s="19">
        <v>4.4776741399406896</v>
      </c>
      <c r="CK94" s="39">
        <v>3.9959392048640901E-7</v>
      </c>
      <c r="CL94" s="19">
        <v>507.84591266459</v>
      </c>
      <c r="CM94" s="19">
        <v>2.7571689761045699E-2</v>
      </c>
      <c r="CN94" s="19">
        <v>4.8844071101943401E-2</v>
      </c>
      <c r="CO94" s="19">
        <v>0.35824892571063</v>
      </c>
      <c r="CP94" s="19">
        <v>0</v>
      </c>
      <c r="CQ94" s="19">
        <v>0.13767926208501499</v>
      </c>
      <c r="CR94" s="19">
        <v>3.2598538288671901</v>
      </c>
      <c r="CS94" s="19">
        <v>181.586157258675</v>
      </c>
      <c r="CT94" s="19">
        <v>0.66139360876907205</v>
      </c>
      <c r="CU94" s="19">
        <v>16.942217342482099</v>
      </c>
      <c r="CV94" s="19">
        <v>5.8483998773245303E-2</v>
      </c>
      <c r="CW94" s="19">
        <v>1.0452430613522801</v>
      </c>
      <c r="CX94" s="19">
        <v>7.0791461544068701</v>
      </c>
      <c r="CY94" s="19">
        <v>3.6463628887097701</v>
      </c>
      <c r="CZ94" s="19">
        <v>24.274053978184</v>
      </c>
      <c r="DA94" s="19">
        <v>1.01533320150649</v>
      </c>
      <c r="DB94" s="19">
        <v>2.0746898011891202</v>
      </c>
      <c r="DC94" s="19">
        <v>0.60670960518346795</v>
      </c>
      <c r="DD94" s="19">
        <v>1.0350811527616199</v>
      </c>
      <c r="DE94" s="19">
        <v>1.5903596987701302E-2</v>
      </c>
      <c r="DF94" s="19">
        <v>0.101581877779334</v>
      </c>
      <c r="DG94" s="19">
        <v>56.649385213005402</v>
      </c>
      <c r="DH94" s="19">
        <v>2.9428472993106198</v>
      </c>
      <c r="DI94" s="19">
        <v>0.87216803217863703</v>
      </c>
      <c r="DJ94" s="19">
        <v>0.42135701822854899</v>
      </c>
      <c r="DK94" s="19">
        <v>6.2969311183204701E-2</v>
      </c>
      <c r="DL94" s="19">
        <v>34.7632500361917</v>
      </c>
      <c r="DM94" s="19">
        <v>3.88544727180712</v>
      </c>
      <c r="DN94" s="19">
        <v>3.41661131545185E-2</v>
      </c>
      <c r="DO94" s="19">
        <v>9.7006343266592605</v>
      </c>
      <c r="DP94" s="19">
        <v>159.40760668057899</v>
      </c>
      <c r="DQ94" s="19">
        <v>2.4407093651346399</v>
      </c>
      <c r="DR94" s="19">
        <v>53.454832657335402</v>
      </c>
      <c r="DS94" s="19">
        <v>8.4786500921170695</v>
      </c>
      <c r="DT94" s="19">
        <v>1.0368947058948801</v>
      </c>
      <c r="DU94" s="19">
        <v>0.60661475181760005</v>
      </c>
      <c r="DV94" s="19">
        <v>3.7988237150918698</v>
      </c>
      <c r="DW94" s="19">
        <v>3.0632292342026002</v>
      </c>
      <c r="DX94" s="19">
        <v>1.61967301474394</v>
      </c>
      <c r="DY94" s="19">
        <v>5.8274923164083203</v>
      </c>
      <c r="DZ94" s="19">
        <v>5.1692516829818604</v>
      </c>
      <c r="EA94" s="19">
        <v>728.18378096794697</v>
      </c>
      <c r="EB94" s="19">
        <v>232.485361842759</v>
      </c>
      <c r="EC94" s="19">
        <v>1.2654558616423299</v>
      </c>
      <c r="ED94" s="19">
        <v>17.738359836934698</v>
      </c>
      <c r="EE94" s="19">
        <v>16.5421841133398</v>
      </c>
      <c r="EF94" s="19">
        <v>3.4523375031268499</v>
      </c>
      <c r="EG94" s="39">
        <v>5.72365160436259E-5</v>
      </c>
      <c r="EH94" s="19">
        <v>0.73079753890450905</v>
      </c>
      <c r="EI94" s="19">
        <v>1779.8689285667001</v>
      </c>
      <c r="EJ94" s="19">
        <v>15.011246126584</v>
      </c>
      <c r="EK94" s="19">
        <v>1.5455303785502501</v>
      </c>
      <c r="EL94" s="19">
        <v>50.9347430257545</v>
      </c>
      <c r="EM94" s="19">
        <v>6.5167788183335604</v>
      </c>
      <c r="EN94" s="19">
        <v>8.3961129069191703E-2</v>
      </c>
      <c r="EO94" s="19">
        <v>7.8297940735225504</v>
      </c>
      <c r="EP94" s="19">
        <v>2.00274008260166E-2</v>
      </c>
      <c r="EQ94" s="19">
        <v>5.9653239888722504E-3</v>
      </c>
      <c r="ER94" s="19">
        <v>913.51449033526796</v>
      </c>
      <c r="ES94" s="39">
        <v>1.28496502149105E-6</v>
      </c>
      <c r="ET94" s="19">
        <v>139.35622848029601</v>
      </c>
      <c r="EU94" s="19">
        <v>1.2500253365790099</v>
      </c>
      <c r="EV94" s="19">
        <v>1.32260447708978E-3</v>
      </c>
      <c r="EW94" s="19">
        <v>47.953824943979903</v>
      </c>
      <c r="EX94" s="19">
        <v>5.4229033040260798E-2</v>
      </c>
      <c r="EY94" s="19">
        <v>21.531652088593301</v>
      </c>
      <c r="EZ94" s="19">
        <v>226.88196089831101</v>
      </c>
      <c r="FA94" s="19">
        <v>727.63282894704696</v>
      </c>
      <c r="FB94" s="19">
        <v>2.93855181532044</v>
      </c>
      <c r="FC94" s="19">
        <v>5.1409888080767997E-2</v>
      </c>
      <c r="FD94" s="19">
        <v>8.7494868502617908</v>
      </c>
      <c r="FE94" s="19">
        <v>7.2537134137184696</v>
      </c>
      <c r="FF94" s="39">
        <v>1.31257469001406E-7</v>
      </c>
      <c r="FG94" s="19">
        <v>1.5424564558014899</v>
      </c>
      <c r="FH94" s="19">
        <v>0.118422075615348</v>
      </c>
      <c r="FI94" s="19">
        <v>30.465662761854599</v>
      </c>
      <c r="FJ94" s="19">
        <v>322.37138799341602</v>
      </c>
      <c r="FK94" s="19">
        <v>0.54207937962252295</v>
      </c>
      <c r="FL94" s="19">
        <v>18.550793657569798</v>
      </c>
      <c r="FM94" s="19">
        <v>2.7810548010299798</v>
      </c>
      <c r="FN94" s="19">
        <v>1168.7289197267501</v>
      </c>
      <c r="FO94" s="19">
        <v>124.37634882968101</v>
      </c>
      <c r="FP94" s="19">
        <v>8.5251646787713309</v>
      </c>
      <c r="FQ94" s="19">
        <v>254.95145130363201</v>
      </c>
      <c r="FR94" s="19">
        <v>1.5278986918604101</v>
      </c>
      <c r="FS94" s="19">
        <v>1.5051202515147801E-2</v>
      </c>
      <c r="FT94" s="19">
        <v>0.26914395268866698</v>
      </c>
      <c r="FU94" s="19">
        <v>26.414140615838299</v>
      </c>
      <c r="FV94" s="19">
        <v>1.13586275313953</v>
      </c>
      <c r="FW94" s="19">
        <v>16.2119532921722</v>
      </c>
      <c r="FX94" s="19">
        <v>19.817940257486899</v>
      </c>
      <c r="FY94" s="19">
        <v>0.82839018086457405</v>
      </c>
      <c r="FZ94" s="19">
        <v>13110.754087249101</v>
      </c>
      <c r="GA94" s="15">
        <v>16.649999999999999</v>
      </c>
      <c r="GB94" s="15">
        <v>1.3009999999999999</v>
      </c>
      <c r="GC94" s="15">
        <v>46.689</v>
      </c>
      <c r="GD94" s="15">
        <v>37.741</v>
      </c>
      <c r="GE94" s="15">
        <v>2.2970000000000002</v>
      </c>
      <c r="GF94" s="15">
        <v>0.76200000000000001</v>
      </c>
      <c r="GG94" s="15">
        <v>0.27800000000000002</v>
      </c>
      <c r="GH94" s="15">
        <v>7.1989999999999998</v>
      </c>
      <c r="GI94" s="15">
        <v>0.65200000000000002</v>
      </c>
      <c r="GJ94" s="15">
        <v>0.51500000000000001</v>
      </c>
      <c r="GK94" s="15">
        <v>0.54</v>
      </c>
      <c r="GL94" s="15">
        <v>0</v>
      </c>
      <c r="GM94" s="15">
        <v>0.63300000000000001</v>
      </c>
      <c r="GN94" s="15">
        <v>1E-3</v>
      </c>
    </row>
    <row r="95" spans="1:196">
      <c r="A95" s="19" t="s">
        <v>291</v>
      </c>
      <c r="B95" s="19" t="s">
        <v>292</v>
      </c>
      <c r="C95" s="39">
        <v>1.4620364470857401E-7</v>
      </c>
      <c r="D95" s="19">
        <v>9.2917988320827209E-3</v>
      </c>
      <c r="E95" s="19">
        <v>0.15025652961601099</v>
      </c>
      <c r="F95" s="19">
        <v>1.9590081393678901E-2</v>
      </c>
      <c r="G95" s="19">
        <v>5.9315670726721101E-3</v>
      </c>
      <c r="H95" s="19">
        <v>5.40454869137746E-3</v>
      </c>
      <c r="I95" s="19">
        <v>1.9077474989168199</v>
      </c>
      <c r="J95" s="19">
        <v>8.3150313236637398E-4</v>
      </c>
      <c r="K95" s="19">
        <v>2.61722358547182E-3</v>
      </c>
      <c r="L95" s="39">
        <v>7.6605801169075198E-8</v>
      </c>
      <c r="M95" s="19">
        <v>0.14496611286049499</v>
      </c>
      <c r="N95" s="19">
        <v>5.4216417015060501E-4</v>
      </c>
      <c r="O95" s="19">
        <v>3.6038807109926401E-4</v>
      </c>
      <c r="P95" s="19">
        <v>9.7098340900198098E-3</v>
      </c>
      <c r="Q95" s="19">
        <v>26.976765906963099</v>
      </c>
      <c r="R95" s="39">
        <v>1.7448799177280299E-7</v>
      </c>
      <c r="S95" s="39">
        <v>2.1229277829331901E-5</v>
      </c>
      <c r="T95" s="39">
        <v>2.3947320774249998E-7</v>
      </c>
      <c r="U95" s="19">
        <v>2.7946522692150499E-3</v>
      </c>
      <c r="V95" s="19">
        <v>3.3830831739819099E-3</v>
      </c>
      <c r="W95" s="19">
        <v>2.8300481144720102</v>
      </c>
      <c r="X95" s="19">
        <v>1.5179152784313499E-3</v>
      </c>
      <c r="Y95" s="19">
        <v>4.5946128929479199E-4</v>
      </c>
      <c r="Z95" s="19">
        <v>7.79410906050894E-2</v>
      </c>
      <c r="AA95" s="39">
        <v>9.0061441900145806E-5</v>
      </c>
      <c r="AB95" s="19">
        <v>2.4853303511281701E-2</v>
      </c>
      <c r="AC95" s="39">
        <v>1.88460344674845E-7</v>
      </c>
      <c r="AD95" s="19">
        <v>0.177257884507768</v>
      </c>
      <c r="AE95" s="19">
        <v>2.74626097020997E-2</v>
      </c>
      <c r="AF95" s="19">
        <v>6.8004382590372598</v>
      </c>
      <c r="AG95" s="39">
        <v>1.53318824867923E-7</v>
      </c>
      <c r="AH95" s="39">
        <v>1.2463912382935601E-7</v>
      </c>
      <c r="AI95" s="19">
        <v>0.213741502629268</v>
      </c>
      <c r="AJ95" s="19">
        <v>0.21132123909641101</v>
      </c>
      <c r="AK95" s="19">
        <v>2.7466171383841798E-3</v>
      </c>
      <c r="AL95" s="19">
        <v>4.2274198689032497E-2</v>
      </c>
      <c r="AM95" s="19">
        <v>9.4201569050764697E-2</v>
      </c>
      <c r="AN95" s="19">
        <v>3.41168410003879E-2</v>
      </c>
      <c r="AO95" s="19">
        <v>7.1584811396072099E-3</v>
      </c>
      <c r="AP95" s="19">
        <v>1.8721006728154601E-2</v>
      </c>
      <c r="AQ95" s="39">
        <v>1.9431190618420299E-7</v>
      </c>
      <c r="AR95" s="19">
        <v>3.3787091338365402E-4</v>
      </c>
      <c r="AS95" s="19">
        <v>0.20861726604660899</v>
      </c>
      <c r="AT95" s="19">
        <v>2.4181846918221901E-2</v>
      </c>
      <c r="AU95" s="39">
        <v>2.72336430873833E-7</v>
      </c>
      <c r="AV95" s="19">
        <v>4.3449672057438997</v>
      </c>
      <c r="AW95" s="39">
        <v>3.1357600735265302E-8</v>
      </c>
      <c r="AX95" s="19">
        <v>5.9649627140866204E-3</v>
      </c>
      <c r="AY95" s="19">
        <v>1.61484597627315E-2</v>
      </c>
      <c r="AZ95" s="19">
        <v>0.36203138409227098</v>
      </c>
      <c r="BA95" s="19">
        <v>0.12520143551004501</v>
      </c>
      <c r="BB95" s="39">
        <v>2.4701560479993801E-7</v>
      </c>
      <c r="BC95" s="39">
        <v>2.5835458021124898E-7</v>
      </c>
      <c r="BD95" s="19">
        <v>2.5645703351214098E-2</v>
      </c>
      <c r="BE95" s="19">
        <v>8.5183577499985397</v>
      </c>
      <c r="BF95" s="19">
        <v>0.17731669660636201</v>
      </c>
      <c r="BG95" s="39">
        <v>1.55341659644472E-7</v>
      </c>
      <c r="BH95" s="19">
        <v>4.57124140885488E-4</v>
      </c>
      <c r="BI95" s="19">
        <v>6.4199506621684899</v>
      </c>
      <c r="BJ95" s="39">
        <v>1.4246274973027299E-7</v>
      </c>
      <c r="BK95" s="19">
        <v>3.4712138191293502E-3</v>
      </c>
      <c r="BL95" s="39">
        <v>1.41126110415489E-7</v>
      </c>
      <c r="BM95" s="19">
        <v>3.43899400506956</v>
      </c>
      <c r="BN95" s="19">
        <v>3.0990753965504499E-2</v>
      </c>
      <c r="BO95" s="19">
        <v>3.6848008602575699E-2</v>
      </c>
      <c r="BP95" s="19">
        <v>1.73291283596329E-3</v>
      </c>
      <c r="BQ95" s="19">
        <v>2.1109263997480299E-4</v>
      </c>
      <c r="BR95" s="39">
        <v>1.1998512054246799E-7</v>
      </c>
      <c r="BS95" s="39">
        <v>1.74620787430536E-7</v>
      </c>
      <c r="BT95" s="39">
        <v>1.4820321748158099E-7</v>
      </c>
      <c r="BU95" s="19">
        <v>3.2930811000925098E-2</v>
      </c>
      <c r="BV95" s="19">
        <v>0.5383545959453</v>
      </c>
      <c r="BW95" s="19">
        <v>1.91897070355096E-3</v>
      </c>
      <c r="BX95" s="19">
        <v>1.93811239813513E-3</v>
      </c>
      <c r="BY95" s="19">
        <v>0.40790737202779698</v>
      </c>
      <c r="BZ95" s="39">
        <v>2.7071480274861399E-6</v>
      </c>
      <c r="CA95" s="39">
        <v>1.5179524905578299E-7</v>
      </c>
      <c r="CB95" s="39">
        <v>8.2301554883564897E-8</v>
      </c>
      <c r="CC95" s="19">
        <v>1.0847819039185099E-2</v>
      </c>
      <c r="CD95" s="19">
        <v>1.0481668939938399E-2</v>
      </c>
      <c r="CE95" s="19">
        <v>5.1216014351278601E-2</v>
      </c>
      <c r="CF95" s="19">
        <v>3.1891432339154799E-2</v>
      </c>
      <c r="CG95" s="19">
        <v>1.12812783298328</v>
      </c>
      <c r="CH95" s="19">
        <v>0.646241615630886</v>
      </c>
      <c r="CI95" s="19">
        <v>1.7863214883747001E-2</v>
      </c>
      <c r="CJ95" s="19">
        <v>0.262493166888423</v>
      </c>
      <c r="CK95" s="39">
        <v>1.20930975107193E-7</v>
      </c>
      <c r="CL95" s="19">
        <v>6.9830284476069898E-2</v>
      </c>
      <c r="CM95" s="39">
        <v>8.9232065746263104E-8</v>
      </c>
      <c r="CN95" s="19">
        <v>0.28563306044894798</v>
      </c>
      <c r="CO95" s="39">
        <v>1.23276370266967E-5</v>
      </c>
      <c r="CP95" s="19">
        <v>0.58981447890180505</v>
      </c>
      <c r="CQ95" s="19">
        <v>0</v>
      </c>
      <c r="CR95" s="39">
        <v>2.4486838240050601E-8</v>
      </c>
      <c r="CS95" s="39">
        <v>1.5057357358141201E-7</v>
      </c>
      <c r="CT95" s="19">
        <v>6.1355814350139105E-4</v>
      </c>
      <c r="CU95" s="39">
        <v>5.8648381650084201E-5</v>
      </c>
      <c r="CV95" s="19">
        <v>5.0192004057782402E-2</v>
      </c>
      <c r="CW95" s="19">
        <v>6.4060295788608695E-2</v>
      </c>
      <c r="CX95" s="19">
        <v>3.4972265611838999E-2</v>
      </c>
      <c r="CY95" s="39">
        <v>1.6090559063687401E-7</v>
      </c>
      <c r="CZ95" s="39">
        <v>1.6047923766355799E-7</v>
      </c>
      <c r="DA95" s="19">
        <v>5.2427556552423003E-2</v>
      </c>
      <c r="DB95" s="19">
        <v>1.9788076319097E-4</v>
      </c>
      <c r="DC95" s="19">
        <v>2.59982252845538</v>
      </c>
      <c r="DD95" s="19">
        <v>2.0989866082326798</v>
      </c>
      <c r="DE95" s="19">
        <v>2.3290711902262601E-4</v>
      </c>
      <c r="DF95" s="39">
        <v>8.1786692971104794E-5</v>
      </c>
      <c r="DG95" s="19">
        <v>2.0505094544367298E-3</v>
      </c>
      <c r="DH95" s="19">
        <v>0.12975199840959301</v>
      </c>
      <c r="DI95" s="19">
        <v>1.49167532531347E-2</v>
      </c>
      <c r="DJ95" s="19">
        <v>0.255897436976392</v>
      </c>
      <c r="DK95" s="19">
        <v>2.3352500349314499E-2</v>
      </c>
      <c r="DL95" s="19">
        <v>6.1036824721869003</v>
      </c>
      <c r="DM95" s="19">
        <v>2.2951460420170398E-2</v>
      </c>
      <c r="DN95" s="19">
        <v>5.6085537615799499E-2</v>
      </c>
      <c r="DO95" s="19">
        <v>5.4029912956551603E-4</v>
      </c>
      <c r="DP95" s="19">
        <v>0.69336617074209395</v>
      </c>
      <c r="DQ95" s="19">
        <v>1.0971330685523701E-3</v>
      </c>
      <c r="DR95" s="39">
        <v>8.7594815151829797E-8</v>
      </c>
      <c r="DS95" s="19">
        <v>3.1551186739705098E-2</v>
      </c>
      <c r="DT95" s="19">
        <v>2.7272311567592502E-3</v>
      </c>
      <c r="DU95" s="19">
        <v>0.14185360639469999</v>
      </c>
      <c r="DV95" s="19">
        <v>5.3053368595676097E-3</v>
      </c>
      <c r="DW95" s="19">
        <v>3.2162421685190998E-2</v>
      </c>
      <c r="DX95" s="19">
        <v>3.3882541568302997E-2</v>
      </c>
      <c r="DY95" s="19">
        <v>9.5539635433102205E-2</v>
      </c>
      <c r="DZ95" s="19">
        <v>1.88116351348287E-4</v>
      </c>
      <c r="EA95" s="19">
        <v>0.285169959934027</v>
      </c>
      <c r="EB95" s="19">
        <v>2.44740596754109E-2</v>
      </c>
      <c r="EC95" s="19">
        <v>6.5296532764687098E-3</v>
      </c>
      <c r="ED95" s="39">
        <v>3.3029800403759999E-5</v>
      </c>
      <c r="EE95" s="19">
        <v>0.12590189008904301</v>
      </c>
      <c r="EF95" s="19">
        <v>5.3679269314734802E-4</v>
      </c>
      <c r="EG95" s="39">
        <v>1.5415357033800399E-7</v>
      </c>
      <c r="EH95" s="39">
        <v>1.5432885329659899E-7</v>
      </c>
      <c r="EI95" s="19">
        <v>0.38969500132235702</v>
      </c>
      <c r="EJ95" s="19">
        <v>2.9017518802904897E-4</v>
      </c>
      <c r="EK95" s="19">
        <v>0.153321126186616</v>
      </c>
      <c r="EL95" s="19">
        <v>1.15477961708944E-2</v>
      </c>
      <c r="EM95" s="19">
        <v>5.8154768824622495E-4</v>
      </c>
      <c r="EN95" s="19">
        <v>0.61997924588672004</v>
      </c>
      <c r="EO95" s="19">
        <v>6.5719768490313298E-3</v>
      </c>
      <c r="EP95" s="39">
        <v>1.63424269826471E-7</v>
      </c>
      <c r="EQ95" s="39">
        <v>6.3611125987111597E-10</v>
      </c>
      <c r="ER95" s="19">
        <v>538.71051755191399</v>
      </c>
      <c r="ES95" s="39">
        <v>3.4931147869853898E-7</v>
      </c>
      <c r="ET95" s="19">
        <v>1.28393857497961E-2</v>
      </c>
      <c r="EU95" s="19">
        <v>0.13621418162017501</v>
      </c>
      <c r="EV95" s="39">
        <v>1.17836128372387E-7</v>
      </c>
      <c r="EW95" s="19">
        <v>1.1816210463479899</v>
      </c>
      <c r="EX95" s="19">
        <v>9.2720297457732498E-3</v>
      </c>
      <c r="EY95" s="19">
        <v>9.7841755169036496E-2</v>
      </c>
      <c r="EZ95" s="19">
        <v>5.8400020412547299E-2</v>
      </c>
      <c r="FA95" s="39">
        <v>1.0041860368243E-7</v>
      </c>
      <c r="FB95" s="19">
        <v>0.44450351150835599</v>
      </c>
      <c r="FC95" s="39">
        <v>1.10205275073077E-7</v>
      </c>
      <c r="FD95" s="19">
        <v>0.12393599904153201</v>
      </c>
      <c r="FE95" s="19">
        <v>2.6114564125480902E-3</v>
      </c>
      <c r="FF95" s="39">
        <v>2.1634838480166601E-7</v>
      </c>
      <c r="FG95" s="39">
        <v>4.3123545315630198E-8</v>
      </c>
      <c r="FH95" s="19">
        <v>8.85716443345674E-3</v>
      </c>
      <c r="FI95" s="19">
        <v>9.4835205246607296E-2</v>
      </c>
      <c r="FJ95" s="19">
        <v>7.7067330260554099E-3</v>
      </c>
      <c r="FK95" s="39">
        <v>3.3602457027585599E-7</v>
      </c>
      <c r="FL95" s="19">
        <v>0.12588272671461201</v>
      </c>
      <c r="FM95" s="19">
        <v>9.5190601026354404E-2</v>
      </c>
      <c r="FN95" s="19">
        <v>16.993625812891</v>
      </c>
      <c r="FO95" s="19">
        <v>0.85639063892523504</v>
      </c>
      <c r="FP95" s="19">
        <v>0.77550553634666397</v>
      </c>
      <c r="FQ95" s="19">
        <v>415.387111430966</v>
      </c>
      <c r="FR95" s="19">
        <v>8.5757137223127205E-3</v>
      </c>
      <c r="FS95" s="39">
        <v>1.56192251964253E-7</v>
      </c>
      <c r="FT95" s="39">
        <v>1.2953467288191999E-7</v>
      </c>
      <c r="FU95" s="39">
        <v>7.9944154186873705E-7</v>
      </c>
      <c r="FV95" s="19">
        <v>0.115825116988404</v>
      </c>
      <c r="FW95" s="39">
        <v>1.23691628076769E-7</v>
      </c>
      <c r="FX95" s="19">
        <v>0.23150169347535901</v>
      </c>
      <c r="FY95" s="19">
        <v>0.42756438651428602</v>
      </c>
      <c r="FZ95" s="19">
        <v>1057.7130134299</v>
      </c>
      <c r="GA95" s="15">
        <v>0</v>
      </c>
      <c r="GB95" s="15">
        <v>0</v>
      </c>
      <c r="GC95" s="15">
        <v>0</v>
      </c>
      <c r="GD95" s="15">
        <v>0</v>
      </c>
      <c r="GE95" s="15">
        <v>0</v>
      </c>
      <c r="GF95" s="15">
        <v>0</v>
      </c>
      <c r="GG95" s="15">
        <v>0</v>
      </c>
      <c r="GH95" s="15">
        <v>0</v>
      </c>
      <c r="GI95" s="15">
        <v>0</v>
      </c>
      <c r="GJ95" s="15">
        <v>0</v>
      </c>
      <c r="GK95" s="15">
        <v>0</v>
      </c>
      <c r="GL95" s="15">
        <v>0</v>
      </c>
      <c r="GM95" s="15">
        <v>0</v>
      </c>
      <c r="GN95" s="15">
        <v>0</v>
      </c>
    </row>
    <row r="96" spans="1:196">
      <c r="A96" s="19" t="s">
        <v>293</v>
      </c>
      <c r="B96" s="19" t="s">
        <v>294</v>
      </c>
      <c r="C96" s="39">
        <v>4.5388618322302E-8</v>
      </c>
      <c r="D96" s="19">
        <v>1.2675398639878601E-4</v>
      </c>
      <c r="E96" s="19">
        <v>2.4096146997373098</v>
      </c>
      <c r="F96" s="19">
        <v>0.42894808918602501</v>
      </c>
      <c r="G96" s="39">
        <v>1.7485946368493898E-5</v>
      </c>
      <c r="H96" s="19">
        <v>3.7418632855469999E-3</v>
      </c>
      <c r="I96" s="19">
        <v>6.6238727099551406E-2</v>
      </c>
      <c r="J96" s="19">
        <v>3.29229222980348</v>
      </c>
      <c r="K96" s="19">
        <v>1.06460084329159E-3</v>
      </c>
      <c r="L96" s="19">
        <v>4.8989825701624801E-2</v>
      </c>
      <c r="M96" s="19">
        <v>3.1084901889601299E-3</v>
      </c>
      <c r="N96" s="19">
        <v>3.42629954207825</v>
      </c>
      <c r="O96" s="19">
        <v>1.87863423628233E-3</v>
      </c>
      <c r="P96" s="19">
        <v>3.7249458712712</v>
      </c>
      <c r="Q96" s="19">
        <v>7.38722264254225</v>
      </c>
      <c r="R96" s="19">
        <v>1.23141176441677E-4</v>
      </c>
      <c r="S96" s="19">
        <v>9.8851818431582705E-3</v>
      </c>
      <c r="T96" s="39">
        <v>7.3253788609132601E-8</v>
      </c>
      <c r="U96" s="39">
        <v>9.4530151903193994E-5</v>
      </c>
      <c r="V96" s="19">
        <v>3.1645623670399203E-4</v>
      </c>
      <c r="W96" s="19">
        <v>6.8407867441551704E-3</v>
      </c>
      <c r="X96" s="19">
        <v>0.90286232144392398</v>
      </c>
      <c r="Y96" s="19">
        <v>9.3414311654694898E-4</v>
      </c>
      <c r="Z96" s="19">
        <v>3.9940630986644798</v>
      </c>
      <c r="AA96" s="19">
        <v>8.07212489077129E-3</v>
      </c>
      <c r="AB96" s="19">
        <v>1.00952973271275E-2</v>
      </c>
      <c r="AC96" s="19">
        <v>5.1988896830100304E-3</v>
      </c>
      <c r="AD96" s="19">
        <v>9.6347244546821E-4</v>
      </c>
      <c r="AE96" s="19">
        <v>1.9315574967095199</v>
      </c>
      <c r="AF96" s="19">
        <v>16.1884362396612</v>
      </c>
      <c r="AG96" s="19">
        <v>1.77544271874093E-2</v>
      </c>
      <c r="AH96" s="39">
        <v>2.6588691835561701E-8</v>
      </c>
      <c r="AI96" s="19">
        <v>7.1004536977220603E-3</v>
      </c>
      <c r="AJ96" s="19">
        <v>46.446289388301601</v>
      </c>
      <c r="AK96" s="19">
        <v>2.5205918257423998</v>
      </c>
      <c r="AL96" s="39">
        <v>2.5888849093802301E-8</v>
      </c>
      <c r="AM96" s="19">
        <v>5.9097478435103899E-2</v>
      </c>
      <c r="AN96" s="19">
        <v>1.1533394457814501E-4</v>
      </c>
      <c r="AO96" s="19">
        <v>2.6747189438420702E-4</v>
      </c>
      <c r="AP96" s="19">
        <v>0.33338411480685598</v>
      </c>
      <c r="AQ96" s="19">
        <v>4.4771685994785503E-4</v>
      </c>
      <c r="AR96" s="19">
        <v>37.037133321698498</v>
      </c>
      <c r="AS96" s="19">
        <v>3.8366740748872501</v>
      </c>
      <c r="AT96" s="39">
        <v>2.4984949967600701E-8</v>
      </c>
      <c r="AU96" s="39">
        <v>8.2156582319121494E-8</v>
      </c>
      <c r="AV96" s="19">
        <v>6.7636349785412699</v>
      </c>
      <c r="AW96" s="39">
        <v>9.7893105787904494E-9</v>
      </c>
      <c r="AX96" s="19">
        <v>1.05542361576122E-3</v>
      </c>
      <c r="AY96" s="19">
        <v>2.7506771461903098E-2</v>
      </c>
      <c r="AZ96" s="19">
        <v>0.96040297276029396</v>
      </c>
      <c r="BA96" s="19">
        <v>4.8715245973346102E-4</v>
      </c>
      <c r="BB96" s="39">
        <v>6.8873977283722402E-8</v>
      </c>
      <c r="BC96" s="39">
        <v>8.0473376741554697E-8</v>
      </c>
      <c r="BD96" s="19">
        <v>1.1423081868467201E-2</v>
      </c>
      <c r="BE96" s="39">
        <v>4.97265171539472E-8</v>
      </c>
      <c r="BF96" s="19">
        <v>3.10952195219273E-2</v>
      </c>
      <c r="BG96" s="19">
        <v>3.5541188468269599E-3</v>
      </c>
      <c r="BH96" s="19">
        <v>0.111049269236179</v>
      </c>
      <c r="BI96" s="19">
        <v>16.3102274090345</v>
      </c>
      <c r="BJ96" s="39">
        <v>4.2472982359758802E-8</v>
      </c>
      <c r="BK96" s="19">
        <v>6.9506879836396997E-3</v>
      </c>
      <c r="BL96" s="19">
        <v>3.4046857934563399</v>
      </c>
      <c r="BM96" s="19">
        <v>78.239922180736798</v>
      </c>
      <c r="BN96" s="19">
        <v>15.326829763445099</v>
      </c>
      <c r="BO96" s="19">
        <v>205.82808090123899</v>
      </c>
      <c r="BP96" s="19">
        <v>9.7799846458144894E-4</v>
      </c>
      <c r="BQ96" s="19">
        <v>6.4980906249914403</v>
      </c>
      <c r="BR96" s="19">
        <v>3.4099894166153902E-2</v>
      </c>
      <c r="BS96" s="19">
        <v>1.62464012780442</v>
      </c>
      <c r="BT96" s="39">
        <v>4.5796304267913E-8</v>
      </c>
      <c r="BU96" s="19">
        <v>4.5104830802061E-4</v>
      </c>
      <c r="BV96" s="19">
        <v>0.20382195471256101</v>
      </c>
      <c r="BW96" s="19">
        <v>0.26562463316945001</v>
      </c>
      <c r="BX96" s="19">
        <v>1.08177812568724E-2</v>
      </c>
      <c r="BY96" s="19">
        <v>19.046163243817201</v>
      </c>
      <c r="BZ96" s="19">
        <v>10.220931248746901</v>
      </c>
      <c r="CA96" s="39">
        <v>4.5080906277959898E-8</v>
      </c>
      <c r="CB96" s="39">
        <v>2.4374576936792299E-8</v>
      </c>
      <c r="CC96" s="19">
        <v>0.84764398499214499</v>
      </c>
      <c r="CD96" s="19">
        <v>4.7148538496430501E-4</v>
      </c>
      <c r="CE96" s="19">
        <v>6.2164790534653198</v>
      </c>
      <c r="CF96" s="19">
        <v>4.6824705297577998E-2</v>
      </c>
      <c r="CG96" s="19">
        <v>0.12638893130914</v>
      </c>
      <c r="CH96" s="19">
        <v>1.9875985484402801E-2</v>
      </c>
      <c r="CI96" s="19">
        <v>1.9423068256100701E-3</v>
      </c>
      <c r="CJ96" s="19">
        <v>2.9718593657902699E-2</v>
      </c>
      <c r="CK96" s="39">
        <v>3.5266394413730801E-8</v>
      </c>
      <c r="CL96" s="19">
        <v>2.2301201991478401E-4</v>
      </c>
      <c r="CM96" s="19">
        <v>4.33022829210663E-4</v>
      </c>
      <c r="CN96" s="19">
        <v>4.3742609232736199E-4</v>
      </c>
      <c r="CO96" s="39">
        <v>7.4248001224782006E-5</v>
      </c>
      <c r="CP96" s="19">
        <v>2.7140479789980802E-2</v>
      </c>
      <c r="CQ96" s="39">
        <v>5.4829649757618402E-8</v>
      </c>
      <c r="CR96" s="19">
        <v>0</v>
      </c>
      <c r="CS96" s="39">
        <v>4.4312045998675599E-8</v>
      </c>
      <c r="CT96" s="19">
        <v>4.6361848209201604</v>
      </c>
      <c r="CU96" s="19">
        <v>0.245790238760101</v>
      </c>
      <c r="CV96" s="19">
        <v>5.6033692585987803E-2</v>
      </c>
      <c r="CW96" s="19">
        <v>7.5782126779655901E-4</v>
      </c>
      <c r="CX96" s="19">
        <v>3.8805842957157402</v>
      </c>
      <c r="CY96" s="19">
        <v>0.13128679432819901</v>
      </c>
      <c r="CZ96" s="19">
        <v>0.20866280014369501</v>
      </c>
      <c r="DA96" s="19">
        <v>1.37459962373106E-4</v>
      </c>
      <c r="DB96" s="19">
        <v>3.3444058690176602E-2</v>
      </c>
      <c r="DC96" s="19">
        <v>0.13200566418624801</v>
      </c>
      <c r="DD96" s="19">
        <v>1.1299212362270099</v>
      </c>
      <c r="DE96" s="19">
        <v>2.8432142594281701E-3</v>
      </c>
      <c r="DF96" s="19">
        <v>2.4376593363289898E-3</v>
      </c>
      <c r="DG96" s="19">
        <v>8.7325120572573606E-2</v>
      </c>
      <c r="DH96" s="19">
        <v>2.03815632246509</v>
      </c>
      <c r="DI96" s="19">
        <v>7.1022122198488594E-2</v>
      </c>
      <c r="DJ96" s="19">
        <v>0.75183631559387099</v>
      </c>
      <c r="DK96" s="19">
        <v>1.0962140035669601</v>
      </c>
      <c r="DL96" s="19">
        <v>23.4920950723711</v>
      </c>
      <c r="DM96" s="19">
        <v>1.7623052055142901E-3</v>
      </c>
      <c r="DN96" s="39">
        <v>5.2446505950748E-8</v>
      </c>
      <c r="DO96" s="19">
        <v>7.4207124778309999E-3</v>
      </c>
      <c r="DP96" s="19">
        <v>0.93732667158716998</v>
      </c>
      <c r="DQ96" s="19">
        <v>2.24229731434878E-2</v>
      </c>
      <c r="DR96" s="19">
        <v>4.4202906557602397E-4</v>
      </c>
      <c r="DS96" s="19">
        <v>1.31926958506943</v>
      </c>
      <c r="DT96" s="19">
        <v>1.59518222598082E-2</v>
      </c>
      <c r="DU96" s="19">
        <v>2.96434450175389E-3</v>
      </c>
      <c r="DV96" s="19">
        <v>3.1518969711966599E-3</v>
      </c>
      <c r="DW96" s="19">
        <v>1.47154512798957E-2</v>
      </c>
      <c r="DX96" s="19">
        <v>6.3987080920780703E-2</v>
      </c>
      <c r="DY96" s="19">
        <v>87.4067791373852</v>
      </c>
      <c r="DZ96" s="19">
        <v>0.105481672334526</v>
      </c>
      <c r="EA96" s="19">
        <v>3.3031373677713599E-4</v>
      </c>
      <c r="EB96" s="19">
        <v>2.8629913892977399</v>
      </c>
      <c r="EC96" s="39">
        <v>4.7115747635402002E-8</v>
      </c>
      <c r="ED96" s="19">
        <v>8.2097012087661805E-2</v>
      </c>
      <c r="EE96" s="19">
        <v>0.82005291069237496</v>
      </c>
      <c r="EF96" s="19">
        <v>3.3198073940816801E-2</v>
      </c>
      <c r="EG96" s="39">
        <v>4.8460126813869502E-8</v>
      </c>
      <c r="EH96" s="39">
        <v>4.5978526555265102E-8</v>
      </c>
      <c r="EI96" s="19">
        <v>9.4074401779345399E-3</v>
      </c>
      <c r="EJ96" s="19">
        <v>0.34582653010703301</v>
      </c>
      <c r="EK96" s="19">
        <v>0.21675245535485699</v>
      </c>
      <c r="EL96" s="19">
        <v>0.26404687598759102</v>
      </c>
      <c r="EM96" s="19">
        <v>0.20606664929527599</v>
      </c>
      <c r="EN96" s="19">
        <v>2.32057156783035E-3</v>
      </c>
      <c r="EO96" s="19">
        <v>5.8515426441168999E-2</v>
      </c>
      <c r="EP96" s="19">
        <v>5.35964358455396E-4</v>
      </c>
      <c r="EQ96" s="39">
        <v>1.8695586825295699E-10</v>
      </c>
      <c r="ER96" s="19">
        <v>8.9804180112137999</v>
      </c>
      <c r="ES96" s="39">
        <v>1.00795620416271E-7</v>
      </c>
      <c r="ET96" s="19">
        <v>6.4066745820813003</v>
      </c>
      <c r="EU96" s="19">
        <v>1.84636753226834E-2</v>
      </c>
      <c r="EV96" s="19">
        <v>2.3667805774774901E-4</v>
      </c>
      <c r="EW96" s="39">
        <v>7.0074949542871698E-8</v>
      </c>
      <c r="EX96" s="19">
        <v>5.8224372916023497E-3</v>
      </c>
      <c r="EY96" s="19">
        <v>0.51468221860935404</v>
      </c>
      <c r="EZ96" s="19">
        <v>45.072903702528301</v>
      </c>
      <c r="FA96" s="19">
        <v>1.38789824284254E-4</v>
      </c>
      <c r="FB96" s="19">
        <v>3.2191772782245298E-4</v>
      </c>
      <c r="FC96" s="39">
        <v>3.4085207846164097E-8</v>
      </c>
      <c r="FD96" s="19">
        <v>0.68645976634957195</v>
      </c>
      <c r="FE96" s="39">
        <v>3.9290746239399699E-5</v>
      </c>
      <c r="FF96" s="39">
        <v>6.7878412377906297E-8</v>
      </c>
      <c r="FG96" s="19">
        <v>1.67469886955228E-2</v>
      </c>
      <c r="FH96" s="19">
        <v>4.1623290515019496E-3</v>
      </c>
      <c r="FI96" s="19">
        <v>3.0574112479862399E-3</v>
      </c>
      <c r="FJ96" s="19">
        <v>3.1277399939345698</v>
      </c>
      <c r="FK96" s="39">
        <v>1.05417503448064E-7</v>
      </c>
      <c r="FL96" s="19">
        <v>0.34390424156221</v>
      </c>
      <c r="FM96" s="19">
        <v>0.77346112621883001</v>
      </c>
      <c r="FN96" s="19">
        <v>48.557991822803103</v>
      </c>
      <c r="FO96" s="19">
        <v>1.36336746032653</v>
      </c>
      <c r="FP96" s="19">
        <v>1.7635247754085801</v>
      </c>
      <c r="FQ96" s="19">
        <v>33.110286059801297</v>
      </c>
      <c r="FR96" s="19">
        <v>9.6862913864570795E-3</v>
      </c>
      <c r="FS96" s="39">
        <v>4.8386059551092397E-8</v>
      </c>
      <c r="FT96" s="39">
        <v>3.8783711999160398E-8</v>
      </c>
      <c r="FU96" s="19">
        <v>2.8134036985505699E-2</v>
      </c>
      <c r="FV96" s="19">
        <v>1.2796285438013599</v>
      </c>
      <c r="FW96" s="19">
        <v>2.2467578155196901</v>
      </c>
      <c r="FX96" s="19">
        <v>1.59361327960926E-2</v>
      </c>
      <c r="FY96" s="19">
        <v>2.2679417985234998E-3</v>
      </c>
      <c r="FZ96" s="19">
        <v>793.49633724660805</v>
      </c>
      <c r="GA96" s="15">
        <v>0</v>
      </c>
      <c r="GB96" s="15">
        <v>0</v>
      </c>
      <c r="GC96" s="15">
        <v>0</v>
      </c>
      <c r="GD96" s="15">
        <v>0</v>
      </c>
      <c r="GE96" s="15">
        <v>0</v>
      </c>
      <c r="GF96" s="15">
        <v>0</v>
      </c>
      <c r="GG96" s="15">
        <v>0</v>
      </c>
      <c r="GH96" s="15">
        <v>0</v>
      </c>
      <c r="GI96" s="15">
        <v>0</v>
      </c>
      <c r="GJ96" s="15">
        <v>0</v>
      </c>
      <c r="GK96" s="15">
        <v>0</v>
      </c>
      <c r="GL96" s="15">
        <v>0</v>
      </c>
      <c r="GM96" s="15">
        <v>0</v>
      </c>
      <c r="GN96" s="15">
        <v>0</v>
      </c>
    </row>
    <row r="97" spans="1:196">
      <c r="A97" s="19" t="s">
        <v>295</v>
      </c>
      <c r="B97" s="19" t="s">
        <v>296</v>
      </c>
      <c r="C97" s="39">
        <v>7.9107123224938299E-8</v>
      </c>
      <c r="D97" s="19">
        <v>11.5879342831818</v>
      </c>
      <c r="E97" s="19">
        <v>9.6610275334418798</v>
      </c>
      <c r="F97" s="19">
        <v>6.3555821252165396E-3</v>
      </c>
      <c r="G97" s="19">
        <v>8.8322662493832098</v>
      </c>
      <c r="H97" s="39">
        <v>8.4067472848539196E-8</v>
      </c>
      <c r="I97" s="19">
        <v>20.7326192582887</v>
      </c>
      <c r="J97" s="19">
        <v>22.915659754206899</v>
      </c>
      <c r="K97" s="19">
        <v>2.9322352578201299E-2</v>
      </c>
      <c r="L97" s="39">
        <v>4.1408116311402901E-8</v>
      </c>
      <c r="M97" s="19">
        <v>1.1490293143837999E-2</v>
      </c>
      <c r="N97" s="39">
        <v>3.8899823124106799E-6</v>
      </c>
      <c r="O97" s="39">
        <v>9.4842102780621696E-8</v>
      </c>
      <c r="P97" s="19">
        <v>3.2296088680610201E-2</v>
      </c>
      <c r="Q97" s="19">
        <v>16.704252170080899</v>
      </c>
      <c r="R97" s="39">
        <v>9.4648011735693697E-8</v>
      </c>
      <c r="S97" s="19">
        <v>7.9994581997885505E-2</v>
      </c>
      <c r="T97" s="39">
        <v>1.2767289898641501E-7</v>
      </c>
      <c r="U97" s="39">
        <v>8.4478064132897804E-5</v>
      </c>
      <c r="V97" s="19">
        <v>0.36619531271488498</v>
      </c>
      <c r="W97" s="19">
        <v>4.4044689554228701E-3</v>
      </c>
      <c r="X97" s="19">
        <v>44.658110608988103</v>
      </c>
      <c r="Y97" s="19">
        <v>1.79077879046701E-3</v>
      </c>
      <c r="Z97" s="19">
        <v>51.238428847814198</v>
      </c>
      <c r="AA97" s="19">
        <v>2.4130795496914201</v>
      </c>
      <c r="AB97" s="19">
        <v>6.04646624378316E-4</v>
      </c>
      <c r="AC97" s="19">
        <v>1.5176687428121101E-2</v>
      </c>
      <c r="AD97" s="19">
        <v>6.2688213791463397E-4</v>
      </c>
      <c r="AE97" s="19">
        <v>1.12803615104071</v>
      </c>
      <c r="AF97" s="19">
        <v>257.92510975157597</v>
      </c>
      <c r="AG97" s="19">
        <v>2.4263974992068301E-4</v>
      </c>
      <c r="AH97" s="39">
        <v>4.6341021145210698E-8</v>
      </c>
      <c r="AI97" s="19">
        <v>5.4276748589938702E-2</v>
      </c>
      <c r="AJ97" s="19">
        <v>615.29830827342903</v>
      </c>
      <c r="AK97" s="19">
        <v>7.7169442168739305E-2</v>
      </c>
      <c r="AL97" s="19">
        <v>1.16675652393154E-3</v>
      </c>
      <c r="AM97" s="19">
        <v>3.8601044126839201E-3</v>
      </c>
      <c r="AN97" s="19">
        <v>2.2185840531637499E-4</v>
      </c>
      <c r="AO97" s="19">
        <v>3.48064328867485</v>
      </c>
      <c r="AP97" s="19">
        <v>308.12212675201198</v>
      </c>
      <c r="AQ97" s="19">
        <v>2.85280228923637E-2</v>
      </c>
      <c r="AR97" s="19">
        <v>6.7035924374449003</v>
      </c>
      <c r="AS97" s="19">
        <v>3.0983472165588402</v>
      </c>
      <c r="AT97" s="39">
        <v>4.3545884164637497E-8</v>
      </c>
      <c r="AU97" s="39">
        <v>1.4318944091023601E-7</v>
      </c>
      <c r="AV97" s="19">
        <v>29.1321904490378</v>
      </c>
      <c r="AW97" s="19">
        <v>0.33897450209782098</v>
      </c>
      <c r="AX97" s="19">
        <v>1.18490665505926E-3</v>
      </c>
      <c r="AY97" s="19">
        <v>0.16368048170595501</v>
      </c>
      <c r="AZ97" s="19">
        <v>408.56362736659798</v>
      </c>
      <c r="BA97" s="39">
        <v>9.4801574950660395E-8</v>
      </c>
      <c r="BB97" s="39">
        <v>1.2003939334055201E-7</v>
      </c>
      <c r="BC97" s="19">
        <v>0.119779593025685</v>
      </c>
      <c r="BD97" s="19">
        <v>4.53509709114295E-4</v>
      </c>
      <c r="BE97" s="39">
        <v>8.6667580231483799E-8</v>
      </c>
      <c r="BF97" s="19">
        <v>2.3612346109144199E-4</v>
      </c>
      <c r="BG97" s="39">
        <v>8.2437089158118503E-8</v>
      </c>
      <c r="BH97" s="19">
        <v>0.17246394247503799</v>
      </c>
      <c r="BI97" s="19">
        <v>794.51766737509195</v>
      </c>
      <c r="BJ97" s="19">
        <v>1.94718377588568E-3</v>
      </c>
      <c r="BK97" s="19">
        <v>1.3362520299000901E-4</v>
      </c>
      <c r="BL97" s="19">
        <v>14.9691997981241</v>
      </c>
      <c r="BM97" s="19">
        <v>517.89748374399699</v>
      </c>
      <c r="BN97" s="19">
        <v>1.58220308668904</v>
      </c>
      <c r="BO97" s="19">
        <v>161.37439407519801</v>
      </c>
      <c r="BP97" s="19">
        <v>1.0069484635250999E-3</v>
      </c>
      <c r="BQ97" s="19">
        <v>1.69211979856114E-2</v>
      </c>
      <c r="BR97" s="39">
        <v>6.24569134862635E-8</v>
      </c>
      <c r="BS97" s="39">
        <v>9.3576225864283805E-8</v>
      </c>
      <c r="BT97" s="39">
        <v>7.9817672775213495E-8</v>
      </c>
      <c r="BU97" s="19">
        <v>1.3304226781211099E-4</v>
      </c>
      <c r="BV97" s="19">
        <v>4.3312683991099403</v>
      </c>
      <c r="BW97" s="19">
        <v>5.5243103471325696</v>
      </c>
      <c r="BX97" s="19">
        <v>3.6791918544480098E-4</v>
      </c>
      <c r="BY97" s="19">
        <v>6.9565639984293801</v>
      </c>
      <c r="BZ97" s="19">
        <v>42.471064049634897</v>
      </c>
      <c r="CA97" s="39">
        <v>7.8570816646123406E-8</v>
      </c>
      <c r="CB97" s="39">
        <v>4.2482074417919399E-8</v>
      </c>
      <c r="CC97" s="19">
        <v>3.0739813067871</v>
      </c>
      <c r="CD97" s="39">
        <v>8.3218782177936306E-8</v>
      </c>
      <c r="CE97" s="19">
        <v>2152.1630074291402</v>
      </c>
      <c r="CF97" s="39">
        <v>8.5571502755985998E-8</v>
      </c>
      <c r="CG97" s="19">
        <v>2.3475657320829801E-2</v>
      </c>
      <c r="CH97" s="19">
        <v>2.3572616640164499E-2</v>
      </c>
      <c r="CI97" s="19">
        <v>3.1645943928831403E-2</v>
      </c>
      <c r="CJ97" s="19">
        <v>3.0321710157231299E-2</v>
      </c>
      <c r="CK97" s="39">
        <v>6.1465255205080401E-8</v>
      </c>
      <c r="CL97" s="19">
        <v>0.235787378348778</v>
      </c>
      <c r="CM97" s="19">
        <v>1.57287121915968E-3</v>
      </c>
      <c r="CN97" s="39">
        <v>7.8703106207215494E-8</v>
      </c>
      <c r="CO97" s="39">
        <v>4.8060010763010001E-5</v>
      </c>
      <c r="CP97" s="19">
        <v>14.530785309966101</v>
      </c>
      <c r="CQ97" s="19">
        <v>7.1433578817702501E-2</v>
      </c>
      <c r="CR97" s="19">
        <v>9.2879101654803897E-4</v>
      </c>
      <c r="CS97" s="19">
        <v>0</v>
      </c>
      <c r="CT97" s="19">
        <v>8.9678108379572006</v>
      </c>
      <c r="CU97" s="19">
        <v>2.12353471347443</v>
      </c>
      <c r="CV97" s="19">
        <v>1.6305708280028801E-4</v>
      </c>
      <c r="CW97" s="19">
        <v>2.82825075258019E-3</v>
      </c>
      <c r="CX97" s="19">
        <v>13.690381526205201</v>
      </c>
      <c r="CY97" s="39">
        <v>8.2170411003826997E-8</v>
      </c>
      <c r="CZ97" s="19">
        <v>1.8369721225289899</v>
      </c>
      <c r="DA97" s="19">
        <v>22.0347412580211</v>
      </c>
      <c r="DB97" s="19">
        <v>3.1111674378321501E-3</v>
      </c>
      <c r="DC97" s="19">
        <v>1.05835953623194E-3</v>
      </c>
      <c r="DD97" s="19">
        <v>1.6007014660787901E-3</v>
      </c>
      <c r="DE97" s="39">
        <v>8.7006106184426395E-8</v>
      </c>
      <c r="DF97" s="19">
        <v>6.5000611154934097E-3</v>
      </c>
      <c r="DG97" s="19">
        <v>48.407062322660899</v>
      </c>
      <c r="DH97" s="19">
        <v>7.3494149339765804E-3</v>
      </c>
      <c r="DI97" s="39">
        <v>5.6645146977092099E-8</v>
      </c>
      <c r="DJ97" s="39">
        <v>1.44145810338471E-5</v>
      </c>
      <c r="DK97" s="39">
        <v>6.0236703818277202E-5</v>
      </c>
      <c r="DL97" s="19">
        <v>386.25749294208299</v>
      </c>
      <c r="DM97" s="19">
        <v>1.2274510371641101E-4</v>
      </c>
      <c r="DN97" s="19">
        <v>1.7199665153771199E-4</v>
      </c>
      <c r="DO97" s="19">
        <v>0.94741587483504497</v>
      </c>
      <c r="DP97" s="19">
        <v>3.7624866934204401E-2</v>
      </c>
      <c r="DQ97" s="19">
        <v>24.581297051744698</v>
      </c>
      <c r="DR97" s="19">
        <v>2.9656796577707198</v>
      </c>
      <c r="DS97" s="19">
        <v>4.1512293143035999</v>
      </c>
      <c r="DT97" s="39">
        <v>5.6244750801410401E-8</v>
      </c>
      <c r="DU97" s="39">
        <v>1.3239912712703001E-7</v>
      </c>
      <c r="DV97" s="19">
        <v>1.8713735860462601E-3</v>
      </c>
      <c r="DW97" s="19">
        <v>4.3346298394544803E-3</v>
      </c>
      <c r="DX97" s="19">
        <v>1.28012182262961E-2</v>
      </c>
      <c r="DY97" s="19">
        <v>0.69137512946187796</v>
      </c>
      <c r="DZ97" s="19">
        <v>2.5459286222336801</v>
      </c>
      <c r="EA97" s="19">
        <v>2.99291006411029E-2</v>
      </c>
      <c r="EB97" s="19">
        <v>93.193936644211007</v>
      </c>
      <c r="EC97" s="19">
        <v>0.24766787343763999</v>
      </c>
      <c r="ED97" s="19">
        <v>2.3268720520782198</v>
      </c>
      <c r="EE97" s="19">
        <v>0.53842420374264999</v>
      </c>
      <c r="EF97" s="19">
        <v>1.4612220821222001E-2</v>
      </c>
      <c r="EG97" s="39">
        <v>8.4460408028707695E-8</v>
      </c>
      <c r="EH97" s="19">
        <v>2.3940627944358801E-3</v>
      </c>
      <c r="EI97" s="19">
        <v>1.89218002184217</v>
      </c>
      <c r="EJ97" s="19">
        <v>0.35085035866973202</v>
      </c>
      <c r="EK97" s="19">
        <v>0.50362571908345</v>
      </c>
      <c r="EL97" s="39">
        <v>8.7013311841428795E-8</v>
      </c>
      <c r="EM97" s="19">
        <v>106.35751521888901</v>
      </c>
      <c r="EN97" s="19">
        <v>0.51361125969521404</v>
      </c>
      <c r="EO97" s="19">
        <v>8.0449374866262602</v>
      </c>
      <c r="EP97" s="39">
        <v>8.6042069471998796E-8</v>
      </c>
      <c r="EQ97" s="39">
        <v>3.2584250092153799E-10</v>
      </c>
      <c r="ER97" s="19">
        <v>6.1123509584776699E-2</v>
      </c>
      <c r="ES97" s="39">
        <v>1.7567513309578201E-7</v>
      </c>
      <c r="ET97" s="19">
        <v>784.57643233418196</v>
      </c>
      <c r="EU97" s="19">
        <v>5.19977784585045E-2</v>
      </c>
      <c r="EV97" s="39">
        <v>5.9838632093771801E-8</v>
      </c>
      <c r="EW97" s="19">
        <v>1.3470162128214</v>
      </c>
      <c r="EX97" s="39">
        <v>7.4968110230746401E-8</v>
      </c>
      <c r="EY97" s="19">
        <v>8.6404120819266694</v>
      </c>
      <c r="EZ97" s="19">
        <v>57.305453200270001</v>
      </c>
      <c r="FA97" s="19">
        <v>4.2385712302285103</v>
      </c>
      <c r="FB97" s="19">
        <v>5.7827498604547696</v>
      </c>
      <c r="FC97" s="39">
        <v>5.94065833440285E-8</v>
      </c>
      <c r="FD97" s="19">
        <v>21.7398865442259</v>
      </c>
      <c r="FE97" s="19">
        <v>0.29371317367453198</v>
      </c>
      <c r="FF97" s="39">
        <v>1.18304238612476E-7</v>
      </c>
      <c r="FG97" s="19">
        <v>0.37190895846623201</v>
      </c>
      <c r="FH97" s="19">
        <v>8.2382875099200406E-3</v>
      </c>
      <c r="FI97" s="19">
        <v>12.5756756325694</v>
      </c>
      <c r="FJ97" s="19">
        <v>131.27664998634799</v>
      </c>
      <c r="FK97" s="39">
        <v>1.8373054178725301E-7</v>
      </c>
      <c r="FL97" s="19">
        <v>4.9157494287448499E-2</v>
      </c>
      <c r="FM97" s="19">
        <v>4.4008236966409299E-2</v>
      </c>
      <c r="FN97" s="19">
        <v>22.468344538686399</v>
      </c>
      <c r="FO97" s="19">
        <v>226.56910416343899</v>
      </c>
      <c r="FP97" s="19">
        <v>3.2559067712697301E-2</v>
      </c>
      <c r="FQ97" s="19">
        <v>216.785222927597</v>
      </c>
      <c r="FR97" s="19">
        <v>0.55648963831049503</v>
      </c>
      <c r="FS97" s="39">
        <v>8.4331317338133304E-8</v>
      </c>
      <c r="FT97" s="19">
        <v>1.28772868959407E-2</v>
      </c>
      <c r="FU97" s="19">
        <v>0.17025402100669601</v>
      </c>
      <c r="FV97" s="19">
        <v>1.3491347861761699E-4</v>
      </c>
      <c r="FW97" s="19">
        <v>1.4493540510983701E-2</v>
      </c>
      <c r="FX97" s="39">
        <v>3.8315711618939599E-5</v>
      </c>
      <c r="FY97" s="19">
        <v>1.3603353054082801E-3</v>
      </c>
      <c r="FZ97" s="19">
        <v>7771.8081366537799</v>
      </c>
      <c r="GA97" s="15">
        <v>0</v>
      </c>
      <c r="GB97" s="15">
        <v>0</v>
      </c>
      <c r="GC97" s="15">
        <v>2.3639999999999999</v>
      </c>
      <c r="GD97" s="15">
        <v>0</v>
      </c>
      <c r="GE97" s="15">
        <v>0</v>
      </c>
      <c r="GF97" s="15">
        <v>0</v>
      </c>
      <c r="GG97" s="15">
        <v>0</v>
      </c>
      <c r="GH97" s="15">
        <v>0</v>
      </c>
      <c r="GI97" s="15">
        <v>0</v>
      </c>
      <c r="GJ97" s="15">
        <v>0</v>
      </c>
      <c r="GK97" s="15">
        <v>0</v>
      </c>
      <c r="GL97" s="15">
        <v>0</v>
      </c>
      <c r="GM97" s="15">
        <v>0</v>
      </c>
      <c r="GN97" s="15">
        <v>0</v>
      </c>
    </row>
    <row r="98" spans="1:196">
      <c r="A98" s="19" t="s">
        <v>299</v>
      </c>
      <c r="B98" s="19" t="s">
        <v>300</v>
      </c>
      <c r="C98" s="19">
        <v>5.7113714708737797</v>
      </c>
      <c r="D98" s="19">
        <v>2.6608250086609102</v>
      </c>
      <c r="E98" s="19">
        <v>86.206574209336594</v>
      </c>
      <c r="F98" s="19">
        <v>22.160902280626999</v>
      </c>
      <c r="G98" s="19">
        <v>32.010210797040898</v>
      </c>
      <c r="H98" s="19">
        <v>28.861074730279501</v>
      </c>
      <c r="I98" s="19">
        <v>49.830596770403702</v>
      </c>
      <c r="J98" s="19">
        <v>445.86813811452703</v>
      </c>
      <c r="K98" s="19">
        <v>44.388773600246097</v>
      </c>
      <c r="L98" s="19">
        <v>0.50428466484747403</v>
      </c>
      <c r="M98" s="19">
        <v>0.389841137259197</v>
      </c>
      <c r="N98" s="19">
        <v>3.9561524298742401</v>
      </c>
      <c r="O98" s="19">
        <v>7.2342490511773397E-2</v>
      </c>
      <c r="P98" s="19">
        <v>1775.7186308005</v>
      </c>
      <c r="Q98" s="19">
        <v>542.35682914579399</v>
      </c>
      <c r="R98" s="19">
        <v>2.9295688337251899</v>
      </c>
      <c r="S98" s="19">
        <v>2.3764125958473601</v>
      </c>
      <c r="T98" s="19">
        <v>0.92354728140564202</v>
      </c>
      <c r="U98" s="19">
        <v>0.83682525271751096</v>
      </c>
      <c r="V98" s="19">
        <v>4.4056813265356398</v>
      </c>
      <c r="W98" s="19">
        <v>0.610303158968732</v>
      </c>
      <c r="X98" s="19">
        <v>23.626598556881099</v>
      </c>
      <c r="Y98" s="19">
        <v>4.008632837797E-2</v>
      </c>
      <c r="Z98" s="19">
        <v>69.812313916938194</v>
      </c>
      <c r="AA98" s="19">
        <v>0.463511423793876</v>
      </c>
      <c r="AB98" s="19">
        <v>2.5863726779784001E-2</v>
      </c>
      <c r="AC98" s="19">
        <v>8.4834055514028603E-2</v>
      </c>
      <c r="AD98" s="19">
        <v>2.2624969301378002</v>
      </c>
      <c r="AE98" s="19">
        <v>2.43647438057668</v>
      </c>
      <c r="AF98" s="19">
        <v>124.13104774660501</v>
      </c>
      <c r="AG98" s="19">
        <v>8.3087298111227406E-2</v>
      </c>
      <c r="AH98" s="19">
        <v>8.2024801160467897E-2</v>
      </c>
      <c r="AI98" s="19">
        <v>7.3830553711422198</v>
      </c>
      <c r="AJ98" s="19">
        <v>185.048816967428</v>
      </c>
      <c r="AK98" s="19">
        <v>3.0242817439812502</v>
      </c>
      <c r="AL98" s="19">
        <v>3.4986208245660497E-2</v>
      </c>
      <c r="AM98" s="19">
        <v>6.0331840083093198</v>
      </c>
      <c r="AN98" s="19">
        <v>1.0216644928985199</v>
      </c>
      <c r="AO98" s="19">
        <v>2.2833730262893099</v>
      </c>
      <c r="AP98" s="19">
        <v>28.9888487530784</v>
      </c>
      <c r="AQ98" s="19">
        <v>40.113619371393803</v>
      </c>
      <c r="AR98" s="19">
        <v>18.260868848967998</v>
      </c>
      <c r="AS98" s="19">
        <v>291.549129949762</v>
      </c>
      <c r="AT98" s="19">
        <v>0.56190911641936003</v>
      </c>
      <c r="AU98" s="19">
        <v>1.3916168870875001</v>
      </c>
      <c r="AV98" s="19">
        <v>1193.8778963356999</v>
      </c>
      <c r="AW98" s="19">
        <v>2.63208873936603E-2</v>
      </c>
      <c r="AX98" s="19">
        <v>3.1532129844478698</v>
      </c>
      <c r="AY98" s="19">
        <v>1.4310742259843501</v>
      </c>
      <c r="AZ98" s="19">
        <v>49.334201649077798</v>
      </c>
      <c r="BA98" s="19">
        <v>6.6911677807543202E-2</v>
      </c>
      <c r="BB98" s="19">
        <v>0.18113722442861299</v>
      </c>
      <c r="BC98" s="19">
        <v>5.8818087952770097E-2</v>
      </c>
      <c r="BD98" s="19">
        <v>1327.047687447</v>
      </c>
      <c r="BE98" s="19">
        <v>0.130316673105494</v>
      </c>
      <c r="BF98" s="19">
        <v>0.93903662507610297</v>
      </c>
      <c r="BG98" s="19">
        <v>6.1227665707636603E-2</v>
      </c>
      <c r="BH98" s="19">
        <v>572.62709069752304</v>
      </c>
      <c r="BI98" s="19">
        <v>1107.20063812321</v>
      </c>
      <c r="BJ98" s="19">
        <v>0.26572579814348202</v>
      </c>
      <c r="BK98" s="19">
        <v>9.0664802228409599E-2</v>
      </c>
      <c r="BL98" s="19">
        <v>38.840657674494899</v>
      </c>
      <c r="BM98" s="19">
        <v>2975.5895206539299</v>
      </c>
      <c r="BN98" s="19">
        <v>2.6719787648158899</v>
      </c>
      <c r="BO98" s="19">
        <v>45.458684025534097</v>
      </c>
      <c r="BP98" s="19">
        <v>0.86469477187852495</v>
      </c>
      <c r="BQ98" s="19">
        <v>4.3247814876872903</v>
      </c>
      <c r="BR98" s="19">
        <v>8.5801485973622804E-2</v>
      </c>
      <c r="BS98" s="19">
        <v>0.22521501716845599</v>
      </c>
      <c r="BT98" s="19">
        <v>0.31286510391018002</v>
      </c>
      <c r="BU98" s="19">
        <v>0.25437281657275201</v>
      </c>
      <c r="BV98" s="19">
        <v>41.196411804710799</v>
      </c>
      <c r="BW98" s="19">
        <v>195.18992909005701</v>
      </c>
      <c r="BX98" s="19">
        <v>48.130163075151202</v>
      </c>
      <c r="BY98" s="19">
        <v>83.894257678362393</v>
      </c>
      <c r="BZ98" s="19">
        <v>9.3938282052806699</v>
      </c>
      <c r="CA98" s="19">
        <v>24.4862814244905</v>
      </c>
      <c r="CB98" s="19">
        <v>2.8288078991568999</v>
      </c>
      <c r="CC98" s="19">
        <v>176.996853881807</v>
      </c>
      <c r="CD98" s="19">
        <v>60.123015564998703</v>
      </c>
      <c r="CE98" s="19">
        <v>852.93541878024405</v>
      </c>
      <c r="CF98" s="19">
        <v>0.27684138506397998</v>
      </c>
      <c r="CG98" s="19">
        <v>199.68870267199699</v>
      </c>
      <c r="CH98" s="19">
        <v>4.6890609607134603</v>
      </c>
      <c r="CI98" s="19">
        <v>482.38178877871701</v>
      </c>
      <c r="CJ98" s="19">
        <v>15.798794551874501</v>
      </c>
      <c r="CK98" s="19">
        <v>2.14992212843843E-2</v>
      </c>
      <c r="CL98" s="19">
        <v>2.5705202254536799</v>
      </c>
      <c r="CM98" s="19">
        <v>18.7141751734145</v>
      </c>
      <c r="CN98" s="19">
        <v>1.7863278722606801E-2</v>
      </c>
      <c r="CO98" s="19">
        <v>2125.1581381835899</v>
      </c>
      <c r="CP98" s="19">
        <v>4.8445067348141899</v>
      </c>
      <c r="CQ98" s="19">
        <v>5.1556606871165103E-2</v>
      </c>
      <c r="CR98" s="19">
        <v>5.6653884592272198E-2</v>
      </c>
      <c r="CS98" s="19">
        <v>10.7487049296995</v>
      </c>
      <c r="CT98" s="19">
        <v>0</v>
      </c>
      <c r="CU98" s="19">
        <v>73.356429927907797</v>
      </c>
      <c r="CV98" s="19">
        <v>0.148144724527111</v>
      </c>
      <c r="CW98" s="19">
        <v>3.8624022828476501</v>
      </c>
      <c r="CX98" s="19">
        <v>14.355637043689701</v>
      </c>
      <c r="CY98" s="19">
        <v>0.36045074591196302</v>
      </c>
      <c r="CZ98" s="19">
        <v>1.0902191740490501</v>
      </c>
      <c r="DA98" s="19">
        <v>7.0525842938894998</v>
      </c>
      <c r="DB98" s="19">
        <v>0.55906744955144305</v>
      </c>
      <c r="DC98" s="19">
        <v>0.51883574058201298</v>
      </c>
      <c r="DD98" s="19">
        <v>25.792142877419099</v>
      </c>
      <c r="DE98" s="19">
        <v>11.2782503253069</v>
      </c>
      <c r="DF98" s="19">
        <v>0.59981204529638599</v>
      </c>
      <c r="DG98" s="19">
        <v>14.0331339711711</v>
      </c>
      <c r="DH98" s="19">
        <v>8.7423243987356294</v>
      </c>
      <c r="DI98" s="19">
        <v>0.28190529630879002</v>
      </c>
      <c r="DJ98" s="19">
        <v>4.3865665067933799</v>
      </c>
      <c r="DK98" s="19">
        <v>0.94576013670383896</v>
      </c>
      <c r="DL98" s="19">
        <v>1052.8273685131701</v>
      </c>
      <c r="DM98" s="19">
        <v>9.3670640748242704</v>
      </c>
      <c r="DN98" s="19">
        <v>0.529975113420872</v>
      </c>
      <c r="DO98" s="19">
        <v>3.7071483704591297E-2</v>
      </c>
      <c r="DP98" s="19">
        <v>37.199945835427798</v>
      </c>
      <c r="DQ98" s="19">
        <v>1166.73350582282</v>
      </c>
      <c r="DR98" s="19">
        <v>2.0060370946528101</v>
      </c>
      <c r="DS98" s="19">
        <v>4.97834555624478</v>
      </c>
      <c r="DT98" s="19">
        <v>5.3232735958142596</v>
      </c>
      <c r="DU98" s="19">
        <v>7.1361776890459E-2</v>
      </c>
      <c r="DV98" s="19">
        <v>1.0643619209611801</v>
      </c>
      <c r="DW98" s="19">
        <v>3.3723462742655301</v>
      </c>
      <c r="DX98" s="19">
        <v>6.5798388159307697</v>
      </c>
      <c r="DY98" s="19">
        <v>2636.9926665205999</v>
      </c>
      <c r="DZ98" s="19">
        <v>79.846941397130294</v>
      </c>
      <c r="EA98" s="19">
        <v>1.8222455290087101</v>
      </c>
      <c r="EB98" s="19">
        <v>101.556915542498</v>
      </c>
      <c r="EC98" s="19">
        <v>41.548085599921301</v>
      </c>
      <c r="ED98" s="19">
        <v>92.070675537343703</v>
      </c>
      <c r="EE98" s="19">
        <v>5463.1924288886803</v>
      </c>
      <c r="EF98" s="19">
        <v>6.6077390913755796</v>
      </c>
      <c r="EG98" s="19">
        <v>6.74652690843997E-4</v>
      </c>
      <c r="EH98" s="19">
        <v>1.58203013000894E-2</v>
      </c>
      <c r="EI98" s="19">
        <v>197.51442434629101</v>
      </c>
      <c r="EJ98" s="19">
        <v>1.57691409160445</v>
      </c>
      <c r="EK98" s="19">
        <v>17.114853043142102</v>
      </c>
      <c r="EL98" s="19">
        <v>0.28215790570369198</v>
      </c>
      <c r="EM98" s="19">
        <v>179.051564950895</v>
      </c>
      <c r="EN98" s="19">
        <v>115.880566005407</v>
      </c>
      <c r="EO98" s="19">
        <v>47.658848114391098</v>
      </c>
      <c r="EP98" s="19">
        <v>5.3557334175341701E-3</v>
      </c>
      <c r="EQ98" s="19">
        <v>1.9079866401826699E-4</v>
      </c>
      <c r="ER98" s="19">
        <v>35.8436061476106</v>
      </c>
      <c r="ES98" s="19">
        <v>8.1042766722508805E-3</v>
      </c>
      <c r="ET98" s="19">
        <v>492.88550626589802</v>
      </c>
      <c r="EU98" s="19">
        <v>1.8241462032556399</v>
      </c>
      <c r="EV98" s="19">
        <v>0.41827279117949601</v>
      </c>
      <c r="EW98" s="19">
        <v>14.3454697988485</v>
      </c>
      <c r="EX98" s="19">
        <v>0.18595284377115801</v>
      </c>
      <c r="EY98" s="19">
        <v>1597.5363273508101</v>
      </c>
      <c r="EZ98" s="19">
        <v>208.5533445424</v>
      </c>
      <c r="FA98" s="19">
        <v>0.35914708865511302</v>
      </c>
      <c r="FB98" s="19">
        <v>13.256229157521</v>
      </c>
      <c r="FC98" s="19">
        <v>21.081902398225399</v>
      </c>
      <c r="FD98" s="19">
        <v>10.386448629034</v>
      </c>
      <c r="FE98" s="19">
        <v>4.3185279225037601</v>
      </c>
      <c r="FF98" s="19">
        <v>6.0327233104215099E-3</v>
      </c>
      <c r="FG98" s="19">
        <v>4.3628746989919698</v>
      </c>
      <c r="FH98" s="19">
        <v>0.28329239566085901</v>
      </c>
      <c r="FI98" s="19">
        <v>2.0346348800339502</v>
      </c>
      <c r="FJ98" s="19">
        <v>294.74593597424001</v>
      </c>
      <c r="FK98" s="19">
        <v>48.6991665531949</v>
      </c>
      <c r="FL98" s="19">
        <v>1.0537995573227099</v>
      </c>
      <c r="FM98" s="19">
        <v>825.08688867648902</v>
      </c>
      <c r="FN98" s="19">
        <v>100.36409422256899</v>
      </c>
      <c r="FO98" s="19">
        <v>1266.8405232940399</v>
      </c>
      <c r="FP98" s="19">
        <v>4.5744782708244696</v>
      </c>
      <c r="FQ98" s="19">
        <v>1829.39877562522</v>
      </c>
      <c r="FR98" s="19">
        <v>5.5869881771230201</v>
      </c>
      <c r="FS98" s="19">
        <v>132.61893242207</v>
      </c>
      <c r="FT98" s="19">
        <v>3.9914283822323503E-2</v>
      </c>
      <c r="FU98" s="19">
        <v>4.7301891671282501</v>
      </c>
      <c r="FV98" s="19">
        <v>15.717041236657501</v>
      </c>
      <c r="FW98" s="19">
        <v>3.16982871221628</v>
      </c>
      <c r="FX98" s="19">
        <v>1.92972514668735</v>
      </c>
      <c r="FY98" s="19">
        <v>0.59210134687892801</v>
      </c>
      <c r="FZ98" s="19">
        <v>33929.868320357498</v>
      </c>
      <c r="GA98" s="15">
        <v>0</v>
      </c>
      <c r="GB98" s="15">
        <v>0.66100000000000003</v>
      </c>
      <c r="GC98" s="15">
        <v>6.0060000000000002</v>
      </c>
      <c r="GD98" s="15">
        <v>0</v>
      </c>
      <c r="GE98" s="15">
        <v>6.8369999999999997</v>
      </c>
      <c r="GF98" s="15">
        <v>2.4E-2</v>
      </c>
      <c r="GG98" s="15">
        <v>0</v>
      </c>
      <c r="GH98" s="15">
        <v>0</v>
      </c>
      <c r="GI98" s="15">
        <v>0.32</v>
      </c>
      <c r="GJ98" s="15">
        <v>22.138000000000002</v>
      </c>
      <c r="GK98" s="15">
        <v>0.70399999999999996</v>
      </c>
      <c r="GL98" s="15">
        <v>0</v>
      </c>
      <c r="GM98" s="15">
        <v>0</v>
      </c>
      <c r="GN98" s="15">
        <v>0</v>
      </c>
    </row>
    <row r="99" spans="1:196">
      <c r="A99" s="19" t="s">
        <v>301</v>
      </c>
      <c r="B99" s="19" t="s">
        <v>302</v>
      </c>
      <c r="C99" s="19">
        <v>9.9477000728286296</v>
      </c>
      <c r="D99" s="19">
        <v>30.352702352303201</v>
      </c>
      <c r="E99" s="19">
        <v>74.105687164343294</v>
      </c>
      <c r="F99" s="19">
        <v>29.5809694032531</v>
      </c>
      <c r="G99" s="19">
        <v>117.072715891987</v>
      </c>
      <c r="H99" s="19">
        <v>17.712102123419701</v>
      </c>
      <c r="I99" s="19">
        <v>487.927174242322</v>
      </c>
      <c r="J99" s="19">
        <v>1402.39793943768</v>
      </c>
      <c r="K99" s="19">
        <v>53.000103631619901</v>
      </c>
      <c r="L99" s="19">
        <v>20.378887281308</v>
      </c>
      <c r="M99" s="19">
        <v>181.019169544139</v>
      </c>
      <c r="N99" s="19">
        <v>43.5619893278867</v>
      </c>
      <c r="O99" s="19">
        <v>27.309868532396798</v>
      </c>
      <c r="P99" s="19">
        <v>9.6874472093769999</v>
      </c>
      <c r="Q99" s="19">
        <v>10585.983315322699</v>
      </c>
      <c r="R99" s="19">
        <v>5.5963234438742298</v>
      </c>
      <c r="S99" s="19">
        <v>0.39904567679444902</v>
      </c>
      <c r="T99" s="19">
        <v>0.450097042735983</v>
      </c>
      <c r="U99" s="19">
        <v>20.946261032525701</v>
      </c>
      <c r="V99" s="19">
        <v>9.9380529862803701</v>
      </c>
      <c r="W99" s="19">
        <v>24.523129311212401</v>
      </c>
      <c r="X99" s="19">
        <v>456.62151726937299</v>
      </c>
      <c r="Y99" s="19">
        <v>33.641968870588002</v>
      </c>
      <c r="Z99" s="19">
        <v>132.908473882012</v>
      </c>
      <c r="AA99" s="19">
        <v>9.4184239612553604</v>
      </c>
      <c r="AB99" s="19">
        <v>0.51625443800625803</v>
      </c>
      <c r="AC99" s="19">
        <v>2.01439288996378</v>
      </c>
      <c r="AD99" s="19">
        <v>16.372339086241599</v>
      </c>
      <c r="AE99" s="19">
        <v>13.3849227089602</v>
      </c>
      <c r="AF99" s="19">
        <v>1031.84072625357</v>
      </c>
      <c r="AG99" s="19">
        <v>0.34932864529442298</v>
      </c>
      <c r="AH99" s="19">
        <v>104.77422768307299</v>
      </c>
      <c r="AI99" s="19">
        <v>174.98492835336901</v>
      </c>
      <c r="AJ99" s="19">
        <v>3346.0043682915498</v>
      </c>
      <c r="AK99" s="19">
        <v>116.27831183396999</v>
      </c>
      <c r="AL99" s="39">
        <v>3.2838753480743198E-5</v>
      </c>
      <c r="AM99" s="19">
        <v>21.7365059271539</v>
      </c>
      <c r="AN99" s="19">
        <v>45.816040395661197</v>
      </c>
      <c r="AO99" s="19">
        <v>23.375632251284099</v>
      </c>
      <c r="AP99" s="19">
        <v>76.155683456736298</v>
      </c>
      <c r="AQ99" s="19">
        <v>31.7397533693455</v>
      </c>
      <c r="AR99" s="19">
        <v>139.22497237305399</v>
      </c>
      <c r="AS99" s="19">
        <v>738.70661976092504</v>
      </c>
      <c r="AT99" s="19">
        <v>8.9853334709052192E-3</v>
      </c>
      <c r="AU99" s="19">
        <v>41.4682559996983</v>
      </c>
      <c r="AV99" s="19">
        <v>1006.2699385319499</v>
      </c>
      <c r="AW99" s="19">
        <v>0.94023955491153799</v>
      </c>
      <c r="AX99" s="19">
        <v>21.3867030403439</v>
      </c>
      <c r="AY99" s="19">
        <v>48.189387132761603</v>
      </c>
      <c r="AZ99" s="19">
        <v>63.900713623379303</v>
      </c>
      <c r="BA99" s="19">
        <v>19.308613604150999</v>
      </c>
      <c r="BB99" s="19">
        <v>1.8210651029057601</v>
      </c>
      <c r="BC99" s="19">
        <v>1.1083838479915</v>
      </c>
      <c r="BD99" s="19">
        <v>102.16142686017101</v>
      </c>
      <c r="BE99" s="19">
        <v>5.0733965263779099</v>
      </c>
      <c r="BF99" s="19">
        <v>84.869648086428199</v>
      </c>
      <c r="BG99" s="19">
        <v>1.4100536863902999</v>
      </c>
      <c r="BH99" s="19">
        <v>802.44826902326497</v>
      </c>
      <c r="BI99" s="19">
        <v>18279.356752166401</v>
      </c>
      <c r="BJ99" s="19">
        <v>2.1270209345453401</v>
      </c>
      <c r="BK99" s="19">
        <v>0.27364138642881802</v>
      </c>
      <c r="BL99" s="19">
        <v>2.8537139580363799</v>
      </c>
      <c r="BM99" s="19">
        <v>25886.593668484002</v>
      </c>
      <c r="BN99" s="19">
        <v>98.164081193522605</v>
      </c>
      <c r="BO99" s="19">
        <v>495.02471669928201</v>
      </c>
      <c r="BP99" s="19">
        <v>9.3646014129499893</v>
      </c>
      <c r="BQ99" s="19">
        <v>7.4218006299958201</v>
      </c>
      <c r="BR99" s="19">
        <v>0.12857872127650699</v>
      </c>
      <c r="BS99" s="19">
        <v>14.9247564458498</v>
      </c>
      <c r="BT99" s="19">
        <v>9.9276301308285699</v>
      </c>
      <c r="BU99" s="19">
        <v>12.334209470984099</v>
      </c>
      <c r="BV99" s="19">
        <v>854.27433500812197</v>
      </c>
      <c r="BW99" s="19">
        <v>574.40779763680496</v>
      </c>
      <c r="BX99" s="19">
        <v>126.18647085508501</v>
      </c>
      <c r="BY99" s="19">
        <v>466.68752862523201</v>
      </c>
      <c r="BZ99" s="19">
        <v>84.432314710615003</v>
      </c>
      <c r="CA99" s="19">
        <v>27.330113412421198</v>
      </c>
      <c r="CB99" s="19">
        <v>2.7095860787925599</v>
      </c>
      <c r="CC99" s="19">
        <v>2331.6789093203201</v>
      </c>
      <c r="CD99" s="19">
        <v>268.91450786924099</v>
      </c>
      <c r="CE99" s="19">
        <v>10724.997993018</v>
      </c>
      <c r="CF99" s="19">
        <v>24.941893869968599</v>
      </c>
      <c r="CG99" s="19">
        <v>1743.25436047483</v>
      </c>
      <c r="CH99" s="19">
        <v>24.1508755697235</v>
      </c>
      <c r="CI99" s="19">
        <v>92.366072705655995</v>
      </c>
      <c r="CJ99" s="19">
        <v>39.078319212510998</v>
      </c>
      <c r="CK99" s="19">
        <v>6.6969400351326903E-3</v>
      </c>
      <c r="CL99" s="19">
        <v>200.62514721491399</v>
      </c>
      <c r="CM99" s="19">
        <v>6.6064435021136401</v>
      </c>
      <c r="CN99" s="19">
        <v>10.7044660509148</v>
      </c>
      <c r="CO99" s="19">
        <v>58.242514294580502</v>
      </c>
      <c r="CP99" s="19">
        <v>152.059375923072</v>
      </c>
      <c r="CQ99" s="19">
        <v>1.95374847023675</v>
      </c>
      <c r="CR99" s="19">
        <v>0.25727868400586701</v>
      </c>
      <c r="CS99" s="19">
        <v>13.8823792469603</v>
      </c>
      <c r="CT99" s="19">
        <v>101.573142125332</v>
      </c>
      <c r="CU99" s="19">
        <v>0</v>
      </c>
      <c r="CV99" s="19">
        <v>20.7570033230338</v>
      </c>
      <c r="CW99" s="19">
        <v>0.81753281221380703</v>
      </c>
      <c r="CX99" s="19">
        <v>127.16808484596601</v>
      </c>
      <c r="CY99" s="19">
        <v>11.3689150735302</v>
      </c>
      <c r="CZ99" s="19">
        <v>7.07972146930988</v>
      </c>
      <c r="DA99" s="19">
        <v>209.95708234556199</v>
      </c>
      <c r="DB99" s="19">
        <v>0.85292645071845496</v>
      </c>
      <c r="DC99" s="19">
        <v>92.504721095570005</v>
      </c>
      <c r="DD99" s="19">
        <v>175.69157052447099</v>
      </c>
      <c r="DE99" s="19">
        <v>1.3316933060073199</v>
      </c>
      <c r="DF99" s="19">
        <v>5.1285132690437596</v>
      </c>
      <c r="DG99" s="19">
        <v>64.499173458562495</v>
      </c>
      <c r="DH99" s="19">
        <v>1.2916089348419699</v>
      </c>
      <c r="DI99" s="19">
        <v>15.0358908759532</v>
      </c>
      <c r="DJ99" s="19">
        <v>10.060345986470599</v>
      </c>
      <c r="DK99" s="19">
        <v>10.602551105408599</v>
      </c>
      <c r="DL99" s="19">
        <v>4594.8186124591903</v>
      </c>
      <c r="DM99" s="19">
        <v>167.918543545875</v>
      </c>
      <c r="DN99" s="19">
        <v>7.67320389434121</v>
      </c>
      <c r="DO99" s="19">
        <v>0.64430487784281698</v>
      </c>
      <c r="DP99" s="19">
        <v>133.94653662038201</v>
      </c>
      <c r="DQ99" s="19">
        <v>598.81875930282104</v>
      </c>
      <c r="DR99" s="19">
        <v>58.148908847199998</v>
      </c>
      <c r="DS99" s="19">
        <v>53.514025931463699</v>
      </c>
      <c r="DT99" s="19">
        <v>47.058597185499799</v>
      </c>
      <c r="DU99" s="19">
        <v>3.4686591154264601</v>
      </c>
      <c r="DV99" s="19">
        <v>6.1088934341483796</v>
      </c>
      <c r="DW99" s="19">
        <v>31.106997326276499</v>
      </c>
      <c r="DX99" s="19">
        <v>66.352380552105998</v>
      </c>
      <c r="DY99" s="19">
        <v>959.55216861830695</v>
      </c>
      <c r="DZ99" s="19">
        <v>844.73855505601</v>
      </c>
      <c r="EA99" s="19">
        <v>436.52236779021302</v>
      </c>
      <c r="EB99" s="19">
        <v>504.18088599265502</v>
      </c>
      <c r="EC99" s="19">
        <v>4.2700489256776297</v>
      </c>
      <c r="ED99" s="19">
        <v>379.040035522567</v>
      </c>
      <c r="EE99" s="19">
        <v>688.49385123910702</v>
      </c>
      <c r="EF99" s="19">
        <v>9.5715901528836298</v>
      </c>
      <c r="EG99" s="19">
        <v>0.370733182798343</v>
      </c>
      <c r="EH99" s="19">
        <v>0.58133043490429803</v>
      </c>
      <c r="EI99" s="19">
        <v>360.54038739689997</v>
      </c>
      <c r="EJ99" s="19">
        <v>10.6974559632142</v>
      </c>
      <c r="EK99" s="19">
        <v>49.319977270332899</v>
      </c>
      <c r="EL99" s="19">
        <v>31.962314534539601</v>
      </c>
      <c r="EM99" s="19">
        <v>2083.4994909803399</v>
      </c>
      <c r="EN99" s="19">
        <v>276.21009186965199</v>
      </c>
      <c r="EO99" s="19">
        <v>80.108005423258902</v>
      </c>
      <c r="EP99" s="19">
        <v>0.50726440429081598</v>
      </c>
      <c r="EQ99" s="19">
        <v>8.6381658989173292E-3</v>
      </c>
      <c r="ER99" s="19">
        <v>290.12170914145202</v>
      </c>
      <c r="ES99" s="39">
        <v>2.4312078704395399E-7</v>
      </c>
      <c r="ET99" s="19">
        <v>3988.0891850922599</v>
      </c>
      <c r="EU99" s="19">
        <v>52.344643253880498</v>
      </c>
      <c r="EV99" s="19">
        <v>91.007577806413195</v>
      </c>
      <c r="EW99" s="19">
        <v>3.3296895789390701</v>
      </c>
      <c r="EX99" s="19">
        <v>6.1682418685838396</v>
      </c>
      <c r="EY99" s="19">
        <v>3191.2359455260098</v>
      </c>
      <c r="EZ99" s="19">
        <v>5065.5668452128502</v>
      </c>
      <c r="FA99" s="19">
        <v>1.01067173080386</v>
      </c>
      <c r="FB99" s="19">
        <v>999.06244512679302</v>
      </c>
      <c r="FC99" s="19">
        <v>0.42335500412031202</v>
      </c>
      <c r="FD99" s="19">
        <v>190.594546823835</v>
      </c>
      <c r="FE99" s="19">
        <v>11.1542100425107</v>
      </c>
      <c r="FF99" s="19">
        <v>3.7091560153513E-3</v>
      </c>
      <c r="FG99" s="19">
        <v>0.26494111414927501</v>
      </c>
      <c r="FH99" s="19">
        <v>10.2648377300919</v>
      </c>
      <c r="FI99" s="19">
        <v>13.0234587920305</v>
      </c>
      <c r="FJ99" s="19">
        <v>367.53870217136603</v>
      </c>
      <c r="FK99" s="19">
        <v>6.5307134659960404</v>
      </c>
      <c r="FL99" s="19">
        <v>59.280077737065497</v>
      </c>
      <c r="FM99" s="19">
        <v>123.345935728732</v>
      </c>
      <c r="FN99" s="19">
        <v>251.46401822684101</v>
      </c>
      <c r="FO99" s="19">
        <v>12670.3585717771</v>
      </c>
      <c r="FP99" s="19">
        <v>22.022475632018701</v>
      </c>
      <c r="FQ99" s="19">
        <v>7531.1154738588803</v>
      </c>
      <c r="FR99" s="19">
        <v>55.380757439276699</v>
      </c>
      <c r="FS99" s="19">
        <v>4.0196406310458102</v>
      </c>
      <c r="FT99" s="19">
        <v>0.43919591868564001</v>
      </c>
      <c r="FU99" s="19">
        <v>153.80683466865099</v>
      </c>
      <c r="FV99" s="19">
        <v>65.289879232886605</v>
      </c>
      <c r="FW99" s="19">
        <v>1.31527767785962</v>
      </c>
      <c r="FX99" s="19">
        <v>11.915391218748001</v>
      </c>
      <c r="FY99" s="19">
        <v>60.8625510024766</v>
      </c>
      <c r="FZ99" s="19">
        <v>133160.19108850299</v>
      </c>
      <c r="GA99" s="15">
        <v>3.9119999999999999</v>
      </c>
      <c r="GB99" s="15">
        <v>5.8369999999999997</v>
      </c>
      <c r="GC99" s="15">
        <v>0.69899999999999995</v>
      </c>
      <c r="GD99" s="15">
        <v>3.0000000000000001E-3</v>
      </c>
      <c r="GE99" s="15">
        <v>7.8410000000000002</v>
      </c>
      <c r="GF99" s="15">
        <v>4.0000000000000001E-3</v>
      </c>
      <c r="GG99" s="15">
        <v>0</v>
      </c>
      <c r="GH99" s="15">
        <v>0.308</v>
      </c>
      <c r="GI99" s="15">
        <v>15.351000000000001</v>
      </c>
      <c r="GJ99" s="15">
        <v>4.2000000000000003E-2</v>
      </c>
      <c r="GK99" s="15">
        <v>7.2999999999999995E-2</v>
      </c>
      <c r="GL99" s="15">
        <v>0</v>
      </c>
      <c r="GM99" s="15">
        <v>141.40700000000001</v>
      </c>
      <c r="GN99" s="15">
        <v>0</v>
      </c>
    </row>
    <row r="100" spans="1:196">
      <c r="A100" s="19" t="s">
        <v>303</v>
      </c>
      <c r="B100" s="19" t="s">
        <v>304</v>
      </c>
      <c r="C100" s="19">
        <v>1.90640872634294E-2</v>
      </c>
      <c r="D100" s="19">
        <v>2.9210767731952601E-2</v>
      </c>
      <c r="E100" s="19">
        <v>0.34290298029182997</v>
      </c>
      <c r="F100" s="19">
        <v>0.18372906196225899</v>
      </c>
      <c r="G100" s="19">
        <v>0.220271291721156</v>
      </c>
      <c r="H100" s="19">
        <v>8.6192187742408402E-2</v>
      </c>
      <c r="I100" s="19">
        <v>8.2050880703367</v>
      </c>
      <c r="J100" s="19">
        <v>0.109233800228665</v>
      </c>
      <c r="K100" s="19">
        <v>0.365071159012333</v>
      </c>
      <c r="L100" s="19">
        <v>8.4141803066396393E-3</v>
      </c>
      <c r="M100" s="19">
        <v>5.2310008970631899E-2</v>
      </c>
      <c r="N100" s="19">
        <v>1.5719175658857201</v>
      </c>
      <c r="O100" s="19">
        <v>7.5818404572073296E-3</v>
      </c>
      <c r="P100" s="19">
        <v>8.7719267625906099</v>
      </c>
      <c r="Q100" s="19">
        <v>34.911766130245603</v>
      </c>
      <c r="R100" s="19">
        <v>1.60128250015703E-3</v>
      </c>
      <c r="S100" s="19">
        <v>0.75457408063525699</v>
      </c>
      <c r="T100" s="39">
        <v>1.3327755083958E-7</v>
      </c>
      <c r="U100" s="19">
        <v>3.9324414947352601E-2</v>
      </c>
      <c r="V100" s="19">
        <v>8.1768006378373795E-2</v>
      </c>
      <c r="W100" s="19">
        <v>1.77161442782423E-2</v>
      </c>
      <c r="X100" s="19">
        <v>0.92237685534689695</v>
      </c>
      <c r="Y100" s="19">
        <v>1.9279208500199201E-2</v>
      </c>
      <c r="Z100" s="19">
        <v>7.7277538014080799E-2</v>
      </c>
      <c r="AA100" s="19">
        <v>0.13029140615026699</v>
      </c>
      <c r="AB100" s="19">
        <v>0.39774240340648798</v>
      </c>
      <c r="AC100" s="19">
        <v>4.50693776699756E-3</v>
      </c>
      <c r="AD100" s="19">
        <v>1.19310592986151E-2</v>
      </c>
      <c r="AE100" s="19">
        <v>0.16391717728074301</v>
      </c>
      <c r="AF100" s="19">
        <v>53.400635289731397</v>
      </c>
      <c r="AG100" s="19">
        <v>1.0362347996775E-4</v>
      </c>
      <c r="AH100" s="19">
        <v>0.602255803257436</v>
      </c>
      <c r="AI100" s="19">
        <v>2.5761830010818401E-2</v>
      </c>
      <c r="AJ100" s="19">
        <v>213.340790981054</v>
      </c>
      <c r="AK100" s="19">
        <v>9.7929981840351205E-2</v>
      </c>
      <c r="AL100" s="19">
        <v>2.8156709649685698</v>
      </c>
      <c r="AM100" s="19">
        <v>2.81633962004878E-2</v>
      </c>
      <c r="AN100" s="19">
        <v>3.9420626087952403E-2</v>
      </c>
      <c r="AO100" s="19">
        <v>1.0513806126329199</v>
      </c>
      <c r="AP100" s="19">
        <v>3.59417944014001E-2</v>
      </c>
      <c r="AQ100" s="39">
        <v>1.1949317945313299E-7</v>
      </c>
      <c r="AR100" s="19">
        <v>5.1777678635255703E-2</v>
      </c>
      <c r="AS100" s="19">
        <v>0.34645965920147798</v>
      </c>
      <c r="AT100" s="19">
        <v>1.64481430217839E-3</v>
      </c>
      <c r="AU100" s="19">
        <v>0.18142377893313</v>
      </c>
      <c r="AV100" s="19">
        <v>8.1705310140150793</v>
      </c>
      <c r="AW100" s="19">
        <v>0.11298735385462801</v>
      </c>
      <c r="AX100" s="19">
        <v>0.374813092505139</v>
      </c>
      <c r="AY100" s="19">
        <v>0.103471858568582</v>
      </c>
      <c r="AZ100" s="19">
        <v>1.5393026560276799</v>
      </c>
      <c r="BA100" s="19">
        <v>2.2908331096444601E-3</v>
      </c>
      <c r="BB100" s="19">
        <v>8.6425877401539303E-4</v>
      </c>
      <c r="BC100" s="19">
        <v>1.6156089318921499E-2</v>
      </c>
      <c r="BD100" s="19">
        <v>0.101994983452876</v>
      </c>
      <c r="BE100" s="19">
        <v>5.43899965297426E-2</v>
      </c>
      <c r="BF100" s="19">
        <v>8.2562756004165599E-2</v>
      </c>
      <c r="BG100" s="19">
        <v>2.9234596132175401E-2</v>
      </c>
      <c r="BH100" s="19">
        <v>2.49595817212013</v>
      </c>
      <c r="BI100" s="19">
        <v>602.18734920347003</v>
      </c>
      <c r="BJ100" s="19">
        <v>0.11274245981325499</v>
      </c>
      <c r="BK100" s="19">
        <v>6.5129890663260404E-3</v>
      </c>
      <c r="BL100" s="19">
        <v>3.1628755351465599E-4</v>
      </c>
      <c r="BM100" s="19">
        <v>180.66527069327401</v>
      </c>
      <c r="BN100" s="19">
        <v>1.7653378015524399</v>
      </c>
      <c r="BO100" s="19">
        <v>1.90504420589347</v>
      </c>
      <c r="BP100" s="19">
        <v>3.3622672413497402E-2</v>
      </c>
      <c r="BQ100" s="19">
        <v>0.15523068401471499</v>
      </c>
      <c r="BR100" s="39">
        <v>7.8743145997033405E-8</v>
      </c>
      <c r="BS100" s="19">
        <v>3.4853069650688302E-2</v>
      </c>
      <c r="BT100" s="19">
        <v>0.20258723120293601</v>
      </c>
      <c r="BU100" s="19">
        <v>5.1217765067180801E-2</v>
      </c>
      <c r="BV100" s="19">
        <v>7.5351023756021398</v>
      </c>
      <c r="BW100" s="19">
        <v>0.78544151693439501</v>
      </c>
      <c r="BX100" s="19">
        <v>6.7440021982677303E-2</v>
      </c>
      <c r="BY100" s="19">
        <v>114.92110928621899</v>
      </c>
      <c r="BZ100" s="19">
        <v>11.1888598564011</v>
      </c>
      <c r="CA100" s="19">
        <v>0.115672886016551</v>
      </c>
      <c r="CB100" s="19">
        <v>0.16107338354578901</v>
      </c>
      <c r="CC100" s="19">
        <v>0.86792893054996001</v>
      </c>
      <c r="CD100" s="19">
        <v>0.31496496255045803</v>
      </c>
      <c r="CE100" s="19">
        <v>29.829838665687401</v>
      </c>
      <c r="CF100" s="19">
        <v>5.89212951016823E-3</v>
      </c>
      <c r="CG100" s="19">
        <v>152.094582802855</v>
      </c>
      <c r="CH100" s="19">
        <v>5.3144153616102703E-2</v>
      </c>
      <c r="CI100" s="19">
        <v>0.122850356650354</v>
      </c>
      <c r="CJ100" s="19">
        <v>9.0181363408731094</v>
      </c>
      <c r="CK100" s="19">
        <v>1.77439173685319E-3</v>
      </c>
      <c r="CL100" s="19">
        <v>0.61921120997342105</v>
      </c>
      <c r="CM100" s="19">
        <v>8.4908007538048794E-3</v>
      </c>
      <c r="CN100" s="19">
        <v>9.0841915277910397E-4</v>
      </c>
      <c r="CO100" s="19">
        <v>0.12647858523289901</v>
      </c>
      <c r="CP100" s="19">
        <v>0.109965805449252</v>
      </c>
      <c r="CQ100" s="19">
        <v>5.8205530076655999E-2</v>
      </c>
      <c r="CR100" s="19">
        <v>1.3048949110469399E-3</v>
      </c>
      <c r="CS100" s="19">
        <v>2.2188923076970998E-2</v>
      </c>
      <c r="CT100" s="19">
        <v>3.68168282787751E-4</v>
      </c>
      <c r="CU100" s="19">
        <v>1.2375449926203601</v>
      </c>
      <c r="CV100" s="19">
        <v>0</v>
      </c>
      <c r="CW100" s="19">
        <v>1.8681843587931699</v>
      </c>
      <c r="CX100" s="19">
        <v>4.3096681573161701</v>
      </c>
      <c r="CY100" s="19">
        <v>3.9631620904000998E-2</v>
      </c>
      <c r="CZ100" s="19">
        <v>0.91511413246221796</v>
      </c>
      <c r="DA100" s="19">
        <v>1.20833507803832E-2</v>
      </c>
      <c r="DB100" s="39">
        <v>2.0152743010999999E-5</v>
      </c>
      <c r="DC100" s="19">
        <v>44.894025350649997</v>
      </c>
      <c r="DD100" s="19">
        <v>0.49264201004479802</v>
      </c>
      <c r="DE100" s="19">
        <v>1.8428326253363901E-2</v>
      </c>
      <c r="DF100" s="19">
        <v>4.13224938353823E-2</v>
      </c>
      <c r="DG100" s="19">
        <v>7.9319114027117399</v>
      </c>
      <c r="DH100" s="19">
        <v>5.7207362266818604</v>
      </c>
      <c r="DI100" s="19">
        <v>4.6849561196076799E-2</v>
      </c>
      <c r="DJ100" s="19">
        <v>5.9357987748839504E-3</v>
      </c>
      <c r="DK100" s="19">
        <v>4.4447512232843302E-2</v>
      </c>
      <c r="DL100" s="19">
        <v>77.353194218782306</v>
      </c>
      <c r="DM100" s="19">
        <v>0.324653700749998</v>
      </c>
      <c r="DN100" s="19">
        <v>1.7665175375159499E-3</v>
      </c>
      <c r="DO100" s="19">
        <v>7.0839890314355294E-2</v>
      </c>
      <c r="DP100" s="19">
        <v>0.132845205587237</v>
      </c>
      <c r="DQ100" s="19">
        <v>0.442155665012187</v>
      </c>
      <c r="DR100" s="19">
        <v>0.238306598737696</v>
      </c>
      <c r="DS100" s="19">
        <v>5.3572028650658901</v>
      </c>
      <c r="DT100" s="19">
        <v>0.21951437500627299</v>
      </c>
      <c r="DU100" s="19">
        <v>1.2253650304137899E-3</v>
      </c>
      <c r="DV100" s="19">
        <v>1.1184285058991101E-2</v>
      </c>
      <c r="DW100" s="19">
        <v>1.28559990024502</v>
      </c>
      <c r="DX100" s="19">
        <v>9.1591228666477398E-2</v>
      </c>
      <c r="DY100" s="19">
        <v>0.28978339783603402</v>
      </c>
      <c r="DZ100" s="19">
        <v>4.5137919308732597</v>
      </c>
      <c r="EA100" s="19">
        <v>0.25865151808535303</v>
      </c>
      <c r="EB100" s="19">
        <v>118.62930993511</v>
      </c>
      <c r="EC100" s="19">
        <v>0.13870412523644499</v>
      </c>
      <c r="ED100" s="19">
        <v>1.5560181621249101</v>
      </c>
      <c r="EE100" s="19">
        <v>1.42473908994339</v>
      </c>
      <c r="EF100" s="19">
        <v>0.31390547283554898</v>
      </c>
      <c r="EG100" s="39">
        <v>6.77902184896953E-8</v>
      </c>
      <c r="EH100" s="39">
        <v>1.02856085619244E-7</v>
      </c>
      <c r="EI100" s="19">
        <v>3.8268970396268398</v>
      </c>
      <c r="EJ100" s="19">
        <v>4.0446351640187499E-2</v>
      </c>
      <c r="EK100" s="19">
        <v>0.26816169451723598</v>
      </c>
      <c r="EL100" s="19">
        <v>1.1833283418083301E-3</v>
      </c>
      <c r="EM100" s="19">
        <v>74.222397154978907</v>
      </c>
      <c r="EN100" s="19">
        <v>8.1021658143964295E-2</v>
      </c>
      <c r="EO100" s="19">
        <v>7.1293494278350106E-2</v>
      </c>
      <c r="EP100" s="19">
        <v>2.0411396829438401E-4</v>
      </c>
      <c r="EQ100" s="39">
        <v>5.8931061505473602E-5</v>
      </c>
      <c r="ER100" s="19">
        <v>65.820852119291203</v>
      </c>
      <c r="ES100" s="39">
        <v>2.7795461826975002E-7</v>
      </c>
      <c r="ET100" s="19">
        <v>56.578249686641399</v>
      </c>
      <c r="EU100" s="19">
        <v>2.2067964490085101</v>
      </c>
      <c r="EV100" s="19">
        <v>3.9945202408110201E-3</v>
      </c>
      <c r="EW100" s="19">
        <v>0.39565532828961703</v>
      </c>
      <c r="EX100" s="19">
        <v>2.2592009267963001E-3</v>
      </c>
      <c r="EY100" s="19">
        <v>27.620941786452999</v>
      </c>
      <c r="EZ100" s="19">
        <v>11.9184599971762</v>
      </c>
      <c r="FA100" s="19">
        <v>0.14708826967942601</v>
      </c>
      <c r="FB100" s="19">
        <v>13.351856011756199</v>
      </c>
      <c r="FC100" s="39">
        <v>5.6176891750370198E-8</v>
      </c>
      <c r="FD100" s="19">
        <v>9.9019300203662493</v>
      </c>
      <c r="FE100" s="19">
        <v>1.54825251748659E-2</v>
      </c>
      <c r="FF100" s="39">
        <v>9.6981433234386506E-8</v>
      </c>
      <c r="FG100" s="19">
        <v>1.4328124373925799E-2</v>
      </c>
      <c r="FH100" s="19">
        <v>1.44495360028033E-2</v>
      </c>
      <c r="FI100" s="19">
        <v>0.36043751421718201</v>
      </c>
      <c r="FJ100" s="19">
        <v>3.49650462646016</v>
      </c>
      <c r="FK100" s="19">
        <v>3.3778274233708799E-2</v>
      </c>
      <c r="FL100" s="19">
        <v>0.49742815376779698</v>
      </c>
      <c r="FM100" s="19">
        <v>0.263386536673062</v>
      </c>
      <c r="FN100" s="19">
        <v>19.792969410067599</v>
      </c>
      <c r="FO100" s="19">
        <v>33.630815902942103</v>
      </c>
      <c r="FP100" s="19">
        <v>2.47492770440557</v>
      </c>
      <c r="FQ100" s="19">
        <v>375.88208513435399</v>
      </c>
      <c r="FR100" s="19">
        <v>1.7201408791444901E-3</v>
      </c>
      <c r="FS100" s="19">
        <v>2.9115628489821101E-2</v>
      </c>
      <c r="FT100" s="19">
        <v>1.5984465214658499E-2</v>
      </c>
      <c r="FU100" s="19">
        <v>1.0221027556354501</v>
      </c>
      <c r="FV100" s="19">
        <v>25.0881219002226</v>
      </c>
      <c r="FW100" s="19">
        <v>1.6153961037642</v>
      </c>
      <c r="FX100" s="19">
        <v>0.155844054330422</v>
      </c>
      <c r="FY100" s="19">
        <v>0.28182567832037497</v>
      </c>
      <c r="FZ100" s="19">
        <v>2469.1419055200399</v>
      </c>
      <c r="GA100" s="15">
        <v>11.893000000000001</v>
      </c>
      <c r="GB100" s="15">
        <v>0</v>
      </c>
      <c r="GC100" s="15">
        <v>108.919</v>
      </c>
      <c r="GD100" s="15">
        <v>0</v>
      </c>
      <c r="GE100" s="15">
        <v>6.6890000000000001</v>
      </c>
      <c r="GF100" s="15">
        <v>1E-3</v>
      </c>
      <c r="GG100" s="15">
        <v>0</v>
      </c>
      <c r="GH100" s="15">
        <v>1.0589999999999999</v>
      </c>
      <c r="GI100" s="15">
        <v>167.595</v>
      </c>
      <c r="GJ100" s="15">
        <v>2.1000000000000001E-2</v>
      </c>
      <c r="GK100" s="15">
        <v>3.5000000000000003E-2</v>
      </c>
      <c r="GL100" s="15">
        <v>2.95</v>
      </c>
      <c r="GM100" s="15">
        <v>0</v>
      </c>
      <c r="GN100" s="15">
        <v>0</v>
      </c>
    </row>
    <row r="101" spans="1:196">
      <c r="A101" s="19" t="s">
        <v>305</v>
      </c>
      <c r="B101" s="19" t="s">
        <v>306</v>
      </c>
      <c r="C101" s="19">
        <v>9.9399692456928401E-4</v>
      </c>
      <c r="D101" s="19">
        <v>1.9818198198222E-2</v>
      </c>
      <c r="E101" s="19">
        <v>3.6527718898101802</v>
      </c>
      <c r="F101" s="19">
        <v>8.6713055702408906E-2</v>
      </c>
      <c r="G101" s="19">
        <v>1.08194051215098</v>
      </c>
      <c r="H101" s="19">
        <v>3.85113375296672</v>
      </c>
      <c r="I101" s="19">
        <v>1.5755976643074101</v>
      </c>
      <c r="J101" s="19">
        <v>0.46597341154090199</v>
      </c>
      <c r="K101" s="19">
        <v>0.13109026295510501</v>
      </c>
      <c r="L101" s="19">
        <v>1.9031542318647099E-3</v>
      </c>
      <c r="M101" s="19">
        <v>4.0215305181258501E-2</v>
      </c>
      <c r="N101" s="19">
        <v>0.59514793262431098</v>
      </c>
      <c r="O101" s="19">
        <v>3.5502393718731297E-2</v>
      </c>
      <c r="P101" s="19">
        <v>2.0392572256047101</v>
      </c>
      <c r="Q101" s="19">
        <v>99.501556925344403</v>
      </c>
      <c r="R101" s="19">
        <v>1.5691947276660598E-2</v>
      </c>
      <c r="S101" s="39">
        <v>5.3590338938780102E-8</v>
      </c>
      <c r="T101" s="19">
        <v>6.3350155687878607E-2</v>
      </c>
      <c r="U101" s="39">
        <v>9.8001888280807605E-5</v>
      </c>
      <c r="V101" s="19">
        <v>0.16630230005159799</v>
      </c>
      <c r="W101" s="19">
        <v>1.81606463081852</v>
      </c>
      <c r="X101" s="19">
        <v>0.22615435373901599</v>
      </c>
      <c r="Y101" s="19">
        <v>0.120785622767348</v>
      </c>
      <c r="Z101" s="19">
        <v>0.48862956529833501</v>
      </c>
      <c r="AA101" s="19">
        <v>1.49814099596385E-4</v>
      </c>
      <c r="AB101" s="19">
        <v>1.16869233718997</v>
      </c>
      <c r="AC101" s="19">
        <v>7.3883279204704404E-3</v>
      </c>
      <c r="AD101" s="19">
        <v>0.99613855020724196</v>
      </c>
      <c r="AE101" s="19">
        <v>7.0069536546470503E-4</v>
      </c>
      <c r="AF101" s="19">
        <v>3.0473001211305601</v>
      </c>
      <c r="AG101" s="19">
        <v>7.7653118186174898E-4</v>
      </c>
      <c r="AH101" s="19">
        <v>4.6278073981478001E-4</v>
      </c>
      <c r="AI101" s="19">
        <v>6.0303651845703505E-4</v>
      </c>
      <c r="AJ101" s="19">
        <v>67.1486208606281</v>
      </c>
      <c r="AK101" s="19">
        <v>0.12936956447018699</v>
      </c>
      <c r="AL101" s="39">
        <v>5.6908059369897698E-8</v>
      </c>
      <c r="AM101" s="19">
        <v>3.54605595739323E-2</v>
      </c>
      <c r="AN101" s="19">
        <v>5.86591897478373E-2</v>
      </c>
      <c r="AO101" s="19">
        <v>1.0126439948953E-3</v>
      </c>
      <c r="AP101" s="19">
        <v>0.29024549166033697</v>
      </c>
      <c r="AQ101" s="19">
        <v>0.15480484098287101</v>
      </c>
      <c r="AR101" s="19">
        <v>9.6583700028367806E-3</v>
      </c>
      <c r="AS101" s="19">
        <v>11.955950976785401</v>
      </c>
      <c r="AT101" s="19">
        <v>1.5374076857085099</v>
      </c>
      <c r="AU101" s="19">
        <v>3.7640864720387102</v>
      </c>
      <c r="AV101" s="19">
        <v>16.457839224404101</v>
      </c>
      <c r="AW101" s="19">
        <v>5.78621803851967E-2</v>
      </c>
      <c r="AX101" s="19">
        <v>2.7008334945428798</v>
      </c>
      <c r="AY101" s="19">
        <v>3.8232764705348102E-2</v>
      </c>
      <c r="AZ101" s="19">
        <v>32.349350575318901</v>
      </c>
      <c r="BA101" s="39">
        <v>1.5648213275345799E-5</v>
      </c>
      <c r="BB101" s="39">
        <v>1.8990133866575801E-7</v>
      </c>
      <c r="BC101" s="19">
        <v>5.5489376335694698E-4</v>
      </c>
      <c r="BD101" s="19">
        <v>1.28599578300855E-3</v>
      </c>
      <c r="BE101" s="19">
        <v>1.24260945560114</v>
      </c>
      <c r="BF101" s="19">
        <v>0.31262009352343001</v>
      </c>
      <c r="BG101" s="19">
        <v>6.1968365272180997E-2</v>
      </c>
      <c r="BH101" s="19">
        <v>1.59403399015334</v>
      </c>
      <c r="BI101" s="19">
        <v>1.1415118532841499</v>
      </c>
      <c r="BJ101" s="19">
        <v>1.0713860007816E-2</v>
      </c>
      <c r="BK101" s="19">
        <v>1.43859722041321E-3</v>
      </c>
      <c r="BL101" s="19">
        <v>7.9865050573074692E-3</v>
      </c>
      <c r="BM101" s="19">
        <v>60.756470061574802</v>
      </c>
      <c r="BN101" s="19">
        <v>1.2946954268709201E-2</v>
      </c>
      <c r="BO101" s="19">
        <v>5.86738652497242</v>
      </c>
      <c r="BP101" s="19">
        <v>0.16658018473543401</v>
      </c>
      <c r="BQ101" s="19">
        <v>5.3696974385409303E-2</v>
      </c>
      <c r="BR101" s="39">
        <v>8.4906892504879506E-8</v>
      </c>
      <c r="BS101" s="39">
        <v>1.18832509500942E-7</v>
      </c>
      <c r="BT101" s="19">
        <v>0.110859344739921</v>
      </c>
      <c r="BU101" s="19">
        <v>8.1099872774272497E-4</v>
      </c>
      <c r="BV101" s="19">
        <v>2.4285415276877398</v>
      </c>
      <c r="BW101" s="19">
        <v>0.13113248874077801</v>
      </c>
      <c r="BX101" s="19">
        <v>1.3107915377555901</v>
      </c>
      <c r="BY101" s="19">
        <v>37.7258674956174</v>
      </c>
      <c r="BZ101" s="19">
        <v>16.239306790320001</v>
      </c>
      <c r="CA101" s="19">
        <v>9.16053217474585E-4</v>
      </c>
      <c r="CB101" s="39">
        <v>5.8875152491555002E-8</v>
      </c>
      <c r="CC101" s="19">
        <v>5.7692940823793198E-3</v>
      </c>
      <c r="CD101" s="19">
        <v>0.220584796917978</v>
      </c>
      <c r="CE101" s="19">
        <v>6.4449874636014304</v>
      </c>
      <c r="CF101" s="19">
        <v>0.13738872084770801</v>
      </c>
      <c r="CG101" s="19">
        <v>1.7490877977242201</v>
      </c>
      <c r="CH101" s="19">
        <v>2.6087944610525202</v>
      </c>
      <c r="CI101" s="19">
        <v>0.17737062504982701</v>
      </c>
      <c r="CJ101" s="19">
        <v>18.165081420247301</v>
      </c>
      <c r="CK101" s="39">
        <v>8.8199955687558896E-8</v>
      </c>
      <c r="CL101" s="19">
        <v>0.17394163622137601</v>
      </c>
      <c r="CM101" s="39">
        <v>8.2684583663763906E-6</v>
      </c>
      <c r="CN101" s="19">
        <v>9.0048711865616904E-4</v>
      </c>
      <c r="CO101" s="39">
        <v>8.2449406501187501E-6</v>
      </c>
      <c r="CP101" s="19">
        <v>0.97577926025086903</v>
      </c>
      <c r="CQ101" s="19">
        <v>0.80239236225295696</v>
      </c>
      <c r="CR101" s="39">
        <v>8.7363765599210504E-5</v>
      </c>
      <c r="CS101" s="19">
        <v>1.36485763132421</v>
      </c>
      <c r="CT101" s="19">
        <v>2.0094021361799101</v>
      </c>
      <c r="CU101" s="19">
        <v>0.72115944754782602</v>
      </c>
      <c r="CV101" s="19">
        <v>4.5205707437986999E-2</v>
      </c>
      <c r="CW101" s="19">
        <v>0</v>
      </c>
      <c r="CX101" s="19">
        <v>0.92802341877453798</v>
      </c>
      <c r="CY101" s="39">
        <v>1.16670228281265E-7</v>
      </c>
      <c r="CZ101" s="19">
        <v>5.7597240488406302E-2</v>
      </c>
      <c r="DA101" s="19">
        <v>0.253721134020582</v>
      </c>
      <c r="DB101" s="19">
        <v>4.5380012738456604E-3</v>
      </c>
      <c r="DC101" s="19">
        <v>0.47074688517816898</v>
      </c>
      <c r="DD101" s="19">
        <v>0.95564407640799698</v>
      </c>
      <c r="DE101" s="19">
        <v>7.07293986371988E-4</v>
      </c>
      <c r="DF101" s="19">
        <v>2.3330792736337401E-4</v>
      </c>
      <c r="DG101" s="19">
        <v>2.2765278865732301</v>
      </c>
      <c r="DH101" s="19">
        <v>88.438922877733106</v>
      </c>
      <c r="DI101" s="19">
        <v>0.113358076353716</v>
      </c>
      <c r="DJ101" s="19">
        <v>0.13510763084469901</v>
      </c>
      <c r="DK101" s="19">
        <v>2.7926780834477398</v>
      </c>
      <c r="DL101" s="19">
        <v>34.012608589797502</v>
      </c>
      <c r="DM101" s="19">
        <v>0.333657568747389</v>
      </c>
      <c r="DN101" s="19">
        <v>1.77230597806599E-3</v>
      </c>
      <c r="DO101" s="19">
        <v>0.97699703628524703</v>
      </c>
      <c r="DP101" s="19">
        <v>9.7516932531520693E-3</v>
      </c>
      <c r="DQ101" s="19">
        <v>5.7840839468889698E-3</v>
      </c>
      <c r="DR101" s="19">
        <v>2.1994071312404599E-2</v>
      </c>
      <c r="DS101" s="19">
        <v>4.4345247230915298E-2</v>
      </c>
      <c r="DT101" s="19">
        <v>5.5556876335297002E-3</v>
      </c>
      <c r="DU101" s="19">
        <v>6.69670091929261E-2</v>
      </c>
      <c r="DV101" s="19">
        <v>1.33528348840581E-2</v>
      </c>
      <c r="DW101" s="19">
        <v>1.0846999129339299E-2</v>
      </c>
      <c r="DX101" s="19">
        <v>9.6283636439929801</v>
      </c>
      <c r="DY101" s="19">
        <v>14.736701038846499</v>
      </c>
      <c r="DZ101" s="19">
        <v>20.872202524212</v>
      </c>
      <c r="EA101" s="19">
        <v>0.47329155345510698</v>
      </c>
      <c r="EB101" s="19">
        <v>21.907525181781601</v>
      </c>
      <c r="EC101" s="19">
        <v>1.1499726871047399E-2</v>
      </c>
      <c r="ED101" s="19">
        <v>1.13950062473102</v>
      </c>
      <c r="EE101" s="19">
        <v>46.713950316729402</v>
      </c>
      <c r="EF101" s="19">
        <v>4.5415750218292397</v>
      </c>
      <c r="EG101" s="19">
        <v>2.3278926141692802E-2</v>
      </c>
      <c r="EH101" s="39">
        <v>1.09561715076152E-7</v>
      </c>
      <c r="EI101" s="19">
        <v>9.7082060007367396E-2</v>
      </c>
      <c r="EJ101" s="19">
        <v>0.34504417266324899</v>
      </c>
      <c r="EK101" s="19">
        <v>1.5412784811315099</v>
      </c>
      <c r="EL101" s="19">
        <v>9.8844681969044099E-4</v>
      </c>
      <c r="EM101" s="19">
        <v>12.2763095374636</v>
      </c>
      <c r="EN101" s="19">
        <v>7.0362323292098398E-3</v>
      </c>
      <c r="EO101" s="19">
        <v>1.1316699590321E-2</v>
      </c>
      <c r="EP101" s="19">
        <v>9.2790065784829803E-2</v>
      </c>
      <c r="EQ101" s="39">
        <v>2.1970073491623199E-5</v>
      </c>
      <c r="ER101" s="19">
        <v>82.8894212814957</v>
      </c>
      <c r="ES101" s="39">
        <v>2.5807071887570897E-7</v>
      </c>
      <c r="ET101" s="19">
        <v>9.31313971530769</v>
      </c>
      <c r="EU101" s="19">
        <v>0.31485089497261398</v>
      </c>
      <c r="EV101" s="19">
        <v>0.33401644075442999</v>
      </c>
      <c r="EW101" s="19">
        <v>4.3935718750800303</v>
      </c>
      <c r="EX101" s="39">
        <v>7.7492781508304003E-5</v>
      </c>
      <c r="EY101" s="19">
        <v>7.7498450134516403</v>
      </c>
      <c r="EZ101" s="19">
        <v>8.9959288909876598</v>
      </c>
      <c r="FA101" s="19">
        <v>1.8886630793869601</v>
      </c>
      <c r="FB101" s="19">
        <v>4.1564359240955699</v>
      </c>
      <c r="FC101" s="19">
        <v>1.08847458214457E-3</v>
      </c>
      <c r="FD101" s="19">
        <v>0.95406793115775301</v>
      </c>
      <c r="FE101" s="19">
        <v>0.113648313689729</v>
      </c>
      <c r="FF101" s="19">
        <v>4.1217454146963997E-2</v>
      </c>
      <c r="FG101" s="19">
        <v>1.0124068198635299E-2</v>
      </c>
      <c r="FH101" s="19">
        <v>9.3303313275401603E-2</v>
      </c>
      <c r="FI101" s="19">
        <v>3.0625443145120301</v>
      </c>
      <c r="FJ101" s="19">
        <v>4.6968432714478903</v>
      </c>
      <c r="FK101" s="39">
        <v>2.22198229766416E-7</v>
      </c>
      <c r="FL101" s="19">
        <v>13.897917024378801</v>
      </c>
      <c r="FM101" s="19">
        <v>33.044136290505598</v>
      </c>
      <c r="FN101" s="19">
        <v>25.855435832859101</v>
      </c>
      <c r="FO101" s="19">
        <v>75.9013290191767</v>
      </c>
      <c r="FP101" s="19">
        <v>22.051297159857601</v>
      </c>
      <c r="FQ101" s="19">
        <v>69.249869380475502</v>
      </c>
      <c r="FR101" s="19">
        <v>0.29798180180561101</v>
      </c>
      <c r="FS101" s="19">
        <v>2.14865152700502E-3</v>
      </c>
      <c r="FT101" s="39">
        <v>9.1368080208755995E-8</v>
      </c>
      <c r="FU101" s="19">
        <v>0.53739474423679401</v>
      </c>
      <c r="FV101" s="19">
        <v>1.48656867129464</v>
      </c>
      <c r="FW101" s="19">
        <v>1.66048102497835E-3</v>
      </c>
      <c r="FX101" s="19">
        <v>23.605878091463001</v>
      </c>
      <c r="FY101" s="19">
        <v>179.62872499402201</v>
      </c>
      <c r="FZ101" s="19">
        <v>1263.5914792736201</v>
      </c>
      <c r="GA101" s="15">
        <v>0.21299999999999999</v>
      </c>
      <c r="GB101" s="15">
        <v>1.466</v>
      </c>
      <c r="GC101" s="15">
        <v>0</v>
      </c>
      <c r="GD101" s="15">
        <v>1.9319999999999999</v>
      </c>
      <c r="GE101" s="15">
        <v>0.91</v>
      </c>
      <c r="GF101" s="15">
        <v>0</v>
      </c>
      <c r="GG101" s="15">
        <v>0</v>
      </c>
      <c r="GH101" s="15">
        <v>0</v>
      </c>
      <c r="GI101" s="15">
        <v>9.4E-2</v>
      </c>
      <c r="GJ101" s="15">
        <v>2.5000000000000001E-2</v>
      </c>
      <c r="GK101" s="15">
        <v>0</v>
      </c>
      <c r="GL101" s="15">
        <v>0</v>
      </c>
      <c r="GM101" s="15">
        <v>0.125</v>
      </c>
      <c r="GN101" s="15">
        <v>0</v>
      </c>
    </row>
    <row r="102" spans="1:196">
      <c r="A102" s="19" t="s">
        <v>25</v>
      </c>
      <c r="B102" s="19" t="s">
        <v>307</v>
      </c>
      <c r="C102" s="19">
        <v>88.291202480332402</v>
      </c>
      <c r="D102" s="19">
        <v>8.9785661633694396</v>
      </c>
      <c r="E102" s="19">
        <v>126.067059462609</v>
      </c>
      <c r="F102" s="19">
        <v>357.00637452364299</v>
      </c>
      <c r="G102" s="19">
        <v>231.00657344213201</v>
      </c>
      <c r="H102" s="19">
        <v>3.4396363218538002</v>
      </c>
      <c r="I102" s="19">
        <v>7513.7625156268596</v>
      </c>
      <c r="J102" s="19">
        <v>246.88691487806301</v>
      </c>
      <c r="K102" s="19">
        <v>18.252921607474999</v>
      </c>
      <c r="L102" s="19">
        <v>3.8723619265717901</v>
      </c>
      <c r="M102" s="19">
        <v>84.360783435476506</v>
      </c>
      <c r="N102" s="19">
        <v>1086.0920472615801</v>
      </c>
      <c r="O102" s="19">
        <v>1.83358633331526</v>
      </c>
      <c r="P102" s="19">
        <v>2.1108414937181301</v>
      </c>
      <c r="Q102" s="19">
        <v>862.27239445633097</v>
      </c>
      <c r="R102" s="19">
        <v>2.7483357645050499</v>
      </c>
      <c r="S102" s="19">
        <v>121.625380382475</v>
      </c>
      <c r="T102" s="19">
        <v>1.43390597553563</v>
      </c>
      <c r="U102" s="19">
        <v>9.2854735755889592</v>
      </c>
      <c r="V102" s="19">
        <v>0.60393758582676305</v>
      </c>
      <c r="W102" s="19">
        <v>2.5713065981392802</v>
      </c>
      <c r="X102" s="19">
        <v>917.11925153942798</v>
      </c>
      <c r="Y102" s="19">
        <v>511.15047395491399</v>
      </c>
      <c r="Z102" s="19">
        <v>59.168012011487498</v>
      </c>
      <c r="AA102" s="19">
        <v>4.4254767160670196</v>
      </c>
      <c r="AB102" s="19">
        <v>0.69214689849877697</v>
      </c>
      <c r="AC102" s="19">
        <v>1.4720784604694499</v>
      </c>
      <c r="AD102" s="19">
        <v>171.277999139352</v>
      </c>
      <c r="AE102" s="19">
        <v>48.521306751626497</v>
      </c>
      <c r="AF102" s="19">
        <v>977.15338487514498</v>
      </c>
      <c r="AG102" s="19">
        <v>3.55006790681374</v>
      </c>
      <c r="AH102" s="19">
        <v>0.45023641962872801</v>
      </c>
      <c r="AI102" s="19">
        <v>197.76193928826299</v>
      </c>
      <c r="AJ102" s="19">
        <v>32012.612733761402</v>
      </c>
      <c r="AK102" s="19">
        <v>110.26572977790499</v>
      </c>
      <c r="AL102" s="19">
        <v>2.8635389655588699</v>
      </c>
      <c r="AM102" s="19">
        <v>41.9222342849013</v>
      </c>
      <c r="AN102" s="19">
        <v>48.344723151797901</v>
      </c>
      <c r="AO102" s="19">
        <v>71.967063086352695</v>
      </c>
      <c r="AP102" s="19">
        <v>16.306419632085401</v>
      </c>
      <c r="AQ102" s="19">
        <v>17.320022445307099</v>
      </c>
      <c r="AR102" s="19">
        <v>10.927213562268101</v>
      </c>
      <c r="AS102" s="19">
        <v>308.11573258570002</v>
      </c>
      <c r="AT102" s="19">
        <v>1.5163327194812899</v>
      </c>
      <c r="AU102" s="19">
        <v>27.981619492971799</v>
      </c>
      <c r="AV102" s="19">
        <v>353.47345034913201</v>
      </c>
      <c r="AW102" s="19">
        <v>18.253014230733498</v>
      </c>
      <c r="AX102" s="19">
        <v>41.430594603860001</v>
      </c>
      <c r="AY102" s="19">
        <v>30.749987369137401</v>
      </c>
      <c r="AZ102" s="19">
        <v>344.52776782984103</v>
      </c>
      <c r="BA102" s="19">
        <v>17.066277231784099</v>
      </c>
      <c r="BB102" s="19">
        <v>27.466113895870802</v>
      </c>
      <c r="BC102" s="19">
        <v>10.3550680855466</v>
      </c>
      <c r="BD102" s="19">
        <v>33.430713022105699</v>
      </c>
      <c r="BE102" s="19">
        <v>2.02396325929457</v>
      </c>
      <c r="BF102" s="19">
        <v>141.129679462534</v>
      </c>
      <c r="BG102" s="19">
        <v>58.962200443920104</v>
      </c>
      <c r="BH102" s="19">
        <v>146.49927228352701</v>
      </c>
      <c r="BI102" s="19">
        <v>1492.74002486477</v>
      </c>
      <c r="BJ102" s="19">
        <v>30.900554681920099</v>
      </c>
      <c r="BK102" s="19">
        <v>12.896474174526601</v>
      </c>
      <c r="BL102" s="19">
        <v>22.3627686543587</v>
      </c>
      <c r="BM102" s="19">
        <v>6060.32983007442</v>
      </c>
      <c r="BN102" s="19">
        <v>220.22738228165699</v>
      </c>
      <c r="BO102" s="19">
        <v>163.928193515348</v>
      </c>
      <c r="BP102" s="19">
        <v>36.836132442413103</v>
      </c>
      <c r="BQ102" s="19">
        <v>62.998305700372597</v>
      </c>
      <c r="BR102" s="19">
        <v>3.6980092383032601</v>
      </c>
      <c r="BS102" s="19">
        <v>7.7480754611035998</v>
      </c>
      <c r="BT102" s="19">
        <v>13.1292774510241</v>
      </c>
      <c r="BU102" s="19">
        <v>27.830916832471999</v>
      </c>
      <c r="BV102" s="19">
        <v>8571.3148955334</v>
      </c>
      <c r="BW102" s="19">
        <v>286.98876740976402</v>
      </c>
      <c r="BX102" s="19">
        <v>3.5611144714472598</v>
      </c>
      <c r="BY102" s="19">
        <v>8596.24170056617</v>
      </c>
      <c r="BZ102" s="19">
        <v>7720.9308103857402</v>
      </c>
      <c r="CA102" s="19">
        <v>594.35941965317897</v>
      </c>
      <c r="CB102" s="19">
        <v>66.566360083185103</v>
      </c>
      <c r="CC102" s="19">
        <v>181.10020349809099</v>
      </c>
      <c r="CD102" s="19">
        <v>15.457161341707501</v>
      </c>
      <c r="CE102" s="19">
        <v>956.47941854537203</v>
      </c>
      <c r="CF102" s="19">
        <v>19.315164769486199</v>
      </c>
      <c r="CG102" s="19">
        <v>16917.488490411601</v>
      </c>
      <c r="CH102" s="19">
        <v>98.587947205882003</v>
      </c>
      <c r="CI102" s="19">
        <v>52.774185984142299</v>
      </c>
      <c r="CJ102" s="19">
        <v>200.42399786515301</v>
      </c>
      <c r="CK102" s="19">
        <v>0.939004578914994</v>
      </c>
      <c r="CL102" s="19">
        <v>221.67984855672799</v>
      </c>
      <c r="CM102" s="19">
        <v>1.3093442488584</v>
      </c>
      <c r="CN102" s="19">
        <v>14.656565001265299</v>
      </c>
      <c r="CO102" s="19">
        <v>41.446026690361201</v>
      </c>
      <c r="CP102" s="19">
        <v>61.3553750640407</v>
      </c>
      <c r="CQ102" s="19">
        <v>1.18185633820226</v>
      </c>
      <c r="CR102" s="19">
        <v>5.3918346949190497</v>
      </c>
      <c r="CS102" s="19">
        <v>23.408548510244799</v>
      </c>
      <c r="CT102" s="19">
        <v>30.174249230264302</v>
      </c>
      <c r="CU102" s="19">
        <v>57.631308596675801</v>
      </c>
      <c r="CV102" s="19">
        <v>59.719560086439301</v>
      </c>
      <c r="CW102" s="19">
        <v>29.623396152215001</v>
      </c>
      <c r="CX102" s="19">
        <v>0</v>
      </c>
      <c r="CY102" s="19">
        <v>134.61854754724399</v>
      </c>
      <c r="CZ102" s="19">
        <v>2.8344069123824598</v>
      </c>
      <c r="DA102" s="19">
        <v>20.151148289834001</v>
      </c>
      <c r="DB102" s="19">
        <v>32.916650446961199</v>
      </c>
      <c r="DC102" s="19">
        <v>87.753462278334297</v>
      </c>
      <c r="DD102" s="19">
        <v>2118.8479586292901</v>
      </c>
      <c r="DE102" s="19">
        <v>20.493344092574599</v>
      </c>
      <c r="DF102" s="19">
        <v>1.14733635240392</v>
      </c>
      <c r="DG102" s="19">
        <v>75.850652971401104</v>
      </c>
      <c r="DH102" s="19">
        <v>115.873905881784</v>
      </c>
      <c r="DI102" s="19">
        <v>575.63387965949505</v>
      </c>
      <c r="DJ102" s="19">
        <v>4.6459323017367602</v>
      </c>
      <c r="DK102" s="19">
        <v>26.209995232272298</v>
      </c>
      <c r="DL102" s="19">
        <v>4533.3961469484602</v>
      </c>
      <c r="DM102" s="19">
        <v>989.94410756675495</v>
      </c>
      <c r="DN102" s="19">
        <v>7.5298936551015698</v>
      </c>
      <c r="DO102" s="19">
        <v>8.2396524352802807</v>
      </c>
      <c r="DP102" s="19">
        <v>633.88827896807697</v>
      </c>
      <c r="DQ102" s="19">
        <v>148.63822681843101</v>
      </c>
      <c r="DR102" s="19">
        <v>143.83135398790401</v>
      </c>
      <c r="DS102" s="19">
        <v>806.99890647842699</v>
      </c>
      <c r="DT102" s="19">
        <v>75.107585989033794</v>
      </c>
      <c r="DU102" s="19">
        <v>552.43104540190495</v>
      </c>
      <c r="DV102" s="19">
        <v>9.0616836376361594</v>
      </c>
      <c r="DW102" s="19">
        <v>126.658045254505</v>
      </c>
      <c r="DX102" s="19">
        <v>3190.1641464754198</v>
      </c>
      <c r="DY102" s="19">
        <v>343.25919001084799</v>
      </c>
      <c r="DZ102" s="19">
        <v>72.056162353861595</v>
      </c>
      <c r="EA102" s="19">
        <v>221.814322187302</v>
      </c>
      <c r="EB102" s="19">
        <v>6657.7054145918901</v>
      </c>
      <c r="EC102" s="19">
        <v>0.72237466474508505</v>
      </c>
      <c r="ED102" s="19">
        <v>101.15643398073399</v>
      </c>
      <c r="EE102" s="19">
        <v>664.74959401554997</v>
      </c>
      <c r="EF102" s="19">
        <v>3.9379366175613999</v>
      </c>
      <c r="EG102" s="19">
        <v>4.2717703451511504</v>
      </c>
      <c r="EH102" s="19">
        <v>0.16577052519736499</v>
      </c>
      <c r="EI102" s="19">
        <v>1014.36460200612</v>
      </c>
      <c r="EJ102" s="19">
        <v>45.311041532118502</v>
      </c>
      <c r="EK102" s="19">
        <v>5.7236073711137703</v>
      </c>
      <c r="EL102" s="19">
        <v>14.9299561184288</v>
      </c>
      <c r="EM102" s="19">
        <v>33405.214826953801</v>
      </c>
      <c r="EN102" s="19">
        <v>77.381728495905094</v>
      </c>
      <c r="EO102" s="19">
        <v>206.10998516165799</v>
      </c>
      <c r="EP102" s="19">
        <v>42.4232268725967</v>
      </c>
      <c r="EQ102" s="19">
        <v>0.34635810714051402</v>
      </c>
      <c r="ER102" s="19">
        <v>700.12724076435097</v>
      </c>
      <c r="ES102" s="19">
        <v>1.7012378208503799E-2</v>
      </c>
      <c r="ET102" s="19">
        <v>617.82148132364898</v>
      </c>
      <c r="EU102" s="19">
        <v>497.41163992500498</v>
      </c>
      <c r="EV102" s="19">
        <v>0.98482009583060504</v>
      </c>
      <c r="EW102" s="19">
        <v>77.123199005538893</v>
      </c>
      <c r="EX102" s="19">
        <v>6.1863986582875796</v>
      </c>
      <c r="EY102" s="19">
        <v>387.70441849605203</v>
      </c>
      <c r="EZ102" s="19">
        <v>725.59493031451098</v>
      </c>
      <c r="FA102" s="19">
        <v>26.336270326426298</v>
      </c>
      <c r="FB102" s="19">
        <v>5681.65305057553</v>
      </c>
      <c r="FC102" s="19">
        <v>2.7762024694161198</v>
      </c>
      <c r="FD102" s="19">
        <v>11877.7099793088</v>
      </c>
      <c r="FE102" s="19">
        <v>0.61289726726744598</v>
      </c>
      <c r="FF102" s="19">
        <v>25.746990379903298</v>
      </c>
      <c r="FG102" s="19">
        <v>40.337868284894803</v>
      </c>
      <c r="FH102" s="19">
        <v>36.7269552921193</v>
      </c>
      <c r="FI102" s="19">
        <v>56.2347627093746</v>
      </c>
      <c r="FJ102" s="19">
        <v>1761.5004795963901</v>
      </c>
      <c r="FK102" s="19">
        <v>31.0806794585523</v>
      </c>
      <c r="FL102" s="19">
        <v>19.955021993241601</v>
      </c>
      <c r="FM102" s="19">
        <v>130.59939890081</v>
      </c>
      <c r="FN102" s="19">
        <v>2681.83695891958</v>
      </c>
      <c r="FO102" s="19">
        <v>2528.0740340108</v>
      </c>
      <c r="FP102" s="19">
        <v>174.583049032145</v>
      </c>
      <c r="FQ102" s="19">
        <v>20741.1802306391</v>
      </c>
      <c r="FR102" s="19">
        <v>24.540504654763001</v>
      </c>
      <c r="FS102" s="19">
        <v>88.455363372597404</v>
      </c>
      <c r="FT102" s="19">
        <v>12.188247909062801</v>
      </c>
      <c r="FU102" s="19">
        <v>187.73195708628799</v>
      </c>
      <c r="FV102" s="19">
        <v>4540.8107171053198</v>
      </c>
      <c r="FW102" s="19">
        <v>125.605342662787</v>
      </c>
      <c r="FX102" s="19">
        <v>4.5107653066640498</v>
      </c>
      <c r="FY102" s="19">
        <v>21.9922716084981</v>
      </c>
      <c r="FZ102" s="19">
        <v>211706.750195592</v>
      </c>
      <c r="GA102" s="15">
        <v>2998.9589999999998</v>
      </c>
      <c r="GB102" s="15">
        <v>5.2389999999999999</v>
      </c>
      <c r="GC102" s="15">
        <v>15.77</v>
      </c>
      <c r="GD102" s="15">
        <v>13.204000000000001</v>
      </c>
      <c r="GE102" s="15">
        <v>1765.5519999999999</v>
      </c>
      <c r="GF102" s="15">
        <v>155.55500000000001</v>
      </c>
      <c r="GG102" s="15">
        <v>41.069000000000003</v>
      </c>
      <c r="GH102" s="15">
        <v>6.49</v>
      </c>
      <c r="GI102" s="15">
        <v>55.767000000000003</v>
      </c>
      <c r="GJ102" s="15">
        <v>0.14199999999999999</v>
      </c>
      <c r="GK102" s="15">
        <v>29.132999999999999</v>
      </c>
      <c r="GL102" s="15">
        <v>3.052</v>
      </c>
      <c r="GM102" s="15">
        <v>2.161</v>
      </c>
      <c r="GN102" s="15">
        <v>0.14699999999999999</v>
      </c>
    </row>
    <row r="103" spans="1:196">
      <c r="A103" s="19" t="s">
        <v>26</v>
      </c>
      <c r="B103" s="19" t="s">
        <v>308</v>
      </c>
      <c r="C103" s="19">
        <v>0.56534609424827498</v>
      </c>
      <c r="D103" s="19">
        <v>1.56692087203993E-2</v>
      </c>
      <c r="E103" s="19">
        <v>3.0932320903638399</v>
      </c>
      <c r="F103" s="19">
        <v>8.1940249137229304E-2</v>
      </c>
      <c r="G103" s="19">
        <v>5.8832069920893598E-2</v>
      </c>
      <c r="H103" s="19">
        <v>3.1900063755782998E-2</v>
      </c>
      <c r="I103" s="19">
        <v>9.5433929772007797</v>
      </c>
      <c r="J103" s="19">
        <v>28.228138942206598</v>
      </c>
      <c r="K103" s="19">
        <v>8.0484183834636694E-2</v>
      </c>
      <c r="L103" s="39">
        <v>3.6360316587752697E-7</v>
      </c>
      <c r="M103" s="19">
        <v>0.27177472121252699</v>
      </c>
      <c r="N103" s="19">
        <v>43.463643984112302</v>
      </c>
      <c r="O103" s="39">
        <v>7.4776759296961003E-5</v>
      </c>
      <c r="P103" s="19">
        <v>8.6481321888108795E-2</v>
      </c>
      <c r="Q103" s="19">
        <v>7.29960687401302</v>
      </c>
      <c r="R103" s="19">
        <v>3.7360346704952798E-4</v>
      </c>
      <c r="S103" s="19">
        <v>1.55352679475954E-2</v>
      </c>
      <c r="T103" s="19">
        <v>0.20834303470424401</v>
      </c>
      <c r="U103" s="19">
        <v>6.2587164957019902E-4</v>
      </c>
      <c r="V103" s="19">
        <v>3.5863065688682399E-3</v>
      </c>
      <c r="W103" s="19">
        <v>3.07632923910884E-3</v>
      </c>
      <c r="X103" s="19">
        <v>0.44992092863516497</v>
      </c>
      <c r="Y103" s="19">
        <v>0.96917560048370999</v>
      </c>
      <c r="Z103" s="19">
        <v>0.16040321370847399</v>
      </c>
      <c r="AA103" s="39">
        <v>2.3565474518353198E-6</v>
      </c>
      <c r="AB103" s="39">
        <v>2.1053968638518601E-6</v>
      </c>
      <c r="AC103" s="39">
        <v>3.0001140440235001E-6</v>
      </c>
      <c r="AD103" s="19">
        <v>4.6634035541198802E-3</v>
      </c>
      <c r="AE103" s="19">
        <v>0.28811709315257</v>
      </c>
      <c r="AF103" s="19">
        <v>7.8487321081435999</v>
      </c>
      <c r="AG103" s="39">
        <v>1.55489041898278E-6</v>
      </c>
      <c r="AH103" s="39">
        <v>1.0718426556107E-5</v>
      </c>
      <c r="AI103" s="19">
        <v>2.0257092951009501E-2</v>
      </c>
      <c r="AJ103" s="19">
        <v>4.5811500315473701</v>
      </c>
      <c r="AK103" s="19">
        <v>0.268309682716452</v>
      </c>
      <c r="AL103" s="39">
        <v>5.2454838597907701E-7</v>
      </c>
      <c r="AM103" s="39">
        <v>8.2435180869890201E-7</v>
      </c>
      <c r="AN103" s="19">
        <v>9.7255953276154591E-3</v>
      </c>
      <c r="AO103" s="19">
        <v>0.67452385386894698</v>
      </c>
      <c r="AP103" s="19">
        <v>1.01110466760135</v>
      </c>
      <c r="AQ103" s="39">
        <v>2.3047350756766298E-6</v>
      </c>
      <c r="AR103" s="19">
        <v>1.6312127420770602E-2</v>
      </c>
      <c r="AS103" s="19">
        <v>1.9808363231496</v>
      </c>
      <c r="AT103" s="39">
        <v>2.6194360429178398E-7</v>
      </c>
      <c r="AU103" s="39">
        <v>3.2273540478663098E-6</v>
      </c>
      <c r="AV103" s="19">
        <v>8.4850477348759696</v>
      </c>
      <c r="AW103" s="39">
        <v>9.5022096184612703E-8</v>
      </c>
      <c r="AX103" s="19">
        <v>4.0043610786931402E-2</v>
      </c>
      <c r="AY103" s="19">
        <v>3.0871656045868799E-2</v>
      </c>
      <c r="AZ103" s="19">
        <v>27.537057099987202</v>
      </c>
      <c r="BA103" s="19">
        <v>1.69605057405982E-3</v>
      </c>
      <c r="BB103" s="39">
        <v>7.6639590354187193E-6</v>
      </c>
      <c r="BC103" s="39">
        <v>9.3439909633860301E-7</v>
      </c>
      <c r="BD103" s="19">
        <v>2.5154485619326499</v>
      </c>
      <c r="BE103" s="39">
        <v>1.4767627379797601E-6</v>
      </c>
      <c r="BF103" s="39">
        <v>2.8507340058132999E-6</v>
      </c>
      <c r="BG103" s="19">
        <v>4.9974393182348302E-2</v>
      </c>
      <c r="BH103" s="19">
        <v>0.241419321649188</v>
      </c>
      <c r="BI103" s="19">
        <v>120.02074431973401</v>
      </c>
      <c r="BJ103" s="39">
        <v>2.11141720005006E-6</v>
      </c>
      <c r="BK103" s="39">
        <v>3.7334787103419498E-7</v>
      </c>
      <c r="BL103" s="19">
        <v>4.2896684186664202E-2</v>
      </c>
      <c r="BM103" s="19">
        <v>234.951188449082</v>
      </c>
      <c r="BN103" s="19">
        <v>3.85945825224304E-2</v>
      </c>
      <c r="BO103" s="19">
        <v>2.9459748858021001E-3</v>
      </c>
      <c r="BP103" s="19">
        <v>0.18914356712049199</v>
      </c>
      <c r="BQ103" s="39">
        <v>1.4363010010139799E-6</v>
      </c>
      <c r="BR103" s="39">
        <v>1.7247936020797899E-6</v>
      </c>
      <c r="BS103" s="39">
        <v>1.2200235755615799E-6</v>
      </c>
      <c r="BT103" s="39">
        <v>8.4372781396576405E-7</v>
      </c>
      <c r="BU103" s="19">
        <v>8.9492197225651497E-3</v>
      </c>
      <c r="BV103" s="19">
        <v>20.354823022100302</v>
      </c>
      <c r="BW103" s="19">
        <v>4.8733910771027897</v>
      </c>
      <c r="BX103" s="19">
        <v>0.327285570082679</v>
      </c>
      <c r="BY103" s="19">
        <v>64.291449375848899</v>
      </c>
      <c r="BZ103" s="19">
        <v>1.0628855474166301</v>
      </c>
      <c r="CA103" s="19">
        <v>99.322957768635405</v>
      </c>
      <c r="CB103" s="39">
        <v>1.3559958396940199E-6</v>
      </c>
      <c r="CC103" s="19">
        <v>13.419436892295201</v>
      </c>
      <c r="CD103" s="19">
        <v>0.69241678809329699</v>
      </c>
      <c r="CE103" s="19">
        <v>104.06542536929101</v>
      </c>
      <c r="CF103" s="19">
        <v>7.0869040121854507E-2</v>
      </c>
      <c r="CG103" s="19">
        <v>92.997866595645903</v>
      </c>
      <c r="CH103" s="19">
        <v>0.57572050316604495</v>
      </c>
      <c r="CI103" s="19">
        <v>0.16069490039286699</v>
      </c>
      <c r="CJ103" s="19">
        <v>4.9862526361779203E-3</v>
      </c>
      <c r="CK103" s="39">
        <v>2.4529784602499199E-6</v>
      </c>
      <c r="CL103" s="19">
        <v>0.63333889600876803</v>
      </c>
      <c r="CM103" s="19">
        <v>3.9464687871723896E-3</v>
      </c>
      <c r="CN103" s="39">
        <v>1.1259523183665001E-6</v>
      </c>
      <c r="CO103" s="19">
        <v>0.37875476561128602</v>
      </c>
      <c r="CP103" s="19">
        <v>1.1529145184971199</v>
      </c>
      <c r="CQ103" s="39">
        <v>3.0786136689168201E-6</v>
      </c>
      <c r="CR103" s="39">
        <v>4.8935311133120397E-8</v>
      </c>
      <c r="CS103" s="19">
        <v>0.71399230492872201</v>
      </c>
      <c r="CT103" s="19">
        <v>1.0905365309136199</v>
      </c>
      <c r="CU103" s="19">
        <v>17.808965704180899</v>
      </c>
      <c r="CV103" s="39">
        <v>1.5735424445398099E-6</v>
      </c>
      <c r="CW103" s="19">
        <v>1.54977963963014</v>
      </c>
      <c r="CX103" s="19">
        <v>9.1660714128970394E-2</v>
      </c>
      <c r="CY103" s="19">
        <v>0</v>
      </c>
      <c r="CZ103" s="19">
        <v>0.4322905550294</v>
      </c>
      <c r="DA103" s="19">
        <v>0.704002276266953</v>
      </c>
      <c r="DB103" s="19">
        <v>0.25338987335028301</v>
      </c>
      <c r="DC103" s="19">
        <v>0.17959376314419101</v>
      </c>
      <c r="DD103" s="19">
        <v>5.64049479403905</v>
      </c>
      <c r="DE103" s="39">
        <v>5.2251387875374402E-6</v>
      </c>
      <c r="DF103" s="19">
        <v>5.1108492759420997E-3</v>
      </c>
      <c r="DG103" s="19">
        <v>0.81630065516264505</v>
      </c>
      <c r="DH103" s="19">
        <v>5.4103210901230601E-3</v>
      </c>
      <c r="DI103" s="19">
        <v>0.157092290005169</v>
      </c>
      <c r="DJ103" s="39">
        <v>8.4684857378171898E-7</v>
      </c>
      <c r="DK103" s="19">
        <v>0.103689110004216</v>
      </c>
      <c r="DL103" s="19">
        <v>14.6906336511102</v>
      </c>
      <c r="DM103" s="19">
        <v>0.17088414320376</v>
      </c>
      <c r="DN103" s="19">
        <v>1.4106404683283301E-4</v>
      </c>
      <c r="DO103" s="19">
        <v>3.7039245914128098E-2</v>
      </c>
      <c r="DP103" s="19">
        <v>56.1831087910343</v>
      </c>
      <c r="DQ103" s="19">
        <v>0.96101400316892405</v>
      </c>
      <c r="DR103" s="19">
        <v>7.5505606555143906E-2</v>
      </c>
      <c r="DS103" s="19">
        <v>47.156111273910398</v>
      </c>
      <c r="DT103" s="39">
        <v>5.9580933351444202E-7</v>
      </c>
      <c r="DU103" s="19">
        <v>2.3123619667167601</v>
      </c>
      <c r="DV103" s="39">
        <v>7.4023367752883496E-7</v>
      </c>
      <c r="DW103" s="19">
        <v>1.84996577443607</v>
      </c>
      <c r="DX103" s="19">
        <v>4.86866731026132</v>
      </c>
      <c r="DY103" s="19">
        <v>3.1067543436427099</v>
      </c>
      <c r="DZ103" s="19">
        <v>10.3575709398021</v>
      </c>
      <c r="EA103" s="19">
        <v>2.9346170274154502</v>
      </c>
      <c r="EB103" s="19">
        <v>10.529617877680399</v>
      </c>
      <c r="EC103" s="19">
        <v>5.6486527517995901E-3</v>
      </c>
      <c r="ED103" s="19">
        <v>1.4164891991828801</v>
      </c>
      <c r="EE103" s="19">
        <v>4.3518639065556899</v>
      </c>
      <c r="EF103" s="19">
        <v>7.5534546588380399E-3</v>
      </c>
      <c r="EG103" s="39">
        <v>1.85142899723856E-7</v>
      </c>
      <c r="EH103" s="39">
        <v>2.3142594794645498E-6</v>
      </c>
      <c r="EI103" s="19">
        <v>8.9589947125242597E-2</v>
      </c>
      <c r="EJ103" s="19">
        <v>1.4220765453228299</v>
      </c>
      <c r="EK103" s="19">
        <v>1.45362146399054</v>
      </c>
      <c r="EL103" s="39">
        <v>2.4582715719901198E-6</v>
      </c>
      <c r="EM103" s="19">
        <v>17.3033761724767</v>
      </c>
      <c r="EN103" s="19">
        <v>1.6919336028990799E-3</v>
      </c>
      <c r="EO103" s="19">
        <v>6.2701931089029902E-3</v>
      </c>
      <c r="EP103" s="39">
        <v>1.8805219282152799E-6</v>
      </c>
      <c r="EQ103" s="39">
        <v>1.16856758963954E-8</v>
      </c>
      <c r="ER103" s="19">
        <v>4.3499479810515798</v>
      </c>
      <c r="ES103" s="39">
        <v>7.9851825822566907E-6</v>
      </c>
      <c r="ET103" s="19">
        <v>44.336490013319803</v>
      </c>
      <c r="EU103" s="19">
        <v>290.34301493564101</v>
      </c>
      <c r="EV103" s="19">
        <v>0.238785323734791</v>
      </c>
      <c r="EW103" s="39">
        <v>1.46908097463745E-6</v>
      </c>
      <c r="EX103" s="39">
        <v>1.3217837979939099E-6</v>
      </c>
      <c r="EY103" s="19">
        <v>1.99583088660565</v>
      </c>
      <c r="EZ103" s="19">
        <v>58.4592658116647</v>
      </c>
      <c r="FA103" s="39">
        <v>1.80026532330707E-6</v>
      </c>
      <c r="FB103" s="19">
        <v>58.262650268967498</v>
      </c>
      <c r="FC103" s="39">
        <v>6.0167685490710695E-7</v>
      </c>
      <c r="FD103" s="19">
        <v>1319.3705185783599</v>
      </c>
      <c r="FE103" s="19">
        <v>3.9917601265805097E-2</v>
      </c>
      <c r="FF103" s="39">
        <v>3.7183065376120601E-7</v>
      </c>
      <c r="FG103" s="39">
        <v>1.3816830297150699E-7</v>
      </c>
      <c r="FH103" s="19">
        <v>0.93908635501836502</v>
      </c>
      <c r="FI103" s="19">
        <v>1.5801301052816099</v>
      </c>
      <c r="FJ103" s="19">
        <v>4.6766199988711996</v>
      </c>
      <c r="FK103" s="39">
        <v>5.8491445740406196E-7</v>
      </c>
      <c r="FL103" s="39">
        <v>2.8810277791162198E-6</v>
      </c>
      <c r="FM103" s="19">
        <v>2.7391287647844501E-3</v>
      </c>
      <c r="FN103" s="19">
        <v>11.360206031014201</v>
      </c>
      <c r="FO103" s="19">
        <v>83.305492051710303</v>
      </c>
      <c r="FP103" s="19">
        <v>1.30906722950151E-2</v>
      </c>
      <c r="FQ103" s="19">
        <v>295.78904379293698</v>
      </c>
      <c r="FR103" s="19">
        <v>3.6460916816149298E-4</v>
      </c>
      <c r="FS103" s="39">
        <v>7.8760931923344695E-7</v>
      </c>
      <c r="FT103" s="39">
        <v>1.7813137207376001E-6</v>
      </c>
      <c r="FU103" s="39">
        <v>1.1287771986544399E-5</v>
      </c>
      <c r="FV103" s="19">
        <v>2.1080208656788302</v>
      </c>
      <c r="FW103" s="19">
        <v>0.56392931025177195</v>
      </c>
      <c r="FX103" s="19">
        <v>1.94208174463356E-2</v>
      </c>
      <c r="FY103" s="39">
        <v>3.14499051897501E-6</v>
      </c>
      <c r="FZ103" s="19">
        <v>3298.47962930105</v>
      </c>
      <c r="GA103" s="15">
        <v>0</v>
      </c>
      <c r="GB103" s="15">
        <v>0</v>
      </c>
      <c r="GC103" s="15">
        <v>0</v>
      </c>
      <c r="GD103" s="15">
        <v>0</v>
      </c>
      <c r="GE103" s="15">
        <v>0</v>
      </c>
      <c r="GF103" s="15">
        <v>0</v>
      </c>
      <c r="GG103" s="15">
        <v>0</v>
      </c>
      <c r="GH103" s="15">
        <v>0</v>
      </c>
      <c r="GI103" s="15">
        <v>0</v>
      </c>
      <c r="GJ103" s="15">
        <v>0</v>
      </c>
      <c r="GK103" s="15">
        <v>0</v>
      </c>
      <c r="GL103" s="15">
        <v>0</v>
      </c>
      <c r="GM103" s="15">
        <v>0</v>
      </c>
      <c r="GN103" s="15">
        <v>0</v>
      </c>
    </row>
    <row r="104" spans="1:196">
      <c r="A104" s="19" t="s">
        <v>309</v>
      </c>
      <c r="B104" s="19" t="s">
        <v>310</v>
      </c>
      <c r="C104" s="19">
        <v>3.4828072562905301E-3</v>
      </c>
      <c r="D104" s="19">
        <v>2.0965670629068101E-3</v>
      </c>
      <c r="E104" s="19">
        <v>0.14644555861373501</v>
      </c>
      <c r="F104" s="19">
        <v>9.9725585482799597E-2</v>
      </c>
      <c r="G104" s="19">
        <v>6.1145918764563901E-3</v>
      </c>
      <c r="H104" s="19">
        <v>7.2044213685481398E-3</v>
      </c>
      <c r="I104" s="19">
        <v>7.27421981749705</v>
      </c>
      <c r="J104" s="19">
        <v>9.1731533380166402E-2</v>
      </c>
      <c r="K104" s="19">
        <v>9.7518371164074798E-4</v>
      </c>
      <c r="L104" s="39">
        <v>7.1974938240642902E-8</v>
      </c>
      <c r="M104" s="19">
        <v>0.55281481397168897</v>
      </c>
      <c r="N104" s="19">
        <v>90.880230075260698</v>
      </c>
      <c r="O104" s="19">
        <v>1.5880716186668399E-3</v>
      </c>
      <c r="P104" s="19">
        <v>2.057547537089</v>
      </c>
      <c r="Q104" s="19">
        <v>14.4465420429201</v>
      </c>
      <c r="R104" s="19">
        <v>6.7978123129542505E-4</v>
      </c>
      <c r="S104" s="19">
        <v>3.8585596247563001</v>
      </c>
      <c r="T104" s="39">
        <v>2.2446945624564999E-7</v>
      </c>
      <c r="U104" s="19">
        <v>2.6207588092875801E-2</v>
      </c>
      <c r="V104" s="19">
        <v>1.1206406105177801E-2</v>
      </c>
      <c r="W104" s="19">
        <v>2.9429579941669601E-3</v>
      </c>
      <c r="X104" s="19">
        <v>0.175263180324262</v>
      </c>
      <c r="Y104" s="19">
        <v>4.9774713879001901E-3</v>
      </c>
      <c r="Z104" s="19">
        <v>6.3964729828082004E-2</v>
      </c>
      <c r="AA104" s="19">
        <v>158.58665684332999</v>
      </c>
      <c r="AB104" s="19">
        <v>5.0666736502016703E-2</v>
      </c>
      <c r="AC104" s="19">
        <v>1.1383029054998699E-2</v>
      </c>
      <c r="AD104" s="19">
        <v>1.1912488448416901E-3</v>
      </c>
      <c r="AE104" s="19">
        <v>0.25773401987507599</v>
      </c>
      <c r="AF104" s="19">
        <v>6.6474672355004003</v>
      </c>
      <c r="AG104" s="19">
        <v>2.3128173325579E-2</v>
      </c>
      <c r="AH104" s="19">
        <v>4.56603828844234E-4</v>
      </c>
      <c r="AI104" s="19">
        <v>2.4314625390595701E-2</v>
      </c>
      <c r="AJ104" s="19">
        <v>42.699097570948197</v>
      </c>
      <c r="AK104" s="19">
        <v>0.11605455280572401</v>
      </c>
      <c r="AL104" s="19">
        <v>1.98631733430928E-4</v>
      </c>
      <c r="AM104" s="19">
        <v>0.104558520235407</v>
      </c>
      <c r="AN104" s="19">
        <v>5.4630950436415204E-4</v>
      </c>
      <c r="AO104" s="19">
        <v>275.306944174867</v>
      </c>
      <c r="AP104" s="19">
        <v>4.12044377899848E-3</v>
      </c>
      <c r="AQ104" s="19">
        <v>2.2826242448215E-2</v>
      </c>
      <c r="AR104" s="19">
        <v>5.6129850509364903E-3</v>
      </c>
      <c r="AS104" s="19">
        <v>4.5764121425146201E-3</v>
      </c>
      <c r="AT104" s="19">
        <v>7.1157595042713198E-2</v>
      </c>
      <c r="AU104" s="19">
        <v>2.62436061952031</v>
      </c>
      <c r="AV104" s="19">
        <v>143.818938324024</v>
      </c>
      <c r="AW104" s="19">
        <v>1.68931193751572E-3</v>
      </c>
      <c r="AX104" s="19">
        <v>4.4108312318631299E-2</v>
      </c>
      <c r="AY104" s="19">
        <v>2.6140700018269802E-2</v>
      </c>
      <c r="AZ104" s="19">
        <v>7.2067718113898296E-2</v>
      </c>
      <c r="BA104" s="19">
        <v>0.13811702177423199</v>
      </c>
      <c r="BB104" s="19">
        <v>1.1013838221943599</v>
      </c>
      <c r="BC104" s="19">
        <v>1.01726820902145E-2</v>
      </c>
      <c r="BD104" s="19">
        <v>1.8821257170590299E-3</v>
      </c>
      <c r="BE104" s="19">
        <v>0.16053291618481499</v>
      </c>
      <c r="BF104" s="19">
        <v>0.65036918784545406</v>
      </c>
      <c r="BG104" s="19">
        <v>1.2552056063670301E-2</v>
      </c>
      <c r="BH104" s="19">
        <v>7.17550337049392</v>
      </c>
      <c r="BI104" s="19">
        <v>235.497871959669</v>
      </c>
      <c r="BJ104" s="19">
        <v>0.116218679457541</v>
      </c>
      <c r="BK104" s="19">
        <v>4.2164665026086297E-2</v>
      </c>
      <c r="BL104" s="19">
        <v>7.6245759023863199E-2</v>
      </c>
      <c r="BM104" s="19">
        <v>6.4841167002355</v>
      </c>
      <c r="BN104" s="19">
        <v>5.9023377507679804</v>
      </c>
      <c r="BO104" s="19">
        <v>0.25222730186669101</v>
      </c>
      <c r="BP104" s="19">
        <v>2.4557888328769202E-3</v>
      </c>
      <c r="BQ104" s="19">
        <v>49.884770086768803</v>
      </c>
      <c r="BR104" s="19">
        <v>2.2010196076121199E-2</v>
      </c>
      <c r="BS104" s="19">
        <v>4.1862530096757097E-2</v>
      </c>
      <c r="BT104" s="39">
        <v>1.39157464300632E-7</v>
      </c>
      <c r="BU104" s="19">
        <v>3.7484303190998699E-3</v>
      </c>
      <c r="BV104" s="19">
        <v>0.56675509677847702</v>
      </c>
      <c r="BW104" s="19">
        <v>0.42695189889237001</v>
      </c>
      <c r="BX104" s="19">
        <v>5.3424950532604501E-2</v>
      </c>
      <c r="BY104" s="19">
        <v>88.781753159631094</v>
      </c>
      <c r="BZ104" s="19">
        <v>62.157737542903902</v>
      </c>
      <c r="CA104" s="19">
        <v>9.2204058887170991E-3</v>
      </c>
      <c r="CB104" s="39">
        <v>7.6729199766643795E-8</v>
      </c>
      <c r="CC104" s="19">
        <v>0.12945025271287899</v>
      </c>
      <c r="CD104" s="19">
        <v>0.13510114246319799</v>
      </c>
      <c r="CE104" s="19">
        <v>18.8864739528195</v>
      </c>
      <c r="CF104" s="19">
        <v>8.7015685753802793E-2</v>
      </c>
      <c r="CG104" s="19">
        <v>6.4696020982079698</v>
      </c>
      <c r="CH104" s="19">
        <v>2.30882632935672E-2</v>
      </c>
      <c r="CI104" s="19">
        <v>3.43148614146579E-2</v>
      </c>
      <c r="CJ104" s="19">
        <v>1.6397467017525501E-2</v>
      </c>
      <c r="CK104" s="19">
        <v>6.0007616256593801E-2</v>
      </c>
      <c r="CL104" s="19">
        <v>9.1473097420648099E-3</v>
      </c>
      <c r="CM104" s="19">
        <v>7.0646297381209697E-4</v>
      </c>
      <c r="CN104" s="39">
        <v>1.38077947466762E-7</v>
      </c>
      <c r="CO104" s="19">
        <v>6.92163748630644E-4</v>
      </c>
      <c r="CP104" s="19">
        <v>1.1169993656635999</v>
      </c>
      <c r="CQ104" s="39">
        <v>1.7268260294968601E-7</v>
      </c>
      <c r="CR104" s="19">
        <v>0.123774041148451</v>
      </c>
      <c r="CS104" s="19">
        <v>0.25498637593707202</v>
      </c>
      <c r="CT104" s="19">
        <v>4.82541936660333</v>
      </c>
      <c r="CU104" s="19">
        <v>2.7552379105546501</v>
      </c>
      <c r="CV104" s="19">
        <v>1.6292354064066799E-3</v>
      </c>
      <c r="CW104" s="19">
        <v>4.9186685101429199E-2</v>
      </c>
      <c r="CX104" s="19">
        <v>21.841930872585401</v>
      </c>
      <c r="CY104" s="19">
        <v>1.67161462009088E-4</v>
      </c>
      <c r="CZ104" s="19">
        <v>0</v>
      </c>
      <c r="DA104" s="19">
        <v>1.34494130167253E-2</v>
      </c>
      <c r="DB104" s="19">
        <v>6.0391481188716503</v>
      </c>
      <c r="DC104" s="19">
        <v>0.97436022813995504</v>
      </c>
      <c r="DD104" s="19">
        <v>9.2933530008906001E-2</v>
      </c>
      <c r="DE104" s="19">
        <v>4.6320480848328301E-2</v>
      </c>
      <c r="DF104" s="19">
        <v>8.0377315692747101E-3</v>
      </c>
      <c r="DG104" s="19">
        <v>16.0355834871668</v>
      </c>
      <c r="DH104" s="19">
        <v>2.8134775790869E-3</v>
      </c>
      <c r="DI104" s="19">
        <v>1.5977155179411999</v>
      </c>
      <c r="DJ104" s="19">
        <v>4.1153307453908597E-3</v>
      </c>
      <c r="DK104" s="19">
        <v>0.90682946567894895</v>
      </c>
      <c r="DL104" s="19">
        <v>29.424116252202001</v>
      </c>
      <c r="DM104" s="19">
        <v>4.1735904218740502E-2</v>
      </c>
      <c r="DN104" s="19">
        <v>7.9672355221487804E-3</v>
      </c>
      <c r="DO104" s="19">
        <v>16.8450682589013</v>
      </c>
      <c r="DP104" s="19">
        <v>0.89619867765187999</v>
      </c>
      <c r="DQ104" s="19">
        <v>4.3254642187504598E-2</v>
      </c>
      <c r="DR104" s="19">
        <v>9.8476364566749703E-3</v>
      </c>
      <c r="DS104" s="19">
        <v>0.50143293910456199</v>
      </c>
      <c r="DT104" s="19">
        <v>2.04729213618258E-2</v>
      </c>
      <c r="DU104" s="19">
        <v>2.2113795507826599E-2</v>
      </c>
      <c r="DV104" s="39">
        <v>1.5902064218357899E-7</v>
      </c>
      <c r="DW104" s="19">
        <v>4.7668757924358401E-2</v>
      </c>
      <c r="DX104" s="19">
        <v>2.2845859839498502E-2</v>
      </c>
      <c r="DY104" s="19">
        <v>0.52055121770609403</v>
      </c>
      <c r="DZ104" s="19">
        <v>8.4059599484605307</v>
      </c>
      <c r="EA104" s="19">
        <v>7.3538569221000896E-2</v>
      </c>
      <c r="EB104" s="19">
        <v>0.61539377811072704</v>
      </c>
      <c r="EC104" s="19">
        <v>5.3664887309014496E-3</v>
      </c>
      <c r="ED104" s="19">
        <v>0.42385450467428698</v>
      </c>
      <c r="EE104" s="19">
        <v>6.7391386405189699</v>
      </c>
      <c r="EF104" s="19">
        <v>0.78934969833916602</v>
      </c>
      <c r="EG104" s="39">
        <v>1.4517299391184201E-7</v>
      </c>
      <c r="EH104" s="39">
        <v>1.4402110173496899E-7</v>
      </c>
      <c r="EI104" s="19">
        <v>0.61336778488047305</v>
      </c>
      <c r="EJ104" s="19">
        <v>83.113109364322099</v>
      </c>
      <c r="EK104" s="19">
        <v>0.107226283794174</v>
      </c>
      <c r="EL104" s="19">
        <v>2.81940455435736E-2</v>
      </c>
      <c r="EM104" s="19">
        <v>0.288807206743316</v>
      </c>
      <c r="EN104" s="19">
        <v>2.8054036340362299E-3</v>
      </c>
      <c r="EO104" s="19">
        <v>3.3109833952893797E-2</v>
      </c>
      <c r="EP104" s="19">
        <v>7.6840011798427907E-2</v>
      </c>
      <c r="EQ104" s="39">
        <v>5.9229684146629096E-10</v>
      </c>
      <c r="ER104" s="19">
        <v>866.86165897263902</v>
      </c>
      <c r="ES104" s="39">
        <v>3.24281332265609E-7</v>
      </c>
      <c r="ET104" s="19">
        <v>2.7123241226052799</v>
      </c>
      <c r="EU104" s="19">
        <v>0.117211182179577</v>
      </c>
      <c r="EV104" s="19">
        <v>1.4070078146088099E-3</v>
      </c>
      <c r="EW104" s="19">
        <v>0.11394249963556401</v>
      </c>
      <c r="EX104" s="19">
        <v>3.4842536157460198E-2</v>
      </c>
      <c r="EY104" s="19">
        <v>7.3909739921728796</v>
      </c>
      <c r="EZ104" s="19">
        <v>595.49657593111499</v>
      </c>
      <c r="FA104" s="19">
        <v>0.14504994364901899</v>
      </c>
      <c r="FB104" s="19">
        <v>7.19778888552709</v>
      </c>
      <c r="FC104" s="39">
        <v>1.03494684775734E-7</v>
      </c>
      <c r="FD104" s="19">
        <v>28.513951076693701</v>
      </c>
      <c r="FE104" s="19">
        <v>4.4323382474479098E-4</v>
      </c>
      <c r="FF104" s="39">
        <v>2.0367522596091801E-7</v>
      </c>
      <c r="FG104" s="19">
        <v>0.48526588016136701</v>
      </c>
      <c r="FH104" s="19">
        <v>7.8224093760171102E-4</v>
      </c>
      <c r="FI104" s="19">
        <v>0.19074901511145301</v>
      </c>
      <c r="FJ104" s="19">
        <v>28.6959008885309</v>
      </c>
      <c r="FK104" s="39">
        <v>3.1633649545414701E-7</v>
      </c>
      <c r="FL104" s="19">
        <v>5.8939936938078898E-2</v>
      </c>
      <c r="FM104" s="19">
        <v>0.38749959608918499</v>
      </c>
      <c r="FN104" s="19">
        <v>265.62878806194698</v>
      </c>
      <c r="FO104" s="19">
        <v>2.7987270640739501</v>
      </c>
      <c r="FP104" s="19">
        <v>0.36540224681229899</v>
      </c>
      <c r="FQ104" s="19">
        <v>12.023379370850501</v>
      </c>
      <c r="FR104" s="39">
        <v>9.4558878021211697E-5</v>
      </c>
      <c r="FS104" s="39">
        <v>1.4672173000800701E-7</v>
      </c>
      <c r="FT104" s="19">
        <v>6.7627196263395195E-2</v>
      </c>
      <c r="FU104" s="19">
        <v>2.7598935519825198E-2</v>
      </c>
      <c r="FV104" s="19">
        <v>35.349671512344102</v>
      </c>
      <c r="FW104" s="19">
        <v>5.4851485358136803E-3</v>
      </c>
      <c r="FX104" s="19">
        <v>1.6326382320084099E-2</v>
      </c>
      <c r="FY104" s="19">
        <v>1.6331087119928699E-3</v>
      </c>
      <c r="FZ104" s="19">
        <v>3296.7649170002901</v>
      </c>
      <c r="GA104" s="15">
        <v>0</v>
      </c>
      <c r="GB104" s="15">
        <v>0</v>
      </c>
      <c r="GC104" s="15">
        <v>0</v>
      </c>
      <c r="GD104" s="15">
        <v>1.093</v>
      </c>
      <c r="GE104" s="15">
        <v>0.68899999999999995</v>
      </c>
      <c r="GF104" s="15">
        <v>5.2999999999999999E-2</v>
      </c>
      <c r="GG104" s="15">
        <v>4.1120000000000001</v>
      </c>
      <c r="GH104" s="15">
        <v>0</v>
      </c>
      <c r="GI104" s="15">
        <v>221.434</v>
      </c>
      <c r="GJ104" s="15">
        <v>0</v>
      </c>
      <c r="GK104" s="15">
        <v>0</v>
      </c>
      <c r="GL104" s="15">
        <v>0</v>
      </c>
      <c r="GM104" s="15">
        <v>0</v>
      </c>
      <c r="GN104" s="15">
        <v>0</v>
      </c>
    </row>
    <row r="105" spans="1:196">
      <c r="A105" s="19" t="s">
        <v>311</v>
      </c>
      <c r="B105" s="19" t="s">
        <v>312</v>
      </c>
      <c r="C105" s="19">
        <v>1.63991821023035</v>
      </c>
      <c r="D105" s="19">
        <v>0.19059185490181399</v>
      </c>
      <c r="E105" s="19">
        <v>6.88247104952376</v>
      </c>
      <c r="F105" s="19">
        <v>8.0457367028721407</v>
      </c>
      <c r="G105" s="19">
        <v>1.56634913954222</v>
      </c>
      <c r="H105" s="19">
        <v>2.4215041887359998</v>
      </c>
      <c r="I105" s="19">
        <v>139.54634892504501</v>
      </c>
      <c r="J105" s="19">
        <v>221.880259638409</v>
      </c>
      <c r="K105" s="19">
        <v>18.268858792982499</v>
      </c>
      <c r="L105" s="19">
        <v>4.28645091490338</v>
      </c>
      <c r="M105" s="19">
        <v>1.4458045841776701</v>
      </c>
      <c r="N105" s="19">
        <v>5.1013733123306704</v>
      </c>
      <c r="O105" s="19">
        <v>9.2802029314127205E-2</v>
      </c>
      <c r="P105" s="19">
        <v>1.17315899275791</v>
      </c>
      <c r="Q105" s="19">
        <v>127.05441700779301</v>
      </c>
      <c r="R105" s="19">
        <v>31.657066920875199</v>
      </c>
      <c r="S105" s="19">
        <v>0.147723037226208</v>
      </c>
      <c r="T105" s="19">
        <v>1.02345198572245</v>
      </c>
      <c r="U105" s="19">
        <v>4.3122827327921699E-2</v>
      </c>
      <c r="V105" s="19">
        <v>0.125503749420801</v>
      </c>
      <c r="W105" s="19">
        <v>11.7522594855173</v>
      </c>
      <c r="X105" s="19">
        <v>24.104565648768599</v>
      </c>
      <c r="Y105" s="19">
        <v>5.6380492698738802</v>
      </c>
      <c r="Z105" s="19">
        <v>56.354214036187798</v>
      </c>
      <c r="AA105" s="19">
        <v>0.23070238463645201</v>
      </c>
      <c r="AB105" s="19">
        <v>2.9660226855029202E-2</v>
      </c>
      <c r="AC105" s="19">
        <v>1.1564597145278701</v>
      </c>
      <c r="AD105" s="19">
        <v>5.6423520104483199E-3</v>
      </c>
      <c r="AE105" s="19">
        <v>585.00691970541197</v>
      </c>
      <c r="AF105" s="19">
        <v>524.52183496829196</v>
      </c>
      <c r="AG105" s="19">
        <v>1.9697581442377599E-2</v>
      </c>
      <c r="AH105" s="19">
        <v>1.1943354298376401</v>
      </c>
      <c r="AI105" s="19">
        <v>7.9933296941909301E-2</v>
      </c>
      <c r="AJ105" s="19">
        <v>72.131774662903595</v>
      </c>
      <c r="AK105" s="19">
        <v>4.14647731421607</v>
      </c>
      <c r="AL105" s="19">
        <v>2.0292752462109402E-3</v>
      </c>
      <c r="AM105" s="19">
        <v>0.117724442534464</v>
      </c>
      <c r="AN105" s="19">
        <v>14.4240420079215</v>
      </c>
      <c r="AO105" s="19">
        <v>0.47868327590106802</v>
      </c>
      <c r="AP105" s="19">
        <v>18.583310124511399</v>
      </c>
      <c r="AQ105" s="19">
        <v>1.0225049818186699E-4</v>
      </c>
      <c r="AR105" s="19">
        <v>41.241232523207501</v>
      </c>
      <c r="AS105" s="19">
        <v>41.253889305829503</v>
      </c>
      <c r="AT105" s="19">
        <v>0.117576441441301</v>
      </c>
      <c r="AU105" s="19">
        <v>2.5494843334629298</v>
      </c>
      <c r="AV105" s="19">
        <v>275.55486429967698</v>
      </c>
      <c r="AW105" s="19">
        <v>1.2333498526400299</v>
      </c>
      <c r="AX105" s="19">
        <v>344.21405982572497</v>
      </c>
      <c r="AY105" s="19">
        <v>4.1425376329629602</v>
      </c>
      <c r="AZ105" s="19">
        <v>14.2203240398945</v>
      </c>
      <c r="BA105" s="19">
        <v>1.72814011192247E-3</v>
      </c>
      <c r="BB105" s="19">
        <v>3.8799403544509002E-3</v>
      </c>
      <c r="BC105" s="19">
        <v>0.18192435756134601</v>
      </c>
      <c r="BD105" s="19">
        <v>20.244294631012899</v>
      </c>
      <c r="BE105" s="19">
        <v>0.38787210223533303</v>
      </c>
      <c r="BF105" s="19">
        <v>0.24620827045566601</v>
      </c>
      <c r="BG105" s="19">
        <v>1.5073946471945701</v>
      </c>
      <c r="BH105" s="19">
        <v>71.068654542622497</v>
      </c>
      <c r="BI105" s="19">
        <v>899.70599432756296</v>
      </c>
      <c r="BJ105" s="19">
        <v>127.79964262115701</v>
      </c>
      <c r="BK105" s="19">
        <v>0.77778362418542102</v>
      </c>
      <c r="BL105" s="19">
        <v>2.8855581167075202</v>
      </c>
      <c r="BM105" s="19">
        <v>2464.1668998894202</v>
      </c>
      <c r="BN105" s="19">
        <v>11.7890326651862</v>
      </c>
      <c r="BO105" s="19">
        <v>422.074980563574</v>
      </c>
      <c r="BP105" s="19">
        <v>9.5213573611960207</v>
      </c>
      <c r="BQ105" s="19">
        <v>186.987609331654</v>
      </c>
      <c r="BR105" s="19">
        <v>0.221790085527827</v>
      </c>
      <c r="BS105" s="19">
        <v>0.28489457538713198</v>
      </c>
      <c r="BT105" s="19">
        <v>0.59554868699407104</v>
      </c>
      <c r="BU105" s="19">
        <v>31.022360297596901</v>
      </c>
      <c r="BV105" s="19">
        <v>152.92933004026699</v>
      </c>
      <c r="BW105" s="19">
        <v>50.937924039498597</v>
      </c>
      <c r="BX105" s="19">
        <v>10.911214641301701</v>
      </c>
      <c r="BY105" s="19">
        <v>62.202634713246098</v>
      </c>
      <c r="BZ105" s="19">
        <v>3.16038655398618</v>
      </c>
      <c r="CA105" s="19">
        <v>0.66765097227899395</v>
      </c>
      <c r="CB105" s="19">
        <v>196.67374386382599</v>
      </c>
      <c r="CC105" s="19">
        <v>842.77026103500702</v>
      </c>
      <c r="CD105" s="19">
        <v>24.183607374512501</v>
      </c>
      <c r="CE105" s="19">
        <v>620.16146619691301</v>
      </c>
      <c r="CF105" s="19">
        <v>0.753059371177491</v>
      </c>
      <c r="CG105" s="19">
        <v>162.62481824683701</v>
      </c>
      <c r="CH105" s="19">
        <v>3.84507238894557</v>
      </c>
      <c r="CI105" s="19">
        <v>8.4500329719000398</v>
      </c>
      <c r="CJ105" s="19">
        <v>1.6635732443998501</v>
      </c>
      <c r="CK105" s="19">
        <v>3.7012246060589601E-2</v>
      </c>
      <c r="CL105" s="19">
        <v>54.895743085146698</v>
      </c>
      <c r="CM105" s="19">
        <v>0.58275575211506303</v>
      </c>
      <c r="CN105" s="19">
        <v>2.32122558503541E-3</v>
      </c>
      <c r="CO105" s="19">
        <v>6.2681708224245201</v>
      </c>
      <c r="CP105" s="19">
        <v>4.1142492102989401</v>
      </c>
      <c r="CQ105" s="19">
        <v>2.42562215732231</v>
      </c>
      <c r="CR105" s="19">
        <v>0.27864084664871702</v>
      </c>
      <c r="CS105" s="19">
        <v>146.14574685917901</v>
      </c>
      <c r="CT105" s="19">
        <v>58.863044281452602</v>
      </c>
      <c r="CU105" s="19">
        <v>112.87701649139601</v>
      </c>
      <c r="CV105" s="19">
        <v>0.37416879715982598</v>
      </c>
      <c r="CW105" s="19">
        <v>0.92162684083791702</v>
      </c>
      <c r="CX105" s="19">
        <v>13.799789132887801</v>
      </c>
      <c r="CY105" s="19">
        <v>0.815430533305744</v>
      </c>
      <c r="CZ105" s="19">
        <v>588.34409631161998</v>
      </c>
      <c r="DA105" s="19">
        <v>0</v>
      </c>
      <c r="DB105" s="19">
        <v>7.1093714832074606E-2</v>
      </c>
      <c r="DC105" s="19">
        <v>9.3230907456806307</v>
      </c>
      <c r="DD105" s="19">
        <v>19.2152792010491</v>
      </c>
      <c r="DE105" s="19">
        <v>2.4494735168121302E-2</v>
      </c>
      <c r="DF105" s="19">
        <v>10.0758141560281</v>
      </c>
      <c r="DG105" s="19">
        <v>5.3142383772057098</v>
      </c>
      <c r="DH105" s="19">
        <v>229.640299744348</v>
      </c>
      <c r="DI105" s="19">
        <v>4.8942440762390703E-2</v>
      </c>
      <c r="DJ105" s="19">
        <v>10.4670639640477</v>
      </c>
      <c r="DK105" s="19">
        <v>0.35442229797893898</v>
      </c>
      <c r="DL105" s="19">
        <v>416.28756595976103</v>
      </c>
      <c r="DM105" s="19">
        <v>3.65758794188763</v>
      </c>
      <c r="DN105" s="19">
        <v>1.17263048898655</v>
      </c>
      <c r="DO105" s="19">
        <v>4.57925477745367</v>
      </c>
      <c r="DP105" s="19">
        <v>8.6982165054361804</v>
      </c>
      <c r="DQ105" s="19">
        <v>482.55729530967801</v>
      </c>
      <c r="DR105" s="19">
        <v>4.53574590436296</v>
      </c>
      <c r="DS105" s="19">
        <v>2.2156879481213401</v>
      </c>
      <c r="DT105" s="19">
        <v>26.191429072408798</v>
      </c>
      <c r="DU105" s="19">
        <v>4.3914779698220302E-2</v>
      </c>
      <c r="DV105" s="19">
        <v>3.8732502450284298E-2</v>
      </c>
      <c r="DW105" s="19">
        <v>1.7816233565036299</v>
      </c>
      <c r="DX105" s="19">
        <v>20.8531382001967</v>
      </c>
      <c r="DY105" s="19">
        <v>176.05244214538399</v>
      </c>
      <c r="DZ105" s="19">
        <v>50.411107071489198</v>
      </c>
      <c r="EA105" s="19">
        <v>122.904753111533</v>
      </c>
      <c r="EB105" s="19">
        <v>35.519501426594204</v>
      </c>
      <c r="EC105" s="19">
        <v>0.74725341089184705</v>
      </c>
      <c r="ED105" s="19">
        <v>86.359176861025603</v>
      </c>
      <c r="EE105" s="19">
        <v>117.168756367694</v>
      </c>
      <c r="EF105" s="19">
        <v>0.91551917315891596</v>
      </c>
      <c r="EG105" s="19">
        <v>4.6359731674605999E-4</v>
      </c>
      <c r="EH105" s="19">
        <v>7.70789878894175E-2</v>
      </c>
      <c r="EI105" s="19">
        <v>53.390526754768104</v>
      </c>
      <c r="EJ105" s="19">
        <v>203.713044956467</v>
      </c>
      <c r="EK105" s="19">
        <v>14.6045050166388</v>
      </c>
      <c r="EL105" s="19">
        <v>0.64502014631417304</v>
      </c>
      <c r="EM105" s="19">
        <v>248.19554733346499</v>
      </c>
      <c r="EN105" s="19">
        <v>16.004491356829998</v>
      </c>
      <c r="EO105" s="19">
        <v>5.6879488024434997</v>
      </c>
      <c r="EP105" s="19">
        <v>0.77106672674453902</v>
      </c>
      <c r="EQ105" s="19">
        <v>8.6244590776282503E-3</v>
      </c>
      <c r="ER105" s="19">
        <v>15.377255673089</v>
      </c>
      <c r="ES105" s="19">
        <v>1.9692316188172401</v>
      </c>
      <c r="ET105" s="19">
        <v>321.63855764836097</v>
      </c>
      <c r="EU105" s="19">
        <v>0.50683362263306797</v>
      </c>
      <c r="EV105" s="19">
        <v>0.101560339298906</v>
      </c>
      <c r="EW105" s="19">
        <v>162.98163012421301</v>
      </c>
      <c r="EX105" s="19">
        <v>7.5743077807963105E-2</v>
      </c>
      <c r="EY105" s="19">
        <v>293.84727258585002</v>
      </c>
      <c r="EZ105" s="19">
        <v>206.45158085468699</v>
      </c>
      <c r="FA105" s="19">
        <v>1.8450451389279102E-2</v>
      </c>
      <c r="FB105" s="19">
        <v>6.7133209347028799</v>
      </c>
      <c r="FC105" s="39">
        <v>7.1702123351045405E-8</v>
      </c>
      <c r="FD105" s="19">
        <v>2.8236286465711702</v>
      </c>
      <c r="FE105" s="19">
        <v>42.183428434272102</v>
      </c>
      <c r="FF105" s="19">
        <v>1.0452316653929399E-3</v>
      </c>
      <c r="FG105" s="19">
        <v>3.9659295520980999E-2</v>
      </c>
      <c r="FH105" s="19">
        <v>22.551472370561701</v>
      </c>
      <c r="FI105" s="19">
        <v>14.1374414259123</v>
      </c>
      <c r="FJ105" s="19">
        <v>90.256671879651904</v>
      </c>
      <c r="FK105" s="19">
        <v>2.1308470160483099</v>
      </c>
      <c r="FL105" s="19">
        <v>1.8529868883040901</v>
      </c>
      <c r="FM105" s="19">
        <v>6.0605593207882702</v>
      </c>
      <c r="FN105" s="19">
        <v>68.616850431911999</v>
      </c>
      <c r="FO105" s="19">
        <v>1037.6446422009301</v>
      </c>
      <c r="FP105" s="19">
        <v>1.6890493209923301</v>
      </c>
      <c r="FQ105" s="19">
        <v>937.82278382092397</v>
      </c>
      <c r="FR105" s="19">
        <v>5.0731033146345396E-3</v>
      </c>
      <c r="FS105" s="19">
        <v>0.10732042993261801</v>
      </c>
      <c r="FT105" s="39">
        <v>8.1585962870640902E-8</v>
      </c>
      <c r="FU105" s="19">
        <v>69.712553552888295</v>
      </c>
      <c r="FV105" s="19">
        <v>3.0210158288507198</v>
      </c>
      <c r="FW105" s="19">
        <v>2.5859959697347001</v>
      </c>
      <c r="FX105" s="19">
        <v>4.3618171488856303</v>
      </c>
      <c r="FY105" s="19">
        <v>55.757783316557301</v>
      </c>
      <c r="FZ105" s="19">
        <v>15764.622721146299</v>
      </c>
      <c r="GA105" s="15">
        <v>0.54400000000000004</v>
      </c>
      <c r="GB105" s="15">
        <v>0</v>
      </c>
      <c r="GC105" s="15">
        <v>0.35799999999999998</v>
      </c>
      <c r="GD105" s="15">
        <v>5.7000000000000002E-2</v>
      </c>
      <c r="GE105" s="15">
        <v>13.28</v>
      </c>
      <c r="GF105" s="15">
        <v>226.91200000000001</v>
      </c>
      <c r="GG105" s="15">
        <v>0</v>
      </c>
      <c r="GH105" s="15">
        <v>4.9000000000000002E-2</v>
      </c>
      <c r="GI105" s="15">
        <v>0.41699999999999998</v>
      </c>
      <c r="GJ105" s="15">
        <v>1E-3</v>
      </c>
      <c r="GK105" s="15">
        <v>3.5999999999999997E-2</v>
      </c>
      <c r="GL105" s="15">
        <v>0</v>
      </c>
      <c r="GM105" s="15">
        <v>0</v>
      </c>
      <c r="GN105" s="15">
        <v>1.2E-2</v>
      </c>
    </row>
    <row r="106" spans="1:196">
      <c r="A106" s="19" t="s">
        <v>316</v>
      </c>
      <c r="B106" s="19" t="s">
        <v>317</v>
      </c>
      <c r="C106" s="19">
        <v>0.160436058448547</v>
      </c>
      <c r="D106" s="19">
        <v>9.5868891844722998E-3</v>
      </c>
      <c r="E106" s="19">
        <v>3.8229728059626898E-2</v>
      </c>
      <c r="F106" s="19">
        <v>0.17177577775286901</v>
      </c>
      <c r="G106" s="19">
        <v>1.08440542457246E-4</v>
      </c>
      <c r="H106" s="19">
        <v>8.8685848193149099E-3</v>
      </c>
      <c r="I106" s="19">
        <v>1.9507519392620999E-2</v>
      </c>
      <c r="J106" s="19">
        <v>3.0783346298830398E-4</v>
      </c>
      <c r="K106" s="19">
        <v>3.1636634761937898E-2</v>
      </c>
      <c r="L106" s="39">
        <v>4.1460915717067897E-8</v>
      </c>
      <c r="M106" s="19">
        <v>3.2367634368999199E-2</v>
      </c>
      <c r="N106" s="19">
        <v>0.40556597203106098</v>
      </c>
      <c r="O106" s="19">
        <v>7.5404151076118101E-3</v>
      </c>
      <c r="P106" s="19">
        <v>0.96351481728242305</v>
      </c>
      <c r="Q106" s="19">
        <v>9.0279266152034801</v>
      </c>
      <c r="R106" s="39">
        <v>2.59261689792722E-5</v>
      </c>
      <c r="S106" s="19">
        <v>0.91959626441359699</v>
      </c>
      <c r="T106" s="39">
        <v>1.3097259731915999E-7</v>
      </c>
      <c r="U106" s="19">
        <v>6.2306078849543901E-3</v>
      </c>
      <c r="V106" s="19">
        <v>2.4546829480567901E-2</v>
      </c>
      <c r="W106" s="19">
        <v>8.7796110424402801E-3</v>
      </c>
      <c r="X106" s="19">
        <v>9.6578134234152598E-4</v>
      </c>
      <c r="Y106" s="19">
        <v>9.7833177625280196E-3</v>
      </c>
      <c r="Z106" s="19">
        <v>1.33905100218205E-2</v>
      </c>
      <c r="AA106" s="19">
        <v>1.05838057602599E-2</v>
      </c>
      <c r="AB106" s="19">
        <v>7.2001076445543599E-2</v>
      </c>
      <c r="AC106" s="19">
        <v>4.42132671544418E-2</v>
      </c>
      <c r="AD106" s="19">
        <v>3.4111111161809401E-4</v>
      </c>
      <c r="AE106" s="19">
        <v>6.0866934161137696</v>
      </c>
      <c r="AF106" s="19">
        <v>0.164753492116018</v>
      </c>
      <c r="AG106" s="19">
        <v>1.1703646977095701</v>
      </c>
      <c r="AH106" s="19">
        <v>9.877091917321341E-4</v>
      </c>
      <c r="AI106" s="19">
        <v>5.5403582465317902E-2</v>
      </c>
      <c r="AJ106" s="19">
        <v>635.95122034792905</v>
      </c>
      <c r="AK106" s="19">
        <v>1.2036028998949601E-2</v>
      </c>
      <c r="AL106" s="19">
        <v>6.2790365654838198E-2</v>
      </c>
      <c r="AM106" s="19">
        <v>0.76507981012530601</v>
      </c>
      <c r="AN106" s="19">
        <v>2.36743682351952E-3</v>
      </c>
      <c r="AO106" s="19">
        <v>44.731998208962104</v>
      </c>
      <c r="AP106" s="19">
        <v>7.3476041132355197E-3</v>
      </c>
      <c r="AQ106" s="39">
        <v>1.07377647245343E-7</v>
      </c>
      <c r="AR106" s="19">
        <v>0.17999982386562199</v>
      </c>
      <c r="AS106" s="19">
        <v>2.1047136755808101E-2</v>
      </c>
      <c r="AT106" s="19">
        <v>7.8268583486499996E-2</v>
      </c>
      <c r="AU106" s="19">
        <v>3.34221388074018</v>
      </c>
      <c r="AV106" s="19">
        <v>26.271277873901699</v>
      </c>
      <c r="AW106" s="19">
        <v>8.6631614297781795E-2</v>
      </c>
      <c r="AX106" s="19">
        <v>1.5018287779069E-2</v>
      </c>
      <c r="AY106" s="19">
        <v>2.9415225340513398E-2</v>
      </c>
      <c r="AZ106" s="19">
        <v>0.70664023232052198</v>
      </c>
      <c r="BA106" s="19">
        <v>2.3682617900856501E-3</v>
      </c>
      <c r="BB106" s="19">
        <v>0.70593014015632405</v>
      </c>
      <c r="BC106" s="39">
        <v>1.39360906215209E-7</v>
      </c>
      <c r="BD106" s="19">
        <v>1.4271182780857599E-2</v>
      </c>
      <c r="BE106" s="19">
        <v>0.117180549121395</v>
      </c>
      <c r="BF106" s="19">
        <v>7.8551635695634607E-3</v>
      </c>
      <c r="BG106" s="19">
        <v>1.0957103619647799E-2</v>
      </c>
      <c r="BH106" s="19">
        <v>4.8259158239717301</v>
      </c>
      <c r="BI106" s="19">
        <v>67.170055143950506</v>
      </c>
      <c r="BJ106" s="19">
        <v>0.464624628761588</v>
      </c>
      <c r="BK106" s="19">
        <v>6.6555063078212497E-3</v>
      </c>
      <c r="BL106" s="19">
        <v>2.1502328799260499E-2</v>
      </c>
      <c r="BM106" s="19">
        <v>71.894008910076806</v>
      </c>
      <c r="BN106" s="19">
        <v>7.1225352828693698</v>
      </c>
      <c r="BO106" s="19">
        <v>5.9756288613067996</v>
      </c>
      <c r="BP106" s="19">
        <v>5.3918292180274901E-3</v>
      </c>
      <c r="BQ106" s="19">
        <v>0.54687075270372099</v>
      </c>
      <c r="BR106" s="19">
        <v>1.8630935616819101E-3</v>
      </c>
      <c r="BS106" s="39">
        <v>9.5134756447033496E-8</v>
      </c>
      <c r="BT106" s="39">
        <v>8.0435582357944807E-8</v>
      </c>
      <c r="BU106" s="19">
        <v>5.0246560104696698E-4</v>
      </c>
      <c r="BV106" s="19">
        <v>0.61478796045003303</v>
      </c>
      <c r="BW106" s="19">
        <v>0.29811578263301303</v>
      </c>
      <c r="BX106" s="19">
        <v>3.30173188134237E-2</v>
      </c>
      <c r="BY106" s="19">
        <v>3.1346573038757701</v>
      </c>
      <c r="BZ106" s="19">
        <v>1.42909065544614</v>
      </c>
      <c r="CA106" s="39">
        <v>4.0875371819364303E-5</v>
      </c>
      <c r="CB106" s="19">
        <v>1.13227482041133E-2</v>
      </c>
      <c r="CC106" s="19">
        <v>1.3087505125472299E-3</v>
      </c>
      <c r="CD106" s="19">
        <v>4.5127821368980602E-2</v>
      </c>
      <c r="CE106" s="19">
        <v>76.779778473993304</v>
      </c>
      <c r="CF106" s="39">
        <v>8.8425951901603503E-8</v>
      </c>
      <c r="CG106" s="19">
        <v>117.938067256026</v>
      </c>
      <c r="CH106" s="19">
        <v>1.98949623163064E-2</v>
      </c>
      <c r="CI106" s="19">
        <v>3.32359443998082E-3</v>
      </c>
      <c r="CJ106" s="19">
        <v>7.0341952673931502E-3</v>
      </c>
      <c r="CK106" s="19">
        <v>2.2732015517697601E-2</v>
      </c>
      <c r="CL106" s="19">
        <v>1.13279783023757E-2</v>
      </c>
      <c r="CM106" s="19">
        <v>1.66942446475663E-2</v>
      </c>
      <c r="CN106" s="19">
        <v>7.0633179213937497E-2</v>
      </c>
      <c r="CO106" s="19">
        <v>1.7964124561183901</v>
      </c>
      <c r="CP106" s="19">
        <v>0.52878508762906096</v>
      </c>
      <c r="CQ106" s="39">
        <v>1.03775048657505E-7</v>
      </c>
      <c r="CR106" s="19">
        <v>9.8090133842710397E-2</v>
      </c>
      <c r="CS106" s="19">
        <v>3.3639025069443398E-2</v>
      </c>
      <c r="CT106" s="19">
        <v>3.6177065344132</v>
      </c>
      <c r="CU106" s="19">
        <v>1.2321317028720601E-3</v>
      </c>
      <c r="CV106" s="19">
        <v>2.1257385932479899E-2</v>
      </c>
      <c r="CW106" s="19">
        <v>4.01456288082956E-2</v>
      </c>
      <c r="CX106" s="19">
        <v>0.121670827144904</v>
      </c>
      <c r="CY106" s="39">
        <v>9.0786749454967396E-8</v>
      </c>
      <c r="CZ106" s="19">
        <v>8.4245959537109805</v>
      </c>
      <c r="DA106" s="19">
        <v>0.15673264333350001</v>
      </c>
      <c r="DB106" s="19">
        <v>0</v>
      </c>
      <c r="DC106" s="19">
        <v>0.16159451170243</v>
      </c>
      <c r="DD106" s="19">
        <v>1.57044361563241</v>
      </c>
      <c r="DE106" s="19">
        <v>1.6644833050560501E-3</v>
      </c>
      <c r="DF106" s="19">
        <v>4.0548947886134203E-2</v>
      </c>
      <c r="DG106" s="19">
        <v>0.54527076299705501</v>
      </c>
      <c r="DH106" s="19">
        <v>0.52676726639382498</v>
      </c>
      <c r="DI106" s="19">
        <v>9.0515572943274406E-2</v>
      </c>
      <c r="DJ106" s="19">
        <v>4.2368105415707603E-2</v>
      </c>
      <c r="DK106" s="19">
        <v>5.9684236505599397E-2</v>
      </c>
      <c r="DL106" s="19">
        <v>7.5229127449785498</v>
      </c>
      <c r="DM106" s="19">
        <v>1.00205844307405E-2</v>
      </c>
      <c r="DN106" s="19">
        <v>1.9025056226923699E-4</v>
      </c>
      <c r="DO106" s="19">
        <v>6.4898318846427199E-3</v>
      </c>
      <c r="DP106" s="19">
        <v>51.219950884138001</v>
      </c>
      <c r="DQ106" s="19">
        <v>1.62248159891618</v>
      </c>
      <c r="DR106" s="19">
        <v>5.9784550233493898E-3</v>
      </c>
      <c r="DS106" s="19">
        <v>9.3503064913196002E-2</v>
      </c>
      <c r="DT106" s="19">
        <v>1.9973701475552198E-2</v>
      </c>
      <c r="DU106" s="19">
        <v>3.3380052937029198E-2</v>
      </c>
      <c r="DV106" s="19">
        <v>2.36962500768826E-3</v>
      </c>
      <c r="DW106" s="19">
        <v>0.36415953870135498</v>
      </c>
      <c r="DX106" s="19">
        <v>7.7514586075748003E-4</v>
      </c>
      <c r="DY106" s="19">
        <v>0.31049945371429699</v>
      </c>
      <c r="DZ106" s="19">
        <v>17.736988345217299</v>
      </c>
      <c r="EA106" s="19">
        <v>0.11183349122439599</v>
      </c>
      <c r="EB106" s="19">
        <v>22.3169309974237</v>
      </c>
      <c r="EC106" s="19">
        <v>4.8332815625919699E-2</v>
      </c>
      <c r="ED106" s="19">
        <v>3.6333891046212798E-2</v>
      </c>
      <c r="EE106" s="19">
        <v>88.030762852582001</v>
      </c>
      <c r="EF106" s="19">
        <v>5.2535140417218698E-2</v>
      </c>
      <c r="EG106" s="39">
        <v>3.9102961904029301E-5</v>
      </c>
      <c r="EH106" s="19">
        <v>3.6594198728608199E-4</v>
      </c>
      <c r="EI106" s="19">
        <v>1.7487101347544101</v>
      </c>
      <c r="EJ106" s="19">
        <v>1.77411658124019</v>
      </c>
      <c r="EK106" s="19">
        <v>5.8013580166312003E-3</v>
      </c>
      <c r="EL106" s="19">
        <v>0.58885956593409405</v>
      </c>
      <c r="EM106" s="19">
        <v>9.5585503169412694E-2</v>
      </c>
      <c r="EN106" s="19">
        <v>3.0823499551153998E-3</v>
      </c>
      <c r="EO106" s="19">
        <v>3.1776563156683899E-3</v>
      </c>
      <c r="EP106" s="19">
        <v>2.4123817761168199E-4</v>
      </c>
      <c r="EQ106" s="39">
        <v>3.5814144877863899E-10</v>
      </c>
      <c r="ER106" s="19">
        <v>2.0104135928180602</v>
      </c>
      <c r="ES106" s="39">
        <v>1.99176691242924E-7</v>
      </c>
      <c r="ET106" s="19">
        <v>157.17187034912899</v>
      </c>
      <c r="EU106" s="19">
        <v>2.2331847834999901E-2</v>
      </c>
      <c r="EV106" s="19">
        <v>1.1331453784926801E-2</v>
      </c>
      <c r="EW106" s="19">
        <v>3.1373524337052002E-3</v>
      </c>
      <c r="EX106" s="39">
        <v>7.7460947668682101E-8</v>
      </c>
      <c r="EY106" s="19">
        <v>2.1026136072242601</v>
      </c>
      <c r="EZ106" s="19">
        <v>219.42034813148399</v>
      </c>
      <c r="FA106" s="19">
        <v>8.1265895992066895E-3</v>
      </c>
      <c r="FB106" s="19">
        <v>5.7329487624736402</v>
      </c>
      <c r="FC106" s="19">
        <v>6.7566452880800904E-2</v>
      </c>
      <c r="FD106" s="19">
        <v>1.8087626111729</v>
      </c>
      <c r="FE106" s="19">
        <v>4.2465524424498602E-4</v>
      </c>
      <c r="FF106" s="19">
        <v>2.9179573736839298E-3</v>
      </c>
      <c r="FG106" s="19">
        <v>0.41416419996887499</v>
      </c>
      <c r="FH106" s="39">
        <v>4.7696742831620399E-5</v>
      </c>
      <c r="FI106" s="19">
        <v>2.9953969045626598</v>
      </c>
      <c r="FJ106" s="19">
        <v>19.3269188297193</v>
      </c>
      <c r="FK106" s="19">
        <v>6.3524697681792102</v>
      </c>
      <c r="FL106" s="19">
        <v>2.6681296268730001E-3</v>
      </c>
      <c r="FM106" s="19">
        <v>2.2545493497972098</v>
      </c>
      <c r="FN106" s="19">
        <v>5.5896571728242197</v>
      </c>
      <c r="FO106" s="19">
        <v>1.32154230802388</v>
      </c>
      <c r="FP106" s="19">
        <v>4.4492050470119199E-2</v>
      </c>
      <c r="FQ106" s="19">
        <v>0.47511656678757802</v>
      </c>
      <c r="FR106" s="19">
        <v>9.2359326025368298E-4</v>
      </c>
      <c r="FS106" s="39">
        <v>8.4609020626336296E-8</v>
      </c>
      <c r="FT106" s="19">
        <v>3.5193063788714597E-2</v>
      </c>
      <c r="FU106" s="19">
        <v>1.96706690518428</v>
      </c>
      <c r="FV106" s="19">
        <v>15.5312125888883</v>
      </c>
      <c r="FW106" s="19">
        <v>2.6714693770222099E-2</v>
      </c>
      <c r="FX106" s="19">
        <v>0.32369086154308802</v>
      </c>
      <c r="FY106" s="19">
        <v>2.7864856909729601E-2</v>
      </c>
      <c r="FZ106" s="19">
        <v>1747.75844988418</v>
      </c>
      <c r="GA106" s="15">
        <v>46.686999999999998</v>
      </c>
      <c r="GB106" s="15">
        <v>0</v>
      </c>
      <c r="GC106" s="15">
        <v>0</v>
      </c>
      <c r="GD106" s="15">
        <v>0</v>
      </c>
      <c r="GE106" s="15">
        <v>7.093</v>
      </c>
      <c r="GF106" s="15">
        <v>0.97299999999999998</v>
      </c>
      <c r="GG106" s="15">
        <v>0</v>
      </c>
      <c r="GH106" s="15">
        <v>0</v>
      </c>
      <c r="GI106" s="15">
        <v>0.60199999999999998</v>
      </c>
      <c r="GJ106" s="15">
        <v>0</v>
      </c>
      <c r="GK106" s="15">
        <v>0</v>
      </c>
      <c r="GL106" s="15">
        <v>2.4740000000000002</v>
      </c>
      <c r="GM106" s="15">
        <v>0</v>
      </c>
      <c r="GN106" s="15">
        <v>4.1000000000000002E-2</v>
      </c>
    </row>
    <row r="107" spans="1:196">
      <c r="A107" s="19" t="s">
        <v>318</v>
      </c>
      <c r="B107" s="19" t="s">
        <v>319</v>
      </c>
      <c r="C107" s="19">
        <v>5.4595427095031498E-2</v>
      </c>
      <c r="D107" s="19">
        <v>0.150071751393237</v>
      </c>
      <c r="E107" s="19">
        <v>1.1496150463382599</v>
      </c>
      <c r="F107" s="19">
        <v>2.0206638219014899</v>
      </c>
      <c r="G107" s="19">
        <v>0.69041342370888703</v>
      </c>
      <c r="H107" s="19">
        <v>0.56046599204995395</v>
      </c>
      <c r="I107" s="19">
        <v>38.000020337959498</v>
      </c>
      <c r="J107" s="19">
        <v>36.357388683276099</v>
      </c>
      <c r="K107" s="19">
        <v>9.12870085162268E-2</v>
      </c>
      <c r="L107" s="19">
        <v>9.1345729515960705E-4</v>
      </c>
      <c r="M107" s="19">
        <v>6.9452738392539598E-2</v>
      </c>
      <c r="N107" s="19">
        <v>21.1852455377539</v>
      </c>
      <c r="O107" s="19">
        <v>0.330105630254942</v>
      </c>
      <c r="P107" s="19">
        <v>1.9167759108548199</v>
      </c>
      <c r="Q107" s="19">
        <v>179.09392942919999</v>
      </c>
      <c r="R107" s="19">
        <v>0.11921184215538499</v>
      </c>
      <c r="S107" s="19">
        <v>3.3187197939401197E-2</v>
      </c>
      <c r="T107" s="19">
        <v>2.068866981195E-2</v>
      </c>
      <c r="U107" s="19">
        <v>8.0021644399076705E-2</v>
      </c>
      <c r="V107" s="19">
        <v>0.243560149207523</v>
      </c>
      <c r="W107" s="19">
        <v>0.320331395378119</v>
      </c>
      <c r="X107" s="19">
        <v>1.4356684309574499</v>
      </c>
      <c r="Y107" s="19">
        <v>4.4965647764665197E-2</v>
      </c>
      <c r="Z107" s="19">
        <v>1.4988091809407</v>
      </c>
      <c r="AA107" s="19">
        <v>1.5304494369833201E-2</v>
      </c>
      <c r="AB107" s="19">
        <v>0.56092722631817205</v>
      </c>
      <c r="AC107" s="19">
        <v>0.35141424828002998</v>
      </c>
      <c r="AD107" s="19">
        <v>1.1333510473708499E-2</v>
      </c>
      <c r="AE107" s="19">
        <v>3.4947822113405902</v>
      </c>
      <c r="AF107" s="19">
        <v>27.434646758922401</v>
      </c>
      <c r="AG107" s="19">
        <v>0.33850173616381601</v>
      </c>
      <c r="AH107" s="19">
        <v>0.55716436275588099</v>
      </c>
      <c r="AI107" s="19">
        <v>0.39066807344338</v>
      </c>
      <c r="AJ107" s="19">
        <v>111.001661574081</v>
      </c>
      <c r="AK107" s="19">
        <v>1.39027235591064</v>
      </c>
      <c r="AL107" s="19">
        <v>4.04522463207479</v>
      </c>
      <c r="AM107" s="19">
        <v>0.56443432643116398</v>
      </c>
      <c r="AN107" s="19">
        <v>4.43894706092497E-2</v>
      </c>
      <c r="AO107" s="19">
        <v>1.03708658246054</v>
      </c>
      <c r="AP107" s="19">
        <v>0.77551477889319198</v>
      </c>
      <c r="AQ107" s="19">
        <v>1.12867422367332E-3</v>
      </c>
      <c r="AR107" s="19">
        <v>0.63333320113012204</v>
      </c>
      <c r="AS107" s="19">
        <v>7.6162634146767303</v>
      </c>
      <c r="AT107" s="19">
        <v>4.2340213159860698E-4</v>
      </c>
      <c r="AU107" s="19">
        <v>0.16493278547982099</v>
      </c>
      <c r="AV107" s="19">
        <v>73.5388298467456</v>
      </c>
      <c r="AW107" s="19">
        <v>1.4028729069691799E-2</v>
      </c>
      <c r="AX107" s="19">
        <v>0.190327435257797</v>
      </c>
      <c r="AY107" s="19">
        <v>0.60807305957089197</v>
      </c>
      <c r="AZ107" s="19">
        <v>1.8354592447909599</v>
      </c>
      <c r="BA107" s="19">
        <v>0.33588973045416598</v>
      </c>
      <c r="BB107" s="19">
        <v>3.6318976006106799E-3</v>
      </c>
      <c r="BC107" s="19">
        <v>8.8983158515528304E-3</v>
      </c>
      <c r="BD107" s="19">
        <v>0.67314031045669698</v>
      </c>
      <c r="BE107" s="19">
        <v>4.2639580036030296</v>
      </c>
      <c r="BF107" s="19">
        <v>0.80514217592731496</v>
      </c>
      <c r="BG107" s="19">
        <v>8.16882633081043E-3</v>
      </c>
      <c r="BH107" s="19">
        <v>29.0470801628407</v>
      </c>
      <c r="BI107" s="19">
        <v>1162.4015692601599</v>
      </c>
      <c r="BJ107" s="19">
        <v>0.88726262222927099</v>
      </c>
      <c r="BK107" s="19">
        <v>7.2144036146146997E-3</v>
      </c>
      <c r="BL107" s="19">
        <v>2.1544638063436899E-2</v>
      </c>
      <c r="BM107" s="19">
        <v>92.017984003235199</v>
      </c>
      <c r="BN107" s="19">
        <v>2.2631922152135102</v>
      </c>
      <c r="BO107" s="19">
        <v>27.603889815093599</v>
      </c>
      <c r="BP107" s="19">
        <v>4.53024708820982E-4</v>
      </c>
      <c r="BQ107" s="19">
        <v>2.16762071353243E-2</v>
      </c>
      <c r="BR107" s="39">
        <v>1.9852326080066801E-7</v>
      </c>
      <c r="BS107" s="19">
        <v>4.1977776795317799E-2</v>
      </c>
      <c r="BT107" s="19">
        <v>2.5618361705108199E-4</v>
      </c>
      <c r="BU107" s="19">
        <v>0.27936870406203601</v>
      </c>
      <c r="BV107" s="19">
        <v>18.323574014117199</v>
      </c>
      <c r="BW107" s="19">
        <v>2.7717480025726799</v>
      </c>
      <c r="BX107" s="19">
        <v>0.36901540253109699</v>
      </c>
      <c r="BY107" s="19">
        <v>51.3242768794047</v>
      </c>
      <c r="BZ107" s="19">
        <v>3.0069452916545201</v>
      </c>
      <c r="CA107" s="19">
        <v>1.7033414383527301</v>
      </c>
      <c r="CB107" s="19">
        <v>2.5839631671333699E-2</v>
      </c>
      <c r="CC107" s="19">
        <v>9.7212448045883395</v>
      </c>
      <c r="CD107" s="19">
        <v>5.0400366523706301</v>
      </c>
      <c r="CE107" s="19">
        <v>270.31954946428499</v>
      </c>
      <c r="CF107" s="19">
        <v>7.7331200429787098E-2</v>
      </c>
      <c r="CG107" s="19">
        <v>80.888403121527602</v>
      </c>
      <c r="CH107" s="19">
        <v>0.12275037881715301</v>
      </c>
      <c r="CI107" s="19">
        <v>0.32209642506624803</v>
      </c>
      <c r="CJ107" s="19">
        <v>52.949743052926102</v>
      </c>
      <c r="CK107" s="19">
        <v>0.16160866666175</v>
      </c>
      <c r="CL107" s="19">
        <v>0.412985871015221</v>
      </c>
      <c r="CM107" s="19">
        <v>3.9864578002476499E-3</v>
      </c>
      <c r="CN107" s="19">
        <v>7.1345659769661996E-4</v>
      </c>
      <c r="CO107" s="19">
        <v>0.105826289148634</v>
      </c>
      <c r="CP107" s="19">
        <v>0.48202304558626802</v>
      </c>
      <c r="CQ107" s="19">
        <v>8.2054080905865107E-2</v>
      </c>
      <c r="CR107" s="19">
        <v>0.12034638151319101</v>
      </c>
      <c r="CS107" s="19">
        <v>1.46900363293918E-2</v>
      </c>
      <c r="CT107" s="19">
        <v>0.23182966358892099</v>
      </c>
      <c r="CU107" s="19">
        <v>99.047618954680999</v>
      </c>
      <c r="CV107" s="19">
        <v>275.23961351151098</v>
      </c>
      <c r="CW107" s="19">
        <v>0.224325535863584</v>
      </c>
      <c r="CX107" s="19">
        <v>6.7830382378764504</v>
      </c>
      <c r="CY107" s="19">
        <v>7.7223904339859102</v>
      </c>
      <c r="CZ107" s="19">
        <v>7.5519213399004498E-2</v>
      </c>
      <c r="DA107" s="19">
        <v>1.5847497668364099</v>
      </c>
      <c r="DB107" s="19">
        <v>6.3888326607791104E-4</v>
      </c>
      <c r="DC107" s="19">
        <v>0</v>
      </c>
      <c r="DD107" s="19">
        <v>8.0556951117579594</v>
      </c>
      <c r="DE107" s="19">
        <v>7.1422508101411306E-2</v>
      </c>
      <c r="DF107" s="19">
        <v>0.31052650440228202</v>
      </c>
      <c r="DG107" s="19">
        <v>1.3919125786380899</v>
      </c>
      <c r="DH107" s="19">
        <v>3.8176807269080602</v>
      </c>
      <c r="DI107" s="19">
        <v>0.67676888806825397</v>
      </c>
      <c r="DJ107" s="19">
        <v>0.291111889582224</v>
      </c>
      <c r="DK107" s="19">
        <v>4.6147078444617199E-4</v>
      </c>
      <c r="DL107" s="19">
        <v>143.637476411043</v>
      </c>
      <c r="DM107" s="19">
        <v>3.2677911922859999</v>
      </c>
      <c r="DN107" s="19">
        <v>6.13770419709843E-2</v>
      </c>
      <c r="DO107" s="19">
        <v>0.122131204352874</v>
      </c>
      <c r="DP107" s="19">
        <v>1.83237962781084</v>
      </c>
      <c r="DQ107" s="19">
        <v>2.8769380849442401</v>
      </c>
      <c r="DR107" s="19">
        <v>1.85855361612837</v>
      </c>
      <c r="DS107" s="19">
        <v>1.78222232334013</v>
      </c>
      <c r="DT107" s="19">
        <v>3.7090182014372401</v>
      </c>
      <c r="DU107" s="19">
        <v>8.1652823695369206E-2</v>
      </c>
      <c r="DV107" s="19">
        <v>4.5827038733145899E-2</v>
      </c>
      <c r="DW107" s="19">
        <v>9.4955513606558503E-2</v>
      </c>
      <c r="DX107" s="19">
        <v>1.6587689137430399</v>
      </c>
      <c r="DY107" s="19">
        <v>8.5334703378808001</v>
      </c>
      <c r="DZ107" s="19">
        <v>31.585371629602101</v>
      </c>
      <c r="EA107" s="19">
        <v>11.467851732633999</v>
      </c>
      <c r="EB107" s="19">
        <v>15.220045810525701</v>
      </c>
      <c r="EC107" s="19">
        <v>6.24855537162212E-2</v>
      </c>
      <c r="ED107" s="19">
        <v>2.7262183956685502</v>
      </c>
      <c r="EE107" s="19">
        <v>4.6559109345340604</v>
      </c>
      <c r="EF107" s="19">
        <v>5.5753831940153704</v>
      </c>
      <c r="EG107" s="19">
        <v>0.172438950309142</v>
      </c>
      <c r="EH107" s="39">
        <v>2.6166071541936699E-7</v>
      </c>
      <c r="EI107" s="19">
        <v>5.8446600854812596</v>
      </c>
      <c r="EJ107" s="19">
        <v>0.14711134715273</v>
      </c>
      <c r="EK107" s="19">
        <v>0.64810781194484302</v>
      </c>
      <c r="EL107" s="19">
        <v>2.4379278772078901</v>
      </c>
      <c r="EM107" s="19">
        <v>106.13683503900801</v>
      </c>
      <c r="EN107" s="19">
        <v>0.26225773240674999</v>
      </c>
      <c r="EO107" s="19">
        <v>0.168894190599783</v>
      </c>
      <c r="EP107" s="19">
        <v>2.0974836614374901E-3</v>
      </c>
      <c r="EQ107" s="19">
        <v>6.19929148534565E-3</v>
      </c>
      <c r="ER107" s="19">
        <v>372.04545945904601</v>
      </c>
      <c r="ES107" s="39">
        <v>7.7333814147196998E-7</v>
      </c>
      <c r="ET107" s="19">
        <v>263.69971707835799</v>
      </c>
      <c r="EU107" s="19">
        <v>3.2186859449284899</v>
      </c>
      <c r="EV107" s="19">
        <v>3.3011997325795801E-2</v>
      </c>
      <c r="EW107" s="19">
        <v>0.115656624723163</v>
      </c>
      <c r="EX107" s="19">
        <v>4.69050521505847E-2</v>
      </c>
      <c r="EY107" s="19">
        <v>18.029189654820701</v>
      </c>
      <c r="EZ107" s="19">
        <v>60.478801934540499</v>
      </c>
      <c r="FA107" s="19">
        <v>1.38462880015802E-2</v>
      </c>
      <c r="FB107" s="19">
        <v>65.006718792004904</v>
      </c>
      <c r="FC107" s="39">
        <v>1.17571732160703E-7</v>
      </c>
      <c r="FD107" s="19">
        <v>38.172993515267599</v>
      </c>
      <c r="FE107" s="19">
        <v>0.102489419255157</v>
      </c>
      <c r="FF107" s="39">
        <v>1.7745633367236799E-7</v>
      </c>
      <c r="FG107" s="19">
        <v>6.5256742097601697E-2</v>
      </c>
      <c r="FH107" s="19">
        <v>1.6395833827420901E-2</v>
      </c>
      <c r="FI107" s="19">
        <v>0.68601527503144</v>
      </c>
      <c r="FJ107" s="19">
        <v>4.67082831129414</v>
      </c>
      <c r="FK107" s="19">
        <v>7.3989738250846999E-3</v>
      </c>
      <c r="FL107" s="19">
        <v>5.27682183136909</v>
      </c>
      <c r="FM107" s="19">
        <v>0.23754609572791099</v>
      </c>
      <c r="FN107" s="19">
        <v>244.29205979530201</v>
      </c>
      <c r="FO107" s="19">
        <v>614.03342300223801</v>
      </c>
      <c r="FP107" s="19">
        <v>6.3742860199030797</v>
      </c>
      <c r="FQ107" s="19">
        <v>687.06670921554303</v>
      </c>
      <c r="FR107" s="19">
        <v>7.0188557273236293E-2</v>
      </c>
      <c r="FS107" s="19">
        <v>8.7799602342452103E-4</v>
      </c>
      <c r="FT107" s="19">
        <v>2.8231535260760201</v>
      </c>
      <c r="FU107" s="19">
        <v>0.80335684557782305</v>
      </c>
      <c r="FV107" s="19">
        <v>104.373163335071</v>
      </c>
      <c r="FW107" s="19">
        <v>8.4731942198387603E-4</v>
      </c>
      <c r="FX107" s="19">
        <v>4.7094840264291502</v>
      </c>
      <c r="FY107" s="19">
        <v>15.107276683373801</v>
      </c>
      <c r="FZ107" s="19">
        <v>5614.9121727575803</v>
      </c>
      <c r="GA107" s="15">
        <v>20995.381000000001</v>
      </c>
      <c r="GB107" s="15">
        <v>760.93700000000001</v>
      </c>
      <c r="GC107" s="15">
        <v>20.49</v>
      </c>
      <c r="GD107" s="15">
        <v>0.36599999999999999</v>
      </c>
      <c r="GE107" s="15">
        <v>40.643000000000001</v>
      </c>
      <c r="GF107" s="15">
        <v>3.2210000000000001</v>
      </c>
      <c r="GG107" s="15">
        <v>0</v>
      </c>
      <c r="GH107" s="15">
        <v>0.89200000000000002</v>
      </c>
      <c r="GI107" s="15">
        <v>64.736000000000004</v>
      </c>
      <c r="GJ107" s="15">
        <v>0.03</v>
      </c>
      <c r="GK107" s="15">
        <v>0.38</v>
      </c>
      <c r="GL107" s="15">
        <v>0</v>
      </c>
      <c r="GM107" s="15">
        <v>0</v>
      </c>
      <c r="GN107" s="15">
        <v>0</v>
      </c>
    </row>
    <row r="108" spans="1:196">
      <c r="A108" s="19" t="s">
        <v>322</v>
      </c>
      <c r="B108" s="19" t="s">
        <v>323</v>
      </c>
      <c r="C108" s="19">
        <v>0.102348306766729</v>
      </c>
      <c r="D108" s="19">
        <v>2.29260375139074</v>
      </c>
      <c r="E108" s="19">
        <v>158.00906736313999</v>
      </c>
      <c r="F108" s="19">
        <v>50.623119456498003</v>
      </c>
      <c r="G108" s="19">
        <v>1417.9066793155901</v>
      </c>
      <c r="H108" s="19">
        <v>0.70400777805172798</v>
      </c>
      <c r="I108" s="19">
        <v>1124.61342071889</v>
      </c>
      <c r="J108" s="19">
        <v>306.54755448866899</v>
      </c>
      <c r="K108" s="19">
        <v>8.7813415458972308</v>
      </c>
      <c r="L108" s="19">
        <v>12.1262851378333</v>
      </c>
      <c r="M108" s="19">
        <v>7.9372543832552704</v>
      </c>
      <c r="N108" s="19">
        <v>6.2974033535184404</v>
      </c>
      <c r="O108" s="19">
        <v>13.554791071307699</v>
      </c>
      <c r="P108" s="19">
        <v>1.3262429859167899</v>
      </c>
      <c r="Q108" s="19">
        <v>1420.0970065612801</v>
      </c>
      <c r="R108" s="19">
        <v>130.22948455510399</v>
      </c>
      <c r="S108" s="19">
        <v>0.2887422550664</v>
      </c>
      <c r="T108" s="19">
        <v>5.9857266018650497E-2</v>
      </c>
      <c r="U108" s="19">
        <v>186.145854919568</v>
      </c>
      <c r="V108" s="19">
        <v>0.93916475398604604</v>
      </c>
      <c r="W108" s="19">
        <v>0.21190492566404101</v>
      </c>
      <c r="X108" s="19">
        <v>3499.3824444103302</v>
      </c>
      <c r="Y108" s="19">
        <v>2.3025860483415501</v>
      </c>
      <c r="Z108" s="19">
        <v>32.638130207476102</v>
      </c>
      <c r="AA108" s="19">
        <v>6.1997901846480699E-2</v>
      </c>
      <c r="AB108" s="19">
        <v>0.42834973980992502</v>
      </c>
      <c r="AC108" s="19">
        <v>8.7214027744922804E-2</v>
      </c>
      <c r="AD108" s="19">
        <v>3.2438018318778199</v>
      </c>
      <c r="AE108" s="19">
        <v>2.97779382032091</v>
      </c>
      <c r="AF108" s="19">
        <v>12894.433952580101</v>
      </c>
      <c r="AG108" s="19">
        <v>9.9717008326051598E-2</v>
      </c>
      <c r="AH108" s="19">
        <v>0.18388365737616499</v>
      </c>
      <c r="AI108" s="19">
        <v>1714.34282322032</v>
      </c>
      <c r="AJ108" s="19">
        <v>5526.4388553899598</v>
      </c>
      <c r="AK108" s="19">
        <v>3587.14342594252</v>
      </c>
      <c r="AL108" s="19">
        <v>2.7010270184080601E-2</v>
      </c>
      <c r="AM108" s="19">
        <v>5.28793550435205</v>
      </c>
      <c r="AN108" s="19">
        <v>961.28080627644795</v>
      </c>
      <c r="AO108" s="19">
        <v>3.6050308655155199</v>
      </c>
      <c r="AP108" s="19">
        <v>19.279021216183299</v>
      </c>
      <c r="AQ108" s="19">
        <v>384.201724363925</v>
      </c>
      <c r="AR108" s="19">
        <v>7.5689546538134103</v>
      </c>
      <c r="AS108" s="19">
        <v>211.617589479559</v>
      </c>
      <c r="AT108" s="19">
        <v>0.235157889029282</v>
      </c>
      <c r="AU108" s="19">
        <v>0.53373900456176204</v>
      </c>
      <c r="AV108" s="19">
        <v>547.21793561455002</v>
      </c>
      <c r="AW108" s="19">
        <v>2.9023844814053901E-2</v>
      </c>
      <c r="AX108" s="19">
        <v>823.41156698696398</v>
      </c>
      <c r="AY108" s="19">
        <v>556.67039270784801</v>
      </c>
      <c r="AZ108" s="19">
        <v>34.412065155569003</v>
      </c>
      <c r="BA108" s="19">
        <v>657.40494336520601</v>
      </c>
      <c r="BB108" s="19">
        <v>0.369885977737483</v>
      </c>
      <c r="BC108" s="19">
        <v>0.25517475428269398</v>
      </c>
      <c r="BD108" s="19">
        <v>10.6129285495962</v>
      </c>
      <c r="BE108" s="19">
        <v>0.86393093141025701</v>
      </c>
      <c r="BF108" s="19">
        <v>2.7195514891513799</v>
      </c>
      <c r="BG108" s="19">
        <v>1.31050290359911</v>
      </c>
      <c r="BH108" s="19">
        <v>185.38755984609199</v>
      </c>
      <c r="BI108" s="19">
        <v>2461.3318774649601</v>
      </c>
      <c r="BJ108" s="19">
        <v>1.4708017774243001</v>
      </c>
      <c r="BK108" s="19">
        <v>4.72504081345059E-2</v>
      </c>
      <c r="BL108" s="19">
        <v>2.3501666693396599</v>
      </c>
      <c r="BM108" s="19">
        <v>4651.4657913240899</v>
      </c>
      <c r="BN108" s="19">
        <v>13.044914379665901</v>
      </c>
      <c r="BO108" s="19">
        <v>37.374218813143301</v>
      </c>
      <c r="BP108" s="19">
        <v>1784.55288466515</v>
      </c>
      <c r="BQ108" s="19">
        <v>1.13089061460075</v>
      </c>
      <c r="BR108" s="19">
        <v>6.4606813540553198E-2</v>
      </c>
      <c r="BS108" s="19">
        <v>13.6228994135422</v>
      </c>
      <c r="BT108" s="19">
        <v>44.736446022853201</v>
      </c>
      <c r="BU108" s="19">
        <v>631.99426718172595</v>
      </c>
      <c r="BV108" s="19">
        <v>562.66942974024096</v>
      </c>
      <c r="BW108" s="19">
        <v>236.99924560944501</v>
      </c>
      <c r="BX108" s="19">
        <v>4.3888650024878704</v>
      </c>
      <c r="BY108" s="19">
        <v>2119.9170582329698</v>
      </c>
      <c r="BZ108" s="19">
        <v>126.49865107630499</v>
      </c>
      <c r="CA108" s="19">
        <v>0.44220230561816298</v>
      </c>
      <c r="CB108" s="19">
        <v>11.288730878559001</v>
      </c>
      <c r="CC108" s="19">
        <v>531.69669470377801</v>
      </c>
      <c r="CD108" s="19">
        <v>172.24218218435601</v>
      </c>
      <c r="CE108" s="19">
        <v>1565.7659750832599</v>
      </c>
      <c r="CF108" s="19">
        <v>172.90731224995599</v>
      </c>
      <c r="CG108" s="19">
        <v>3583.81841465155</v>
      </c>
      <c r="CH108" s="19">
        <v>9.2010158158141504</v>
      </c>
      <c r="CI108" s="19">
        <v>17.183600764061801</v>
      </c>
      <c r="CJ108" s="19">
        <v>33.941113700393501</v>
      </c>
      <c r="CK108" s="19">
        <v>3.9373392712858203E-2</v>
      </c>
      <c r="CL108" s="19">
        <v>68.675072245602095</v>
      </c>
      <c r="CM108" s="19">
        <v>1.60998299827111</v>
      </c>
      <c r="CN108" s="19">
        <v>0.20005425143689801</v>
      </c>
      <c r="CO108" s="19">
        <v>10.567365059823</v>
      </c>
      <c r="CP108" s="19">
        <v>14.469787908482299</v>
      </c>
      <c r="CQ108" s="19">
        <v>3.0488951132766399E-2</v>
      </c>
      <c r="CR108" s="19">
        <v>0.14360113975702701</v>
      </c>
      <c r="CS108" s="19">
        <v>0.38630680247218402</v>
      </c>
      <c r="CT108" s="19">
        <v>26.3813457902218</v>
      </c>
      <c r="CU108" s="19">
        <v>163.174944323723</v>
      </c>
      <c r="CV108" s="19">
        <v>0.63389863376208599</v>
      </c>
      <c r="CW108" s="19">
        <v>0.341150447357081</v>
      </c>
      <c r="CX108" s="19">
        <v>317.86613374321502</v>
      </c>
      <c r="CY108" s="19">
        <v>0.32412163438525898</v>
      </c>
      <c r="CZ108" s="19">
        <v>0.87753276822064696</v>
      </c>
      <c r="DA108" s="19">
        <v>1.9745302030207399</v>
      </c>
      <c r="DB108" s="19">
        <v>2.5789708946492098</v>
      </c>
      <c r="DC108" s="19">
        <v>2.5957700987735901</v>
      </c>
      <c r="DD108" s="19">
        <v>0</v>
      </c>
      <c r="DE108" s="19">
        <v>1.8490687342913199</v>
      </c>
      <c r="DF108" s="19">
        <v>0.32858165110478199</v>
      </c>
      <c r="DG108" s="19">
        <v>31.809612832472801</v>
      </c>
      <c r="DH108" s="19">
        <v>2.8910942730692701</v>
      </c>
      <c r="DI108" s="19">
        <v>4.1197580429110703</v>
      </c>
      <c r="DJ108" s="19">
        <v>2.0987202272448</v>
      </c>
      <c r="DK108" s="19">
        <v>0.55203424792231504</v>
      </c>
      <c r="DL108" s="19">
        <v>1540.57369024225</v>
      </c>
      <c r="DM108" s="19">
        <v>115.551809015573</v>
      </c>
      <c r="DN108" s="19">
        <v>931.94343800554702</v>
      </c>
      <c r="DO108" s="19">
        <v>4.8396224153885198E-2</v>
      </c>
      <c r="DP108" s="19">
        <v>35.167469798546698</v>
      </c>
      <c r="DQ108" s="19">
        <v>49.331735545710202</v>
      </c>
      <c r="DR108" s="19">
        <v>11.0779508573552</v>
      </c>
      <c r="DS108" s="19">
        <v>17.0179027085033</v>
      </c>
      <c r="DT108" s="19">
        <v>581.47054313084402</v>
      </c>
      <c r="DU108" s="19">
        <v>2.4197433494865801</v>
      </c>
      <c r="DV108" s="19">
        <v>103.570134028403</v>
      </c>
      <c r="DW108" s="19">
        <v>1536.32275440894</v>
      </c>
      <c r="DX108" s="19">
        <v>86.180073568824398</v>
      </c>
      <c r="DY108" s="19">
        <v>279.92756423157601</v>
      </c>
      <c r="DZ108" s="19">
        <v>172.34783207148701</v>
      </c>
      <c r="EA108" s="19">
        <v>28.715248509253701</v>
      </c>
      <c r="EB108" s="19">
        <v>2623.2179344645301</v>
      </c>
      <c r="EC108" s="19">
        <v>0.27986645958025602</v>
      </c>
      <c r="ED108" s="19">
        <v>81.970288463154901</v>
      </c>
      <c r="EE108" s="19">
        <v>246.48642922613701</v>
      </c>
      <c r="EF108" s="19">
        <v>0.37167475685493201</v>
      </c>
      <c r="EG108" s="19">
        <v>0.110117199910566</v>
      </c>
      <c r="EH108" s="19">
        <v>4.5233129398145801E-3</v>
      </c>
      <c r="EI108" s="19">
        <v>197.02649737766899</v>
      </c>
      <c r="EJ108" s="19">
        <v>0.74164622027766103</v>
      </c>
      <c r="EK108" s="19">
        <v>3.0813198690953398</v>
      </c>
      <c r="EL108" s="19">
        <v>0.16542569480862199</v>
      </c>
      <c r="EM108" s="19">
        <v>689.14449164407597</v>
      </c>
      <c r="EN108" s="19">
        <v>48.485714425935598</v>
      </c>
      <c r="EO108" s="19">
        <v>14.739412785662701</v>
      </c>
      <c r="EP108" s="19">
        <v>6.2381731971956698E-2</v>
      </c>
      <c r="EQ108" s="19">
        <v>3.7695813235044098E-4</v>
      </c>
      <c r="ER108" s="19">
        <v>213.51051841208201</v>
      </c>
      <c r="ES108" s="39">
        <v>1.9034534385897601E-7</v>
      </c>
      <c r="ET108" s="19">
        <v>4004.4822800860302</v>
      </c>
      <c r="EU108" s="19">
        <v>5.5493873086113199</v>
      </c>
      <c r="EV108" s="19">
        <v>1.0873384005690101</v>
      </c>
      <c r="EW108" s="19">
        <v>2.2664997651307499</v>
      </c>
      <c r="EX108" s="19">
        <v>5.9278016398654296</v>
      </c>
      <c r="EY108" s="19">
        <v>192.53323218560399</v>
      </c>
      <c r="EZ108" s="19">
        <v>1058.5369609903701</v>
      </c>
      <c r="FA108" s="19">
        <v>0.34768127598229398</v>
      </c>
      <c r="FB108" s="19">
        <v>295.60181947929601</v>
      </c>
      <c r="FC108" s="19">
        <v>1.6975596132716E-2</v>
      </c>
      <c r="FD108" s="19">
        <v>417.49638248308202</v>
      </c>
      <c r="FE108" s="19">
        <v>2.5996315928955398</v>
      </c>
      <c r="FF108" s="39">
        <v>6.6689341050334698E-6</v>
      </c>
      <c r="FG108" s="19">
        <v>1.1657299613523799</v>
      </c>
      <c r="FH108" s="19">
        <v>70.159581926165203</v>
      </c>
      <c r="FI108" s="19">
        <v>13.4218169423077</v>
      </c>
      <c r="FJ108" s="19">
        <v>218.17016949007899</v>
      </c>
      <c r="FK108" s="19">
        <v>3.1405942406028902</v>
      </c>
      <c r="FL108" s="19">
        <v>2.4513952004281898</v>
      </c>
      <c r="FM108" s="19">
        <v>16.864963708664899</v>
      </c>
      <c r="FN108" s="19">
        <v>261.09630152112499</v>
      </c>
      <c r="FO108" s="19">
        <v>2794.4895668497302</v>
      </c>
      <c r="FP108" s="19">
        <v>4.5983524664096196</v>
      </c>
      <c r="FQ108" s="19">
        <v>333571.36867538898</v>
      </c>
      <c r="FR108" s="19">
        <v>143.204122616711</v>
      </c>
      <c r="FS108" s="19">
        <v>2.1152413373549201</v>
      </c>
      <c r="FT108" s="19">
        <v>3.4687237622139697E-2</v>
      </c>
      <c r="FU108" s="19">
        <v>4349.7984811186598</v>
      </c>
      <c r="FV108" s="19">
        <v>402.20684794245898</v>
      </c>
      <c r="FW108" s="19">
        <v>1.78790057319238</v>
      </c>
      <c r="FX108" s="19">
        <v>2.1263258682178101</v>
      </c>
      <c r="FY108" s="19">
        <v>24.7620202927985</v>
      </c>
      <c r="FZ108" s="19">
        <v>413456.002028218</v>
      </c>
      <c r="GA108" s="15">
        <v>0</v>
      </c>
      <c r="GB108" s="15">
        <v>31.094999999999999</v>
      </c>
      <c r="GC108" s="15">
        <v>1.5580000000000001</v>
      </c>
      <c r="GD108" s="15">
        <v>28.297999999999998</v>
      </c>
      <c r="GE108" s="15">
        <v>1859.7080000000001</v>
      </c>
      <c r="GF108" s="15">
        <v>58.543999999999997</v>
      </c>
      <c r="GG108" s="15">
        <v>506.04899999999998</v>
      </c>
      <c r="GH108" s="15">
        <v>649.49199999999996</v>
      </c>
      <c r="GI108" s="15">
        <v>308.28800000000001</v>
      </c>
      <c r="GJ108" s="15">
        <v>0.59399999999999997</v>
      </c>
      <c r="GK108" s="15">
        <v>12.673999999999999</v>
      </c>
      <c r="GL108" s="15">
        <v>32.747</v>
      </c>
      <c r="GM108" s="15">
        <v>12.026999999999999</v>
      </c>
      <c r="GN108" s="15">
        <v>12.159000000000001</v>
      </c>
    </row>
    <row r="109" spans="1:196">
      <c r="A109" s="19" t="s">
        <v>29</v>
      </c>
      <c r="B109" s="19" t="s">
        <v>327</v>
      </c>
      <c r="C109" s="39">
        <v>8.8776429342986201E-8</v>
      </c>
      <c r="D109" s="19">
        <v>2.1409751019965699E-3</v>
      </c>
      <c r="E109" s="19">
        <v>2.4345806797025599E-2</v>
      </c>
      <c r="F109" s="19">
        <v>0.35057788388364097</v>
      </c>
      <c r="G109" s="19">
        <v>9.7430802820967E-2</v>
      </c>
      <c r="H109" s="39">
        <v>5.6770670301944199E-5</v>
      </c>
      <c r="I109" s="19">
        <v>2.7834918646625502</v>
      </c>
      <c r="J109" s="19">
        <v>2.0477686616143198</v>
      </c>
      <c r="K109" s="19">
        <v>4.3049033725825102E-2</v>
      </c>
      <c r="L109" s="39">
        <v>4.6568846720965899E-8</v>
      </c>
      <c r="M109" s="19">
        <v>3.3952151284485997E-2</v>
      </c>
      <c r="N109" s="19">
        <v>1.51025318051435</v>
      </c>
      <c r="O109" s="19">
        <v>1.1844453468708599E-2</v>
      </c>
      <c r="P109" s="19">
        <v>0.113272994691429</v>
      </c>
      <c r="Q109" s="19">
        <v>1.5465055655144799</v>
      </c>
      <c r="R109" s="19">
        <v>2.1248325139052601E-4</v>
      </c>
      <c r="S109" s="19">
        <v>5.2942595737476197E-4</v>
      </c>
      <c r="T109" s="19">
        <v>3.2281578524505399E-4</v>
      </c>
      <c r="U109" s="19">
        <v>1.5956498334327999E-2</v>
      </c>
      <c r="V109" s="19">
        <v>6.2114290208871003E-3</v>
      </c>
      <c r="W109" s="19">
        <v>6.7133552180270104E-3</v>
      </c>
      <c r="X109" s="19">
        <v>7.9758791352843805E-2</v>
      </c>
      <c r="Y109" s="19">
        <v>5.4492356927888E-4</v>
      </c>
      <c r="Z109" s="19">
        <v>0.43043755909047199</v>
      </c>
      <c r="AA109" s="19">
        <v>8.5918849479415804E-2</v>
      </c>
      <c r="AB109" s="19">
        <v>8.5513055361769396E-4</v>
      </c>
      <c r="AC109" s="39">
        <v>1.2016657785880101E-7</v>
      </c>
      <c r="AD109" s="19">
        <v>0.18252709064862099</v>
      </c>
      <c r="AE109" s="19">
        <v>0.10353899933147</v>
      </c>
      <c r="AF109" s="19">
        <v>2.9073666869118902</v>
      </c>
      <c r="AG109" s="39">
        <v>9.5403234275781698E-8</v>
      </c>
      <c r="AH109" s="39">
        <v>1.0270671018278399E-7</v>
      </c>
      <c r="AI109" s="19">
        <v>7.2415798533902995E-2</v>
      </c>
      <c r="AJ109" s="19">
        <v>4969.2033908762696</v>
      </c>
      <c r="AK109" s="19">
        <v>7.9816341529978796E-2</v>
      </c>
      <c r="AL109" s="39">
        <v>5.1374441121740597E-8</v>
      </c>
      <c r="AM109" s="39">
        <v>8.5303357604637798E-8</v>
      </c>
      <c r="AN109" s="19">
        <v>9.3232899464405997E-3</v>
      </c>
      <c r="AO109" s="19">
        <v>0.80642738056282803</v>
      </c>
      <c r="AP109" s="19">
        <v>2.3414564275140801E-2</v>
      </c>
      <c r="AQ109" s="19">
        <v>5.98042601901011E-3</v>
      </c>
      <c r="AR109" s="19">
        <v>9.5178388272233495E-3</v>
      </c>
      <c r="AS109" s="19">
        <v>2.43813597698463</v>
      </c>
      <c r="AT109" s="19">
        <v>0.69415790946434397</v>
      </c>
      <c r="AU109" s="39">
        <v>1.70700515856586E-7</v>
      </c>
      <c r="AV109" s="19">
        <v>1.25323125791868</v>
      </c>
      <c r="AW109" s="39">
        <v>1.8919208682937101E-8</v>
      </c>
      <c r="AX109" s="19">
        <v>2.4978747250842401E-2</v>
      </c>
      <c r="AY109" s="19">
        <v>3.2738289208002903E-2</v>
      </c>
      <c r="AZ109" s="19">
        <v>8.1110436283398493E-2</v>
      </c>
      <c r="BA109" s="39">
        <v>1.0910770884129E-7</v>
      </c>
      <c r="BB109" s="39">
        <v>1.67429390817089E-7</v>
      </c>
      <c r="BC109" s="39">
        <v>1.5627798386968601E-7</v>
      </c>
      <c r="BD109" s="19">
        <v>1.2400796431880101E-3</v>
      </c>
      <c r="BE109" s="19">
        <v>3.3184526686666801E-3</v>
      </c>
      <c r="BF109" s="19">
        <v>0.119750493338935</v>
      </c>
      <c r="BG109" s="19">
        <v>1.39414544035938E-2</v>
      </c>
      <c r="BH109" s="19">
        <v>2.3351232420668602</v>
      </c>
      <c r="BI109" s="19">
        <v>21.248744568082099</v>
      </c>
      <c r="BJ109" s="39">
        <v>9.0421279425679206E-8</v>
      </c>
      <c r="BK109" s="19">
        <v>8.1487914951362001E-3</v>
      </c>
      <c r="BL109" s="19">
        <v>1.2597512339316899E-3</v>
      </c>
      <c r="BM109" s="19">
        <v>24.350778117032799</v>
      </c>
      <c r="BN109" s="19">
        <v>2.1945109225928699E-3</v>
      </c>
      <c r="BO109" s="19">
        <v>4.6937735045713302E-2</v>
      </c>
      <c r="BP109" s="19">
        <v>1.4039936009416099E-4</v>
      </c>
      <c r="BQ109" s="19">
        <v>1.3183976556592101E-2</v>
      </c>
      <c r="BR109" s="39">
        <v>7.6012422618700805E-8</v>
      </c>
      <c r="BS109" s="19">
        <v>1.8318170797152401E-2</v>
      </c>
      <c r="BT109" s="39">
        <v>9.04662774364914E-8</v>
      </c>
      <c r="BU109" s="19">
        <v>4.0414156572006997E-3</v>
      </c>
      <c r="BV109" s="19">
        <v>10.058267085434601</v>
      </c>
      <c r="BW109" s="19">
        <v>0.98720600766614697</v>
      </c>
      <c r="BX109" s="19">
        <v>2.13656901980823E-2</v>
      </c>
      <c r="BY109" s="19">
        <v>2.77777684002815</v>
      </c>
      <c r="BZ109" s="19">
        <v>3.02128649622371</v>
      </c>
      <c r="CA109" s="19">
        <v>4.3832454301724004</v>
      </c>
      <c r="CB109" s="39">
        <v>5.25992481753385E-8</v>
      </c>
      <c r="CC109" s="19">
        <v>8.5601008875449205E-3</v>
      </c>
      <c r="CD109" s="19">
        <v>4.6180528243534802E-2</v>
      </c>
      <c r="CE109" s="19">
        <v>41.485285080757698</v>
      </c>
      <c r="CF109" s="19">
        <v>8.1236259388928703E-3</v>
      </c>
      <c r="CG109" s="19">
        <v>17.556438755680201</v>
      </c>
      <c r="CH109" s="19">
        <v>9.1744955671860902E-4</v>
      </c>
      <c r="CI109" s="19">
        <v>1.7893967478603401</v>
      </c>
      <c r="CJ109" s="19">
        <v>0.25243725619843199</v>
      </c>
      <c r="CK109" s="39">
        <v>7.8512504498358105E-8</v>
      </c>
      <c r="CL109" s="19">
        <v>0.12315825844230199</v>
      </c>
      <c r="CM109" s="19">
        <v>0.41136916702458198</v>
      </c>
      <c r="CN109" s="19">
        <v>1.9443000365310099E-3</v>
      </c>
      <c r="CO109" s="19">
        <v>1.46148866061117E-2</v>
      </c>
      <c r="CP109" s="19">
        <v>6.49236220826237E-2</v>
      </c>
      <c r="CQ109" s="39">
        <v>1.18459047234713E-7</v>
      </c>
      <c r="CR109" s="39">
        <v>1.4706610567598899E-8</v>
      </c>
      <c r="CS109" s="39">
        <v>9.68619298462772E-8</v>
      </c>
      <c r="CT109" s="19">
        <v>0.170311416041626</v>
      </c>
      <c r="CU109" s="19">
        <v>1.72996436450254</v>
      </c>
      <c r="CV109" s="19">
        <v>2.6326561786828599E-3</v>
      </c>
      <c r="CW109" s="19">
        <v>7.6377817961845902E-3</v>
      </c>
      <c r="CX109" s="19">
        <v>0.66695832646817399</v>
      </c>
      <c r="CY109" s="39">
        <v>1.03969206966017E-7</v>
      </c>
      <c r="CZ109" s="39">
        <v>1.02730309034319E-7</v>
      </c>
      <c r="DA109" s="19">
        <v>1.9869872244204301E-3</v>
      </c>
      <c r="DB109" s="19">
        <v>2.7066177710719901E-4</v>
      </c>
      <c r="DC109" s="19">
        <v>1.24268959970209E-2</v>
      </c>
      <c r="DD109" s="19">
        <v>2.23558952517573E-2</v>
      </c>
      <c r="DE109" s="19">
        <v>0</v>
      </c>
      <c r="DF109" s="39">
        <v>4.6864267287308603E-5</v>
      </c>
      <c r="DG109" s="19">
        <v>1.73436009348963E-2</v>
      </c>
      <c r="DH109" s="19">
        <v>0.33847667323874497</v>
      </c>
      <c r="DI109" s="19">
        <v>2.83539854658129E-2</v>
      </c>
      <c r="DJ109" s="19">
        <v>8.6437943055736096E-3</v>
      </c>
      <c r="DK109" s="19">
        <v>3.2934904639236699E-2</v>
      </c>
      <c r="DL109" s="19">
        <v>7.8885965475680599</v>
      </c>
      <c r="DM109" s="19">
        <v>3.6825629175728403E-2</v>
      </c>
      <c r="DN109" s="19">
        <v>8.2105664217451497E-4</v>
      </c>
      <c r="DO109" s="19">
        <v>7.3589433461469497E-2</v>
      </c>
      <c r="DP109" s="19">
        <v>2.5966943917382699E-3</v>
      </c>
      <c r="DQ109" s="19">
        <v>0.492445333720405</v>
      </c>
      <c r="DR109" s="39">
        <v>5.5489956646248798E-8</v>
      </c>
      <c r="DS109" s="19">
        <v>6.5990775882614594E-2</v>
      </c>
      <c r="DT109" s="39">
        <v>6.3754653082764293E-8</v>
      </c>
      <c r="DU109" s="19">
        <v>7.3345177614035403E-2</v>
      </c>
      <c r="DV109" s="19">
        <v>1.12931310631182E-2</v>
      </c>
      <c r="DW109" s="19">
        <v>5.8207140419447502E-2</v>
      </c>
      <c r="DX109" s="19">
        <v>0.37876923531210599</v>
      </c>
      <c r="DY109" s="19">
        <v>0.79245241461163995</v>
      </c>
      <c r="DZ109" s="19">
        <v>1.39049462467951E-2</v>
      </c>
      <c r="EA109" s="19">
        <v>0.32291400120376701</v>
      </c>
      <c r="EB109" s="19">
        <v>32.148099399538197</v>
      </c>
      <c r="EC109" s="19">
        <v>1.5621130074558701E-3</v>
      </c>
      <c r="ED109" s="19">
        <v>6.1823263788120399E-2</v>
      </c>
      <c r="EE109" s="19">
        <v>112.309850844838</v>
      </c>
      <c r="EF109" s="19">
        <v>1.2446924644494101E-3</v>
      </c>
      <c r="EG109" s="19">
        <v>2.1891831695333101E-3</v>
      </c>
      <c r="EH109" s="39">
        <v>9.8024470116184005E-8</v>
      </c>
      <c r="EI109" s="19">
        <v>1.59078741822239</v>
      </c>
      <c r="EJ109" s="19">
        <v>0.122525653566449</v>
      </c>
      <c r="EK109" s="19">
        <v>1.16234404752811E-3</v>
      </c>
      <c r="EL109" s="19">
        <v>3.4406760039247901</v>
      </c>
      <c r="EM109" s="19">
        <v>25.330307429056599</v>
      </c>
      <c r="EN109" s="19">
        <v>7.5535784957834695E-2</v>
      </c>
      <c r="EO109" s="19">
        <v>0.498150075897481</v>
      </c>
      <c r="EP109" s="19">
        <v>1.5194688606847501E-2</v>
      </c>
      <c r="EQ109" s="39">
        <v>4.0974699993886198E-10</v>
      </c>
      <c r="ER109" s="19">
        <v>2.6220626339939299E-2</v>
      </c>
      <c r="ES109" s="39">
        <v>2.29178199375912E-7</v>
      </c>
      <c r="ET109" s="19">
        <v>0.64774060643480602</v>
      </c>
      <c r="EU109" s="19">
        <v>1.8444101510536399</v>
      </c>
      <c r="EV109" s="39">
        <v>7.6571898545035506E-8</v>
      </c>
      <c r="EW109" s="19">
        <v>0.15737551175669301</v>
      </c>
      <c r="EX109" s="39">
        <v>8.7566664940510105E-8</v>
      </c>
      <c r="EY109" s="19">
        <v>0.57580640493346702</v>
      </c>
      <c r="EZ109" s="19">
        <v>40.0227513938515</v>
      </c>
      <c r="FA109" s="19">
        <v>9.1267073110590305E-2</v>
      </c>
      <c r="FB109" s="19">
        <v>15.2329486155277</v>
      </c>
      <c r="FC109" s="39">
        <v>7.9522319153509395E-5</v>
      </c>
      <c r="FD109" s="19">
        <v>1.6429705047698799</v>
      </c>
      <c r="FE109" s="19">
        <v>2.2070602169801799E-2</v>
      </c>
      <c r="FF109" s="39">
        <v>1.2977620235231899E-7</v>
      </c>
      <c r="FG109" s="19">
        <v>1.97046405063207E-2</v>
      </c>
      <c r="FH109" s="19">
        <v>2.82970542736599E-4</v>
      </c>
      <c r="FI109" s="19">
        <v>4.8300921693972E-4</v>
      </c>
      <c r="FJ109" s="19">
        <v>1.6211897227979</v>
      </c>
      <c r="FK109" s="19">
        <v>0.11482540494327401</v>
      </c>
      <c r="FL109" s="19">
        <v>6.8602382015894303E-3</v>
      </c>
      <c r="FM109" s="19">
        <v>6.14918750952533E-2</v>
      </c>
      <c r="FN109" s="19">
        <v>6.6467560604663296</v>
      </c>
      <c r="FO109" s="19">
        <v>543.65097716855996</v>
      </c>
      <c r="FP109" s="19">
        <v>2.67760705368114E-2</v>
      </c>
      <c r="FQ109" s="19">
        <v>14.573468152755201</v>
      </c>
      <c r="FR109" s="39">
        <v>1.1252094127834901E-5</v>
      </c>
      <c r="FS109" s="19">
        <v>2.3096112440608298E-2</v>
      </c>
      <c r="FT109" s="19">
        <v>0.13232622787788201</v>
      </c>
      <c r="FU109" s="39">
        <v>5.0591521114636095E-7</v>
      </c>
      <c r="FV109" s="19">
        <v>2.6874704217869598</v>
      </c>
      <c r="FW109" s="39">
        <v>3.7969471215997701E-5</v>
      </c>
      <c r="FX109" s="19">
        <v>2.2108627314907901E-2</v>
      </c>
      <c r="FY109" s="19">
        <v>1.8334039689017101E-3</v>
      </c>
      <c r="FZ109" s="19">
        <v>5937.0043906491701</v>
      </c>
      <c r="GA109" s="15">
        <v>0</v>
      </c>
      <c r="GB109" s="15">
        <v>0</v>
      </c>
      <c r="GC109" s="15">
        <v>0</v>
      </c>
      <c r="GD109" s="15">
        <v>0</v>
      </c>
      <c r="GE109" s="15">
        <v>35.314999999999998</v>
      </c>
      <c r="GF109" s="15">
        <v>0</v>
      </c>
      <c r="GG109" s="15">
        <v>3.8319999999999999</v>
      </c>
      <c r="GH109" s="15">
        <v>1.6319999999999999</v>
      </c>
      <c r="GI109" s="15">
        <v>0</v>
      </c>
      <c r="GJ109" s="15">
        <v>4.0000000000000001E-3</v>
      </c>
      <c r="GK109" s="15">
        <v>0</v>
      </c>
      <c r="GL109" s="15">
        <v>0</v>
      </c>
      <c r="GM109" s="15">
        <v>0</v>
      </c>
      <c r="GN109" s="15">
        <v>0</v>
      </c>
    </row>
    <row r="110" spans="1:196">
      <c r="A110" s="19" t="s">
        <v>328</v>
      </c>
      <c r="B110" s="19" t="s">
        <v>329</v>
      </c>
      <c r="C110" s="19">
        <v>2.36068910119246</v>
      </c>
      <c r="D110" s="19">
        <v>95.649130362692105</v>
      </c>
      <c r="E110" s="19">
        <v>1.4348038466328701</v>
      </c>
      <c r="F110" s="19">
        <v>1.2509635357864399</v>
      </c>
      <c r="G110" s="19">
        <v>1.0569668584447E-2</v>
      </c>
      <c r="H110" s="19">
        <v>0.13341007541533001</v>
      </c>
      <c r="I110" s="19">
        <v>0.77379364457612598</v>
      </c>
      <c r="J110" s="19">
        <v>34.514316060991298</v>
      </c>
      <c r="K110" s="19">
        <v>1.1769199417993299</v>
      </c>
      <c r="L110" s="19">
        <v>2.4698464247190498E-3</v>
      </c>
      <c r="M110" s="19">
        <v>0.51263395819542801</v>
      </c>
      <c r="N110" s="19">
        <v>8.12201058005585</v>
      </c>
      <c r="O110" s="19">
        <v>3.3799332247933501E-3</v>
      </c>
      <c r="P110" s="19">
        <v>5.1471487688124604</v>
      </c>
      <c r="Q110" s="19">
        <v>5.0626774535579999</v>
      </c>
      <c r="R110" s="19">
        <v>4.8865447371522999E-2</v>
      </c>
      <c r="S110" s="39">
        <v>1.35816713341886E-7</v>
      </c>
      <c r="T110" s="39">
        <v>6.0200540927714595E-7</v>
      </c>
      <c r="U110" s="19">
        <v>0.124231364546378</v>
      </c>
      <c r="V110" s="19">
        <v>88.085337419538206</v>
      </c>
      <c r="W110" s="39">
        <v>3.6890339744336898E-7</v>
      </c>
      <c r="X110" s="19">
        <v>0.85365964385028303</v>
      </c>
      <c r="Y110" s="39">
        <v>4.8683547856670304E-7</v>
      </c>
      <c r="Z110" s="19">
        <v>3.85582609299676</v>
      </c>
      <c r="AA110" s="19">
        <v>0.46338433041529598</v>
      </c>
      <c r="AB110" s="19">
        <v>0.482248214794609</v>
      </c>
      <c r="AC110" s="39">
        <v>8.3620334387052603E-7</v>
      </c>
      <c r="AD110" s="19">
        <v>7.8376575224066103E-2</v>
      </c>
      <c r="AE110" s="19">
        <v>0.104711961861989</v>
      </c>
      <c r="AF110" s="19">
        <v>2.31977464492457</v>
      </c>
      <c r="AG110" s="39">
        <v>4.56486408764438E-7</v>
      </c>
      <c r="AH110" s="39">
        <v>2.7596947380192998E-6</v>
      </c>
      <c r="AI110" s="19">
        <v>0.21592753671415499</v>
      </c>
      <c r="AJ110" s="19">
        <v>120.12621267304699</v>
      </c>
      <c r="AK110" s="19">
        <v>4.3956113032633396E-3</v>
      </c>
      <c r="AL110" s="39">
        <v>1.6738097635048699E-7</v>
      </c>
      <c r="AM110" s="19">
        <v>8.2145220739251196E-3</v>
      </c>
      <c r="AN110" s="19">
        <v>2.2740571418567398E-3</v>
      </c>
      <c r="AO110" s="19">
        <v>1.5063389470895701E-2</v>
      </c>
      <c r="AP110" s="19">
        <v>21.1146707146731</v>
      </c>
      <c r="AQ110" s="39">
        <v>6.6294916819509497E-7</v>
      </c>
      <c r="AR110" s="19">
        <v>0.31618058113873199</v>
      </c>
      <c r="AS110" s="19">
        <v>7.7168125571163797</v>
      </c>
      <c r="AT110" s="39">
        <v>9.9435687283865299E-8</v>
      </c>
      <c r="AU110" s="39">
        <v>9.2843643793711004E-7</v>
      </c>
      <c r="AV110" s="19">
        <v>9.6462840653978894</v>
      </c>
      <c r="AW110" s="19">
        <v>9.1248631156031401E-4</v>
      </c>
      <c r="AX110" s="19">
        <v>2.0092145167110199E-3</v>
      </c>
      <c r="AY110" s="19">
        <v>0.19386458194202499</v>
      </c>
      <c r="AZ110" s="19">
        <v>7.8529144207318904</v>
      </c>
      <c r="BA110" s="39">
        <v>4.1219255508146301E-7</v>
      </c>
      <c r="BB110" s="19">
        <v>1.3627925924537301</v>
      </c>
      <c r="BC110" s="39">
        <v>3.4332972619157101E-7</v>
      </c>
      <c r="BD110" s="19">
        <v>1.64403359108904</v>
      </c>
      <c r="BE110" s="19">
        <v>6.8767723603216396E-2</v>
      </c>
      <c r="BF110" s="19">
        <v>0.827670436817873</v>
      </c>
      <c r="BG110" s="39">
        <v>4.3696457150733099E-7</v>
      </c>
      <c r="BH110" s="19">
        <v>2.6987842276863199</v>
      </c>
      <c r="BI110" s="19">
        <v>91.743673516510498</v>
      </c>
      <c r="BJ110" s="19">
        <v>4.96828105609394E-2</v>
      </c>
      <c r="BK110" s="39">
        <v>1.2002679682443799E-7</v>
      </c>
      <c r="BL110" s="19">
        <v>3.0317452998892901E-2</v>
      </c>
      <c r="BM110" s="19">
        <v>85.0636747423099</v>
      </c>
      <c r="BN110" s="19">
        <v>2.2565528709286398E-2</v>
      </c>
      <c r="BO110" s="19">
        <v>10.104575521053601</v>
      </c>
      <c r="BP110" s="19">
        <v>0.327028127914955</v>
      </c>
      <c r="BQ110" s="39">
        <v>4.55469658448791E-7</v>
      </c>
      <c r="BR110" s="39">
        <v>4.8557257375296897E-7</v>
      </c>
      <c r="BS110" s="39">
        <v>3.8072798931997099E-7</v>
      </c>
      <c r="BT110" s="39">
        <v>2.7469143025896098E-7</v>
      </c>
      <c r="BU110" s="39">
        <v>4.06020898061174E-7</v>
      </c>
      <c r="BV110" s="19">
        <v>38.668418499141403</v>
      </c>
      <c r="BW110" s="19">
        <v>27.790787080765501</v>
      </c>
      <c r="BX110" s="19">
        <v>0.28053176660788798</v>
      </c>
      <c r="BY110" s="19">
        <v>0.27570936766651299</v>
      </c>
      <c r="BZ110" s="19">
        <v>0.83930390075987504</v>
      </c>
      <c r="CA110" s="19">
        <v>6.4314231273501301</v>
      </c>
      <c r="CB110" s="19">
        <v>0.45802779041417402</v>
      </c>
      <c r="CC110" s="19">
        <v>8.5786924870160999E-3</v>
      </c>
      <c r="CD110" s="19">
        <v>0.48016620627726903</v>
      </c>
      <c r="CE110" s="19">
        <v>56.960917334750697</v>
      </c>
      <c r="CF110" s="19">
        <v>5.3947921025431202E-2</v>
      </c>
      <c r="CG110" s="19">
        <v>17.245678242401201</v>
      </c>
      <c r="CH110" s="19">
        <v>0.37254885700710699</v>
      </c>
      <c r="CI110" s="19">
        <v>0.26082763039072299</v>
      </c>
      <c r="CJ110" s="19">
        <v>1.7844558418199999E-2</v>
      </c>
      <c r="CK110" s="39">
        <v>6.6993700231554297E-7</v>
      </c>
      <c r="CL110" s="19">
        <v>9.3829869710268798E-2</v>
      </c>
      <c r="CM110" s="39">
        <v>4.1425309716570099E-6</v>
      </c>
      <c r="CN110" s="39">
        <v>3.4559522006328998E-7</v>
      </c>
      <c r="CO110" s="19">
        <v>0.36934663779079802</v>
      </c>
      <c r="CP110" s="19">
        <v>8.5087978916992893E-3</v>
      </c>
      <c r="CQ110" s="39">
        <v>8.5469931183440399E-7</v>
      </c>
      <c r="CR110" s="19">
        <v>2.3887242319379099E-3</v>
      </c>
      <c r="CS110" s="19">
        <v>24.6280176026955</v>
      </c>
      <c r="CT110" s="19">
        <v>5.5151429630081603</v>
      </c>
      <c r="CU110" s="19">
        <v>4.6924174974838104</v>
      </c>
      <c r="CV110" s="39">
        <v>4.4321210426248102E-7</v>
      </c>
      <c r="CW110" s="39">
        <v>5.1491484990698796E-7</v>
      </c>
      <c r="CX110" s="19">
        <v>2.2954374583615</v>
      </c>
      <c r="CY110" s="19">
        <v>4.8001390883263603E-3</v>
      </c>
      <c r="CZ110" s="19">
        <v>0.51440499937332396</v>
      </c>
      <c r="DA110" s="19">
        <v>3.9939757781737102</v>
      </c>
      <c r="DB110" s="39">
        <v>2.7629663140424299E-7</v>
      </c>
      <c r="DC110" s="39">
        <v>4.9925938978649105E-7</v>
      </c>
      <c r="DD110" s="19">
        <v>0.93899916493254099</v>
      </c>
      <c r="DE110" s="19">
        <v>4.2238253796805E-2</v>
      </c>
      <c r="DF110" s="19">
        <v>0</v>
      </c>
      <c r="DG110" s="19">
        <v>1.5301739526653301E-2</v>
      </c>
      <c r="DH110" s="19">
        <v>8.9871340777881899E-3</v>
      </c>
      <c r="DI110" s="19">
        <v>2.6029583575143098E-2</v>
      </c>
      <c r="DJ110" s="39">
        <v>2.7589061644178298E-7</v>
      </c>
      <c r="DK110" s="19">
        <v>11.2291014206605</v>
      </c>
      <c r="DL110" s="19">
        <v>7.0612322147302997</v>
      </c>
      <c r="DM110" s="19">
        <v>0.12848595697595899</v>
      </c>
      <c r="DN110" s="39">
        <v>3.1088977791177902E-7</v>
      </c>
      <c r="DO110" s="19">
        <v>0.278623562717498</v>
      </c>
      <c r="DP110" s="19">
        <v>0.51333634298303799</v>
      </c>
      <c r="DQ110" s="19">
        <v>0.63461073225701803</v>
      </c>
      <c r="DR110" s="19">
        <v>6.0930448570534401E-3</v>
      </c>
      <c r="DS110" s="19">
        <v>0.418276661315301</v>
      </c>
      <c r="DT110" s="19">
        <v>1.6762007291449599E-2</v>
      </c>
      <c r="DU110" s="19">
        <v>0.86101715842684301</v>
      </c>
      <c r="DV110" s="19">
        <v>7.6439042422446202E-3</v>
      </c>
      <c r="DW110" s="19">
        <v>0.13920429009590499</v>
      </c>
      <c r="DX110" s="19">
        <v>22.1011415874273</v>
      </c>
      <c r="DY110" s="19">
        <v>34.093934968442198</v>
      </c>
      <c r="DZ110" s="19">
        <v>0.52936561300321106</v>
      </c>
      <c r="EA110" s="19">
        <v>0.147894835527494</v>
      </c>
      <c r="EB110" s="19">
        <v>0.16672565842873699</v>
      </c>
      <c r="EC110" s="19">
        <v>0.117393846473169</v>
      </c>
      <c r="ED110" s="19">
        <v>1.81021378969567</v>
      </c>
      <c r="EE110" s="19">
        <v>449.48429740322001</v>
      </c>
      <c r="EF110" s="19">
        <v>1.64012704338834E-2</v>
      </c>
      <c r="EG110" s="39">
        <v>1.10774076657473E-7</v>
      </c>
      <c r="EH110" s="39">
        <v>6.4875599050672905E-7</v>
      </c>
      <c r="EI110" s="19">
        <v>11.4542237239262</v>
      </c>
      <c r="EJ110" s="19">
        <v>1.16285905089009</v>
      </c>
      <c r="EK110" s="19">
        <v>280.66081784365298</v>
      </c>
      <c r="EL110" s="19">
        <v>3.7634518443450102E-2</v>
      </c>
      <c r="EM110" s="19">
        <v>0.46065134855853301</v>
      </c>
      <c r="EN110" s="19">
        <v>4.4481612196416798</v>
      </c>
      <c r="EO110" s="19">
        <v>35.742499729347998</v>
      </c>
      <c r="EP110" s="19">
        <v>0.10046813033952399</v>
      </c>
      <c r="EQ110" s="39">
        <v>3.2164088061506699E-9</v>
      </c>
      <c r="ER110" s="19">
        <v>1.00647283021042</v>
      </c>
      <c r="ES110" s="39">
        <v>2.1624317944685102E-6</v>
      </c>
      <c r="ET110" s="19">
        <v>1.44250001919268</v>
      </c>
      <c r="EU110" s="19">
        <v>1.8980108056228399E-2</v>
      </c>
      <c r="EV110" s="39">
        <v>6.5931443826782795E-7</v>
      </c>
      <c r="EW110" s="39">
        <v>4.6558119078717E-7</v>
      </c>
      <c r="EX110" s="19">
        <v>0.17890328984564</v>
      </c>
      <c r="EY110" s="19">
        <v>4.5926547733261502</v>
      </c>
      <c r="EZ110" s="19">
        <v>15.7023391791116</v>
      </c>
      <c r="FA110" s="19">
        <v>1.20814798703931E-2</v>
      </c>
      <c r="FB110" s="19">
        <v>8.3581787316305594</v>
      </c>
      <c r="FC110" s="39">
        <v>1.97763317492042E-7</v>
      </c>
      <c r="FD110" s="19">
        <v>0.40212433108596501</v>
      </c>
      <c r="FE110" s="19">
        <v>15.492278931657101</v>
      </c>
      <c r="FF110" s="39">
        <v>1.83760625614445E-7</v>
      </c>
      <c r="FG110" s="19">
        <v>9.1895734584972405E-4</v>
      </c>
      <c r="FH110" s="39">
        <v>4.6611611142197098E-7</v>
      </c>
      <c r="FI110" s="19">
        <v>0.182339252130713</v>
      </c>
      <c r="FJ110" s="19">
        <v>72.406460356576005</v>
      </c>
      <c r="FK110" s="19">
        <v>7.42488070144523E-2</v>
      </c>
      <c r="FL110" s="19">
        <v>9.3518384832245394E-2</v>
      </c>
      <c r="FM110" s="19">
        <v>5.3849894281079003</v>
      </c>
      <c r="FN110" s="19">
        <v>6.2364080837609004</v>
      </c>
      <c r="FO110" s="19">
        <v>5.89885069541522</v>
      </c>
      <c r="FP110" s="39">
        <v>3.2845052266693002E-7</v>
      </c>
      <c r="FQ110" s="19">
        <v>9.7519378359243305</v>
      </c>
      <c r="FR110" s="39">
        <v>4.2725930118112098E-7</v>
      </c>
      <c r="FS110" s="19">
        <v>0.41343432697712501</v>
      </c>
      <c r="FT110" s="39">
        <v>5.03816674858283E-7</v>
      </c>
      <c r="FU110" s="19">
        <v>2.1497911805333998</v>
      </c>
      <c r="FV110" s="19">
        <v>6.7036742068258395E-2</v>
      </c>
      <c r="FW110" s="19">
        <v>1.20157799923608</v>
      </c>
      <c r="FX110" s="39">
        <v>5.6011704244718197E-7</v>
      </c>
      <c r="FY110" s="39">
        <v>8.7920248379015595E-7</v>
      </c>
      <c r="FZ110" s="19">
        <v>1821.92229678278</v>
      </c>
      <c r="GA110" s="15">
        <v>0.153</v>
      </c>
      <c r="GB110" s="15">
        <v>1.9E-2</v>
      </c>
      <c r="GC110" s="15">
        <v>0.215</v>
      </c>
      <c r="GD110" s="15">
        <v>1.0999999999999999E-2</v>
      </c>
      <c r="GE110" s="15">
        <v>2.581</v>
      </c>
      <c r="GF110" s="15">
        <v>0.02</v>
      </c>
      <c r="GG110" s="15">
        <v>0</v>
      </c>
      <c r="GH110" s="15">
        <v>6.5000000000000002E-2</v>
      </c>
      <c r="GI110" s="15">
        <v>0</v>
      </c>
      <c r="GJ110" s="15">
        <v>2.9000000000000001E-2</v>
      </c>
      <c r="GK110" s="15">
        <v>1.4999999999999999E-2</v>
      </c>
      <c r="GL110" s="15">
        <v>1.4999999999999999E-2</v>
      </c>
      <c r="GM110" s="15">
        <v>0</v>
      </c>
      <c r="GN110" s="15">
        <v>4.3999999999999997E-2</v>
      </c>
    </row>
    <row r="111" spans="1:196">
      <c r="A111" s="19" t="s">
        <v>332</v>
      </c>
      <c r="B111" s="19" t="s">
        <v>333</v>
      </c>
      <c r="C111" s="19">
        <v>0.740997598767559</v>
      </c>
      <c r="D111" s="19">
        <v>7.5981670737898703</v>
      </c>
      <c r="E111" s="19">
        <v>440.599465572258</v>
      </c>
      <c r="F111" s="19">
        <v>107.09189801995601</v>
      </c>
      <c r="G111" s="19">
        <v>153.84416544405201</v>
      </c>
      <c r="H111" s="19">
        <v>2.5158926167453899</v>
      </c>
      <c r="I111" s="19">
        <v>83.101983070089702</v>
      </c>
      <c r="J111" s="19">
        <v>184.25375814790601</v>
      </c>
      <c r="K111" s="19">
        <v>5.2057212268336901</v>
      </c>
      <c r="L111" s="19">
        <v>5.1437558238297001E-2</v>
      </c>
      <c r="M111" s="19">
        <v>11.87734679233</v>
      </c>
      <c r="N111" s="19">
        <v>170.82479094896499</v>
      </c>
      <c r="O111" s="19">
        <v>9.9055885168523802E-2</v>
      </c>
      <c r="P111" s="19">
        <v>26.455396577658899</v>
      </c>
      <c r="Q111" s="19">
        <v>595.12141766894604</v>
      </c>
      <c r="R111" s="19">
        <v>3.7974485953670201E-2</v>
      </c>
      <c r="S111" s="19">
        <v>33.068933351129097</v>
      </c>
      <c r="T111" s="39">
        <v>2.5475877859635201E-7</v>
      </c>
      <c r="U111" s="19">
        <v>0.373722110762363</v>
      </c>
      <c r="V111" s="19">
        <v>3.9182859512236501</v>
      </c>
      <c r="W111" s="19">
        <v>3.84945180726501E-2</v>
      </c>
      <c r="X111" s="19">
        <v>1954.2979803815199</v>
      </c>
      <c r="Y111" s="19">
        <v>2.1928854086172601E-2</v>
      </c>
      <c r="Z111" s="19">
        <v>98.971945377409696</v>
      </c>
      <c r="AA111" s="19">
        <v>116.051634569206</v>
      </c>
      <c r="AB111" s="19">
        <v>2.51859024607259</v>
      </c>
      <c r="AC111" s="19">
        <v>2.9270344094661298</v>
      </c>
      <c r="AD111" s="19">
        <v>3.0916081564891198</v>
      </c>
      <c r="AE111" s="19">
        <v>133.85052051730199</v>
      </c>
      <c r="AF111" s="19">
        <v>422.76332532238303</v>
      </c>
      <c r="AG111" s="19">
        <v>2.72860725943044</v>
      </c>
      <c r="AH111" s="19">
        <v>21.2401214575642</v>
      </c>
      <c r="AI111" s="19">
        <v>25.976164035740702</v>
      </c>
      <c r="AJ111" s="19">
        <v>757.67850693509797</v>
      </c>
      <c r="AK111" s="19">
        <v>26.778456862443601</v>
      </c>
      <c r="AL111" s="19">
        <v>1.38590520601068</v>
      </c>
      <c r="AM111" s="19">
        <v>49.083393063719797</v>
      </c>
      <c r="AN111" s="19">
        <v>2.9145516376843501</v>
      </c>
      <c r="AO111" s="19">
        <v>269.49363364029801</v>
      </c>
      <c r="AP111" s="19">
        <v>17.454605107840798</v>
      </c>
      <c r="AQ111" s="19">
        <v>5.1326610981281897</v>
      </c>
      <c r="AR111" s="19">
        <v>1.3928648938975701</v>
      </c>
      <c r="AS111" s="19">
        <v>69.173275450682894</v>
      </c>
      <c r="AT111" s="19">
        <v>0.20202227077621099</v>
      </c>
      <c r="AU111" s="19">
        <v>29.149064330567601</v>
      </c>
      <c r="AV111" s="19">
        <v>209.21164372220599</v>
      </c>
      <c r="AW111" s="19">
        <v>8.4855135542893496</v>
      </c>
      <c r="AX111" s="19">
        <v>3.9631006149274302</v>
      </c>
      <c r="AY111" s="19">
        <v>1.6243370443721199</v>
      </c>
      <c r="AZ111" s="19">
        <v>249.345848140996</v>
      </c>
      <c r="BA111" s="19">
        <v>0.973459942420425</v>
      </c>
      <c r="BB111" s="19">
        <v>107.19425611841299</v>
      </c>
      <c r="BC111" s="19">
        <v>0.15735635954531599</v>
      </c>
      <c r="BD111" s="19">
        <v>13.9963971374377</v>
      </c>
      <c r="BE111" s="19">
        <v>1.5482996226821</v>
      </c>
      <c r="BF111" s="19">
        <v>443.00526095145301</v>
      </c>
      <c r="BG111" s="19">
        <v>0.217530139151482</v>
      </c>
      <c r="BH111" s="19">
        <v>26.441079404516699</v>
      </c>
      <c r="BI111" s="19">
        <v>7842.0580851140503</v>
      </c>
      <c r="BJ111" s="19">
        <v>98.781110439203005</v>
      </c>
      <c r="BK111" s="19">
        <v>4.84971619844214</v>
      </c>
      <c r="BL111" s="19">
        <v>13.7251939681148</v>
      </c>
      <c r="BM111" s="19">
        <v>1321.1701319229501</v>
      </c>
      <c r="BN111" s="19">
        <v>269.45240444553502</v>
      </c>
      <c r="BO111" s="19">
        <v>61.501017457725503</v>
      </c>
      <c r="BP111" s="19">
        <v>1.19656403630374</v>
      </c>
      <c r="BQ111" s="19">
        <v>116.63978836937</v>
      </c>
      <c r="BR111" s="19">
        <v>6.6802224197397599</v>
      </c>
      <c r="BS111" s="19">
        <v>1.25346867269777</v>
      </c>
      <c r="BT111" s="19">
        <v>5.9904566413726297</v>
      </c>
      <c r="BU111" s="19">
        <v>0.35353563244615999</v>
      </c>
      <c r="BV111" s="19">
        <v>12.376886819349499</v>
      </c>
      <c r="BW111" s="19">
        <v>28.8517057034719</v>
      </c>
      <c r="BX111" s="19">
        <v>5.58265071913491</v>
      </c>
      <c r="BY111" s="19">
        <v>2185.9556899967101</v>
      </c>
      <c r="BZ111" s="19">
        <v>76.891824431349704</v>
      </c>
      <c r="CA111" s="19">
        <v>3.1706511410743601</v>
      </c>
      <c r="CB111" s="19">
        <v>16.332906019155399</v>
      </c>
      <c r="CC111" s="19">
        <v>211.977377692055</v>
      </c>
      <c r="CD111" s="19">
        <v>35.408139263029199</v>
      </c>
      <c r="CE111" s="19">
        <v>1295.00340061785</v>
      </c>
      <c r="CF111" s="19">
        <v>0.32093454958529999</v>
      </c>
      <c r="CG111" s="19">
        <v>444.02989008945201</v>
      </c>
      <c r="CH111" s="19">
        <v>48.384545724527499</v>
      </c>
      <c r="CI111" s="19">
        <v>1.28024627003961</v>
      </c>
      <c r="CJ111" s="19">
        <v>20.153127362234901</v>
      </c>
      <c r="CK111" s="19">
        <v>3.6045927552805702E-2</v>
      </c>
      <c r="CL111" s="19">
        <v>114.360393391589</v>
      </c>
      <c r="CM111" s="19">
        <v>0.38639090632600698</v>
      </c>
      <c r="CN111" s="19">
        <v>1.6765274276680099E-2</v>
      </c>
      <c r="CO111" s="19">
        <v>7.2435928149890199</v>
      </c>
      <c r="CP111" s="19">
        <v>171.69781588164099</v>
      </c>
      <c r="CQ111" s="19">
        <v>0.311739480335816</v>
      </c>
      <c r="CR111" s="19">
        <v>0.89006056084729901</v>
      </c>
      <c r="CS111" s="19">
        <v>183.78199492661099</v>
      </c>
      <c r="CT111" s="19">
        <v>17.8289296091938</v>
      </c>
      <c r="CU111" s="19">
        <v>63.802090164689901</v>
      </c>
      <c r="CV111" s="19">
        <v>6.7659462403427604</v>
      </c>
      <c r="CW111" s="19">
        <v>0.31888254001498401</v>
      </c>
      <c r="CX111" s="19">
        <v>12.178812596672801</v>
      </c>
      <c r="CY111" s="19">
        <v>0.186895459459123</v>
      </c>
      <c r="CZ111" s="19">
        <v>192.02271765083299</v>
      </c>
      <c r="DA111" s="19">
        <v>15.730734850197001</v>
      </c>
      <c r="DB111" s="19">
        <v>198.72723642516601</v>
      </c>
      <c r="DC111" s="19">
        <v>12.540216021484699</v>
      </c>
      <c r="DD111" s="19">
        <v>157.71906590754301</v>
      </c>
      <c r="DE111" s="19">
        <v>1.30842545048131</v>
      </c>
      <c r="DF111" s="19">
        <v>3.1931476618836001</v>
      </c>
      <c r="DG111" s="19">
        <v>0</v>
      </c>
      <c r="DH111" s="19">
        <v>37.129217805267899</v>
      </c>
      <c r="DI111" s="19">
        <v>5.00888481196729</v>
      </c>
      <c r="DJ111" s="19">
        <v>17.440317058744199</v>
      </c>
      <c r="DK111" s="19">
        <v>0.18264573920327201</v>
      </c>
      <c r="DL111" s="19">
        <v>670.94983645616605</v>
      </c>
      <c r="DM111" s="19">
        <v>101.31099902468</v>
      </c>
      <c r="DN111" s="19">
        <v>0.77142363109690404</v>
      </c>
      <c r="DO111" s="19">
        <v>95.394612580203997</v>
      </c>
      <c r="DP111" s="19">
        <v>315.56295398395298</v>
      </c>
      <c r="DQ111" s="19">
        <v>150.90912608603901</v>
      </c>
      <c r="DR111" s="19">
        <v>9.4409583101350005</v>
      </c>
      <c r="DS111" s="19">
        <v>278.66950911650099</v>
      </c>
      <c r="DT111" s="19">
        <v>0.43133751490800698</v>
      </c>
      <c r="DU111" s="19">
        <v>0.18385174557078901</v>
      </c>
      <c r="DV111" s="19">
        <v>1.08718059579948</v>
      </c>
      <c r="DW111" s="19">
        <v>101.29934688513301</v>
      </c>
      <c r="DX111" s="19">
        <v>9.7945257141050295</v>
      </c>
      <c r="DY111" s="19">
        <v>196.667737075861</v>
      </c>
      <c r="DZ111" s="19">
        <v>335.249468325203</v>
      </c>
      <c r="EA111" s="19">
        <v>61.144213216282097</v>
      </c>
      <c r="EB111" s="19">
        <v>212.39160608786</v>
      </c>
      <c r="EC111" s="19">
        <v>0.86427433258500097</v>
      </c>
      <c r="ED111" s="19">
        <v>129.24341423001599</v>
      </c>
      <c r="EE111" s="19">
        <v>191.073309981059</v>
      </c>
      <c r="EF111" s="19">
        <v>4.3429899655530502</v>
      </c>
      <c r="EG111" s="39">
        <v>1.0117666780339E-7</v>
      </c>
      <c r="EH111" s="19">
        <v>1.54519123714735</v>
      </c>
      <c r="EI111" s="19">
        <v>285.177592426724</v>
      </c>
      <c r="EJ111" s="19">
        <v>160.07057695316399</v>
      </c>
      <c r="EK111" s="19">
        <v>3.6121712545072602</v>
      </c>
      <c r="EL111" s="19">
        <v>30.190698056117999</v>
      </c>
      <c r="EM111" s="19">
        <v>763.06067705732505</v>
      </c>
      <c r="EN111" s="19">
        <v>34.376281407186397</v>
      </c>
      <c r="EO111" s="19">
        <v>15.9254941526008</v>
      </c>
      <c r="EP111" s="19">
        <v>8.1567728907429193E-2</v>
      </c>
      <c r="EQ111" s="19">
        <v>3.0931201886591E-2</v>
      </c>
      <c r="ER111" s="19">
        <v>101.93240068938201</v>
      </c>
      <c r="ES111" s="39">
        <v>6.6312063880706597E-7</v>
      </c>
      <c r="ET111" s="19">
        <v>5873.2880554705398</v>
      </c>
      <c r="EU111" s="19">
        <v>3.9170813386761298</v>
      </c>
      <c r="EV111" s="19">
        <v>12.339930090078401</v>
      </c>
      <c r="EW111" s="19">
        <v>37.947880665794997</v>
      </c>
      <c r="EX111" s="19">
        <v>0.55328942067031806</v>
      </c>
      <c r="EY111" s="19">
        <v>90.5852586252051</v>
      </c>
      <c r="EZ111" s="19">
        <v>216.01377625865101</v>
      </c>
      <c r="FA111" s="19">
        <v>67.600490703643004</v>
      </c>
      <c r="FB111" s="19">
        <v>53.705613471446902</v>
      </c>
      <c r="FC111" s="19">
        <v>7.8640533916540401E-3</v>
      </c>
      <c r="FD111" s="19">
        <v>61.8476456705922</v>
      </c>
      <c r="FE111" s="19">
        <v>1.3051042911789801</v>
      </c>
      <c r="FF111" s="39">
        <v>1.4841951825649201E-7</v>
      </c>
      <c r="FG111" s="19">
        <v>14.3935475010939</v>
      </c>
      <c r="FH111" s="19">
        <v>6.1810096057286996</v>
      </c>
      <c r="FI111" s="19">
        <v>174.04579903925</v>
      </c>
      <c r="FJ111" s="19">
        <v>1198.0821934318201</v>
      </c>
      <c r="FK111" s="19">
        <v>0.351787181499853</v>
      </c>
      <c r="FL111" s="19">
        <v>3.9268694789775598</v>
      </c>
      <c r="FM111" s="19">
        <v>52.068030287979397</v>
      </c>
      <c r="FN111" s="19">
        <v>127.495864952109</v>
      </c>
      <c r="FO111" s="19">
        <v>1048.7493381174399</v>
      </c>
      <c r="FP111" s="19">
        <v>16.286472160984601</v>
      </c>
      <c r="FQ111" s="19">
        <v>1632.9815656036701</v>
      </c>
      <c r="FR111" s="19">
        <v>16.7565888960576</v>
      </c>
      <c r="FS111" s="19">
        <v>0.102181824811005</v>
      </c>
      <c r="FT111" s="19">
        <v>1.7107130921638802E-2</v>
      </c>
      <c r="FU111" s="19">
        <v>175.64822385321901</v>
      </c>
      <c r="FV111" s="19">
        <v>7.8082419592355699</v>
      </c>
      <c r="FW111" s="19">
        <v>11.082498427090901</v>
      </c>
      <c r="FX111" s="19">
        <v>0.13659554224595</v>
      </c>
      <c r="FY111" s="19">
        <v>0.27733346066432601</v>
      </c>
      <c r="FZ111" s="19">
        <v>37425.731522035203</v>
      </c>
      <c r="GA111" s="15">
        <v>1983.383</v>
      </c>
      <c r="GB111" s="15">
        <v>0</v>
      </c>
      <c r="GC111" s="15">
        <v>3.6560000000000001</v>
      </c>
      <c r="GD111" s="15">
        <v>0</v>
      </c>
      <c r="GE111" s="15">
        <v>218.82900000000001</v>
      </c>
      <c r="GF111" s="15">
        <v>4.0000000000000001E-3</v>
      </c>
      <c r="GG111" s="15">
        <v>0</v>
      </c>
      <c r="GH111" s="15">
        <v>0</v>
      </c>
      <c r="GI111" s="15">
        <v>25.785</v>
      </c>
      <c r="GJ111" s="15">
        <v>0.13800000000000001</v>
      </c>
      <c r="GK111" s="15">
        <v>0</v>
      </c>
      <c r="GL111" s="15">
        <v>23.728000000000002</v>
      </c>
      <c r="GM111" s="15">
        <v>0</v>
      </c>
      <c r="GN111" s="15">
        <v>1.0999999999999999E-2</v>
      </c>
    </row>
    <row r="112" spans="1:196">
      <c r="A112" s="19" t="s">
        <v>334</v>
      </c>
      <c r="B112" s="19" t="s">
        <v>335</v>
      </c>
      <c r="C112" s="19">
        <v>3.5097624436394297E-2</v>
      </c>
      <c r="D112" s="19">
        <v>1.6670311410728299E-2</v>
      </c>
      <c r="E112" s="19">
        <v>0.45913324893715102</v>
      </c>
      <c r="F112" s="19">
        <v>5.2209213192161501</v>
      </c>
      <c r="G112" s="19">
        <v>10.9506643296661</v>
      </c>
      <c r="H112" s="19">
        <v>1.63265909542238E-4</v>
      </c>
      <c r="I112" s="19">
        <v>5.0874340275708203</v>
      </c>
      <c r="J112" s="19">
        <v>4.1569797093720098</v>
      </c>
      <c r="K112" s="19">
        <v>1.09170281940951E-2</v>
      </c>
      <c r="L112" s="19">
        <v>5.6648506485742903E-4</v>
      </c>
      <c r="M112" s="19">
        <v>9.8327721702465798</v>
      </c>
      <c r="N112" s="19">
        <v>2.3428025438195399</v>
      </c>
      <c r="O112" s="19">
        <v>2.6879141997196302E-4</v>
      </c>
      <c r="P112" s="19">
        <v>0.32867295286682802</v>
      </c>
      <c r="Q112" s="19">
        <v>80.702684552944106</v>
      </c>
      <c r="R112" s="19">
        <v>2.4077114962911698E-2</v>
      </c>
      <c r="S112" s="19">
        <v>5.0384491204579801E-2</v>
      </c>
      <c r="T112" s="39">
        <v>1.81532186363973E-7</v>
      </c>
      <c r="U112" s="19">
        <v>3.3209287949362801E-2</v>
      </c>
      <c r="V112" s="19">
        <v>2.8519273026702301E-2</v>
      </c>
      <c r="W112" s="19">
        <v>13.504354722331</v>
      </c>
      <c r="X112" s="19">
        <v>2.6523670522801699</v>
      </c>
      <c r="Y112" s="19">
        <v>6.3852421527180694E-2</v>
      </c>
      <c r="Z112" s="19">
        <v>5.1416909195825404</v>
      </c>
      <c r="AA112" s="19">
        <v>2.2263402709229298E-2</v>
      </c>
      <c r="AB112" s="19">
        <v>0.16795099239029199</v>
      </c>
      <c r="AC112" s="19">
        <v>3.1596498804444101E-3</v>
      </c>
      <c r="AD112" s="19">
        <v>0.30304291384090898</v>
      </c>
      <c r="AE112" s="19">
        <v>0.125642657189345</v>
      </c>
      <c r="AF112" s="19">
        <v>3.6504608401204601</v>
      </c>
      <c r="AG112" s="19">
        <v>8.3075988243872995E-2</v>
      </c>
      <c r="AH112" s="19">
        <v>2.0649433854506901E-2</v>
      </c>
      <c r="AI112" s="19">
        <v>0.21092719439621199</v>
      </c>
      <c r="AJ112" s="19">
        <v>223.72039442158999</v>
      </c>
      <c r="AK112" s="19">
        <v>7.1593559328306897</v>
      </c>
      <c r="AL112" s="19">
        <v>5.6878537120154803E-2</v>
      </c>
      <c r="AM112" s="19">
        <v>1.35735940392008</v>
      </c>
      <c r="AN112" s="19">
        <v>0.48722726556046198</v>
      </c>
      <c r="AO112" s="19">
        <v>0.61603032441571404</v>
      </c>
      <c r="AP112" s="19">
        <v>1.18560321049918</v>
      </c>
      <c r="AQ112" s="19">
        <v>3.3381925520746897E-2</v>
      </c>
      <c r="AR112" s="19">
        <v>3.93355678665203</v>
      </c>
      <c r="AS112" s="19">
        <v>3.8376031890975901</v>
      </c>
      <c r="AT112" s="19">
        <v>7.1678320107312704E-2</v>
      </c>
      <c r="AU112" s="19">
        <v>6.6791203482678698</v>
      </c>
      <c r="AV112" s="19">
        <v>36.6109233949933</v>
      </c>
      <c r="AW112" s="19">
        <v>6.29564303416246E-4</v>
      </c>
      <c r="AX112" s="19">
        <v>0.20837438829674901</v>
      </c>
      <c r="AY112" s="19">
        <v>4.1879103043563203E-2</v>
      </c>
      <c r="AZ112" s="19">
        <v>5.9092829782588202E-2</v>
      </c>
      <c r="BA112" s="19">
        <v>4.4854658961059301E-4</v>
      </c>
      <c r="BB112" s="19">
        <v>0.109924379312763</v>
      </c>
      <c r="BC112" s="19">
        <v>3.2638181813762299E-3</v>
      </c>
      <c r="BD112" s="19">
        <v>1.0574766531851101E-2</v>
      </c>
      <c r="BE112" s="19">
        <v>4.0649952130805502</v>
      </c>
      <c r="BF112" s="19">
        <v>6.3059481342352605E-2</v>
      </c>
      <c r="BG112" s="19">
        <v>1.47810037176236E-2</v>
      </c>
      <c r="BH112" s="19">
        <v>12.344992571602999</v>
      </c>
      <c r="BI112" s="19">
        <v>121.679116793405</v>
      </c>
      <c r="BJ112" s="19">
        <v>0.33819760077330702</v>
      </c>
      <c r="BK112" s="19">
        <v>3.5685049108271599E-3</v>
      </c>
      <c r="BL112" s="19">
        <v>15.8702876279264</v>
      </c>
      <c r="BM112" s="19">
        <v>20.882843561046101</v>
      </c>
      <c r="BN112" s="19">
        <v>1.9802897798893699</v>
      </c>
      <c r="BO112" s="19">
        <v>8.70590942265245</v>
      </c>
      <c r="BP112" s="19">
        <v>3.7764926033423303E-2</v>
      </c>
      <c r="BQ112" s="19">
        <v>7.6702037088146699E-2</v>
      </c>
      <c r="BR112" s="39">
        <v>9.4822445398709896E-8</v>
      </c>
      <c r="BS112" s="19">
        <v>3.2881381635857902E-2</v>
      </c>
      <c r="BT112" s="19">
        <v>0.165872799201884</v>
      </c>
      <c r="BU112" s="19">
        <v>0.15256138671880501</v>
      </c>
      <c r="BV112" s="19">
        <v>59.566485666588399</v>
      </c>
      <c r="BW112" s="19">
        <v>1.34879661759237</v>
      </c>
      <c r="BX112" s="19">
        <v>1.0773583701212399</v>
      </c>
      <c r="BY112" s="19">
        <v>1045.3670815386199</v>
      </c>
      <c r="BZ112" s="19">
        <v>8.9070893896053001</v>
      </c>
      <c r="CA112" s="19">
        <v>1.01174271656485</v>
      </c>
      <c r="CB112" s="19">
        <v>1.9139474984922801E-3</v>
      </c>
      <c r="CC112" s="19">
        <v>9.3585380603556292</v>
      </c>
      <c r="CD112" s="19">
        <v>0.14101030963758901</v>
      </c>
      <c r="CE112" s="19">
        <v>153.30103675391101</v>
      </c>
      <c r="CF112" s="19">
        <v>2.28520699965181E-2</v>
      </c>
      <c r="CG112" s="19">
        <v>30.244810614744502</v>
      </c>
      <c r="CH112" s="19">
        <v>0.399893606523754</v>
      </c>
      <c r="CI112" s="19">
        <v>0.31356028136085401</v>
      </c>
      <c r="CJ112" s="19">
        <v>7.45674367426136</v>
      </c>
      <c r="CK112" s="39">
        <v>9.9366231072183005E-8</v>
      </c>
      <c r="CL112" s="19">
        <v>0.49151575929383001</v>
      </c>
      <c r="CM112" s="39">
        <v>6.7799298847424097E-8</v>
      </c>
      <c r="CN112" s="19">
        <v>6.4610068028597596E-3</v>
      </c>
      <c r="CO112" s="19">
        <v>0.271170157341587</v>
      </c>
      <c r="CP112" s="19">
        <v>3.0064777769175599</v>
      </c>
      <c r="CQ112" s="19">
        <v>6.4587935820758204</v>
      </c>
      <c r="CR112" s="19">
        <v>2.33121300185219E-2</v>
      </c>
      <c r="CS112" s="19">
        <v>0.121336610173154</v>
      </c>
      <c r="CT112" s="19">
        <v>10.6182476208651</v>
      </c>
      <c r="CU112" s="19">
        <v>26.108175453030999</v>
      </c>
      <c r="CV112" s="19">
        <v>0.50966348429794195</v>
      </c>
      <c r="CW112" s="19">
        <v>25.616982116357899</v>
      </c>
      <c r="CX112" s="19">
        <v>4.1042212703945697</v>
      </c>
      <c r="CY112" s="19">
        <v>1.9368138519232001E-3</v>
      </c>
      <c r="CZ112" s="19">
        <v>3.2239564436507002E-2</v>
      </c>
      <c r="DA112" s="19">
        <v>0.162022008195085</v>
      </c>
      <c r="DB112" s="19">
        <v>1.2635351494738101</v>
      </c>
      <c r="DC112" s="19">
        <v>14.356091076635099</v>
      </c>
      <c r="DD112" s="19">
        <v>8.3321368722574398</v>
      </c>
      <c r="DE112" s="19">
        <v>2.8706055648307599E-3</v>
      </c>
      <c r="DF112" s="19">
        <v>8.1969379161965104E-4</v>
      </c>
      <c r="DG112" s="19">
        <v>0.181584288236708</v>
      </c>
      <c r="DH112" s="19">
        <v>0</v>
      </c>
      <c r="DI112" s="19">
        <v>0.65536389928481198</v>
      </c>
      <c r="DJ112" s="19">
        <v>30.496321763110299</v>
      </c>
      <c r="DK112" s="19">
        <v>1.5129676553354601</v>
      </c>
      <c r="DL112" s="19">
        <v>686.52172092302305</v>
      </c>
      <c r="DM112" s="19">
        <v>7.4934700185122702E-2</v>
      </c>
      <c r="DN112" s="19">
        <v>7.7188604954606194E-2</v>
      </c>
      <c r="DO112" s="19">
        <v>3.7193989310057698E-2</v>
      </c>
      <c r="DP112" s="19">
        <v>0.72473512684665997</v>
      </c>
      <c r="DQ112" s="19">
        <v>3.4294122976421102</v>
      </c>
      <c r="DR112" s="19">
        <v>0.1419662413104</v>
      </c>
      <c r="DS112" s="19">
        <v>0.75904684503141195</v>
      </c>
      <c r="DT112" s="19">
        <v>0.35578587274085999</v>
      </c>
      <c r="DU112" s="19">
        <v>1.42863699289485E-2</v>
      </c>
      <c r="DV112" s="19">
        <v>7.2693306484448105E-4</v>
      </c>
      <c r="DW112" s="19">
        <v>5.3241587173755003E-2</v>
      </c>
      <c r="DX112" s="19">
        <v>2.4244033245140399</v>
      </c>
      <c r="DY112" s="19">
        <v>30.532281307078101</v>
      </c>
      <c r="DZ112" s="19">
        <v>71.996021018771302</v>
      </c>
      <c r="EA112" s="19">
        <v>2.1256506893741198</v>
      </c>
      <c r="EB112" s="19">
        <v>17.950780098832499</v>
      </c>
      <c r="EC112" s="19">
        <v>3.5912518561878902E-4</v>
      </c>
      <c r="ED112" s="19">
        <v>19.202701528488401</v>
      </c>
      <c r="EE112" s="19">
        <v>18.1942744714272</v>
      </c>
      <c r="EF112" s="19">
        <v>1.25508615561408</v>
      </c>
      <c r="EG112" s="19">
        <v>8.9133523867309403E-4</v>
      </c>
      <c r="EH112" s="19">
        <v>1.0613402769100199E-2</v>
      </c>
      <c r="EI112" s="19">
        <v>4.1010808145068101</v>
      </c>
      <c r="EJ112" s="19">
        <v>0.41689860427669201</v>
      </c>
      <c r="EK112" s="19">
        <v>9.8387231374999509</v>
      </c>
      <c r="EL112" s="19">
        <v>5.0598667816994798E-2</v>
      </c>
      <c r="EM112" s="19">
        <v>200.242731672882</v>
      </c>
      <c r="EN112" s="19">
        <v>9.1857629729564394</v>
      </c>
      <c r="EO112" s="19">
        <v>8.0047766005591807</v>
      </c>
      <c r="EP112" s="19">
        <v>2.1547502556520499E-3</v>
      </c>
      <c r="EQ112" s="39">
        <v>6.0041881886043497E-5</v>
      </c>
      <c r="ER112" s="19">
        <v>828.48217179353901</v>
      </c>
      <c r="ES112" s="39">
        <v>2.9180103816185101E-7</v>
      </c>
      <c r="ET112" s="19">
        <v>74.630202558032096</v>
      </c>
      <c r="EU112" s="19">
        <v>7.16443984463878E-2</v>
      </c>
      <c r="EV112" s="19">
        <v>3.2697398896910701E-2</v>
      </c>
      <c r="EW112" s="19">
        <v>4.0387583969224601E-2</v>
      </c>
      <c r="EX112" s="19">
        <v>0.119454230850845</v>
      </c>
      <c r="EY112" s="19">
        <v>11.429395875291</v>
      </c>
      <c r="EZ112" s="19">
        <v>23.161203207374498</v>
      </c>
      <c r="FA112" s="19">
        <v>3.61099594647672E-3</v>
      </c>
      <c r="FB112" s="19">
        <v>36.611638230102699</v>
      </c>
      <c r="FC112" s="39">
        <v>8.1873827658860902E-8</v>
      </c>
      <c r="FD112" s="19">
        <v>21.7905773594638</v>
      </c>
      <c r="FE112" s="19">
        <v>1.4287133390389399</v>
      </c>
      <c r="FF112" s="19">
        <v>0.104479840710223</v>
      </c>
      <c r="FG112" s="19">
        <v>1.03924593377194</v>
      </c>
      <c r="FH112" s="19">
        <v>0.258336556481851</v>
      </c>
      <c r="FI112" s="19">
        <v>0.62581596054327504</v>
      </c>
      <c r="FJ112" s="19">
        <v>37.789660025173497</v>
      </c>
      <c r="FK112" s="19">
        <v>2.5591063802862198E-3</v>
      </c>
      <c r="FL112" s="19">
        <v>1.3938306227594699</v>
      </c>
      <c r="FM112" s="19">
        <v>15.148841240404</v>
      </c>
      <c r="FN112" s="19">
        <v>38.592610631250899</v>
      </c>
      <c r="FO112" s="19">
        <v>136.28519613627401</v>
      </c>
      <c r="FP112" s="19">
        <v>10.253103737516501</v>
      </c>
      <c r="FQ112" s="19">
        <v>101.49091779344501</v>
      </c>
      <c r="FR112" s="19">
        <v>2.3986233499986399E-2</v>
      </c>
      <c r="FS112" s="19">
        <v>3.0994926517704201E-4</v>
      </c>
      <c r="FT112" s="19">
        <v>5.9150611934012101E-4</v>
      </c>
      <c r="FU112" s="19">
        <v>1.08523551837109</v>
      </c>
      <c r="FV112" s="19">
        <v>8.9781337285658704</v>
      </c>
      <c r="FW112" s="19">
        <v>1.1595422859569799</v>
      </c>
      <c r="FX112" s="19">
        <v>30.0071066750113</v>
      </c>
      <c r="FY112" s="19">
        <v>102.18423604991099</v>
      </c>
      <c r="FZ112" s="19">
        <v>4642.6331877700404</v>
      </c>
      <c r="GA112" s="15">
        <v>607.18899999999996</v>
      </c>
      <c r="GB112" s="15">
        <v>1.157</v>
      </c>
      <c r="GC112" s="15">
        <v>0.45</v>
      </c>
      <c r="GD112" s="15">
        <v>0</v>
      </c>
      <c r="GE112" s="15">
        <v>16.097000000000001</v>
      </c>
      <c r="GF112" s="15">
        <v>69.763999999999996</v>
      </c>
      <c r="GG112" s="15">
        <v>22.734999999999999</v>
      </c>
      <c r="GH112" s="15">
        <v>21.670999999999999</v>
      </c>
      <c r="GI112" s="15">
        <v>27.035</v>
      </c>
      <c r="GJ112" s="15">
        <v>8.0000000000000002E-3</v>
      </c>
      <c r="GK112" s="15">
        <v>1.0999999999999999E-2</v>
      </c>
      <c r="GL112" s="15">
        <v>0.69599999999999995</v>
      </c>
      <c r="GM112" s="15">
        <v>3.4000000000000002E-2</v>
      </c>
      <c r="GN112" s="15">
        <v>5.1999999999999998E-2</v>
      </c>
    </row>
    <row r="113" spans="1:196">
      <c r="A113" s="19" t="s">
        <v>30</v>
      </c>
      <c r="B113" s="19" t="s">
        <v>336</v>
      </c>
      <c r="C113" s="19">
        <v>4.39439847281007</v>
      </c>
      <c r="D113" s="19">
        <v>9.4609759243848804E-2</v>
      </c>
      <c r="E113" s="19">
        <v>0.25551525660657998</v>
      </c>
      <c r="F113" s="19">
        <v>4.3210656784573503E-2</v>
      </c>
      <c r="G113" s="19">
        <v>3.53933850785215</v>
      </c>
      <c r="H113" s="19">
        <v>0.14411851349056201</v>
      </c>
      <c r="I113" s="19">
        <v>15.8512208612543</v>
      </c>
      <c r="J113" s="19">
        <v>4.45236718587475</v>
      </c>
      <c r="K113" s="19">
        <v>9.9173707162599795E-2</v>
      </c>
      <c r="L113" s="39">
        <v>3.6735633128218399E-8</v>
      </c>
      <c r="M113" s="19">
        <v>1.45265492578852</v>
      </c>
      <c r="N113" s="19">
        <v>37.176207107669498</v>
      </c>
      <c r="O113" s="19">
        <v>9.0895494553641897E-3</v>
      </c>
      <c r="P113" s="19">
        <v>0.273126020359647</v>
      </c>
      <c r="Q113" s="19">
        <v>40.819827741481298</v>
      </c>
      <c r="R113" s="19">
        <v>3.1259334855509198E-2</v>
      </c>
      <c r="S113" s="19">
        <v>0.32785989085311501</v>
      </c>
      <c r="T113" s="39">
        <v>1.2100070999623E-6</v>
      </c>
      <c r="U113" s="19">
        <v>5.3594844566797598E-2</v>
      </c>
      <c r="V113" s="19">
        <v>0.19973364061350801</v>
      </c>
      <c r="W113" s="19">
        <v>0.15240835053198201</v>
      </c>
      <c r="X113" s="19">
        <v>4.3057086513782297</v>
      </c>
      <c r="Y113" s="19">
        <v>0.37704983145945598</v>
      </c>
      <c r="Z113" s="19">
        <v>12.020638565063599</v>
      </c>
      <c r="AA113" s="19">
        <v>4.33249814429431</v>
      </c>
      <c r="AB113" s="19">
        <v>0.112056319944961</v>
      </c>
      <c r="AC113" s="19">
        <v>1.01829887213413E-2</v>
      </c>
      <c r="AD113" s="19">
        <v>0.86710839558293396</v>
      </c>
      <c r="AE113" s="19">
        <v>3.5858573595754901</v>
      </c>
      <c r="AF113" s="19">
        <v>31.161360423784199</v>
      </c>
      <c r="AG113" s="39">
        <v>7.8870478198157407E-8</v>
      </c>
      <c r="AH113" s="19">
        <v>3.0174225509146699E-2</v>
      </c>
      <c r="AI113" s="19">
        <v>3.5742404102499798</v>
      </c>
      <c r="AJ113" s="19">
        <v>5086.7679546756499</v>
      </c>
      <c r="AK113" s="19">
        <v>1.5664826953284801</v>
      </c>
      <c r="AL113" s="39">
        <v>4.10768951401526E-8</v>
      </c>
      <c r="AM113" s="19">
        <v>1.7071111729494801E-2</v>
      </c>
      <c r="AN113" s="19">
        <v>0.23641024606559</v>
      </c>
      <c r="AO113" s="19">
        <v>19.3817919849613</v>
      </c>
      <c r="AP113" s="19">
        <v>0.62639765080623999</v>
      </c>
      <c r="AQ113" s="19">
        <v>0.123334073434766</v>
      </c>
      <c r="AR113" s="19">
        <v>11.192308595178501</v>
      </c>
      <c r="AS113" s="19">
        <v>4.3369313508194001</v>
      </c>
      <c r="AT113" s="19">
        <v>0.60088714200718596</v>
      </c>
      <c r="AU113" s="19">
        <v>0.35233438306310699</v>
      </c>
      <c r="AV113" s="19">
        <v>36.144089987703197</v>
      </c>
      <c r="AW113" s="19">
        <v>3.4364169464132399E-2</v>
      </c>
      <c r="AX113" s="19">
        <v>8.1386830738556099E-2</v>
      </c>
      <c r="AY113" s="19">
        <v>2.9672759050164901</v>
      </c>
      <c r="AZ113" s="19">
        <v>0.20518478946299401</v>
      </c>
      <c r="BA113" s="19">
        <v>0.21548690546670601</v>
      </c>
      <c r="BB113" s="39">
        <v>1.60422658025587E-7</v>
      </c>
      <c r="BC113" s="19">
        <v>0.182936520159381</v>
      </c>
      <c r="BD113" s="19">
        <v>0.103100806512887</v>
      </c>
      <c r="BE113" s="19">
        <v>0.391238561656085</v>
      </c>
      <c r="BF113" s="19">
        <v>4.98021312214664E-2</v>
      </c>
      <c r="BG113" s="19">
        <v>3.7370986489195498E-2</v>
      </c>
      <c r="BH113" s="19">
        <v>2.36217169617179</v>
      </c>
      <c r="BI113" s="19">
        <v>87.308282134708193</v>
      </c>
      <c r="BJ113" s="39">
        <v>7.75956928865539E-8</v>
      </c>
      <c r="BK113" s="19">
        <v>0.60728309594093099</v>
      </c>
      <c r="BL113" s="19">
        <v>8.5510401722566701E-3</v>
      </c>
      <c r="BM113" s="19">
        <v>177.93726180100299</v>
      </c>
      <c r="BN113" s="19">
        <v>1.0435756388494499</v>
      </c>
      <c r="BO113" s="19">
        <v>3.4680368911638499</v>
      </c>
      <c r="BP113" s="19">
        <v>2.40302413840724E-2</v>
      </c>
      <c r="BQ113" s="19">
        <v>16.5838819884437</v>
      </c>
      <c r="BR113" s="19">
        <v>0.154710295728932</v>
      </c>
      <c r="BS113" s="19">
        <v>4.0173306261326903E-2</v>
      </c>
      <c r="BT113" s="39">
        <v>9.4658574058589402E-5</v>
      </c>
      <c r="BU113" s="19">
        <v>0.34523142158127601</v>
      </c>
      <c r="BV113" s="19">
        <v>141.29539126151101</v>
      </c>
      <c r="BW113" s="19">
        <v>1.0279471594539</v>
      </c>
      <c r="BX113" s="19">
        <v>0.24660915929584701</v>
      </c>
      <c r="BY113" s="19">
        <v>840.16833952066997</v>
      </c>
      <c r="BZ113" s="19">
        <v>110.22757226487499</v>
      </c>
      <c r="CA113" s="19">
        <v>1.0796388735821401</v>
      </c>
      <c r="CB113" s="19">
        <v>1.0180457518108501</v>
      </c>
      <c r="CC113" s="19">
        <v>5.2891403985901402</v>
      </c>
      <c r="CD113" s="19">
        <v>4.3411243211322796</v>
      </c>
      <c r="CE113" s="19">
        <v>46.758006575839502</v>
      </c>
      <c r="CF113" s="19">
        <v>0.13628932410217001</v>
      </c>
      <c r="CG113" s="19">
        <v>610.95846864861403</v>
      </c>
      <c r="CH113" s="19">
        <v>0.18444823588421699</v>
      </c>
      <c r="CI113" s="19">
        <v>7.8715175821527206E-2</v>
      </c>
      <c r="CJ113" s="19">
        <v>0.640539765663378</v>
      </c>
      <c r="CK113" s="19">
        <v>4.24057091370698E-2</v>
      </c>
      <c r="CL113" s="19">
        <v>11.6998751360894</v>
      </c>
      <c r="CM113" s="19">
        <v>9.7368111441528907E-3</v>
      </c>
      <c r="CN113" s="19">
        <v>0.148983654797014</v>
      </c>
      <c r="CO113" s="19">
        <v>0.11235601422340501</v>
      </c>
      <c r="CP113" s="19">
        <v>9.7706378398867394E-2</v>
      </c>
      <c r="CQ113" s="39">
        <v>1.03050011945842E-7</v>
      </c>
      <c r="CR113" s="19">
        <v>1.4363557449028E-2</v>
      </c>
      <c r="CS113" s="39">
        <v>8.5155247137450796E-8</v>
      </c>
      <c r="CT113" s="19">
        <v>0.81831801701781903</v>
      </c>
      <c r="CU113" s="19">
        <v>0.92527337248564301</v>
      </c>
      <c r="CV113" s="19">
        <v>5.25435989492407</v>
      </c>
      <c r="CW113" s="19">
        <v>8.6019987827281999E-2</v>
      </c>
      <c r="CX113" s="19">
        <v>118.27658824662601</v>
      </c>
      <c r="CY113" s="19">
        <v>3.0271697450429898E-2</v>
      </c>
      <c r="CZ113" s="19">
        <v>5.3574306502083798E-4</v>
      </c>
      <c r="DA113" s="19">
        <v>1.03987535590097E-2</v>
      </c>
      <c r="DB113" s="39">
        <v>8.6299889396536096E-5</v>
      </c>
      <c r="DC113" s="19">
        <v>0.172547571867565</v>
      </c>
      <c r="DD113" s="19">
        <v>30.189667525829801</v>
      </c>
      <c r="DE113" s="19">
        <v>0.232266447382901</v>
      </c>
      <c r="DF113" s="19">
        <v>5.3781536190858903E-2</v>
      </c>
      <c r="DG113" s="19">
        <v>0.37563123723769598</v>
      </c>
      <c r="DH113" s="19">
        <v>2.3229223224892799</v>
      </c>
      <c r="DI113" s="19">
        <v>0</v>
      </c>
      <c r="DJ113" s="19">
        <v>1.54072071011353E-3</v>
      </c>
      <c r="DK113" s="19">
        <v>1.51998797588936</v>
      </c>
      <c r="DL113" s="19">
        <v>73.265188827699205</v>
      </c>
      <c r="DM113" s="19">
        <v>2.1688934448291102</v>
      </c>
      <c r="DN113" s="19">
        <v>1.4195600589833299E-2</v>
      </c>
      <c r="DO113" s="19">
        <v>0.467967380268412</v>
      </c>
      <c r="DP113" s="19">
        <v>0.499377550566242</v>
      </c>
      <c r="DQ113" s="19">
        <v>4.0387255034505696</v>
      </c>
      <c r="DR113" s="19">
        <v>1.7251463170588199</v>
      </c>
      <c r="DS113" s="19">
        <v>29.800224052169</v>
      </c>
      <c r="DT113" s="19">
        <v>0.651781964236261</v>
      </c>
      <c r="DU113" s="19">
        <v>0.481338594676884</v>
      </c>
      <c r="DV113" s="19">
        <v>7.2770841459765298E-2</v>
      </c>
      <c r="DW113" s="19">
        <v>1.27595773226613</v>
      </c>
      <c r="DX113" s="19">
        <v>17.9834763036705</v>
      </c>
      <c r="DY113" s="19">
        <v>23.898822741593101</v>
      </c>
      <c r="DZ113" s="19">
        <v>1.28883791660043</v>
      </c>
      <c r="EA113" s="19">
        <v>4.6344742904181802</v>
      </c>
      <c r="EB113" s="19">
        <v>276.99035226087699</v>
      </c>
      <c r="EC113" s="19">
        <v>0.221738277398315</v>
      </c>
      <c r="ED113" s="19">
        <v>0.83028557106918599</v>
      </c>
      <c r="EE113" s="19">
        <v>10.5884133236331</v>
      </c>
      <c r="EF113" s="19">
        <v>1.53768258391064E-3</v>
      </c>
      <c r="EG113" s="19">
        <v>4.4236388967734701</v>
      </c>
      <c r="EH113" s="39">
        <v>8.4233253544400306E-8</v>
      </c>
      <c r="EI113" s="19">
        <v>21.5442892238685</v>
      </c>
      <c r="EJ113" s="19">
        <v>2.3230897223897098</v>
      </c>
      <c r="EK113" s="19">
        <v>0.25302022159126603</v>
      </c>
      <c r="EL113" s="19">
        <v>3.5469146122025598E-2</v>
      </c>
      <c r="EM113" s="19">
        <v>751.23597222925298</v>
      </c>
      <c r="EN113" s="19">
        <v>0.90337064238367604</v>
      </c>
      <c r="EO113" s="19">
        <v>7.8363189166762899</v>
      </c>
      <c r="EP113" s="19">
        <v>0.178908776906475</v>
      </c>
      <c r="EQ113" s="19">
        <v>1.424432831554E-4</v>
      </c>
      <c r="ER113" s="19">
        <v>4.9310241705358804</v>
      </c>
      <c r="ES113" s="39">
        <v>2.0841541728837399E-7</v>
      </c>
      <c r="ET113" s="19">
        <v>70.138283330169898</v>
      </c>
      <c r="EU113" s="19">
        <v>13.800419926607301</v>
      </c>
      <c r="EV113" s="19">
        <v>1.3958922279170199E-2</v>
      </c>
      <c r="EW113" s="19">
        <v>3.4696605321369201E-2</v>
      </c>
      <c r="EX113" s="19">
        <v>0.46846708511093099</v>
      </c>
      <c r="EY113" s="19">
        <v>14.05838877895</v>
      </c>
      <c r="EZ113" s="19">
        <v>6.4884564371341504</v>
      </c>
      <c r="FA113" s="19">
        <v>0.13124543876780201</v>
      </c>
      <c r="FB113" s="19">
        <v>56.444378769513101</v>
      </c>
      <c r="FC113" s="39">
        <v>5.3356099867036199E-8</v>
      </c>
      <c r="FD113" s="19">
        <v>2404.1140620430801</v>
      </c>
      <c r="FE113" s="19">
        <v>0.29758358772806998</v>
      </c>
      <c r="FF113" s="19">
        <v>2.13374446319325E-2</v>
      </c>
      <c r="FG113" s="19">
        <v>0.26775944020617998</v>
      </c>
      <c r="FH113" s="19">
        <v>1.6927312953959801</v>
      </c>
      <c r="FI113" s="19">
        <v>1.74208248262719E-2</v>
      </c>
      <c r="FJ113" s="19">
        <v>3.3669208543604099</v>
      </c>
      <c r="FK113" s="39">
        <v>1.5460783319386401E-7</v>
      </c>
      <c r="FL113" s="19">
        <v>1.98518424332303E-2</v>
      </c>
      <c r="FM113" s="19">
        <v>11.9722857968949</v>
      </c>
      <c r="FN113" s="19">
        <v>59.045857319340101</v>
      </c>
      <c r="FO113" s="19">
        <v>93.743424031433307</v>
      </c>
      <c r="FP113" s="19">
        <v>1.21319315191919E-2</v>
      </c>
      <c r="FQ113" s="19">
        <v>151.292391198487</v>
      </c>
      <c r="FR113" s="19">
        <v>0.18095006257226601</v>
      </c>
      <c r="FS113" s="39">
        <v>7.5199658661231799E-8</v>
      </c>
      <c r="FT113" s="19">
        <v>2.5500701183137301E-2</v>
      </c>
      <c r="FU113" s="19">
        <v>6.5741566965114604</v>
      </c>
      <c r="FV113" s="19">
        <v>57.982563882527998</v>
      </c>
      <c r="FW113" s="19">
        <v>0.246807318685245</v>
      </c>
      <c r="FX113" s="19">
        <v>9.5785025021965092E-3</v>
      </c>
      <c r="FY113" s="19">
        <v>8.0456409199906598E-2</v>
      </c>
      <c r="FZ113" s="19">
        <v>11758.196735817201</v>
      </c>
      <c r="GA113" s="15">
        <v>84.308000000000007</v>
      </c>
      <c r="GB113" s="15">
        <v>101.46899999999999</v>
      </c>
      <c r="GC113" s="15">
        <v>0</v>
      </c>
      <c r="GD113" s="15">
        <v>4.266</v>
      </c>
      <c r="GE113" s="15">
        <v>176.755</v>
      </c>
      <c r="GF113" s="15">
        <v>1.2999999999999999E-2</v>
      </c>
      <c r="GG113" s="15">
        <v>0</v>
      </c>
      <c r="GH113" s="15">
        <v>45.280999999999999</v>
      </c>
      <c r="GI113" s="15">
        <v>1308.951</v>
      </c>
      <c r="GJ113" s="15">
        <v>0</v>
      </c>
      <c r="GK113" s="15">
        <v>0</v>
      </c>
      <c r="GL113" s="15">
        <v>22.510999999999999</v>
      </c>
      <c r="GM113" s="15">
        <v>24.120999999999999</v>
      </c>
      <c r="GN113" s="15">
        <v>0</v>
      </c>
    </row>
    <row r="114" spans="1:196">
      <c r="A114" s="19" t="s">
        <v>337</v>
      </c>
      <c r="B114" s="19" t="s">
        <v>338</v>
      </c>
      <c r="C114" s="19">
        <v>8.4306614940175297E-4</v>
      </c>
      <c r="D114" s="19">
        <v>1.79425062001475E-2</v>
      </c>
      <c r="E114" s="19">
        <v>0.35632405793966598</v>
      </c>
      <c r="F114" s="19">
        <v>145.29638550508599</v>
      </c>
      <c r="G114" s="19">
        <v>5.5787215617896201E-2</v>
      </c>
      <c r="H114" s="19">
        <v>0.162178000346098</v>
      </c>
      <c r="I114" s="19">
        <v>7.4977442202615601</v>
      </c>
      <c r="J114" s="19">
        <v>10.6771622559568</v>
      </c>
      <c r="K114" s="19">
        <v>4.1715729888673003E-2</v>
      </c>
      <c r="L114" s="19">
        <v>0.87725263281127497</v>
      </c>
      <c r="M114" s="19">
        <v>1.8349333577940798E-2</v>
      </c>
      <c r="N114" s="19">
        <v>0.212923283195769</v>
      </c>
      <c r="O114" s="19">
        <v>6.1843018562412295E-4</v>
      </c>
      <c r="P114" s="19">
        <v>6.2887415898006003E-3</v>
      </c>
      <c r="Q114" s="19">
        <v>125.29334189753099</v>
      </c>
      <c r="R114" s="19">
        <v>0.38319708007307901</v>
      </c>
      <c r="S114" s="19">
        <v>0.60608364974603801</v>
      </c>
      <c r="T114" s="19">
        <v>1.59893671878649</v>
      </c>
      <c r="U114" s="19">
        <v>2.20886867148896E-3</v>
      </c>
      <c r="V114" s="19">
        <v>0.124950098720693</v>
      </c>
      <c r="W114" s="19">
        <v>730.85930182680499</v>
      </c>
      <c r="X114" s="19">
        <v>0.90924269603681995</v>
      </c>
      <c r="Y114" s="39">
        <v>8.4040305454531096E-5</v>
      </c>
      <c r="Z114" s="19">
        <v>4.2213379602851098E-2</v>
      </c>
      <c r="AA114" s="19">
        <v>4.7911518280781499E-3</v>
      </c>
      <c r="AB114" s="19">
        <v>2.4945607749721601E-4</v>
      </c>
      <c r="AC114" s="19">
        <v>2.12419831477165E-3</v>
      </c>
      <c r="AD114" s="19">
        <v>5.2376196936434099E-3</v>
      </c>
      <c r="AE114" s="19">
        <v>1.12381962546825</v>
      </c>
      <c r="AF114" s="19">
        <v>63.568076096695897</v>
      </c>
      <c r="AG114" s="19">
        <v>0.54553073704977695</v>
      </c>
      <c r="AH114" s="19">
        <v>6.7377511135710403E-4</v>
      </c>
      <c r="AI114" s="19">
        <v>0.239362968010079</v>
      </c>
      <c r="AJ114" s="19">
        <v>220.26008732596699</v>
      </c>
      <c r="AK114" s="19">
        <v>3.5153205385794698E-3</v>
      </c>
      <c r="AL114" s="19">
        <v>0.30564575654339199</v>
      </c>
      <c r="AM114" s="19">
        <v>0.74670935301997499</v>
      </c>
      <c r="AN114" s="19">
        <v>2.704784743935E-3</v>
      </c>
      <c r="AO114" s="19">
        <v>7.6101681381517796</v>
      </c>
      <c r="AP114" s="19">
        <v>2.8691580162493201E-2</v>
      </c>
      <c r="AQ114" s="19">
        <v>2.8669297886308402E-2</v>
      </c>
      <c r="AR114" s="19">
        <v>3.3099808289093202</v>
      </c>
      <c r="AS114" s="19">
        <v>0.116097492347441</v>
      </c>
      <c r="AT114" s="19">
        <v>1.2172849627755801E-3</v>
      </c>
      <c r="AU114" s="19">
        <v>181.332617233131</v>
      </c>
      <c r="AV114" s="19">
        <v>22.184462620682801</v>
      </c>
      <c r="AW114" s="19">
        <v>2.8135760790241101E-3</v>
      </c>
      <c r="AX114" s="19">
        <v>4.2705600524506802E-2</v>
      </c>
      <c r="AY114" s="19">
        <v>6.7997128604109905E-2</v>
      </c>
      <c r="AZ114" s="19">
        <v>0.766011012970641</v>
      </c>
      <c r="BA114" s="19">
        <v>0.13229757082780699</v>
      </c>
      <c r="BB114" s="19">
        <v>6.1314516624960298E-3</v>
      </c>
      <c r="BC114" s="19">
        <v>2.88489170786305E-2</v>
      </c>
      <c r="BD114" s="19">
        <v>3.1347805413942199E-2</v>
      </c>
      <c r="BE114" s="19">
        <v>0.68401279881819099</v>
      </c>
      <c r="BF114" s="19">
        <v>8.7174831280494997E-2</v>
      </c>
      <c r="BG114" s="19">
        <v>9.9978069342121102E-3</v>
      </c>
      <c r="BH114" s="19">
        <v>1.65579956388641</v>
      </c>
      <c r="BI114" s="19">
        <v>199.56660663362001</v>
      </c>
      <c r="BJ114" s="19">
        <v>0.33310127136332901</v>
      </c>
      <c r="BK114" s="19">
        <v>5.7530561450560701E-4</v>
      </c>
      <c r="BL114" s="19">
        <v>1.05886284819192E-2</v>
      </c>
      <c r="BM114" s="19">
        <v>55.400682343263298</v>
      </c>
      <c r="BN114" s="19">
        <v>0.84167224639793803</v>
      </c>
      <c r="BO114" s="19">
        <v>4.3486172469965103</v>
      </c>
      <c r="BP114" s="19">
        <v>2.94481092355816E-3</v>
      </c>
      <c r="BQ114" s="19">
        <v>0.72267117618547605</v>
      </c>
      <c r="BR114" s="39">
        <v>2.41310210316135E-5</v>
      </c>
      <c r="BS114" s="19">
        <v>2.20323197625855E-2</v>
      </c>
      <c r="BT114" s="19">
        <v>0.196056478133634</v>
      </c>
      <c r="BU114" s="19">
        <v>2.5937395184976401E-3</v>
      </c>
      <c r="BV114" s="19">
        <v>18.1217081034847</v>
      </c>
      <c r="BW114" s="19">
        <v>0.156398566566466</v>
      </c>
      <c r="BX114" s="19">
        <v>8.4914083212593408</v>
      </c>
      <c r="BY114" s="19">
        <v>26.623748088820602</v>
      </c>
      <c r="BZ114" s="19">
        <v>0.182616660887819</v>
      </c>
      <c r="CA114" s="19">
        <v>1.0921050650923201E-3</v>
      </c>
      <c r="CB114" s="19">
        <v>3.2427775584602898E-3</v>
      </c>
      <c r="CC114" s="19">
        <v>3.82749515704189</v>
      </c>
      <c r="CD114" s="19">
        <v>30.7005655204877</v>
      </c>
      <c r="CE114" s="19">
        <v>170.86691153514599</v>
      </c>
      <c r="CF114" s="19">
        <v>2.2747519564410702E-3</v>
      </c>
      <c r="CG114" s="19">
        <v>8.0588041895501998</v>
      </c>
      <c r="CH114" s="19">
        <v>0.110908753269018</v>
      </c>
      <c r="CI114" s="19">
        <v>1.7632428044732299E-3</v>
      </c>
      <c r="CJ114" s="19">
        <v>0.69887824192032799</v>
      </c>
      <c r="CK114" s="19">
        <v>8.1705014665661796E-2</v>
      </c>
      <c r="CL114" s="19">
        <v>7.8238604322901001E-2</v>
      </c>
      <c r="CM114" s="19">
        <v>6.9848615971112205E-4</v>
      </c>
      <c r="CN114" s="19">
        <v>1.3843969579149301E-3</v>
      </c>
      <c r="CO114" s="19">
        <v>1.7046496839401001E-2</v>
      </c>
      <c r="CP114" s="19">
        <v>0.79338796860634597</v>
      </c>
      <c r="CQ114" s="19">
        <v>0.38527412733164301</v>
      </c>
      <c r="CR114" s="19">
        <v>4.3584524734047302E-2</v>
      </c>
      <c r="CS114" s="19">
        <v>0.28474713774494598</v>
      </c>
      <c r="CT114" s="19">
        <v>1.52656183868886</v>
      </c>
      <c r="CU114" s="19">
        <v>5.4266858851224899</v>
      </c>
      <c r="CV114" s="19">
        <v>3.9269774926237403E-3</v>
      </c>
      <c r="CW114" s="19">
        <v>0.94571872332097195</v>
      </c>
      <c r="CX114" s="19">
        <v>1.7203351840838501</v>
      </c>
      <c r="CY114" s="19">
        <v>0.107966959206935</v>
      </c>
      <c r="CZ114" s="19">
        <v>0.94605026470778097</v>
      </c>
      <c r="DA114" s="19">
        <v>0.119323046317895</v>
      </c>
      <c r="DB114" s="19">
        <v>1.9390272970095799E-2</v>
      </c>
      <c r="DC114" s="19">
        <v>2.7165182692092902</v>
      </c>
      <c r="DD114" s="19">
        <v>0.25610705376632598</v>
      </c>
      <c r="DE114" s="19">
        <v>2.8469538636659401E-2</v>
      </c>
      <c r="DF114" s="19">
        <v>3.1651093010677298E-2</v>
      </c>
      <c r="DG114" s="19">
        <v>1.69212603852298E-2</v>
      </c>
      <c r="DH114" s="19">
        <v>20.021998689863601</v>
      </c>
      <c r="DI114" s="19">
        <v>3.4468257512089401E-2</v>
      </c>
      <c r="DJ114" s="19">
        <v>0</v>
      </c>
      <c r="DK114" s="19">
        <v>6.9080224600436599E-2</v>
      </c>
      <c r="DL114" s="19">
        <v>88.746675340654804</v>
      </c>
      <c r="DM114" s="19">
        <v>1.9514957343470101</v>
      </c>
      <c r="DN114" s="19">
        <v>7.9461342315229506E-3</v>
      </c>
      <c r="DO114" s="19">
        <v>0.99573814173089903</v>
      </c>
      <c r="DP114" s="19">
        <v>8.2490349135936292</v>
      </c>
      <c r="DQ114" s="19">
        <v>104.89140651246301</v>
      </c>
      <c r="DR114" s="19">
        <v>2.1813028706254699E-2</v>
      </c>
      <c r="DS114" s="19">
        <v>3.8565081175233801E-2</v>
      </c>
      <c r="DT114" s="19">
        <v>1.7787303528918501</v>
      </c>
      <c r="DU114" s="19">
        <v>2.4879112618516601E-2</v>
      </c>
      <c r="DV114" s="19">
        <v>4.0410248736864798E-3</v>
      </c>
      <c r="DW114" s="19">
        <v>0.391090258050934</v>
      </c>
      <c r="DX114" s="19">
        <v>3.0980257685330598E-2</v>
      </c>
      <c r="DY114" s="19">
        <v>3.4737303453685202</v>
      </c>
      <c r="DZ114" s="19">
        <v>32.310378158143898</v>
      </c>
      <c r="EA114" s="19">
        <v>0.12825791571720499</v>
      </c>
      <c r="EB114" s="19">
        <v>6.35157805301961</v>
      </c>
      <c r="EC114" s="19">
        <v>2.9926880488813398E-3</v>
      </c>
      <c r="ED114" s="19">
        <v>0.119236386060939</v>
      </c>
      <c r="EE114" s="19">
        <v>4.2498441394663304</v>
      </c>
      <c r="EF114" s="19">
        <v>1.65957200022466E-2</v>
      </c>
      <c r="EG114" s="19">
        <v>7.8470452663766902E-3</v>
      </c>
      <c r="EH114" s="19">
        <v>5.6651081553560502E-2</v>
      </c>
      <c r="EI114" s="19">
        <v>1.4219838116752599</v>
      </c>
      <c r="EJ114" s="19">
        <v>8.8353793230920893E-2</v>
      </c>
      <c r="EK114" s="19">
        <v>4.6778462741792703E-4</v>
      </c>
      <c r="EL114" s="19">
        <v>0.42433514896802499</v>
      </c>
      <c r="EM114" s="19">
        <v>16.911150509367101</v>
      </c>
      <c r="EN114" s="19">
        <v>3.2861614241733603E-2</v>
      </c>
      <c r="EO114" s="19">
        <v>6.6813172606980603E-3</v>
      </c>
      <c r="EP114" s="19">
        <v>9.6654149604976494E-2</v>
      </c>
      <c r="EQ114" s="39">
        <v>1.4317059064694899E-5</v>
      </c>
      <c r="ER114" s="19">
        <v>838.26280635710202</v>
      </c>
      <c r="ES114" s="39">
        <v>2.3449098085556499E-7</v>
      </c>
      <c r="ET114" s="19">
        <v>224.44832572904301</v>
      </c>
      <c r="EU114" s="19">
        <v>2.3264501318158302E-2</v>
      </c>
      <c r="EV114" s="19">
        <v>5.8249493667266401E-2</v>
      </c>
      <c r="EW114" s="19">
        <v>0.14194058799673401</v>
      </c>
      <c r="EX114" s="19">
        <v>2.5886178552999999E-2</v>
      </c>
      <c r="EY114" s="19">
        <v>0.38621716324677402</v>
      </c>
      <c r="EZ114" s="19">
        <v>652.28618408038301</v>
      </c>
      <c r="FA114" s="19">
        <v>8.68023802051914E-3</v>
      </c>
      <c r="FB114" s="19">
        <v>5.6839086488208599</v>
      </c>
      <c r="FC114" s="19">
        <v>5.7133710697171904E-3</v>
      </c>
      <c r="FD114" s="19">
        <v>0.74732451110064402</v>
      </c>
      <c r="FE114" s="19">
        <v>0.69204705269838995</v>
      </c>
      <c r="FF114" s="19">
        <v>1.00494014373371E-3</v>
      </c>
      <c r="FG114" s="19">
        <v>1.4236794587213801E-2</v>
      </c>
      <c r="FH114" s="19">
        <v>3.2221508296818098E-3</v>
      </c>
      <c r="FI114" s="19">
        <v>1.4159505852246399</v>
      </c>
      <c r="FJ114" s="19">
        <v>0.65237417748434201</v>
      </c>
      <c r="FK114" s="39">
        <v>1.8845173977740499E-7</v>
      </c>
      <c r="FL114" s="19">
        <v>0.12395724873021199</v>
      </c>
      <c r="FM114" s="19">
        <v>0.22015883925924301</v>
      </c>
      <c r="FN114" s="19">
        <v>97.097175513878796</v>
      </c>
      <c r="FO114" s="19">
        <v>77.246673422428202</v>
      </c>
      <c r="FP114" s="19">
        <v>1.91029729467486</v>
      </c>
      <c r="FQ114" s="19">
        <v>126.91436304094501</v>
      </c>
      <c r="FR114" s="19">
        <v>0.98261389859147696</v>
      </c>
      <c r="FS114" s="19">
        <v>4.7419345536401604E-3</v>
      </c>
      <c r="FT114" s="19">
        <v>0.60985189993285205</v>
      </c>
      <c r="FU114" s="19">
        <v>1.9959195339807299E-2</v>
      </c>
      <c r="FV114" s="19">
        <v>6.8313716641606597</v>
      </c>
      <c r="FW114" s="19">
        <v>4.3090845218017003E-3</v>
      </c>
      <c r="FX114" s="19">
        <v>228.77504603387001</v>
      </c>
      <c r="FY114" s="19">
        <v>28.357732530190201</v>
      </c>
      <c r="FZ114" s="19">
        <v>4661.7374670448398</v>
      </c>
      <c r="GA114" s="15">
        <v>10.282999999999999</v>
      </c>
      <c r="GB114" s="15">
        <v>619.10299999999995</v>
      </c>
      <c r="GC114" s="15">
        <v>0</v>
      </c>
      <c r="GD114" s="15">
        <v>0.113</v>
      </c>
      <c r="GE114" s="15">
        <v>0.74099999999999999</v>
      </c>
      <c r="GF114" s="15">
        <v>321.94299999999998</v>
      </c>
      <c r="GG114" s="15">
        <v>0</v>
      </c>
      <c r="GH114" s="15">
        <v>4.3540000000000001</v>
      </c>
      <c r="GI114" s="15">
        <v>4.9909999999999997</v>
      </c>
      <c r="GJ114" s="15">
        <v>4.0000000000000001E-3</v>
      </c>
      <c r="GK114" s="15">
        <v>0</v>
      </c>
      <c r="GL114" s="15">
        <v>4.5609999999999999</v>
      </c>
      <c r="GM114" s="15">
        <v>1.8220000000000001</v>
      </c>
      <c r="GN114" s="15">
        <v>0</v>
      </c>
    </row>
    <row r="115" spans="1:196">
      <c r="A115" s="19" t="s">
        <v>32</v>
      </c>
      <c r="B115" s="19" t="s">
        <v>340</v>
      </c>
      <c r="C115" s="19">
        <v>4.7480377061694998</v>
      </c>
      <c r="D115" s="19">
        <v>0.12150558492755401</v>
      </c>
      <c r="E115" s="19">
        <v>5.0501428581760301E-4</v>
      </c>
      <c r="F115" s="19">
        <v>2.2582390908473301E-3</v>
      </c>
      <c r="G115" s="19">
        <v>0.190211136500084</v>
      </c>
      <c r="H115" s="19">
        <v>8.3688199592599696E-2</v>
      </c>
      <c r="I115" s="19">
        <v>15.4887058822935</v>
      </c>
      <c r="J115" s="19">
        <v>4.30388523588657</v>
      </c>
      <c r="K115" s="19">
        <v>3.5318822533612201E-3</v>
      </c>
      <c r="L115" s="19">
        <v>9.8442165700365694E-3</v>
      </c>
      <c r="M115" s="19">
        <v>0.16306874489692399</v>
      </c>
      <c r="N115" s="19">
        <v>16.784474686395999</v>
      </c>
      <c r="O115" s="19">
        <v>2.2375168948642499E-2</v>
      </c>
      <c r="P115" s="19">
        <v>2.1295076723147401</v>
      </c>
      <c r="Q115" s="19">
        <v>16.4836857699269</v>
      </c>
      <c r="R115" s="19">
        <v>1.49990874581706E-2</v>
      </c>
      <c r="S115" s="19">
        <v>1.5893513019884799E-3</v>
      </c>
      <c r="T115" s="19">
        <v>2.9619120707348001</v>
      </c>
      <c r="U115" s="19">
        <v>6.0498370425878601E-3</v>
      </c>
      <c r="V115" s="19">
        <v>2.8498145922933898E-2</v>
      </c>
      <c r="W115" s="19">
        <v>6.4627205378146504E-3</v>
      </c>
      <c r="X115" s="19">
        <v>1.89470838301327</v>
      </c>
      <c r="Y115" s="19">
        <v>9.0061656751970406E-2</v>
      </c>
      <c r="Z115" s="19">
        <v>0.109578800472316</v>
      </c>
      <c r="AA115" s="19">
        <v>8.5550413802148395E-2</v>
      </c>
      <c r="AB115" s="19">
        <v>0.34722584525731698</v>
      </c>
      <c r="AC115" s="19">
        <v>8.7651351512334497E-3</v>
      </c>
      <c r="AD115" s="19">
        <v>4.9634206688298398E-2</v>
      </c>
      <c r="AE115" s="19">
        <v>2.43851522452165E-2</v>
      </c>
      <c r="AF115" s="19">
        <v>23.667651513642198</v>
      </c>
      <c r="AG115" s="19">
        <v>2.10727632968292E-4</v>
      </c>
      <c r="AH115" s="19">
        <v>4.59599307036494E-3</v>
      </c>
      <c r="AI115" s="19">
        <v>0.421574539120112</v>
      </c>
      <c r="AJ115" s="19">
        <v>64.890165975365306</v>
      </c>
      <c r="AK115" s="19">
        <v>3.5121245830994199E-2</v>
      </c>
      <c r="AL115" s="39">
        <v>9.2644711858955999E-8</v>
      </c>
      <c r="AM115" s="19">
        <v>1.6940745958572302E-2</v>
      </c>
      <c r="AN115" s="19">
        <v>1.64578882326494E-2</v>
      </c>
      <c r="AO115" s="19">
        <v>2.8473122734095102E-3</v>
      </c>
      <c r="AP115" s="19">
        <v>0.105412617736444</v>
      </c>
      <c r="AQ115" s="19">
        <v>1.41088025839922E-2</v>
      </c>
      <c r="AR115" s="19">
        <v>1.5838154667303699E-2</v>
      </c>
      <c r="AS115" s="19">
        <v>0.93926813333220105</v>
      </c>
      <c r="AT115" s="19">
        <v>9.7537194287396795E-2</v>
      </c>
      <c r="AU115" s="39">
        <v>4.2105846712977703E-7</v>
      </c>
      <c r="AV115" s="19">
        <v>15.3747503410062</v>
      </c>
      <c r="AW115" s="19">
        <v>2.9070588283618902E-4</v>
      </c>
      <c r="AX115" s="19">
        <v>4.1208583707662498E-2</v>
      </c>
      <c r="AY115" s="19">
        <v>5.6729255217011897E-3</v>
      </c>
      <c r="AZ115" s="19">
        <v>0.117715083982187</v>
      </c>
      <c r="BA115" s="19">
        <v>0.44911171331178601</v>
      </c>
      <c r="BB115" s="39">
        <v>7.5612062285207301E-7</v>
      </c>
      <c r="BC115" s="19">
        <v>3.76717641272417E-2</v>
      </c>
      <c r="BD115" s="19">
        <v>3.2520079110363802E-2</v>
      </c>
      <c r="BE115" s="19">
        <v>3.02787908082559E-2</v>
      </c>
      <c r="BF115" s="19">
        <v>1.6776056423777198E-2</v>
      </c>
      <c r="BG115" s="19">
        <v>2.2831154624946198E-2</v>
      </c>
      <c r="BH115" s="19">
        <v>0.90742358697139502</v>
      </c>
      <c r="BI115" s="19">
        <v>30.931300834743901</v>
      </c>
      <c r="BJ115" s="39">
        <v>2.5369093749520299E-7</v>
      </c>
      <c r="BK115" s="19">
        <v>4.97645130859158E-3</v>
      </c>
      <c r="BL115" s="19">
        <v>3.7882935678952998E-2</v>
      </c>
      <c r="BM115" s="19">
        <v>76.785702360259805</v>
      </c>
      <c r="BN115" s="19">
        <v>1.53534177645166E-2</v>
      </c>
      <c r="BO115" s="19">
        <v>0.237083540148605</v>
      </c>
      <c r="BP115" s="19">
        <v>1.50246121958256E-2</v>
      </c>
      <c r="BQ115" s="19">
        <v>4.1722354742017902E-2</v>
      </c>
      <c r="BR115" s="39">
        <v>2.09438265393991E-7</v>
      </c>
      <c r="BS115" s="19">
        <v>4.0731158489002599E-2</v>
      </c>
      <c r="BT115" s="19">
        <v>2.6707163662035502E-3</v>
      </c>
      <c r="BU115" s="19">
        <v>9.1176865537372399E-3</v>
      </c>
      <c r="BV115" s="19">
        <v>2.3925020162055501</v>
      </c>
      <c r="BW115" s="19">
        <v>1.0750560992465401</v>
      </c>
      <c r="BX115" s="19">
        <v>0.23596687716335801</v>
      </c>
      <c r="BY115" s="19">
        <v>1349.53575653792</v>
      </c>
      <c r="BZ115" s="19">
        <v>0.116182688745677</v>
      </c>
      <c r="CA115" s="19">
        <v>0.34638005870039601</v>
      </c>
      <c r="CB115" s="19">
        <v>1.5232483266478601E-3</v>
      </c>
      <c r="CC115" s="19">
        <v>0.29876212233105798</v>
      </c>
      <c r="CD115" s="19">
        <v>2.6357455612886702</v>
      </c>
      <c r="CE115" s="19">
        <v>20.126668790930999</v>
      </c>
      <c r="CF115" s="19">
        <v>2.62601047375896E-2</v>
      </c>
      <c r="CG115" s="19">
        <v>29.296018456160699</v>
      </c>
      <c r="CH115" s="19">
        <v>7.31297866838264E-2</v>
      </c>
      <c r="CI115" s="19">
        <v>3.2804334791352398E-2</v>
      </c>
      <c r="CJ115" s="19">
        <v>3.5383214006390502E-2</v>
      </c>
      <c r="CK115" s="39">
        <v>2.6754378578788997E-7</v>
      </c>
      <c r="CL115" s="19">
        <v>1.47470023822956</v>
      </c>
      <c r="CM115" s="19">
        <v>3.21213856507141E-3</v>
      </c>
      <c r="CN115" s="19">
        <v>3.30871163164106E-3</v>
      </c>
      <c r="CO115" s="19">
        <v>0.35524283566432202</v>
      </c>
      <c r="CP115" s="19">
        <v>0.38938259395707298</v>
      </c>
      <c r="CQ115" s="19">
        <v>3.4956453323746698E-3</v>
      </c>
      <c r="CR115" s="19">
        <v>1.8806233133168701E-4</v>
      </c>
      <c r="CS115" s="19">
        <v>0.146309130051476</v>
      </c>
      <c r="CT115" s="19">
        <v>0.11227380646440099</v>
      </c>
      <c r="CU115" s="19">
        <v>2.51182537318329</v>
      </c>
      <c r="CV115" s="19">
        <v>0.16284519312513501</v>
      </c>
      <c r="CW115" s="19">
        <v>2.04199292095208E-2</v>
      </c>
      <c r="CX115" s="19">
        <v>5.38945219306712</v>
      </c>
      <c r="CY115" s="19">
        <v>5.0713554709169804E-3</v>
      </c>
      <c r="CZ115" s="19">
        <v>6.0942780592254303E-2</v>
      </c>
      <c r="DA115" s="19">
        <v>1.4054517111882501E-2</v>
      </c>
      <c r="DB115" s="19">
        <v>5.6944464287067597E-4</v>
      </c>
      <c r="DC115" s="19">
        <v>0.1561305198864</v>
      </c>
      <c r="DD115" s="19">
        <v>0.52292348039858605</v>
      </c>
      <c r="DE115" s="19">
        <v>0.10609011555171199</v>
      </c>
      <c r="DF115" s="19">
        <v>1.1476619753342701E-3</v>
      </c>
      <c r="DG115" s="19">
        <v>0.10618153473633</v>
      </c>
      <c r="DH115" s="19">
        <v>1.2376905928153799E-2</v>
      </c>
      <c r="DI115" s="19">
        <v>4.2987315918234403E-2</v>
      </c>
      <c r="DJ115" s="19">
        <v>2.8141282213083599E-2</v>
      </c>
      <c r="DK115" s="19">
        <v>0</v>
      </c>
      <c r="DL115" s="19">
        <v>22.434719993997</v>
      </c>
      <c r="DM115" s="19">
        <v>1.54503916685427</v>
      </c>
      <c r="DN115" s="19">
        <v>3.9729797390924901E-2</v>
      </c>
      <c r="DO115" s="19">
        <v>2.9474501163040699E-2</v>
      </c>
      <c r="DP115" s="19">
        <v>0.83917107646902001</v>
      </c>
      <c r="DQ115" s="19">
        <v>5.3983676787869204</v>
      </c>
      <c r="DR115" s="19">
        <v>1.1618298639331399E-2</v>
      </c>
      <c r="DS115" s="19">
        <v>1.0513563911070001</v>
      </c>
      <c r="DT115" s="19">
        <v>1.77894444646285E-2</v>
      </c>
      <c r="DU115" s="19">
        <v>5.87448512544933E-4</v>
      </c>
      <c r="DV115" s="19">
        <v>1.1543660098084999E-2</v>
      </c>
      <c r="DW115" s="19">
        <v>1.7814231565384499E-2</v>
      </c>
      <c r="DX115" s="19">
        <v>0.1893302137082</v>
      </c>
      <c r="DY115" s="19">
        <v>1.9855701931557499</v>
      </c>
      <c r="DZ115" s="19">
        <v>0.98696936990971895</v>
      </c>
      <c r="EA115" s="19">
        <v>0.31019522948473599</v>
      </c>
      <c r="EB115" s="19">
        <v>3.3395550290187002</v>
      </c>
      <c r="EC115" s="19">
        <v>4.9573337279769101E-3</v>
      </c>
      <c r="ED115" s="19">
        <v>0.15657726259100099</v>
      </c>
      <c r="EE115" s="19">
        <v>0.90360378123345098</v>
      </c>
      <c r="EF115" s="19">
        <v>3.0493727228292099E-2</v>
      </c>
      <c r="EG115" s="19">
        <v>4.9058122142292696E-3</v>
      </c>
      <c r="EH115" s="19">
        <v>1.9575704377392301E-2</v>
      </c>
      <c r="EI115" s="19">
        <v>0.40227119475108097</v>
      </c>
      <c r="EJ115" s="19">
        <v>1.09542214543531E-3</v>
      </c>
      <c r="EK115" s="19">
        <v>2.24114812421276E-2</v>
      </c>
      <c r="EL115" s="19">
        <v>8.1212841739170503E-3</v>
      </c>
      <c r="EM115" s="19">
        <v>48.949672845602898</v>
      </c>
      <c r="EN115" s="19">
        <v>0.105914118221226</v>
      </c>
      <c r="EO115" s="19">
        <v>0.27418399162513202</v>
      </c>
      <c r="EP115" s="19">
        <v>3.10805236409612E-2</v>
      </c>
      <c r="EQ115" s="39">
        <v>2.3529957828000598E-6</v>
      </c>
      <c r="ER115" s="19">
        <v>0.96860215386648796</v>
      </c>
      <c r="ES115" s="39">
        <v>8.4388481452076205E-7</v>
      </c>
      <c r="ET115" s="19">
        <v>7.9428676832908698</v>
      </c>
      <c r="EU115" s="19">
        <v>0.36403373621332802</v>
      </c>
      <c r="EV115" s="19">
        <v>4.2894137255456599E-4</v>
      </c>
      <c r="EW115" s="19">
        <v>5.07720993045589E-2</v>
      </c>
      <c r="EX115" s="19">
        <v>2.0672505306743002E-3</v>
      </c>
      <c r="EY115" s="19">
        <v>46.791203487559699</v>
      </c>
      <c r="EZ115" s="19">
        <v>7.3715758690903996</v>
      </c>
      <c r="FA115" s="19">
        <v>0.43717272222541098</v>
      </c>
      <c r="FB115" s="19">
        <v>5.0800999967135798</v>
      </c>
      <c r="FC115" s="19">
        <v>4.3851131078828896E-3</v>
      </c>
      <c r="FD115" s="19">
        <v>3.2344854894593502</v>
      </c>
      <c r="FE115" s="19">
        <v>2.0765380530022798E-3</v>
      </c>
      <c r="FF115" s="19">
        <v>7.1413485372134296E-3</v>
      </c>
      <c r="FG115" s="19">
        <v>2.4139318380757401E-3</v>
      </c>
      <c r="FH115" s="19">
        <v>3.1203086605843897E-4</v>
      </c>
      <c r="FI115" s="19">
        <v>5.4046632573652798E-3</v>
      </c>
      <c r="FJ115" s="19">
        <v>59.4428227721993</v>
      </c>
      <c r="FK115" s="19">
        <v>2.82589138738432E-3</v>
      </c>
      <c r="FL115" s="19">
        <v>8.4548485317517505E-2</v>
      </c>
      <c r="FM115" s="19">
        <v>0.17754255747967901</v>
      </c>
      <c r="FN115" s="19">
        <v>7.0240035079453396</v>
      </c>
      <c r="FO115" s="19">
        <v>117.91705950117699</v>
      </c>
      <c r="FP115" s="19">
        <v>2.0893109977924099E-2</v>
      </c>
      <c r="FQ115" s="19">
        <v>224.18130710102901</v>
      </c>
      <c r="FR115" s="19">
        <v>6.1876496576374299E-2</v>
      </c>
      <c r="FS115" s="19">
        <v>7.9531659790959705E-2</v>
      </c>
      <c r="FT115" s="19">
        <v>8.2952011481941704E-4</v>
      </c>
      <c r="FU115" s="19">
        <v>0.69908504992227205</v>
      </c>
      <c r="FV115" s="19">
        <v>5.9591049446465796</v>
      </c>
      <c r="FW115" s="19">
        <v>0.53102555426948395</v>
      </c>
      <c r="FX115" s="19">
        <v>7.0714372301529504E-3</v>
      </c>
      <c r="FY115" s="19">
        <v>3.9339582207922302E-2</v>
      </c>
      <c r="FZ115" s="19">
        <v>2277.02527793742</v>
      </c>
      <c r="GA115" s="15">
        <v>0.54300000000000004</v>
      </c>
      <c r="GB115" s="15">
        <v>0.246</v>
      </c>
      <c r="GC115" s="15">
        <v>0</v>
      </c>
      <c r="GD115" s="15">
        <v>9.5000000000000001E-2</v>
      </c>
      <c r="GE115" s="15">
        <v>0.61199999999999999</v>
      </c>
      <c r="GF115" s="15">
        <v>0</v>
      </c>
      <c r="GG115" s="15">
        <v>6.2229999999999999</v>
      </c>
      <c r="GH115" s="15">
        <v>0.29799999999999999</v>
      </c>
      <c r="GI115" s="15">
        <v>8.2260000000000009</v>
      </c>
      <c r="GJ115" s="15">
        <v>0.105</v>
      </c>
      <c r="GK115" s="15">
        <v>0</v>
      </c>
      <c r="GL115" s="15">
        <v>2.577</v>
      </c>
      <c r="GM115" s="15">
        <v>8.5000000000000006E-2</v>
      </c>
      <c r="GN115" s="15">
        <v>0</v>
      </c>
    </row>
    <row r="116" spans="1:196">
      <c r="A116" s="19" t="s">
        <v>341</v>
      </c>
      <c r="B116" s="19" t="s">
        <v>342</v>
      </c>
      <c r="C116" s="19">
        <v>36.5042121979806</v>
      </c>
      <c r="D116" s="19">
        <v>59.0292568740932</v>
      </c>
      <c r="E116" s="19">
        <v>921.63809471907905</v>
      </c>
      <c r="F116" s="19">
        <v>842.94556172358705</v>
      </c>
      <c r="G116" s="19">
        <v>1286.19255035689</v>
      </c>
      <c r="H116" s="19">
        <v>42.0532696560144</v>
      </c>
      <c r="I116" s="19">
        <v>4195.8294265087798</v>
      </c>
      <c r="J116" s="19">
        <v>7516.3121237206897</v>
      </c>
      <c r="K116" s="19">
        <v>431.26589811798999</v>
      </c>
      <c r="L116" s="19">
        <v>53.251777358374298</v>
      </c>
      <c r="M116" s="19">
        <v>220.33885375519301</v>
      </c>
      <c r="N116" s="19">
        <v>208.50972899562299</v>
      </c>
      <c r="O116" s="19">
        <v>79.412986512566505</v>
      </c>
      <c r="P116" s="19">
        <v>260.24098534978799</v>
      </c>
      <c r="Q116" s="19">
        <v>54028.806019932599</v>
      </c>
      <c r="R116" s="19">
        <v>7.5857112641817901</v>
      </c>
      <c r="S116" s="19">
        <v>46.9574547794303</v>
      </c>
      <c r="T116" s="19">
        <v>1.08574613885705</v>
      </c>
      <c r="U116" s="19">
        <v>126.115563208892</v>
      </c>
      <c r="V116" s="19">
        <v>170.11473315944701</v>
      </c>
      <c r="W116" s="19">
        <v>10.8919423831326</v>
      </c>
      <c r="X116" s="19">
        <v>4694.5490955127698</v>
      </c>
      <c r="Y116" s="19">
        <v>104.145044838516</v>
      </c>
      <c r="Z116" s="19">
        <v>1117.7495919966</v>
      </c>
      <c r="AA116" s="19">
        <v>67.015863945037495</v>
      </c>
      <c r="AB116" s="19">
        <v>22.383363540366599</v>
      </c>
      <c r="AC116" s="19">
        <v>55.891526408564303</v>
      </c>
      <c r="AD116" s="19">
        <v>21.145493527393</v>
      </c>
      <c r="AE116" s="19">
        <v>129.650558040557</v>
      </c>
      <c r="AF116" s="19">
        <v>5077.0405499060498</v>
      </c>
      <c r="AG116" s="19">
        <v>9.9680753113232292</v>
      </c>
      <c r="AH116" s="19">
        <v>163.72693325526299</v>
      </c>
      <c r="AI116" s="19">
        <v>800.39928322869696</v>
      </c>
      <c r="AJ116" s="19">
        <v>13679.714454978401</v>
      </c>
      <c r="AK116" s="19">
        <v>780.85069382844199</v>
      </c>
      <c r="AL116" s="19">
        <v>1.94458531820124</v>
      </c>
      <c r="AM116" s="19">
        <v>84.051300543127695</v>
      </c>
      <c r="AN116" s="19">
        <v>160.34278586261399</v>
      </c>
      <c r="AO116" s="19">
        <v>199.04636818454699</v>
      </c>
      <c r="AP116" s="19">
        <v>778.63801743964802</v>
      </c>
      <c r="AQ116" s="19">
        <v>206.24953818770899</v>
      </c>
      <c r="AR116" s="19">
        <v>466.02456663424698</v>
      </c>
      <c r="AS116" s="19">
        <v>8469.8956191402704</v>
      </c>
      <c r="AT116" s="19">
        <v>0.941728499346836</v>
      </c>
      <c r="AU116" s="19">
        <v>331.47078178887801</v>
      </c>
      <c r="AV116" s="19">
        <v>9122.2589451807908</v>
      </c>
      <c r="AW116" s="19">
        <v>5.4869136837750503</v>
      </c>
      <c r="AX116" s="19">
        <v>176.71125944539401</v>
      </c>
      <c r="AY116" s="19">
        <v>455.02544601592001</v>
      </c>
      <c r="AZ116" s="19">
        <v>997.01013777686796</v>
      </c>
      <c r="BA116" s="19">
        <v>47.271479403277503</v>
      </c>
      <c r="BB116" s="19">
        <v>210.589303942241</v>
      </c>
      <c r="BC116" s="19">
        <v>8.3334508561258396</v>
      </c>
      <c r="BD116" s="19">
        <v>703.18357468627801</v>
      </c>
      <c r="BE116" s="19">
        <v>2.5364051595285799</v>
      </c>
      <c r="BF116" s="19">
        <v>150.81211983053501</v>
      </c>
      <c r="BG116" s="19">
        <v>7.7828161860826901</v>
      </c>
      <c r="BH116" s="19">
        <v>6071.5718907292303</v>
      </c>
      <c r="BI116" s="19">
        <v>50510.521880600303</v>
      </c>
      <c r="BJ116" s="19">
        <v>159.072683312864</v>
      </c>
      <c r="BK116" s="19">
        <v>15.7087836944511</v>
      </c>
      <c r="BL116" s="19">
        <v>102.83038167776699</v>
      </c>
      <c r="BM116" s="19">
        <v>145025.91391896899</v>
      </c>
      <c r="BN116" s="19">
        <v>673.66989792443701</v>
      </c>
      <c r="BO116" s="19">
        <v>2860.6559888992902</v>
      </c>
      <c r="BP116" s="19">
        <v>91.359114091787703</v>
      </c>
      <c r="BQ116" s="19">
        <v>463.14800225701299</v>
      </c>
      <c r="BR116" s="19">
        <v>10.844793353431699</v>
      </c>
      <c r="BS116" s="19">
        <v>32.034172290952398</v>
      </c>
      <c r="BT116" s="19">
        <v>33.5822535166674</v>
      </c>
      <c r="BU116" s="19">
        <v>53.6366588920448</v>
      </c>
      <c r="BV116" s="19">
        <v>2303.6759816113699</v>
      </c>
      <c r="BW116" s="19">
        <v>4756.6652001120801</v>
      </c>
      <c r="BX116" s="19">
        <v>802.16600320652401</v>
      </c>
      <c r="BY116" s="19">
        <v>2976.7280903437299</v>
      </c>
      <c r="BZ116" s="19">
        <v>1276.70171311693</v>
      </c>
      <c r="CA116" s="19">
        <v>692.44468085354697</v>
      </c>
      <c r="CB116" s="19">
        <v>266.10933655487298</v>
      </c>
      <c r="CC116" s="19">
        <v>36976.031055821601</v>
      </c>
      <c r="CD116" s="19">
        <v>2391.83791124652</v>
      </c>
      <c r="CE116" s="19">
        <v>23454.358057724399</v>
      </c>
      <c r="CF116" s="19">
        <v>38.617094600705698</v>
      </c>
      <c r="CG116" s="19">
        <v>5330.5612033545303</v>
      </c>
      <c r="CH116" s="19">
        <v>386.55229851127899</v>
      </c>
      <c r="CI116" s="19">
        <v>523.58730275528399</v>
      </c>
      <c r="CJ116" s="19">
        <v>252.63162465945501</v>
      </c>
      <c r="CK116" s="19">
        <v>0.15989358178929</v>
      </c>
      <c r="CL116" s="19">
        <v>1208.28818616886</v>
      </c>
      <c r="CM116" s="19">
        <v>11.975083268215601</v>
      </c>
      <c r="CN116" s="19">
        <v>4.8357538435211502</v>
      </c>
      <c r="CO116" s="19">
        <v>428.14304730441802</v>
      </c>
      <c r="CP116" s="19">
        <v>306.956649251839</v>
      </c>
      <c r="CQ116" s="19">
        <v>1.52358358956764</v>
      </c>
      <c r="CR116" s="19">
        <v>5.44813022839414</v>
      </c>
      <c r="CS116" s="19">
        <v>169.93151300102701</v>
      </c>
      <c r="CT116" s="19">
        <v>1300.5829344787601</v>
      </c>
      <c r="CU116" s="19">
        <v>4027.8921144999999</v>
      </c>
      <c r="CV116" s="19">
        <v>20.092090287177701</v>
      </c>
      <c r="CW116" s="19">
        <v>14.347754906586299</v>
      </c>
      <c r="CX116" s="19">
        <v>1311.69005701738</v>
      </c>
      <c r="CY116" s="19">
        <v>47.270956517068399</v>
      </c>
      <c r="CZ116" s="19">
        <v>108.624357342702</v>
      </c>
      <c r="DA116" s="19">
        <v>382.32771198474501</v>
      </c>
      <c r="DB116" s="19">
        <v>57.485609358798897</v>
      </c>
      <c r="DC116" s="19">
        <v>137.60714244022299</v>
      </c>
      <c r="DD116" s="19">
        <v>2971.6653282336201</v>
      </c>
      <c r="DE116" s="19">
        <v>23.963361755538699</v>
      </c>
      <c r="DF116" s="19">
        <v>45.323040758986501</v>
      </c>
      <c r="DG116" s="19">
        <v>1101.0517291210101</v>
      </c>
      <c r="DH116" s="19">
        <v>40.934594026205403</v>
      </c>
      <c r="DI116" s="19">
        <v>21.4739626003349</v>
      </c>
      <c r="DJ116" s="19">
        <v>24.7423648024063</v>
      </c>
      <c r="DK116" s="19">
        <v>20.872517576498399</v>
      </c>
      <c r="DL116" s="19">
        <v>0</v>
      </c>
      <c r="DM116" s="19">
        <v>606.25361310324797</v>
      </c>
      <c r="DN116" s="19">
        <v>26.579878493386399</v>
      </c>
      <c r="DO116" s="19">
        <v>40.609201547206801</v>
      </c>
      <c r="DP116" s="19">
        <v>2850.56524343914</v>
      </c>
      <c r="DQ116" s="19">
        <v>5628.8817869870099</v>
      </c>
      <c r="DR116" s="19">
        <v>397.23662764509402</v>
      </c>
      <c r="DS116" s="19">
        <v>467.45055989133499</v>
      </c>
      <c r="DT116" s="19">
        <v>145.56924938356701</v>
      </c>
      <c r="DU116" s="19">
        <v>39.471777745027701</v>
      </c>
      <c r="DV116" s="19">
        <v>69.623367500692495</v>
      </c>
      <c r="DW116" s="19">
        <v>508.46757978848098</v>
      </c>
      <c r="DX116" s="19">
        <v>678.11943026905101</v>
      </c>
      <c r="DY116" s="19">
        <v>13189.569689756299</v>
      </c>
      <c r="DZ116" s="19">
        <v>3632.6805058536602</v>
      </c>
      <c r="EA116" s="19">
        <v>1056.2175556638699</v>
      </c>
      <c r="EB116" s="19">
        <v>5286.2524407288802</v>
      </c>
      <c r="EC116" s="19">
        <v>66.095268173038406</v>
      </c>
      <c r="ED116" s="19">
        <v>2984.5477686085201</v>
      </c>
      <c r="EE116" s="19">
        <v>7083.4595539751599</v>
      </c>
      <c r="EF116" s="19">
        <v>69.331061568589007</v>
      </c>
      <c r="EG116" s="19">
        <v>0.240855938476082</v>
      </c>
      <c r="EH116" s="19">
        <v>2.63234249533956</v>
      </c>
      <c r="EI116" s="19">
        <v>9175.3460426091297</v>
      </c>
      <c r="EJ116" s="19">
        <v>227.55506058176101</v>
      </c>
      <c r="EK116" s="19">
        <v>496.01750009216602</v>
      </c>
      <c r="EL116" s="19">
        <v>53.584726066290898</v>
      </c>
      <c r="EM116" s="19">
        <v>14966.9848763066</v>
      </c>
      <c r="EN116" s="19">
        <v>2074.0776671178201</v>
      </c>
      <c r="EO116" s="19">
        <v>820.23700119206399</v>
      </c>
      <c r="EP116" s="19">
        <v>5.4478567991834899</v>
      </c>
      <c r="EQ116" s="19">
        <v>0.30602499378945602</v>
      </c>
      <c r="ER116" s="19">
        <v>2231.9121730597999</v>
      </c>
      <c r="ES116" s="19">
        <v>139.968330896743</v>
      </c>
      <c r="ET116" s="19">
        <v>18615.315347680698</v>
      </c>
      <c r="EU116" s="19">
        <v>110.138500165129</v>
      </c>
      <c r="EV116" s="19">
        <v>23.550908282005601</v>
      </c>
      <c r="EW116" s="19">
        <v>109.040094079867</v>
      </c>
      <c r="EX116" s="19">
        <v>181.76515593630299</v>
      </c>
      <c r="EY116" s="19">
        <v>14733.6499317567</v>
      </c>
      <c r="EZ116" s="19">
        <v>10005.823945732</v>
      </c>
      <c r="FA116" s="19">
        <v>31.963456154612999</v>
      </c>
      <c r="FB116" s="19">
        <v>3418.8243355884401</v>
      </c>
      <c r="FC116" s="19">
        <v>9.1573221866920598</v>
      </c>
      <c r="FD116" s="19">
        <v>1466.4631589975199</v>
      </c>
      <c r="FE116" s="19">
        <v>92.084934591571695</v>
      </c>
      <c r="FF116" s="19">
        <v>3.9324438768380001</v>
      </c>
      <c r="FG116" s="19">
        <v>237.23936078931001</v>
      </c>
      <c r="FH116" s="19">
        <v>114.728326918622</v>
      </c>
      <c r="FI116" s="19">
        <v>308.094368138606</v>
      </c>
      <c r="FJ116" s="19">
        <v>6143.69025656145</v>
      </c>
      <c r="FK116" s="19">
        <v>122.518674943508</v>
      </c>
      <c r="FL116" s="19">
        <v>95.888134567996801</v>
      </c>
      <c r="FM116" s="19">
        <v>874.56232414941906</v>
      </c>
      <c r="FN116" s="19">
        <v>3236.8134651811501</v>
      </c>
      <c r="FO116" s="19">
        <v>55547.217119008099</v>
      </c>
      <c r="FP116" s="19">
        <v>98.962003456969896</v>
      </c>
      <c r="FQ116" s="19">
        <v>32886.965098935201</v>
      </c>
      <c r="FR116" s="19">
        <v>168.37113474506401</v>
      </c>
      <c r="FS116" s="19">
        <v>76.894068091973494</v>
      </c>
      <c r="FT116" s="19">
        <v>3.1994302618276902</v>
      </c>
      <c r="FU116" s="19">
        <v>1408.5223613343601</v>
      </c>
      <c r="FV116" s="19">
        <v>749.58585067414197</v>
      </c>
      <c r="FW116" s="19">
        <v>84.733962101420204</v>
      </c>
      <c r="FX116" s="19">
        <v>47.365688587244797</v>
      </c>
      <c r="FY116" s="19">
        <v>32.501945959321702</v>
      </c>
      <c r="FZ116" s="19">
        <v>648244.20273913001</v>
      </c>
      <c r="GA116" s="15">
        <v>4289.3969999999999</v>
      </c>
      <c r="GB116" s="15">
        <v>0.72299999999999998</v>
      </c>
      <c r="GC116" s="15">
        <v>118.398</v>
      </c>
      <c r="GD116" s="15">
        <v>1.4670000000000001</v>
      </c>
      <c r="GE116" s="15">
        <v>4432.4769999999999</v>
      </c>
      <c r="GF116" s="15">
        <v>3554.5439999999999</v>
      </c>
      <c r="GG116" s="15">
        <v>45.182000000000002</v>
      </c>
      <c r="GH116" s="15">
        <v>9.4580000000000002</v>
      </c>
      <c r="GI116" s="15">
        <v>82.867999999999995</v>
      </c>
      <c r="GJ116" s="15">
        <v>1E-3</v>
      </c>
      <c r="GK116" s="15">
        <v>757.89</v>
      </c>
      <c r="GL116" s="15">
        <v>1.952</v>
      </c>
      <c r="GM116" s="15">
        <v>13.805</v>
      </c>
      <c r="GN116" s="15">
        <v>0.21199999999999999</v>
      </c>
    </row>
    <row r="117" spans="1:196">
      <c r="A117" s="19" t="s">
        <v>34</v>
      </c>
      <c r="B117" s="19" t="s">
        <v>344</v>
      </c>
      <c r="C117" s="19">
        <v>0.43302762585461402</v>
      </c>
      <c r="D117" s="19">
        <v>0.40819079816071002</v>
      </c>
      <c r="E117" s="19">
        <v>423.749360720217</v>
      </c>
      <c r="F117" s="19">
        <v>45.165358552041702</v>
      </c>
      <c r="G117" s="19">
        <v>35.423869836786999</v>
      </c>
      <c r="H117" s="19">
        <v>26.610707556485998</v>
      </c>
      <c r="I117" s="19">
        <v>9543.3251960681391</v>
      </c>
      <c r="J117" s="19">
        <v>61.541891990246498</v>
      </c>
      <c r="K117" s="19">
        <v>118.532274438003</v>
      </c>
      <c r="L117" s="19">
        <v>0.82778072941835301</v>
      </c>
      <c r="M117" s="19">
        <v>104.528815678896</v>
      </c>
      <c r="N117" s="19">
        <v>221.74415079087501</v>
      </c>
      <c r="O117" s="19">
        <v>24.266648806085101</v>
      </c>
      <c r="P117" s="19">
        <v>0.89742640563033405</v>
      </c>
      <c r="Q117" s="19">
        <v>169.726144825283</v>
      </c>
      <c r="R117" s="19">
        <v>0.45692178232847203</v>
      </c>
      <c r="S117" s="19">
        <v>1.13904716408442</v>
      </c>
      <c r="T117" s="19">
        <v>1.4490746292862</v>
      </c>
      <c r="U117" s="19">
        <v>4.1192950981092098</v>
      </c>
      <c r="V117" s="19">
        <v>0.17460872732125299</v>
      </c>
      <c r="W117" s="19">
        <v>8.6045987087909198E-2</v>
      </c>
      <c r="X117" s="19">
        <v>189.44062707648999</v>
      </c>
      <c r="Y117" s="19">
        <v>8.9449028109073296</v>
      </c>
      <c r="Z117" s="19">
        <v>8.2420281292062896</v>
      </c>
      <c r="AA117" s="19">
        <v>2.1955983559820802</v>
      </c>
      <c r="AB117" s="19">
        <v>1.7690401482399001E-2</v>
      </c>
      <c r="AC117" s="19">
        <v>6.9227102885316305E-2</v>
      </c>
      <c r="AD117" s="19">
        <v>5.7201798367699199</v>
      </c>
      <c r="AE117" s="19">
        <v>29.675246070291301</v>
      </c>
      <c r="AF117" s="19">
        <v>786.83945585063395</v>
      </c>
      <c r="AG117" s="19">
        <v>0.150225089647233</v>
      </c>
      <c r="AH117" s="19">
        <v>2.8060197218466398</v>
      </c>
      <c r="AI117" s="19">
        <v>190.353005935493</v>
      </c>
      <c r="AJ117" s="19">
        <v>10821.794982715101</v>
      </c>
      <c r="AK117" s="19">
        <v>28.520298940020499</v>
      </c>
      <c r="AL117" s="19">
        <v>4.6237688654708203E-2</v>
      </c>
      <c r="AM117" s="19">
        <v>4.4787714272546904</v>
      </c>
      <c r="AN117" s="19">
        <v>13.472509938303601</v>
      </c>
      <c r="AO117" s="19">
        <v>20.220869266997799</v>
      </c>
      <c r="AP117" s="19">
        <v>3.0169856492608198</v>
      </c>
      <c r="AQ117" s="19">
        <v>92.849184078528594</v>
      </c>
      <c r="AR117" s="19">
        <v>9.6158532489078805</v>
      </c>
      <c r="AS117" s="19">
        <v>17.300899383179299</v>
      </c>
      <c r="AT117" s="39">
        <v>6.0151207079651395E-8</v>
      </c>
      <c r="AU117" s="19">
        <v>24.933385860172201</v>
      </c>
      <c r="AV117" s="19">
        <v>275.068774751391</v>
      </c>
      <c r="AW117" s="19">
        <v>0.45744034018854102</v>
      </c>
      <c r="AX117" s="19">
        <v>23.340957021221399</v>
      </c>
      <c r="AY117" s="19">
        <v>6.7675607052374902</v>
      </c>
      <c r="AZ117" s="19">
        <v>183.546674133842</v>
      </c>
      <c r="BA117" s="19">
        <v>15.695897404993501</v>
      </c>
      <c r="BB117" s="19">
        <v>1.7369302422450801</v>
      </c>
      <c r="BC117" s="19">
        <v>3.1337936548580199E-2</v>
      </c>
      <c r="BD117" s="19">
        <v>3.31208134879149</v>
      </c>
      <c r="BE117" s="19">
        <v>1.2341318430009201E-2</v>
      </c>
      <c r="BF117" s="19">
        <v>4.6725814262299599</v>
      </c>
      <c r="BG117" s="19">
        <v>391.42579138840699</v>
      </c>
      <c r="BH117" s="19">
        <v>27.306764144995999</v>
      </c>
      <c r="BI117" s="19">
        <v>577.26982822180798</v>
      </c>
      <c r="BJ117" s="19">
        <v>2.8441799873464402</v>
      </c>
      <c r="BK117" s="19">
        <v>0.19638046163246001</v>
      </c>
      <c r="BL117" s="19">
        <v>4.7794584515342402</v>
      </c>
      <c r="BM117" s="19">
        <v>1011.20343429126</v>
      </c>
      <c r="BN117" s="19">
        <v>53.300603672212297</v>
      </c>
      <c r="BO117" s="19">
        <v>33.634063262257598</v>
      </c>
      <c r="BP117" s="19">
        <v>37.857120846560797</v>
      </c>
      <c r="BQ117" s="19">
        <v>4.5374824700990297</v>
      </c>
      <c r="BR117" s="19">
        <v>0.117941242238175</v>
      </c>
      <c r="BS117" s="19">
        <v>25.013094799587499</v>
      </c>
      <c r="BT117" s="19">
        <v>0.405836596114518</v>
      </c>
      <c r="BU117" s="19">
        <v>3.4354137236743298</v>
      </c>
      <c r="BV117" s="19">
        <v>698.11534819570898</v>
      </c>
      <c r="BW117" s="19">
        <v>4.2194323309182797</v>
      </c>
      <c r="BX117" s="19">
        <v>9.3318165777113098</v>
      </c>
      <c r="BY117" s="19">
        <v>1450.3455190304501</v>
      </c>
      <c r="BZ117" s="19">
        <v>704.25621890253296</v>
      </c>
      <c r="CA117" s="19">
        <v>173.37318129900601</v>
      </c>
      <c r="CB117" s="19">
        <v>4.16694027955843</v>
      </c>
      <c r="CC117" s="19">
        <v>108.20027518762799</v>
      </c>
      <c r="CD117" s="19">
        <v>37.581475573974998</v>
      </c>
      <c r="CE117" s="19">
        <v>306.20717061018701</v>
      </c>
      <c r="CF117" s="19">
        <v>41.170879790150103</v>
      </c>
      <c r="CG117" s="19">
        <v>2865.6398270178001</v>
      </c>
      <c r="CH117" s="19">
        <v>101.407896553935</v>
      </c>
      <c r="CI117" s="19">
        <v>4.0778527111586298</v>
      </c>
      <c r="CJ117" s="19">
        <v>7.4659953654345097</v>
      </c>
      <c r="CK117" s="19">
        <v>18.536827347251901</v>
      </c>
      <c r="CL117" s="19">
        <v>67.884439777248403</v>
      </c>
      <c r="CM117" s="19">
        <v>1.4540490930870301E-2</v>
      </c>
      <c r="CN117" s="19">
        <v>1.2110556873603799</v>
      </c>
      <c r="CO117" s="19">
        <v>7.2492340002888502</v>
      </c>
      <c r="CP117" s="19">
        <v>22.816933098511601</v>
      </c>
      <c r="CQ117" s="19">
        <v>1.31028355000707E-3</v>
      </c>
      <c r="CR117" s="19">
        <v>0.147991375460122</v>
      </c>
      <c r="CS117" s="19">
        <v>78.040868935270794</v>
      </c>
      <c r="CT117" s="19">
        <v>19.626251866522299</v>
      </c>
      <c r="CU117" s="19">
        <v>5.04741931154288</v>
      </c>
      <c r="CV117" s="19">
        <v>2.31562711543235</v>
      </c>
      <c r="CW117" s="19">
        <v>0.193790029203737</v>
      </c>
      <c r="CX117" s="19">
        <v>646.17236662556195</v>
      </c>
      <c r="CY117" s="19">
        <v>37.673805078194498</v>
      </c>
      <c r="CZ117" s="19">
        <v>15.376080286185299</v>
      </c>
      <c r="DA117" s="19">
        <v>3.9069982735553102</v>
      </c>
      <c r="DB117" s="19">
        <v>0.75386964732013595</v>
      </c>
      <c r="DC117" s="19">
        <v>88.908856430800896</v>
      </c>
      <c r="DD117" s="19">
        <v>335.97400332967499</v>
      </c>
      <c r="DE117" s="19">
        <v>26.5720331383685</v>
      </c>
      <c r="DF117" s="19">
        <v>0.16155192337272001</v>
      </c>
      <c r="DG117" s="19">
        <v>105.569440973398</v>
      </c>
      <c r="DH117" s="19">
        <v>5.4549315081357896</v>
      </c>
      <c r="DI117" s="19">
        <v>23.278999992132299</v>
      </c>
      <c r="DJ117" s="19">
        <v>0.74895305785834698</v>
      </c>
      <c r="DK117" s="19">
        <v>10.642862080255099</v>
      </c>
      <c r="DL117" s="19">
        <v>564.99269456113404</v>
      </c>
      <c r="DM117" s="19">
        <v>0</v>
      </c>
      <c r="DN117" s="19">
        <v>28.854252992787</v>
      </c>
      <c r="DO117" s="19">
        <v>0.41614701218540001</v>
      </c>
      <c r="DP117" s="19">
        <v>162.302784268712</v>
      </c>
      <c r="DQ117" s="19">
        <v>67.195331774081893</v>
      </c>
      <c r="DR117" s="19">
        <v>39.076695979594199</v>
      </c>
      <c r="DS117" s="19">
        <v>77.179289221434402</v>
      </c>
      <c r="DT117" s="19">
        <v>31.422938443300399</v>
      </c>
      <c r="DU117" s="19">
        <v>261.38149355538502</v>
      </c>
      <c r="DV117" s="19">
        <v>1.33221208034629</v>
      </c>
      <c r="DW117" s="19">
        <v>148.15622414871001</v>
      </c>
      <c r="DX117" s="19">
        <v>532.495873563533</v>
      </c>
      <c r="DY117" s="19">
        <v>55.712209928216097</v>
      </c>
      <c r="DZ117" s="19">
        <v>28.183751262473901</v>
      </c>
      <c r="EA117" s="19">
        <v>35.8126168972193</v>
      </c>
      <c r="EB117" s="19">
        <v>1492.45442158637</v>
      </c>
      <c r="EC117" s="19">
        <v>0.40543779393007401</v>
      </c>
      <c r="ED117" s="19">
        <v>5.3470498378386502</v>
      </c>
      <c r="EE117" s="19">
        <v>201.17130044779699</v>
      </c>
      <c r="EF117" s="19">
        <v>0.67349104638666002</v>
      </c>
      <c r="EG117" s="19">
        <v>74.517094255020595</v>
      </c>
      <c r="EH117" s="19">
        <v>6.0857014454516198E-3</v>
      </c>
      <c r="EI117" s="19">
        <v>516.44482639795206</v>
      </c>
      <c r="EJ117" s="19">
        <v>12.3071652282323</v>
      </c>
      <c r="EK117" s="19">
        <v>1.0197713392255101</v>
      </c>
      <c r="EL117" s="19">
        <v>6.4633892310620702</v>
      </c>
      <c r="EM117" s="19">
        <v>1244.7569712855</v>
      </c>
      <c r="EN117" s="19">
        <v>4.8245096736829503</v>
      </c>
      <c r="EO117" s="19">
        <v>3.5359156244580001</v>
      </c>
      <c r="EP117" s="19">
        <v>41.594193013984302</v>
      </c>
      <c r="EQ117" s="19">
        <v>1.7416976482776798E-2</v>
      </c>
      <c r="ER117" s="19">
        <v>167.11912170169899</v>
      </c>
      <c r="ES117" s="19">
        <v>3.3101737890324397E-2</v>
      </c>
      <c r="ET117" s="19">
        <v>218.44045991225701</v>
      </c>
      <c r="EU117" s="19">
        <v>206.83136416986301</v>
      </c>
      <c r="EV117" s="19">
        <v>0.89345584375721199</v>
      </c>
      <c r="EW117" s="19">
        <v>85.908013113160493</v>
      </c>
      <c r="EX117" s="19">
        <v>0.14716658924488299</v>
      </c>
      <c r="EY117" s="19">
        <v>94.455763422520903</v>
      </c>
      <c r="EZ117" s="19">
        <v>136.65785400807701</v>
      </c>
      <c r="FA117" s="19">
        <v>13.0411461676239</v>
      </c>
      <c r="FB117" s="19">
        <v>934.804163534802</v>
      </c>
      <c r="FC117" s="19">
        <v>2.8516104898029498E-2</v>
      </c>
      <c r="FD117" s="19">
        <v>743.40436406994104</v>
      </c>
      <c r="FE117" s="19">
        <v>3.7968455871731102E-2</v>
      </c>
      <c r="FF117" s="19">
        <v>3.5540051112212798</v>
      </c>
      <c r="FG117" s="19">
        <v>0.30290809303928801</v>
      </c>
      <c r="FH117" s="19">
        <v>62.436519697113503</v>
      </c>
      <c r="FI117" s="19">
        <v>6.4976597425833402</v>
      </c>
      <c r="FJ117" s="19">
        <v>113.732651831314</v>
      </c>
      <c r="FK117" s="19">
        <v>0.30016754621562602</v>
      </c>
      <c r="FL117" s="19">
        <v>1.39667378634808</v>
      </c>
      <c r="FM117" s="19">
        <v>13.515156844285301</v>
      </c>
      <c r="FN117" s="19">
        <v>544.91593632132594</v>
      </c>
      <c r="FO117" s="19">
        <v>1666.90065636331</v>
      </c>
      <c r="FP117" s="19">
        <v>4.15846444249601</v>
      </c>
      <c r="FQ117" s="19">
        <v>6232.5858796468001</v>
      </c>
      <c r="FR117" s="19">
        <v>19.548535635368399</v>
      </c>
      <c r="FS117" s="19">
        <v>3.09204755599609</v>
      </c>
      <c r="FT117" s="19">
        <v>55.363976156760401</v>
      </c>
      <c r="FU117" s="19">
        <v>470.17757618892898</v>
      </c>
      <c r="FV117" s="19">
        <v>376.901711428363</v>
      </c>
      <c r="FW117" s="19">
        <v>25.933558734245398</v>
      </c>
      <c r="FX117" s="19">
        <v>2.0614602389209602</v>
      </c>
      <c r="FY117" s="19">
        <v>7.8344715075807798</v>
      </c>
      <c r="FZ117" s="19">
        <v>51626.186894959203</v>
      </c>
      <c r="GA117" s="15">
        <v>3199.058</v>
      </c>
      <c r="GB117" s="15">
        <v>143.727</v>
      </c>
      <c r="GC117" s="15">
        <v>1796.0160000000001</v>
      </c>
      <c r="GD117" s="15">
        <v>12.074999999999999</v>
      </c>
      <c r="GE117" s="15">
        <v>180.08199999999999</v>
      </c>
      <c r="GF117" s="15">
        <v>3.3530000000000002</v>
      </c>
      <c r="GG117" s="15">
        <v>0</v>
      </c>
      <c r="GH117" s="15">
        <v>14.487</v>
      </c>
      <c r="GI117" s="15">
        <v>1610.489</v>
      </c>
      <c r="GJ117" s="15">
        <v>4.7089999999999996</v>
      </c>
      <c r="GK117" s="15">
        <v>14.55</v>
      </c>
      <c r="GL117" s="15">
        <v>3.5630000000000002</v>
      </c>
      <c r="GM117" s="15">
        <v>2198.37</v>
      </c>
      <c r="GN117" s="15">
        <v>0.76300000000000001</v>
      </c>
    </row>
    <row r="118" spans="1:196">
      <c r="A118" s="19" t="s">
        <v>345</v>
      </c>
      <c r="B118" s="19" t="s">
        <v>346</v>
      </c>
      <c r="C118" s="19">
        <v>3.86846998367621E-2</v>
      </c>
      <c r="D118" s="19">
        <v>1.2899240698454899E-2</v>
      </c>
      <c r="E118" s="19">
        <v>2.0063401083914498E-2</v>
      </c>
      <c r="F118" s="19">
        <v>0.194805307488362</v>
      </c>
      <c r="G118" s="19">
        <v>0.28778448829500197</v>
      </c>
      <c r="H118" s="19">
        <v>7.4039683519546498E-2</v>
      </c>
      <c r="I118" s="19">
        <v>16.924585619258199</v>
      </c>
      <c r="J118" s="19">
        <v>2.3901247453505601</v>
      </c>
      <c r="K118" s="19">
        <v>3.00939882399815E-3</v>
      </c>
      <c r="L118" s="19">
        <v>4.7246384945324897E-2</v>
      </c>
      <c r="M118" s="19">
        <v>0.185739790258587</v>
      </c>
      <c r="N118" s="19">
        <v>2.58990755347446E-2</v>
      </c>
      <c r="O118" s="19">
        <v>0.36298802233272598</v>
      </c>
      <c r="P118" s="19">
        <v>0.14152490383855501</v>
      </c>
      <c r="Q118" s="19">
        <v>31.379926117960199</v>
      </c>
      <c r="R118" s="19">
        <v>0.356021697056773</v>
      </c>
      <c r="S118" s="19">
        <v>1.4176263584062099E-4</v>
      </c>
      <c r="T118" s="39">
        <v>1.57969165992741E-7</v>
      </c>
      <c r="U118" s="19">
        <v>1.2970266713116401</v>
      </c>
      <c r="V118" s="19">
        <v>7.7694054762744102E-2</v>
      </c>
      <c r="W118" s="19">
        <v>0.102985182671423</v>
      </c>
      <c r="X118" s="19">
        <v>3.80449580286305</v>
      </c>
      <c r="Y118" s="19">
        <v>2.6060253296780501E-3</v>
      </c>
      <c r="Z118" s="19">
        <v>1.5290532563419501</v>
      </c>
      <c r="AA118" s="19">
        <v>1.72419808909497</v>
      </c>
      <c r="AB118" s="19">
        <v>0.13611030550127701</v>
      </c>
      <c r="AC118" s="39">
        <v>1.50300083081097E-7</v>
      </c>
      <c r="AD118" s="19">
        <v>2.3871743391065899E-2</v>
      </c>
      <c r="AE118" s="19">
        <v>2.2586955012690601E-2</v>
      </c>
      <c r="AF118" s="19">
        <v>45.117657524272197</v>
      </c>
      <c r="AG118" s="39">
        <v>1.06231351205593E-7</v>
      </c>
      <c r="AH118" s="39">
        <v>2.5758869378249098E-7</v>
      </c>
      <c r="AI118" s="19">
        <v>2.5074560885373498</v>
      </c>
      <c r="AJ118" s="19">
        <v>24.814764899203901</v>
      </c>
      <c r="AK118" s="19">
        <v>10.7336740835672</v>
      </c>
      <c r="AL118" s="39">
        <v>5.2252674258422003E-8</v>
      </c>
      <c r="AM118" s="19">
        <v>9.2442508509996094E-2</v>
      </c>
      <c r="AN118" s="19">
        <v>170.838208989793</v>
      </c>
      <c r="AO118" s="19">
        <v>21.3271984694982</v>
      </c>
      <c r="AP118" s="19">
        <v>8.4061398166346297E-3</v>
      </c>
      <c r="AQ118" s="19">
        <v>2.1489153834636201</v>
      </c>
      <c r="AR118" s="19">
        <v>0.27893832319269801</v>
      </c>
      <c r="AS118" s="19">
        <v>0.69410760009914296</v>
      </c>
      <c r="AT118" s="19">
        <v>1.1701995974597099</v>
      </c>
      <c r="AU118" s="19">
        <v>4.7736977816123603E-3</v>
      </c>
      <c r="AV118" s="19">
        <v>13.893715331578999</v>
      </c>
      <c r="AW118" s="39">
        <v>1.76883868683312E-8</v>
      </c>
      <c r="AX118" s="19">
        <v>27.351573844275599</v>
      </c>
      <c r="AY118" s="19">
        <v>5.5099827245746704</v>
      </c>
      <c r="AZ118" s="19">
        <v>3.30045335459151E-2</v>
      </c>
      <c r="BA118" s="19">
        <v>300.49774684279703</v>
      </c>
      <c r="BB118" s="39">
        <v>2.6458378605625101E-7</v>
      </c>
      <c r="BC118" s="39">
        <v>1.4847830782968801E-7</v>
      </c>
      <c r="BD118" s="19">
        <v>4.2214188088049998E-2</v>
      </c>
      <c r="BE118" s="19">
        <v>2.86538765639699E-2</v>
      </c>
      <c r="BF118" s="19">
        <v>3.5355860735399301E-3</v>
      </c>
      <c r="BG118" s="19">
        <v>1.14042992479082E-3</v>
      </c>
      <c r="BH118" s="19">
        <v>4.6095170500237899</v>
      </c>
      <c r="BI118" s="19">
        <v>43.918273015401603</v>
      </c>
      <c r="BJ118" s="19">
        <v>1.95159758282932E-3</v>
      </c>
      <c r="BK118" s="19">
        <v>7.2827136219194295E-4</v>
      </c>
      <c r="BL118" s="19">
        <v>6.3497028009768502E-2</v>
      </c>
      <c r="BM118" s="19">
        <v>54.616928580422702</v>
      </c>
      <c r="BN118" s="19">
        <v>2.5051537923190002</v>
      </c>
      <c r="BO118" s="19">
        <v>1.2273388183487799</v>
      </c>
      <c r="BP118" s="19">
        <v>122.828894357217</v>
      </c>
      <c r="BQ118" s="19">
        <v>7.7555137018811698E-2</v>
      </c>
      <c r="BR118" s="39">
        <v>9.2334795764276303E-8</v>
      </c>
      <c r="BS118" s="19">
        <v>0.29015094007232101</v>
      </c>
      <c r="BT118" s="19">
        <v>6.8568120614352397</v>
      </c>
      <c r="BU118" s="19">
        <v>161.17511348157899</v>
      </c>
      <c r="BV118" s="19">
        <v>13.561251006068201</v>
      </c>
      <c r="BW118" s="19">
        <v>7.4675145663966797E-2</v>
      </c>
      <c r="BX118" s="19">
        <v>1.12140483882637</v>
      </c>
      <c r="BY118" s="19">
        <v>2.59944469789599</v>
      </c>
      <c r="BZ118" s="19">
        <v>1.46179189400786</v>
      </c>
      <c r="CA118" s="19">
        <v>7.6231197143150894E-2</v>
      </c>
      <c r="CB118" s="19">
        <v>1.0516550241018399E-2</v>
      </c>
      <c r="CC118" s="19">
        <v>2.2627347297927898</v>
      </c>
      <c r="CD118" s="19">
        <v>0.35503235208392703</v>
      </c>
      <c r="CE118" s="19">
        <v>32.183086056898297</v>
      </c>
      <c r="CF118" s="19">
        <v>0.65904314095620897</v>
      </c>
      <c r="CG118" s="19">
        <v>28.390498637065701</v>
      </c>
      <c r="CH118" s="19">
        <v>1.43162055493725</v>
      </c>
      <c r="CI118" s="19">
        <v>1.72821104795804E-2</v>
      </c>
      <c r="CJ118" s="19">
        <v>5.0007213242150801E-2</v>
      </c>
      <c r="CK118" s="39">
        <v>1.0600461538015601E-7</v>
      </c>
      <c r="CL118" s="19">
        <v>0.26606081123792902</v>
      </c>
      <c r="CM118" s="19">
        <v>4.98056960225447E-3</v>
      </c>
      <c r="CN118" s="19">
        <v>9.0913934704164498E-4</v>
      </c>
      <c r="CO118" s="19">
        <v>8.3810478272898503E-2</v>
      </c>
      <c r="CP118" s="19">
        <v>0.218402357794163</v>
      </c>
      <c r="CQ118" s="19">
        <v>4.7325052639846698E-3</v>
      </c>
      <c r="CR118" s="19">
        <v>7.38715208024773E-4</v>
      </c>
      <c r="CS118" s="19">
        <v>1.2951545343334999E-2</v>
      </c>
      <c r="CT118" s="19">
        <v>0.15982122343100699</v>
      </c>
      <c r="CU118" s="19">
        <v>2.1343511931324902E-2</v>
      </c>
      <c r="CV118" s="19">
        <v>5.4263593205231997E-2</v>
      </c>
      <c r="CW118" s="19">
        <v>4.7164260950823998E-4</v>
      </c>
      <c r="CX118" s="19">
        <v>2.92456499905055</v>
      </c>
      <c r="CY118" s="19">
        <v>6.7948949809657096E-4</v>
      </c>
      <c r="CZ118" s="19">
        <v>0.16880282313311301</v>
      </c>
      <c r="DA118" s="19">
        <v>3.0712955747701502E-2</v>
      </c>
      <c r="DB118" s="19">
        <v>2.6625699152228999E-2</v>
      </c>
      <c r="DC118" s="19">
        <v>3.90504950911211E-3</v>
      </c>
      <c r="DD118" s="19">
        <v>355.871802574431</v>
      </c>
      <c r="DE118" s="19">
        <v>1.1195823001065801E-2</v>
      </c>
      <c r="DF118" s="19">
        <v>2.0582382526714302E-3</v>
      </c>
      <c r="DG118" s="19">
        <v>0.123396818353162</v>
      </c>
      <c r="DH118" s="19">
        <v>8.9362219884438106E-3</v>
      </c>
      <c r="DI118" s="19">
        <v>0.53144004678971701</v>
      </c>
      <c r="DJ118" s="19">
        <v>2.5149081690595699E-4</v>
      </c>
      <c r="DK118" s="19">
        <v>3.8660287200864799E-2</v>
      </c>
      <c r="DL118" s="19">
        <v>23.845906028441</v>
      </c>
      <c r="DM118" s="19">
        <v>1.22696047573266</v>
      </c>
      <c r="DN118" s="19">
        <v>0</v>
      </c>
      <c r="DO118" s="19">
        <v>6.2360689399489903E-2</v>
      </c>
      <c r="DP118" s="19">
        <v>0.500403986340617</v>
      </c>
      <c r="DQ118" s="19">
        <v>4.04517144901292</v>
      </c>
      <c r="DR118" s="19">
        <v>4.7978546930826697E-2</v>
      </c>
      <c r="DS118" s="19">
        <v>0.28860994013100499</v>
      </c>
      <c r="DT118" s="19">
        <v>24.4523245450129</v>
      </c>
      <c r="DU118" s="19">
        <v>8.9173797504846805E-4</v>
      </c>
      <c r="DV118" s="19">
        <v>0.212942194913153</v>
      </c>
      <c r="DW118" s="19">
        <v>12.7992875223943</v>
      </c>
      <c r="DX118" s="19">
        <v>0.33724435150684401</v>
      </c>
      <c r="DY118" s="19">
        <v>8.0438505329405299</v>
      </c>
      <c r="DZ118" s="19">
        <v>3.80388723422899</v>
      </c>
      <c r="EA118" s="19">
        <v>0.43270207388121201</v>
      </c>
      <c r="EB118" s="19">
        <v>10.008408501730701</v>
      </c>
      <c r="EC118" s="19">
        <v>2.5821253043951699E-2</v>
      </c>
      <c r="ED118" s="19">
        <v>9.9968262273298303E-2</v>
      </c>
      <c r="EE118" s="19">
        <v>8.0660113441568999</v>
      </c>
      <c r="EF118" s="19">
        <v>1.01105981668329E-2</v>
      </c>
      <c r="EG118" s="39">
        <v>8.1848853664634107E-8</v>
      </c>
      <c r="EH118" s="19">
        <v>3.27561646091551E-4</v>
      </c>
      <c r="EI118" s="19">
        <v>0.50880929655877705</v>
      </c>
      <c r="EJ118" s="19">
        <v>2.7036912611884101</v>
      </c>
      <c r="EK118" s="19">
        <v>3.5135334784280797E-2</v>
      </c>
      <c r="EL118" s="19">
        <v>1.7920822518893299E-2</v>
      </c>
      <c r="EM118" s="19">
        <v>1.3215015812801301</v>
      </c>
      <c r="EN118" s="19">
        <v>0.11631915775936</v>
      </c>
      <c r="EO118" s="19">
        <v>2.0828672626999299E-2</v>
      </c>
      <c r="EP118" s="19">
        <v>2.4405372167188E-3</v>
      </c>
      <c r="EQ118" s="39">
        <v>7.5736385784260394E-5</v>
      </c>
      <c r="ER118" s="19">
        <v>1.43821334100578</v>
      </c>
      <c r="ES118" s="39">
        <v>3.2249101903571198E-7</v>
      </c>
      <c r="ET118" s="19">
        <v>50.371336340786598</v>
      </c>
      <c r="EU118" s="19">
        <v>1.1093559677514899</v>
      </c>
      <c r="EV118" s="19">
        <v>9.1024631541272105E-2</v>
      </c>
      <c r="EW118" s="19">
        <v>0.16227361944416399</v>
      </c>
      <c r="EX118" s="19">
        <v>0.22933329733243099</v>
      </c>
      <c r="EY118" s="19">
        <v>8.5888868215356293</v>
      </c>
      <c r="EZ118" s="19">
        <v>1.03200394533422</v>
      </c>
      <c r="FA118" s="19">
        <v>0.20991203260055</v>
      </c>
      <c r="FB118" s="19">
        <v>90.196081031084205</v>
      </c>
      <c r="FC118" s="39">
        <v>6.7014038692262504E-8</v>
      </c>
      <c r="FD118" s="19">
        <v>2.7312222761220699</v>
      </c>
      <c r="FE118" s="19">
        <v>4.6046750601131002E-3</v>
      </c>
      <c r="FF118" s="19">
        <v>2.48120242547108E-2</v>
      </c>
      <c r="FG118" s="19">
        <v>0.18830430875709001</v>
      </c>
      <c r="FH118" s="19">
        <v>0.57803988341027002</v>
      </c>
      <c r="FI118" s="19">
        <v>3.3203399687710501E-2</v>
      </c>
      <c r="FJ118" s="19">
        <v>0.135414533272739</v>
      </c>
      <c r="FK118" s="39">
        <v>1.8169870131375E-7</v>
      </c>
      <c r="FL118" s="19">
        <v>9.8842135197635302E-3</v>
      </c>
      <c r="FM118" s="19">
        <v>0.34885504649847499</v>
      </c>
      <c r="FN118" s="19">
        <v>5.3083423447019502</v>
      </c>
      <c r="FO118" s="19">
        <v>48.996763845901498</v>
      </c>
      <c r="FP118" s="19">
        <v>0.72640130846152995</v>
      </c>
      <c r="FQ118" s="19">
        <v>2404.5350786686199</v>
      </c>
      <c r="FR118" s="19">
        <v>9.0188777403128195E-2</v>
      </c>
      <c r="FS118" s="39">
        <v>9.3798254127740098E-8</v>
      </c>
      <c r="FT118" s="39">
        <v>9.8221110926894898E-8</v>
      </c>
      <c r="FU118" s="19">
        <v>1066.4883152483501</v>
      </c>
      <c r="FV118" s="19">
        <v>3.4833665422254101</v>
      </c>
      <c r="FW118" s="19">
        <v>2.5772355669771599E-3</v>
      </c>
      <c r="FX118" s="19">
        <v>7.2756166950476804E-3</v>
      </c>
      <c r="FY118" s="19">
        <v>3.45064731221007E-2</v>
      </c>
      <c r="FZ118" s="19">
        <v>5321.4559468328298</v>
      </c>
      <c r="GA118" s="15">
        <v>26.645</v>
      </c>
      <c r="GB118" s="15">
        <v>0.11</v>
      </c>
      <c r="GC118" s="15">
        <v>0.20100000000000001</v>
      </c>
      <c r="GD118" s="15">
        <v>1.9E-2</v>
      </c>
      <c r="GE118" s="15">
        <v>0.53100000000000003</v>
      </c>
      <c r="GF118" s="15">
        <v>2.7E-2</v>
      </c>
      <c r="GG118" s="15">
        <v>0</v>
      </c>
      <c r="GH118" s="15">
        <v>0.106</v>
      </c>
      <c r="GI118" s="15">
        <v>8.2000000000000003E-2</v>
      </c>
      <c r="GJ118" s="15">
        <v>0.45400000000000001</v>
      </c>
      <c r="GK118" s="15">
        <v>1.2869999999999999</v>
      </c>
      <c r="GL118" s="15">
        <v>0</v>
      </c>
      <c r="GM118" s="15">
        <v>0</v>
      </c>
      <c r="GN118" s="15">
        <v>0</v>
      </c>
    </row>
    <row r="119" spans="1:196">
      <c r="A119" s="19" t="s">
        <v>347</v>
      </c>
      <c r="B119" s="19" t="s">
        <v>348</v>
      </c>
      <c r="C119" s="39">
        <v>1.14408061697805E-7</v>
      </c>
      <c r="D119" s="19">
        <v>5.8372325021418198E-3</v>
      </c>
      <c r="E119" s="19">
        <v>1.7355291808636999</v>
      </c>
      <c r="F119" s="19">
        <v>3.1472712944048499E-2</v>
      </c>
      <c r="G119" s="39">
        <v>9.5228765298166598E-5</v>
      </c>
      <c r="H119" s="19">
        <v>1.42946876356033E-2</v>
      </c>
      <c r="I119" s="19">
        <v>0.73082266755334402</v>
      </c>
      <c r="J119" s="19">
        <v>2.1741826116139502</v>
      </c>
      <c r="K119" s="19">
        <v>9.8784741325748895E-2</v>
      </c>
      <c r="L119" s="19">
        <v>1.18057308787891</v>
      </c>
      <c r="M119" s="19">
        <v>1.1845694304077099</v>
      </c>
      <c r="N119" s="19">
        <v>2.2318660216176702E-3</v>
      </c>
      <c r="O119" s="19">
        <v>7.9787542497849594E-3</v>
      </c>
      <c r="P119" s="19">
        <v>1.4724839112907499E-2</v>
      </c>
      <c r="Q119" s="19">
        <v>15.396685536084901</v>
      </c>
      <c r="R119" s="19">
        <v>0.103998781654368</v>
      </c>
      <c r="S119" s="19">
        <v>1.8716020388683601</v>
      </c>
      <c r="T119" s="39">
        <v>1.9259651556623999E-7</v>
      </c>
      <c r="U119" s="19">
        <v>3.7974674582720899E-2</v>
      </c>
      <c r="V119" s="19">
        <v>1.32835996076275E-3</v>
      </c>
      <c r="W119" s="19">
        <v>3.3163664934794897E-2</v>
      </c>
      <c r="X119" s="19">
        <v>9.5345534732500496</v>
      </c>
      <c r="Y119" s="19">
        <v>8.2045583732255498E-2</v>
      </c>
      <c r="Z119" s="19">
        <v>3.1894037859699097E-2</v>
      </c>
      <c r="AA119" s="19">
        <v>50.934493761281097</v>
      </c>
      <c r="AB119" s="39">
        <v>4.3829425593644999E-5</v>
      </c>
      <c r="AC119" s="19">
        <v>5.3923042750082299E-2</v>
      </c>
      <c r="AD119" s="39">
        <v>8.1942171882381305E-8</v>
      </c>
      <c r="AE119" s="19">
        <v>1.31826770631071</v>
      </c>
      <c r="AF119" s="19">
        <v>0.26240294438055001</v>
      </c>
      <c r="AG119" s="19">
        <v>8.1114403371482499E-2</v>
      </c>
      <c r="AH119" s="19">
        <v>4.7983785698678998E-2</v>
      </c>
      <c r="AI119" s="19">
        <v>2.0840819321172099E-2</v>
      </c>
      <c r="AJ119" s="19">
        <v>51.0457923679243</v>
      </c>
      <c r="AK119" s="19">
        <v>2.0433215553001802E-2</v>
      </c>
      <c r="AL119" s="39">
        <v>6.6541270871520802E-8</v>
      </c>
      <c r="AM119" s="19">
        <v>3.0447130557239E-3</v>
      </c>
      <c r="AN119" s="19">
        <v>4.0184474176493103E-2</v>
      </c>
      <c r="AO119" s="19">
        <v>2.4279766414899</v>
      </c>
      <c r="AP119" s="19">
        <v>7.1998686500713205E-4</v>
      </c>
      <c r="AQ119" s="19">
        <v>4.7334911132992296E-3</v>
      </c>
      <c r="AR119" s="19">
        <v>4.0852460082592499E-3</v>
      </c>
      <c r="AS119" s="19">
        <v>0.33679893444929498</v>
      </c>
      <c r="AT119" s="19">
        <v>2.6593650896865901E-2</v>
      </c>
      <c r="AU119" s="19">
        <v>4.4889767088952599E-2</v>
      </c>
      <c r="AV119" s="19">
        <v>0.44329051072551801</v>
      </c>
      <c r="AW119" s="19">
        <v>2.3521662658627998E-3</v>
      </c>
      <c r="AX119" s="19">
        <v>1.11460206366902E-2</v>
      </c>
      <c r="AY119" s="19">
        <v>1.771450845271E-3</v>
      </c>
      <c r="AZ119" s="19">
        <v>0.87398143088907598</v>
      </c>
      <c r="BA119" s="19">
        <v>3.40004173446753E-2</v>
      </c>
      <c r="BB119" s="19">
        <v>1.23056329027167E-2</v>
      </c>
      <c r="BC119" s="19">
        <v>2.6423063730778799E-2</v>
      </c>
      <c r="BD119" s="19">
        <v>4.2636409912065899E-3</v>
      </c>
      <c r="BE119" s="19">
        <v>1.3965154298651501E-3</v>
      </c>
      <c r="BF119" s="19">
        <v>9.9217665050607608E-3</v>
      </c>
      <c r="BG119" s="19">
        <v>4.2336721410035E-2</v>
      </c>
      <c r="BH119" s="19">
        <v>2.1846980203396201E-2</v>
      </c>
      <c r="BI119" s="19">
        <v>423.26592694995298</v>
      </c>
      <c r="BJ119" s="19">
        <v>1.22822814406599E-2</v>
      </c>
      <c r="BK119" s="19">
        <v>1.5693007840106999E-3</v>
      </c>
      <c r="BL119" s="19">
        <v>3.0537401912897701E-4</v>
      </c>
      <c r="BM119" s="19">
        <v>7.8044443381217699</v>
      </c>
      <c r="BN119" s="19">
        <v>6.8741344761447403</v>
      </c>
      <c r="BO119" s="19">
        <v>2.54511121839812E-2</v>
      </c>
      <c r="BP119" s="19">
        <v>3.5554831831146301E-3</v>
      </c>
      <c r="BQ119" s="19">
        <v>2.7047920719255901E-2</v>
      </c>
      <c r="BR119" s="19">
        <v>0.40325760737322502</v>
      </c>
      <c r="BS119" s="19">
        <v>1.3067287328524601E-4</v>
      </c>
      <c r="BT119" s="19">
        <v>0.126577712630872</v>
      </c>
      <c r="BU119" s="19">
        <v>1.4054486371210401E-2</v>
      </c>
      <c r="BV119" s="19">
        <v>2.8175416555687298</v>
      </c>
      <c r="BW119" s="19">
        <v>5.3767384853275601E-3</v>
      </c>
      <c r="BX119" s="19">
        <v>4.9512823628233603E-3</v>
      </c>
      <c r="BY119" s="19">
        <v>33.981425330997197</v>
      </c>
      <c r="BZ119" s="19">
        <v>13.710039730276799</v>
      </c>
      <c r="CA119" s="19">
        <v>6.4943301422569696E-2</v>
      </c>
      <c r="CB119" s="19">
        <v>1.2212803493914501E-2</v>
      </c>
      <c r="CC119" s="19">
        <v>2.86184165011199E-2</v>
      </c>
      <c r="CD119" s="19">
        <v>7.1255261178259297E-3</v>
      </c>
      <c r="CE119" s="19">
        <v>11.7527970795214</v>
      </c>
      <c r="CF119" s="19">
        <v>3.5545935730365301E-3</v>
      </c>
      <c r="CG119" s="19">
        <v>19.5241979646784</v>
      </c>
      <c r="CH119" s="19">
        <v>7.0733641642640298E-3</v>
      </c>
      <c r="CI119" s="19">
        <v>3.5086500963302501E-3</v>
      </c>
      <c r="CJ119" s="19">
        <v>0.158673735195489</v>
      </c>
      <c r="CK119" s="39">
        <v>1.05495159446105E-7</v>
      </c>
      <c r="CL119" s="19">
        <v>1.87571789684148E-3</v>
      </c>
      <c r="CM119" s="19">
        <v>3.2266487891025302E-4</v>
      </c>
      <c r="CN119" s="39">
        <v>1.17867665566629E-7</v>
      </c>
      <c r="CO119" s="19">
        <v>3.2366682819959698E-2</v>
      </c>
      <c r="CP119" s="19">
        <v>1.39622370535192</v>
      </c>
      <c r="CQ119" s="19">
        <v>4.8530242879524302E-3</v>
      </c>
      <c r="CR119" s="19">
        <v>3.0863440520260098E-4</v>
      </c>
      <c r="CS119" s="19">
        <v>0.129555903417165</v>
      </c>
      <c r="CT119" s="19">
        <v>2.0443890274149199E-2</v>
      </c>
      <c r="CU119" s="19">
        <v>1.3179908388211701</v>
      </c>
      <c r="CV119" s="19">
        <v>1.80243283325493E-2</v>
      </c>
      <c r="CW119" s="19">
        <v>1.5953037659957401E-2</v>
      </c>
      <c r="CX119" s="19">
        <v>84.291077173367498</v>
      </c>
      <c r="CY119" s="39">
        <v>1.3930667331040901E-7</v>
      </c>
      <c r="CZ119" s="19">
        <v>60.257179014476897</v>
      </c>
      <c r="DA119" s="19">
        <v>1.1474206910228499E-2</v>
      </c>
      <c r="DB119" s="19">
        <v>0.13690041219177601</v>
      </c>
      <c r="DC119" s="19">
        <v>4.6324991844969701E-2</v>
      </c>
      <c r="DD119" s="19">
        <v>0.325120284401621</v>
      </c>
      <c r="DE119" s="19">
        <v>1.22297214535251E-2</v>
      </c>
      <c r="DF119" s="19">
        <v>1.6514626959266901E-4</v>
      </c>
      <c r="DG119" s="19">
        <v>0.61249638161800501</v>
      </c>
      <c r="DH119" s="19">
        <v>4.3873902688702201E-3</v>
      </c>
      <c r="DI119" s="19">
        <v>6.9970396637855398E-2</v>
      </c>
      <c r="DJ119" s="19">
        <v>3.3224934304162103E-2</v>
      </c>
      <c r="DK119" s="19">
        <v>0.142142358741456</v>
      </c>
      <c r="DL119" s="19">
        <v>20.6326612018532</v>
      </c>
      <c r="DM119" s="19">
        <v>0.112165236521894</v>
      </c>
      <c r="DN119" s="19">
        <v>0.255170749506969</v>
      </c>
      <c r="DO119" s="19">
        <v>0</v>
      </c>
      <c r="DP119" s="19">
        <v>124.377302986969</v>
      </c>
      <c r="DQ119" s="19">
        <v>3.5066411291096201E-2</v>
      </c>
      <c r="DR119" s="19">
        <v>3.2114414450017698E-2</v>
      </c>
      <c r="DS119" s="19">
        <v>0.188834855774695</v>
      </c>
      <c r="DT119" s="19">
        <v>4.2789725805463703E-3</v>
      </c>
      <c r="DU119" s="19">
        <v>2.01137982256804E-2</v>
      </c>
      <c r="DV119" s="39">
        <v>4.6965851056442999E-5</v>
      </c>
      <c r="DW119" s="19">
        <v>8.0271401432023201E-2</v>
      </c>
      <c r="DX119" s="19">
        <v>5.4140972119933696E-3</v>
      </c>
      <c r="DY119" s="19">
        <v>1.12302781706233</v>
      </c>
      <c r="DZ119" s="19">
        <v>9.2971589647112607E-2</v>
      </c>
      <c r="EA119" s="19">
        <v>6.3525638057248507E-2</v>
      </c>
      <c r="EB119" s="19">
        <v>0.85627147964883399</v>
      </c>
      <c r="EC119" s="19">
        <v>3.3781042179159299E-3</v>
      </c>
      <c r="ED119" s="19">
        <v>9.4726382306128107E-2</v>
      </c>
      <c r="EE119" s="19">
        <v>0.39236804841359901</v>
      </c>
      <c r="EF119" s="19">
        <v>8.8327967914465094E-2</v>
      </c>
      <c r="EG119" s="19">
        <v>0.12980272719111399</v>
      </c>
      <c r="EH119" s="19">
        <v>3.9315165555978797E-2</v>
      </c>
      <c r="EI119" s="19">
        <v>0.17886337975633501</v>
      </c>
      <c r="EJ119" s="19">
        <v>0.45803236414009701</v>
      </c>
      <c r="EK119" s="19">
        <v>2.4452860533970201E-2</v>
      </c>
      <c r="EL119" s="19">
        <v>0.20755022052400399</v>
      </c>
      <c r="EM119" s="19">
        <v>7.0803975331532198</v>
      </c>
      <c r="EN119" s="19">
        <v>1.42130799238655E-2</v>
      </c>
      <c r="EO119" s="19">
        <v>0.18366355995021599</v>
      </c>
      <c r="EP119" s="19">
        <v>2.98570903854489E-3</v>
      </c>
      <c r="EQ119" s="19">
        <v>2.13241573224898E-4</v>
      </c>
      <c r="ER119" s="19">
        <v>1.3909609533087499E-2</v>
      </c>
      <c r="ES119" s="39">
        <v>3.0984098056423002E-7</v>
      </c>
      <c r="ET119" s="19">
        <v>2.7861826508874699</v>
      </c>
      <c r="EU119" s="19">
        <v>0.18357051107717601</v>
      </c>
      <c r="EV119" s="19">
        <v>6.4497077374182296E-3</v>
      </c>
      <c r="EW119" s="19">
        <v>2.8701739898947302E-3</v>
      </c>
      <c r="EX119" s="19">
        <v>7.3079138227048299E-2</v>
      </c>
      <c r="EY119" s="19">
        <v>6.8372201166956595E-2</v>
      </c>
      <c r="EZ119" s="19">
        <v>53.746958381966202</v>
      </c>
      <c r="FA119" s="19">
        <v>1.44723164727938E-3</v>
      </c>
      <c r="FB119" s="19">
        <v>8.2029643851200401E-2</v>
      </c>
      <c r="FC119" s="39">
        <v>8.6848285343320399E-8</v>
      </c>
      <c r="FD119" s="19">
        <v>139.456686678518</v>
      </c>
      <c r="FE119" s="19">
        <v>2.34407512881198E-4</v>
      </c>
      <c r="FF119" s="39">
        <v>1.6589302416876901E-7</v>
      </c>
      <c r="FG119" s="19">
        <v>0.242145836546525</v>
      </c>
      <c r="FH119" s="19">
        <v>1.0875195182785001E-3</v>
      </c>
      <c r="FI119" s="19">
        <v>1.3911645886772299</v>
      </c>
      <c r="FJ119" s="19">
        <v>18.796448122683699</v>
      </c>
      <c r="FK119" s="39">
        <v>2.5770119156171701E-7</v>
      </c>
      <c r="FL119" s="19">
        <v>4.3710312229355501E-2</v>
      </c>
      <c r="FM119" s="19">
        <v>2.2180069134419299E-2</v>
      </c>
      <c r="FN119" s="19">
        <v>2.61803397005108</v>
      </c>
      <c r="FO119" s="19">
        <v>5.5672897564660797</v>
      </c>
      <c r="FP119" s="19">
        <v>0.66260528124155904</v>
      </c>
      <c r="FQ119" s="19">
        <v>102.191431372929</v>
      </c>
      <c r="FR119" s="19">
        <v>2.8724315732476201E-4</v>
      </c>
      <c r="FS119" s="39">
        <v>1.2271834144426999E-7</v>
      </c>
      <c r="FT119" s="39">
        <v>1.08188870554063E-7</v>
      </c>
      <c r="FU119" s="19">
        <v>1.3496550241291001E-2</v>
      </c>
      <c r="FV119" s="19">
        <v>2.4512348251392102</v>
      </c>
      <c r="FW119" s="19">
        <v>4.5595943613621202E-2</v>
      </c>
      <c r="FX119" s="19">
        <v>0.100472436628427</v>
      </c>
      <c r="FY119" s="19">
        <v>2.9542120978216301E-2</v>
      </c>
      <c r="FZ119" s="19">
        <v>1299.3311371346999</v>
      </c>
      <c r="GA119" s="15">
        <v>30.132999999999999</v>
      </c>
      <c r="GB119" s="15">
        <v>0.191</v>
      </c>
      <c r="GC119" s="15">
        <v>0</v>
      </c>
      <c r="GD119" s="15">
        <v>0</v>
      </c>
      <c r="GE119" s="15">
        <v>6.2E-2</v>
      </c>
      <c r="GF119" s="15">
        <v>0.02</v>
      </c>
      <c r="GG119" s="15">
        <v>0</v>
      </c>
      <c r="GH119" s="15">
        <v>0.71499999999999997</v>
      </c>
      <c r="GI119" s="15">
        <v>0.92500000000000004</v>
      </c>
      <c r="GJ119" s="15">
        <v>0</v>
      </c>
      <c r="GK119" s="15">
        <v>11.489000000000001</v>
      </c>
      <c r="GL119" s="15">
        <v>0</v>
      </c>
      <c r="GM119" s="15">
        <v>7.3999999999999996E-2</v>
      </c>
      <c r="GN119" s="15">
        <v>0</v>
      </c>
    </row>
    <row r="120" spans="1:196">
      <c r="A120" s="19" t="s">
        <v>349</v>
      </c>
      <c r="B120" s="19" t="s">
        <v>350</v>
      </c>
      <c r="C120" s="19">
        <v>5.0362109266384502E-3</v>
      </c>
      <c r="D120" s="19">
        <v>2.2540494249805001E-2</v>
      </c>
      <c r="E120" s="19">
        <v>1.5423580062239499</v>
      </c>
      <c r="F120" s="19">
        <v>0.94224365785349096</v>
      </c>
      <c r="G120" s="19">
        <v>114.23978250232901</v>
      </c>
      <c r="H120" s="19">
        <v>0.62336938026566502</v>
      </c>
      <c r="I120" s="19">
        <v>139.671755229257</v>
      </c>
      <c r="J120" s="19">
        <v>97.045737099975895</v>
      </c>
      <c r="K120" s="19">
        <v>3.3869259011450902E-2</v>
      </c>
      <c r="L120" s="19">
        <v>2.2897094494199601</v>
      </c>
      <c r="M120" s="19">
        <v>4.9634904465999897E-3</v>
      </c>
      <c r="N120" s="19">
        <v>1.3417910652631599</v>
      </c>
      <c r="O120" s="19">
        <v>2.00430157469331E-2</v>
      </c>
      <c r="P120" s="19">
        <v>6.2786937591576004</v>
      </c>
      <c r="Q120" s="19">
        <v>73.685869141783698</v>
      </c>
      <c r="R120" s="39">
        <v>3.2404407341962397E-5</v>
      </c>
      <c r="S120" s="19">
        <v>14.631242733505299</v>
      </c>
      <c r="T120" s="19">
        <v>0.54309040364626204</v>
      </c>
      <c r="U120" s="19">
        <v>9.69075120379774E-3</v>
      </c>
      <c r="V120" s="19">
        <v>0.21481140182404199</v>
      </c>
      <c r="W120" s="19">
        <v>0.10431615897690701</v>
      </c>
      <c r="X120" s="19">
        <v>2401.5529082508201</v>
      </c>
      <c r="Y120" s="19">
        <v>4.4269616500642499E-3</v>
      </c>
      <c r="Z120" s="19">
        <v>1.7842390754219799</v>
      </c>
      <c r="AA120" s="19">
        <v>0.205544798656279</v>
      </c>
      <c r="AB120" s="19">
        <v>2.9278393237102299E-2</v>
      </c>
      <c r="AC120" s="19">
        <v>3.54767809397925E-2</v>
      </c>
      <c r="AD120" s="19">
        <v>3.6394764043460801E-2</v>
      </c>
      <c r="AE120" s="19">
        <v>428.63805528604797</v>
      </c>
      <c r="AF120" s="19">
        <v>1737.27253770378</v>
      </c>
      <c r="AG120" s="19">
        <v>0.36117013259553099</v>
      </c>
      <c r="AH120" s="19">
        <v>11.223386123423399</v>
      </c>
      <c r="AI120" s="19">
        <v>0.92703553337039502</v>
      </c>
      <c r="AJ120" s="19">
        <v>2211.8552221638702</v>
      </c>
      <c r="AK120" s="19">
        <v>1.54911691807017</v>
      </c>
      <c r="AL120" s="39">
        <v>4.7631239752390202E-8</v>
      </c>
      <c r="AM120" s="19">
        <v>0.19849037979050499</v>
      </c>
      <c r="AN120" s="19">
        <v>1.3649376313808101E-2</v>
      </c>
      <c r="AO120" s="19">
        <v>1170.3825171086301</v>
      </c>
      <c r="AP120" s="19">
        <v>9.2068798800767997</v>
      </c>
      <c r="AQ120" s="19">
        <v>1.13212090287453E-3</v>
      </c>
      <c r="AR120" s="19">
        <v>1.0954186290474901</v>
      </c>
      <c r="AS120" s="19">
        <v>8.9311352054627395</v>
      </c>
      <c r="AT120" s="19">
        <v>0.13438500004703499</v>
      </c>
      <c r="AU120" s="19">
        <v>0.66041230924734495</v>
      </c>
      <c r="AV120" s="19">
        <v>267.29186489821501</v>
      </c>
      <c r="AW120" s="19">
        <v>0.717404064550901</v>
      </c>
      <c r="AX120" s="19">
        <v>54.431477071731102</v>
      </c>
      <c r="AY120" s="19">
        <v>8.8388847649624598</v>
      </c>
      <c r="AZ120" s="19">
        <v>124.067584376421</v>
      </c>
      <c r="BA120" s="19">
        <v>0.38732067324688702</v>
      </c>
      <c r="BB120" s="19">
        <v>9.4940986949141593</v>
      </c>
      <c r="BC120" s="19">
        <v>6.0308584703266999E-2</v>
      </c>
      <c r="BD120" s="19">
        <v>4.4530217512760197</v>
      </c>
      <c r="BE120" s="19">
        <v>36.944789435552202</v>
      </c>
      <c r="BF120" s="19">
        <v>3.70722305847179</v>
      </c>
      <c r="BG120" s="19">
        <v>5.5604292414024499E-4</v>
      </c>
      <c r="BH120" s="19">
        <v>4.9787732322210099</v>
      </c>
      <c r="BI120" s="19">
        <v>2570.8480268368899</v>
      </c>
      <c r="BJ120" s="19">
        <v>10.0122665720291</v>
      </c>
      <c r="BK120" s="19">
        <v>0.207295218144879</v>
      </c>
      <c r="BL120" s="19">
        <v>1.07099400229719E-2</v>
      </c>
      <c r="BM120" s="19">
        <v>951.61552483738103</v>
      </c>
      <c r="BN120" s="19">
        <v>806.94659640135103</v>
      </c>
      <c r="BO120" s="19">
        <v>35.811919511647602</v>
      </c>
      <c r="BP120" s="19">
        <v>0.65748492668563796</v>
      </c>
      <c r="BQ120" s="19">
        <v>0.61085833562346203</v>
      </c>
      <c r="BR120" s="19">
        <v>0.397806856527681</v>
      </c>
      <c r="BS120" s="19">
        <v>5.83513972152023E-2</v>
      </c>
      <c r="BT120" s="19">
        <v>3.3641869438957601E-3</v>
      </c>
      <c r="BU120" s="19">
        <v>0.17097971537484799</v>
      </c>
      <c r="BV120" s="19">
        <v>11.685974712864001</v>
      </c>
      <c r="BW120" s="19">
        <v>2.5324242808888102</v>
      </c>
      <c r="BX120" s="19">
        <v>7.6408950959690095E-2</v>
      </c>
      <c r="BY120" s="19">
        <v>14165.9408666625</v>
      </c>
      <c r="BZ120" s="19">
        <v>2078.3110864536702</v>
      </c>
      <c r="CA120" s="19">
        <v>0.61112158590694199</v>
      </c>
      <c r="CB120" s="19">
        <v>9.2810837172090793E-2</v>
      </c>
      <c r="CC120" s="19">
        <v>163.69754340536701</v>
      </c>
      <c r="CD120" s="19">
        <v>1.4809469373306401E-3</v>
      </c>
      <c r="CE120" s="19">
        <v>1261.6359402595101</v>
      </c>
      <c r="CF120" s="19">
        <v>17.0298493900011</v>
      </c>
      <c r="CG120" s="19">
        <v>1166.6775431925701</v>
      </c>
      <c r="CH120" s="19">
        <v>175.21058090102599</v>
      </c>
      <c r="CI120" s="19">
        <v>0.17600695776258399</v>
      </c>
      <c r="CJ120" s="19">
        <v>1.6594241580449001</v>
      </c>
      <c r="CK120" s="19">
        <v>8.1202282910814599E-4</v>
      </c>
      <c r="CL120" s="19">
        <v>7.7722207811383504</v>
      </c>
      <c r="CM120" s="19">
        <v>3.2892643686184202E-3</v>
      </c>
      <c r="CN120" s="19">
        <v>4.6121106704332697E-3</v>
      </c>
      <c r="CO120" s="19">
        <v>3.8484133004097497E-2</v>
      </c>
      <c r="CP120" s="19">
        <v>2.8480403399150802</v>
      </c>
      <c r="CQ120" s="19">
        <v>4.8305095684269403E-3</v>
      </c>
      <c r="CR120" s="19">
        <v>1.3302905327389001</v>
      </c>
      <c r="CS120" s="19">
        <v>0.250180711571861</v>
      </c>
      <c r="CT120" s="19">
        <v>17.574457119847199</v>
      </c>
      <c r="CU120" s="19">
        <v>9.3407448077393394</v>
      </c>
      <c r="CV120" s="19">
        <v>0.30758741580427501</v>
      </c>
      <c r="CW120" s="19">
        <v>0.70161770717198402</v>
      </c>
      <c r="CX120" s="19">
        <v>92.688751396675102</v>
      </c>
      <c r="CY120" s="39">
        <v>9.27499522233105E-8</v>
      </c>
      <c r="CZ120" s="19">
        <v>6.7152393419349501</v>
      </c>
      <c r="DA120" s="19">
        <v>0.33156367013148802</v>
      </c>
      <c r="DB120" s="19">
        <v>0.45678256877071699</v>
      </c>
      <c r="DC120" s="19">
        <v>0.70451993623736298</v>
      </c>
      <c r="DD120" s="19">
        <v>158.61779052109699</v>
      </c>
      <c r="DE120" s="19">
        <v>3.27675859014447E-3</v>
      </c>
      <c r="DF120" s="19">
        <v>6.6094836959846599E-3</v>
      </c>
      <c r="DG120" s="19">
        <v>28.5785948255633</v>
      </c>
      <c r="DH120" s="19">
        <v>0.787968549807326</v>
      </c>
      <c r="DI120" s="19">
        <v>0.50810765195842</v>
      </c>
      <c r="DJ120" s="19">
        <v>4.5147049152188901</v>
      </c>
      <c r="DK120" s="19">
        <v>0.87838793670768101</v>
      </c>
      <c r="DL120" s="19">
        <v>1718.1115148407901</v>
      </c>
      <c r="DM120" s="19">
        <v>1.33920949383264</v>
      </c>
      <c r="DN120" s="19">
        <v>0.31781888146731802</v>
      </c>
      <c r="DO120" s="19">
        <v>1.8742280470194099</v>
      </c>
      <c r="DP120" s="19">
        <v>0</v>
      </c>
      <c r="DQ120" s="19">
        <v>35.008612932995902</v>
      </c>
      <c r="DR120" s="19">
        <v>4.4224174362617101E-2</v>
      </c>
      <c r="DS120" s="19">
        <v>0.92274927834536302</v>
      </c>
      <c r="DT120" s="19">
        <v>42.962349567784301</v>
      </c>
      <c r="DU120" s="19">
        <v>3.0000529648791098E-3</v>
      </c>
      <c r="DV120" s="19">
        <v>5.8162948186583604E-3</v>
      </c>
      <c r="DW120" s="19">
        <v>170.614194160761</v>
      </c>
      <c r="DX120" s="19">
        <v>3.7514036752170101</v>
      </c>
      <c r="DY120" s="19">
        <v>38.215746992095603</v>
      </c>
      <c r="DZ120" s="19">
        <v>44.056102713712299</v>
      </c>
      <c r="EA120" s="19">
        <v>0.59079461760905205</v>
      </c>
      <c r="EB120" s="19">
        <v>478.93724600799101</v>
      </c>
      <c r="EC120" s="19">
        <v>4.4734148483333699E-3</v>
      </c>
      <c r="ED120" s="19">
        <v>6.27421534103149</v>
      </c>
      <c r="EE120" s="19">
        <v>31.529928828161601</v>
      </c>
      <c r="EF120" s="19">
        <v>0.65350277617825903</v>
      </c>
      <c r="EG120" s="19">
        <v>4.8041188224517296E-3</v>
      </c>
      <c r="EH120" s="19">
        <v>1.0776754788537699</v>
      </c>
      <c r="EI120" s="19">
        <v>3.5979434735931197E-4</v>
      </c>
      <c r="EJ120" s="19">
        <v>406.50474377210901</v>
      </c>
      <c r="EK120" s="19">
        <v>12.3074157087628</v>
      </c>
      <c r="EL120" s="19">
        <v>5.5453721689413102</v>
      </c>
      <c r="EM120" s="19">
        <v>4.4617195320596199</v>
      </c>
      <c r="EN120" s="19">
        <v>1.9794207087193001</v>
      </c>
      <c r="EO120" s="19">
        <v>1.17696096212595</v>
      </c>
      <c r="EP120" s="19">
        <v>1.0792066778517601E-3</v>
      </c>
      <c r="EQ120" s="39">
        <v>3.6633064424574202E-10</v>
      </c>
      <c r="ER120" s="19">
        <v>2031.8025090932999</v>
      </c>
      <c r="ES120" s="39">
        <v>2.02274960906428E-7</v>
      </c>
      <c r="ET120" s="19">
        <v>2863.9937669640499</v>
      </c>
      <c r="EU120" s="19">
        <v>0.85846861743352298</v>
      </c>
      <c r="EV120" s="19">
        <v>1.1041768253283899</v>
      </c>
      <c r="EW120" s="19">
        <v>18.4160010707552</v>
      </c>
      <c r="EX120" s="19">
        <v>6.6024262643736106E-2</v>
      </c>
      <c r="EY120" s="19">
        <v>20.567909200150702</v>
      </c>
      <c r="EZ120" s="19">
        <v>135.511473384825</v>
      </c>
      <c r="FA120" s="19">
        <v>6.26463095616021</v>
      </c>
      <c r="FB120" s="19">
        <v>160.757433237566</v>
      </c>
      <c r="FC120" s="19">
        <v>6.10990619999269E-4</v>
      </c>
      <c r="FD120" s="19">
        <v>0.22436838729703301</v>
      </c>
      <c r="FE120" s="19">
        <v>0.106070674503683</v>
      </c>
      <c r="FF120" s="19">
        <v>0.151897906887209</v>
      </c>
      <c r="FG120" s="19">
        <v>5.2352132621907299E-2</v>
      </c>
      <c r="FH120" s="19">
        <v>5.6563214168184203E-2</v>
      </c>
      <c r="FI120" s="19">
        <v>5.9503408847221904</v>
      </c>
      <c r="FJ120" s="19">
        <v>164.969198880086</v>
      </c>
      <c r="FK120" s="39">
        <v>1.8955919927868399E-7</v>
      </c>
      <c r="FL120" s="19">
        <v>0.64510380512210297</v>
      </c>
      <c r="FM120" s="19">
        <v>1.1312412558951099</v>
      </c>
      <c r="FN120" s="19">
        <v>0.99672096180431302</v>
      </c>
      <c r="FO120" s="19">
        <v>1261.73407412499</v>
      </c>
      <c r="FP120" s="19">
        <v>1.78486786642169E-2</v>
      </c>
      <c r="FQ120" s="19">
        <v>4182.89621512349</v>
      </c>
      <c r="FR120" s="19">
        <v>189.66676472704401</v>
      </c>
      <c r="FS120" s="19">
        <v>4.9558610394264097E-2</v>
      </c>
      <c r="FT120" s="39">
        <v>7.4174452535805406E-8</v>
      </c>
      <c r="FU120" s="19">
        <v>0.128054461529718</v>
      </c>
      <c r="FV120" s="19">
        <v>169.521228104947</v>
      </c>
      <c r="FW120" s="19">
        <v>0.14852975766688001</v>
      </c>
      <c r="FX120" s="19">
        <v>0.86826760361271604</v>
      </c>
      <c r="FY120" s="19">
        <v>0.53366076593475498</v>
      </c>
      <c r="FZ120" s="19">
        <v>46939.850526418297</v>
      </c>
      <c r="GA120" s="15">
        <v>713.95500000000004</v>
      </c>
      <c r="GB120" s="15">
        <v>7.0999999999999994E-2</v>
      </c>
      <c r="GC120" s="15">
        <v>0.65800000000000003</v>
      </c>
      <c r="GD120" s="15">
        <v>172.73500000000001</v>
      </c>
      <c r="GE120" s="15">
        <v>232.52500000000001</v>
      </c>
      <c r="GF120" s="15">
        <v>40.561</v>
      </c>
      <c r="GG120" s="15">
        <v>0</v>
      </c>
      <c r="GH120" s="15">
        <v>6420.1080000000002</v>
      </c>
      <c r="GI120" s="15">
        <v>0</v>
      </c>
      <c r="GJ120" s="15">
        <v>2.1999999999999999E-2</v>
      </c>
      <c r="GK120" s="15">
        <v>3.4289999999999998</v>
      </c>
      <c r="GL120" s="15">
        <v>0.97899999999999998</v>
      </c>
      <c r="GM120" s="15">
        <v>32.08</v>
      </c>
      <c r="GN120" s="15">
        <v>8.0609999999999999</v>
      </c>
    </row>
    <row r="121" spans="1:196">
      <c r="A121" s="19" t="s">
        <v>357</v>
      </c>
      <c r="B121" s="19" t="s">
        <v>358</v>
      </c>
      <c r="C121" s="19">
        <v>2.4935406754031302</v>
      </c>
      <c r="D121" s="19">
        <v>4.5335369731927999</v>
      </c>
      <c r="E121" s="19">
        <v>104.81170645220899</v>
      </c>
      <c r="F121" s="19">
        <v>1142.7316163539999</v>
      </c>
      <c r="G121" s="19">
        <v>268.14680109759303</v>
      </c>
      <c r="H121" s="19">
        <v>2.5669729665103702</v>
      </c>
      <c r="I121" s="19">
        <v>582.09066671499204</v>
      </c>
      <c r="J121" s="19">
        <v>451.20319037491498</v>
      </c>
      <c r="K121" s="19">
        <v>541.93490618687895</v>
      </c>
      <c r="L121" s="19">
        <v>45.322467878966002</v>
      </c>
      <c r="M121" s="19">
        <v>22.034308284021801</v>
      </c>
      <c r="N121" s="19">
        <v>37.698550428649597</v>
      </c>
      <c r="O121" s="19">
        <v>1.51997385450096</v>
      </c>
      <c r="P121" s="19">
        <v>309.24502875133902</v>
      </c>
      <c r="Q121" s="19">
        <v>4561.2078935538202</v>
      </c>
      <c r="R121" s="19">
        <v>0.37869792940791702</v>
      </c>
      <c r="S121" s="19">
        <v>4.0893288846359104</v>
      </c>
      <c r="T121" s="19">
        <v>0.64253229866734995</v>
      </c>
      <c r="U121" s="19">
        <v>17.615410561610499</v>
      </c>
      <c r="V121" s="19">
        <v>3.2104772850299499</v>
      </c>
      <c r="W121" s="19">
        <v>0.10729630414579901</v>
      </c>
      <c r="X121" s="19">
        <v>1427.0338283701301</v>
      </c>
      <c r="Y121" s="19">
        <v>3.8933210117483501</v>
      </c>
      <c r="Z121" s="19">
        <v>45.744386907654601</v>
      </c>
      <c r="AA121" s="19">
        <v>0.65309225907359802</v>
      </c>
      <c r="AB121" s="19">
        <v>0.37218748215526098</v>
      </c>
      <c r="AC121" s="19">
        <v>0.80290670095016303</v>
      </c>
      <c r="AD121" s="19">
        <v>0.52687433479464196</v>
      </c>
      <c r="AE121" s="19">
        <v>30.0721404639451</v>
      </c>
      <c r="AF121" s="19">
        <v>1558.8477338058899</v>
      </c>
      <c r="AG121" s="19">
        <v>168.67388898610099</v>
      </c>
      <c r="AH121" s="19">
        <v>0.522412040973531</v>
      </c>
      <c r="AI121" s="19">
        <v>230.23863280101199</v>
      </c>
      <c r="AJ121" s="19">
        <v>7593.02004472712</v>
      </c>
      <c r="AK121" s="19">
        <v>68.852618643244099</v>
      </c>
      <c r="AL121" s="19">
        <v>0.18329486443444201</v>
      </c>
      <c r="AM121" s="19">
        <v>334.00924298928697</v>
      </c>
      <c r="AN121" s="19">
        <v>21.620492399670599</v>
      </c>
      <c r="AO121" s="19">
        <v>39.2507351410162</v>
      </c>
      <c r="AP121" s="19">
        <v>44.917145009718602</v>
      </c>
      <c r="AQ121" s="19">
        <v>2.7715735615532</v>
      </c>
      <c r="AR121" s="19">
        <v>82.932462109597594</v>
      </c>
      <c r="AS121" s="19">
        <v>258.208504307635</v>
      </c>
      <c r="AT121" s="19">
        <v>2.1469744048326599E-2</v>
      </c>
      <c r="AU121" s="19">
        <v>49.052148018620002</v>
      </c>
      <c r="AV121" s="19">
        <v>7105.7934127272001</v>
      </c>
      <c r="AW121" s="19">
        <v>0.118856136522674</v>
      </c>
      <c r="AX121" s="19">
        <v>105.72547865446001</v>
      </c>
      <c r="AY121" s="19">
        <v>15.487623205261301</v>
      </c>
      <c r="AZ121" s="19">
        <v>257.40314752141398</v>
      </c>
      <c r="BA121" s="19">
        <v>1.38253226835065</v>
      </c>
      <c r="BB121" s="19">
        <v>36.577888768132802</v>
      </c>
      <c r="BC121" s="19">
        <v>0.12411127561735</v>
      </c>
      <c r="BD121" s="19">
        <v>258.51187953700702</v>
      </c>
      <c r="BE121" s="19">
        <v>6.3953563334591998E-2</v>
      </c>
      <c r="BF121" s="19">
        <v>6.7656807978948699</v>
      </c>
      <c r="BG121" s="19">
        <v>0.23532945804728</v>
      </c>
      <c r="BH121" s="19">
        <v>1964.9445600981301</v>
      </c>
      <c r="BI121" s="19">
        <v>8252.2490284761498</v>
      </c>
      <c r="BJ121" s="19">
        <v>18.715573155714601</v>
      </c>
      <c r="BK121" s="19">
        <v>0.326027315306546</v>
      </c>
      <c r="BL121" s="19">
        <v>17.910855442691201</v>
      </c>
      <c r="BM121" s="19">
        <v>18942.258051201701</v>
      </c>
      <c r="BN121" s="19">
        <v>139.735535365038</v>
      </c>
      <c r="BO121" s="19">
        <v>207.858243920798</v>
      </c>
      <c r="BP121" s="19">
        <v>28.5479216026506</v>
      </c>
      <c r="BQ121" s="19">
        <v>1.81450636554782</v>
      </c>
      <c r="BR121" s="19">
        <v>9.5265532092714302E-3</v>
      </c>
      <c r="BS121" s="19">
        <v>2.54450851258947</v>
      </c>
      <c r="BT121" s="19">
        <v>3.6190274246973</v>
      </c>
      <c r="BU121" s="19">
        <v>3.3307885163453199</v>
      </c>
      <c r="BV121" s="19">
        <v>317.15247021073998</v>
      </c>
      <c r="BW121" s="19">
        <v>183.15490155296001</v>
      </c>
      <c r="BX121" s="19">
        <v>665.57081222326497</v>
      </c>
      <c r="BY121" s="19">
        <v>696.02460970326104</v>
      </c>
      <c r="BZ121" s="19">
        <v>362.64502288507703</v>
      </c>
      <c r="CA121" s="19">
        <v>35.025934965428903</v>
      </c>
      <c r="CB121" s="19">
        <v>13.2232597563805</v>
      </c>
      <c r="CC121" s="19">
        <v>1964.82959037876</v>
      </c>
      <c r="CD121" s="19">
        <v>375.719779365401</v>
      </c>
      <c r="CE121" s="19">
        <v>1584.31665372982</v>
      </c>
      <c r="CF121" s="19">
        <v>35.089643567102399</v>
      </c>
      <c r="CG121" s="19">
        <v>3038.71250162764</v>
      </c>
      <c r="CH121" s="19">
        <v>45.630199795853201</v>
      </c>
      <c r="CI121" s="19">
        <v>118.533785089958</v>
      </c>
      <c r="CJ121" s="19">
        <v>44.2397243796959</v>
      </c>
      <c r="CK121" s="19">
        <v>9.2765566642260995E-3</v>
      </c>
      <c r="CL121" s="19">
        <v>81.971502624723598</v>
      </c>
      <c r="CM121" s="19">
        <v>1.93141909251127</v>
      </c>
      <c r="CN121" s="19">
        <v>0.28370905790929801</v>
      </c>
      <c r="CO121" s="19">
        <v>108.70088589096299</v>
      </c>
      <c r="CP121" s="19">
        <v>39.584278374842803</v>
      </c>
      <c r="CQ121" s="19">
        <v>3.5239686836856701E-2</v>
      </c>
      <c r="CR121" s="19">
        <v>8.29462459679681</v>
      </c>
      <c r="CS121" s="19">
        <v>1.62258175274379</v>
      </c>
      <c r="CT121" s="19">
        <v>900.45351777757298</v>
      </c>
      <c r="CU121" s="19">
        <v>475.89662818599498</v>
      </c>
      <c r="CV121" s="19">
        <v>0.48189112966342101</v>
      </c>
      <c r="CW121" s="19">
        <v>0.50577384168605899</v>
      </c>
      <c r="CX121" s="19">
        <v>489.31746468115102</v>
      </c>
      <c r="CY121" s="19">
        <v>1.9118275717842801</v>
      </c>
      <c r="CZ121" s="19">
        <v>4.2103645312814004</v>
      </c>
      <c r="DA121" s="19">
        <v>130.51612949515101</v>
      </c>
      <c r="DB121" s="19">
        <v>3.2592704133940602</v>
      </c>
      <c r="DC121" s="19">
        <v>13.5734889751918</v>
      </c>
      <c r="DD121" s="19">
        <v>235.161501015553</v>
      </c>
      <c r="DE121" s="19">
        <v>1.9721476076842701</v>
      </c>
      <c r="DF121" s="19">
        <v>45.593317132630503</v>
      </c>
      <c r="DG121" s="19">
        <v>163.74980988247199</v>
      </c>
      <c r="DH121" s="19">
        <v>16.028215901510301</v>
      </c>
      <c r="DI121" s="19">
        <v>3.9831837122094198</v>
      </c>
      <c r="DJ121" s="19">
        <v>77.429327518361802</v>
      </c>
      <c r="DK121" s="19">
        <v>1.4428306034590801</v>
      </c>
      <c r="DL121" s="19">
        <v>9016.7741709223392</v>
      </c>
      <c r="DM121" s="19">
        <v>87.304093888612996</v>
      </c>
      <c r="DN121" s="19">
        <v>13.4622379404433</v>
      </c>
      <c r="DO121" s="19">
        <v>0.74918129198333505</v>
      </c>
      <c r="DP121" s="19">
        <v>905.93764595700804</v>
      </c>
      <c r="DQ121" s="19">
        <v>0</v>
      </c>
      <c r="DR121" s="19">
        <v>66.946642803821206</v>
      </c>
      <c r="DS121" s="19">
        <v>18.082571800372499</v>
      </c>
      <c r="DT121" s="19">
        <v>36.5383838497563</v>
      </c>
      <c r="DU121" s="19">
        <v>1.1643320555953001</v>
      </c>
      <c r="DV121" s="19">
        <v>2.90169331789714</v>
      </c>
      <c r="DW121" s="19">
        <v>48.841331074829903</v>
      </c>
      <c r="DX121" s="19">
        <v>143.01316564335499</v>
      </c>
      <c r="DY121" s="19">
        <v>2435.7814850572699</v>
      </c>
      <c r="DZ121" s="19">
        <v>566.43125732632802</v>
      </c>
      <c r="EA121" s="19">
        <v>131.51955148924199</v>
      </c>
      <c r="EB121" s="19">
        <v>3567.9729401673299</v>
      </c>
      <c r="EC121" s="19">
        <v>3.37162848559809</v>
      </c>
      <c r="ED121" s="19">
        <v>143.21818803101701</v>
      </c>
      <c r="EE121" s="19">
        <v>1075.1870846695299</v>
      </c>
      <c r="EF121" s="19">
        <v>1.2000982006490499</v>
      </c>
      <c r="EG121" s="19">
        <v>1.0880853946644301E-2</v>
      </c>
      <c r="EH121" s="19">
        <v>0.39380262769941299</v>
      </c>
      <c r="EI121" s="19">
        <v>400.07770789736202</v>
      </c>
      <c r="EJ121" s="19">
        <v>3.76581070109525</v>
      </c>
      <c r="EK121" s="19">
        <v>47.685508232416097</v>
      </c>
      <c r="EL121" s="19">
        <v>1.14714048000951</v>
      </c>
      <c r="EM121" s="19">
        <v>3622.6580256877301</v>
      </c>
      <c r="EN121" s="19">
        <v>79.089132750852002</v>
      </c>
      <c r="EO121" s="19">
        <v>24.8240196230884</v>
      </c>
      <c r="EP121" s="19">
        <v>5.2515153209487603E-2</v>
      </c>
      <c r="EQ121" s="19">
        <v>2.3514403224151399E-2</v>
      </c>
      <c r="ER121" s="19">
        <v>205.79716642770299</v>
      </c>
      <c r="ES121" s="19">
        <v>3.7436932357319601</v>
      </c>
      <c r="ET121" s="19">
        <v>2180.7212854484101</v>
      </c>
      <c r="EU121" s="19">
        <v>12.8152404201659</v>
      </c>
      <c r="EV121" s="19">
        <v>0.42506173490622601</v>
      </c>
      <c r="EW121" s="19">
        <v>4.0692380411511904</v>
      </c>
      <c r="EX121" s="19">
        <v>0.40310383810662698</v>
      </c>
      <c r="EY121" s="19">
        <v>11581.8043428124</v>
      </c>
      <c r="EZ121" s="19">
        <v>719.17771669517799</v>
      </c>
      <c r="FA121" s="19">
        <v>0.75983986819749205</v>
      </c>
      <c r="FB121" s="19">
        <v>588.02744801730898</v>
      </c>
      <c r="FC121" s="19">
        <v>0.19452011455236201</v>
      </c>
      <c r="FD121" s="19">
        <v>620.14558042877695</v>
      </c>
      <c r="FE121" s="19">
        <v>1.4403667885042699</v>
      </c>
      <c r="FF121" s="19">
        <v>1.61264030284871</v>
      </c>
      <c r="FG121" s="19">
        <v>33.844350992022797</v>
      </c>
      <c r="FH121" s="19">
        <v>16.756918832757901</v>
      </c>
      <c r="FI121" s="19">
        <v>16.673293671182599</v>
      </c>
      <c r="FJ121" s="19">
        <v>1106.0159613702201</v>
      </c>
      <c r="FK121" s="19">
        <v>1.8801297769402401</v>
      </c>
      <c r="FL121" s="19">
        <v>9.8866570555353093</v>
      </c>
      <c r="FM121" s="19">
        <v>271.89170227396397</v>
      </c>
      <c r="FN121" s="19">
        <v>579.77136913543404</v>
      </c>
      <c r="FO121" s="19">
        <v>22296.900867456101</v>
      </c>
      <c r="FP121" s="19">
        <v>7.30401986249269</v>
      </c>
      <c r="FQ121" s="19">
        <v>7564.2807503203303</v>
      </c>
      <c r="FR121" s="19">
        <v>27.7053458631692</v>
      </c>
      <c r="FS121" s="19">
        <v>1.7584866861605499</v>
      </c>
      <c r="FT121" s="19">
        <v>0.47831624298522801</v>
      </c>
      <c r="FU121" s="19">
        <v>26.3115288743676</v>
      </c>
      <c r="FV121" s="19">
        <v>377.07273707464901</v>
      </c>
      <c r="FW121" s="19">
        <v>0.121002424270655</v>
      </c>
      <c r="FX121" s="19">
        <v>6.3630506875742299</v>
      </c>
      <c r="FY121" s="19">
        <v>2.0553888966918401</v>
      </c>
      <c r="FZ121" s="19">
        <v>140439.98404925101</v>
      </c>
      <c r="GA121" s="15">
        <v>13.564</v>
      </c>
      <c r="GB121" s="15">
        <v>0.78700000000000003</v>
      </c>
      <c r="GC121" s="15">
        <v>18.809999999999999</v>
      </c>
      <c r="GD121" s="15">
        <v>0</v>
      </c>
      <c r="GE121" s="15">
        <v>643.048</v>
      </c>
      <c r="GF121" s="15">
        <v>14.5</v>
      </c>
      <c r="GG121" s="15">
        <v>0</v>
      </c>
      <c r="GH121" s="15">
        <v>0.92800000000000005</v>
      </c>
      <c r="GI121" s="15">
        <v>3.3439999999999999</v>
      </c>
      <c r="GJ121" s="15">
        <v>1.093</v>
      </c>
      <c r="GK121" s="15">
        <v>0</v>
      </c>
      <c r="GL121" s="15">
        <v>0.44800000000000001</v>
      </c>
      <c r="GM121" s="15">
        <v>6.4000000000000001E-2</v>
      </c>
      <c r="GN121" s="15">
        <v>5.8999999999999997E-2</v>
      </c>
    </row>
    <row r="122" spans="1:196">
      <c r="A122" s="19" t="s">
        <v>359</v>
      </c>
      <c r="B122" s="19" t="s">
        <v>360</v>
      </c>
      <c r="C122" s="19">
        <v>5.4649388400139401E-2</v>
      </c>
      <c r="D122" s="19">
        <v>7.5586397762449201E-2</v>
      </c>
      <c r="E122" s="19">
        <v>15.8334406294539</v>
      </c>
      <c r="F122" s="19">
        <v>11.381899911133299</v>
      </c>
      <c r="G122" s="19">
        <v>75.839190664077194</v>
      </c>
      <c r="H122" s="19">
        <v>0.28735017492011999</v>
      </c>
      <c r="I122" s="19">
        <v>58.675778281492697</v>
      </c>
      <c r="J122" s="19">
        <v>13.5705400663308</v>
      </c>
      <c r="K122" s="19">
        <v>9.08934609078762E-2</v>
      </c>
      <c r="L122" s="19">
        <v>1.13217441826069E-2</v>
      </c>
      <c r="M122" s="19">
        <v>86.754920117127796</v>
      </c>
      <c r="N122" s="19">
        <v>56.436741165832402</v>
      </c>
      <c r="O122" s="19">
        <v>3.2235274617475801E-2</v>
      </c>
      <c r="P122" s="19">
        <v>0.35367131289381498</v>
      </c>
      <c r="Q122" s="19">
        <v>29.449405254186001</v>
      </c>
      <c r="R122" s="19">
        <v>3.8693738949168402E-2</v>
      </c>
      <c r="S122" s="19">
        <v>1.60278846142898</v>
      </c>
      <c r="T122" s="39">
        <v>1.45041464567821E-7</v>
      </c>
      <c r="U122" s="19">
        <v>1.2112611658918899</v>
      </c>
      <c r="V122" s="19">
        <v>0.29662270979273903</v>
      </c>
      <c r="W122" s="19">
        <v>0.213299902239492</v>
      </c>
      <c r="X122" s="19">
        <v>137.654837032139</v>
      </c>
      <c r="Y122" s="19">
        <v>0.39914917395383698</v>
      </c>
      <c r="Z122" s="19">
        <v>0.185260634704941</v>
      </c>
      <c r="AA122" s="19">
        <v>9.3843324553341698E-2</v>
      </c>
      <c r="AB122" s="19">
        <v>8.9193252572253197E-3</v>
      </c>
      <c r="AC122" s="19">
        <v>8.0928942445515697E-2</v>
      </c>
      <c r="AD122" s="19">
        <v>0.36555159771762402</v>
      </c>
      <c r="AE122" s="19">
        <v>2.3299066145415099</v>
      </c>
      <c r="AF122" s="19">
        <v>9.4791829907569891</v>
      </c>
      <c r="AG122" s="19">
        <v>4.8464425580382799E-3</v>
      </c>
      <c r="AH122" s="19">
        <v>0.112095729366819</v>
      </c>
      <c r="AI122" s="19">
        <v>6.60258506701354</v>
      </c>
      <c r="AJ122" s="19">
        <v>14691.3878353199</v>
      </c>
      <c r="AK122" s="19">
        <v>2.3621299838983201</v>
      </c>
      <c r="AL122" s="19">
        <v>0.63154945525915096</v>
      </c>
      <c r="AM122" s="19">
        <v>0.89053471081842706</v>
      </c>
      <c r="AN122" s="19">
        <v>2.8282184800675299E-2</v>
      </c>
      <c r="AO122" s="19">
        <v>0.86913937842230105</v>
      </c>
      <c r="AP122" s="19">
        <v>1.0489476536747799</v>
      </c>
      <c r="AQ122" s="19">
        <v>7.5252065274365301E-2</v>
      </c>
      <c r="AR122" s="19">
        <v>0.87929422784620404</v>
      </c>
      <c r="AS122" s="19">
        <v>5.5184867615513404</v>
      </c>
      <c r="AT122" s="19">
        <v>9.8598014118733094E-3</v>
      </c>
      <c r="AU122" s="19">
        <v>0.81560712416892001</v>
      </c>
      <c r="AV122" s="19">
        <v>75.046966175998804</v>
      </c>
      <c r="AW122" s="19">
        <v>10.302161893742401</v>
      </c>
      <c r="AX122" s="19">
        <v>0.44907969260928898</v>
      </c>
      <c r="AY122" s="19">
        <v>0.204080425650669</v>
      </c>
      <c r="AZ122" s="19">
        <v>54.179105059124403</v>
      </c>
      <c r="BA122" s="19">
        <v>1.9193052057453901</v>
      </c>
      <c r="BB122" s="19">
        <v>3.9002421765874401E-2</v>
      </c>
      <c r="BC122" s="19">
        <v>2.5716963912138602</v>
      </c>
      <c r="BD122" s="19">
        <v>0.21733405323615401</v>
      </c>
      <c r="BE122" s="19">
        <v>1.94969144898951E-3</v>
      </c>
      <c r="BF122" s="19">
        <v>3.4918438392350102</v>
      </c>
      <c r="BG122" s="19">
        <v>0.33680254608004401</v>
      </c>
      <c r="BH122" s="19">
        <v>18.790243689451401</v>
      </c>
      <c r="BI122" s="19">
        <v>145.42119173576299</v>
      </c>
      <c r="BJ122" s="19">
        <v>9.0159041158275596E-2</v>
      </c>
      <c r="BK122" s="19">
        <v>5.1759130426903603E-2</v>
      </c>
      <c r="BL122" s="19">
        <v>0.15218487141706699</v>
      </c>
      <c r="BM122" s="19">
        <v>48.600144081132001</v>
      </c>
      <c r="BN122" s="19">
        <v>1.78009357252635</v>
      </c>
      <c r="BO122" s="19">
        <v>5.5665456311461696</v>
      </c>
      <c r="BP122" s="19">
        <v>0.54965975820486102</v>
      </c>
      <c r="BQ122" s="19">
        <v>0.22600468474278401</v>
      </c>
      <c r="BR122" s="19">
        <v>4.7523642385665803E-2</v>
      </c>
      <c r="BS122" s="19">
        <v>1.35199997131038E-2</v>
      </c>
      <c r="BT122" s="19">
        <v>0.14699030096683199</v>
      </c>
      <c r="BU122" s="19">
        <v>0.22860706703540601</v>
      </c>
      <c r="BV122" s="19">
        <v>83.759895165842096</v>
      </c>
      <c r="BW122" s="19">
        <v>3.1709981986350702</v>
      </c>
      <c r="BX122" s="19">
        <v>8.0921530833892405E-2</v>
      </c>
      <c r="BY122" s="19">
        <v>964.720815569249</v>
      </c>
      <c r="BZ122" s="19">
        <v>94.342497518292504</v>
      </c>
      <c r="CA122" s="19">
        <v>346.57084626374001</v>
      </c>
      <c r="CB122" s="19">
        <v>249.65988631592799</v>
      </c>
      <c r="CC122" s="19">
        <v>12.210357126771299</v>
      </c>
      <c r="CD122" s="19">
        <v>4.6154207275210897E-3</v>
      </c>
      <c r="CE122" s="19">
        <v>89.160966177183695</v>
      </c>
      <c r="CF122" s="19">
        <v>2.7519720527067801</v>
      </c>
      <c r="CG122" s="19">
        <v>740.06071916181099</v>
      </c>
      <c r="CH122" s="19">
        <v>32.1524001662616</v>
      </c>
      <c r="CI122" s="19">
        <v>0.24000286215942601</v>
      </c>
      <c r="CJ122" s="19">
        <v>58.220100662093202</v>
      </c>
      <c r="CK122" s="19">
        <v>3.4562361865655798E-4</v>
      </c>
      <c r="CL122" s="19">
        <v>271.42024283973302</v>
      </c>
      <c r="CM122" s="19">
        <v>2.4325038539268701E-3</v>
      </c>
      <c r="CN122" s="19">
        <v>1.7645264966354501E-2</v>
      </c>
      <c r="CO122" s="19">
        <v>0.151870284594643</v>
      </c>
      <c r="CP122" s="19">
        <v>19.068501478797501</v>
      </c>
      <c r="CQ122" s="39">
        <v>1.14624196032966E-7</v>
      </c>
      <c r="CR122" s="19">
        <v>0.174937153560144</v>
      </c>
      <c r="CS122" s="19">
        <v>20.651422783993699</v>
      </c>
      <c r="CT122" s="19">
        <v>0.15234884750354299</v>
      </c>
      <c r="CU122" s="19">
        <v>12.347804508113301</v>
      </c>
      <c r="CV122" s="19">
        <v>4.2502835052660499</v>
      </c>
      <c r="CW122" s="19">
        <v>0.66888492396603205</v>
      </c>
      <c r="CX122" s="19">
        <v>216.933393512717</v>
      </c>
      <c r="CY122" s="19">
        <v>12.737516336814799</v>
      </c>
      <c r="CZ122" s="19">
        <v>2.0047489625065001E-2</v>
      </c>
      <c r="DA122" s="19">
        <v>0.117865943868239</v>
      </c>
      <c r="DB122" s="19">
        <v>0.42444847624696502</v>
      </c>
      <c r="DC122" s="19">
        <v>6.4381830370922097</v>
      </c>
      <c r="DD122" s="19">
        <v>18.444691669338201</v>
      </c>
      <c r="DE122" s="19">
        <v>2.20754695309031E-2</v>
      </c>
      <c r="DF122" s="19">
        <v>1.08292448108895E-2</v>
      </c>
      <c r="DG122" s="19">
        <v>18.3389110774541</v>
      </c>
      <c r="DH122" s="19">
        <v>44.952970039792497</v>
      </c>
      <c r="DI122" s="19">
        <v>8.8128221820991595</v>
      </c>
      <c r="DJ122" s="19">
        <v>0.13680056989963299</v>
      </c>
      <c r="DK122" s="19">
        <v>0.196815103744479</v>
      </c>
      <c r="DL122" s="19">
        <v>158.758113680251</v>
      </c>
      <c r="DM122" s="19">
        <v>15.3080938593944</v>
      </c>
      <c r="DN122" s="19">
        <v>9.5047390265639395E-2</v>
      </c>
      <c r="DO122" s="19">
        <v>0.43116388542116302</v>
      </c>
      <c r="DP122" s="19">
        <v>5.8200797482336899</v>
      </c>
      <c r="DQ122" s="19">
        <v>2.4403979044169999</v>
      </c>
      <c r="DR122" s="19">
        <v>0</v>
      </c>
      <c r="DS122" s="19">
        <v>287.75515577857999</v>
      </c>
      <c r="DT122" s="19">
        <v>1.33159485861079</v>
      </c>
      <c r="DU122" s="19">
        <v>0.43274183406146899</v>
      </c>
      <c r="DV122" s="19">
        <v>10.3236014646328</v>
      </c>
      <c r="DW122" s="19">
        <v>1.4804181007486401</v>
      </c>
      <c r="DX122" s="19">
        <v>16.570508355336798</v>
      </c>
      <c r="DY122" s="19">
        <v>6.1961333687962403</v>
      </c>
      <c r="DZ122" s="19">
        <v>4.0643171864305296</v>
      </c>
      <c r="EA122" s="19">
        <v>655.67813687727903</v>
      </c>
      <c r="EB122" s="19">
        <v>1558.16567486541</v>
      </c>
      <c r="EC122" s="19">
        <v>6.4051965393604499E-2</v>
      </c>
      <c r="ED122" s="19">
        <v>19.696841020589801</v>
      </c>
      <c r="EE122" s="19">
        <v>3.8213685554099399</v>
      </c>
      <c r="EF122" s="19">
        <v>0.175045506286409</v>
      </c>
      <c r="EG122" s="19">
        <v>3.1716081958155701E-2</v>
      </c>
      <c r="EH122" s="39">
        <v>6.6534031450388596E-5</v>
      </c>
      <c r="EI122" s="19">
        <v>1406.4272449098</v>
      </c>
      <c r="EJ122" s="19">
        <v>0.93097680326176502</v>
      </c>
      <c r="EK122" s="19">
        <v>1.71842686320543</v>
      </c>
      <c r="EL122" s="19">
        <v>0.69589262472515401</v>
      </c>
      <c r="EM122" s="19">
        <v>386.344600892816</v>
      </c>
      <c r="EN122" s="19">
        <v>1.24422246219658E-2</v>
      </c>
      <c r="EO122" s="19">
        <v>2.1429667630960401</v>
      </c>
      <c r="EP122" s="19">
        <v>2.5109519067328501E-2</v>
      </c>
      <c r="EQ122" s="19">
        <v>0.87753172369459598</v>
      </c>
      <c r="ER122" s="19">
        <v>306.70728193821401</v>
      </c>
      <c r="ES122" s="19">
        <v>0.29168810742611101</v>
      </c>
      <c r="ET122" s="19">
        <v>26.9129878281699</v>
      </c>
      <c r="EU122" s="19">
        <v>78.267006014196298</v>
      </c>
      <c r="EV122" s="19">
        <v>1.90853706049037</v>
      </c>
      <c r="EW122" s="19">
        <v>21.495697136513598</v>
      </c>
      <c r="EX122" s="19">
        <v>3.91060291736139E-3</v>
      </c>
      <c r="EY122" s="19">
        <v>3.52960245829509</v>
      </c>
      <c r="EZ122" s="19">
        <v>5.5379160145681698</v>
      </c>
      <c r="FA122" s="19">
        <v>5.7601833257149497</v>
      </c>
      <c r="FB122" s="19">
        <v>1425.7087512399901</v>
      </c>
      <c r="FC122" s="19">
        <v>6.4096103596408402E-3</v>
      </c>
      <c r="FD122" s="19">
        <v>210.978853881795</v>
      </c>
      <c r="FE122" s="19">
        <v>0.48630963035860603</v>
      </c>
      <c r="FF122" s="39">
        <v>1.28786612670418E-7</v>
      </c>
      <c r="FG122" s="19">
        <v>0.18627604112579499</v>
      </c>
      <c r="FH122" s="19">
        <v>0.48632206565762598</v>
      </c>
      <c r="FI122" s="19">
        <v>5.59723494849485</v>
      </c>
      <c r="FJ122" s="19">
        <v>56.660251740347299</v>
      </c>
      <c r="FK122" s="19">
        <v>9.4569443898513503E-2</v>
      </c>
      <c r="FL122" s="19">
        <v>0.32880533260578598</v>
      </c>
      <c r="FM122" s="19">
        <v>1.9806337884010601</v>
      </c>
      <c r="FN122" s="19">
        <v>2744.05096780336</v>
      </c>
      <c r="FO122" s="19">
        <v>105.212249493229</v>
      </c>
      <c r="FP122" s="19">
        <v>36.701608011344099</v>
      </c>
      <c r="FQ122" s="19">
        <v>798.58174152268305</v>
      </c>
      <c r="FR122" s="19">
        <v>1.8752665395546699</v>
      </c>
      <c r="FS122" s="19">
        <v>9.9595138107173202E-4</v>
      </c>
      <c r="FT122" s="19">
        <v>8.7080214075830505E-3</v>
      </c>
      <c r="FU122" s="19">
        <v>26.972353570381799</v>
      </c>
      <c r="FV122" s="19">
        <v>70.046365151476905</v>
      </c>
      <c r="FW122" s="19">
        <v>435.43486792828702</v>
      </c>
      <c r="FX122" s="19">
        <v>0.14167738052552201</v>
      </c>
      <c r="FY122" s="19">
        <v>6.1033388570128098E-2</v>
      </c>
      <c r="FZ122" s="19">
        <v>29837.901878534802</v>
      </c>
      <c r="GA122" s="15">
        <v>0</v>
      </c>
      <c r="GB122" s="15">
        <v>0</v>
      </c>
      <c r="GC122" s="15">
        <v>0</v>
      </c>
      <c r="GD122" s="15">
        <v>0</v>
      </c>
      <c r="GE122" s="15">
        <v>1.3280000000000001</v>
      </c>
      <c r="GF122" s="15">
        <v>0</v>
      </c>
      <c r="GG122" s="15">
        <v>0</v>
      </c>
      <c r="GH122" s="15">
        <v>0</v>
      </c>
      <c r="GI122" s="15">
        <v>0</v>
      </c>
      <c r="GJ122" s="15">
        <v>0</v>
      </c>
      <c r="GK122" s="15">
        <v>0</v>
      </c>
      <c r="GL122" s="15">
        <v>0</v>
      </c>
      <c r="GM122" s="15">
        <v>0</v>
      </c>
      <c r="GN122" s="15">
        <v>7.0000000000000001E-3</v>
      </c>
    </row>
    <row r="123" spans="1:196">
      <c r="A123" s="19" t="s">
        <v>37</v>
      </c>
      <c r="B123" s="19" t="s">
        <v>361</v>
      </c>
      <c r="C123" s="19">
        <v>1494.0776587682701</v>
      </c>
      <c r="D123" s="19">
        <v>4.8951177717847498</v>
      </c>
      <c r="E123" s="19">
        <v>27.2181196451115</v>
      </c>
      <c r="F123" s="19">
        <v>33.365409696615799</v>
      </c>
      <c r="G123" s="19">
        <v>65.778672167629594</v>
      </c>
      <c r="H123" s="19">
        <v>0.14280896289158601</v>
      </c>
      <c r="I123" s="19">
        <v>304.149877335837</v>
      </c>
      <c r="J123" s="19">
        <v>28.020887709276501</v>
      </c>
      <c r="K123" s="19">
        <v>57.9394144478226</v>
      </c>
      <c r="L123" s="19">
        <v>9.2450666544650298E-2</v>
      </c>
      <c r="M123" s="19">
        <v>83.839980996711901</v>
      </c>
      <c r="N123" s="19">
        <v>680.28833764385195</v>
      </c>
      <c r="O123" s="19">
        <v>0.28591248675624298</v>
      </c>
      <c r="P123" s="19">
        <v>0.55599053361644502</v>
      </c>
      <c r="Q123" s="19">
        <v>548.64125375269498</v>
      </c>
      <c r="R123" s="19">
        <v>2.9020388632594599E-2</v>
      </c>
      <c r="S123" s="19">
        <v>24.762006773651301</v>
      </c>
      <c r="T123" s="19">
        <v>4.6139259947379401E-3</v>
      </c>
      <c r="U123" s="19">
        <v>0.98609028917490305</v>
      </c>
      <c r="V123" s="19">
        <v>0.16554805991150401</v>
      </c>
      <c r="W123" s="19">
        <v>2.6053550492139599</v>
      </c>
      <c r="X123" s="19">
        <v>66.366804705600998</v>
      </c>
      <c r="Y123" s="19">
        <v>0.613069295297338</v>
      </c>
      <c r="Z123" s="19">
        <v>14.7505199112843</v>
      </c>
      <c r="AA123" s="19">
        <v>0.27293220041128702</v>
      </c>
      <c r="AB123" s="19">
        <v>0.299143549093212</v>
      </c>
      <c r="AC123" s="19">
        <v>0.445528279471823</v>
      </c>
      <c r="AD123" s="19">
        <v>22.1254138481833</v>
      </c>
      <c r="AE123" s="19">
        <v>23.876060941173399</v>
      </c>
      <c r="AF123" s="19">
        <v>323.194450587642</v>
      </c>
      <c r="AG123" s="19">
        <v>1.42899027148226</v>
      </c>
      <c r="AH123" s="19">
        <v>3.99532546962326E-2</v>
      </c>
      <c r="AI123" s="19">
        <v>85.101729863480102</v>
      </c>
      <c r="AJ123" s="19">
        <v>2575.7973951652298</v>
      </c>
      <c r="AK123" s="19">
        <v>56.940763490036304</v>
      </c>
      <c r="AL123" s="19">
        <v>12.3118440560746</v>
      </c>
      <c r="AM123" s="19">
        <v>0.94910571282744705</v>
      </c>
      <c r="AN123" s="19">
        <v>5.8280039246390301</v>
      </c>
      <c r="AO123" s="19">
        <v>60.528827096684402</v>
      </c>
      <c r="AP123" s="19">
        <v>12.9802327478218</v>
      </c>
      <c r="AQ123" s="19">
        <v>4.1021263587202901</v>
      </c>
      <c r="AR123" s="19">
        <v>4.5673370401826396</v>
      </c>
      <c r="AS123" s="19">
        <v>43.397928990254698</v>
      </c>
      <c r="AT123" s="19">
        <v>4.3581435751342901E-3</v>
      </c>
      <c r="AU123" s="19">
        <v>31.028951426810799</v>
      </c>
      <c r="AV123" s="19">
        <v>204.56458942335601</v>
      </c>
      <c r="AW123" s="19">
        <v>7.0828620588798303</v>
      </c>
      <c r="AX123" s="19">
        <v>17.258195195948101</v>
      </c>
      <c r="AY123" s="19">
        <v>9.8329600630973708</v>
      </c>
      <c r="AZ123" s="19">
        <v>83.501727716930304</v>
      </c>
      <c r="BA123" s="19">
        <v>3.73486561866503</v>
      </c>
      <c r="BB123" s="19">
        <v>0.169718726417281</v>
      </c>
      <c r="BC123" s="19">
        <v>2.36323040019473</v>
      </c>
      <c r="BD123" s="19">
        <v>14.0713566270418</v>
      </c>
      <c r="BE123" s="19">
        <v>7.0565908880802404</v>
      </c>
      <c r="BF123" s="19">
        <v>1.27261364325575</v>
      </c>
      <c r="BG123" s="19">
        <v>2.0798808296737001</v>
      </c>
      <c r="BH123" s="19">
        <v>43.746192838220502</v>
      </c>
      <c r="BI123" s="19">
        <v>419.55377070730498</v>
      </c>
      <c r="BJ123" s="19">
        <v>1.81889031256971</v>
      </c>
      <c r="BK123" s="19">
        <v>6.2821463293328499</v>
      </c>
      <c r="BL123" s="19">
        <v>5.5868717847007003</v>
      </c>
      <c r="BM123" s="19">
        <v>1602.94806074147</v>
      </c>
      <c r="BN123" s="19">
        <v>21.0177446422347</v>
      </c>
      <c r="BO123" s="19">
        <v>72.220424195168604</v>
      </c>
      <c r="BP123" s="19">
        <v>7.8661095659531703</v>
      </c>
      <c r="BQ123" s="19">
        <v>7.32997640358262</v>
      </c>
      <c r="BR123" s="19">
        <v>17.1517117144571</v>
      </c>
      <c r="BS123" s="19">
        <v>0.71667405485897095</v>
      </c>
      <c r="BT123" s="19">
        <v>2.3107220364781602</v>
      </c>
      <c r="BU123" s="19">
        <v>8.5068496945684906</v>
      </c>
      <c r="BV123" s="19">
        <v>170.76617665943601</v>
      </c>
      <c r="BW123" s="19">
        <v>14.0366409082221</v>
      </c>
      <c r="BX123" s="19">
        <v>0.167832406311516</v>
      </c>
      <c r="BY123" s="19">
        <v>454.14765624389298</v>
      </c>
      <c r="BZ123" s="19">
        <v>176.012929194663</v>
      </c>
      <c r="CA123" s="19">
        <v>39.702832686387403</v>
      </c>
      <c r="CB123" s="19">
        <v>16.246617868172201</v>
      </c>
      <c r="CC123" s="19">
        <v>82.726143462686693</v>
      </c>
      <c r="CD123" s="19">
        <v>5.8141783143955799</v>
      </c>
      <c r="CE123" s="19">
        <v>718.02459113217401</v>
      </c>
      <c r="CF123" s="19">
        <v>2.4928708215731898</v>
      </c>
      <c r="CG123" s="19">
        <v>244.118272403303</v>
      </c>
      <c r="CH123" s="19">
        <v>49.907084187472101</v>
      </c>
      <c r="CI123" s="19">
        <v>47.079776511044898</v>
      </c>
      <c r="CJ123" s="19">
        <v>252.522691220415</v>
      </c>
      <c r="CK123" s="19">
        <v>7.3262724434639296E-3</v>
      </c>
      <c r="CL123" s="19">
        <v>140.624170603132</v>
      </c>
      <c r="CM123" s="19">
        <v>0.64899062139129204</v>
      </c>
      <c r="CN123" s="19">
        <v>1.2251339188010599</v>
      </c>
      <c r="CO123" s="19">
        <v>7.3959369413380003</v>
      </c>
      <c r="CP123" s="19">
        <v>23.476605689524401</v>
      </c>
      <c r="CQ123" s="19">
        <v>7.5929294400912299</v>
      </c>
      <c r="CR123" s="19">
        <v>0.13976601634060601</v>
      </c>
      <c r="CS123" s="19">
        <v>6.7895267150670202</v>
      </c>
      <c r="CT123" s="19">
        <v>37.576724451052101</v>
      </c>
      <c r="CU123" s="19">
        <v>4.8044743304561299</v>
      </c>
      <c r="CV123" s="19">
        <v>90.969554531373305</v>
      </c>
      <c r="CW123" s="19">
        <v>1.8415036116235699</v>
      </c>
      <c r="CX123" s="19">
        <v>155.20086348557101</v>
      </c>
      <c r="CY123" s="19">
        <v>9.2241020475639104</v>
      </c>
      <c r="CZ123" s="19">
        <v>0.371987723972591</v>
      </c>
      <c r="DA123" s="19">
        <v>3.38867385573697</v>
      </c>
      <c r="DB123" s="19">
        <v>7.9489637164231004</v>
      </c>
      <c r="DC123" s="19">
        <v>24.628605257867999</v>
      </c>
      <c r="DD123" s="19">
        <v>129.29077315369199</v>
      </c>
      <c r="DE123" s="19">
        <v>0.34181525490910702</v>
      </c>
      <c r="DF123" s="19">
        <v>1.93750707766347</v>
      </c>
      <c r="DG123" s="19">
        <v>25.403289892669601</v>
      </c>
      <c r="DH123" s="19">
        <v>78.447057416037794</v>
      </c>
      <c r="DI123" s="19">
        <v>11.4475148621197</v>
      </c>
      <c r="DJ123" s="19">
        <v>0.732432673020876</v>
      </c>
      <c r="DK123" s="19">
        <v>1.9559860581412201</v>
      </c>
      <c r="DL123" s="19">
        <v>585.05964847177802</v>
      </c>
      <c r="DM123" s="19">
        <v>53.305255280278502</v>
      </c>
      <c r="DN123" s="19">
        <v>9.2232913388838291</v>
      </c>
      <c r="DO123" s="19">
        <v>0.44654409251319599</v>
      </c>
      <c r="DP123" s="19">
        <v>64.318423219360398</v>
      </c>
      <c r="DQ123" s="19">
        <v>64.349362171198806</v>
      </c>
      <c r="DR123" s="19">
        <v>91.074253902490398</v>
      </c>
      <c r="DS123" s="19">
        <v>0</v>
      </c>
      <c r="DT123" s="19">
        <v>8.3462689660895197</v>
      </c>
      <c r="DU123" s="19">
        <v>22.501959571868301</v>
      </c>
      <c r="DV123" s="19">
        <v>9.8760218750823601</v>
      </c>
      <c r="DW123" s="19">
        <v>37.735137376018898</v>
      </c>
      <c r="DX123" s="19">
        <v>105.69116444431801</v>
      </c>
      <c r="DY123" s="19">
        <v>171.203091952937</v>
      </c>
      <c r="DZ123" s="19">
        <v>162.524737013069</v>
      </c>
      <c r="EA123" s="19">
        <v>101.854424353591</v>
      </c>
      <c r="EB123" s="19">
        <v>400.51406646050799</v>
      </c>
      <c r="EC123" s="19">
        <v>0.14431464329145599</v>
      </c>
      <c r="ED123" s="19">
        <v>21.9818815644715</v>
      </c>
      <c r="EE123" s="19">
        <v>163.89722828894901</v>
      </c>
      <c r="EF123" s="19">
        <v>0.39008871702958597</v>
      </c>
      <c r="EG123" s="19">
        <v>8.90621785727371E-2</v>
      </c>
      <c r="EH123" s="19">
        <v>0.19535011195691299</v>
      </c>
      <c r="EI123" s="19">
        <v>557.04053539547397</v>
      </c>
      <c r="EJ123" s="19">
        <v>19.724694473294001</v>
      </c>
      <c r="EK123" s="19">
        <v>8.0187712688779698</v>
      </c>
      <c r="EL123" s="19">
        <v>37.117289314178301</v>
      </c>
      <c r="EM123" s="19">
        <v>166.93652239998599</v>
      </c>
      <c r="EN123" s="19">
        <v>3.4257355287883202</v>
      </c>
      <c r="EO123" s="19">
        <v>51.877592049085898</v>
      </c>
      <c r="EP123" s="19">
        <v>6.6332167578736501E-2</v>
      </c>
      <c r="EQ123" s="19">
        <v>0.18212858850026101</v>
      </c>
      <c r="ER123" s="19">
        <v>199.71421309495099</v>
      </c>
      <c r="ES123" s="19">
        <v>121.083846681789</v>
      </c>
      <c r="ET123" s="19">
        <v>1109.3109507813199</v>
      </c>
      <c r="EU123" s="19">
        <v>278.17295222703598</v>
      </c>
      <c r="EV123" s="19">
        <v>1.0489452482210699</v>
      </c>
      <c r="EW123" s="19">
        <v>64.468480851867994</v>
      </c>
      <c r="EX123" s="19">
        <v>0.41422408554849999</v>
      </c>
      <c r="EY123" s="19">
        <v>170.97379876547501</v>
      </c>
      <c r="EZ123" s="19">
        <v>18.3670497527226</v>
      </c>
      <c r="FA123" s="19">
        <v>13.1523278670049</v>
      </c>
      <c r="FB123" s="19">
        <v>79.053195031876498</v>
      </c>
      <c r="FC123" s="19">
        <v>2.9086944310793599</v>
      </c>
      <c r="FD123" s="19">
        <v>159.15207157972199</v>
      </c>
      <c r="FE123" s="19">
        <v>1.3164602211009899</v>
      </c>
      <c r="FF123" s="19">
        <v>2.5641868539247201</v>
      </c>
      <c r="FG123" s="19">
        <v>4.2025628299738198</v>
      </c>
      <c r="FH123" s="19">
        <v>5.32114807921793</v>
      </c>
      <c r="FI123" s="19">
        <v>26.719757552614301</v>
      </c>
      <c r="FJ123" s="19">
        <v>324.807193840965</v>
      </c>
      <c r="FK123" s="19">
        <v>11.142097096885401</v>
      </c>
      <c r="FL123" s="19">
        <v>2.3428105149790799</v>
      </c>
      <c r="FM123" s="19">
        <v>51.148574740807298</v>
      </c>
      <c r="FN123" s="19">
        <v>906.16111964910795</v>
      </c>
      <c r="FO123" s="19">
        <v>2061.0377595059799</v>
      </c>
      <c r="FP123" s="19">
        <v>101.573089544003</v>
      </c>
      <c r="FQ123" s="19">
        <v>4925.4877455400201</v>
      </c>
      <c r="FR123" s="19">
        <v>6.9330685465769397</v>
      </c>
      <c r="FS123" s="19">
        <v>3.3605237776465602</v>
      </c>
      <c r="FT123" s="19">
        <v>4.1947830019984499E-2</v>
      </c>
      <c r="FU123" s="19">
        <v>22.143563012661701</v>
      </c>
      <c r="FV123" s="19">
        <v>252.14199646810101</v>
      </c>
      <c r="FW123" s="19">
        <v>68.281209879271401</v>
      </c>
      <c r="FX123" s="19">
        <v>0.92718314247457001</v>
      </c>
      <c r="FY123" s="19">
        <v>12.913567604007101</v>
      </c>
      <c r="FZ123" s="19">
        <v>26249.5187375922</v>
      </c>
      <c r="GA123" s="15">
        <v>2559.326</v>
      </c>
      <c r="GB123" s="15">
        <v>5.0000000000000001E-3</v>
      </c>
      <c r="GC123" s="15">
        <v>0.52500000000000002</v>
      </c>
      <c r="GD123" s="15">
        <v>0.10199999999999999</v>
      </c>
      <c r="GE123" s="15">
        <v>28.012</v>
      </c>
      <c r="GF123" s="15">
        <v>1.1519999999999999</v>
      </c>
      <c r="GG123" s="15">
        <v>13.436</v>
      </c>
      <c r="GH123" s="15">
        <v>0.442</v>
      </c>
      <c r="GI123" s="15">
        <v>0.61</v>
      </c>
      <c r="GJ123" s="15">
        <v>0</v>
      </c>
      <c r="GK123" s="15">
        <v>47.183</v>
      </c>
      <c r="GL123" s="15">
        <v>0.72099999999999997</v>
      </c>
      <c r="GM123" s="15">
        <v>2.5680000000000001</v>
      </c>
      <c r="GN123" s="15">
        <v>0.11700000000000001</v>
      </c>
    </row>
    <row r="124" spans="1:196">
      <c r="A124" s="19" t="s">
        <v>363</v>
      </c>
      <c r="B124" s="19" t="s">
        <v>364</v>
      </c>
      <c r="C124" s="19">
        <v>0.17030896164607201</v>
      </c>
      <c r="D124" s="19">
        <v>21.8766694783837</v>
      </c>
      <c r="E124" s="19">
        <v>5.5206134696946201</v>
      </c>
      <c r="F124" s="19">
        <v>1566.24586006147</v>
      </c>
      <c r="G124" s="19">
        <v>2.18417194343807</v>
      </c>
      <c r="H124" s="19">
        <v>2.92939460777434</v>
      </c>
      <c r="I124" s="19">
        <v>52.377868585182199</v>
      </c>
      <c r="J124" s="19">
        <v>32.1113929568861</v>
      </c>
      <c r="K124" s="19">
        <v>4.8861802789838604</v>
      </c>
      <c r="L124" s="19">
        <v>4.20819023397239</v>
      </c>
      <c r="M124" s="19">
        <v>824.69615100298495</v>
      </c>
      <c r="N124" s="19">
        <v>3.6130066781367698</v>
      </c>
      <c r="O124" s="19">
        <v>25.3062563050871</v>
      </c>
      <c r="P124" s="19">
        <v>90.568528292483194</v>
      </c>
      <c r="Q124" s="19">
        <v>174.72556817432601</v>
      </c>
      <c r="R124" s="19">
        <v>1.6659696223418501</v>
      </c>
      <c r="S124" s="19">
        <v>2.0916875890414</v>
      </c>
      <c r="T124" s="19">
        <v>5.5598330086004698E-2</v>
      </c>
      <c r="U124" s="19">
        <v>72.739769938575904</v>
      </c>
      <c r="V124" s="19">
        <v>1.86641000285659</v>
      </c>
      <c r="W124" s="19">
        <v>3.15790797224588</v>
      </c>
      <c r="X124" s="19">
        <v>118.29147580219301</v>
      </c>
      <c r="Y124" s="19">
        <v>2.1131126150778001E-2</v>
      </c>
      <c r="Z124" s="19">
        <v>68.270562886525298</v>
      </c>
      <c r="AA124" s="19">
        <v>0.39918153510718002</v>
      </c>
      <c r="AB124" s="19">
        <v>0.43238464633820001</v>
      </c>
      <c r="AC124" s="19">
        <v>1.86432456010369</v>
      </c>
      <c r="AD124" s="19">
        <v>1.1507032482164801</v>
      </c>
      <c r="AE124" s="19">
        <v>6.64962099179309</v>
      </c>
      <c r="AF124" s="19">
        <v>33.8899071245241</v>
      </c>
      <c r="AG124" s="19">
        <v>3.5937934177098098E-2</v>
      </c>
      <c r="AH124" s="39">
        <v>7.7447075678404894E-6</v>
      </c>
      <c r="AI124" s="19">
        <v>96.680916822945903</v>
      </c>
      <c r="AJ124" s="19">
        <v>1377.5107558997299</v>
      </c>
      <c r="AK124" s="19">
        <v>276.14247841544301</v>
      </c>
      <c r="AL124" s="19">
        <v>4.8362731940606897E-3</v>
      </c>
      <c r="AM124" s="19">
        <v>0.211100972693544</v>
      </c>
      <c r="AN124" s="19">
        <v>1009.80541367675</v>
      </c>
      <c r="AO124" s="19">
        <v>2.8651177731019901</v>
      </c>
      <c r="AP124" s="19">
        <v>2.5978555484997399</v>
      </c>
      <c r="AQ124" s="19">
        <v>47.897456152033499</v>
      </c>
      <c r="AR124" s="19">
        <v>136.43149946549201</v>
      </c>
      <c r="AS124" s="19">
        <v>2.5202415654541701</v>
      </c>
      <c r="AT124" s="39">
        <v>7.4718834007214897E-7</v>
      </c>
      <c r="AU124" s="19">
        <v>0.53229644980992696</v>
      </c>
      <c r="AV124" s="19">
        <v>730.55274250021898</v>
      </c>
      <c r="AW124" s="19">
        <v>1.39483582533252E-2</v>
      </c>
      <c r="AX124" s="19">
        <v>90.937015342444496</v>
      </c>
      <c r="AY124" s="19">
        <v>112.825059728282</v>
      </c>
      <c r="AZ124" s="19">
        <v>6.6332415351347898</v>
      </c>
      <c r="BA124" s="19">
        <v>186.192393675971</v>
      </c>
      <c r="BB124" s="19">
        <v>1.19004564426589</v>
      </c>
      <c r="BC124" s="19">
        <v>0.55619504721897906</v>
      </c>
      <c r="BD124" s="19">
        <v>17.937291317160401</v>
      </c>
      <c r="BE124" s="19">
        <v>0.83349214785832604</v>
      </c>
      <c r="BF124" s="19">
        <v>3.3088992314185499</v>
      </c>
      <c r="BG124" s="19">
        <v>12.1753462393826</v>
      </c>
      <c r="BH124" s="19">
        <v>165.59871781132199</v>
      </c>
      <c r="BI124" s="19">
        <v>377.70130121825702</v>
      </c>
      <c r="BJ124" s="19">
        <v>0.66987747183326996</v>
      </c>
      <c r="BK124" s="19">
        <v>0.481593929396542</v>
      </c>
      <c r="BL124" s="19">
        <v>4.6624035040901104</v>
      </c>
      <c r="BM124" s="19">
        <v>1028.3451640722601</v>
      </c>
      <c r="BN124" s="19">
        <v>47.502484420609797</v>
      </c>
      <c r="BO124" s="19">
        <v>525.35542277803495</v>
      </c>
      <c r="BP124" s="19">
        <v>242.50949676636</v>
      </c>
      <c r="BQ124" s="19">
        <v>2.3207310137776802</v>
      </c>
      <c r="BR124" s="19">
        <v>0.56237270726375599</v>
      </c>
      <c r="BS124" s="19">
        <v>1.06101117535943</v>
      </c>
      <c r="BT124" s="19">
        <v>3.7429828264905902</v>
      </c>
      <c r="BU124" s="19">
        <v>180.62530873801899</v>
      </c>
      <c r="BV124" s="19">
        <v>65.226538751972896</v>
      </c>
      <c r="BW124" s="19">
        <v>10.4022938451815</v>
      </c>
      <c r="BX124" s="19">
        <v>7.20570007944408</v>
      </c>
      <c r="BY124" s="19">
        <v>795.42589930830104</v>
      </c>
      <c r="BZ124" s="19">
        <v>2.2989150366373599</v>
      </c>
      <c r="CA124" s="19">
        <v>20.282219195023401</v>
      </c>
      <c r="CB124" s="19">
        <v>5.3646984939577802</v>
      </c>
      <c r="CC124" s="19">
        <v>59.996648637892299</v>
      </c>
      <c r="CD124" s="19">
        <v>20.244518735648299</v>
      </c>
      <c r="CE124" s="19">
        <v>219.641524099484</v>
      </c>
      <c r="CF124" s="19">
        <v>79.815287246092097</v>
      </c>
      <c r="CG124" s="19">
        <v>175.47196339249501</v>
      </c>
      <c r="CH124" s="19">
        <v>18.372729986926998</v>
      </c>
      <c r="CI124" s="19">
        <v>9.9431764514436196</v>
      </c>
      <c r="CJ124" s="19">
        <v>0.74228829596168</v>
      </c>
      <c r="CK124" s="19">
        <v>2.3284655103438499E-2</v>
      </c>
      <c r="CL124" s="19">
        <v>1.1694597390572901</v>
      </c>
      <c r="CM124" s="19">
        <v>3.72006913667167E-2</v>
      </c>
      <c r="CN124" s="19">
        <v>0.30442597089865298</v>
      </c>
      <c r="CO124" s="19">
        <v>2.14971837761072</v>
      </c>
      <c r="CP124" s="19">
        <v>13.7559505628198</v>
      </c>
      <c r="CQ124" s="39">
        <v>3.30644315138714E-6</v>
      </c>
      <c r="CR124" s="19">
        <v>7.0767541754805201E-3</v>
      </c>
      <c r="CS124" s="19">
        <v>40.2838845472399</v>
      </c>
      <c r="CT124" s="19">
        <v>16.1820263602268</v>
      </c>
      <c r="CU124" s="19">
        <v>28.138890799870001</v>
      </c>
      <c r="CV124" s="19">
        <v>0.212309315574987</v>
      </c>
      <c r="CW124" s="19">
        <v>5.3239919334986698</v>
      </c>
      <c r="CX124" s="19">
        <v>2.5911992924737399</v>
      </c>
      <c r="CY124" s="19">
        <v>0.837358928147518</v>
      </c>
      <c r="CZ124" s="19">
        <v>0.85179154187998196</v>
      </c>
      <c r="DA124" s="19">
        <v>98.934030981888299</v>
      </c>
      <c r="DB124" s="19">
        <v>136.73050539170401</v>
      </c>
      <c r="DC124" s="19">
        <v>4.3103114176581503</v>
      </c>
      <c r="DD124" s="19">
        <v>192.749711128699</v>
      </c>
      <c r="DE124" s="19">
        <v>2.2446033719646699</v>
      </c>
      <c r="DF124" s="19">
        <v>2.05129413837374</v>
      </c>
      <c r="DG124" s="19">
        <v>10.5194634858494</v>
      </c>
      <c r="DH124" s="19">
        <v>349.64369989263201</v>
      </c>
      <c r="DI124" s="19">
        <v>0.52924719168026702</v>
      </c>
      <c r="DJ124" s="19">
        <v>329.16449858417297</v>
      </c>
      <c r="DK124" s="19">
        <v>3.0668425258977498E-2</v>
      </c>
      <c r="DL124" s="19">
        <v>900.50924257192196</v>
      </c>
      <c r="DM124" s="19">
        <v>13.6939707430456</v>
      </c>
      <c r="DN124" s="19">
        <v>280.30062561449802</v>
      </c>
      <c r="DO124" s="19">
        <v>8.0195860182974199E-2</v>
      </c>
      <c r="DP124" s="19">
        <v>258.20378793457701</v>
      </c>
      <c r="DQ124" s="19">
        <v>17.136835261136099</v>
      </c>
      <c r="DR124" s="19">
        <v>9.4603008268961203E-2</v>
      </c>
      <c r="DS124" s="19">
        <v>18.496397096063699</v>
      </c>
      <c r="DT124" s="19">
        <v>0</v>
      </c>
      <c r="DU124" s="19">
        <v>0.83632573958978196</v>
      </c>
      <c r="DV124" s="19">
        <v>765.04987876247901</v>
      </c>
      <c r="DW124" s="19">
        <v>92.350056210310498</v>
      </c>
      <c r="DX124" s="19">
        <v>60.4965642682645</v>
      </c>
      <c r="DY124" s="19">
        <v>13.2647458064805</v>
      </c>
      <c r="DZ124" s="19">
        <v>104.604570358914</v>
      </c>
      <c r="EA124" s="19">
        <v>7.6746625542308102</v>
      </c>
      <c r="EB124" s="19">
        <v>291.58302809943802</v>
      </c>
      <c r="EC124" s="19">
        <v>1.2882359395799901</v>
      </c>
      <c r="ED124" s="19">
        <v>7.8776184614476996</v>
      </c>
      <c r="EE124" s="19">
        <v>1679.2658518032099</v>
      </c>
      <c r="EF124" s="19">
        <v>0.71820425952512801</v>
      </c>
      <c r="EG124" s="19">
        <v>0.110212761224776</v>
      </c>
      <c r="EH124" s="19">
        <v>2.6860183574706601E-2</v>
      </c>
      <c r="EI124" s="19">
        <v>10.893998659149499</v>
      </c>
      <c r="EJ124" s="19">
        <v>2.9765746801847301</v>
      </c>
      <c r="EK124" s="19">
        <v>10.244622959513499</v>
      </c>
      <c r="EL124" s="19">
        <v>0.76595675115403306</v>
      </c>
      <c r="EM124" s="19">
        <v>12.174528901873099</v>
      </c>
      <c r="EN124" s="19">
        <v>11.6201883664839</v>
      </c>
      <c r="EO124" s="19">
        <v>6.68921700075387</v>
      </c>
      <c r="EP124" s="19">
        <v>1.03994499125087E-2</v>
      </c>
      <c r="EQ124" s="19">
        <v>8.8963701919408901E-4</v>
      </c>
      <c r="ER124" s="19">
        <v>14.576837997490699</v>
      </c>
      <c r="ES124" s="39">
        <v>7.6265209355338001E-6</v>
      </c>
      <c r="ET124" s="19">
        <v>478.97165945085601</v>
      </c>
      <c r="EU124" s="19">
        <v>3.6535823111958301</v>
      </c>
      <c r="EV124" s="19">
        <v>1.2078574287383801</v>
      </c>
      <c r="EW124" s="19">
        <v>9.0995342278321401E-2</v>
      </c>
      <c r="EX124" s="19">
        <v>142.13622753368301</v>
      </c>
      <c r="EY124" s="19">
        <v>38.055439572541196</v>
      </c>
      <c r="EZ124" s="19">
        <v>903.94003371336805</v>
      </c>
      <c r="FA124" s="19">
        <v>12.122104027152799</v>
      </c>
      <c r="FB124" s="19">
        <v>798.16150918882795</v>
      </c>
      <c r="FC124" s="19">
        <v>0.63160698127047898</v>
      </c>
      <c r="FD124" s="19">
        <v>223.33821926415399</v>
      </c>
      <c r="FE124" s="19">
        <v>0.453723508524774</v>
      </c>
      <c r="FF124" s="39">
        <v>1.8037327878697199E-6</v>
      </c>
      <c r="FG124" s="19">
        <v>0.643390122933301</v>
      </c>
      <c r="FH124" s="19">
        <v>116.64080449434201</v>
      </c>
      <c r="FI124" s="19">
        <v>10.1623353276314</v>
      </c>
      <c r="FJ124" s="19">
        <v>91.361076119510898</v>
      </c>
      <c r="FK124" s="39">
        <v>2.8062174120244602E-6</v>
      </c>
      <c r="FL124" s="19">
        <v>4.9750515279042702</v>
      </c>
      <c r="FM124" s="19">
        <v>265.58107531776801</v>
      </c>
      <c r="FN124" s="19">
        <v>7.4020099918203703</v>
      </c>
      <c r="FO124" s="19">
        <v>153.80018776333799</v>
      </c>
      <c r="FP124" s="19">
        <v>28.222086771068799</v>
      </c>
      <c r="FQ124" s="19">
        <v>3061.4703095558102</v>
      </c>
      <c r="FR124" s="19">
        <v>2.80302118981822</v>
      </c>
      <c r="FS124" s="19">
        <v>0.23884216101977801</v>
      </c>
      <c r="FT124" s="19">
        <v>3.6936441467179303E-2</v>
      </c>
      <c r="FU124" s="19">
        <v>113.83275672802201</v>
      </c>
      <c r="FV124" s="19">
        <v>384.33894200003101</v>
      </c>
      <c r="FW124" s="19">
        <v>1.3587702061009499</v>
      </c>
      <c r="FX124" s="19">
        <v>817.207902529281</v>
      </c>
      <c r="FY124" s="19">
        <v>100.33248783667899</v>
      </c>
      <c r="FZ124" s="19">
        <v>24897.4949037363</v>
      </c>
      <c r="GA124" s="15">
        <v>0</v>
      </c>
      <c r="GB124" s="15">
        <v>0</v>
      </c>
      <c r="GC124" s="15">
        <v>2.8319999999999999</v>
      </c>
      <c r="GD124" s="15">
        <v>0</v>
      </c>
      <c r="GE124" s="15">
        <v>263.03800000000001</v>
      </c>
      <c r="GF124" s="15">
        <v>0</v>
      </c>
      <c r="GG124" s="15">
        <v>0</v>
      </c>
      <c r="GH124" s="15">
        <v>0</v>
      </c>
      <c r="GI124" s="15">
        <v>4.8760000000000003</v>
      </c>
      <c r="GJ124" s="15">
        <v>0</v>
      </c>
      <c r="GK124" s="15">
        <v>0</v>
      </c>
      <c r="GL124" s="15">
        <v>73.248999999999995</v>
      </c>
      <c r="GM124" s="15">
        <v>0</v>
      </c>
      <c r="GN124" s="15">
        <v>0</v>
      </c>
    </row>
    <row r="125" spans="1:196">
      <c r="A125" s="19" t="s">
        <v>39</v>
      </c>
      <c r="B125" s="19" t="s">
        <v>365</v>
      </c>
      <c r="C125" s="39">
        <v>1.74663889464083E-7</v>
      </c>
      <c r="D125" s="19">
        <v>1.5281685462114501E-3</v>
      </c>
      <c r="E125" s="39">
        <v>3.5103907932595798E-5</v>
      </c>
      <c r="F125" s="19">
        <v>6.3267822687827397</v>
      </c>
      <c r="G125" s="19">
        <v>6.8307929242752502E-2</v>
      </c>
      <c r="H125" s="19">
        <v>8.5097820359453499E-2</v>
      </c>
      <c r="I125" s="19">
        <v>2967.7020208239701</v>
      </c>
      <c r="J125" s="19">
        <v>0.34851814798034703</v>
      </c>
      <c r="K125" s="19">
        <v>3.0711179862131399E-4</v>
      </c>
      <c r="L125" s="39">
        <v>9.1426692761477706E-8</v>
      </c>
      <c r="M125" s="19">
        <v>1.04123931290731E-2</v>
      </c>
      <c r="N125" s="19">
        <v>9.8047671682119404</v>
      </c>
      <c r="O125" s="19">
        <v>1.1278928914168799E-3</v>
      </c>
      <c r="P125" s="19">
        <v>7.8257967600131803E-3</v>
      </c>
      <c r="Q125" s="19">
        <v>60.001855537292698</v>
      </c>
      <c r="R125" s="19">
        <v>5.9979073673922302E-4</v>
      </c>
      <c r="S125" s="39">
        <v>9.4810016330498603E-8</v>
      </c>
      <c r="T125" s="19">
        <v>6.2264678941050997</v>
      </c>
      <c r="U125" s="19">
        <v>1.50577607277788E-3</v>
      </c>
      <c r="V125" s="19">
        <v>4.2796191406451502E-2</v>
      </c>
      <c r="W125" s="19">
        <v>1.6751276000926999E-3</v>
      </c>
      <c r="X125" s="19">
        <v>1.54147345023419E-2</v>
      </c>
      <c r="Y125" s="19">
        <v>4.5432328434076297E-3</v>
      </c>
      <c r="Z125" s="19">
        <v>0.79361293985187298</v>
      </c>
      <c r="AA125" s="19">
        <v>4.2446782577258702E-3</v>
      </c>
      <c r="AB125" s="39">
        <v>2.1456449919157699E-7</v>
      </c>
      <c r="AC125" s="19">
        <v>8.4985536820019903E-3</v>
      </c>
      <c r="AD125" s="19">
        <v>0.16201686059776199</v>
      </c>
      <c r="AE125" s="19">
        <v>1.9958783344808498E-2</v>
      </c>
      <c r="AF125" s="19">
        <v>5.1466532217013796</v>
      </c>
      <c r="AG125" s="39">
        <v>1.7918849316129701E-7</v>
      </c>
      <c r="AH125" s="39">
        <v>1.0231825738302399E-7</v>
      </c>
      <c r="AI125" s="19">
        <v>1.20821629139431</v>
      </c>
      <c r="AJ125" s="19">
        <v>1682.01951286346</v>
      </c>
      <c r="AK125" s="19">
        <v>0.41205098502330401</v>
      </c>
      <c r="AL125" s="39">
        <v>9.9625131665450596E-8</v>
      </c>
      <c r="AM125" s="19">
        <v>3.04844967829772E-2</v>
      </c>
      <c r="AN125" s="19">
        <v>1.8489509040602601E-4</v>
      </c>
      <c r="AO125" s="19">
        <v>1.64442741238678E-2</v>
      </c>
      <c r="AP125" s="19">
        <v>0.35329172506075002</v>
      </c>
      <c r="AQ125" s="19">
        <v>1.06777408726621E-3</v>
      </c>
      <c r="AR125" s="19">
        <v>0.117900697058969</v>
      </c>
      <c r="AS125" s="19">
        <v>0.51175211193323</v>
      </c>
      <c r="AT125" s="19">
        <v>6.3083918780029196</v>
      </c>
      <c r="AU125" s="39">
        <v>3.1615388930847898E-7</v>
      </c>
      <c r="AV125" s="19">
        <v>11.935069914800801</v>
      </c>
      <c r="AW125" s="39">
        <v>3.7671097382210702E-8</v>
      </c>
      <c r="AX125" s="19">
        <v>2.1652970694688799E-3</v>
      </c>
      <c r="AY125" s="19">
        <v>2.1942612831230801</v>
      </c>
      <c r="AZ125" s="19">
        <v>0.36831195286464602</v>
      </c>
      <c r="BA125" s="19">
        <v>0.72797412654960603</v>
      </c>
      <c r="BB125" s="39">
        <v>2.6503994172752702E-7</v>
      </c>
      <c r="BC125" s="39">
        <v>3.0967659954262201E-7</v>
      </c>
      <c r="BD125" s="19">
        <v>6.0930079659323602E-3</v>
      </c>
      <c r="BE125" s="19">
        <v>0.25009646136455599</v>
      </c>
      <c r="BF125" s="19">
        <v>0.17111489921544901</v>
      </c>
      <c r="BG125" s="19">
        <v>3.4524288283805502</v>
      </c>
      <c r="BH125" s="19">
        <v>0.35554981301146998</v>
      </c>
      <c r="BI125" s="19">
        <v>24.6766317014776</v>
      </c>
      <c r="BJ125" s="39">
        <v>1.63443977153403E-7</v>
      </c>
      <c r="BK125" s="19">
        <v>0.97701809679414997</v>
      </c>
      <c r="BL125" s="19">
        <v>2.4902402995238599</v>
      </c>
      <c r="BM125" s="19">
        <v>310.07847913465997</v>
      </c>
      <c r="BN125" s="19">
        <v>7.9959416348504705E-4</v>
      </c>
      <c r="BO125" s="19">
        <v>1.4539682692265501</v>
      </c>
      <c r="BP125" s="19">
        <v>2.0944403910493501E-4</v>
      </c>
      <c r="BQ125" s="39">
        <v>2.6445558343549002E-7</v>
      </c>
      <c r="BR125" s="39">
        <v>1.3790120268200401E-7</v>
      </c>
      <c r="BS125" s="19">
        <v>7.0095455602476597E-3</v>
      </c>
      <c r="BT125" s="39">
        <v>1.7623274120648699E-7</v>
      </c>
      <c r="BU125" s="19">
        <v>0.13243900809294201</v>
      </c>
      <c r="BV125" s="19">
        <v>12.7434537333784</v>
      </c>
      <c r="BW125" s="19">
        <v>0.48541573695045398</v>
      </c>
      <c r="BX125" s="19">
        <v>10.6373159937731</v>
      </c>
      <c r="BY125" s="19">
        <v>493.11869509202302</v>
      </c>
      <c r="BZ125" s="19">
        <v>15.9054568213324</v>
      </c>
      <c r="CA125" s="19">
        <v>0.20793981010523399</v>
      </c>
      <c r="CB125" s="39">
        <v>9.3797929286818906E-8</v>
      </c>
      <c r="CC125" s="19">
        <v>1.2306891266550499</v>
      </c>
      <c r="CD125" s="19">
        <v>0.16353065155560301</v>
      </c>
      <c r="CE125" s="19">
        <v>142.095810633827</v>
      </c>
      <c r="CF125" s="39">
        <v>1.8893686041581701E-7</v>
      </c>
      <c r="CG125" s="19">
        <v>1852.63323474805</v>
      </c>
      <c r="CH125" s="19">
        <v>4.6876803981450301</v>
      </c>
      <c r="CI125" s="19">
        <v>1.9728349019375101E-2</v>
      </c>
      <c r="CJ125" s="19">
        <v>6.49767214813427E-3</v>
      </c>
      <c r="CK125" s="19">
        <v>1.8041182998081599E-2</v>
      </c>
      <c r="CL125" s="19">
        <v>1.6574078145592201E-2</v>
      </c>
      <c r="CM125" s="39">
        <v>1.0490332271146299E-7</v>
      </c>
      <c r="CN125" s="39">
        <v>1.7377184357935901E-7</v>
      </c>
      <c r="CO125" s="19">
        <v>8.7172490086314294E-2</v>
      </c>
      <c r="CP125" s="19">
        <v>3.61341360209013E-4</v>
      </c>
      <c r="CQ125" s="39">
        <v>2.1099474358560601E-7</v>
      </c>
      <c r="CR125" s="39">
        <v>2.95328397855945E-8</v>
      </c>
      <c r="CS125" s="39">
        <v>1.70521037879602E-7</v>
      </c>
      <c r="CT125" s="19">
        <v>0.47182470414272298</v>
      </c>
      <c r="CU125" s="19">
        <v>28.0897184180739</v>
      </c>
      <c r="CV125" s="19">
        <v>0.13194300497601899</v>
      </c>
      <c r="CW125" s="19">
        <v>2.8914555415092399E-2</v>
      </c>
      <c r="CX125" s="19">
        <v>199.64710831738901</v>
      </c>
      <c r="CY125" s="19">
        <v>4.4161011333743996E-3</v>
      </c>
      <c r="CZ125" s="39">
        <v>1.8260739199695299E-7</v>
      </c>
      <c r="DA125" s="19">
        <v>8.3169614491859195E-2</v>
      </c>
      <c r="DB125" s="39">
        <v>1.24340649705943E-7</v>
      </c>
      <c r="DC125" s="19">
        <v>5.6689354465320196</v>
      </c>
      <c r="DD125" s="19">
        <v>4.6278344136963398E-2</v>
      </c>
      <c r="DE125" s="19">
        <v>1.0456423584015301E-2</v>
      </c>
      <c r="DF125" s="19">
        <v>6.8411639198825798E-3</v>
      </c>
      <c r="DG125" s="19">
        <v>2.0329207961529101E-2</v>
      </c>
      <c r="DH125" s="19">
        <v>0.16031431426560999</v>
      </c>
      <c r="DI125" s="19">
        <v>1.7060445557484202E-2</v>
      </c>
      <c r="DJ125" s="19">
        <v>3.2974591839355797E-4</v>
      </c>
      <c r="DK125" s="19">
        <v>0.36340585527878599</v>
      </c>
      <c r="DL125" s="19">
        <v>272.71118339958701</v>
      </c>
      <c r="DM125" s="19">
        <v>22.484335644766801</v>
      </c>
      <c r="DN125" s="19">
        <v>0.22221256924021099</v>
      </c>
      <c r="DO125" s="39">
        <v>6.9069758257732806E-5</v>
      </c>
      <c r="DP125" s="19">
        <v>3.1047481479681699E-2</v>
      </c>
      <c r="DQ125" s="19">
        <v>0.55483657220919402</v>
      </c>
      <c r="DR125" s="39">
        <v>1.00679071466155E-7</v>
      </c>
      <c r="DS125" s="19">
        <v>0.62953973803364804</v>
      </c>
      <c r="DT125" s="19">
        <v>0.114629008146804</v>
      </c>
      <c r="DU125" s="19">
        <v>0</v>
      </c>
      <c r="DV125" s="19">
        <v>1.3150660783558901E-3</v>
      </c>
      <c r="DW125" s="19">
        <v>1.28101046483732E-2</v>
      </c>
      <c r="DX125" s="19">
        <v>358.22152592436203</v>
      </c>
      <c r="DY125" s="19">
        <v>1.2417383494238301</v>
      </c>
      <c r="DZ125" s="19">
        <v>0.57557037407751499</v>
      </c>
      <c r="EA125" s="19">
        <v>6.7473359846933506E-2</v>
      </c>
      <c r="EB125" s="19">
        <v>208.67312806451901</v>
      </c>
      <c r="EC125" s="19">
        <v>1.7091186325349901E-2</v>
      </c>
      <c r="ED125" s="19">
        <v>7.5365526403455202E-2</v>
      </c>
      <c r="EE125" s="19">
        <v>7.84726511871557</v>
      </c>
      <c r="EF125" s="19">
        <v>1.0796573019391099E-3</v>
      </c>
      <c r="EG125" s="19">
        <v>1.50389403768534</v>
      </c>
      <c r="EH125" s="39">
        <v>1.7693396663771599E-7</v>
      </c>
      <c r="EI125" s="19">
        <v>4.6819917304607099E-2</v>
      </c>
      <c r="EJ125" s="19">
        <v>8.4731541140862301E-2</v>
      </c>
      <c r="EK125" s="19">
        <v>7.9600653108681304E-3</v>
      </c>
      <c r="EL125" s="19">
        <v>1.0123480002799301</v>
      </c>
      <c r="EM125" s="19">
        <v>2497.4871253656102</v>
      </c>
      <c r="EN125" s="19">
        <v>0.104349830934673</v>
      </c>
      <c r="EO125" s="19">
        <v>0.15259211682745</v>
      </c>
      <c r="EP125" s="19">
        <v>33.161391469873699</v>
      </c>
      <c r="EQ125" s="39">
        <v>7.1944113555779605E-10</v>
      </c>
      <c r="ER125" s="19">
        <v>3.5206663330256197E-2</v>
      </c>
      <c r="ES125" s="39">
        <v>3.8788039278562401E-7</v>
      </c>
      <c r="ET125" s="19">
        <v>156.77266584607301</v>
      </c>
      <c r="EU125" s="19">
        <v>2.24075223698213</v>
      </c>
      <c r="EV125" s="39">
        <v>1.3212019089595201E-7</v>
      </c>
      <c r="EW125" s="19">
        <v>1.3073831140222301</v>
      </c>
      <c r="EX125" s="39">
        <v>1.6552519147285E-7</v>
      </c>
      <c r="EY125" s="19">
        <v>6.3728028984376399</v>
      </c>
      <c r="EZ125" s="19">
        <v>11.846708643273899</v>
      </c>
      <c r="FA125" s="39">
        <v>1.1377725625760901E-7</v>
      </c>
      <c r="FB125" s="19">
        <v>952.50608804439696</v>
      </c>
      <c r="FC125" s="39">
        <v>1.3116625259062801E-7</v>
      </c>
      <c r="FD125" s="19">
        <v>112.595785655501</v>
      </c>
      <c r="FE125" s="19">
        <v>2.8445675588430598E-4</v>
      </c>
      <c r="FF125" s="19">
        <v>4.3518856142701998E-2</v>
      </c>
      <c r="FG125" s="39">
        <v>5.1771627215519697E-8</v>
      </c>
      <c r="FH125" s="19">
        <v>1.56742872298581E-2</v>
      </c>
      <c r="FI125" s="19">
        <v>7.6171001728878498E-3</v>
      </c>
      <c r="FJ125" s="19">
        <v>0.13769560622746099</v>
      </c>
      <c r="FK125" s="39">
        <v>4.0566626283014999E-7</v>
      </c>
      <c r="FL125" s="19">
        <v>0.23504862061929899</v>
      </c>
      <c r="FM125" s="19">
        <v>0.34955630993549103</v>
      </c>
      <c r="FN125" s="19">
        <v>1.14237336415922</v>
      </c>
      <c r="FO125" s="19">
        <v>214.56941263847801</v>
      </c>
      <c r="FP125" s="19">
        <v>6.9435491662538804E-2</v>
      </c>
      <c r="FQ125" s="19">
        <v>150.362770567513</v>
      </c>
      <c r="FR125" s="19">
        <v>0.92937883539301402</v>
      </c>
      <c r="FS125" s="39">
        <v>1.8619860373414201E-7</v>
      </c>
      <c r="FT125" s="19">
        <v>3.2943534179827698</v>
      </c>
      <c r="FU125" s="19">
        <v>0.31849107601610899</v>
      </c>
      <c r="FV125" s="19">
        <v>19.3138556173034</v>
      </c>
      <c r="FW125" s="39">
        <v>1.4497613688113299E-7</v>
      </c>
      <c r="FX125" s="19">
        <v>6.8942525063341803E-3</v>
      </c>
      <c r="FY125" s="19">
        <v>4.1891235091845499E-3</v>
      </c>
      <c r="FZ125" s="19">
        <v>12917.3757533273</v>
      </c>
      <c r="GA125" s="15">
        <v>133.06800000000001</v>
      </c>
      <c r="GB125" s="15">
        <v>0.215</v>
      </c>
      <c r="GC125" s="15">
        <v>0.315</v>
      </c>
      <c r="GD125" s="15">
        <v>0.79</v>
      </c>
      <c r="GE125" s="15">
        <v>5.3949999999999996</v>
      </c>
      <c r="GF125" s="15">
        <v>2.35</v>
      </c>
      <c r="GG125" s="15">
        <v>0</v>
      </c>
      <c r="GH125" s="15">
        <v>0.35499999999999998</v>
      </c>
      <c r="GI125" s="15">
        <v>44.119</v>
      </c>
      <c r="GJ125" s="15">
        <v>0</v>
      </c>
      <c r="GK125" s="15">
        <v>0.50700000000000001</v>
      </c>
      <c r="GL125" s="15">
        <v>5.3970000000000002</v>
      </c>
      <c r="GM125" s="15">
        <v>4.0110000000000001</v>
      </c>
      <c r="GN125" s="15">
        <v>0</v>
      </c>
    </row>
    <row r="126" spans="1:196">
      <c r="A126" s="19" t="s">
        <v>366</v>
      </c>
      <c r="B126" s="19" t="s">
        <v>367</v>
      </c>
      <c r="C126" s="19">
        <v>0.60110871593370196</v>
      </c>
      <c r="D126" s="19">
        <v>1.08458925883402</v>
      </c>
      <c r="E126" s="19">
        <v>57.557239187673197</v>
      </c>
      <c r="F126" s="19">
        <v>20.053603325201401</v>
      </c>
      <c r="G126" s="19">
        <v>1351.37878627083</v>
      </c>
      <c r="H126" s="19">
        <v>0.43353344776060299</v>
      </c>
      <c r="I126" s="19">
        <v>3.5142613578868702</v>
      </c>
      <c r="J126" s="19">
        <v>6.28785667440434</v>
      </c>
      <c r="K126" s="19">
        <v>0.74070775953269397</v>
      </c>
      <c r="L126" s="19">
        <v>4.2270210886796097E-3</v>
      </c>
      <c r="M126" s="19">
        <v>5.44482381995119</v>
      </c>
      <c r="N126" s="19">
        <v>123.692879058278</v>
      </c>
      <c r="O126" s="19">
        <v>0.223556254399712</v>
      </c>
      <c r="P126" s="19">
        <v>0.24607385233031701</v>
      </c>
      <c r="Q126" s="19">
        <v>12.764662144986</v>
      </c>
      <c r="R126" s="19">
        <v>1.1789034985515201</v>
      </c>
      <c r="S126" s="19">
        <v>3.5982916439061798E-2</v>
      </c>
      <c r="T126" s="19">
        <v>3.9242166877027302E-3</v>
      </c>
      <c r="U126" s="19">
        <v>91.060516279616394</v>
      </c>
      <c r="V126" s="19">
        <v>0.215547577056726</v>
      </c>
      <c r="W126" s="19">
        <v>2.8275759129440202E-4</v>
      </c>
      <c r="X126" s="19">
        <v>4159.77995563079</v>
      </c>
      <c r="Y126" s="19">
        <v>6.6900942022887905E-2</v>
      </c>
      <c r="Z126" s="19">
        <v>0.45328458283279299</v>
      </c>
      <c r="AA126" s="19">
        <v>1.2000526850366899</v>
      </c>
      <c r="AB126" s="39">
        <v>1.5149245770151899E-7</v>
      </c>
      <c r="AC126" s="19">
        <v>0.61250686870184101</v>
      </c>
      <c r="AD126" s="19">
        <v>0.34095680592889399</v>
      </c>
      <c r="AE126" s="19">
        <v>1.01749010526377E-2</v>
      </c>
      <c r="AF126" s="19">
        <v>4.6112322700866004</v>
      </c>
      <c r="AG126" s="39">
        <v>1.2488099635662001E-7</v>
      </c>
      <c r="AH126" s="39">
        <v>1.5030595213910701E-7</v>
      </c>
      <c r="AI126" s="19">
        <v>779.86417787699895</v>
      </c>
      <c r="AJ126" s="19">
        <v>44.980381823109802</v>
      </c>
      <c r="AK126" s="19">
        <v>15.9821083936967</v>
      </c>
      <c r="AL126" s="19">
        <v>0.148400856949781</v>
      </c>
      <c r="AM126" s="19">
        <v>1.8470150165002299</v>
      </c>
      <c r="AN126" s="19">
        <v>10.3387520830399</v>
      </c>
      <c r="AO126" s="19">
        <v>1.0098082709440801</v>
      </c>
      <c r="AP126" s="19">
        <v>0.163306704714617</v>
      </c>
      <c r="AQ126" s="19">
        <v>0.62140721010078104</v>
      </c>
      <c r="AR126" s="19">
        <v>0.273055162857886</v>
      </c>
      <c r="AS126" s="19">
        <v>0.39351406809665401</v>
      </c>
      <c r="AT126" s="19">
        <v>3.42821008344652E-4</v>
      </c>
      <c r="AU126" s="19">
        <v>1.3009844420449801</v>
      </c>
      <c r="AV126" s="19">
        <v>68.591403129053703</v>
      </c>
      <c r="AW126" s="19">
        <v>7.4566836871321804E-2</v>
      </c>
      <c r="AX126" s="19">
        <v>9.98345438992963</v>
      </c>
      <c r="AY126" s="19">
        <v>59.149329883552603</v>
      </c>
      <c r="AZ126" s="19">
        <v>49.191284250691197</v>
      </c>
      <c r="BA126" s="19">
        <v>4.9550842015275798</v>
      </c>
      <c r="BB126" s="19">
        <v>1.0796386108656499</v>
      </c>
      <c r="BC126" s="39">
        <v>2.0173617180733099E-7</v>
      </c>
      <c r="BD126" s="19">
        <v>7.7288763994468601E-2</v>
      </c>
      <c r="BE126" s="39">
        <v>1.3188514563107299E-7</v>
      </c>
      <c r="BF126" s="39">
        <v>1.5325073530091001E-7</v>
      </c>
      <c r="BG126" s="19">
        <v>5.7275020525884802E-4</v>
      </c>
      <c r="BH126" s="19">
        <v>0.40987739278026403</v>
      </c>
      <c r="BI126" s="19">
        <v>56.048586194352197</v>
      </c>
      <c r="BJ126" s="19">
        <v>13.3764207508263</v>
      </c>
      <c r="BK126" s="19">
        <v>1.3293909775097601</v>
      </c>
      <c r="BL126" s="19">
        <v>0.84469239262171503</v>
      </c>
      <c r="BM126" s="19">
        <v>315.53531455784798</v>
      </c>
      <c r="BN126" s="19">
        <v>1.48213530651814</v>
      </c>
      <c r="BO126" s="19">
        <v>47.395558706409403</v>
      </c>
      <c r="BP126" s="19">
        <v>3.62398614212879</v>
      </c>
      <c r="BQ126" s="19">
        <v>0.104401576826039</v>
      </c>
      <c r="BR126" s="19">
        <v>0.70509146244490095</v>
      </c>
      <c r="BS126" s="19">
        <v>1.6148652091891601E-2</v>
      </c>
      <c r="BT126" s="19">
        <v>5.4090794190121999E-2</v>
      </c>
      <c r="BU126" s="19">
        <v>1.1808563873520399</v>
      </c>
      <c r="BV126" s="19">
        <v>44.835232484823401</v>
      </c>
      <c r="BW126" s="19">
        <v>2.5436595094857298E-3</v>
      </c>
      <c r="BX126" s="19">
        <v>0.116867958889075</v>
      </c>
      <c r="BY126" s="19">
        <v>272.06192293843299</v>
      </c>
      <c r="BZ126" s="19">
        <v>34.940971352394101</v>
      </c>
      <c r="CA126" s="19">
        <v>28.8569067613989</v>
      </c>
      <c r="CB126" s="19">
        <v>12.2071963505076</v>
      </c>
      <c r="CC126" s="19">
        <v>5.7747282843627401</v>
      </c>
      <c r="CD126" s="19">
        <v>196.65975122070799</v>
      </c>
      <c r="CE126" s="19">
        <v>334.71356467538499</v>
      </c>
      <c r="CF126" s="19">
        <v>3.0279672129495502E-2</v>
      </c>
      <c r="CG126" s="19">
        <v>71.080088842389301</v>
      </c>
      <c r="CH126" s="19">
        <v>1.26773904003098</v>
      </c>
      <c r="CI126" s="19">
        <v>8.6960683993859398</v>
      </c>
      <c r="CJ126" s="19">
        <v>4.0546934598953503E-4</v>
      </c>
      <c r="CK126" s="39">
        <v>1.04829557679931E-7</v>
      </c>
      <c r="CL126" s="19">
        <v>44.395474065415101</v>
      </c>
      <c r="CM126" s="39">
        <v>7.1989042996321198E-8</v>
      </c>
      <c r="CN126" s="39">
        <v>1.18036788074943E-7</v>
      </c>
      <c r="CO126" s="19">
        <v>2.26682241018774E-2</v>
      </c>
      <c r="CP126" s="19">
        <v>25.216163674277499</v>
      </c>
      <c r="CQ126" s="39">
        <v>1.57074228998569E-7</v>
      </c>
      <c r="CR126" s="19">
        <v>3.7214980454808699E-2</v>
      </c>
      <c r="CS126" s="19">
        <v>8.9137499911347398</v>
      </c>
      <c r="CT126" s="19">
        <v>5.6028146590468E-3</v>
      </c>
      <c r="CU126" s="19">
        <v>3.1685011362502502</v>
      </c>
      <c r="CV126" s="19">
        <v>0.45615892774656802</v>
      </c>
      <c r="CW126" s="19">
        <v>0.34757278361522298</v>
      </c>
      <c r="CX126" s="19">
        <v>23.006512836383799</v>
      </c>
      <c r="CY126" s="19">
        <v>0.122337360431803</v>
      </c>
      <c r="CZ126" s="19">
        <v>1.46206930709442</v>
      </c>
      <c r="DA126" s="19">
        <v>3.6067939978235201E-2</v>
      </c>
      <c r="DB126" s="19">
        <v>0.44574115403636999</v>
      </c>
      <c r="DC126" s="19">
        <v>4.0499347498124401</v>
      </c>
      <c r="DD126" s="19">
        <v>134.4422569765</v>
      </c>
      <c r="DE126" s="19">
        <v>4.9801885424940095E-4</v>
      </c>
      <c r="DF126" s="19">
        <v>0.33268544337102002</v>
      </c>
      <c r="DG126" s="19">
        <v>11.9405095658503</v>
      </c>
      <c r="DH126" s="19">
        <v>0.49488416907735999</v>
      </c>
      <c r="DI126" s="19">
        <v>9.0205231959164198</v>
      </c>
      <c r="DJ126" s="19">
        <v>2.5286481598328298E-3</v>
      </c>
      <c r="DK126" s="19">
        <v>22.408032415747901</v>
      </c>
      <c r="DL126" s="19">
        <v>102.30312532790199</v>
      </c>
      <c r="DM126" s="19">
        <v>0.35804299434447401</v>
      </c>
      <c r="DN126" s="19">
        <v>2.4026439286954999</v>
      </c>
      <c r="DO126" s="19">
        <v>3.6913957107852599E-2</v>
      </c>
      <c r="DP126" s="19">
        <v>10.808139426868401</v>
      </c>
      <c r="DQ126" s="19">
        <v>7.5916593284215697E-2</v>
      </c>
      <c r="DR126" s="19">
        <v>2.9400902023510098</v>
      </c>
      <c r="DS126" s="19">
        <v>21.9543397486805</v>
      </c>
      <c r="DT126" s="19">
        <v>2.2978485819413699</v>
      </c>
      <c r="DU126" s="19">
        <v>6.7740949625464501E-3</v>
      </c>
      <c r="DV126" s="19">
        <v>0</v>
      </c>
      <c r="DW126" s="19">
        <v>185.331426715405</v>
      </c>
      <c r="DX126" s="19">
        <v>3.94391984299669</v>
      </c>
      <c r="DY126" s="19">
        <v>158.931676584911</v>
      </c>
      <c r="DZ126" s="19">
        <v>89.155519899922595</v>
      </c>
      <c r="EA126" s="19">
        <v>2.0237125388000301</v>
      </c>
      <c r="EB126" s="19">
        <v>86.299953505005604</v>
      </c>
      <c r="EC126" s="19">
        <v>8.2046464756131199E-2</v>
      </c>
      <c r="ED126" s="19">
        <v>6.1185253369631498</v>
      </c>
      <c r="EE126" s="19">
        <v>830.165426111226</v>
      </c>
      <c r="EF126" s="19">
        <v>1.75084714525788E-3</v>
      </c>
      <c r="EG126" s="19">
        <v>4.9620174180903497E-3</v>
      </c>
      <c r="EH126" s="19">
        <v>1.19629600407687E-4</v>
      </c>
      <c r="EI126" s="19">
        <v>15.2169871839456</v>
      </c>
      <c r="EJ126" s="19">
        <v>5.2144140391501397</v>
      </c>
      <c r="EK126" s="19">
        <v>1.87228066627306</v>
      </c>
      <c r="EL126" s="19">
        <v>1.7789132872796101</v>
      </c>
      <c r="EM126" s="19">
        <v>6.5906627032171201</v>
      </c>
      <c r="EN126" s="19">
        <v>8.8663336453637304E-2</v>
      </c>
      <c r="EO126" s="19">
        <v>0.26783777712388301</v>
      </c>
      <c r="EP126" s="39">
        <v>1.3426351358227699E-7</v>
      </c>
      <c r="EQ126" s="19">
        <v>1.2933652645914599E-3</v>
      </c>
      <c r="ER126" s="19">
        <v>58.518708196110197</v>
      </c>
      <c r="ES126" s="39">
        <v>3.0744474721492102E-7</v>
      </c>
      <c r="ET126" s="19">
        <v>250.830606540579</v>
      </c>
      <c r="EU126" s="19">
        <v>5.7190778989732002E-2</v>
      </c>
      <c r="EV126" s="19">
        <v>4.5982788959832304</v>
      </c>
      <c r="EW126" s="19">
        <v>0.35442720532592298</v>
      </c>
      <c r="EX126" s="19">
        <v>9.2557150996710705E-2</v>
      </c>
      <c r="EY126" s="19">
        <v>12.274581973832801</v>
      </c>
      <c r="EZ126" s="19">
        <v>35.598257268970301</v>
      </c>
      <c r="FA126" s="19">
        <v>1.26107220801119</v>
      </c>
      <c r="FB126" s="19">
        <v>34.786307121133099</v>
      </c>
      <c r="FC126" s="19">
        <v>4.7486042298844596E-3</v>
      </c>
      <c r="FD126" s="19">
        <v>42.2397397708109</v>
      </c>
      <c r="FE126" s="19">
        <v>3.5973613249279002E-2</v>
      </c>
      <c r="FF126" s="39">
        <v>1.6681669617032899E-7</v>
      </c>
      <c r="FG126" s="19">
        <v>4.3150940510473003E-2</v>
      </c>
      <c r="FH126" s="19">
        <v>1.09612243235364</v>
      </c>
      <c r="FI126" s="19">
        <v>61.665931610338603</v>
      </c>
      <c r="FJ126" s="19">
        <v>270.34855378910498</v>
      </c>
      <c r="FK126" s="19">
        <v>0.36398573817058499</v>
      </c>
      <c r="FL126" s="19">
        <v>1.8643596942110699E-4</v>
      </c>
      <c r="FM126" s="19">
        <v>8.1215687290419197E-2</v>
      </c>
      <c r="FN126" s="19">
        <v>33.463730211528102</v>
      </c>
      <c r="FO126" s="19">
        <v>110.564963027201</v>
      </c>
      <c r="FP126" s="19">
        <v>4.5055621107725E-2</v>
      </c>
      <c r="FQ126" s="19">
        <v>201.320193706243</v>
      </c>
      <c r="FR126" s="19">
        <v>239.329287419894</v>
      </c>
      <c r="FS126" s="19">
        <v>5.6799848269089102E-3</v>
      </c>
      <c r="FT126" s="39">
        <v>1.07921367767546E-7</v>
      </c>
      <c r="FU126" s="19">
        <v>142.61647654245101</v>
      </c>
      <c r="FV126" s="19">
        <v>87.251841720348096</v>
      </c>
      <c r="FW126" s="19">
        <v>5.7070437767082503E-2</v>
      </c>
      <c r="FX126" s="19">
        <v>0.192232374998588</v>
      </c>
      <c r="FY126" s="19">
        <v>0.31030713235125101</v>
      </c>
      <c r="FZ126" s="19">
        <v>11762.9848773423</v>
      </c>
      <c r="GA126" s="15">
        <v>0</v>
      </c>
      <c r="GB126" s="15">
        <v>0</v>
      </c>
      <c r="GC126" s="15">
        <v>6.3E-2</v>
      </c>
      <c r="GD126" s="15">
        <v>0</v>
      </c>
      <c r="GE126" s="15">
        <v>13.093</v>
      </c>
      <c r="GF126" s="15">
        <v>1.9850000000000001</v>
      </c>
      <c r="GG126" s="15">
        <v>0</v>
      </c>
      <c r="GH126" s="15">
        <v>0</v>
      </c>
      <c r="GI126" s="15">
        <v>0.14499999999999999</v>
      </c>
      <c r="GJ126" s="15">
        <v>0</v>
      </c>
      <c r="GK126" s="15">
        <v>0.60699999999999998</v>
      </c>
      <c r="GL126" s="15">
        <v>0</v>
      </c>
      <c r="GM126" s="15">
        <v>0</v>
      </c>
      <c r="GN126" s="15">
        <v>0</v>
      </c>
    </row>
    <row r="127" spans="1:196">
      <c r="A127" s="19" t="s">
        <v>368</v>
      </c>
      <c r="B127" s="19" t="s">
        <v>369</v>
      </c>
      <c r="C127" s="19">
        <v>2.0921746936168701</v>
      </c>
      <c r="D127" s="19">
        <v>0.35209634706919402</v>
      </c>
      <c r="E127" s="19">
        <v>8.3932799473968398</v>
      </c>
      <c r="F127" s="19">
        <v>1.4352726250140799</v>
      </c>
      <c r="G127" s="19">
        <v>160.42284527859999</v>
      </c>
      <c r="H127" s="19">
        <v>0.33842545226956899</v>
      </c>
      <c r="I127" s="19">
        <v>302.158083272748</v>
      </c>
      <c r="J127" s="19">
        <v>18.922917598870001</v>
      </c>
      <c r="K127" s="19">
        <v>0.25908157459797598</v>
      </c>
      <c r="L127" s="19">
        <v>2.5852276991907099</v>
      </c>
      <c r="M127" s="19">
        <v>1.17510362360645</v>
      </c>
      <c r="N127" s="19">
        <v>2.9067071462643002</v>
      </c>
      <c r="O127" s="19">
        <v>1.87001282772907</v>
      </c>
      <c r="P127" s="19">
        <v>9.7436381502574001</v>
      </c>
      <c r="Q127" s="19">
        <v>460.71040751966802</v>
      </c>
      <c r="R127" s="19">
        <v>0.53126900392797605</v>
      </c>
      <c r="S127" s="19">
        <v>0.39934773256294098</v>
      </c>
      <c r="T127" s="19">
        <v>2.29654568710118E-2</v>
      </c>
      <c r="U127" s="19">
        <v>1123.1474062616601</v>
      </c>
      <c r="V127" s="19">
        <v>0.51075601049416697</v>
      </c>
      <c r="W127" s="19">
        <v>1.7241612602586699E-2</v>
      </c>
      <c r="X127" s="19">
        <v>1526.81913028285</v>
      </c>
      <c r="Y127" s="19">
        <v>4.1329973672210897E-2</v>
      </c>
      <c r="Z127" s="19">
        <v>189.75964351162699</v>
      </c>
      <c r="AA127" s="19">
        <v>0.40431842230107601</v>
      </c>
      <c r="AB127" s="19">
        <v>3.2953744729296998E-2</v>
      </c>
      <c r="AC127" s="19">
        <v>0.97399585366700103</v>
      </c>
      <c r="AD127" s="19">
        <v>1.0551138218679399</v>
      </c>
      <c r="AE127" s="19">
        <v>11.1626078008929</v>
      </c>
      <c r="AF127" s="19">
        <v>2144.9185526951701</v>
      </c>
      <c r="AG127" s="19">
        <v>6.9350555775527798E-3</v>
      </c>
      <c r="AH127" s="39">
        <v>1.1989450941768099E-7</v>
      </c>
      <c r="AI127" s="19">
        <v>1161.92006753599</v>
      </c>
      <c r="AJ127" s="19">
        <v>11165.233586266</v>
      </c>
      <c r="AK127" s="19">
        <v>977.06531539557602</v>
      </c>
      <c r="AL127" s="39">
        <v>5.3933233015630103E-8</v>
      </c>
      <c r="AM127" s="19">
        <v>0.181184329186443</v>
      </c>
      <c r="AN127" s="19">
        <v>70.439458809307894</v>
      </c>
      <c r="AO127" s="19">
        <v>1.03104531541261</v>
      </c>
      <c r="AP127" s="19">
        <v>0.69887381758517497</v>
      </c>
      <c r="AQ127" s="19">
        <v>15.009320777734199</v>
      </c>
      <c r="AR127" s="19">
        <v>0.53617900890839199</v>
      </c>
      <c r="AS127" s="19">
        <v>2.5367371575727198</v>
      </c>
      <c r="AT127" s="19">
        <v>5.4445779454633003</v>
      </c>
      <c r="AU127" s="19">
        <v>0.23590933333021299</v>
      </c>
      <c r="AV127" s="19">
        <v>143.890882752495</v>
      </c>
      <c r="AW127" s="19">
        <v>0.75901395084919399</v>
      </c>
      <c r="AX127" s="19">
        <v>115.37650405370999</v>
      </c>
      <c r="AY127" s="19">
        <v>821.43117566076398</v>
      </c>
      <c r="AZ127" s="19">
        <v>5.1155687894738504</v>
      </c>
      <c r="BA127" s="19">
        <v>48.637266447212703</v>
      </c>
      <c r="BB127" s="19">
        <v>1.4014880011275399</v>
      </c>
      <c r="BC127" s="19">
        <v>5.5577862841799596E-4</v>
      </c>
      <c r="BD127" s="19">
        <v>6.8391269719884802</v>
      </c>
      <c r="BE127" s="19">
        <v>0.99016984172067901</v>
      </c>
      <c r="BF127" s="19">
        <v>0.204880732262433</v>
      </c>
      <c r="BG127" s="19">
        <v>9.10195233998575E-4</v>
      </c>
      <c r="BH127" s="19">
        <v>99.952293596450602</v>
      </c>
      <c r="BI127" s="19">
        <v>516.66840522331404</v>
      </c>
      <c r="BJ127" s="19">
        <v>0.128690939599686</v>
      </c>
      <c r="BK127" s="19">
        <v>1.6161165471774901</v>
      </c>
      <c r="BL127" s="19">
        <v>8.6455737329234701</v>
      </c>
      <c r="BM127" s="19">
        <v>1044.8123991063401</v>
      </c>
      <c r="BN127" s="19">
        <v>5.4384177858723399</v>
      </c>
      <c r="BO127" s="19">
        <v>11.772711537124501</v>
      </c>
      <c r="BP127" s="19">
        <v>82.588272114036002</v>
      </c>
      <c r="BQ127" s="19">
        <v>0.197839117035429</v>
      </c>
      <c r="BR127" s="19">
        <v>4.4374373671694597E-2</v>
      </c>
      <c r="BS127" s="19">
        <v>3.5490625586383699</v>
      </c>
      <c r="BT127" s="19">
        <v>52.490565225922502</v>
      </c>
      <c r="BU127" s="19">
        <v>45.613799851065302</v>
      </c>
      <c r="BV127" s="19">
        <v>125.800168818515</v>
      </c>
      <c r="BW127" s="19">
        <v>1.7531269591643699</v>
      </c>
      <c r="BX127" s="19">
        <v>1.9500353089792399</v>
      </c>
      <c r="BY127" s="19">
        <v>1249.31915306668</v>
      </c>
      <c r="BZ127" s="19">
        <v>40.816642572992201</v>
      </c>
      <c r="CA127" s="19">
        <v>1.55765331180722</v>
      </c>
      <c r="CB127" s="19">
        <v>8.5985481581911702E-2</v>
      </c>
      <c r="CC127" s="19">
        <v>23.219169606849</v>
      </c>
      <c r="CD127" s="19">
        <v>9.4735391183234601</v>
      </c>
      <c r="CE127" s="19">
        <v>577.79969607681096</v>
      </c>
      <c r="CF127" s="19">
        <v>9.88070187269944</v>
      </c>
      <c r="CG127" s="19">
        <v>1558.1938744184799</v>
      </c>
      <c r="CH127" s="19">
        <v>1.2496750768233</v>
      </c>
      <c r="CI127" s="19">
        <v>4.1598519935008599E-2</v>
      </c>
      <c r="CJ127" s="19">
        <v>0.47944590201555398</v>
      </c>
      <c r="CK127" s="19">
        <v>2.68400800884263E-2</v>
      </c>
      <c r="CL127" s="19">
        <v>1.97531299779407</v>
      </c>
      <c r="CM127" s="19">
        <v>1.8019666093283902E-2</v>
      </c>
      <c r="CN127" s="19">
        <v>3.1524465288575103E-2</v>
      </c>
      <c r="CO127" s="19">
        <v>0.46156624615474001</v>
      </c>
      <c r="CP127" s="19">
        <v>3.2640064593476001</v>
      </c>
      <c r="CQ127" s="39">
        <v>1.2669261482632401E-7</v>
      </c>
      <c r="CR127" s="19">
        <v>0.27755765628094897</v>
      </c>
      <c r="CS127" s="19">
        <v>0.66833331513286698</v>
      </c>
      <c r="CT127" s="19">
        <v>5.2012579765466596</v>
      </c>
      <c r="CU127" s="19">
        <v>17.693238453284099</v>
      </c>
      <c r="CV127" s="19">
        <v>6.2185952898411598E-2</v>
      </c>
      <c r="CW127" s="19">
        <v>1.6344568105918899E-2</v>
      </c>
      <c r="CX127" s="19">
        <v>75.775928678662694</v>
      </c>
      <c r="CY127" s="19">
        <v>2.0955127984398698E-2</v>
      </c>
      <c r="CZ127" s="19">
        <v>5.2720056600384299E-2</v>
      </c>
      <c r="DA127" s="19">
        <v>0.34154859304317198</v>
      </c>
      <c r="DB127" s="19">
        <v>0.58848677013533801</v>
      </c>
      <c r="DC127" s="19">
        <v>0.78455570565698496</v>
      </c>
      <c r="DD127" s="19">
        <v>566.75870054260895</v>
      </c>
      <c r="DE127" s="19">
        <v>0.17121359729913399</v>
      </c>
      <c r="DF127" s="19">
        <v>0.32776965866126301</v>
      </c>
      <c r="DG127" s="19">
        <v>5.6336738642489097</v>
      </c>
      <c r="DH127" s="19">
        <v>0.10660555268449801</v>
      </c>
      <c r="DI127" s="19">
        <v>0.43828590491714098</v>
      </c>
      <c r="DJ127" s="19">
        <v>84.844793716784395</v>
      </c>
      <c r="DK127" s="19">
        <v>6.3714218452865304E-2</v>
      </c>
      <c r="DL127" s="19">
        <v>835.93932294732895</v>
      </c>
      <c r="DM127" s="19">
        <v>34.079213264065899</v>
      </c>
      <c r="DN127" s="19">
        <v>31.9683736695549</v>
      </c>
      <c r="DO127" s="19">
        <v>0.54247680401746301</v>
      </c>
      <c r="DP127" s="19">
        <v>3.2317980544358398</v>
      </c>
      <c r="DQ127" s="19">
        <v>38.3728507738658</v>
      </c>
      <c r="DR127" s="19">
        <v>10.343594872861599</v>
      </c>
      <c r="DS127" s="19">
        <v>1.7257645771786201</v>
      </c>
      <c r="DT127" s="19">
        <v>417.19063784089599</v>
      </c>
      <c r="DU127" s="19">
        <v>1.25644764839987E-2</v>
      </c>
      <c r="DV127" s="19">
        <v>12.2582667456815</v>
      </c>
      <c r="DW127" s="19">
        <v>0</v>
      </c>
      <c r="DX127" s="19">
        <v>166.26909633685801</v>
      </c>
      <c r="DY127" s="19">
        <v>24.758787651791199</v>
      </c>
      <c r="DZ127" s="19">
        <v>29.7905468014551</v>
      </c>
      <c r="EA127" s="19">
        <v>2.1668963798328398</v>
      </c>
      <c r="EB127" s="19">
        <v>1654.16925605803</v>
      </c>
      <c r="EC127" s="19">
        <v>0.418794825331535</v>
      </c>
      <c r="ED127" s="19">
        <v>2.2604094245344801</v>
      </c>
      <c r="EE127" s="19">
        <v>93.922973062377906</v>
      </c>
      <c r="EF127" s="19">
        <v>2.4460453005781799E-2</v>
      </c>
      <c r="EG127" s="19">
        <v>0.27208074985325198</v>
      </c>
      <c r="EH127" s="19">
        <v>7.6528416617470799E-2</v>
      </c>
      <c r="EI127" s="19">
        <v>13.5986114779719</v>
      </c>
      <c r="EJ127" s="19">
        <v>0.95707737624061595</v>
      </c>
      <c r="EK127" s="19">
        <v>7.6487755958461995E-2</v>
      </c>
      <c r="EL127" s="19">
        <v>1.1523137255189699</v>
      </c>
      <c r="EM127" s="19">
        <v>38.632238026859</v>
      </c>
      <c r="EN127" s="19">
        <v>9.8802031031493591</v>
      </c>
      <c r="EO127" s="19">
        <v>0.60481810870970598</v>
      </c>
      <c r="EP127" s="19">
        <v>4.4747225964878699E-2</v>
      </c>
      <c r="EQ127" s="19">
        <v>2.5024169522337601E-3</v>
      </c>
      <c r="ER127" s="19">
        <v>98.737440666624195</v>
      </c>
      <c r="ES127" s="39">
        <v>2.4764062780547302E-7</v>
      </c>
      <c r="ET127" s="19">
        <v>1528.28504603896</v>
      </c>
      <c r="EU127" s="19">
        <v>0.79898674659865299</v>
      </c>
      <c r="EV127" s="19">
        <v>0.26335894126017301</v>
      </c>
      <c r="EW127" s="19">
        <v>0.17532140729179899</v>
      </c>
      <c r="EX127" s="19">
        <v>2.7257516915070101</v>
      </c>
      <c r="EY127" s="19">
        <v>115.89724479404801</v>
      </c>
      <c r="EZ127" s="19">
        <v>2619.2957203965698</v>
      </c>
      <c r="FA127" s="19">
        <v>0.96028534302702595</v>
      </c>
      <c r="FB127" s="19">
        <v>309.67191336220498</v>
      </c>
      <c r="FC127" s="39">
        <v>7.0444807280577104E-8</v>
      </c>
      <c r="FD127" s="19">
        <v>86.002295145828796</v>
      </c>
      <c r="FE127" s="19">
        <v>0.33467952225564002</v>
      </c>
      <c r="FF127" s="39">
        <v>2.3277047419518501E-5</v>
      </c>
      <c r="FG127" s="19">
        <v>8.5422694652711004E-2</v>
      </c>
      <c r="FH127" s="19">
        <v>17.0003890787995</v>
      </c>
      <c r="FI127" s="19">
        <v>0.27483787598346399</v>
      </c>
      <c r="FJ127" s="19">
        <v>41.510835882404997</v>
      </c>
      <c r="FK127" s="19">
        <v>1.1636018769135799E-3</v>
      </c>
      <c r="FL127" s="19">
        <v>2.0732897944193199E-2</v>
      </c>
      <c r="FM127" s="19">
        <v>1.39648745270751</v>
      </c>
      <c r="FN127" s="19">
        <v>310.25216040174303</v>
      </c>
      <c r="FO127" s="19">
        <v>628.97315846062395</v>
      </c>
      <c r="FP127" s="19">
        <v>0.24144991813278099</v>
      </c>
      <c r="FQ127" s="19">
        <v>8255.7743671651097</v>
      </c>
      <c r="FR127" s="19">
        <v>29.119009143383298</v>
      </c>
      <c r="FS127" s="19">
        <v>1.43323719304539E-3</v>
      </c>
      <c r="FT127" s="19">
        <v>1.73324359242868E-2</v>
      </c>
      <c r="FU127" s="19">
        <v>573.60513833456696</v>
      </c>
      <c r="FV127" s="19">
        <v>90.287157219736997</v>
      </c>
      <c r="FW127" s="19">
        <v>8.8141804669344598E-2</v>
      </c>
      <c r="FX127" s="19">
        <v>0.77826272490201998</v>
      </c>
      <c r="FY127" s="19">
        <v>3.40226357515651</v>
      </c>
      <c r="FZ127" s="19">
        <v>44899.614272771301</v>
      </c>
      <c r="GA127" s="15">
        <v>2051.7829999999999</v>
      </c>
      <c r="GB127" s="15">
        <v>0.115</v>
      </c>
      <c r="GC127" s="15">
        <v>0.32400000000000001</v>
      </c>
      <c r="GD127" s="15">
        <v>1.526</v>
      </c>
      <c r="GE127" s="15">
        <v>19.004999999999999</v>
      </c>
      <c r="GF127" s="15">
        <v>2.5000000000000001E-2</v>
      </c>
      <c r="GG127" s="15">
        <v>0</v>
      </c>
      <c r="GH127" s="15">
        <v>8.827</v>
      </c>
      <c r="GI127" s="15">
        <v>14.565</v>
      </c>
      <c r="GJ127" s="15">
        <v>1.6E-2</v>
      </c>
      <c r="GK127" s="15">
        <v>1.351</v>
      </c>
      <c r="GL127" s="15">
        <v>0.20499999999999999</v>
      </c>
      <c r="GM127" s="15">
        <v>7.0000000000000007E-2</v>
      </c>
      <c r="GN127" s="15">
        <v>2E-3</v>
      </c>
    </row>
    <row r="128" spans="1:196">
      <c r="A128" s="19" t="s">
        <v>40</v>
      </c>
      <c r="B128" s="19" t="s">
        <v>370</v>
      </c>
      <c r="C128" s="19">
        <v>6.3044293330149301</v>
      </c>
      <c r="D128" s="19">
        <v>7.6862933637637507E-2</v>
      </c>
      <c r="E128" s="19">
        <v>5.96452077553427</v>
      </c>
      <c r="F128" s="19">
        <v>0.73657997355450699</v>
      </c>
      <c r="G128" s="19">
        <v>123.496413255677</v>
      </c>
      <c r="H128" s="19">
        <v>0.21045899488393899</v>
      </c>
      <c r="I128" s="19">
        <v>1097.1646461883299</v>
      </c>
      <c r="J128" s="19">
        <v>102.168437182798</v>
      </c>
      <c r="K128" s="19">
        <v>0.28161246655459299</v>
      </c>
      <c r="L128" s="19">
        <v>0.43772681535309999</v>
      </c>
      <c r="M128" s="19">
        <v>14.3922803904321</v>
      </c>
      <c r="N128" s="19">
        <v>19.2946796303622</v>
      </c>
      <c r="O128" s="19">
        <v>0.20004799125598</v>
      </c>
      <c r="P128" s="19">
        <v>0.54519517592061095</v>
      </c>
      <c r="Q128" s="19">
        <v>439.027217741686</v>
      </c>
      <c r="R128" s="19">
        <v>7.8771205167663894E-2</v>
      </c>
      <c r="S128" s="19">
        <v>0.123008514179928</v>
      </c>
      <c r="T128" s="19">
        <v>0.24013473129568999</v>
      </c>
      <c r="U128" s="19">
        <v>1.2878120185555899</v>
      </c>
      <c r="V128" s="19">
        <v>3.4487159623946502E-2</v>
      </c>
      <c r="W128" s="19">
        <v>0.182942855404926</v>
      </c>
      <c r="X128" s="19">
        <v>196.761944705346</v>
      </c>
      <c r="Y128" s="19">
        <v>11.5587483547629</v>
      </c>
      <c r="Z128" s="19">
        <v>34.179831847634397</v>
      </c>
      <c r="AA128" s="19">
        <v>7.3950204214750695E-2</v>
      </c>
      <c r="AB128" s="19">
        <v>0.14459110074930701</v>
      </c>
      <c r="AC128" s="19">
        <v>1.17065751193662E-2</v>
      </c>
      <c r="AD128" s="19">
        <v>10.964743909616301</v>
      </c>
      <c r="AE128" s="19">
        <v>4.5846373386112802</v>
      </c>
      <c r="AF128" s="19">
        <v>932.82147313400606</v>
      </c>
      <c r="AG128" s="19">
        <v>5.5723905788532202E-2</v>
      </c>
      <c r="AH128" s="19">
        <v>6.4653582238831206E-2</v>
      </c>
      <c r="AI128" s="19">
        <v>58.591419509295797</v>
      </c>
      <c r="AJ128" s="19">
        <v>12951.096941768201</v>
      </c>
      <c r="AK128" s="19">
        <v>27.976011582487601</v>
      </c>
      <c r="AL128" s="19">
        <v>7.1523564266427597E-3</v>
      </c>
      <c r="AM128" s="19">
        <v>0.39148243475532701</v>
      </c>
      <c r="AN128" s="19">
        <v>24.3556056112783</v>
      </c>
      <c r="AO128" s="19">
        <v>2.0239589026493401</v>
      </c>
      <c r="AP128" s="19">
        <v>2.3057136816453698</v>
      </c>
      <c r="AQ128" s="19">
        <v>4.6227133591515397</v>
      </c>
      <c r="AR128" s="19">
        <v>155.58609300521599</v>
      </c>
      <c r="AS128" s="19">
        <v>130.47184124114699</v>
      </c>
      <c r="AT128" s="19">
        <v>21.484748495844102</v>
      </c>
      <c r="AU128" s="19">
        <v>0.12708739771021499</v>
      </c>
      <c r="AV128" s="19">
        <v>194.831976881137</v>
      </c>
      <c r="AW128" s="19">
        <v>0.173695465030795</v>
      </c>
      <c r="AX128" s="19">
        <v>12.3072544599754</v>
      </c>
      <c r="AY128" s="19">
        <v>3.10718049492219</v>
      </c>
      <c r="AZ128" s="19">
        <v>9.0301558757495002</v>
      </c>
      <c r="BA128" s="19">
        <v>1.58138687264561</v>
      </c>
      <c r="BB128" s="19">
        <v>4.2275835646439303E-2</v>
      </c>
      <c r="BC128" s="19">
        <v>2.2982629817837699E-3</v>
      </c>
      <c r="BD128" s="19">
        <v>4.04991044048493</v>
      </c>
      <c r="BE128" s="19">
        <v>0.19327907461981</v>
      </c>
      <c r="BF128" s="19">
        <v>4.9066339108182797</v>
      </c>
      <c r="BG128" s="19">
        <v>15.247973383244799</v>
      </c>
      <c r="BH128" s="19">
        <v>75.515244668714303</v>
      </c>
      <c r="BI128" s="19">
        <v>753.33516197202903</v>
      </c>
      <c r="BJ128" s="19">
        <v>8.6487724269938601E-2</v>
      </c>
      <c r="BK128" s="19">
        <v>4.0322654273663397E-2</v>
      </c>
      <c r="BL128" s="19">
        <v>0.94575372648356404</v>
      </c>
      <c r="BM128" s="19">
        <v>4016.8924299597802</v>
      </c>
      <c r="BN128" s="19">
        <v>9.1297585978291895</v>
      </c>
      <c r="BO128" s="19">
        <v>20.803831539864799</v>
      </c>
      <c r="BP128" s="19">
        <v>1.9386563190024799</v>
      </c>
      <c r="BQ128" s="19">
        <v>0.73516647116315603</v>
      </c>
      <c r="BR128" s="19">
        <v>3.2634316526039597E-2</v>
      </c>
      <c r="BS128" s="19">
        <v>0.41993332981104597</v>
      </c>
      <c r="BT128" s="19">
        <v>0.21218372810366901</v>
      </c>
      <c r="BU128" s="19">
        <v>0.36760494163621299</v>
      </c>
      <c r="BV128" s="19">
        <v>8131.1564410113397</v>
      </c>
      <c r="BW128" s="19">
        <v>178.94456075716201</v>
      </c>
      <c r="BX128" s="19">
        <v>5.10014156959953</v>
      </c>
      <c r="BY128" s="19">
        <v>683.43467984641802</v>
      </c>
      <c r="BZ128" s="19">
        <v>936.611216205662</v>
      </c>
      <c r="CA128" s="19">
        <v>71.574011459292507</v>
      </c>
      <c r="CB128" s="19">
        <v>11.751561883584399</v>
      </c>
      <c r="CC128" s="19">
        <v>776.96387320327096</v>
      </c>
      <c r="CD128" s="19">
        <v>87.995900675149102</v>
      </c>
      <c r="CE128" s="19">
        <v>312.51228063677502</v>
      </c>
      <c r="CF128" s="19">
        <v>0.55741429070394899</v>
      </c>
      <c r="CG128" s="19">
        <v>13753.9021428701</v>
      </c>
      <c r="CH128" s="19">
        <v>6.5150441939345596</v>
      </c>
      <c r="CI128" s="19">
        <v>0.49175663536848602</v>
      </c>
      <c r="CJ128" s="19">
        <v>3.0341814447233899</v>
      </c>
      <c r="CK128" s="19">
        <v>0.62876990208672001</v>
      </c>
      <c r="CL128" s="19">
        <v>68.664603333554595</v>
      </c>
      <c r="CM128" s="19">
        <v>3.57186009689964E-2</v>
      </c>
      <c r="CN128" s="19">
        <v>7.2385645778218004</v>
      </c>
      <c r="CO128" s="19">
        <v>1.32329849182161</v>
      </c>
      <c r="CP128" s="19">
        <v>11.5499500872978</v>
      </c>
      <c r="CQ128" s="19">
        <v>5.6168414865158299E-2</v>
      </c>
      <c r="CR128" s="19">
        <v>36.684458947270599</v>
      </c>
      <c r="CS128" s="19">
        <v>1.14168301527191</v>
      </c>
      <c r="CT128" s="19">
        <v>4.7124296678998903</v>
      </c>
      <c r="CU128" s="19">
        <v>30.780068333551299</v>
      </c>
      <c r="CV128" s="19">
        <v>0.104275958287449</v>
      </c>
      <c r="CW128" s="19">
        <v>0.13156095447838201</v>
      </c>
      <c r="CX128" s="19">
        <v>1562.3783659282301</v>
      </c>
      <c r="CY128" s="19">
        <v>7.16306322706345</v>
      </c>
      <c r="CZ128" s="19">
        <v>9.8061009417938494E-2</v>
      </c>
      <c r="DA128" s="19">
        <v>182.81788289439999</v>
      </c>
      <c r="DB128" s="19">
        <v>1.61667073859577E-3</v>
      </c>
      <c r="DC128" s="19">
        <v>2.3847096886881598</v>
      </c>
      <c r="DD128" s="19">
        <v>783.262925939909</v>
      </c>
      <c r="DE128" s="19">
        <v>5.1008133748450799</v>
      </c>
      <c r="DF128" s="19">
        <v>4.2648155145672099E-2</v>
      </c>
      <c r="DG128" s="19">
        <v>21.359593893723499</v>
      </c>
      <c r="DH128" s="19">
        <v>0.35630227505828099</v>
      </c>
      <c r="DI128" s="19">
        <v>20.434673789370098</v>
      </c>
      <c r="DJ128" s="19">
        <v>5.7394368041513303E-4</v>
      </c>
      <c r="DK128" s="19">
        <v>1.96794766225006</v>
      </c>
      <c r="DL128" s="19">
        <v>1837.3278430016901</v>
      </c>
      <c r="DM128" s="19">
        <v>130.19472499519799</v>
      </c>
      <c r="DN128" s="19">
        <v>4.5725297152008702E-2</v>
      </c>
      <c r="DO128" s="19">
        <v>0.15907117702597101</v>
      </c>
      <c r="DP128" s="19">
        <v>10.042834598692901</v>
      </c>
      <c r="DQ128" s="19">
        <v>10.990904225115401</v>
      </c>
      <c r="DR128" s="19">
        <v>7.0655038594016002</v>
      </c>
      <c r="DS128" s="19">
        <v>51.157842780988602</v>
      </c>
      <c r="DT128" s="19">
        <v>17.7936579206768</v>
      </c>
      <c r="DU128" s="19">
        <v>45.889477450194697</v>
      </c>
      <c r="DV128" s="19">
        <v>0.77472353609398203</v>
      </c>
      <c r="DW128" s="19">
        <v>51.457520099687102</v>
      </c>
      <c r="DX128" s="19">
        <v>0</v>
      </c>
      <c r="DY128" s="19">
        <v>104.74779914748601</v>
      </c>
      <c r="DZ128" s="19">
        <v>152.280765168947</v>
      </c>
      <c r="EA128" s="19">
        <v>56.017873016095102</v>
      </c>
      <c r="EB128" s="19">
        <v>3948.8411829946699</v>
      </c>
      <c r="EC128" s="19">
        <v>8.8348025599985697E-2</v>
      </c>
      <c r="ED128" s="19">
        <v>37.992873088860499</v>
      </c>
      <c r="EE128" s="19">
        <v>58.102119782558802</v>
      </c>
      <c r="EF128" s="19">
        <v>0.60278992728943104</v>
      </c>
      <c r="EG128" s="19">
        <v>1.97724020581584</v>
      </c>
      <c r="EH128" s="19">
        <v>6.8569455428853796E-4</v>
      </c>
      <c r="EI128" s="19">
        <v>141.42021342774399</v>
      </c>
      <c r="EJ128" s="19">
        <v>0.69173306135357904</v>
      </c>
      <c r="EK128" s="19">
        <v>2.0950864254155999</v>
      </c>
      <c r="EL128" s="19">
        <v>0.107093951819086</v>
      </c>
      <c r="EM128" s="19">
        <v>7274.7260667219198</v>
      </c>
      <c r="EN128" s="19">
        <v>9.9586497731337698</v>
      </c>
      <c r="EO128" s="19">
        <v>4.7551364882990503</v>
      </c>
      <c r="EP128" s="19">
        <v>1.6229758451918399</v>
      </c>
      <c r="EQ128" s="19">
        <v>4.5824044180066796E-3</v>
      </c>
      <c r="ER128" s="19">
        <v>156.27469060832999</v>
      </c>
      <c r="ES128" s="39">
        <v>4.2235490432345898E-7</v>
      </c>
      <c r="ET128" s="19">
        <v>238.59611994265799</v>
      </c>
      <c r="EU128" s="19">
        <v>35.652543889816798</v>
      </c>
      <c r="EV128" s="19">
        <v>1.3599552033290701</v>
      </c>
      <c r="EW128" s="19">
        <v>2.8959816094139299</v>
      </c>
      <c r="EX128" s="19">
        <v>0.771305109767913</v>
      </c>
      <c r="EY128" s="19">
        <v>90.137117015846101</v>
      </c>
      <c r="EZ128" s="19">
        <v>448.669044090775</v>
      </c>
      <c r="FA128" s="19">
        <v>0.17090768828752501</v>
      </c>
      <c r="FB128" s="19">
        <v>3361.7214990267198</v>
      </c>
      <c r="FC128" s="19">
        <v>3.6959477488819601E-3</v>
      </c>
      <c r="FD128" s="19">
        <v>3664.0234994039201</v>
      </c>
      <c r="FE128" s="19">
        <v>0.131350330118849</v>
      </c>
      <c r="FF128" s="19">
        <v>0.69205629999496598</v>
      </c>
      <c r="FG128" s="19">
        <v>0.17953224159338099</v>
      </c>
      <c r="FH128" s="19">
        <v>0.61894842477985001</v>
      </c>
      <c r="FI128" s="19">
        <v>8.7783406498237095</v>
      </c>
      <c r="FJ128" s="19">
        <v>52.019235256128503</v>
      </c>
      <c r="FK128" s="19">
        <v>4.8016034828873401E-3</v>
      </c>
      <c r="FL128" s="19">
        <v>1.78571627247139</v>
      </c>
      <c r="FM128" s="19">
        <v>3.2897623078992502</v>
      </c>
      <c r="FN128" s="19">
        <v>486.87001930207703</v>
      </c>
      <c r="FO128" s="19">
        <v>849.15066015426396</v>
      </c>
      <c r="FP128" s="19">
        <v>0.66958897560249797</v>
      </c>
      <c r="FQ128" s="19">
        <v>15212.100394458301</v>
      </c>
      <c r="FR128" s="19">
        <v>13.212029566026001</v>
      </c>
      <c r="FS128" s="19">
        <v>1.03467801388424</v>
      </c>
      <c r="FT128" s="19">
        <v>0.63924960705725598</v>
      </c>
      <c r="FU128" s="19">
        <v>14.220376395936899</v>
      </c>
      <c r="FV128" s="19">
        <v>798.64769672499699</v>
      </c>
      <c r="FW128" s="19">
        <v>2.1416525730039102</v>
      </c>
      <c r="FX128" s="19">
        <v>0.37761808304267602</v>
      </c>
      <c r="FY128" s="19">
        <v>0.97790570008511102</v>
      </c>
      <c r="FZ128" s="19">
        <v>88626.157182657407</v>
      </c>
      <c r="GA128" s="15">
        <v>39165.133000000002</v>
      </c>
      <c r="GB128" s="15">
        <v>0</v>
      </c>
      <c r="GC128" s="15">
        <v>5.79</v>
      </c>
      <c r="GD128" s="15">
        <v>453.74900000000002</v>
      </c>
      <c r="GE128" s="15">
        <v>2956.0540000000001</v>
      </c>
      <c r="GF128" s="15">
        <v>334.81799999999998</v>
      </c>
      <c r="GG128" s="15">
        <v>2640.1129999999998</v>
      </c>
      <c r="GH128" s="15">
        <v>0.35499999999999998</v>
      </c>
      <c r="GI128" s="15">
        <v>39.951999999999998</v>
      </c>
      <c r="GJ128" s="15">
        <v>0.97499999999999998</v>
      </c>
      <c r="GK128" s="15">
        <v>7.0359999999999996</v>
      </c>
      <c r="GL128" s="15">
        <v>7.4539999999999997</v>
      </c>
      <c r="GM128" s="15">
        <v>138.191</v>
      </c>
      <c r="GN128" s="15">
        <v>0</v>
      </c>
    </row>
    <row r="129" spans="1:196">
      <c r="A129" s="19" t="s">
        <v>373</v>
      </c>
      <c r="B129" s="19" t="s">
        <v>374</v>
      </c>
      <c r="C129" s="19">
        <v>7.3826086134911897</v>
      </c>
      <c r="D129" s="19">
        <v>49.752418969967103</v>
      </c>
      <c r="E129" s="19">
        <v>339.04222044627699</v>
      </c>
      <c r="F129" s="19">
        <v>56.254379775642803</v>
      </c>
      <c r="G129" s="19">
        <v>123.518027185436</v>
      </c>
      <c r="H129" s="19">
        <v>64.161277021984901</v>
      </c>
      <c r="I129" s="19">
        <v>752.57663819371101</v>
      </c>
      <c r="J129" s="19">
        <v>5040.8701805678802</v>
      </c>
      <c r="K129" s="19">
        <v>93.441728773581005</v>
      </c>
      <c r="L129" s="19">
        <v>236.89497679257499</v>
      </c>
      <c r="M129" s="19">
        <v>35.2984084993913</v>
      </c>
      <c r="N129" s="19">
        <v>29.587046855743001</v>
      </c>
      <c r="O129" s="19">
        <v>15.4364312740954</v>
      </c>
      <c r="P129" s="19">
        <v>2339.9525801279401</v>
      </c>
      <c r="Q129" s="19">
        <v>5240.9634848067999</v>
      </c>
      <c r="R129" s="19">
        <v>3.31087378080302</v>
      </c>
      <c r="S129" s="19">
        <v>15.831191544157999</v>
      </c>
      <c r="T129" s="19">
        <v>0.167869024259343</v>
      </c>
      <c r="U129" s="19">
        <v>8.0494559901290597</v>
      </c>
      <c r="V129" s="19">
        <v>258.054554888864</v>
      </c>
      <c r="W129" s="19">
        <v>1.2395316647671299</v>
      </c>
      <c r="X129" s="19">
        <v>461.66663135970902</v>
      </c>
      <c r="Y129" s="19">
        <v>1.66056491890165</v>
      </c>
      <c r="Z129" s="19">
        <v>1162.4910036423901</v>
      </c>
      <c r="AA129" s="19">
        <v>22.213945288596399</v>
      </c>
      <c r="AB129" s="19">
        <v>0.23612678324575601</v>
      </c>
      <c r="AC129" s="19">
        <v>1.4382680972234301</v>
      </c>
      <c r="AD129" s="19">
        <v>10.9586168308283</v>
      </c>
      <c r="AE129" s="19">
        <v>15.0522346357541</v>
      </c>
      <c r="AF129" s="19">
        <v>1876.0341686217</v>
      </c>
      <c r="AG129" s="19">
        <v>0.53528077006581898</v>
      </c>
      <c r="AH129" s="19">
        <v>2.7203923544397801</v>
      </c>
      <c r="AI129" s="19">
        <v>115.815593637543</v>
      </c>
      <c r="AJ129" s="19">
        <v>2615.79906700436</v>
      </c>
      <c r="AK129" s="19">
        <v>95.277672820816903</v>
      </c>
      <c r="AL129" s="19">
        <v>4.4741481204140303</v>
      </c>
      <c r="AM129" s="19">
        <v>30.325204070282201</v>
      </c>
      <c r="AN129" s="19">
        <v>14.7190539678499</v>
      </c>
      <c r="AO129" s="19">
        <v>21.122677097310699</v>
      </c>
      <c r="AP129" s="19">
        <v>711.54910284964296</v>
      </c>
      <c r="AQ129" s="19">
        <v>58.217892444803397</v>
      </c>
      <c r="AR129" s="19">
        <v>303.84412612372</v>
      </c>
      <c r="AS129" s="19">
        <v>14172.749270418901</v>
      </c>
      <c r="AT129" s="19">
        <v>0.43840193869437399</v>
      </c>
      <c r="AU129" s="19">
        <v>21.139107263083901</v>
      </c>
      <c r="AV129" s="19">
        <v>5240.3698593891904</v>
      </c>
      <c r="AW129" s="19">
        <v>1.48086390517574</v>
      </c>
      <c r="AX129" s="19">
        <v>13.141876471635699</v>
      </c>
      <c r="AY129" s="19">
        <v>16.416089011047301</v>
      </c>
      <c r="AZ129" s="19">
        <v>232.70058261761301</v>
      </c>
      <c r="BA129" s="19">
        <v>2.6579412349681899</v>
      </c>
      <c r="BB129" s="19">
        <v>3.7779939659277302</v>
      </c>
      <c r="BC129" s="19">
        <v>0.60709000594732798</v>
      </c>
      <c r="BD129" s="19">
        <v>1059.8660696717</v>
      </c>
      <c r="BE129" s="19">
        <v>6.8425942380465803E-3</v>
      </c>
      <c r="BF129" s="19">
        <v>54.863489480460103</v>
      </c>
      <c r="BG129" s="19">
        <v>0.222270217931679</v>
      </c>
      <c r="BH129" s="19">
        <v>2309.9477925774499</v>
      </c>
      <c r="BI129" s="19">
        <v>13693.467732134601</v>
      </c>
      <c r="BJ129" s="19">
        <v>9.2883718789597598</v>
      </c>
      <c r="BK129" s="19">
        <v>2.4151703163466198</v>
      </c>
      <c r="BL129" s="19">
        <v>107.929708434011</v>
      </c>
      <c r="BM129" s="19">
        <v>70929.470659582395</v>
      </c>
      <c r="BN129" s="19">
        <v>37.990710073154098</v>
      </c>
      <c r="BO129" s="19">
        <v>957.25695800557901</v>
      </c>
      <c r="BP129" s="19">
        <v>8.9902156697395004</v>
      </c>
      <c r="BQ129" s="19">
        <v>32.2312039589645</v>
      </c>
      <c r="BR129" s="19">
        <v>1.82266362834108</v>
      </c>
      <c r="BS129" s="19">
        <v>2.66294070578346</v>
      </c>
      <c r="BT129" s="19">
        <v>7.3455649687323801</v>
      </c>
      <c r="BU129" s="19">
        <v>4.2760251015476802</v>
      </c>
      <c r="BV129" s="19">
        <v>415.17137681147602</v>
      </c>
      <c r="BW129" s="19">
        <v>5871.3295255774801</v>
      </c>
      <c r="BX129" s="19">
        <v>160.57363572934901</v>
      </c>
      <c r="BY129" s="19">
        <v>730.14593848989398</v>
      </c>
      <c r="BZ129" s="19">
        <v>118.25542033423</v>
      </c>
      <c r="CA129" s="19">
        <v>91.649021550543907</v>
      </c>
      <c r="CB129" s="19">
        <v>62.523069721553099</v>
      </c>
      <c r="CC129" s="19">
        <v>3222.7592360803701</v>
      </c>
      <c r="CD129" s="19">
        <v>775.69925171624095</v>
      </c>
      <c r="CE129" s="19">
        <v>10788.6609674543</v>
      </c>
      <c r="CF129" s="19">
        <v>2.9420018628587599</v>
      </c>
      <c r="CG129" s="19">
        <v>744.73472269090996</v>
      </c>
      <c r="CH129" s="19">
        <v>89.2604377005933</v>
      </c>
      <c r="CI129" s="19">
        <v>422.17926302595203</v>
      </c>
      <c r="CJ129" s="19">
        <v>47.936284907079099</v>
      </c>
      <c r="CK129" s="19">
        <v>3.3844040635541001E-2</v>
      </c>
      <c r="CL129" s="19">
        <v>83.387172138835197</v>
      </c>
      <c r="CM129" s="19">
        <v>12.4037417682058</v>
      </c>
      <c r="CN129" s="19">
        <v>1.8222144757997301</v>
      </c>
      <c r="CO129" s="19">
        <v>1192.88617646074</v>
      </c>
      <c r="CP129" s="19">
        <v>62.9404792545972</v>
      </c>
      <c r="CQ129" s="19">
        <v>0.103863372142627</v>
      </c>
      <c r="CR129" s="19">
        <v>25.377294422595298</v>
      </c>
      <c r="CS129" s="19">
        <v>33.268694947870401</v>
      </c>
      <c r="CT129" s="19">
        <v>3740.2218053637398</v>
      </c>
      <c r="CU129" s="19">
        <v>1571.3738508537699</v>
      </c>
      <c r="CV129" s="19">
        <v>2.0301701662751599</v>
      </c>
      <c r="CW129" s="19">
        <v>3.0994953757786998</v>
      </c>
      <c r="CX129" s="19">
        <v>152.47793831473999</v>
      </c>
      <c r="CY129" s="19">
        <v>8.3964654493608499</v>
      </c>
      <c r="CZ129" s="19">
        <v>12.7522547984229</v>
      </c>
      <c r="DA129" s="19">
        <v>109.58558317404901</v>
      </c>
      <c r="DB129" s="19">
        <v>9.7235686813511002</v>
      </c>
      <c r="DC129" s="19">
        <v>9.4165512378374405</v>
      </c>
      <c r="DD129" s="19">
        <v>699.895319077095</v>
      </c>
      <c r="DE129" s="19">
        <v>50.956066207593302</v>
      </c>
      <c r="DF129" s="19">
        <v>41.405835579593301</v>
      </c>
      <c r="DG129" s="19">
        <v>315.05422932251798</v>
      </c>
      <c r="DH129" s="19">
        <v>24.838336929245099</v>
      </c>
      <c r="DI129" s="19">
        <v>16.812610459211701</v>
      </c>
      <c r="DJ129" s="19">
        <v>5.4025298229015499</v>
      </c>
      <c r="DK129" s="19">
        <v>2.5838483173713098</v>
      </c>
      <c r="DL129" s="19">
        <v>10440.1612440588</v>
      </c>
      <c r="DM129" s="19">
        <v>150.64214574188401</v>
      </c>
      <c r="DN129" s="19">
        <v>1.8619666213650601</v>
      </c>
      <c r="DO129" s="19">
        <v>6.0089267061580198</v>
      </c>
      <c r="DP129" s="19">
        <v>124.269332581119</v>
      </c>
      <c r="DQ129" s="19">
        <v>3637.9480886720698</v>
      </c>
      <c r="DR129" s="19">
        <v>41.675615265860799</v>
      </c>
      <c r="DS129" s="19">
        <v>81.221685740819396</v>
      </c>
      <c r="DT129" s="19">
        <v>49.430058649933997</v>
      </c>
      <c r="DU129" s="19">
        <v>1.3512811554138799</v>
      </c>
      <c r="DV129" s="19">
        <v>8.6223154697211193</v>
      </c>
      <c r="DW129" s="19">
        <v>63.570737474833898</v>
      </c>
      <c r="DX129" s="19">
        <v>68.877460593652103</v>
      </c>
      <c r="DY129" s="19">
        <v>0</v>
      </c>
      <c r="DZ129" s="19">
        <v>854.68288505496696</v>
      </c>
      <c r="EA129" s="19">
        <v>95.978802663691596</v>
      </c>
      <c r="EB129" s="19">
        <v>830.84657834678796</v>
      </c>
      <c r="EC129" s="19">
        <v>177.31139993244599</v>
      </c>
      <c r="ED129" s="19">
        <v>3773.3079599468301</v>
      </c>
      <c r="EE129" s="19">
        <v>8085.8760595906197</v>
      </c>
      <c r="EF129" s="19">
        <v>1.9457755234293399</v>
      </c>
      <c r="EG129" s="19">
        <v>5.5741092504216798E-3</v>
      </c>
      <c r="EH129" s="19">
        <v>8.4210223225654204E-2</v>
      </c>
      <c r="EI129" s="19">
        <v>689.52001798671097</v>
      </c>
      <c r="EJ129" s="19">
        <v>37.6576087443826</v>
      </c>
      <c r="EK129" s="19">
        <v>839.69545454240097</v>
      </c>
      <c r="EL129" s="19">
        <v>4.3935580768876203</v>
      </c>
      <c r="EM129" s="19">
        <v>912.49205915827804</v>
      </c>
      <c r="EN129" s="19">
        <v>6342.6628769762201</v>
      </c>
      <c r="EO129" s="19">
        <v>751.29498229391697</v>
      </c>
      <c r="EP129" s="19">
        <v>7.0889857509479001E-2</v>
      </c>
      <c r="EQ129" s="19">
        <v>9.9383129743869907E-3</v>
      </c>
      <c r="ER129" s="19">
        <v>560.89943732018105</v>
      </c>
      <c r="ES129" s="19">
        <v>3.4706453998027</v>
      </c>
      <c r="ET129" s="19">
        <v>6294.7519937878396</v>
      </c>
      <c r="EU129" s="19">
        <v>28.4801603198528</v>
      </c>
      <c r="EV129" s="19">
        <v>8.5697966639803305</v>
      </c>
      <c r="EW129" s="19">
        <v>34.087009486598497</v>
      </c>
      <c r="EX129" s="19">
        <v>5.0793243256839302</v>
      </c>
      <c r="EY129" s="19">
        <v>7981.80485000923</v>
      </c>
      <c r="EZ129" s="19">
        <v>4259.6933901803995</v>
      </c>
      <c r="FA129" s="19">
        <v>6.9331469298876103</v>
      </c>
      <c r="FB129" s="19">
        <v>218.56598514459901</v>
      </c>
      <c r="FC129" s="19">
        <v>7.7941377496765796</v>
      </c>
      <c r="FD129" s="19">
        <v>206.086954295965</v>
      </c>
      <c r="FE129" s="19">
        <v>89.156399528297399</v>
      </c>
      <c r="FF129" s="19">
        <v>0.26151998103375401</v>
      </c>
      <c r="FG129" s="19">
        <v>4.62651180225284</v>
      </c>
      <c r="FH129" s="19">
        <v>3.2576805173330001</v>
      </c>
      <c r="FI129" s="19">
        <v>136.39742709435799</v>
      </c>
      <c r="FJ129" s="19">
        <v>3315.7461111205998</v>
      </c>
      <c r="FK129" s="19">
        <v>99.982216346256706</v>
      </c>
      <c r="FL129" s="19">
        <v>27.763807658053899</v>
      </c>
      <c r="FM129" s="19">
        <v>6418.6733283542999</v>
      </c>
      <c r="FN129" s="19">
        <v>634.58007648372495</v>
      </c>
      <c r="FO129" s="19">
        <v>15624.0002100036</v>
      </c>
      <c r="FP129" s="19">
        <v>33.513009507702897</v>
      </c>
      <c r="FQ129" s="19">
        <v>8619.8099874312902</v>
      </c>
      <c r="FR129" s="19">
        <v>11.7209039349113</v>
      </c>
      <c r="FS129" s="19">
        <v>91.431848251126496</v>
      </c>
      <c r="FT129" s="19">
        <v>2.38395506077807</v>
      </c>
      <c r="FU129" s="19">
        <v>225.13113614518301</v>
      </c>
      <c r="FV129" s="19">
        <v>208.759254615847</v>
      </c>
      <c r="FW129" s="19">
        <v>10.871175219777999</v>
      </c>
      <c r="FX129" s="19">
        <v>3.6197260948427701</v>
      </c>
      <c r="FY129" s="19">
        <v>6.27551625151193</v>
      </c>
      <c r="FZ129" s="19">
        <v>256153.19733821301</v>
      </c>
      <c r="GA129" s="15">
        <v>535.13099999999997</v>
      </c>
      <c r="GB129" s="15">
        <v>814.18899999999996</v>
      </c>
      <c r="GC129" s="15">
        <v>1.419</v>
      </c>
      <c r="GD129" s="15">
        <v>8.1000000000000003E-2</v>
      </c>
      <c r="GE129" s="15">
        <v>1955.943</v>
      </c>
      <c r="GF129" s="15">
        <v>2792.239</v>
      </c>
      <c r="GG129" s="15">
        <v>2.173</v>
      </c>
      <c r="GH129" s="15">
        <v>69.930999999999997</v>
      </c>
      <c r="GI129" s="15">
        <v>0.183</v>
      </c>
      <c r="GJ129" s="15">
        <v>7.6999999999999999E-2</v>
      </c>
      <c r="GK129" s="15">
        <v>52.104999999999997</v>
      </c>
      <c r="GL129" s="15">
        <v>2.9430000000000001</v>
      </c>
      <c r="GM129" s="15">
        <v>39.299999999999997</v>
      </c>
      <c r="GN129" s="15">
        <v>5.3999999999999999E-2</v>
      </c>
    </row>
    <row r="130" spans="1:196">
      <c r="A130" s="19" t="s">
        <v>375</v>
      </c>
      <c r="B130" s="19" t="s">
        <v>376</v>
      </c>
      <c r="C130" s="19">
        <v>0.753478356662037</v>
      </c>
      <c r="D130" s="19">
        <v>7.6104437210257503</v>
      </c>
      <c r="E130" s="19">
        <v>479.72036791603301</v>
      </c>
      <c r="F130" s="19">
        <v>3906.7657568465302</v>
      </c>
      <c r="G130" s="19">
        <v>126.949440951279</v>
      </c>
      <c r="H130" s="19">
        <v>3.6939344088685999</v>
      </c>
      <c r="I130" s="19">
        <v>381.59416077753099</v>
      </c>
      <c r="J130" s="19">
        <v>573.191264489898</v>
      </c>
      <c r="K130" s="19">
        <v>5.4404621138777802</v>
      </c>
      <c r="L130" s="19">
        <v>2.35509003770402</v>
      </c>
      <c r="M130" s="19">
        <v>24.107945059015201</v>
      </c>
      <c r="N130" s="19">
        <v>7.7809136182157896</v>
      </c>
      <c r="O130" s="19">
        <v>1.92963985788472</v>
      </c>
      <c r="P130" s="19">
        <v>10.8868407027442</v>
      </c>
      <c r="Q130" s="19">
        <v>1869.25683460355</v>
      </c>
      <c r="R130" s="19">
        <v>0.72875618097402695</v>
      </c>
      <c r="S130" s="19">
        <v>3.85298862447558</v>
      </c>
      <c r="T130" s="19">
        <v>2.5032798510722801E-3</v>
      </c>
      <c r="U130" s="19">
        <v>19.459653659797802</v>
      </c>
      <c r="V130" s="19">
        <v>3.1054851011294198</v>
      </c>
      <c r="W130" s="19">
        <v>2.2348185461046302</v>
      </c>
      <c r="X130" s="19">
        <v>2005.9771783813801</v>
      </c>
      <c r="Y130" s="19">
        <v>1.5496261342608699</v>
      </c>
      <c r="Z130" s="19">
        <v>82.986282964885007</v>
      </c>
      <c r="AA130" s="19">
        <v>10.637976511892401</v>
      </c>
      <c r="AB130" s="19">
        <v>0.49844392611832</v>
      </c>
      <c r="AC130" s="19">
        <v>402.14862272231898</v>
      </c>
      <c r="AD130" s="19">
        <v>1.6667767449567299</v>
      </c>
      <c r="AE130" s="19">
        <v>33.456039947265097</v>
      </c>
      <c r="AF130" s="19">
        <v>643.77979680340798</v>
      </c>
      <c r="AG130" s="19">
        <v>0.612414254129105</v>
      </c>
      <c r="AH130" s="19">
        <v>9.0636822876841805</v>
      </c>
      <c r="AI130" s="19">
        <v>127.768129302818</v>
      </c>
      <c r="AJ130" s="19">
        <v>1118.8326778630601</v>
      </c>
      <c r="AK130" s="19">
        <v>80.576442641479304</v>
      </c>
      <c r="AL130" s="19">
        <v>0.172527220138637</v>
      </c>
      <c r="AM130" s="19">
        <v>20.707969166812799</v>
      </c>
      <c r="AN130" s="19">
        <v>9.5255087577612905</v>
      </c>
      <c r="AO130" s="19">
        <v>46.024250376774702</v>
      </c>
      <c r="AP130" s="19">
        <v>32.407751990260302</v>
      </c>
      <c r="AQ130" s="19">
        <v>58.924160599815501</v>
      </c>
      <c r="AR130" s="19">
        <v>48.266567806665897</v>
      </c>
      <c r="AS130" s="19">
        <v>341.51222072506101</v>
      </c>
      <c r="AT130" s="19">
        <v>0.13378051723884099</v>
      </c>
      <c r="AU130" s="19">
        <v>14.086300547752399</v>
      </c>
      <c r="AV130" s="19">
        <v>603.96729719801101</v>
      </c>
      <c r="AW130" s="19">
        <v>1.2255147552677901</v>
      </c>
      <c r="AX130" s="19">
        <v>24.460284089666899</v>
      </c>
      <c r="AY130" s="19">
        <v>16.3258347033277</v>
      </c>
      <c r="AZ130" s="19">
        <v>114.532242477286</v>
      </c>
      <c r="BA130" s="19">
        <v>13.162807983782301</v>
      </c>
      <c r="BB130" s="19">
        <v>138.466448338302</v>
      </c>
      <c r="BC130" s="19">
        <v>0.213855685118373</v>
      </c>
      <c r="BD130" s="19">
        <v>29.982805868369201</v>
      </c>
      <c r="BE130" s="19">
        <v>3.5656033062692001</v>
      </c>
      <c r="BF130" s="19">
        <v>11.8484765299887</v>
      </c>
      <c r="BG130" s="19">
        <v>3.3585681699530197E-2</v>
      </c>
      <c r="BH130" s="19">
        <v>394.18396890834799</v>
      </c>
      <c r="BI130" s="19">
        <v>10771.1097341736</v>
      </c>
      <c r="BJ130" s="19">
        <v>13.7442011164144</v>
      </c>
      <c r="BK130" s="19">
        <v>1.13318299003854</v>
      </c>
      <c r="BL130" s="19">
        <v>13.905293252250701</v>
      </c>
      <c r="BM130" s="19">
        <v>8684.1415175988604</v>
      </c>
      <c r="BN130" s="19">
        <v>70.511252020797002</v>
      </c>
      <c r="BO130" s="19">
        <v>177.005080890589</v>
      </c>
      <c r="BP130" s="19">
        <v>13.8429802649274</v>
      </c>
      <c r="BQ130" s="19">
        <v>29.479347478723199</v>
      </c>
      <c r="BR130" s="19">
        <v>68.669883921645393</v>
      </c>
      <c r="BS130" s="19">
        <v>0.60721284160994604</v>
      </c>
      <c r="BT130" s="19">
        <v>2.5704542107953299</v>
      </c>
      <c r="BU130" s="19">
        <v>4.4234309286653799</v>
      </c>
      <c r="BV130" s="19">
        <v>303.26988233660899</v>
      </c>
      <c r="BW130" s="19">
        <v>239.993351340136</v>
      </c>
      <c r="BX130" s="19">
        <v>25.2216596549667</v>
      </c>
      <c r="BY130" s="19">
        <v>162.33138455560601</v>
      </c>
      <c r="BZ130" s="19">
        <v>48.728234201596599</v>
      </c>
      <c r="CA130" s="19">
        <v>33.128571584878998</v>
      </c>
      <c r="CB130" s="19">
        <v>10.646152574225701</v>
      </c>
      <c r="CC130" s="19">
        <v>1327.8000550731799</v>
      </c>
      <c r="CD130" s="19">
        <v>203.13777273345801</v>
      </c>
      <c r="CE130" s="19">
        <v>2324.5712643751299</v>
      </c>
      <c r="CF130" s="19">
        <v>2.0221986791829698</v>
      </c>
      <c r="CG130" s="19">
        <v>221.869618587861</v>
      </c>
      <c r="CH130" s="19">
        <v>33.932857946741201</v>
      </c>
      <c r="CI130" s="19">
        <v>10.602120853519899</v>
      </c>
      <c r="CJ130" s="19">
        <v>13.521335953682</v>
      </c>
      <c r="CK130" s="19">
        <v>1.4326509726001E-4</v>
      </c>
      <c r="CL130" s="19">
        <v>61.620304757763101</v>
      </c>
      <c r="CM130" s="19">
        <v>9.4313864928775401E-2</v>
      </c>
      <c r="CN130" s="19">
        <v>0.121032506274419</v>
      </c>
      <c r="CO130" s="19">
        <v>24.2334565826241</v>
      </c>
      <c r="CP130" s="19">
        <v>61.483056820834904</v>
      </c>
      <c r="CQ130" s="19">
        <v>4.2599671536733198E-2</v>
      </c>
      <c r="CR130" s="19">
        <v>0.49527537025887902</v>
      </c>
      <c r="CS130" s="19">
        <v>23.467508087217102</v>
      </c>
      <c r="CT130" s="19">
        <v>55.043716792347702</v>
      </c>
      <c r="CU130" s="19">
        <v>657.54740197354204</v>
      </c>
      <c r="CV130" s="19">
        <v>4.7138326050836401</v>
      </c>
      <c r="CW130" s="19">
        <v>3.66080130555244</v>
      </c>
      <c r="CX130" s="19">
        <v>25.697521966058801</v>
      </c>
      <c r="CY130" s="19">
        <v>0.22497370853857401</v>
      </c>
      <c r="CZ130" s="19">
        <v>6.6159185014625699</v>
      </c>
      <c r="DA130" s="19">
        <v>42.783720482062101</v>
      </c>
      <c r="DB130" s="19">
        <v>7.2031677260199398</v>
      </c>
      <c r="DC130" s="19">
        <v>16.860595268671801</v>
      </c>
      <c r="DD130" s="19">
        <v>287.90633466745902</v>
      </c>
      <c r="DE130" s="19">
        <v>0.62896250119743402</v>
      </c>
      <c r="DF130" s="19">
        <v>0.93696206909540203</v>
      </c>
      <c r="DG130" s="19">
        <v>786.06760715034898</v>
      </c>
      <c r="DH130" s="19">
        <v>301.328452055377</v>
      </c>
      <c r="DI130" s="19">
        <v>0.96344402165054999</v>
      </c>
      <c r="DJ130" s="19">
        <v>5.24214489295115</v>
      </c>
      <c r="DK130" s="19">
        <v>0.330650642685204</v>
      </c>
      <c r="DL130" s="19">
        <v>2683.5855636875099</v>
      </c>
      <c r="DM130" s="19">
        <v>31.3187727372969</v>
      </c>
      <c r="DN130" s="19">
        <v>2.39266039480027</v>
      </c>
      <c r="DO130" s="19">
        <v>2.7986855664417898</v>
      </c>
      <c r="DP130" s="19">
        <v>120.810016469399</v>
      </c>
      <c r="DQ130" s="19">
        <v>387.44014318515002</v>
      </c>
      <c r="DR130" s="19">
        <v>12.665311487114201</v>
      </c>
      <c r="DS130" s="19">
        <v>20.518504349911499</v>
      </c>
      <c r="DT130" s="19">
        <v>21.2623482657282</v>
      </c>
      <c r="DU130" s="19">
        <v>1.7573362670516499</v>
      </c>
      <c r="DV130" s="19">
        <v>7.3793089142165798</v>
      </c>
      <c r="DW130" s="19">
        <v>45.428737138226602</v>
      </c>
      <c r="DX130" s="19">
        <v>12.570569140287899</v>
      </c>
      <c r="DY130" s="19">
        <v>714.27566837637596</v>
      </c>
      <c r="DZ130" s="19">
        <v>0</v>
      </c>
      <c r="EA130" s="19">
        <v>90.616021742018404</v>
      </c>
      <c r="EB130" s="19">
        <v>134.708612101293</v>
      </c>
      <c r="EC130" s="19">
        <v>4.3860842235863897</v>
      </c>
      <c r="ED130" s="19">
        <v>391.89101913272901</v>
      </c>
      <c r="EE130" s="19">
        <v>344.00290873753403</v>
      </c>
      <c r="EF130" s="19">
        <v>3.5354900078978999</v>
      </c>
      <c r="EG130" s="19">
        <v>2.8287979887904002E-2</v>
      </c>
      <c r="EH130" s="19">
        <v>69.261878063129004</v>
      </c>
      <c r="EI130" s="19">
        <v>193.33613345352501</v>
      </c>
      <c r="EJ130" s="19">
        <v>31.836393005058898</v>
      </c>
      <c r="EK130" s="19">
        <v>19.5645354556023</v>
      </c>
      <c r="EL130" s="19">
        <v>5.9375868838347703</v>
      </c>
      <c r="EM130" s="19">
        <v>156.66808872057601</v>
      </c>
      <c r="EN130" s="19">
        <v>284.525812425455</v>
      </c>
      <c r="EO130" s="19">
        <v>42.293948522146898</v>
      </c>
      <c r="EP130" s="19">
        <v>3.51661194957356E-4</v>
      </c>
      <c r="EQ130" s="19">
        <v>1.68515041081916E-3</v>
      </c>
      <c r="ER130" s="19">
        <v>191.42494755653101</v>
      </c>
      <c r="ES130" s="19">
        <v>3.0826056915296898E-3</v>
      </c>
      <c r="ET130" s="19">
        <v>16643.424838523599</v>
      </c>
      <c r="EU130" s="19">
        <v>4.7378993133473797</v>
      </c>
      <c r="EV130" s="19">
        <v>0.47794229653724002</v>
      </c>
      <c r="EW130" s="19">
        <v>10.6654831875979</v>
      </c>
      <c r="EX130" s="19">
        <v>2.5862371388599401</v>
      </c>
      <c r="EY130" s="19">
        <v>743.00045354219105</v>
      </c>
      <c r="EZ130" s="19">
        <v>1023.88308550565</v>
      </c>
      <c r="FA130" s="19">
        <v>5.5868079155304597</v>
      </c>
      <c r="FB130" s="19">
        <v>206.13409561549099</v>
      </c>
      <c r="FC130" s="19">
        <v>0.71800897728707302</v>
      </c>
      <c r="FD130" s="19">
        <v>35.016831128520302</v>
      </c>
      <c r="FE130" s="19">
        <v>8.0177285543914003</v>
      </c>
      <c r="FF130" s="19">
        <v>12.179429614859499</v>
      </c>
      <c r="FG130" s="19">
        <v>2.2219039046830802</v>
      </c>
      <c r="FH130" s="19">
        <v>6.42743887384065</v>
      </c>
      <c r="FI130" s="19">
        <v>180.476525283721</v>
      </c>
      <c r="FJ130" s="19">
        <v>452.002824394779</v>
      </c>
      <c r="FK130" s="19">
        <v>4.2155006259727896</v>
      </c>
      <c r="FL130" s="19">
        <v>3.1876135770308598</v>
      </c>
      <c r="FM130" s="19">
        <v>43.311377485523103</v>
      </c>
      <c r="FN130" s="19">
        <v>214.40229797159</v>
      </c>
      <c r="FO130" s="19">
        <v>5857.9762540759502</v>
      </c>
      <c r="FP130" s="19">
        <v>3.59982438739724</v>
      </c>
      <c r="FQ130" s="19">
        <v>4324.1893335287496</v>
      </c>
      <c r="FR130" s="19">
        <v>17.456918271245399</v>
      </c>
      <c r="FS130" s="19">
        <v>0.45774978129745603</v>
      </c>
      <c r="FT130" s="19">
        <v>3.06492913365923E-3</v>
      </c>
      <c r="FU130" s="19">
        <v>787.33634102379995</v>
      </c>
      <c r="FV130" s="19">
        <v>20.716931196894802</v>
      </c>
      <c r="FW130" s="19">
        <v>0.66755718087775695</v>
      </c>
      <c r="FX130" s="19">
        <v>10.2424279977827</v>
      </c>
      <c r="FY130" s="19">
        <v>4.0667125687865804</v>
      </c>
      <c r="FZ130" s="19">
        <v>77719.552495749405</v>
      </c>
      <c r="GA130" s="15">
        <v>24532.023000000001</v>
      </c>
      <c r="GB130" s="15">
        <v>6.0999999999999999E-2</v>
      </c>
      <c r="GC130" s="15">
        <v>1E-3</v>
      </c>
      <c r="GD130" s="15">
        <v>0</v>
      </c>
      <c r="GE130" s="15">
        <v>3513.1750000000002</v>
      </c>
      <c r="GF130" s="15">
        <v>0.441</v>
      </c>
      <c r="GG130" s="15">
        <v>0.95099999999999996</v>
      </c>
      <c r="GH130" s="15">
        <v>0</v>
      </c>
      <c r="GI130" s="15">
        <v>48.835999999999999</v>
      </c>
      <c r="GJ130" s="15">
        <v>0</v>
      </c>
      <c r="GK130" s="15">
        <v>0</v>
      </c>
      <c r="GL130" s="15">
        <v>2.7E-2</v>
      </c>
      <c r="GM130" s="15">
        <v>3.0000000000000001E-3</v>
      </c>
      <c r="GN130" s="15">
        <v>0</v>
      </c>
    </row>
    <row r="131" spans="1:196">
      <c r="A131" s="19" t="s">
        <v>379</v>
      </c>
      <c r="B131" s="19" t="s">
        <v>380</v>
      </c>
      <c r="C131" s="19">
        <v>1.0844209575028101</v>
      </c>
      <c r="D131" s="19">
        <v>2.57033383972075</v>
      </c>
      <c r="E131" s="19">
        <v>53.5591748213728</v>
      </c>
      <c r="F131" s="19">
        <v>31.706427212072398</v>
      </c>
      <c r="G131" s="19">
        <v>263.76665334142302</v>
      </c>
      <c r="H131" s="19">
        <v>0.39120128322067499</v>
      </c>
      <c r="I131" s="19">
        <v>416.84465630710702</v>
      </c>
      <c r="J131" s="19">
        <v>66.975616115331704</v>
      </c>
      <c r="K131" s="19">
        <v>0.59647070173565497</v>
      </c>
      <c r="L131" s="19">
        <v>5.5311631166541503E-2</v>
      </c>
      <c r="M131" s="19">
        <v>211.60796109610999</v>
      </c>
      <c r="N131" s="19">
        <v>175.03490724914101</v>
      </c>
      <c r="O131" s="19">
        <v>9.2244462609476201E-3</v>
      </c>
      <c r="P131" s="19">
        <v>2.33980193524068</v>
      </c>
      <c r="Q131" s="19">
        <v>887.48431759650896</v>
      </c>
      <c r="R131" s="19">
        <v>8.1439596834342407E-3</v>
      </c>
      <c r="S131" s="19">
        <v>0.100844248015917</v>
      </c>
      <c r="T131" s="19">
        <v>3.1313752666038202</v>
      </c>
      <c r="U131" s="19">
        <v>0.13963022222993501</v>
      </c>
      <c r="V131" s="19">
        <v>2.6313284392179401</v>
      </c>
      <c r="W131" s="19">
        <v>0.395679959741909</v>
      </c>
      <c r="X131" s="19">
        <v>507.28651777626499</v>
      </c>
      <c r="Y131" s="19">
        <v>1.44047928708455</v>
      </c>
      <c r="Z131" s="19">
        <v>5.2185924469301401</v>
      </c>
      <c r="AA131" s="19">
        <v>0.66018147305400199</v>
      </c>
      <c r="AB131" s="19">
        <v>0.63273545590917502</v>
      </c>
      <c r="AC131" s="19">
        <v>0.33810263296881599</v>
      </c>
      <c r="AD131" s="19">
        <v>1.0136845869586</v>
      </c>
      <c r="AE131" s="19">
        <v>3.8568594569575398</v>
      </c>
      <c r="AF131" s="19">
        <v>18.887955641316999</v>
      </c>
      <c r="AG131" s="19">
        <v>7.1698598893170803E-2</v>
      </c>
      <c r="AH131" s="19">
        <v>1.5158585041379999</v>
      </c>
      <c r="AI131" s="19">
        <v>7.1279416956054398</v>
      </c>
      <c r="AJ131" s="19">
        <v>8198.7314566947698</v>
      </c>
      <c r="AK131" s="19">
        <v>8.4018336982243191</v>
      </c>
      <c r="AL131" s="19">
        <v>7.3256671395388704</v>
      </c>
      <c r="AM131" s="19">
        <v>0.338584956375382</v>
      </c>
      <c r="AN131" s="19">
        <v>15.0993204551419</v>
      </c>
      <c r="AO131" s="19">
        <v>17.382591251997699</v>
      </c>
      <c r="AP131" s="19">
        <v>6.0304743286785998</v>
      </c>
      <c r="AQ131" s="19">
        <v>0.33660195390202302</v>
      </c>
      <c r="AR131" s="19">
        <v>3.6914346545212</v>
      </c>
      <c r="AS131" s="19">
        <v>5.8226482836131703</v>
      </c>
      <c r="AT131" s="19">
        <v>8.6404720017800898</v>
      </c>
      <c r="AU131" s="19">
        <v>10.016977900745299</v>
      </c>
      <c r="AV131" s="19">
        <v>157.020920286902</v>
      </c>
      <c r="AW131" s="19">
        <v>0.533402685487121</v>
      </c>
      <c r="AX131" s="19">
        <v>2.4521380620466902</v>
      </c>
      <c r="AY131" s="19">
        <v>2.5796157913689202</v>
      </c>
      <c r="AZ131" s="19">
        <v>807.53702192154606</v>
      </c>
      <c r="BA131" s="19">
        <v>0.20376988649059399</v>
      </c>
      <c r="BB131" s="39">
        <v>2.2235671310842501E-7</v>
      </c>
      <c r="BC131" s="19">
        <v>0.29462701188870499</v>
      </c>
      <c r="BD131" s="19">
        <v>0.73619089099289903</v>
      </c>
      <c r="BE131" s="19">
        <v>14.756938617876299</v>
      </c>
      <c r="BF131" s="19">
        <v>20.127740568435598</v>
      </c>
      <c r="BG131" s="19">
        <v>1.2151985960799601</v>
      </c>
      <c r="BH131" s="19">
        <v>87.054281091005294</v>
      </c>
      <c r="BI131" s="19">
        <v>1058.40886465063</v>
      </c>
      <c r="BJ131" s="19">
        <v>0.196147128879823</v>
      </c>
      <c r="BK131" s="19">
        <v>4.7011605996511899E-2</v>
      </c>
      <c r="BL131" s="19">
        <v>0.658628622530536</v>
      </c>
      <c r="BM131" s="19">
        <v>298.013791988018</v>
      </c>
      <c r="BN131" s="19">
        <v>14.838379622570001</v>
      </c>
      <c r="BO131" s="19">
        <v>105.81681331431299</v>
      </c>
      <c r="BP131" s="19">
        <v>2.0029211141899901</v>
      </c>
      <c r="BQ131" s="19">
        <v>9.1198273742199092</v>
      </c>
      <c r="BR131" s="19">
        <v>0.107797177857043</v>
      </c>
      <c r="BS131" s="19">
        <v>2.3621374776135701E-3</v>
      </c>
      <c r="BT131" s="19">
        <v>0.136820525759553</v>
      </c>
      <c r="BU131" s="19">
        <v>0.53177886083373704</v>
      </c>
      <c r="BV131" s="19">
        <v>117.55847121526899</v>
      </c>
      <c r="BW131" s="19">
        <v>13.579151539160099</v>
      </c>
      <c r="BX131" s="19">
        <v>18.129576722805702</v>
      </c>
      <c r="BY131" s="19">
        <v>10573.7614570072</v>
      </c>
      <c r="BZ131" s="19">
        <v>480.20519792682501</v>
      </c>
      <c r="CA131" s="19">
        <v>14.140254588086901</v>
      </c>
      <c r="CB131" s="19">
        <v>53.296563555910701</v>
      </c>
      <c r="CC131" s="19">
        <v>30.912326357238399</v>
      </c>
      <c r="CD131" s="19">
        <v>0.24591397020617101</v>
      </c>
      <c r="CE131" s="19">
        <v>1541.72277650971</v>
      </c>
      <c r="CF131" s="19">
        <v>0.83662226039578702</v>
      </c>
      <c r="CG131" s="19">
        <v>16387.262795576898</v>
      </c>
      <c r="CH131" s="19">
        <v>285.65731807771101</v>
      </c>
      <c r="CI131" s="19">
        <v>1.0732164745008499</v>
      </c>
      <c r="CJ131" s="19">
        <v>49.3631063185165</v>
      </c>
      <c r="CK131" s="39">
        <v>9.8905905372544795E-8</v>
      </c>
      <c r="CL131" s="19">
        <v>740.35873384852505</v>
      </c>
      <c r="CM131" s="19">
        <v>1.0821329592461701E-2</v>
      </c>
      <c r="CN131" s="19">
        <v>9.1681892654050991E-3</v>
      </c>
      <c r="CO131" s="19">
        <v>0.17534787835030599</v>
      </c>
      <c r="CP131" s="19">
        <v>28.394705814477302</v>
      </c>
      <c r="CQ131" s="19">
        <v>1.02401995092154E-3</v>
      </c>
      <c r="CR131" s="19">
        <v>8.3541315209250705E-2</v>
      </c>
      <c r="CS131" s="19">
        <v>1.6582622733004899</v>
      </c>
      <c r="CT131" s="19">
        <v>8.8318979961185509</v>
      </c>
      <c r="CU131" s="19">
        <v>33.674575218664899</v>
      </c>
      <c r="CV131" s="19">
        <v>45.794031680899401</v>
      </c>
      <c r="CW131" s="19">
        <v>5.37864680139411</v>
      </c>
      <c r="CX131" s="19">
        <v>611.20899863269403</v>
      </c>
      <c r="CY131" s="19">
        <v>1.9773200295389199</v>
      </c>
      <c r="CZ131" s="19">
        <v>1.4829070863554601</v>
      </c>
      <c r="DA131" s="19">
        <v>28.114917571349899</v>
      </c>
      <c r="DB131" s="19">
        <v>0.862400320743272</v>
      </c>
      <c r="DC131" s="19">
        <v>1.54541839321754</v>
      </c>
      <c r="DD131" s="19">
        <v>146.11261549847401</v>
      </c>
      <c r="DE131" s="19">
        <v>6.60325338416205E-2</v>
      </c>
      <c r="DF131" s="19">
        <v>1.1282227964113101E-2</v>
      </c>
      <c r="DG131" s="19">
        <v>65.692033587648893</v>
      </c>
      <c r="DH131" s="19">
        <v>9.1490295115030396</v>
      </c>
      <c r="DI131" s="19">
        <v>0.56228266392708504</v>
      </c>
      <c r="DJ131" s="19">
        <v>6.4432788089081497E-2</v>
      </c>
      <c r="DK131" s="19">
        <v>4.2712859703773098</v>
      </c>
      <c r="DL131" s="19">
        <v>400.11583928205602</v>
      </c>
      <c r="DM131" s="19">
        <v>217.76050488826499</v>
      </c>
      <c r="DN131" s="19">
        <v>0.43573877988701898</v>
      </c>
      <c r="DO131" s="19">
        <v>0.22016739097788501</v>
      </c>
      <c r="DP131" s="19">
        <v>64.358234390490097</v>
      </c>
      <c r="DQ131" s="19">
        <v>14.0247589626081</v>
      </c>
      <c r="DR131" s="19">
        <v>202.93169813882301</v>
      </c>
      <c r="DS131" s="19">
        <v>729.62920552256605</v>
      </c>
      <c r="DT131" s="19">
        <v>0.43821735617176</v>
      </c>
      <c r="DU131" s="19">
        <v>9.1171711005963498</v>
      </c>
      <c r="DV131" s="19">
        <v>0.96854344417731297</v>
      </c>
      <c r="DW131" s="19">
        <v>29.309461866690899</v>
      </c>
      <c r="DX131" s="19">
        <v>361.49026505568901</v>
      </c>
      <c r="DY131" s="19">
        <v>334.45243049455598</v>
      </c>
      <c r="DZ131" s="19">
        <v>58.091410737098201</v>
      </c>
      <c r="EA131" s="19">
        <v>0</v>
      </c>
      <c r="EB131" s="19">
        <v>13866.3714189203</v>
      </c>
      <c r="EC131" s="19">
        <v>7.6075244588003604E-2</v>
      </c>
      <c r="ED131" s="19">
        <v>12.6331357486311</v>
      </c>
      <c r="EE131" s="19">
        <v>15.517721123678101</v>
      </c>
      <c r="EF131" s="19">
        <v>0.39787768231718001</v>
      </c>
      <c r="EG131" s="39">
        <v>1.03539256951822E-7</v>
      </c>
      <c r="EH131" s="19">
        <v>7.2457284918407E-3</v>
      </c>
      <c r="EI131" s="19">
        <v>682.34073648239598</v>
      </c>
      <c r="EJ131" s="19">
        <v>3.8374682858183999</v>
      </c>
      <c r="EK131" s="19">
        <v>3.2767009288761901</v>
      </c>
      <c r="EL131" s="19">
        <v>2.53695182290285</v>
      </c>
      <c r="EM131" s="19">
        <v>5906.6713608906603</v>
      </c>
      <c r="EN131" s="19">
        <v>4.856718759954</v>
      </c>
      <c r="EO131" s="19">
        <v>8.4043988528687894</v>
      </c>
      <c r="EP131" s="19">
        <v>3.1636029038132598</v>
      </c>
      <c r="EQ131" s="19">
        <v>5.1852251564931499E-3</v>
      </c>
      <c r="ER131" s="19">
        <v>344.45066608121198</v>
      </c>
      <c r="ES131" s="39">
        <v>2.9258485839243802E-7</v>
      </c>
      <c r="ET131" s="19">
        <v>876.35435424841398</v>
      </c>
      <c r="EU131" s="19">
        <v>47.012065976247598</v>
      </c>
      <c r="EV131" s="19">
        <v>8.5649092109302494</v>
      </c>
      <c r="EW131" s="19">
        <v>24.706684165586601</v>
      </c>
      <c r="EX131" s="19">
        <v>0.109400786478612</v>
      </c>
      <c r="EY131" s="19">
        <v>25.817662373732801</v>
      </c>
      <c r="EZ131" s="19">
        <v>183.62013383406699</v>
      </c>
      <c r="FA131" s="19">
        <v>0.12761703298747901</v>
      </c>
      <c r="FB131" s="19">
        <v>2655.8456902809899</v>
      </c>
      <c r="FC131" s="19">
        <v>0.140401378447954</v>
      </c>
      <c r="FD131" s="19">
        <v>2967.0199942450199</v>
      </c>
      <c r="FE131" s="19">
        <v>2.46382829656589</v>
      </c>
      <c r="FF131" s="39">
        <v>1.4617124200846299E-7</v>
      </c>
      <c r="FG131" s="19">
        <v>3.1674539073358199</v>
      </c>
      <c r="FH131" s="19">
        <v>0.258775111209743</v>
      </c>
      <c r="FI131" s="19">
        <v>34.163973525286004</v>
      </c>
      <c r="FJ131" s="19">
        <v>719.86575571451499</v>
      </c>
      <c r="FK131" s="19">
        <v>2.61446918864829</v>
      </c>
      <c r="FL131" s="19">
        <v>9.0224990772264597</v>
      </c>
      <c r="FM131" s="19">
        <v>20.477522964361601</v>
      </c>
      <c r="FN131" s="19">
        <v>3774.7753671801102</v>
      </c>
      <c r="FO131" s="19">
        <v>2413.6369249796899</v>
      </c>
      <c r="FP131" s="19">
        <v>11.7169123124786</v>
      </c>
      <c r="FQ131" s="19">
        <v>1107.73058071944</v>
      </c>
      <c r="FR131" s="19">
        <v>91.396003558384393</v>
      </c>
      <c r="FS131" s="19">
        <v>2.0334256193495701E-2</v>
      </c>
      <c r="FT131" s="39">
        <v>9.9459471120817701E-8</v>
      </c>
      <c r="FU131" s="19">
        <v>21.9770441475967</v>
      </c>
      <c r="FV131" s="19">
        <v>153.308296238759</v>
      </c>
      <c r="FW131" s="19">
        <v>1.47586845540408</v>
      </c>
      <c r="FX131" s="19">
        <v>2.0671783498601699</v>
      </c>
      <c r="FY131" s="19">
        <v>0.57276075514624902</v>
      </c>
      <c r="FZ131" s="19">
        <v>83275.852977646806</v>
      </c>
      <c r="GA131" s="15">
        <v>0</v>
      </c>
      <c r="GB131" s="15">
        <v>0</v>
      </c>
      <c r="GC131" s="15">
        <v>0.17100000000000001</v>
      </c>
      <c r="GD131" s="15">
        <v>0</v>
      </c>
      <c r="GE131" s="15">
        <v>20.693000000000001</v>
      </c>
      <c r="GF131" s="15">
        <v>0</v>
      </c>
      <c r="GG131" s="15">
        <v>0</v>
      </c>
      <c r="GH131" s="15">
        <v>22.161999999999999</v>
      </c>
      <c r="GI131" s="15">
        <v>0</v>
      </c>
      <c r="GJ131" s="15">
        <v>0</v>
      </c>
      <c r="GK131" s="15">
        <v>0</v>
      </c>
      <c r="GL131" s="15">
        <v>0</v>
      </c>
      <c r="GM131" s="15">
        <v>0</v>
      </c>
      <c r="GN131" s="15">
        <v>0</v>
      </c>
    </row>
    <row r="132" spans="1:196">
      <c r="A132" s="19" t="s">
        <v>41</v>
      </c>
      <c r="B132" s="19" t="s">
        <v>381</v>
      </c>
      <c r="C132" s="19">
        <v>54.3887718755498</v>
      </c>
      <c r="D132" s="19">
        <v>19.534497582475598</v>
      </c>
      <c r="E132" s="19">
        <v>1294.85283304065</v>
      </c>
      <c r="F132" s="19">
        <v>1256.56473833633</v>
      </c>
      <c r="G132" s="19">
        <v>1168.2622947953901</v>
      </c>
      <c r="H132" s="19">
        <v>8.8829840853224198</v>
      </c>
      <c r="I132" s="19">
        <v>13534.260781572</v>
      </c>
      <c r="J132" s="19">
        <v>1008.4833918171799</v>
      </c>
      <c r="K132" s="19">
        <v>134.70548783362801</v>
      </c>
      <c r="L132" s="19">
        <v>639.65361209358502</v>
      </c>
      <c r="M132" s="19">
        <v>273.95057242804899</v>
      </c>
      <c r="N132" s="19">
        <v>1201.4066288845199</v>
      </c>
      <c r="O132" s="19">
        <v>11.55854896662</v>
      </c>
      <c r="P132" s="19">
        <v>43.949394111714803</v>
      </c>
      <c r="Q132" s="19">
        <v>2185.3020194675701</v>
      </c>
      <c r="R132" s="19">
        <v>8.4155323470911991</v>
      </c>
      <c r="S132" s="19">
        <v>19.3421345175799</v>
      </c>
      <c r="T132" s="19">
        <v>11.0666664379244</v>
      </c>
      <c r="U132" s="19">
        <v>106.889046959235</v>
      </c>
      <c r="V132" s="19">
        <v>6.3667181567578099</v>
      </c>
      <c r="W132" s="19">
        <v>23.084674753685398</v>
      </c>
      <c r="X132" s="19">
        <v>6835.2378772810398</v>
      </c>
      <c r="Y132" s="19">
        <v>136.43011847204599</v>
      </c>
      <c r="Z132" s="19">
        <v>129.95189512422601</v>
      </c>
      <c r="AA132" s="19">
        <v>31.482928662588598</v>
      </c>
      <c r="AB132" s="19">
        <v>2.2293244106833301</v>
      </c>
      <c r="AC132" s="19">
        <v>2.0647153751187499</v>
      </c>
      <c r="AD132" s="19">
        <v>447.30481940129903</v>
      </c>
      <c r="AE132" s="19">
        <v>33.899120972950001</v>
      </c>
      <c r="AF132" s="19">
        <v>5678.49679486079</v>
      </c>
      <c r="AG132" s="19">
        <v>1.73947097231489</v>
      </c>
      <c r="AH132" s="19">
        <v>3.02566611442239</v>
      </c>
      <c r="AI132" s="19">
        <v>1988.72662291949</v>
      </c>
      <c r="AJ132" s="19">
        <v>176526.45076734299</v>
      </c>
      <c r="AK132" s="19">
        <v>1324.13518207071</v>
      </c>
      <c r="AL132" s="19">
        <v>2.4186325139757599E-2</v>
      </c>
      <c r="AM132" s="19">
        <v>599.753254062628</v>
      </c>
      <c r="AN132" s="19">
        <v>272.24089784204102</v>
      </c>
      <c r="AO132" s="19">
        <v>103.644407807059</v>
      </c>
      <c r="AP132" s="19">
        <v>314.52786789073502</v>
      </c>
      <c r="AQ132" s="19">
        <v>80.644931735452602</v>
      </c>
      <c r="AR132" s="19">
        <v>422.18249642188198</v>
      </c>
      <c r="AS132" s="19">
        <v>2406.2744878517701</v>
      </c>
      <c r="AT132" s="39">
        <v>5.4323714308595099E-8</v>
      </c>
      <c r="AU132" s="19">
        <v>47.828437849123297</v>
      </c>
      <c r="AV132" s="19">
        <v>1484.5244261294099</v>
      </c>
      <c r="AW132" s="19">
        <v>14.9333839985143</v>
      </c>
      <c r="AX132" s="19">
        <v>379.40583787797902</v>
      </c>
      <c r="AY132" s="19">
        <v>674.301234122712</v>
      </c>
      <c r="AZ132" s="19">
        <v>1344.01167432995</v>
      </c>
      <c r="BA132" s="19">
        <v>172.22671043711799</v>
      </c>
      <c r="BB132" s="19">
        <v>13.97771427696</v>
      </c>
      <c r="BC132" s="19">
        <v>6.5021516988942798</v>
      </c>
      <c r="BD132" s="19">
        <v>60.121587203467698</v>
      </c>
      <c r="BE132" s="19">
        <v>5.7771302081495302</v>
      </c>
      <c r="BF132" s="19">
        <v>148.51834581986901</v>
      </c>
      <c r="BG132" s="19">
        <v>266.54387206606401</v>
      </c>
      <c r="BH132" s="19">
        <v>397.74018641949499</v>
      </c>
      <c r="BI132" s="19">
        <v>4365.8242189908697</v>
      </c>
      <c r="BJ132" s="19">
        <v>17.7695280627294</v>
      </c>
      <c r="BK132" s="19">
        <v>2.2348888788776402</v>
      </c>
      <c r="BL132" s="19">
        <v>77.986380809853699</v>
      </c>
      <c r="BM132" s="19">
        <v>9808.6264559082592</v>
      </c>
      <c r="BN132" s="19">
        <v>296.70229139215297</v>
      </c>
      <c r="BO132" s="19">
        <v>1837.5374735801599</v>
      </c>
      <c r="BP132" s="19">
        <v>398.84676465302698</v>
      </c>
      <c r="BQ132" s="19">
        <v>88.347728255202497</v>
      </c>
      <c r="BR132" s="19">
        <v>0.30807795795517201</v>
      </c>
      <c r="BS132" s="19">
        <v>24.2692613966511</v>
      </c>
      <c r="BT132" s="19">
        <v>57.570256728918103</v>
      </c>
      <c r="BU132" s="19">
        <v>156.038361709404</v>
      </c>
      <c r="BV132" s="19">
        <v>33735.918708055899</v>
      </c>
      <c r="BW132" s="19">
        <v>1187.26910764442</v>
      </c>
      <c r="BX132" s="19">
        <v>38.219586683025199</v>
      </c>
      <c r="BY132" s="19">
        <v>15712.0355277001</v>
      </c>
      <c r="BZ132" s="19">
        <v>9004.1237136426298</v>
      </c>
      <c r="CA132" s="19">
        <v>4360.8068878033801</v>
      </c>
      <c r="CB132" s="19">
        <v>928.32553932348799</v>
      </c>
      <c r="CC132" s="19">
        <v>746.09445866597503</v>
      </c>
      <c r="CD132" s="19">
        <v>1523.5526878166399</v>
      </c>
      <c r="CE132" s="19">
        <v>3686.7854122163999</v>
      </c>
      <c r="CF132" s="19">
        <v>25.731262348336799</v>
      </c>
      <c r="CG132" s="19">
        <v>35344.9734706288</v>
      </c>
      <c r="CH132" s="19">
        <v>769.69416799308601</v>
      </c>
      <c r="CI132" s="19">
        <v>546.05161927227095</v>
      </c>
      <c r="CJ132" s="19">
        <v>176.33332021576101</v>
      </c>
      <c r="CK132" s="19">
        <v>9.7647547579745098</v>
      </c>
      <c r="CL132" s="19">
        <v>1489.38677486443</v>
      </c>
      <c r="CM132" s="19">
        <v>47.938627928266897</v>
      </c>
      <c r="CN132" s="19">
        <v>138.63668463925501</v>
      </c>
      <c r="CO132" s="19">
        <v>54.970561992517297</v>
      </c>
      <c r="CP132" s="19">
        <v>222.66847795569399</v>
      </c>
      <c r="CQ132" s="19">
        <v>0.29255578136037502</v>
      </c>
      <c r="CR132" s="19">
        <v>374.00563228319203</v>
      </c>
      <c r="CS132" s="19">
        <v>619.00976739301302</v>
      </c>
      <c r="CT132" s="19">
        <v>333.57974548543802</v>
      </c>
      <c r="CU132" s="19">
        <v>90.581395935624798</v>
      </c>
      <c r="CV132" s="19">
        <v>31.708236201489001</v>
      </c>
      <c r="CW132" s="19">
        <v>16.696566586122501</v>
      </c>
      <c r="CX132" s="19">
        <v>7747.5523539694796</v>
      </c>
      <c r="CY132" s="19">
        <v>10.293707041908499</v>
      </c>
      <c r="CZ132" s="19">
        <v>25.017652937769501</v>
      </c>
      <c r="DA132" s="19">
        <v>701.03908740502402</v>
      </c>
      <c r="DB132" s="19">
        <v>5.0978963904327896</v>
      </c>
      <c r="DC132" s="19">
        <v>39.944783118195502</v>
      </c>
      <c r="DD132" s="19">
        <v>13304.390154185399</v>
      </c>
      <c r="DE132" s="19">
        <v>348.86314031976701</v>
      </c>
      <c r="DF132" s="19">
        <v>2.0166247686982999</v>
      </c>
      <c r="DG132" s="19">
        <v>516.16862643945103</v>
      </c>
      <c r="DH132" s="19">
        <v>45.532477245698999</v>
      </c>
      <c r="DI132" s="19">
        <v>516.85430822258104</v>
      </c>
      <c r="DJ132" s="19">
        <v>5.0298888980274103</v>
      </c>
      <c r="DK132" s="19">
        <v>32.372531225254399</v>
      </c>
      <c r="DL132" s="19">
        <v>4182.0232550820501</v>
      </c>
      <c r="DM132" s="19">
        <v>1564.1536094323801</v>
      </c>
      <c r="DN132" s="19">
        <v>150.666790168559</v>
      </c>
      <c r="DO132" s="19">
        <v>3.6890993045235598</v>
      </c>
      <c r="DP132" s="19">
        <v>1333.0851427559701</v>
      </c>
      <c r="DQ132" s="19">
        <v>5653.5814750834297</v>
      </c>
      <c r="DR132" s="19">
        <v>480.95926264313903</v>
      </c>
      <c r="DS132" s="19">
        <v>703.67128460991796</v>
      </c>
      <c r="DT132" s="19">
        <v>1256.60936995772</v>
      </c>
      <c r="DU132" s="19">
        <v>204.90683424538901</v>
      </c>
      <c r="DV132" s="19">
        <v>188.807938668454</v>
      </c>
      <c r="DW132" s="19">
        <v>1486.4327529751399</v>
      </c>
      <c r="DX132" s="19">
        <v>9000.3625991564495</v>
      </c>
      <c r="DY132" s="19">
        <v>3033.9737757651401</v>
      </c>
      <c r="DZ132" s="19">
        <v>490.25523938092101</v>
      </c>
      <c r="EA132" s="19">
        <v>774.05988688803802</v>
      </c>
      <c r="EB132" s="19">
        <v>0</v>
      </c>
      <c r="EC132" s="19">
        <v>7.8955493956894998</v>
      </c>
      <c r="ED132" s="19">
        <v>548.35075241737297</v>
      </c>
      <c r="EE132" s="19">
        <v>7121.48592818005</v>
      </c>
      <c r="EF132" s="19">
        <v>56.095043492171897</v>
      </c>
      <c r="EG132" s="19">
        <v>31.517293597862601</v>
      </c>
      <c r="EH132" s="19">
        <v>0.60258112794007102</v>
      </c>
      <c r="EI132" s="19">
        <v>8932.8463209742404</v>
      </c>
      <c r="EJ132" s="19">
        <v>116.433436179517</v>
      </c>
      <c r="EK132" s="19">
        <v>94.613131719169999</v>
      </c>
      <c r="EL132" s="19">
        <v>7.9042631756535302</v>
      </c>
      <c r="EM132" s="19">
        <v>17747.3752974653</v>
      </c>
      <c r="EN132" s="19">
        <v>3768.69817458126</v>
      </c>
      <c r="EO132" s="19">
        <v>1597.2758621642599</v>
      </c>
      <c r="EP132" s="19">
        <v>19.2085893244791</v>
      </c>
      <c r="EQ132" s="19">
        <v>4.9575556900075202E-2</v>
      </c>
      <c r="ER132" s="19">
        <v>1149.43794746088</v>
      </c>
      <c r="ES132" s="19">
        <v>1.0592258146389499</v>
      </c>
      <c r="ET132" s="19">
        <v>2749.8089273946498</v>
      </c>
      <c r="EU132" s="19">
        <v>289.920519076895</v>
      </c>
      <c r="EV132" s="19">
        <v>63.125211044420297</v>
      </c>
      <c r="EW132" s="19">
        <v>250.87076259618499</v>
      </c>
      <c r="EX132" s="19">
        <v>7.6525849930013896</v>
      </c>
      <c r="EY132" s="19">
        <v>1056.5389774529301</v>
      </c>
      <c r="EZ132" s="19">
        <v>969.86390957151605</v>
      </c>
      <c r="FA132" s="19">
        <v>162.33147049350001</v>
      </c>
      <c r="FB132" s="19">
        <v>16122.0450897795</v>
      </c>
      <c r="FC132" s="19">
        <v>14.069872180419299</v>
      </c>
      <c r="FD132" s="19">
        <v>8152.9504642300899</v>
      </c>
      <c r="FE132" s="19">
        <v>18.596762857261002</v>
      </c>
      <c r="FF132" s="19">
        <v>10.868793596414299</v>
      </c>
      <c r="FG132" s="19">
        <v>152.15496738513801</v>
      </c>
      <c r="FH132" s="19">
        <v>112.90167362261199</v>
      </c>
      <c r="FI132" s="19">
        <v>185.04022385746799</v>
      </c>
      <c r="FJ132" s="19">
        <v>7061.23732739959</v>
      </c>
      <c r="FK132" s="19">
        <v>532.31444967873995</v>
      </c>
      <c r="FL132" s="19">
        <v>24.5458846233131</v>
      </c>
      <c r="FM132" s="19">
        <v>277.67675394431302</v>
      </c>
      <c r="FN132" s="19">
        <v>6093.4930740954196</v>
      </c>
      <c r="FO132" s="19">
        <v>7584.3994219935503</v>
      </c>
      <c r="FP132" s="19">
        <v>134.32208591333</v>
      </c>
      <c r="FQ132" s="19">
        <v>91115.093418389093</v>
      </c>
      <c r="FR132" s="19">
        <v>124.31695599195</v>
      </c>
      <c r="FS132" s="19">
        <v>1219.8268579564699</v>
      </c>
      <c r="FT132" s="19">
        <v>5.1724244414543801</v>
      </c>
      <c r="FU132" s="19">
        <v>1724.2067100094</v>
      </c>
      <c r="FV132" s="19">
        <v>33127.578234415298</v>
      </c>
      <c r="FW132" s="19">
        <v>126.625826142327</v>
      </c>
      <c r="FX132" s="19">
        <v>26.599085191663701</v>
      </c>
      <c r="FY132" s="19">
        <v>31.965657956185101</v>
      </c>
      <c r="FZ132" s="19">
        <v>628251.393695798</v>
      </c>
      <c r="GA132" s="15">
        <v>6484.9920000000002</v>
      </c>
      <c r="GB132" s="15">
        <v>448.70100000000002</v>
      </c>
      <c r="GC132" s="15">
        <v>751.774</v>
      </c>
      <c r="GD132" s="15">
        <v>905.94299999999998</v>
      </c>
      <c r="GE132" s="15">
        <v>1167.6369999999999</v>
      </c>
      <c r="GF132" s="15">
        <v>9255.125</v>
      </c>
      <c r="GG132" s="15">
        <v>586.52599999999995</v>
      </c>
      <c r="GH132" s="15">
        <v>1382.9159999999999</v>
      </c>
      <c r="GI132" s="15">
        <v>287699.33299999998</v>
      </c>
      <c r="GJ132" s="15">
        <v>0.94199999999999995</v>
      </c>
      <c r="GK132" s="15">
        <v>3256.7420000000002</v>
      </c>
      <c r="GL132" s="15">
        <v>26.818000000000001</v>
      </c>
      <c r="GM132" s="15">
        <v>1139.9639999999999</v>
      </c>
      <c r="GN132" s="15">
        <v>2.8000000000000001E-2</v>
      </c>
    </row>
    <row r="133" spans="1:196">
      <c r="A133" s="19" t="s">
        <v>382</v>
      </c>
      <c r="B133" s="19" t="s">
        <v>383</v>
      </c>
      <c r="C133" s="19">
        <v>0.39414688705413198</v>
      </c>
      <c r="D133" s="19">
        <v>0.27584875261582298</v>
      </c>
      <c r="E133" s="19">
        <v>1.11473268792652</v>
      </c>
      <c r="F133" s="19">
        <v>1.5634349831210299E-3</v>
      </c>
      <c r="G133" s="19">
        <v>3.0448483937043299E-2</v>
      </c>
      <c r="H133" s="19">
        <v>1.58588509220233</v>
      </c>
      <c r="I133" s="19">
        <v>0.38348354138548402</v>
      </c>
      <c r="J133" s="19">
        <v>42.600062247216997</v>
      </c>
      <c r="K133" s="19">
        <v>7.63705405612414</v>
      </c>
      <c r="L133" s="19">
        <v>3.1310446572012297E-2</v>
      </c>
      <c r="M133" s="19">
        <v>0.26559466631134299</v>
      </c>
      <c r="N133" s="19">
        <v>0.81040737373313498</v>
      </c>
      <c r="O133" s="19">
        <v>2.0629674286340601E-2</v>
      </c>
      <c r="P133" s="19">
        <v>165.351567192711</v>
      </c>
      <c r="Q133" s="19">
        <v>34.3796890140447</v>
      </c>
      <c r="R133" s="19">
        <v>0.41521168931180602</v>
      </c>
      <c r="S133" s="19">
        <v>4.3567780674226703E-3</v>
      </c>
      <c r="T133" s="39">
        <v>1.7802511700602E-7</v>
      </c>
      <c r="U133" s="19">
        <v>3.16290170194229E-3</v>
      </c>
      <c r="V133" s="19">
        <v>1.69392222259931</v>
      </c>
      <c r="W133" s="19">
        <v>2.2245912531042998E-3</v>
      </c>
      <c r="X133" s="19">
        <v>1.48328184324267E-2</v>
      </c>
      <c r="Y133" s="19">
        <v>7.7435859341726298E-4</v>
      </c>
      <c r="Z133" s="19">
        <v>73.278160898989</v>
      </c>
      <c r="AA133" s="19">
        <v>6.2296313354312301E-2</v>
      </c>
      <c r="AB133" s="39">
        <v>1.4661273821982E-7</v>
      </c>
      <c r="AC133" s="19">
        <v>5.1888908313100397E-2</v>
      </c>
      <c r="AD133" s="19">
        <v>0.14851996420607999</v>
      </c>
      <c r="AE133" s="19">
        <v>3.03079617652223E-2</v>
      </c>
      <c r="AF133" s="19">
        <v>4.7524213079260997</v>
      </c>
      <c r="AG133" s="19">
        <v>2.0430327362019302E-2</v>
      </c>
      <c r="AH133" s="39">
        <v>2.5243482414962198E-7</v>
      </c>
      <c r="AI133" s="19">
        <v>0.21853006078863799</v>
      </c>
      <c r="AJ133" s="19">
        <v>22.602628623371601</v>
      </c>
      <c r="AK133" s="19">
        <v>2.63943210435462E-2</v>
      </c>
      <c r="AL133" s="19">
        <v>1.35543963115423E-2</v>
      </c>
      <c r="AM133" s="19">
        <v>0.184769524634917</v>
      </c>
      <c r="AN133" s="19">
        <v>1.35581765798649E-3</v>
      </c>
      <c r="AO133" s="19">
        <v>0.57536747330927096</v>
      </c>
      <c r="AP133" s="19">
        <v>0.42991183607961903</v>
      </c>
      <c r="AQ133" s="19">
        <v>2.9509169071189001E-4</v>
      </c>
      <c r="AR133" s="19">
        <v>6.27379710285995</v>
      </c>
      <c r="AS133" s="19">
        <v>31.569159382595402</v>
      </c>
      <c r="AT133" s="19">
        <v>1.3577117795017101E-3</v>
      </c>
      <c r="AU133" s="19">
        <v>2.7753621934858801E-2</v>
      </c>
      <c r="AV133" s="19">
        <v>3.1691267273606298</v>
      </c>
      <c r="AW133" s="39">
        <v>2.05810400204056E-8</v>
      </c>
      <c r="AX133" s="19">
        <v>3.3394584644798699E-2</v>
      </c>
      <c r="AY133" s="19">
        <v>5.5495468719989399E-3</v>
      </c>
      <c r="AZ133" s="19">
        <v>2.4211136156532498</v>
      </c>
      <c r="BA133" s="19">
        <v>2.7287852042655299E-3</v>
      </c>
      <c r="BB133" s="19">
        <v>1.6155292385826301</v>
      </c>
      <c r="BC133" s="39">
        <v>1.72066832970737E-7</v>
      </c>
      <c r="BD133" s="19">
        <v>7.0901905044171301</v>
      </c>
      <c r="BE133" s="19">
        <v>0.33920104101895299</v>
      </c>
      <c r="BF133" s="19">
        <v>1.65842002186609E-4</v>
      </c>
      <c r="BG133" s="19">
        <v>1.8259509777990399E-4</v>
      </c>
      <c r="BH133" s="19">
        <v>0.49776513974201603</v>
      </c>
      <c r="BI133" s="19">
        <v>54.306448782831403</v>
      </c>
      <c r="BJ133" s="19">
        <v>0.148938856036505</v>
      </c>
      <c r="BK133" s="39">
        <v>4.36983354300983E-8</v>
      </c>
      <c r="BL133" s="19">
        <v>19.116960290658799</v>
      </c>
      <c r="BM133" s="19">
        <v>187.09975438954299</v>
      </c>
      <c r="BN133" s="19">
        <v>0.78040695206112698</v>
      </c>
      <c r="BO133" s="19">
        <v>33.680392686966798</v>
      </c>
      <c r="BP133" s="19">
        <v>1.14352751320744E-4</v>
      </c>
      <c r="BQ133" s="19">
        <v>7.75452034248863E-2</v>
      </c>
      <c r="BR133" s="39">
        <v>1.01211172136361E-7</v>
      </c>
      <c r="BS133" s="19">
        <v>1.90252855401498E-4</v>
      </c>
      <c r="BT133" s="19">
        <v>1.08849323252654</v>
      </c>
      <c r="BU133" s="19">
        <v>0.26149028502580202</v>
      </c>
      <c r="BV133" s="19">
        <v>0.39721808884120902</v>
      </c>
      <c r="BW133" s="19">
        <v>13.862717434561601</v>
      </c>
      <c r="BX133" s="19">
        <v>0.234267552212475</v>
      </c>
      <c r="BY133" s="19">
        <v>1.5680415686223601</v>
      </c>
      <c r="BZ133" s="19">
        <v>9.0382823285474707</v>
      </c>
      <c r="CA133" s="19">
        <v>0.87149432964667695</v>
      </c>
      <c r="CB133" s="19">
        <v>13.941168092600501</v>
      </c>
      <c r="CC133" s="19">
        <v>0.40853964201582998</v>
      </c>
      <c r="CD133" s="19">
        <v>6.3683774169084701</v>
      </c>
      <c r="CE133" s="19">
        <v>328.61717693483803</v>
      </c>
      <c r="CF133" s="19">
        <v>2.3405399270287199E-2</v>
      </c>
      <c r="CG133" s="19">
        <v>1.5105515925503501</v>
      </c>
      <c r="CH133" s="19">
        <v>2.0058252383114201</v>
      </c>
      <c r="CI133" s="19">
        <v>41.970227190977297</v>
      </c>
      <c r="CJ133" s="19">
        <v>4.2252285580751801E-2</v>
      </c>
      <c r="CK133" s="39">
        <v>1.1380027752100801E-7</v>
      </c>
      <c r="CL133" s="19">
        <v>0.101640078043042</v>
      </c>
      <c r="CM133" s="19">
        <v>1.1310826464330499</v>
      </c>
      <c r="CN133" s="19">
        <v>1.56687150979232E-3</v>
      </c>
      <c r="CO133" s="19">
        <v>6.6272837440623498</v>
      </c>
      <c r="CP133" s="19">
        <v>12.0883596555024</v>
      </c>
      <c r="CQ133" s="39">
        <v>1.6311698677960801E-7</v>
      </c>
      <c r="CR133" s="19">
        <v>3.3767698629537401E-3</v>
      </c>
      <c r="CS133" s="19">
        <v>0.72013584638705697</v>
      </c>
      <c r="CT133" s="19">
        <v>11.7942913520648</v>
      </c>
      <c r="CU133" s="19">
        <v>1.63726718557226</v>
      </c>
      <c r="CV133" s="19">
        <v>4.0279510710915902E-3</v>
      </c>
      <c r="CW133" s="39">
        <v>2.6896525947637399E-5</v>
      </c>
      <c r="CX133" s="19">
        <v>7.32388612566643</v>
      </c>
      <c r="CY133" s="19">
        <v>4.1965120675746703E-2</v>
      </c>
      <c r="CZ133" s="19">
        <v>4.4837866921366397E-2</v>
      </c>
      <c r="DA133" s="19">
        <v>0.12015758548408</v>
      </c>
      <c r="DB133" s="19">
        <v>4.83723009737642E-3</v>
      </c>
      <c r="DC133" s="19">
        <v>0.150236502176193</v>
      </c>
      <c r="DD133" s="19">
        <v>2.3930869123247E-2</v>
      </c>
      <c r="DE133" s="19">
        <v>0.65778719864583002</v>
      </c>
      <c r="DF133" s="19">
        <v>0.13819182894264601</v>
      </c>
      <c r="DG133" s="19">
        <v>0.41202825296328799</v>
      </c>
      <c r="DH133" s="19">
        <v>2.3484236696560399E-3</v>
      </c>
      <c r="DI133" s="19">
        <v>2.4742924317672301</v>
      </c>
      <c r="DJ133" s="19">
        <v>8.2410269237567205E-4</v>
      </c>
      <c r="DK133" s="19">
        <v>0.306107797946852</v>
      </c>
      <c r="DL133" s="19">
        <v>27.603698269584001</v>
      </c>
      <c r="DM133" s="19">
        <v>3.02844746986419E-2</v>
      </c>
      <c r="DN133" s="19">
        <v>1.24926347064736E-4</v>
      </c>
      <c r="DO133" s="19">
        <v>1.4397229562690799E-2</v>
      </c>
      <c r="DP133" s="19">
        <v>1.15346936579494</v>
      </c>
      <c r="DQ133" s="19">
        <v>0.70247982542124399</v>
      </c>
      <c r="DR133" s="19">
        <v>0.55576229506714203</v>
      </c>
      <c r="DS133" s="19">
        <v>0.66237595652347903</v>
      </c>
      <c r="DT133" s="19">
        <v>0.69336175082238705</v>
      </c>
      <c r="DU133" s="39">
        <v>1.9901678956843401E-7</v>
      </c>
      <c r="DV133" s="39">
        <v>2.53938105516227E-5</v>
      </c>
      <c r="DW133" s="19">
        <v>3.43580219512274E-3</v>
      </c>
      <c r="DX133" s="19">
        <v>0.24556564182409599</v>
      </c>
      <c r="DY133" s="19">
        <v>92.901535924187399</v>
      </c>
      <c r="DZ133" s="19">
        <v>5.59673269965056</v>
      </c>
      <c r="EA133" s="19">
        <v>0.58805785461033799</v>
      </c>
      <c r="EB133" s="19">
        <v>0.38316046619580102</v>
      </c>
      <c r="EC133" s="19">
        <v>0</v>
      </c>
      <c r="ED133" s="19">
        <v>590.91950530496104</v>
      </c>
      <c r="EE133" s="19">
        <v>474.96116756338699</v>
      </c>
      <c r="EF133" s="19">
        <v>1.8200864850801E-2</v>
      </c>
      <c r="EG133" s="39">
        <v>9.6523174414912994E-8</v>
      </c>
      <c r="EH133" s="19">
        <v>1.7089498781993399E-2</v>
      </c>
      <c r="EI133" s="19">
        <v>3.02880892594741</v>
      </c>
      <c r="EJ133" s="19">
        <v>0.20047866370378201</v>
      </c>
      <c r="EK133" s="19">
        <v>6.8977718953032401</v>
      </c>
      <c r="EL133" s="19">
        <v>2.1438008524686001E-2</v>
      </c>
      <c r="EM133" s="19">
        <v>0.57404500420946403</v>
      </c>
      <c r="EN133" s="19">
        <v>10.7512941942651</v>
      </c>
      <c r="EO133" s="19">
        <v>1.16849527536409</v>
      </c>
      <c r="EP133" s="39">
        <v>1.3011933537155299E-7</v>
      </c>
      <c r="EQ133" s="19">
        <v>2.6813124829933401E-4</v>
      </c>
      <c r="ER133" s="19">
        <v>0.131242403497841</v>
      </c>
      <c r="ES133" s="39">
        <v>3.4356016096572702E-7</v>
      </c>
      <c r="ET133" s="19">
        <v>29.287648702870602</v>
      </c>
      <c r="EU133" s="19">
        <v>0.66855287399107599</v>
      </c>
      <c r="EV133" s="19">
        <v>1.56615903948828E-2</v>
      </c>
      <c r="EW133" s="19">
        <v>2.00856582757282</v>
      </c>
      <c r="EX133" s="39">
        <v>1.07421976051907E-7</v>
      </c>
      <c r="EY133" s="19">
        <v>10.8427626757505</v>
      </c>
      <c r="EZ133" s="19">
        <v>47.222776412040297</v>
      </c>
      <c r="FA133" s="19">
        <v>5.0102340361105302</v>
      </c>
      <c r="FB133" s="19">
        <v>1.10218301646794</v>
      </c>
      <c r="FC133" s="19">
        <v>0.44801401057564799</v>
      </c>
      <c r="FD133" s="19">
        <v>0.94981246725536495</v>
      </c>
      <c r="FE133" s="19">
        <v>3.8930093382873698</v>
      </c>
      <c r="FF133" s="39">
        <v>1.3731434360181999E-7</v>
      </c>
      <c r="FG133" s="19">
        <v>7.1743846443752504E-4</v>
      </c>
      <c r="FH133" s="19">
        <v>4.2060945007768198E-3</v>
      </c>
      <c r="FI133" s="19">
        <v>4.5534405949595701E-2</v>
      </c>
      <c r="FJ133" s="19">
        <v>93.421048621402207</v>
      </c>
      <c r="FK133" s="19">
        <v>2.5670795027604001</v>
      </c>
      <c r="FL133" s="19">
        <v>5.5346143040946099E-3</v>
      </c>
      <c r="FM133" s="19">
        <v>71.169248816529404</v>
      </c>
      <c r="FN133" s="19">
        <v>1.41354216784055</v>
      </c>
      <c r="FO133" s="19">
        <v>363.682348384671</v>
      </c>
      <c r="FP133" s="19">
        <v>9.7498825378007602E-3</v>
      </c>
      <c r="FQ133" s="19">
        <v>27.913545160021901</v>
      </c>
      <c r="FR133" s="19">
        <v>0.177359054787945</v>
      </c>
      <c r="FS133" s="19">
        <v>6.4601485179078901</v>
      </c>
      <c r="FT133" s="19">
        <v>3.9150934108175004E-3</v>
      </c>
      <c r="FU133" s="19">
        <v>5.9225319764606198E-3</v>
      </c>
      <c r="FV133" s="19">
        <v>1.5725237947189601</v>
      </c>
      <c r="FW133" s="19">
        <v>7.4575044819558595E-2</v>
      </c>
      <c r="FX133" s="19">
        <v>0.104969129848463</v>
      </c>
      <c r="FY133" s="19">
        <v>0.792521535762163</v>
      </c>
      <c r="FZ133" s="19">
        <v>3066.3895144509802</v>
      </c>
      <c r="GA133" s="15">
        <v>238.315</v>
      </c>
      <c r="GB133" s="15">
        <v>0</v>
      </c>
      <c r="GC133" s="15">
        <v>1.2999999999999999E-2</v>
      </c>
      <c r="GD133" s="15">
        <v>0</v>
      </c>
      <c r="GE133" s="15">
        <v>0.249</v>
      </c>
      <c r="GF133" s="15">
        <v>0</v>
      </c>
      <c r="GG133" s="15">
        <v>0</v>
      </c>
      <c r="GH133" s="15">
        <v>1.9E-2</v>
      </c>
      <c r="GI133" s="15">
        <v>0</v>
      </c>
      <c r="GJ133" s="15">
        <v>3.2000000000000001E-2</v>
      </c>
      <c r="GK133" s="15">
        <v>0</v>
      </c>
      <c r="GL133" s="15">
        <v>204.857</v>
      </c>
      <c r="GM133" s="15">
        <v>5.1740000000000004</v>
      </c>
      <c r="GN133" s="15">
        <v>0</v>
      </c>
    </row>
    <row r="134" spans="1:196">
      <c r="A134" s="19" t="s">
        <v>386</v>
      </c>
      <c r="B134" s="19" t="s">
        <v>387</v>
      </c>
      <c r="C134" s="19">
        <v>6.5815497079480103</v>
      </c>
      <c r="D134" s="19">
        <v>71.279779455757605</v>
      </c>
      <c r="E134" s="19">
        <v>398.455334167334</v>
      </c>
      <c r="F134" s="19">
        <v>7.5584853136064902</v>
      </c>
      <c r="G134" s="19">
        <v>29.548239842293299</v>
      </c>
      <c r="H134" s="19">
        <v>4.6196243677601698</v>
      </c>
      <c r="I134" s="19">
        <v>110.505872205229</v>
      </c>
      <c r="J134" s="19">
        <v>2829.87705993393</v>
      </c>
      <c r="K134" s="19">
        <v>49.319450381012501</v>
      </c>
      <c r="L134" s="19">
        <v>9.0080014632004796E-2</v>
      </c>
      <c r="M134" s="19">
        <v>9.1540551892454403</v>
      </c>
      <c r="N134" s="19">
        <v>12.1497553552057</v>
      </c>
      <c r="O134" s="19">
        <v>0.25990158883644199</v>
      </c>
      <c r="P134" s="19">
        <v>37.806224132583502</v>
      </c>
      <c r="Q134" s="19">
        <v>1915.1403830502099</v>
      </c>
      <c r="R134" s="19">
        <v>9.0109132865989103</v>
      </c>
      <c r="S134" s="19">
        <v>0.75959956533786499</v>
      </c>
      <c r="T134" s="19">
        <v>2.2585576881248601E-2</v>
      </c>
      <c r="U134" s="19">
        <v>1.14351939963962</v>
      </c>
      <c r="V134" s="19">
        <v>95.910264208015803</v>
      </c>
      <c r="W134" s="19">
        <v>2.9722340464587299E-2</v>
      </c>
      <c r="X134" s="19">
        <v>217.45496475385301</v>
      </c>
      <c r="Y134" s="19">
        <v>0.330977281830658</v>
      </c>
      <c r="Z134" s="19">
        <v>2216.3376151802099</v>
      </c>
      <c r="AA134" s="19">
        <v>1.2536154637549299</v>
      </c>
      <c r="AB134" s="19">
        <v>0.11040746441601</v>
      </c>
      <c r="AC134" s="19">
        <v>0.80965131136666002</v>
      </c>
      <c r="AD134" s="19">
        <v>0.57084701990588205</v>
      </c>
      <c r="AE134" s="19">
        <v>4.2157883820105502</v>
      </c>
      <c r="AF134" s="19">
        <v>308.095917338871</v>
      </c>
      <c r="AG134" s="19">
        <v>0.123072557797594</v>
      </c>
      <c r="AH134" s="19">
        <v>1.98562184589454</v>
      </c>
      <c r="AI134" s="19">
        <v>38.884157524714901</v>
      </c>
      <c r="AJ134" s="19">
        <v>775.31960223100998</v>
      </c>
      <c r="AK134" s="19">
        <v>138.09000427495701</v>
      </c>
      <c r="AL134" s="19">
        <v>0.26458826482870501</v>
      </c>
      <c r="AM134" s="19">
        <v>9.2587461701674503</v>
      </c>
      <c r="AN134" s="19">
        <v>2.3261892225178999</v>
      </c>
      <c r="AO134" s="19">
        <v>8.9493532108100293</v>
      </c>
      <c r="AP134" s="19">
        <v>205.04659026128601</v>
      </c>
      <c r="AQ134" s="19">
        <v>3.69265778760637</v>
      </c>
      <c r="AR134" s="19">
        <v>107.52785234667</v>
      </c>
      <c r="AS134" s="19">
        <v>1667.62386326254</v>
      </c>
      <c r="AT134" s="19">
        <v>4.1480553626457799E-2</v>
      </c>
      <c r="AU134" s="19">
        <v>8.9074021620674007</v>
      </c>
      <c r="AV134" s="19">
        <v>524.43664035277402</v>
      </c>
      <c r="AW134" s="19">
        <v>6.3774457646312603</v>
      </c>
      <c r="AX134" s="19">
        <v>2.0971930945144002</v>
      </c>
      <c r="AY134" s="19">
        <v>8.5144488154925302</v>
      </c>
      <c r="AZ134" s="19">
        <v>396.29729479735403</v>
      </c>
      <c r="BA134" s="19">
        <v>0.350730574615844</v>
      </c>
      <c r="BB134" s="19">
        <v>2.08098985625666</v>
      </c>
      <c r="BC134" s="19">
        <v>2.2051066380522601</v>
      </c>
      <c r="BD134" s="19">
        <v>63.112517088427303</v>
      </c>
      <c r="BE134" s="19">
        <v>4.2468411658348098</v>
      </c>
      <c r="BF134" s="19">
        <v>50.813858960697402</v>
      </c>
      <c r="BG134" s="19">
        <v>0.17902597053541899</v>
      </c>
      <c r="BH134" s="19">
        <v>211.47370792039999</v>
      </c>
      <c r="BI134" s="19">
        <v>6201.9820036661404</v>
      </c>
      <c r="BJ134" s="19">
        <v>5.6147056695109798</v>
      </c>
      <c r="BK134" s="19">
        <v>0.18168596590597499</v>
      </c>
      <c r="BL134" s="19">
        <v>184.72438220708401</v>
      </c>
      <c r="BM134" s="19">
        <v>17078.3060239447</v>
      </c>
      <c r="BN134" s="19">
        <v>9.6553842601034301</v>
      </c>
      <c r="BO134" s="19">
        <v>980.22372310651099</v>
      </c>
      <c r="BP134" s="19">
        <v>2.10287012087006</v>
      </c>
      <c r="BQ134" s="19">
        <v>4.3404589270261704</v>
      </c>
      <c r="BR134" s="19">
        <v>0.221290334115503</v>
      </c>
      <c r="BS134" s="19">
        <v>4.0533477081085403</v>
      </c>
      <c r="BT134" s="19">
        <v>1.5499945070891801</v>
      </c>
      <c r="BU134" s="19">
        <v>0.15001423998190699</v>
      </c>
      <c r="BV134" s="19">
        <v>59.842822126783403</v>
      </c>
      <c r="BW134" s="19">
        <v>3672.4029196373599</v>
      </c>
      <c r="BX134" s="19">
        <v>19.159215987400199</v>
      </c>
      <c r="BY134" s="19">
        <v>323.38628104686501</v>
      </c>
      <c r="BZ134" s="19">
        <v>25.405423968011199</v>
      </c>
      <c r="CA134" s="19">
        <v>318.34937713225798</v>
      </c>
      <c r="CB134" s="19">
        <v>41.570531446165397</v>
      </c>
      <c r="CC134" s="19">
        <v>654.07384734872096</v>
      </c>
      <c r="CD134" s="19">
        <v>592.78468141674</v>
      </c>
      <c r="CE134" s="19">
        <v>9245.76216707606</v>
      </c>
      <c r="CF134" s="19">
        <v>0.118514378903081</v>
      </c>
      <c r="CG134" s="19">
        <v>259.25222550162698</v>
      </c>
      <c r="CH134" s="19">
        <v>251.89726637711701</v>
      </c>
      <c r="CI134" s="19">
        <v>63.116280622887501</v>
      </c>
      <c r="CJ134" s="19">
        <v>4.5533305779970004</v>
      </c>
      <c r="CK134" s="39">
        <v>6.7042151016277905E-7</v>
      </c>
      <c r="CL134" s="19">
        <v>59.557302420784602</v>
      </c>
      <c r="CM134" s="19">
        <v>2.0753901234009899</v>
      </c>
      <c r="CN134" s="19">
        <v>0.54730515873866903</v>
      </c>
      <c r="CO134" s="19">
        <v>20.4278275926481</v>
      </c>
      <c r="CP134" s="19">
        <v>249.844870948146</v>
      </c>
      <c r="CQ134" s="19">
        <v>8.4171192123310892E-3</v>
      </c>
      <c r="CR134" s="19">
        <v>6.1428409993678397</v>
      </c>
      <c r="CS134" s="19">
        <v>155.410601561086</v>
      </c>
      <c r="CT134" s="19">
        <v>117.491783243657</v>
      </c>
      <c r="CU134" s="19">
        <v>290.64258698188303</v>
      </c>
      <c r="CV134" s="19">
        <v>2.7487045427929702</v>
      </c>
      <c r="CW134" s="19">
        <v>0.55573488718682296</v>
      </c>
      <c r="CX134" s="19">
        <v>20.916397553721701</v>
      </c>
      <c r="CY134" s="19">
        <v>0.25442549533245601</v>
      </c>
      <c r="CZ134" s="19">
        <v>4.4790949527560304</v>
      </c>
      <c r="DA134" s="19">
        <v>46.314205302387599</v>
      </c>
      <c r="DB134" s="19">
        <v>4.4253862719918597</v>
      </c>
      <c r="DC134" s="19">
        <v>3.4726659494526602</v>
      </c>
      <c r="DD134" s="19">
        <v>201.714301319008</v>
      </c>
      <c r="DE134" s="19">
        <v>1.47263147047506</v>
      </c>
      <c r="DF134" s="19">
        <v>83.358183924567697</v>
      </c>
      <c r="DG134" s="19">
        <v>540.60793527774695</v>
      </c>
      <c r="DH134" s="19">
        <v>12.980433091616201</v>
      </c>
      <c r="DI134" s="19">
        <v>2.5905667706452302</v>
      </c>
      <c r="DJ134" s="19">
        <v>0.14901004819976599</v>
      </c>
      <c r="DK134" s="19">
        <v>0.248888449371062</v>
      </c>
      <c r="DL134" s="19">
        <v>2358.61758877375</v>
      </c>
      <c r="DM134" s="19">
        <v>10.619099743497699</v>
      </c>
      <c r="DN134" s="19">
        <v>0.14612267780096699</v>
      </c>
      <c r="DO134" s="19">
        <v>0.97381623154076902</v>
      </c>
      <c r="DP134" s="19">
        <v>53.024846887717601</v>
      </c>
      <c r="DQ134" s="19">
        <v>460.85417017337397</v>
      </c>
      <c r="DR134" s="19">
        <v>19.235772919260899</v>
      </c>
      <c r="DS134" s="19">
        <v>29.5489847903551</v>
      </c>
      <c r="DT134" s="19">
        <v>19.789868422969001</v>
      </c>
      <c r="DU134" s="19">
        <v>0.106043711365069</v>
      </c>
      <c r="DV134" s="19">
        <v>0.65107666199988301</v>
      </c>
      <c r="DW134" s="19">
        <v>6.7038135303539699</v>
      </c>
      <c r="DX134" s="19">
        <v>10.160506158624299</v>
      </c>
      <c r="DY134" s="19">
        <v>1946.89357966542</v>
      </c>
      <c r="DZ134" s="19">
        <v>263.92208479342298</v>
      </c>
      <c r="EA134" s="19">
        <v>47.368876943705601</v>
      </c>
      <c r="EB134" s="19">
        <v>348.961261542133</v>
      </c>
      <c r="EC134" s="19">
        <v>896.31736346041396</v>
      </c>
      <c r="ED134" s="19">
        <v>0</v>
      </c>
      <c r="EE134" s="19">
        <v>1288.6630231637801</v>
      </c>
      <c r="EF134" s="19">
        <v>3.7414296117739698</v>
      </c>
      <c r="EG134" s="19">
        <v>1.05174877061694E-2</v>
      </c>
      <c r="EH134" s="19">
        <v>2.1095159806557701E-2</v>
      </c>
      <c r="EI134" s="19">
        <v>351.55874745327998</v>
      </c>
      <c r="EJ134" s="19">
        <v>2.8050480430042599</v>
      </c>
      <c r="EK134" s="19">
        <v>813.14481023697294</v>
      </c>
      <c r="EL134" s="19">
        <v>6.5713467983581602</v>
      </c>
      <c r="EM134" s="19">
        <v>231.16662627037701</v>
      </c>
      <c r="EN134" s="19">
        <v>1254.9358797879599</v>
      </c>
      <c r="EO134" s="19">
        <v>369.78307457884699</v>
      </c>
      <c r="EP134" s="19">
        <v>0.29096862267909002</v>
      </c>
      <c r="EQ134" s="19">
        <v>1.0522820352660099E-2</v>
      </c>
      <c r="ER134" s="19">
        <v>193.23816375039101</v>
      </c>
      <c r="ES134" s="19">
        <v>8.4162645358955096E-2</v>
      </c>
      <c r="ET134" s="19">
        <v>2720.2115216613602</v>
      </c>
      <c r="EU134" s="19">
        <v>3.2413649245509299</v>
      </c>
      <c r="EV134" s="19">
        <v>5.2993149704382496</v>
      </c>
      <c r="EW134" s="19">
        <v>68.605916516352195</v>
      </c>
      <c r="EX134" s="19">
        <v>1.6350323545165699</v>
      </c>
      <c r="EY134" s="19">
        <v>825.10546317802903</v>
      </c>
      <c r="EZ134" s="19">
        <v>767.67220467492598</v>
      </c>
      <c r="FA134" s="19">
        <v>25.629235301404201</v>
      </c>
      <c r="FB134" s="19">
        <v>53.708484690517203</v>
      </c>
      <c r="FC134" s="19">
        <v>0.35505287500625698</v>
      </c>
      <c r="FD134" s="19">
        <v>58.200627608937801</v>
      </c>
      <c r="FE134" s="19">
        <v>185.697927087083</v>
      </c>
      <c r="FF134" s="19">
        <v>2.2097510715349501E-3</v>
      </c>
      <c r="FG134" s="19">
        <v>1.3491428101093299</v>
      </c>
      <c r="FH134" s="19">
        <v>1.6548450197090601</v>
      </c>
      <c r="FI134" s="19">
        <v>147.05319097174501</v>
      </c>
      <c r="FJ134" s="19">
        <v>2368.2113281003699</v>
      </c>
      <c r="FK134" s="19">
        <v>34.572993917753699</v>
      </c>
      <c r="FL134" s="19">
        <v>2.0613345084625099</v>
      </c>
      <c r="FM134" s="19">
        <v>457.89489440199702</v>
      </c>
      <c r="FN134" s="19">
        <v>338.53485178657502</v>
      </c>
      <c r="FO134" s="19">
        <v>3439.1553919961302</v>
      </c>
      <c r="FP134" s="19">
        <v>2.9698393121362998</v>
      </c>
      <c r="FQ134" s="19">
        <v>2418.73452088767</v>
      </c>
      <c r="FR134" s="19">
        <v>5.1391740274407898</v>
      </c>
      <c r="FS134" s="19">
        <v>14.105577865844699</v>
      </c>
      <c r="FT134" s="19">
        <v>1.1587457765384701</v>
      </c>
      <c r="FU134" s="19">
        <v>16.491901778486699</v>
      </c>
      <c r="FV134" s="19">
        <v>83.769745692919699</v>
      </c>
      <c r="FW134" s="19">
        <v>8.3698024287376001</v>
      </c>
      <c r="FX134" s="19">
        <v>0.217951986794929</v>
      </c>
      <c r="FY134" s="19">
        <v>1.04231631640802</v>
      </c>
      <c r="FZ134" s="19">
        <v>79459.619626081898</v>
      </c>
      <c r="GA134" s="15">
        <v>6.8109999999999999</v>
      </c>
      <c r="GB134" s="15">
        <v>0.125</v>
      </c>
      <c r="GC134" s="15">
        <v>0.11700000000000001</v>
      </c>
      <c r="GD134" s="15">
        <v>8.8999999999999996E-2</v>
      </c>
      <c r="GE134" s="15">
        <v>1.0289999999999999</v>
      </c>
      <c r="GF134" s="15">
        <v>4.0860000000000003</v>
      </c>
      <c r="GG134" s="15">
        <v>0</v>
      </c>
      <c r="GH134" s="15">
        <v>0.42699999999999999</v>
      </c>
      <c r="GI134" s="15">
        <v>3.1469999999999998</v>
      </c>
      <c r="GJ134" s="15">
        <v>1E-3</v>
      </c>
      <c r="GK134" s="15">
        <v>8.8999999999999996E-2</v>
      </c>
      <c r="GL134" s="15">
        <v>0</v>
      </c>
      <c r="GM134" s="15">
        <v>0</v>
      </c>
      <c r="GN134" s="15">
        <v>7.0000000000000001E-3</v>
      </c>
    </row>
    <row r="135" spans="1:196">
      <c r="A135" s="19" t="s">
        <v>42</v>
      </c>
      <c r="B135" s="19" t="s">
        <v>388</v>
      </c>
      <c r="C135" s="19">
        <v>173.19497580901</v>
      </c>
      <c r="D135" s="19">
        <v>61.884344992716102</v>
      </c>
      <c r="E135" s="19">
        <v>3897.2562184192302</v>
      </c>
      <c r="F135" s="19">
        <v>640.41318426554699</v>
      </c>
      <c r="G135" s="19">
        <v>182.44392322235799</v>
      </c>
      <c r="H135" s="19">
        <v>1679.82551271171</v>
      </c>
      <c r="I135" s="19">
        <v>182.898236940977</v>
      </c>
      <c r="J135" s="19">
        <v>1998.6509741274399</v>
      </c>
      <c r="K135" s="19">
        <v>2576.72074593139</v>
      </c>
      <c r="L135" s="19">
        <v>15.400573887687999</v>
      </c>
      <c r="M135" s="19">
        <v>28.565942494484201</v>
      </c>
      <c r="N135" s="19">
        <v>790.96982778510699</v>
      </c>
      <c r="O135" s="19">
        <v>0.55997514959042305</v>
      </c>
      <c r="P135" s="19">
        <v>19308.9362048517</v>
      </c>
      <c r="Q135" s="19">
        <v>5817.9334263809296</v>
      </c>
      <c r="R135" s="19">
        <v>28.262429475636701</v>
      </c>
      <c r="S135" s="19">
        <v>2.02097672083285</v>
      </c>
      <c r="T135" s="19">
        <v>1.0836383762583599</v>
      </c>
      <c r="U135" s="19">
        <v>10.5929678690598</v>
      </c>
      <c r="V135" s="19">
        <v>139.002193048001</v>
      </c>
      <c r="W135" s="19">
        <v>20.905902053559199</v>
      </c>
      <c r="X135" s="19">
        <v>2122.68777133819</v>
      </c>
      <c r="Y135" s="19">
        <v>1.1360154967593299</v>
      </c>
      <c r="Z135" s="19">
        <v>2462.4205838028902</v>
      </c>
      <c r="AA135" s="19">
        <v>12.7384504491021</v>
      </c>
      <c r="AB135" s="19">
        <v>5.2497512120774497</v>
      </c>
      <c r="AC135" s="19">
        <v>1.3671618910922601</v>
      </c>
      <c r="AD135" s="19">
        <v>5.0312741503462499</v>
      </c>
      <c r="AE135" s="19">
        <v>43.002856120526197</v>
      </c>
      <c r="AF135" s="19">
        <v>924.48316136553797</v>
      </c>
      <c r="AG135" s="19">
        <v>12.2776313451419</v>
      </c>
      <c r="AH135" s="19">
        <v>7.7878871513858003</v>
      </c>
      <c r="AI135" s="19">
        <v>70.392517341740302</v>
      </c>
      <c r="AJ135" s="19">
        <v>38249.949091970302</v>
      </c>
      <c r="AK135" s="19">
        <v>362.98840457945198</v>
      </c>
      <c r="AL135" s="19">
        <v>6.4585282939336403E-3</v>
      </c>
      <c r="AM135" s="19">
        <v>14.8133157059164</v>
      </c>
      <c r="AN135" s="19">
        <v>33.356328782153199</v>
      </c>
      <c r="AO135" s="19">
        <v>50.737276989456902</v>
      </c>
      <c r="AP135" s="19">
        <v>795.549660159528</v>
      </c>
      <c r="AQ135" s="19">
        <v>290.709598976047</v>
      </c>
      <c r="AR135" s="19">
        <v>1520.9117873160001</v>
      </c>
      <c r="AS135" s="19">
        <v>3550.6514684839599</v>
      </c>
      <c r="AT135" s="19">
        <v>44.920717116174401</v>
      </c>
      <c r="AU135" s="19">
        <v>74.487720936743102</v>
      </c>
      <c r="AV135" s="19">
        <v>2579.5936151239798</v>
      </c>
      <c r="AW135" s="19">
        <v>8.8291646951287905</v>
      </c>
      <c r="AX135" s="19">
        <v>56.058015460418602</v>
      </c>
      <c r="AY135" s="19">
        <v>260.37720546934798</v>
      </c>
      <c r="AZ135" s="19">
        <v>2969.37190492027</v>
      </c>
      <c r="BA135" s="19">
        <v>13.680779245852101</v>
      </c>
      <c r="BB135" s="19">
        <v>1.6790424760781699</v>
      </c>
      <c r="BC135" s="19">
        <v>8.0453726925355298</v>
      </c>
      <c r="BD135" s="19">
        <v>2136.0958128186599</v>
      </c>
      <c r="BE135" s="19">
        <v>1.9265237206304801E-2</v>
      </c>
      <c r="BF135" s="19">
        <v>114.591350995261</v>
      </c>
      <c r="BG135" s="19">
        <v>0.75936234205553899</v>
      </c>
      <c r="BH135" s="19">
        <v>8225.1591513848598</v>
      </c>
      <c r="BI135" s="19">
        <v>8591.2718539859106</v>
      </c>
      <c r="BJ135" s="19">
        <v>0.82645180108133098</v>
      </c>
      <c r="BK135" s="19">
        <v>1.19035888301864</v>
      </c>
      <c r="BL135" s="19">
        <v>823.45635234466397</v>
      </c>
      <c r="BM135" s="19">
        <v>28782.0204022863</v>
      </c>
      <c r="BN135" s="19">
        <v>152.410345328218</v>
      </c>
      <c r="BO135" s="19">
        <v>3070.0206857124199</v>
      </c>
      <c r="BP135" s="19">
        <v>49.330208635927903</v>
      </c>
      <c r="BQ135" s="19">
        <v>19.857157921487701</v>
      </c>
      <c r="BR135" s="19">
        <v>4.3080816746365699E-2</v>
      </c>
      <c r="BS135" s="19">
        <v>1.0429179393196999</v>
      </c>
      <c r="BT135" s="19">
        <v>7.7877784755201702</v>
      </c>
      <c r="BU135" s="19">
        <v>27.261641143118101</v>
      </c>
      <c r="BV135" s="19">
        <v>1055.9208001255199</v>
      </c>
      <c r="BW135" s="19">
        <v>3125.1519313243298</v>
      </c>
      <c r="BX135" s="19">
        <v>40.527086203535802</v>
      </c>
      <c r="BY135" s="19">
        <v>6876.9133680118302</v>
      </c>
      <c r="BZ135" s="19">
        <v>569.04675310754101</v>
      </c>
      <c r="CA135" s="19">
        <v>1673.1951971836399</v>
      </c>
      <c r="CB135" s="19">
        <v>728.28377850132495</v>
      </c>
      <c r="CC135" s="19">
        <v>2900.18969655301</v>
      </c>
      <c r="CD135" s="19">
        <v>2058.1507457548801</v>
      </c>
      <c r="CE135" s="19">
        <v>16866.105573932</v>
      </c>
      <c r="CF135" s="19">
        <v>2.7194508614698698</v>
      </c>
      <c r="CG135" s="19">
        <v>12302.1871962814</v>
      </c>
      <c r="CH135" s="19">
        <v>173.915357878268</v>
      </c>
      <c r="CI135" s="19">
        <v>13718.1341274489</v>
      </c>
      <c r="CJ135" s="19">
        <v>133.70506963614301</v>
      </c>
      <c r="CK135" s="19">
        <v>3.07223357442961E-4</v>
      </c>
      <c r="CL135" s="19">
        <v>510.29632009608298</v>
      </c>
      <c r="CM135" s="19">
        <v>842.76233439673001</v>
      </c>
      <c r="CN135" s="19">
        <v>15.5740289114579</v>
      </c>
      <c r="CO135" s="19">
        <v>4288.3196609111001</v>
      </c>
      <c r="CP135" s="19">
        <v>470.12622998520902</v>
      </c>
      <c r="CQ135" s="19">
        <v>7.9573637781917603E-2</v>
      </c>
      <c r="CR135" s="19">
        <v>0.61205914377163795</v>
      </c>
      <c r="CS135" s="19">
        <v>118.28529169658199</v>
      </c>
      <c r="CT135" s="19">
        <v>3521.13772865992</v>
      </c>
      <c r="CU135" s="19">
        <v>2251.3830934104699</v>
      </c>
      <c r="CV135" s="19">
        <v>0.93916938901818703</v>
      </c>
      <c r="CW135" s="19">
        <v>16.653055692379201</v>
      </c>
      <c r="CX135" s="19">
        <v>674.71820740517296</v>
      </c>
      <c r="CY135" s="19">
        <v>6.0655548748349997</v>
      </c>
      <c r="CZ135" s="19">
        <v>79.388125468269095</v>
      </c>
      <c r="DA135" s="19">
        <v>1455.06683895163</v>
      </c>
      <c r="DB135" s="19">
        <v>12.918568701762601</v>
      </c>
      <c r="DC135" s="19">
        <v>8.8062174985530302</v>
      </c>
      <c r="DD135" s="19">
        <v>1371.9909100944301</v>
      </c>
      <c r="DE135" s="19">
        <v>1449.50363076486</v>
      </c>
      <c r="DF135" s="19">
        <v>26.605071411556398</v>
      </c>
      <c r="DG135" s="19">
        <v>781.04693960827694</v>
      </c>
      <c r="DH135" s="19">
        <v>41.5009231080844</v>
      </c>
      <c r="DI135" s="19">
        <v>129.80856844305799</v>
      </c>
      <c r="DJ135" s="19">
        <v>25.7554820851459</v>
      </c>
      <c r="DK135" s="19">
        <v>17.656701844974702</v>
      </c>
      <c r="DL135" s="19">
        <v>30266.213100905301</v>
      </c>
      <c r="DM135" s="19">
        <v>219.66615669851399</v>
      </c>
      <c r="DN135" s="19">
        <v>31.354829882200701</v>
      </c>
      <c r="DO135" s="19">
        <v>1.98424259015149</v>
      </c>
      <c r="DP135" s="19">
        <v>345.09740831480701</v>
      </c>
      <c r="DQ135" s="19">
        <v>1077.4840365772</v>
      </c>
      <c r="DR135" s="19">
        <v>63.462346226298401</v>
      </c>
      <c r="DS135" s="19">
        <v>131.00130812079999</v>
      </c>
      <c r="DT135" s="19">
        <v>167.22580549146701</v>
      </c>
      <c r="DU135" s="19">
        <v>22.0793038033564</v>
      </c>
      <c r="DV135" s="19">
        <v>17.6805579537555</v>
      </c>
      <c r="DW135" s="19">
        <v>420.54183480090501</v>
      </c>
      <c r="DX135" s="19">
        <v>207.09719453249099</v>
      </c>
      <c r="DY135" s="19">
        <v>10677.097723732801</v>
      </c>
      <c r="DZ135" s="19">
        <v>611.11674367056798</v>
      </c>
      <c r="EA135" s="19">
        <v>92.310201654268795</v>
      </c>
      <c r="EB135" s="19">
        <v>12649.9379817358</v>
      </c>
      <c r="EC135" s="19">
        <v>1093.8745132403501</v>
      </c>
      <c r="ED135" s="19">
        <v>2016.37036852192</v>
      </c>
      <c r="EE135" s="19">
        <v>0</v>
      </c>
      <c r="EF135" s="19">
        <v>49.993642987989901</v>
      </c>
      <c r="EG135" s="19">
        <v>0.37238528986987102</v>
      </c>
      <c r="EH135" s="19">
        <v>0.169274275185607</v>
      </c>
      <c r="EI135" s="19">
        <v>619.42440490338402</v>
      </c>
      <c r="EJ135" s="19">
        <v>81.476078846748905</v>
      </c>
      <c r="EK135" s="19">
        <v>1216.33057383808</v>
      </c>
      <c r="EL135" s="19">
        <v>2.3844601120198701</v>
      </c>
      <c r="EM135" s="19">
        <v>3289.40666982318</v>
      </c>
      <c r="EN135" s="19">
        <v>3544.8095179018001</v>
      </c>
      <c r="EO135" s="19">
        <v>274.088821566783</v>
      </c>
      <c r="EP135" s="19">
        <v>1.3098252284464199E-3</v>
      </c>
      <c r="EQ135" s="19">
        <v>0.133378597122041</v>
      </c>
      <c r="ER135" s="19">
        <v>222.750589963876</v>
      </c>
      <c r="ES135" s="19">
        <v>191.96299199699101</v>
      </c>
      <c r="ET135" s="19">
        <v>2713.4712388978701</v>
      </c>
      <c r="EU135" s="19">
        <v>89.700751295629203</v>
      </c>
      <c r="EV135" s="19">
        <v>1.71002399487088</v>
      </c>
      <c r="EW135" s="19">
        <v>425.82736099384903</v>
      </c>
      <c r="EX135" s="19">
        <v>1.2352684725602101</v>
      </c>
      <c r="EY135" s="19">
        <v>2831.3767541771399</v>
      </c>
      <c r="EZ135" s="19">
        <v>5483.8966920165503</v>
      </c>
      <c r="FA135" s="19">
        <v>246.76717371448501</v>
      </c>
      <c r="FB135" s="19">
        <v>3114.5661503687102</v>
      </c>
      <c r="FC135" s="19">
        <v>632.56237609159302</v>
      </c>
      <c r="FD135" s="19">
        <v>628.46326734735305</v>
      </c>
      <c r="FE135" s="19">
        <v>63.276466185986401</v>
      </c>
      <c r="FF135" s="19">
        <v>882.62973953609003</v>
      </c>
      <c r="FG135" s="19">
        <v>22.485730319835199</v>
      </c>
      <c r="FH135" s="19">
        <v>539.21205097913003</v>
      </c>
      <c r="FI135" s="19">
        <v>354.28808233778102</v>
      </c>
      <c r="FJ135" s="19">
        <v>19023.2872413642</v>
      </c>
      <c r="FK135" s="19">
        <v>1388.1160510862801</v>
      </c>
      <c r="FL135" s="19">
        <v>51.209412974518301</v>
      </c>
      <c r="FM135" s="19">
        <v>9715.9805058142301</v>
      </c>
      <c r="FN135" s="19">
        <v>1712.5966469463999</v>
      </c>
      <c r="FO135" s="19">
        <v>10010.8011343084</v>
      </c>
      <c r="FP135" s="19">
        <v>81.944166602125506</v>
      </c>
      <c r="FQ135" s="19">
        <v>15446.112545509601</v>
      </c>
      <c r="FR135" s="19">
        <v>26.927597210775001</v>
      </c>
      <c r="FS135" s="19">
        <v>2534.71713207123</v>
      </c>
      <c r="FT135" s="19">
        <v>33.498280768496699</v>
      </c>
      <c r="FU135" s="19">
        <v>1657.6775139373401</v>
      </c>
      <c r="FV135" s="19">
        <v>1495.1814610583001</v>
      </c>
      <c r="FW135" s="19">
        <v>171.24520410560601</v>
      </c>
      <c r="FX135" s="19">
        <v>14.641691870429099</v>
      </c>
      <c r="FY135" s="19">
        <v>6.3461801969132798</v>
      </c>
      <c r="FZ135" s="19">
        <v>377463.75672101101</v>
      </c>
      <c r="GA135" s="15">
        <v>10.864000000000001</v>
      </c>
      <c r="GB135" s="15">
        <v>0.16900000000000001</v>
      </c>
      <c r="GC135" s="15">
        <v>2.742</v>
      </c>
      <c r="GD135" s="15">
        <v>1.4999999999999999E-2</v>
      </c>
      <c r="GE135" s="15">
        <v>213.215</v>
      </c>
      <c r="GF135" s="15">
        <v>0.32</v>
      </c>
      <c r="GG135" s="15">
        <v>0</v>
      </c>
      <c r="GH135" s="15">
        <v>4.4909999999999997</v>
      </c>
      <c r="GI135" s="15">
        <v>3.4289999999999998</v>
      </c>
      <c r="GJ135" s="15">
        <v>3.0000000000000001E-3</v>
      </c>
      <c r="GK135" s="15">
        <v>0.47699999999999998</v>
      </c>
      <c r="GL135" s="15">
        <v>2E-3</v>
      </c>
      <c r="GM135" s="15">
        <v>7.2999999999999995E-2</v>
      </c>
      <c r="GN135" s="15">
        <v>1.2E-2</v>
      </c>
    </row>
    <row r="136" spans="1:196">
      <c r="A136" s="19" t="s">
        <v>389</v>
      </c>
      <c r="B136" s="19" t="s">
        <v>390</v>
      </c>
      <c r="C136" s="19">
        <v>1.60149807377362E-2</v>
      </c>
      <c r="D136" s="19">
        <v>0.160898730541991</v>
      </c>
      <c r="E136" s="19">
        <v>4.2380943233259697E-3</v>
      </c>
      <c r="F136" s="19">
        <v>4.1041297787943902E-2</v>
      </c>
      <c r="G136" s="19">
        <v>1.5899412524181901E-2</v>
      </c>
      <c r="H136" s="19">
        <v>4.4630798354449899E-2</v>
      </c>
      <c r="I136" s="19">
        <v>3.0847258925063499</v>
      </c>
      <c r="J136" s="19">
        <v>5.4510668455054097</v>
      </c>
      <c r="K136" s="19">
        <v>2.0310616215130899E-3</v>
      </c>
      <c r="L136" s="39">
        <v>8.5707376783508496E-8</v>
      </c>
      <c r="M136" s="19">
        <v>8.1310846707285805E-3</v>
      </c>
      <c r="N136" s="19">
        <v>7.4813901532190197E-2</v>
      </c>
      <c r="O136" s="19">
        <v>2.9807991493653802E-4</v>
      </c>
      <c r="P136" s="19">
        <v>6.0565836767153602E-2</v>
      </c>
      <c r="Q136" s="19">
        <v>32.331949251973199</v>
      </c>
      <c r="R136" s="19">
        <v>9.5237187549342007E-3</v>
      </c>
      <c r="S136" s="19">
        <v>5.09130410116631E-2</v>
      </c>
      <c r="T136" s="19">
        <v>5.9810106242814499E-2</v>
      </c>
      <c r="U136" s="19">
        <v>9.8376908078234293E-2</v>
      </c>
      <c r="V136" s="19">
        <v>4.2357305039172699E-3</v>
      </c>
      <c r="W136" s="19">
        <v>1.25447310225683E-2</v>
      </c>
      <c r="X136" s="19">
        <v>5.5083575179684E-2</v>
      </c>
      <c r="Y136" s="39">
        <v>2.3875944003914699E-7</v>
      </c>
      <c r="Z136" s="19">
        <v>1.8415829077020401E-3</v>
      </c>
      <c r="AA136" s="19">
        <v>2.13243483011646E-2</v>
      </c>
      <c r="AB136" s="19">
        <v>19.678875335474299</v>
      </c>
      <c r="AC136" s="39">
        <v>3.8339585418590902E-7</v>
      </c>
      <c r="AD136" s="19">
        <v>5.94078559303385E-3</v>
      </c>
      <c r="AE136" s="19">
        <v>0.13099317139038599</v>
      </c>
      <c r="AF136" s="19">
        <v>1.477443181425</v>
      </c>
      <c r="AG136" s="19">
        <v>9.7773343162363897</v>
      </c>
      <c r="AH136" s="19">
        <v>0.293966861725178</v>
      </c>
      <c r="AI136" s="19">
        <v>6.17907041350075E-2</v>
      </c>
      <c r="AJ136" s="19">
        <v>33.250907472065101</v>
      </c>
      <c r="AK136" s="19">
        <v>4.3956287279246199E-2</v>
      </c>
      <c r="AL136" s="19">
        <v>1.39777860669568E-4</v>
      </c>
      <c r="AM136" s="19">
        <v>5.3203503308567199E-2</v>
      </c>
      <c r="AN136" s="19">
        <v>1.0703135845851199E-3</v>
      </c>
      <c r="AO136" s="19">
        <v>7.4663009550827303E-2</v>
      </c>
      <c r="AP136" s="19">
        <v>8.0279253457343103E-2</v>
      </c>
      <c r="AQ136" s="19">
        <v>3.3995388271181098E-3</v>
      </c>
      <c r="AR136" s="19">
        <v>5.7125819429237196E-4</v>
      </c>
      <c r="AS136" s="19">
        <v>0.48743817714987098</v>
      </c>
      <c r="AT136" s="19">
        <v>5.5532758276646603E-2</v>
      </c>
      <c r="AU136" s="19">
        <v>268.38123975836299</v>
      </c>
      <c r="AV136" s="19">
        <v>2.33136986171094</v>
      </c>
      <c r="AW136" s="19">
        <v>1.80725894431033E-3</v>
      </c>
      <c r="AX136" s="19">
        <v>1.9070995312072E-4</v>
      </c>
      <c r="AY136" s="19">
        <v>2.6812109886158501E-2</v>
      </c>
      <c r="AZ136" s="19">
        <v>0.17667259239831401</v>
      </c>
      <c r="BA136" s="19">
        <v>3.7336795135333701E-3</v>
      </c>
      <c r="BB136" s="39">
        <v>8.0831384316297399E-7</v>
      </c>
      <c r="BC136" s="19">
        <v>6.4199442978903398E-2</v>
      </c>
      <c r="BD136" s="19">
        <v>4.1160105411281997E-2</v>
      </c>
      <c r="BE136" s="19">
        <v>0.16953237989011999</v>
      </c>
      <c r="BF136" s="19">
        <v>8.5973554191773598</v>
      </c>
      <c r="BG136" s="19">
        <v>3.9866301459329699E-2</v>
      </c>
      <c r="BH136" s="19">
        <v>2.5953010765255899</v>
      </c>
      <c r="BI136" s="19">
        <v>4.8910148318528197</v>
      </c>
      <c r="BJ136" s="19">
        <v>8.8785836388704201E-2</v>
      </c>
      <c r="BK136" s="19">
        <v>7.4500942047326898E-4</v>
      </c>
      <c r="BL136" s="19">
        <v>2.7193920272917001E-2</v>
      </c>
      <c r="BM136" s="19">
        <v>16.7525389505224</v>
      </c>
      <c r="BN136" s="19">
        <v>1.3501622159940401</v>
      </c>
      <c r="BO136" s="19">
        <v>1.9477582913208901E-2</v>
      </c>
      <c r="BP136" s="39">
        <v>2.5732331791311099E-7</v>
      </c>
      <c r="BQ136" s="19">
        <v>5.6724562656125702E-2</v>
      </c>
      <c r="BR136" s="19">
        <v>2.1430421669620701E-2</v>
      </c>
      <c r="BS136" s="19">
        <v>3.0864564549717199E-2</v>
      </c>
      <c r="BT136" s="19">
        <v>9.8354250429687401E-2</v>
      </c>
      <c r="BU136" s="19">
        <v>0.64181668268599001</v>
      </c>
      <c r="BV136" s="19">
        <v>31.56615104994</v>
      </c>
      <c r="BW136" s="19">
        <v>1.18078449094204E-2</v>
      </c>
      <c r="BX136" s="19">
        <v>4.9027406132399802E-2</v>
      </c>
      <c r="BY136" s="19">
        <v>3.6790129254791402</v>
      </c>
      <c r="BZ136" s="19">
        <v>5.9855788424623302E-2</v>
      </c>
      <c r="CA136" s="19">
        <v>8.3591360812458101E-3</v>
      </c>
      <c r="CB136" s="19">
        <v>2.4111524347225901E-3</v>
      </c>
      <c r="CC136" s="19">
        <v>6.01697995816768E-2</v>
      </c>
      <c r="CD136" s="19">
        <v>0.99604861642212805</v>
      </c>
      <c r="CE136" s="19">
        <v>10.761472294813199</v>
      </c>
      <c r="CF136" s="19">
        <v>9.7240795787517497E-3</v>
      </c>
      <c r="CG136" s="19">
        <v>9.8495858434835508</v>
      </c>
      <c r="CH136" s="19">
        <v>2.25441539874108</v>
      </c>
      <c r="CI136" s="19">
        <v>12.649349133795599</v>
      </c>
      <c r="CJ136" s="19">
        <v>144.918695244232</v>
      </c>
      <c r="CK136" s="39">
        <v>2.89273394914636E-7</v>
      </c>
      <c r="CL136" s="19">
        <v>7.3591259448648097E-2</v>
      </c>
      <c r="CM136" s="39">
        <v>2.2541098911591699E-5</v>
      </c>
      <c r="CN136" s="19">
        <v>2.8376524242916701E-2</v>
      </c>
      <c r="CO136" s="19">
        <v>0.146113565908493</v>
      </c>
      <c r="CP136" s="19">
        <v>4.0211041011853996E-3</v>
      </c>
      <c r="CQ136" s="39">
        <v>3.8747892113474598E-7</v>
      </c>
      <c r="CR136" s="19">
        <v>2.9135427360372401E-3</v>
      </c>
      <c r="CS136" s="39">
        <v>3.3259195694837498E-7</v>
      </c>
      <c r="CT136" s="19">
        <v>1.42182213140382E-3</v>
      </c>
      <c r="CU136" s="19">
        <v>9.9312368833238196</v>
      </c>
      <c r="CV136" s="19">
        <v>7.5608482827084406E-2</v>
      </c>
      <c r="CW136" s="19">
        <v>1.1158110975036</v>
      </c>
      <c r="CX136" s="19">
        <v>11.744988563540399</v>
      </c>
      <c r="CY136" s="39">
        <v>3.6960980082110299E-7</v>
      </c>
      <c r="CZ136" s="19">
        <v>4.1635222459169702E-2</v>
      </c>
      <c r="DA136" s="39">
        <v>7.0850241127831E-8</v>
      </c>
      <c r="DB136" s="19">
        <v>1.6729542158263201E-2</v>
      </c>
      <c r="DC136" s="19">
        <v>5.3203283454984499E-2</v>
      </c>
      <c r="DD136" s="19">
        <v>11.5941874822334</v>
      </c>
      <c r="DE136" s="39">
        <v>5.5794267667126101E-7</v>
      </c>
      <c r="DF136" s="19">
        <v>9.2644807689503204E-3</v>
      </c>
      <c r="DG136" s="19">
        <v>3.3782566332308903E-2</v>
      </c>
      <c r="DH136" s="19">
        <v>7.17428346478102E-2</v>
      </c>
      <c r="DI136" s="19">
        <v>1.0214768609093899E-2</v>
      </c>
      <c r="DJ136" s="19">
        <v>1.0400962404342501E-3</v>
      </c>
      <c r="DK136" s="19">
        <v>0.202605002408143</v>
      </c>
      <c r="DL136" s="19">
        <v>11.079523557890701</v>
      </c>
      <c r="DM136" s="19">
        <v>0.91412751058757002</v>
      </c>
      <c r="DN136" s="19">
        <v>2.0404621933110201E-2</v>
      </c>
      <c r="DO136" s="19">
        <v>2.9712289724276999E-2</v>
      </c>
      <c r="DP136" s="19">
        <v>1.10965547679744</v>
      </c>
      <c r="DQ136" s="19">
        <v>1.5896012094574199</v>
      </c>
      <c r="DR136" s="19">
        <v>9.4920700249548004E-3</v>
      </c>
      <c r="DS136" s="19">
        <v>34.848502283898902</v>
      </c>
      <c r="DT136" s="19">
        <v>9.2622268295281598E-2</v>
      </c>
      <c r="DU136" s="39">
        <v>4.1522357779522501E-7</v>
      </c>
      <c r="DV136" s="19">
        <v>4.4364276677100398E-3</v>
      </c>
      <c r="DW136" s="19">
        <v>9.7698052193947393E-2</v>
      </c>
      <c r="DX136" s="19">
        <v>5.5458013212963099E-2</v>
      </c>
      <c r="DY136" s="19">
        <v>0.15965493163605199</v>
      </c>
      <c r="DZ136" s="19">
        <v>2.2568740700376799E-2</v>
      </c>
      <c r="EA136" s="19">
        <v>9.4012993741724796E-2</v>
      </c>
      <c r="EB136" s="19">
        <v>3.7278544368070401</v>
      </c>
      <c r="EC136" s="19">
        <v>7.7943247016176401E-2</v>
      </c>
      <c r="ED136" s="19">
        <v>0.14659955891684401</v>
      </c>
      <c r="EE136" s="19">
        <v>0.107419212800617</v>
      </c>
      <c r="EF136" s="19">
        <v>0</v>
      </c>
      <c r="EG136" s="39">
        <v>1.2768265616247899E-7</v>
      </c>
      <c r="EH136" s="19">
        <v>2.0572864833459499E-2</v>
      </c>
      <c r="EI136" s="19">
        <v>0.45748199569468201</v>
      </c>
      <c r="EJ136" s="19">
        <v>2.1276949463709401E-2</v>
      </c>
      <c r="EK136" s="19">
        <v>8.1858271591461501E-2</v>
      </c>
      <c r="EL136" s="19">
        <v>2.60351485625714E-2</v>
      </c>
      <c r="EM136" s="19">
        <v>95.830900768195903</v>
      </c>
      <c r="EN136" s="19">
        <v>3.0722124739812201E-2</v>
      </c>
      <c r="EO136" s="19">
        <v>7.8501187548108797E-4</v>
      </c>
      <c r="EP136" s="39">
        <v>2.7337751479847701E-7</v>
      </c>
      <c r="EQ136" s="39">
        <v>8.8099672850630394E-5</v>
      </c>
      <c r="ER136" s="19">
        <v>3.1590363324335198</v>
      </c>
      <c r="ES136" s="19">
        <v>26.2622214064749</v>
      </c>
      <c r="ET136" s="19">
        <v>0.54052107354553702</v>
      </c>
      <c r="EU136" s="19">
        <v>1.36443253578771E-2</v>
      </c>
      <c r="EV136" s="19">
        <v>6.5621037016661596E-2</v>
      </c>
      <c r="EW136" s="19">
        <v>1.66498518846687</v>
      </c>
      <c r="EX136" s="39">
        <v>2.11367829760882E-7</v>
      </c>
      <c r="EY136" s="19">
        <v>2.56632814672929</v>
      </c>
      <c r="EZ136" s="19">
        <v>124.451785404226</v>
      </c>
      <c r="FA136" s="19">
        <v>0.171355432778451</v>
      </c>
      <c r="FB136" s="19">
        <v>0.41145702113170102</v>
      </c>
      <c r="FC136" s="19">
        <v>1.2469707093101801E-3</v>
      </c>
      <c r="FD136" s="19">
        <v>0.936532342717321</v>
      </c>
      <c r="FE136" s="19">
        <v>0.46445730199909302</v>
      </c>
      <c r="FF136" s="39">
        <v>1.8837457699338599E-7</v>
      </c>
      <c r="FG136" s="19">
        <v>2.7696424369788801E-2</v>
      </c>
      <c r="FH136" s="19">
        <v>3.5361791014946698E-3</v>
      </c>
      <c r="FI136" s="19">
        <v>1.6605138841624199E-2</v>
      </c>
      <c r="FJ136" s="19">
        <v>1.15455751684247</v>
      </c>
      <c r="FK136" s="39">
        <v>2.9318308083880798E-7</v>
      </c>
      <c r="FL136" s="19">
        <v>54.603247325223002</v>
      </c>
      <c r="FM136" s="19">
        <v>3.4202952039243201E-2</v>
      </c>
      <c r="FN136" s="19">
        <v>245.88616165468099</v>
      </c>
      <c r="FO136" s="19">
        <v>9.6728489018332695</v>
      </c>
      <c r="FP136" s="19">
        <v>4.0744362634822604</v>
      </c>
      <c r="FQ136" s="19">
        <v>77.379720375279305</v>
      </c>
      <c r="FR136" s="19">
        <v>0.14027695267982801</v>
      </c>
      <c r="FS136" s="19">
        <v>1.61963547023098E-2</v>
      </c>
      <c r="FT136" s="19">
        <v>2.56367186826578E-3</v>
      </c>
      <c r="FU136" s="19">
        <v>2.9245953888673099E-2</v>
      </c>
      <c r="FV136" s="19">
        <v>0.30130310146624301</v>
      </c>
      <c r="FW136" s="19">
        <v>1.89591365431983E-3</v>
      </c>
      <c r="FX136" s="19">
        <v>2.82210794905931E-2</v>
      </c>
      <c r="FY136" s="19">
        <v>3.9266311987966797E-2</v>
      </c>
      <c r="FZ136" s="19">
        <v>1370.3085981055001</v>
      </c>
      <c r="GA136" s="15">
        <v>0.32200000000000001</v>
      </c>
      <c r="GB136" s="15">
        <v>0.13100000000000001</v>
      </c>
      <c r="GC136" s="15">
        <v>0</v>
      </c>
      <c r="GD136" s="15">
        <v>7.8730000000000002</v>
      </c>
      <c r="GE136" s="15">
        <v>0</v>
      </c>
      <c r="GF136" s="15">
        <v>5.7000000000000002E-2</v>
      </c>
      <c r="GG136" s="15">
        <v>0</v>
      </c>
      <c r="GH136" s="15">
        <v>0</v>
      </c>
      <c r="GI136" s="15">
        <v>9.0190000000000001</v>
      </c>
      <c r="GJ136" s="15">
        <v>0.108</v>
      </c>
      <c r="GK136" s="15">
        <v>0</v>
      </c>
      <c r="GL136" s="15">
        <v>0</v>
      </c>
      <c r="GM136" s="15">
        <v>0</v>
      </c>
      <c r="GN136" s="15">
        <v>0</v>
      </c>
    </row>
    <row r="137" spans="1:196">
      <c r="A137" s="19" t="s">
        <v>43</v>
      </c>
      <c r="B137" s="19" t="s">
        <v>405</v>
      </c>
      <c r="C137" s="19">
        <v>8.4762986681177299</v>
      </c>
      <c r="D137" s="19">
        <v>6.8308498071267397E-4</v>
      </c>
      <c r="E137" s="19">
        <v>3.25802320829882E-2</v>
      </c>
      <c r="F137" s="19">
        <v>1.4203187336468299</v>
      </c>
      <c r="G137" s="19">
        <v>2.9444419396514399E-3</v>
      </c>
      <c r="H137" s="19">
        <v>3.2890399880642702E-4</v>
      </c>
      <c r="I137" s="19">
        <v>52.401665089306498</v>
      </c>
      <c r="J137" s="19">
        <v>1.8012451359561799E-2</v>
      </c>
      <c r="K137" s="19">
        <v>4.9858919286932301E-3</v>
      </c>
      <c r="L137" s="19">
        <v>2.49085740585606E-2</v>
      </c>
      <c r="M137" s="19">
        <v>3.5648260058338099E-2</v>
      </c>
      <c r="N137" s="19">
        <v>1.6044091092178601</v>
      </c>
      <c r="O137" s="19">
        <v>1.09325915028952E-3</v>
      </c>
      <c r="P137" s="39">
        <v>2.95314446845767E-7</v>
      </c>
      <c r="Q137" s="19">
        <v>8.02612146167235</v>
      </c>
      <c r="R137" s="19">
        <v>6.7576784908114501E-3</v>
      </c>
      <c r="S137" s="19">
        <v>1.1498880605679499E-3</v>
      </c>
      <c r="T137" s="39">
        <v>3.20968379292509E-7</v>
      </c>
      <c r="U137" s="19">
        <v>0.105148695657268</v>
      </c>
      <c r="V137" s="19">
        <v>7.7637202702185701E-2</v>
      </c>
      <c r="W137" s="39">
        <v>1.99918196880353E-7</v>
      </c>
      <c r="X137" s="19">
        <v>3.7666326368099998</v>
      </c>
      <c r="Y137" s="39">
        <v>2.4195390928434198E-7</v>
      </c>
      <c r="Z137" s="19">
        <v>5.2555950859373E-2</v>
      </c>
      <c r="AA137" s="39">
        <v>3.2524486518626999E-7</v>
      </c>
      <c r="AB137" s="39">
        <v>3.0690942379364701E-7</v>
      </c>
      <c r="AC137" s="19">
        <v>2.4166424069763101E-4</v>
      </c>
      <c r="AD137" s="19">
        <v>6.4436738266686298E-3</v>
      </c>
      <c r="AE137" s="19">
        <v>5.2402519725011998E-3</v>
      </c>
      <c r="AF137" s="19">
        <v>3.33286870977881E-2</v>
      </c>
      <c r="AG137" s="39">
        <v>2.34772899937971E-7</v>
      </c>
      <c r="AH137" s="39">
        <v>1.1749749173486499E-6</v>
      </c>
      <c r="AI137" s="19">
        <v>0.33402030174557801</v>
      </c>
      <c r="AJ137" s="19">
        <v>3.0994657166067401</v>
      </c>
      <c r="AK137" s="19">
        <v>8.00280159398298</v>
      </c>
      <c r="AL137" s="39">
        <v>9.4534238331116503E-8</v>
      </c>
      <c r="AM137" s="39">
        <v>1.52213184656522E-7</v>
      </c>
      <c r="AN137" s="19">
        <v>0.90793477902899</v>
      </c>
      <c r="AO137" s="19">
        <v>5.8420486045150802E-3</v>
      </c>
      <c r="AP137" s="19">
        <v>5.4853474333301398E-3</v>
      </c>
      <c r="AQ137" s="39">
        <v>3.3232250204944203E-7</v>
      </c>
      <c r="AR137" s="39">
        <v>2.59960885644302E-5</v>
      </c>
      <c r="AS137" s="19">
        <v>3.0959400779251699E-2</v>
      </c>
      <c r="AT137" s="19">
        <v>6.6608382031481499E-3</v>
      </c>
      <c r="AU137" s="39">
        <v>4.6546953794037599E-7</v>
      </c>
      <c r="AV137" s="19">
        <v>1.23739013273348</v>
      </c>
      <c r="AW137" s="39">
        <v>2.48054836120784E-8</v>
      </c>
      <c r="AX137" s="19">
        <v>4.9727124529713403E-2</v>
      </c>
      <c r="AY137" s="19">
        <v>0.14548960779582101</v>
      </c>
      <c r="AZ137" s="19">
        <v>0.22597722555466701</v>
      </c>
      <c r="BA137" s="19">
        <v>6.25643336141396E-2</v>
      </c>
      <c r="BB137" s="39">
        <v>9.1523750704054296E-7</v>
      </c>
      <c r="BC137" s="39">
        <v>2.2014311079257999E-7</v>
      </c>
      <c r="BD137" s="19">
        <v>4.1866419487348802E-2</v>
      </c>
      <c r="BE137" s="19">
        <v>2.0878866619597699E-2</v>
      </c>
      <c r="BF137" s="39">
        <v>3.8318962856491E-7</v>
      </c>
      <c r="BG137" s="19">
        <v>4.0615262520858497</v>
      </c>
      <c r="BH137" s="19">
        <v>5.8547692287925102E-4</v>
      </c>
      <c r="BI137" s="19">
        <v>3.7567023809255899</v>
      </c>
      <c r="BJ137" s="39">
        <v>2.8753895933116302E-7</v>
      </c>
      <c r="BK137" s="19">
        <v>3.0646868379521899E-3</v>
      </c>
      <c r="BL137" s="19">
        <v>1.6004911343643E-2</v>
      </c>
      <c r="BM137" s="19">
        <v>0.60054769524974805</v>
      </c>
      <c r="BN137" s="39">
        <v>4.52996861777238E-5</v>
      </c>
      <c r="BO137" s="39">
        <v>8.7806906932912297E-8</v>
      </c>
      <c r="BP137" s="19">
        <v>0.13875153063369</v>
      </c>
      <c r="BQ137" s="19">
        <v>0.16747067747986499</v>
      </c>
      <c r="BR137" s="39">
        <v>2.36603900389292E-7</v>
      </c>
      <c r="BS137" s="19">
        <v>4.8986003288785197E-2</v>
      </c>
      <c r="BT137" s="19">
        <v>0.30549574870013002</v>
      </c>
      <c r="BU137" s="19">
        <v>2.36422845777058E-4</v>
      </c>
      <c r="BV137" s="19">
        <v>0.29505490255297401</v>
      </c>
      <c r="BW137" s="19">
        <v>0.56648070012571095</v>
      </c>
      <c r="BX137" s="19">
        <v>1.75776191567193E-2</v>
      </c>
      <c r="BY137" s="19">
        <v>0.94172909081258904</v>
      </c>
      <c r="BZ137" s="19">
        <v>5.2954985151614599E-2</v>
      </c>
      <c r="CA137" s="19">
        <v>2.1753812080192501</v>
      </c>
      <c r="CB137" s="39">
        <v>1.8029199681210501E-7</v>
      </c>
      <c r="CC137" s="19">
        <v>0.64162769994560298</v>
      </c>
      <c r="CD137" s="19">
        <v>1.7559710954346699</v>
      </c>
      <c r="CE137" s="19">
        <v>0.59564612234247205</v>
      </c>
      <c r="CF137" s="19">
        <v>0.15064849835424801</v>
      </c>
      <c r="CG137" s="19">
        <v>6.3043550610102601</v>
      </c>
      <c r="CH137" s="39">
        <v>2.4576785186541202E-7</v>
      </c>
      <c r="CI137" s="19">
        <v>3.7209991175260102E-3</v>
      </c>
      <c r="CJ137" s="19">
        <v>5.5243793971842599E-2</v>
      </c>
      <c r="CK137" s="19">
        <v>3.2788101473500898E-2</v>
      </c>
      <c r="CL137" s="19">
        <v>4.3784483117865397E-2</v>
      </c>
      <c r="CM137" s="39">
        <v>1.2267696350916501E-7</v>
      </c>
      <c r="CN137" s="39">
        <v>1.8723445070587201E-7</v>
      </c>
      <c r="CO137" s="39">
        <v>6.5080704862935697E-8</v>
      </c>
      <c r="CP137" s="19">
        <v>1.4515044986162001E-2</v>
      </c>
      <c r="CQ137" s="39">
        <v>4.0856207538971198E-7</v>
      </c>
      <c r="CR137" s="39">
        <v>1.6740336815741999E-8</v>
      </c>
      <c r="CS137" s="39">
        <v>3.5449366720792103E-7</v>
      </c>
      <c r="CT137" s="19">
        <v>1.2659436761900801E-2</v>
      </c>
      <c r="CU137" s="39">
        <v>3.3039780116796601E-5</v>
      </c>
      <c r="CV137" s="39">
        <v>2.1610818856690201E-7</v>
      </c>
      <c r="CW137" s="19">
        <v>0.127248765815241</v>
      </c>
      <c r="CX137" s="19">
        <v>0.74886522504345698</v>
      </c>
      <c r="CY137" s="39">
        <v>3.9685086096099398E-7</v>
      </c>
      <c r="CZ137" s="19">
        <v>6.1293773903876398E-3</v>
      </c>
      <c r="DA137" s="39">
        <v>5.0612673214887199E-8</v>
      </c>
      <c r="DB137" s="39">
        <v>1.4605694814974401E-7</v>
      </c>
      <c r="DC137" s="39">
        <v>3.67901672069439E-5</v>
      </c>
      <c r="DD137" s="19">
        <v>1.87813722766262</v>
      </c>
      <c r="DE137" s="39">
        <v>6.2845508545573498E-7</v>
      </c>
      <c r="DF137" s="19">
        <v>2.66619368046993E-4</v>
      </c>
      <c r="DG137" s="39">
        <v>1.1875093392736701E-5</v>
      </c>
      <c r="DH137" s="19">
        <v>0.16279089965669599</v>
      </c>
      <c r="DI137" s="19">
        <v>2.8670979884915501E-2</v>
      </c>
      <c r="DJ137" s="19">
        <v>1.0394821399617201E-2</v>
      </c>
      <c r="DK137" s="39">
        <v>1.7351200900327101E-7</v>
      </c>
      <c r="DL137" s="19">
        <v>0.40695072925523401</v>
      </c>
      <c r="DM137" s="19">
        <v>120.17768189724001</v>
      </c>
      <c r="DN137" s="39">
        <v>1.7976613865201901E-7</v>
      </c>
      <c r="DO137" s="39">
        <v>5.8602463058386295E-7</v>
      </c>
      <c r="DP137" s="19">
        <v>9.2754400832033301</v>
      </c>
      <c r="DQ137" s="19">
        <v>0.12949251069779799</v>
      </c>
      <c r="DR137" s="39">
        <v>1.7262605954434999E-7</v>
      </c>
      <c r="DS137" s="19">
        <v>2.4610573892882601E-2</v>
      </c>
      <c r="DT137" s="19">
        <v>1.6516976323393401E-4</v>
      </c>
      <c r="DU137" s="19">
        <v>3.2283185347043698E-2</v>
      </c>
      <c r="DV137" s="19">
        <v>4.0739949958829898E-3</v>
      </c>
      <c r="DW137" s="19">
        <v>5.6792783850807597E-2</v>
      </c>
      <c r="DX137" s="19">
        <v>6.7903446323797799E-3</v>
      </c>
      <c r="DY137" s="19">
        <v>3.8011240418055599E-2</v>
      </c>
      <c r="DZ137" s="39">
        <v>8.1685869116475007E-8</v>
      </c>
      <c r="EA137" s="39">
        <v>5.4056757429405603E-7</v>
      </c>
      <c r="EB137" s="19">
        <v>6.7774334831305405E-2</v>
      </c>
      <c r="EC137" s="19">
        <v>6.0357449906937996E-3</v>
      </c>
      <c r="ED137" s="39">
        <v>1.04013471678404E-5</v>
      </c>
      <c r="EE137" s="19">
        <v>1.4542919717824001</v>
      </c>
      <c r="EF137" s="19">
        <v>7.97770898256556E-4</v>
      </c>
      <c r="EG137" s="19">
        <v>0</v>
      </c>
      <c r="EH137" s="19">
        <v>7.2897853841204993E-2</v>
      </c>
      <c r="EI137" s="19">
        <v>1.03755412471937</v>
      </c>
      <c r="EJ137" s="19">
        <v>8.5536558500534293E-2</v>
      </c>
      <c r="EK137" s="39">
        <v>8.4777939579380802E-5</v>
      </c>
      <c r="EL137" s="39">
        <v>3.3548945103893701E-7</v>
      </c>
      <c r="EM137" s="19">
        <v>2.8567080922360701</v>
      </c>
      <c r="EN137" s="19">
        <v>4.1535031610014497E-2</v>
      </c>
      <c r="EO137" s="39">
        <v>8.0361953317269799E-8</v>
      </c>
      <c r="EP137" s="19">
        <v>2.7725614977633099E-2</v>
      </c>
      <c r="EQ137" s="39">
        <v>1.51892702623685E-9</v>
      </c>
      <c r="ER137" s="19">
        <v>0.38766151907652902</v>
      </c>
      <c r="ES137" s="39">
        <v>9.9732872393377597E-7</v>
      </c>
      <c r="ET137" s="19">
        <v>9.9862699479583802E-2</v>
      </c>
      <c r="EU137" s="19">
        <v>9.0113405831423101E-3</v>
      </c>
      <c r="EV137" s="19">
        <v>7.3154985514792006E-2</v>
      </c>
      <c r="EW137" s="19">
        <v>1.6029759019899999E-2</v>
      </c>
      <c r="EX137" s="39">
        <v>2.04742581008027E-7</v>
      </c>
      <c r="EY137" s="19">
        <v>0.24237093695418599</v>
      </c>
      <c r="EZ137" s="19">
        <v>7.7342914212671001E-3</v>
      </c>
      <c r="FA137" s="39">
        <v>2.3515347094489E-7</v>
      </c>
      <c r="FB137" s="19">
        <v>0.94468375965872997</v>
      </c>
      <c r="FC137" s="39">
        <v>1.15045845422336E-7</v>
      </c>
      <c r="FD137" s="19">
        <v>0.14422136956739501</v>
      </c>
      <c r="FE137" s="19">
        <v>2.09796554970615E-4</v>
      </c>
      <c r="FF137" s="39">
        <v>1.4160543749113001E-7</v>
      </c>
      <c r="FG137" s="39">
        <v>3.4892823735556503E-8</v>
      </c>
      <c r="FH137" s="19">
        <v>2.33933449868527E-2</v>
      </c>
      <c r="FI137" s="19">
        <v>4.2168253601561996E-3</v>
      </c>
      <c r="FJ137" s="39">
        <v>2.07132010800546E-6</v>
      </c>
      <c r="FK137" s="39">
        <v>2.2070681383412999E-7</v>
      </c>
      <c r="FL137" s="39">
        <v>3.8441761656002899E-7</v>
      </c>
      <c r="FM137" s="19">
        <v>9.5577422061199208E-3</v>
      </c>
      <c r="FN137" s="19">
        <v>0.29172099090360698</v>
      </c>
      <c r="FO137" s="19">
        <v>0.26344940717188903</v>
      </c>
      <c r="FP137" s="19">
        <v>4.2771607938448801E-2</v>
      </c>
      <c r="FQ137" s="19">
        <v>9.6895820314973395</v>
      </c>
      <c r="FR137" s="39">
        <v>3.11047687522916E-5</v>
      </c>
      <c r="FS137" s="39">
        <v>1.56272420613268E-7</v>
      </c>
      <c r="FT137" s="19">
        <v>9.8840353925923694E-3</v>
      </c>
      <c r="FU137" s="19">
        <v>1.9930583505552599</v>
      </c>
      <c r="FV137" s="19">
        <v>2.1885859333167399E-4</v>
      </c>
      <c r="FW137" s="39">
        <v>1.8001027274091599E-7</v>
      </c>
      <c r="FX137" s="19">
        <v>9.2835967958448604E-3</v>
      </c>
      <c r="FY137" s="39">
        <v>4.2433106213962002E-7</v>
      </c>
      <c r="FZ137" s="19">
        <v>266.06973555484598</v>
      </c>
      <c r="GA137" s="15">
        <v>3175.7420000000002</v>
      </c>
      <c r="GB137" s="15">
        <v>4.8970000000000002</v>
      </c>
      <c r="GC137" s="15">
        <v>43.07</v>
      </c>
      <c r="GD137" s="15">
        <v>0.58299999999999996</v>
      </c>
      <c r="GE137" s="15">
        <v>0</v>
      </c>
      <c r="GF137" s="15">
        <v>1.2809999999999999</v>
      </c>
      <c r="GG137" s="15">
        <v>92.158000000000001</v>
      </c>
      <c r="GH137" s="15">
        <v>0.41699999999999998</v>
      </c>
      <c r="GI137" s="15">
        <v>72.063999999999993</v>
      </c>
      <c r="GJ137" s="15">
        <v>2.532</v>
      </c>
      <c r="GK137" s="15">
        <v>0</v>
      </c>
      <c r="GL137" s="15">
        <v>0</v>
      </c>
      <c r="GM137" s="15">
        <v>348.404</v>
      </c>
      <c r="GN137" s="15">
        <v>0</v>
      </c>
    </row>
    <row r="138" spans="1:196">
      <c r="A138" s="19" t="s">
        <v>408</v>
      </c>
      <c r="B138" s="19" t="s">
        <v>409</v>
      </c>
      <c r="C138" s="39">
        <v>3.12382504041747E-7</v>
      </c>
      <c r="D138" s="19">
        <v>3.2397181710536399E-3</v>
      </c>
      <c r="E138" s="19">
        <v>0.17815991524003899</v>
      </c>
      <c r="F138" s="19">
        <v>2.7866740608869098</v>
      </c>
      <c r="G138" s="19">
        <v>1.87694725440068E-2</v>
      </c>
      <c r="H138" s="19">
        <v>1.0321266461297701E-2</v>
      </c>
      <c r="I138" s="19">
        <v>1.3870867463488801</v>
      </c>
      <c r="J138" s="19">
        <v>6.6658976162196001E-2</v>
      </c>
      <c r="K138" s="39">
        <v>1.6240279277622001E-6</v>
      </c>
      <c r="L138" s="19">
        <v>1.2787256095732001E-2</v>
      </c>
      <c r="M138" s="19">
        <v>0.194617695576</v>
      </c>
      <c r="N138" s="39">
        <v>5.9322362417161703E-5</v>
      </c>
      <c r="O138" s="19">
        <v>1.6199526473350401E-4</v>
      </c>
      <c r="P138" s="19">
        <v>6.8146407614208895E-4</v>
      </c>
      <c r="Q138" s="19">
        <v>1.47221332351492</v>
      </c>
      <c r="R138" s="19">
        <v>0.30954549173836898</v>
      </c>
      <c r="S138" s="19">
        <v>3.0308868765403199E-4</v>
      </c>
      <c r="T138" s="39">
        <v>9.3396730752009704E-7</v>
      </c>
      <c r="U138" s="19">
        <v>7.0533842272318898E-3</v>
      </c>
      <c r="V138" s="19">
        <v>1.8052968313064199E-2</v>
      </c>
      <c r="W138" s="19">
        <v>9.5052444805094095E-3</v>
      </c>
      <c r="X138" s="19">
        <v>0.438419422801822</v>
      </c>
      <c r="Y138" s="39">
        <v>7.9533910967415905E-7</v>
      </c>
      <c r="Z138" s="39">
        <v>7.9665694312754603E-8</v>
      </c>
      <c r="AA138" s="19">
        <v>4.00937697891784E-4</v>
      </c>
      <c r="AB138" s="39">
        <v>9.8393810510155593E-7</v>
      </c>
      <c r="AC138" s="19">
        <v>0.20948070562139201</v>
      </c>
      <c r="AD138" s="39">
        <v>3.6769533659758599E-7</v>
      </c>
      <c r="AE138" s="19">
        <v>0.29520969196233399</v>
      </c>
      <c r="AF138" s="19">
        <v>0.18570663726731701</v>
      </c>
      <c r="AG138" s="39">
        <v>7.2778621571264102E-7</v>
      </c>
      <c r="AH138" s="39">
        <v>4.95555336906795E-6</v>
      </c>
      <c r="AI138" s="19">
        <v>2.0819503468129598E-3</v>
      </c>
      <c r="AJ138" s="19">
        <v>0.86542928543408204</v>
      </c>
      <c r="AK138" s="19">
        <v>1.6968484570296E-2</v>
      </c>
      <c r="AL138" s="19">
        <v>2.2746281563296501E-3</v>
      </c>
      <c r="AM138" s="19">
        <v>8.2503676046936296E-4</v>
      </c>
      <c r="AN138" s="19">
        <v>8.8413278180101001E-3</v>
      </c>
      <c r="AO138" s="19">
        <v>2.05772435368895E-2</v>
      </c>
      <c r="AP138" s="19">
        <v>2.6761936627375099E-4</v>
      </c>
      <c r="AQ138" s="19">
        <v>4.9293729820376601E-2</v>
      </c>
      <c r="AR138" s="39">
        <v>7.0801932065369297E-8</v>
      </c>
      <c r="AS138" s="19">
        <v>3.8635841040778399E-2</v>
      </c>
      <c r="AT138" s="39">
        <v>1.2617753768092499E-7</v>
      </c>
      <c r="AU138" s="39">
        <v>1.5075841755273901E-6</v>
      </c>
      <c r="AV138" s="19">
        <v>0.47270075601879002</v>
      </c>
      <c r="AW138" s="39">
        <v>4.5923128394681402E-8</v>
      </c>
      <c r="AX138" s="19">
        <v>0.59362723991214505</v>
      </c>
      <c r="AY138" s="19">
        <v>2.7958823409520799E-3</v>
      </c>
      <c r="AZ138" s="19">
        <v>1.9128304242294301</v>
      </c>
      <c r="BA138" s="19">
        <v>7.6326745795760403E-2</v>
      </c>
      <c r="BB138" s="19">
        <v>0.27607854259828202</v>
      </c>
      <c r="BC138" s="39">
        <v>4.4829470098216001E-7</v>
      </c>
      <c r="BD138" s="39">
        <v>6.7713801633016004E-8</v>
      </c>
      <c r="BE138" s="39">
        <v>6.9236395572278797E-7</v>
      </c>
      <c r="BF138" s="19">
        <v>0.99535697189546102</v>
      </c>
      <c r="BG138" s="19">
        <v>1.35634902332446E-4</v>
      </c>
      <c r="BH138" s="39">
        <v>7.2687561363118401E-5</v>
      </c>
      <c r="BI138" s="19">
        <v>0.56806965313033198</v>
      </c>
      <c r="BJ138" s="19">
        <v>0.26943432485979801</v>
      </c>
      <c r="BK138" s="19">
        <v>1.23180311703525E-3</v>
      </c>
      <c r="BL138" s="39">
        <v>6.2876079322254805E-7</v>
      </c>
      <c r="BM138" s="19">
        <v>4.5918036091523504</v>
      </c>
      <c r="BN138" s="19">
        <v>5.2916311630180398E-3</v>
      </c>
      <c r="BO138" s="19">
        <v>0.104285241406866</v>
      </c>
      <c r="BP138" s="19">
        <v>0.53689367772801699</v>
      </c>
      <c r="BQ138" s="19">
        <v>2.0836660241846101E-3</v>
      </c>
      <c r="BR138" s="19">
        <v>0.13589380283927899</v>
      </c>
      <c r="BS138" s="19">
        <v>8.7060459389239906</v>
      </c>
      <c r="BT138" s="39">
        <v>3.9919510492308899E-7</v>
      </c>
      <c r="BU138" s="19">
        <v>1.52441192424215E-4</v>
      </c>
      <c r="BV138" s="19">
        <v>0.101169591443609</v>
      </c>
      <c r="BW138" s="19">
        <v>7.7228521655069701E-2</v>
      </c>
      <c r="BX138" s="19">
        <v>2.85389170219942E-3</v>
      </c>
      <c r="BY138" s="19">
        <v>0.234543488128959</v>
      </c>
      <c r="BZ138" s="19">
        <v>0.12686312822177401</v>
      </c>
      <c r="CA138" s="39">
        <v>1.1159693980884799E-6</v>
      </c>
      <c r="CB138" s="39">
        <v>6.3130856359244399E-7</v>
      </c>
      <c r="CC138" s="19">
        <v>1.14042087987354E-2</v>
      </c>
      <c r="CD138" s="19">
        <v>1.06357846428591E-2</v>
      </c>
      <c r="CE138" s="19">
        <v>1.31905452112913</v>
      </c>
      <c r="CF138" s="39">
        <v>7.0815247955843404E-7</v>
      </c>
      <c r="CG138" s="19">
        <v>0.26241201831257699</v>
      </c>
      <c r="CH138" s="39">
        <v>7.8669838782002403E-7</v>
      </c>
      <c r="CI138" s="19">
        <v>1.6051306609929698E-2</v>
      </c>
      <c r="CJ138" s="19">
        <v>1.7266949756713799E-2</v>
      </c>
      <c r="CK138" s="39">
        <v>1.1401895776307099E-6</v>
      </c>
      <c r="CL138" s="19">
        <v>4.36190733080348E-2</v>
      </c>
      <c r="CM138" s="39">
        <v>3.6166345278655098E-7</v>
      </c>
      <c r="CN138" s="39">
        <v>5.2939955108657601E-7</v>
      </c>
      <c r="CO138" s="39">
        <v>5.9391136466544003E-8</v>
      </c>
      <c r="CP138" s="19">
        <v>1.1805009649482601E-3</v>
      </c>
      <c r="CQ138" s="39">
        <v>1.4331984717816E-6</v>
      </c>
      <c r="CR138" s="39">
        <v>2.41985435496585E-8</v>
      </c>
      <c r="CS138" s="39">
        <v>1.2642769776773201E-6</v>
      </c>
      <c r="CT138" s="19">
        <v>2.1816058339317501E-4</v>
      </c>
      <c r="CU138" s="19">
        <v>0.50514541944460001</v>
      </c>
      <c r="CV138" s="19">
        <v>0.58404166536075897</v>
      </c>
      <c r="CW138" s="19">
        <v>0.12480346975147</v>
      </c>
      <c r="CX138" s="19">
        <v>0.37328309300047702</v>
      </c>
      <c r="CY138" s="39">
        <v>1.4309914887399E-6</v>
      </c>
      <c r="CZ138" s="39">
        <v>1.2600304564067901E-6</v>
      </c>
      <c r="DA138" s="19">
        <v>9.4021200017267395E-2</v>
      </c>
      <c r="DB138" s="19">
        <v>0.10646900316570899</v>
      </c>
      <c r="DC138" s="19">
        <v>5.2682473210276996E-4</v>
      </c>
      <c r="DD138" s="19">
        <v>0.28226210415747699</v>
      </c>
      <c r="DE138" s="39">
        <v>2.4234897459092701E-6</v>
      </c>
      <c r="DF138" s="39">
        <v>4.9069280163423705E-7</v>
      </c>
      <c r="DG138" s="19">
        <v>1.7112059236251202E-2</v>
      </c>
      <c r="DH138" s="19">
        <v>6.1168011431774201E-2</v>
      </c>
      <c r="DI138" s="19">
        <v>5.8420833403639398E-2</v>
      </c>
      <c r="DJ138" s="19">
        <v>0.19346749900938501</v>
      </c>
      <c r="DK138" s="19">
        <v>7.4286050126453197E-4</v>
      </c>
      <c r="DL138" s="19">
        <v>1.8941078019989599</v>
      </c>
      <c r="DM138" s="19">
        <v>2.2476866309917298E-2</v>
      </c>
      <c r="DN138" s="19">
        <v>8.6784018917272998E-2</v>
      </c>
      <c r="DO138" s="19">
        <v>0.29935925281101</v>
      </c>
      <c r="DP138" s="19">
        <v>0.90065249192355001</v>
      </c>
      <c r="DQ138" s="19">
        <v>5.5047073948797598E-2</v>
      </c>
      <c r="DR138" s="39">
        <v>5.8649961560669402E-7</v>
      </c>
      <c r="DS138" s="19">
        <v>0.32386371170293499</v>
      </c>
      <c r="DT138" s="39">
        <v>2.8188250777029401E-7</v>
      </c>
      <c r="DU138" s="19">
        <v>4.8005168890662801E-2</v>
      </c>
      <c r="DV138" s="39">
        <v>3.5280715656979102E-7</v>
      </c>
      <c r="DW138" s="19">
        <v>0.106152239274653</v>
      </c>
      <c r="DX138" s="19">
        <v>8.9056572869697204E-2</v>
      </c>
      <c r="DY138" s="19">
        <v>4.1761079409514297E-2</v>
      </c>
      <c r="DZ138" s="19">
        <v>15.2297052291455</v>
      </c>
      <c r="EA138" s="39">
        <v>2.05546263503956E-6</v>
      </c>
      <c r="EB138" s="19">
        <v>0.41702048700177202</v>
      </c>
      <c r="EC138" s="19">
        <v>1.8055026301156199E-3</v>
      </c>
      <c r="ED138" s="19">
        <v>7.3773450573062305E-4</v>
      </c>
      <c r="EE138" s="19">
        <v>0.21281182802728499</v>
      </c>
      <c r="EF138" s="19">
        <v>9.2218833551260804E-4</v>
      </c>
      <c r="EG138" s="39">
        <v>9.5600662672196799E-8</v>
      </c>
      <c r="EH138" s="19">
        <v>0</v>
      </c>
      <c r="EI138" s="19">
        <v>0.103582689226309</v>
      </c>
      <c r="EJ138" s="19">
        <v>5.9330418051316896E-3</v>
      </c>
      <c r="EK138" s="19">
        <v>5.3343031984711096E-3</v>
      </c>
      <c r="EL138" s="39">
        <v>1.14568839332858E-6</v>
      </c>
      <c r="EM138" s="19">
        <v>1.95139988024206</v>
      </c>
      <c r="EN138" s="19">
        <v>3.32892232361965E-2</v>
      </c>
      <c r="EO138" s="19">
        <v>5.1163805729732198E-2</v>
      </c>
      <c r="EP138" s="19">
        <v>6.3422403037166994E-2</v>
      </c>
      <c r="EQ138" s="39">
        <v>5.4356662404157802E-9</v>
      </c>
      <c r="ER138" s="19">
        <v>3.7081325172667802E-2</v>
      </c>
      <c r="ES138" s="39">
        <v>3.70874136068948E-6</v>
      </c>
      <c r="ET138" s="19">
        <v>12.816624550995099</v>
      </c>
      <c r="EU138" s="19">
        <v>5.7674314053280801E-2</v>
      </c>
      <c r="EV138" s="39">
        <v>1.1229262025157999E-6</v>
      </c>
      <c r="EW138" s="19">
        <v>1.2423276419521001</v>
      </c>
      <c r="EX138" s="39">
        <v>6.1939245423480505E-7</v>
      </c>
      <c r="EY138" s="19">
        <v>4.6795437626071003E-2</v>
      </c>
      <c r="EZ138" s="19">
        <v>1.0774609657437699</v>
      </c>
      <c r="FA138" s="39">
        <v>8.3756412954074503E-7</v>
      </c>
      <c r="FB138" s="19">
        <v>0.64390519758111797</v>
      </c>
      <c r="FC138" s="39">
        <v>2.8497026787419899E-7</v>
      </c>
      <c r="FD138" s="19">
        <v>0.54195558489485995</v>
      </c>
      <c r="FE138" s="19">
        <v>7.7967121109951299E-4</v>
      </c>
      <c r="FF138" s="19">
        <v>9.0042082019374298E-4</v>
      </c>
      <c r="FG138" s="19">
        <v>3.1955069220596598E-3</v>
      </c>
      <c r="FH138" s="19">
        <v>1.5305727770684699E-3</v>
      </c>
      <c r="FI138" s="19">
        <v>1.19849958307556E-2</v>
      </c>
      <c r="FJ138" s="19">
        <v>6.5026763590733303</v>
      </c>
      <c r="FK138" s="39">
        <v>2.9209226247960198E-7</v>
      </c>
      <c r="FL138" s="39">
        <v>1.3415029370288899E-6</v>
      </c>
      <c r="FM138" s="19">
        <v>3.1427892700907199E-2</v>
      </c>
      <c r="FN138" s="19">
        <v>2.8073410241223101E-2</v>
      </c>
      <c r="FO138" s="19">
        <v>2.1975865853275999E-2</v>
      </c>
      <c r="FP138" s="19">
        <v>3.4292266975105101E-4</v>
      </c>
      <c r="FQ138" s="19">
        <v>2.0313775254650999</v>
      </c>
      <c r="FR138" s="19">
        <v>3.34549320817624E-4</v>
      </c>
      <c r="FS138" s="39">
        <v>3.7381792550108001E-7</v>
      </c>
      <c r="FT138" s="39">
        <v>8.3073241421995E-7</v>
      </c>
      <c r="FU138" s="19">
        <v>0.52717161223423703</v>
      </c>
      <c r="FV138" s="39">
        <v>3.5538592793538701E-7</v>
      </c>
      <c r="FW138" s="19">
        <v>0.11056075347282</v>
      </c>
      <c r="FX138" s="19">
        <v>0.29390987791796402</v>
      </c>
      <c r="FY138" s="19">
        <v>0.72356121230340198</v>
      </c>
      <c r="FZ138" s="19">
        <v>81.185445273949398</v>
      </c>
      <c r="GA138" s="15">
        <v>0</v>
      </c>
      <c r="GB138" s="15">
        <v>0</v>
      </c>
      <c r="GC138" s="15">
        <v>0</v>
      </c>
      <c r="GD138" s="15">
        <v>0</v>
      </c>
      <c r="GE138" s="15">
        <v>151.07900000000001</v>
      </c>
      <c r="GF138" s="15">
        <v>0</v>
      </c>
      <c r="GG138" s="15">
        <v>0</v>
      </c>
      <c r="GH138" s="15">
        <v>0.44600000000000001</v>
      </c>
      <c r="GI138" s="15">
        <v>7.2999999999999995E-2</v>
      </c>
      <c r="GJ138" s="15">
        <v>0</v>
      </c>
      <c r="GK138" s="15">
        <v>0</v>
      </c>
      <c r="GL138" s="15">
        <v>0</v>
      </c>
      <c r="GM138" s="15">
        <v>0</v>
      </c>
      <c r="GN138" s="15">
        <v>1E-3</v>
      </c>
    </row>
    <row r="139" spans="1:196">
      <c r="A139" s="19" t="s">
        <v>411</v>
      </c>
      <c r="B139" s="19" t="s">
        <v>412</v>
      </c>
      <c r="C139" s="19">
        <v>5.9501333486192296</v>
      </c>
      <c r="D139" s="19">
        <v>0.70925047346888404</v>
      </c>
      <c r="E139" s="19">
        <v>420.21443379101299</v>
      </c>
      <c r="F139" s="19">
        <v>49.655448511479896</v>
      </c>
      <c r="G139" s="19">
        <v>53.559936496429302</v>
      </c>
      <c r="H139" s="19">
        <v>4.0408443745332203</v>
      </c>
      <c r="I139" s="19">
        <v>237.480360039641</v>
      </c>
      <c r="J139" s="19">
        <v>69.284165083550505</v>
      </c>
      <c r="K139" s="19">
        <v>3.7158755334597702</v>
      </c>
      <c r="L139" s="19">
        <v>0.14587123754023101</v>
      </c>
      <c r="M139" s="19">
        <v>5696.9750326480198</v>
      </c>
      <c r="N139" s="19">
        <v>414.24773354136499</v>
      </c>
      <c r="O139" s="19">
        <v>0.16137145526573801</v>
      </c>
      <c r="P139" s="19">
        <v>0.27079823405277798</v>
      </c>
      <c r="Q139" s="19">
        <v>3059.6129300861999</v>
      </c>
      <c r="R139" s="19">
        <v>1.33075318288458E-2</v>
      </c>
      <c r="S139" s="19">
        <v>1.27389776090048</v>
      </c>
      <c r="T139" s="19">
        <v>1.5314740319901201</v>
      </c>
      <c r="U139" s="19">
        <v>0.64208162282430203</v>
      </c>
      <c r="V139" s="19">
        <v>2.7222283268918201</v>
      </c>
      <c r="W139" s="19">
        <v>0.247054422638673</v>
      </c>
      <c r="X139" s="19">
        <v>1699.3845672187199</v>
      </c>
      <c r="Y139" s="19">
        <v>1.0952607389331901</v>
      </c>
      <c r="Z139" s="19">
        <v>11.3048453288628</v>
      </c>
      <c r="AA139" s="19">
        <v>10.415540227050901</v>
      </c>
      <c r="AB139" s="19">
        <v>0.19722782896271099</v>
      </c>
      <c r="AC139" s="19">
        <v>8.5640854171831093E-2</v>
      </c>
      <c r="AD139" s="19">
        <v>4.7736667476231203</v>
      </c>
      <c r="AE139" s="19">
        <v>9.4415736466495908</v>
      </c>
      <c r="AF139" s="19">
        <v>3055.9176074420998</v>
      </c>
      <c r="AG139" s="19">
        <v>7.7834454642801199E-2</v>
      </c>
      <c r="AH139" s="19">
        <v>1.4904013617782099</v>
      </c>
      <c r="AI139" s="19">
        <v>22.180380698761901</v>
      </c>
      <c r="AJ139" s="19">
        <v>31994.327831276602</v>
      </c>
      <c r="AK139" s="19">
        <v>42.286363297849398</v>
      </c>
      <c r="AL139" s="19">
        <v>0.47338794679514101</v>
      </c>
      <c r="AM139" s="19">
        <v>21.490762008981299</v>
      </c>
      <c r="AN139" s="19">
        <v>2.5388370858911302</v>
      </c>
      <c r="AO139" s="19">
        <v>67.928962020683002</v>
      </c>
      <c r="AP139" s="19">
        <v>20.021127856225501</v>
      </c>
      <c r="AQ139" s="19">
        <v>0.99750851937668195</v>
      </c>
      <c r="AR139" s="19">
        <v>26.108532521332201</v>
      </c>
      <c r="AS139" s="19">
        <v>15.1872856562156</v>
      </c>
      <c r="AT139" s="19">
        <v>0.102434723218814</v>
      </c>
      <c r="AU139" s="19">
        <v>7.8092313609089601</v>
      </c>
      <c r="AV139" s="19">
        <v>135.114626609997</v>
      </c>
      <c r="AW139" s="19">
        <v>170.59959430094699</v>
      </c>
      <c r="AX139" s="19">
        <v>5.7568611657230297</v>
      </c>
      <c r="AY139" s="19">
        <v>15.4265033838973</v>
      </c>
      <c r="AZ139" s="19">
        <v>2150.8116100397201</v>
      </c>
      <c r="BA139" s="19">
        <v>5.27188261403432</v>
      </c>
      <c r="BB139" s="19">
        <v>0.94650039277611198</v>
      </c>
      <c r="BC139" s="19">
        <v>6.0564325356900897</v>
      </c>
      <c r="BD139" s="19">
        <v>54.396567593594398</v>
      </c>
      <c r="BE139" s="19">
        <v>0.41062792033900197</v>
      </c>
      <c r="BF139" s="19">
        <v>93.570594301222101</v>
      </c>
      <c r="BG139" s="19">
        <v>0.25964455541900999</v>
      </c>
      <c r="BH139" s="19">
        <v>51.386663770107702</v>
      </c>
      <c r="BI139" s="19">
        <v>2517.1827940385701</v>
      </c>
      <c r="BJ139" s="19">
        <v>1.17719889140109</v>
      </c>
      <c r="BK139" s="19">
        <v>1.0692317157217599</v>
      </c>
      <c r="BL139" s="19">
        <v>8.0871240207927801</v>
      </c>
      <c r="BM139" s="19">
        <v>791.508698940317</v>
      </c>
      <c r="BN139" s="19">
        <v>64.007231102882898</v>
      </c>
      <c r="BO139" s="19">
        <v>1058.3936008861201</v>
      </c>
      <c r="BP139" s="19">
        <v>43.688104500193603</v>
      </c>
      <c r="BQ139" s="19">
        <v>56.938541155735798</v>
      </c>
      <c r="BR139" s="19">
        <v>3.2008038426481198</v>
      </c>
      <c r="BS139" s="19">
        <v>0.19623153453197201</v>
      </c>
      <c r="BT139" s="19">
        <v>1.0750774799901801</v>
      </c>
      <c r="BU139" s="19">
        <v>4.85659731847743</v>
      </c>
      <c r="BV139" s="19">
        <v>250.93997887373101</v>
      </c>
      <c r="BW139" s="19">
        <v>13.234039031539901</v>
      </c>
      <c r="BX139" s="19">
        <v>29.8755572352079</v>
      </c>
      <c r="BY139" s="19">
        <v>21198.142973266498</v>
      </c>
      <c r="BZ139" s="19">
        <v>2400.1423677678099</v>
      </c>
      <c r="CA139" s="19">
        <v>121.04242442459901</v>
      </c>
      <c r="CB139" s="19">
        <v>282.91547980656497</v>
      </c>
      <c r="CC139" s="19">
        <v>575.51497928500396</v>
      </c>
      <c r="CD139" s="19">
        <v>0.51538376843538003</v>
      </c>
      <c r="CE139" s="19">
        <v>3142.85446520815</v>
      </c>
      <c r="CF139" s="19">
        <v>0.18194514509350601</v>
      </c>
      <c r="CG139" s="19">
        <v>28596.373257045499</v>
      </c>
      <c r="CH139" s="19">
        <v>2139.28359404708</v>
      </c>
      <c r="CI139" s="19">
        <v>6.5072834119532201</v>
      </c>
      <c r="CJ139" s="19">
        <v>1264.60333033133</v>
      </c>
      <c r="CK139" s="39">
        <v>5.4847950015015499E-5</v>
      </c>
      <c r="CL139" s="19">
        <v>1734.8592085655</v>
      </c>
      <c r="CM139" s="19">
        <v>0.14443374274981599</v>
      </c>
      <c r="CN139" s="19">
        <v>2.0743628572310699E-2</v>
      </c>
      <c r="CO139" s="19">
        <v>0.459299013972576</v>
      </c>
      <c r="CP139" s="19">
        <v>270.36293249308397</v>
      </c>
      <c r="CQ139" s="19">
        <v>0.33483757754784099</v>
      </c>
      <c r="CR139" s="19">
        <v>1.6370236981922801</v>
      </c>
      <c r="CS139" s="19">
        <v>79.785400342483996</v>
      </c>
      <c r="CT139" s="19">
        <v>26.233075075439</v>
      </c>
      <c r="CU139" s="19">
        <v>33.996831892068002</v>
      </c>
      <c r="CV139" s="19">
        <v>172.98225521300401</v>
      </c>
      <c r="CW139" s="19">
        <v>0.96979166822732199</v>
      </c>
      <c r="CX139" s="19">
        <v>1545.0781871930501</v>
      </c>
      <c r="CY139" s="19">
        <v>1.7006362691661401</v>
      </c>
      <c r="CZ139" s="19">
        <v>1.86746526648024</v>
      </c>
      <c r="DA139" s="19">
        <v>9.1295465443959198</v>
      </c>
      <c r="DB139" s="19">
        <v>10.344981988307101</v>
      </c>
      <c r="DC139" s="19">
        <v>136.072939661737</v>
      </c>
      <c r="DD139" s="19">
        <v>9.8054278021219794</v>
      </c>
      <c r="DE139" s="19">
        <v>2.4927862752691801</v>
      </c>
      <c r="DF139" s="19">
        <v>4.8473974009651498E-2</v>
      </c>
      <c r="DG139" s="19">
        <v>397.48557220666902</v>
      </c>
      <c r="DH139" s="19">
        <v>267.81581422276901</v>
      </c>
      <c r="DI139" s="19">
        <v>250.406231200305</v>
      </c>
      <c r="DJ139" s="19">
        <v>4.0635737891937902</v>
      </c>
      <c r="DK139" s="19">
        <v>53.586452725357098</v>
      </c>
      <c r="DL139" s="19">
        <v>2425.7519436780699</v>
      </c>
      <c r="DM139" s="19">
        <v>152.036559829178</v>
      </c>
      <c r="DN139" s="19">
        <v>1.5052730508683401</v>
      </c>
      <c r="DO139" s="19">
        <v>1.45543458353133</v>
      </c>
      <c r="DP139" s="19">
        <v>167.57531618077201</v>
      </c>
      <c r="DQ139" s="19">
        <v>5.1159001421330297</v>
      </c>
      <c r="DR139" s="19">
        <v>549.38271018148805</v>
      </c>
      <c r="DS139" s="19">
        <v>1992.7173727070699</v>
      </c>
      <c r="DT139" s="19">
        <v>0.23593526605559301</v>
      </c>
      <c r="DU139" s="19">
        <v>59.996675511075999</v>
      </c>
      <c r="DV139" s="19">
        <v>4.42305953902979</v>
      </c>
      <c r="DW139" s="19">
        <v>90.6461793176546</v>
      </c>
      <c r="DX139" s="19">
        <v>1361.51862596567</v>
      </c>
      <c r="DY139" s="19">
        <v>724.74576254639703</v>
      </c>
      <c r="DZ139" s="19">
        <v>475.08661615831301</v>
      </c>
      <c r="EA139" s="19">
        <v>1340.81933036902</v>
      </c>
      <c r="EB139" s="19">
        <v>20698.262185213302</v>
      </c>
      <c r="EC139" s="19">
        <v>0.49321093200048399</v>
      </c>
      <c r="ED139" s="19">
        <v>8.4515537355890196</v>
      </c>
      <c r="EE139" s="19">
        <v>18.114510009564299</v>
      </c>
      <c r="EF139" s="19">
        <v>4.0441601840289003</v>
      </c>
      <c r="EG139" s="19">
        <v>1.62635307254827E-2</v>
      </c>
      <c r="EH139" s="19">
        <v>9.9504834582867598</v>
      </c>
      <c r="EI139" s="19">
        <v>0</v>
      </c>
      <c r="EJ139" s="19">
        <v>19.954489675125998</v>
      </c>
      <c r="EK139" s="19">
        <v>18.3111124807319</v>
      </c>
      <c r="EL139" s="19">
        <v>4.9372165566262396</v>
      </c>
      <c r="EM139" s="19">
        <v>9952.5858063753894</v>
      </c>
      <c r="EN139" s="19">
        <v>3.7377129550038402</v>
      </c>
      <c r="EO139" s="19">
        <v>15.198652795639401</v>
      </c>
      <c r="EP139" s="19">
        <v>5.6538293188843998E-3</v>
      </c>
      <c r="EQ139" s="19">
        <v>0.32718583359912101</v>
      </c>
      <c r="ER139" s="19">
        <v>3823.96065690555</v>
      </c>
      <c r="ES139" s="19">
        <v>1.57539756224085</v>
      </c>
      <c r="ET139" s="19">
        <v>3696.5040149377</v>
      </c>
      <c r="EU139" s="19">
        <v>310.45653452297699</v>
      </c>
      <c r="EV139" s="19">
        <v>7.8577835388935799</v>
      </c>
      <c r="EW139" s="19">
        <v>697.36903225139395</v>
      </c>
      <c r="EX139" s="19">
        <v>0.14613834099089701</v>
      </c>
      <c r="EY139" s="19">
        <v>132.680737582022</v>
      </c>
      <c r="EZ139" s="19">
        <v>126.79611846797199</v>
      </c>
      <c r="FA139" s="19">
        <v>25.6385930778731</v>
      </c>
      <c r="FB139" s="19">
        <v>5725.7665625461696</v>
      </c>
      <c r="FC139" s="19">
        <v>5.2563413474754801E-2</v>
      </c>
      <c r="FD139" s="19">
        <v>4611.4220736400703</v>
      </c>
      <c r="FE139" s="19">
        <v>5.6974757350366403</v>
      </c>
      <c r="FF139" s="19">
        <v>6.4691028047666702E-2</v>
      </c>
      <c r="FG139" s="19">
        <v>11.839148221370801</v>
      </c>
      <c r="FH139" s="19">
        <v>0.68295376388352802</v>
      </c>
      <c r="FI139" s="19">
        <v>246.43299353745999</v>
      </c>
      <c r="FJ139" s="19">
        <v>2230.1975051381</v>
      </c>
      <c r="FK139" s="19">
        <v>11.8009742109389</v>
      </c>
      <c r="FL139" s="19">
        <v>30.777542465143799</v>
      </c>
      <c r="FM139" s="19">
        <v>32.597493145664103</v>
      </c>
      <c r="FN139" s="19">
        <v>10389.5053963718</v>
      </c>
      <c r="FO139" s="19">
        <v>1866.67691369515</v>
      </c>
      <c r="FP139" s="19">
        <v>492.92995229118202</v>
      </c>
      <c r="FQ139" s="19">
        <v>21229.082719264901</v>
      </c>
      <c r="FR139" s="19">
        <v>4.0100573377823698</v>
      </c>
      <c r="FS139" s="19">
        <v>2.13262665132366</v>
      </c>
      <c r="FT139" s="19">
        <v>2.5782902366161799E-2</v>
      </c>
      <c r="FU139" s="19">
        <v>0.29513767190113899</v>
      </c>
      <c r="FV139" s="19">
        <v>514.19919444679397</v>
      </c>
      <c r="FW139" s="19">
        <v>420.79826025011897</v>
      </c>
      <c r="FX139" s="19">
        <v>1.15522377598876</v>
      </c>
      <c r="FY139" s="19">
        <v>0.25406334480579301</v>
      </c>
      <c r="FZ139" s="19">
        <v>216072.07662413901</v>
      </c>
      <c r="GA139" s="15">
        <v>0</v>
      </c>
      <c r="GB139" s="15">
        <v>0</v>
      </c>
      <c r="GC139" s="15">
        <v>5.4640000000000004</v>
      </c>
      <c r="GD139" s="15">
        <v>3.399</v>
      </c>
      <c r="GE139" s="15">
        <v>13.256</v>
      </c>
      <c r="GF139" s="15">
        <v>0.66100000000000003</v>
      </c>
      <c r="GG139" s="15">
        <v>17.016999999999999</v>
      </c>
      <c r="GH139" s="15">
        <v>34.024000000000001</v>
      </c>
      <c r="GI139" s="15">
        <v>2630.5549999999998</v>
      </c>
      <c r="GJ139" s="15">
        <v>0.49299999999999999</v>
      </c>
      <c r="GK139" s="15">
        <v>34.698999999999998</v>
      </c>
      <c r="GL139" s="15">
        <v>1.1060000000000001</v>
      </c>
      <c r="GM139" s="15">
        <v>6.5369999999999999</v>
      </c>
      <c r="GN139" s="15">
        <v>1E-3</v>
      </c>
    </row>
    <row r="140" spans="1:196">
      <c r="A140" s="19" t="s">
        <v>413</v>
      </c>
      <c r="B140" s="19" t="s">
        <v>414</v>
      </c>
      <c r="C140" s="19">
        <v>3.0871735527639999E-2</v>
      </c>
      <c r="D140" s="19">
        <v>1.8279138524666101</v>
      </c>
      <c r="E140" s="19">
        <v>0.84618673786714205</v>
      </c>
      <c r="F140" s="19">
        <v>3.6579338690707202</v>
      </c>
      <c r="G140" s="19">
        <v>5.0664104538853296</v>
      </c>
      <c r="H140" s="19">
        <v>2.01670663579172E-2</v>
      </c>
      <c r="I140" s="19">
        <v>0.63720632032653002</v>
      </c>
      <c r="J140" s="19">
        <v>9.9806614304962409</v>
      </c>
      <c r="K140" s="19">
        <v>8.6943833045390898E-2</v>
      </c>
      <c r="L140" s="19">
        <v>8.2832358257705595E-3</v>
      </c>
      <c r="M140" s="19">
        <v>8.2107323716144903E-2</v>
      </c>
      <c r="N140" s="19">
        <v>12.812356381210099</v>
      </c>
      <c r="O140" s="19">
        <v>0.16730588495964199</v>
      </c>
      <c r="P140" s="19">
        <v>0.549234424010967</v>
      </c>
      <c r="Q140" s="19">
        <v>85.188451126167607</v>
      </c>
      <c r="R140" s="19">
        <v>7.98818947786136E-4</v>
      </c>
      <c r="S140" s="19">
        <v>13.3943588485013</v>
      </c>
      <c r="T140" s="19">
        <v>4.88821575692895E-2</v>
      </c>
      <c r="U140" s="19">
        <v>2.5391787249548499E-2</v>
      </c>
      <c r="V140" s="19">
        <v>9.0777371323106908E-3</v>
      </c>
      <c r="W140" s="19">
        <v>3.48464174135482E-2</v>
      </c>
      <c r="X140" s="19">
        <v>7.1147458113641404</v>
      </c>
      <c r="Y140" s="19">
        <v>0.93583367441551701</v>
      </c>
      <c r="Z140" s="19">
        <v>1.5842037758265199</v>
      </c>
      <c r="AA140" s="19">
        <v>84.060800347895196</v>
      </c>
      <c r="AB140" s="19">
        <v>8.5897107467179504E-2</v>
      </c>
      <c r="AC140" s="19">
        <v>5.7106041853448799</v>
      </c>
      <c r="AD140" s="19">
        <v>6.6911546949109399E-3</v>
      </c>
      <c r="AE140" s="19">
        <v>47.902710998418101</v>
      </c>
      <c r="AF140" s="19">
        <v>33.676960894014798</v>
      </c>
      <c r="AG140" s="19">
        <v>12.6617407103735</v>
      </c>
      <c r="AH140" s="19">
        <v>57.971969214135903</v>
      </c>
      <c r="AI140" s="19">
        <v>0.84073480030519598</v>
      </c>
      <c r="AJ140" s="19">
        <v>210.57565113448001</v>
      </c>
      <c r="AK140" s="19">
        <v>0.37180427343728101</v>
      </c>
      <c r="AL140" s="19">
        <v>0.243777767896491</v>
      </c>
      <c r="AM140" s="19">
        <v>52.712682092817197</v>
      </c>
      <c r="AN140" s="19">
        <v>0.20259291653167599</v>
      </c>
      <c r="AO140" s="19">
        <v>178.241748568953</v>
      </c>
      <c r="AP140" s="19">
        <v>5.0310356819296201E-2</v>
      </c>
      <c r="AQ140" s="19">
        <v>3.3101932005554298E-3</v>
      </c>
      <c r="AR140" s="19">
        <v>1.0342747665684699</v>
      </c>
      <c r="AS140" s="19">
        <v>0.186672955695529</v>
      </c>
      <c r="AT140" s="19">
        <v>2.5817958401084198</v>
      </c>
      <c r="AU140" s="19">
        <v>3.81582401604008</v>
      </c>
      <c r="AV140" s="19">
        <v>49.332841970303299</v>
      </c>
      <c r="AW140" s="19">
        <v>1.3939679421012E-2</v>
      </c>
      <c r="AX140" s="19">
        <v>0.106459219949791</v>
      </c>
      <c r="AY140" s="19">
        <v>1.2624904257654599</v>
      </c>
      <c r="AZ140" s="19">
        <v>0.80639176854023498</v>
      </c>
      <c r="BA140" s="19">
        <v>0.36697990713355799</v>
      </c>
      <c r="BB140" s="19">
        <v>18.271321703602201</v>
      </c>
      <c r="BC140" s="19">
        <v>1.5687654770968E-2</v>
      </c>
      <c r="BD140" s="19">
        <v>0.131106733562082</v>
      </c>
      <c r="BE140" s="19">
        <v>4.2019759189910699</v>
      </c>
      <c r="BF140" s="19">
        <v>7.8456625484792306E-2</v>
      </c>
      <c r="BG140" s="39">
        <v>2.65564556051836E-5</v>
      </c>
      <c r="BH140" s="19">
        <v>15.582415307713701</v>
      </c>
      <c r="BI140" s="19">
        <v>562.99753134557204</v>
      </c>
      <c r="BJ140" s="19">
        <v>14.349006636734901</v>
      </c>
      <c r="BK140" s="19">
        <v>47.725026019256298</v>
      </c>
      <c r="BL140" s="19">
        <v>0.30811055090328698</v>
      </c>
      <c r="BM140" s="19">
        <v>10.5093259727453</v>
      </c>
      <c r="BN140" s="19">
        <v>28.100595026951702</v>
      </c>
      <c r="BO140" s="19">
        <v>11.546335679230101</v>
      </c>
      <c r="BP140" s="19">
        <v>3.0167783231864798E-2</v>
      </c>
      <c r="BQ140" s="19">
        <v>168.43608448615299</v>
      </c>
      <c r="BR140" s="19">
        <v>53.0794230407977</v>
      </c>
      <c r="BS140" s="39">
        <v>5.3913661867627203E-5</v>
      </c>
      <c r="BT140" s="19">
        <v>0.23500196193609801</v>
      </c>
      <c r="BU140" s="19">
        <v>1.86575028912782E-2</v>
      </c>
      <c r="BV140" s="19">
        <v>5.3562251032143102</v>
      </c>
      <c r="BW140" s="19">
        <v>0.45756560135498903</v>
      </c>
      <c r="BX140" s="19">
        <v>1.4678497135832</v>
      </c>
      <c r="BY140" s="19">
        <v>273.071844304602</v>
      </c>
      <c r="BZ140" s="19">
        <v>1.6088536551064401</v>
      </c>
      <c r="CA140" s="19">
        <v>1.8269873384762001</v>
      </c>
      <c r="CB140" s="19">
        <v>8.3708976678355295E-4</v>
      </c>
      <c r="CC140" s="19">
        <v>13.239306535385101</v>
      </c>
      <c r="CD140" s="19">
        <v>4.3679603054217502</v>
      </c>
      <c r="CE140" s="19">
        <v>140.56753926222899</v>
      </c>
      <c r="CF140" s="19">
        <v>9.3895838487880294E-3</v>
      </c>
      <c r="CG140" s="19">
        <v>10.707468520948</v>
      </c>
      <c r="CH140" s="19">
        <v>0.174723320129483</v>
      </c>
      <c r="CI140" s="19">
        <v>1.7827417169614199E-2</v>
      </c>
      <c r="CJ140" s="19">
        <v>0.358723948717103</v>
      </c>
      <c r="CK140" s="19">
        <v>4.0410661055546901E-2</v>
      </c>
      <c r="CL140" s="19">
        <v>0.51894691276622795</v>
      </c>
      <c r="CM140" s="39">
        <v>1.8719391990958402E-5</v>
      </c>
      <c r="CN140" s="19">
        <v>4.9150484556410401E-4</v>
      </c>
      <c r="CO140" s="19">
        <v>0.46060803517853499</v>
      </c>
      <c r="CP140" s="19">
        <v>24.625729145382898</v>
      </c>
      <c r="CQ140" s="19">
        <v>1.36922467441424E-2</v>
      </c>
      <c r="CR140" s="19">
        <v>1.4201279628908801</v>
      </c>
      <c r="CS140" s="19">
        <v>0.40454353212021099</v>
      </c>
      <c r="CT140" s="19">
        <v>6.8043134185242302E-3</v>
      </c>
      <c r="CU140" s="19">
        <v>2.2002616238805501</v>
      </c>
      <c r="CV140" s="19">
        <v>6.1674686554031202E-2</v>
      </c>
      <c r="CW140" s="19">
        <v>9.1107259034407199E-3</v>
      </c>
      <c r="CX140" s="19">
        <v>2.0575073681122502</v>
      </c>
      <c r="CY140" s="19">
        <v>5.41106962268058E-3</v>
      </c>
      <c r="CZ140" s="19">
        <v>622.02966524492604</v>
      </c>
      <c r="DA140" s="19">
        <v>0.58922612698333898</v>
      </c>
      <c r="DB140" s="19">
        <v>60.759398470211302</v>
      </c>
      <c r="DC140" s="19">
        <v>0.100449850220036</v>
      </c>
      <c r="DD140" s="19">
        <v>13.634323124114401</v>
      </c>
      <c r="DE140" s="19">
        <v>0.12651986509979399</v>
      </c>
      <c r="DF140" s="19">
        <v>0.29260571175868899</v>
      </c>
      <c r="DG140" s="19">
        <v>10.504815239111</v>
      </c>
      <c r="DH140" s="19">
        <v>0.37675548711414603</v>
      </c>
      <c r="DI140" s="19">
        <v>1.83199692729899</v>
      </c>
      <c r="DJ140" s="19">
        <v>0.209355771107784</v>
      </c>
      <c r="DK140" s="19">
        <v>8.9967020684310697E-4</v>
      </c>
      <c r="DL140" s="19">
        <v>66.842925437617097</v>
      </c>
      <c r="DM140" s="19">
        <v>0.27169954157338899</v>
      </c>
      <c r="DN140" s="19">
        <v>0.69058529357742204</v>
      </c>
      <c r="DO140" s="19">
        <v>45.297791565022301</v>
      </c>
      <c r="DP140" s="19">
        <v>22.075731158305199</v>
      </c>
      <c r="DQ140" s="19">
        <v>36.612918526521</v>
      </c>
      <c r="DR140" s="19">
        <v>1.34247793285967E-2</v>
      </c>
      <c r="DS140" s="19">
        <v>0.71494546638836398</v>
      </c>
      <c r="DT140" s="19">
        <v>0.14944631608975201</v>
      </c>
      <c r="DU140" s="19">
        <v>0.19508685944497001</v>
      </c>
      <c r="DV140" s="19">
        <v>2.5119720013697003E-4</v>
      </c>
      <c r="DW140" s="19">
        <v>9.5545419672629708E-3</v>
      </c>
      <c r="DX140" s="19">
        <v>5.2787850034797697E-2</v>
      </c>
      <c r="DY140" s="19">
        <v>18.598934851213901</v>
      </c>
      <c r="DZ140" s="19">
        <v>28.870531133034699</v>
      </c>
      <c r="EA140" s="19">
        <v>3.0427608900659899E-2</v>
      </c>
      <c r="EB140" s="19">
        <v>68.584503991306505</v>
      </c>
      <c r="EC140" s="19">
        <v>5.3395358968366002E-2</v>
      </c>
      <c r="ED140" s="19">
        <v>0.52317720171486204</v>
      </c>
      <c r="EE140" s="19">
        <v>4.22175101007275</v>
      </c>
      <c r="EF140" s="19">
        <v>8.8531041566573501E-2</v>
      </c>
      <c r="EG140" s="19">
        <v>1.1369475534677501E-3</v>
      </c>
      <c r="EH140" s="19">
        <v>1.4168850006529999E-3</v>
      </c>
      <c r="EI140" s="19">
        <v>1.2811337938148599</v>
      </c>
      <c r="EJ140" s="19">
        <v>0</v>
      </c>
      <c r="EK140" s="19">
        <v>0.21951257583001699</v>
      </c>
      <c r="EL140" s="19">
        <v>26.874325577782201</v>
      </c>
      <c r="EM140" s="19">
        <v>1.51422020016167</v>
      </c>
      <c r="EN140" s="19">
        <v>0.205585858769158</v>
      </c>
      <c r="EO140" s="19">
        <v>0.25895133476343402</v>
      </c>
      <c r="EP140" s="19">
        <v>0.14227162423041101</v>
      </c>
      <c r="EQ140" s="39">
        <v>2.3638697596510399E-7</v>
      </c>
      <c r="ER140" s="19">
        <v>12.590379125091699</v>
      </c>
      <c r="ES140" s="39">
        <v>3.8350637138803102E-7</v>
      </c>
      <c r="ET140" s="19">
        <v>146.359194808768</v>
      </c>
      <c r="EU140" s="19">
        <v>0.53830158326978195</v>
      </c>
      <c r="EV140" s="19">
        <v>2.7136835536319999E-4</v>
      </c>
      <c r="EW140" s="19">
        <v>1.6173830556942099</v>
      </c>
      <c r="EX140" s="19">
        <v>0.61869569514349598</v>
      </c>
      <c r="EY140" s="19">
        <v>6.3860396994423096</v>
      </c>
      <c r="EZ140" s="19">
        <v>374.01085499960999</v>
      </c>
      <c r="FA140" s="19">
        <v>1.06703644874375E-2</v>
      </c>
      <c r="FB140" s="19">
        <v>2.5996258027092698</v>
      </c>
      <c r="FC140" s="39">
        <v>9.9305614922571404E-8</v>
      </c>
      <c r="FD140" s="19">
        <v>3.5429038831972401</v>
      </c>
      <c r="FE140" s="19">
        <v>9.4638440156629394E-2</v>
      </c>
      <c r="FF140" s="19">
        <v>1.86444403999056E-2</v>
      </c>
      <c r="FG140" s="19">
        <v>9.7566064056237298</v>
      </c>
      <c r="FH140" s="19">
        <v>0.46036959543508099</v>
      </c>
      <c r="FI140" s="19">
        <v>3.4667193237924798</v>
      </c>
      <c r="FJ140" s="19">
        <v>5.4731023191186798</v>
      </c>
      <c r="FK140" s="39">
        <v>2.8865718828648402E-7</v>
      </c>
      <c r="FL140" s="19">
        <v>0.42232009795589698</v>
      </c>
      <c r="FM140" s="19">
        <v>1.24278014354237</v>
      </c>
      <c r="FN140" s="19">
        <v>132.75106661403899</v>
      </c>
      <c r="FO140" s="19">
        <v>78.823408505619895</v>
      </c>
      <c r="FP140" s="19">
        <v>1.63255429142166</v>
      </c>
      <c r="FQ140" s="19">
        <v>75.997978982441396</v>
      </c>
      <c r="FR140" s="19">
        <v>0.20015329136927201</v>
      </c>
      <c r="FS140" s="39">
        <v>1.40007620176328E-7</v>
      </c>
      <c r="FT140" s="19">
        <v>1.48835445789492E-3</v>
      </c>
      <c r="FU140" s="19">
        <v>0.51163580462581104</v>
      </c>
      <c r="FV140" s="19">
        <v>31.749857135737699</v>
      </c>
      <c r="FW140" s="19">
        <v>2.5296084112450701E-3</v>
      </c>
      <c r="FX140" s="19">
        <v>0.75049598204514401</v>
      </c>
      <c r="FY140" s="19">
        <v>1.14938917105517E-3</v>
      </c>
      <c r="FZ140" s="19">
        <v>4236.0973678730297</v>
      </c>
      <c r="GA140" s="15">
        <v>74.135000000000005</v>
      </c>
      <c r="GB140" s="15">
        <v>0.16200000000000001</v>
      </c>
      <c r="GC140" s="15">
        <v>3.952</v>
      </c>
      <c r="GD140" s="15">
        <v>0</v>
      </c>
      <c r="GE140" s="15">
        <v>11.602</v>
      </c>
      <c r="GF140" s="15">
        <v>0</v>
      </c>
      <c r="GG140" s="15">
        <v>0</v>
      </c>
      <c r="GH140" s="15">
        <v>5.8000000000000003E-2</v>
      </c>
      <c r="GI140" s="15">
        <v>62.893999999999998</v>
      </c>
      <c r="GJ140" s="15">
        <v>8.4469999999999992</v>
      </c>
      <c r="GK140" s="15">
        <v>0</v>
      </c>
      <c r="GL140" s="15">
        <v>0</v>
      </c>
      <c r="GM140" s="15">
        <v>0.16300000000000001</v>
      </c>
      <c r="GN140" s="15">
        <v>0</v>
      </c>
    </row>
    <row r="141" spans="1:196">
      <c r="A141" s="19" t="s">
        <v>415</v>
      </c>
      <c r="B141" s="19" t="s">
        <v>416</v>
      </c>
      <c r="C141" s="19">
        <v>18.987843457603699</v>
      </c>
      <c r="D141" s="19">
        <v>109.20091697108801</v>
      </c>
      <c r="E141" s="19">
        <v>36.124477670018301</v>
      </c>
      <c r="F141" s="19">
        <v>3.4223952720446098</v>
      </c>
      <c r="G141" s="19">
        <v>2.81652068111618</v>
      </c>
      <c r="H141" s="19">
        <v>1.28307243113434</v>
      </c>
      <c r="I141" s="19">
        <v>26.610918295287</v>
      </c>
      <c r="J141" s="19">
        <v>761.84710209751995</v>
      </c>
      <c r="K141" s="19">
        <v>12.435350063162501</v>
      </c>
      <c r="L141" s="19">
        <v>3.14410506316442E-2</v>
      </c>
      <c r="M141" s="19">
        <v>1.13978420931209</v>
      </c>
      <c r="N141" s="19">
        <v>13.763210671065</v>
      </c>
      <c r="O141" s="19">
        <v>5.9439418293268597E-4</v>
      </c>
      <c r="P141" s="19">
        <v>46.599398292169802</v>
      </c>
      <c r="Q141" s="19">
        <v>377.22680452265899</v>
      </c>
      <c r="R141" s="19">
        <v>3.17123706377089</v>
      </c>
      <c r="S141" s="19">
        <v>0.12294220211155001</v>
      </c>
      <c r="T141" s="39">
        <v>1.3471931538668601E-7</v>
      </c>
      <c r="U141" s="19">
        <v>0.30230513349205801</v>
      </c>
      <c r="V141" s="19">
        <v>1360.9010238702599</v>
      </c>
      <c r="W141" s="19">
        <v>1.90269296413346</v>
      </c>
      <c r="X141" s="19">
        <v>10.608682461732</v>
      </c>
      <c r="Y141" s="19">
        <v>6.2306762244076098E-3</v>
      </c>
      <c r="Z141" s="19">
        <v>503.348116495402</v>
      </c>
      <c r="AA141" s="19">
        <v>0.30104133338843703</v>
      </c>
      <c r="AB141" s="39">
        <v>1.09294964107598E-5</v>
      </c>
      <c r="AC141" s="19">
        <v>1.1010202751990999E-2</v>
      </c>
      <c r="AD141" s="19">
        <v>1.7335632053770301E-2</v>
      </c>
      <c r="AE141" s="19">
        <v>13.109210188758</v>
      </c>
      <c r="AF141" s="19">
        <v>205.454813477741</v>
      </c>
      <c r="AG141" s="19">
        <v>2.0925911716424501E-2</v>
      </c>
      <c r="AH141" s="19">
        <v>0.161455203384509</v>
      </c>
      <c r="AI141" s="19">
        <v>5.1054723230442702</v>
      </c>
      <c r="AJ141" s="19">
        <v>67.549807712324494</v>
      </c>
      <c r="AK141" s="19">
        <v>1.81835337100181</v>
      </c>
      <c r="AL141" s="19">
        <v>1.61673276639877E-3</v>
      </c>
      <c r="AM141" s="19">
        <v>0.97616422697823602</v>
      </c>
      <c r="AN141" s="19">
        <v>1.5782144587537501</v>
      </c>
      <c r="AO141" s="19">
        <v>0.22145747187262399</v>
      </c>
      <c r="AP141" s="19">
        <v>641.56367630616603</v>
      </c>
      <c r="AQ141" s="19">
        <v>0.63136839764513397</v>
      </c>
      <c r="AR141" s="19">
        <v>46.295724515600703</v>
      </c>
      <c r="AS141" s="19">
        <v>367.61334221075799</v>
      </c>
      <c r="AT141" s="19">
        <v>3.8790098802999602E-3</v>
      </c>
      <c r="AU141" s="19">
        <v>0.32232844776729502</v>
      </c>
      <c r="AV141" s="19">
        <v>109.36228192516499</v>
      </c>
      <c r="AW141" s="19">
        <v>1.31938852369862E-3</v>
      </c>
      <c r="AX141" s="19">
        <v>0.48614753905476998</v>
      </c>
      <c r="AY141" s="19">
        <v>0.76319826743600805</v>
      </c>
      <c r="AZ141" s="19">
        <v>27.555938268489601</v>
      </c>
      <c r="BA141" s="19">
        <v>6.3523145277829304E-2</v>
      </c>
      <c r="BB141" s="19">
        <v>12.9816711436098</v>
      </c>
      <c r="BC141" s="19">
        <v>5.0416795692188099E-2</v>
      </c>
      <c r="BD141" s="19">
        <v>11.997088764209201</v>
      </c>
      <c r="BE141" s="19">
        <v>0.26585689744410101</v>
      </c>
      <c r="BF141" s="19">
        <v>0.667993015475007</v>
      </c>
      <c r="BG141" s="19">
        <v>6.19365425174037E-2</v>
      </c>
      <c r="BH141" s="19">
        <v>26.662395867967302</v>
      </c>
      <c r="BI141" s="19">
        <v>555.07332308784703</v>
      </c>
      <c r="BJ141" s="19">
        <v>4.2023400756470499</v>
      </c>
      <c r="BK141" s="19">
        <v>2.2445508043158299E-2</v>
      </c>
      <c r="BL141" s="19">
        <v>5.8533559129132904</v>
      </c>
      <c r="BM141" s="19">
        <v>2452.1673940052601</v>
      </c>
      <c r="BN141" s="19">
        <v>6.28288961914813</v>
      </c>
      <c r="BO141" s="19">
        <v>221.51992387282201</v>
      </c>
      <c r="BP141" s="19">
        <v>0.80535798460367503</v>
      </c>
      <c r="BQ141" s="19">
        <v>0.79266084548336302</v>
      </c>
      <c r="BR141" s="19">
        <v>3.7726977577463598E-3</v>
      </c>
      <c r="BS141" s="19">
        <v>5.4670164570865803E-3</v>
      </c>
      <c r="BT141" s="19">
        <v>2.16436021421316E-2</v>
      </c>
      <c r="BU141" s="19">
        <v>0.107670007662323</v>
      </c>
      <c r="BV141" s="19">
        <v>68.622740016219296</v>
      </c>
      <c r="BW141" s="19">
        <v>559.27807231617703</v>
      </c>
      <c r="BX141" s="19">
        <v>10.741916037388201</v>
      </c>
      <c r="BY141" s="19">
        <v>22.503078532606899</v>
      </c>
      <c r="BZ141" s="19">
        <v>6.4452617821963001</v>
      </c>
      <c r="CA141" s="19">
        <v>8.3698191404434894</v>
      </c>
      <c r="CB141" s="19">
        <v>10.058607842370799</v>
      </c>
      <c r="CC141" s="19">
        <v>148.66753003124199</v>
      </c>
      <c r="CD141" s="19">
        <v>102.146253636425</v>
      </c>
      <c r="CE141" s="19">
        <v>2183.5560803297399</v>
      </c>
      <c r="CF141" s="19">
        <v>1.9174454734447201E-2</v>
      </c>
      <c r="CG141" s="19">
        <v>53.817617290750903</v>
      </c>
      <c r="CH141" s="19">
        <v>11.101384122153901</v>
      </c>
      <c r="CI141" s="19">
        <v>35.186235856914102</v>
      </c>
      <c r="CJ141" s="19">
        <v>10.847633775282</v>
      </c>
      <c r="CK141" s="19">
        <v>1.8253356902374E-3</v>
      </c>
      <c r="CL141" s="19">
        <v>23.690017124379001</v>
      </c>
      <c r="CM141" s="19">
        <v>8.5825466611718308</v>
      </c>
      <c r="CN141" s="19">
        <v>2.1811348799932399E-2</v>
      </c>
      <c r="CO141" s="19">
        <v>14.1920850913679</v>
      </c>
      <c r="CP141" s="19">
        <v>20.9731041627496</v>
      </c>
      <c r="CQ141" s="39">
        <v>1.0083591604594799E-7</v>
      </c>
      <c r="CR141" s="19">
        <v>2.0443476891402201E-2</v>
      </c>
      <c r="CS141" s="19">
        <v>18.1303758002813</v>
      </c>
      <c r="CT141" s="19">
        <v>28.614523671189399</v>
      </c>
      <c r="CU141" s="19">
        <v>58.610804708316202</v>
      </c>
      <c r="CV141" s="19">
        <v>8.5611898416514107E-2</v>
      </c>
      <c r="CW141" s="19">
        <v>8.8260791621129403E-2</v>
      </c>
      <c r="CX141" s="19">
        <v>2.6404162841438499</v>
      </c>
      <c r="CY141" s="19">
        <v>1.0362333949611601E-2</v>
      </c>
      <c r="CZ141" s="19">
        <v>0.24750711410677501</v>
      </c>
      <c r="DA141" s="19">
        <v>15.4191698901405</v>
      </c>
      <c r="DB141" s="19">
        <v>4.4363819004946601</v>
      </c>
      <c r="DC141" s="19">
        <v>1.85282983699005</v>
      </c>
      <c r="DD141" s="19">
        <v>11.560001530974301</v>
      </c>
      <c r="DE141" s="19">
        <v>0.30149865314963298</v>
      </c>
      <c r="DF141" s="19">
        <v>693.846177684655</v>
      </c>
      <c r="DG141" s="19">
        <v>7.9229070215630104</v>
      </c>
      <c r="DH141" s="19">
        <v>0.13910423844233299</v>
      </c>
      <c r="DI141" s="19">
        <v>4.0797576550890797</v>
      </c>
      <c r="DJ141" s="19">
        <v>0.35194774856028499</v>
      </c>
      <c r="DK141" s="19">
        <v>5.47175434205915E-2</v>
      </c>
      <c r="DL141" s="19">
        <v>359.51569269688702</v>
      </c>
      <c r="DM141" s="19">
        <v>2.4226868579999898</v>
      </c>
      <c r="DN141" s="19">
        <v>4.2462694889001097E-2</v>
      </c>
      <c r="DO141" s="19">
        <v>9.2829029040840699E-2</v>
      </c>
      <c r="DP141" s="19">
        <v>20.791851039375899</v>
      </c>
      <c r="DQ141" s="19">
        <v>78.755202541314404</v>
      </c>
      <c r="DR141" s="19">
        <v>0.91455499528844997</v>
      </c>
      <c r="DS141" s="19">
        <v>1.0051013254191501</v>
      </c>
      <c r="DT141" s="19">
        <v>0.79525813027772896</v>
      </c>
      <c r="DU141" s="19">
        <v>5.3226916185479201E-2</v>
      </c>
      <c r="DV141" s="19">
        <v>8.5527677340598504E-2</v>
      </c>
      <c r="DW141" s="19">
        <v>1.5100215475649501</v>
      </c>
      <c r="DX141" s="19">
        <v>1.1475689051654401</v>
      </c>
      <c r="DY141" s="19">
        <v>362.32660414509797</v>
      </c>
      <c r="DZ141" s="19">
        <v>21.100307602492901</v>
      </c>
      <c r="EA141" s="19">
        <v>25.492981972706598</v>
      </c>
      <c r="EB141" s="19">
        <v>8.1777417046280796</v>
      </c>
      <c r="EC141" s="19">
        <v>10.0660552594686</v>
      </c>
      <c r="ED141" s="19">
        <v>779.93702097048595</v>
      </c>
      <c r="EE141" s="19">
        <v>1107.9189594526599</v>
      </c>
      <c r="EF141" s="19">
        <v>1.95632563406102</v>
      </c>
      <c r="EG141" s="39">
        <v>8.9121876586497493E-8</v>
      </c>
      <c r="EH141" s="19">
        <v>1.55503728640235E-2</v>
      </c>
      <c r="EI141" s="19">
        <v>77.653204679165896</v>
      </c>
      <c r="EJ141" s="19">
        <v>0.219328456445857</v>
      </c>
      <c r="EK141" s="19">
        <v>0</v>
      </c>
      <c r="EL141" s="19">
        <v>6.6060030133489295E-2</v>
      </c>
      <c r="EM141" s="19">
        <v>19.632188429097202</v>
      </c>
      <c r="EN141" s="19">
        <v>328.58693586226002</v>
      </c>
      <c r="EO141" s="19">
        <v>610.84716366783596</v>
      </c>
      <c r="EP141" s="39">
        <v>9.0790831772017093E-8</v>
      </c>
      <c r="EQ141" s="19">
        <v>1.25671548199585E-3</v>
      </c>
      <c r="ER141" s="19">
        <v>18.954927712290001</v>
      </c>
      <c r="ES141" s="19">
        <v>4.6541833805380798E-4</v>
      </c>
      <c r="ET141" s="19">
        <v>214.01346159252299</v>
      </c>
      <c r="EU141" s="19">
        <v>5.1579931129043001E-2</v>
      </c>
      <c r="EV141" s="19">
        <v>0.54661939673642701</v>
      </c>
      <c r="EW141" s="19">
        <v>0.94438372850692998</v>
      </c>
      <c r="EX141" s="19">
        <v>0.313064733266054</v>
      </c>
      <c r="EY141" s="19">
        <v>177.67004732239999</v>
      </c>
      <c r="EZ141" s="19">
        <v>279.63960171418398</v>
      </c>
      <c r="FA141" s="19">
        <v>0.34511171267415103</v>
      </c>
      <c r="FB141" s="19">
        <v>10.1398634094242</v>
      </c>
      <c r="FC141" s="19">
        <v>3.0926582743333602</v>
      </c>
      <c r="FD141" s="19">
        <v>3.4313317524617699</v>
      </c>
      <c r="FE141" s="19">
        <v>548.67127827459296</v>
      </c>
      <c r="FF141" s="19">
        <v>4.1864690608716E-4</v>
      </c>
      <c r="FG141" s="19">
        <v>3.2336511539783598E-2</v>
      </c>
      <c r="FH141" s="19">
        <v>6.1139448419739797E-2</v>
      </c>
      <c r="FI141" s="19">
        <v>18.3239948807418</v>
      </c>
      <c r="FJ141" s="19">
        <v>318.802573209439</v>
      </c>
      <c r="FK141" s="19">
        <v>1.1476455238927901</v>
      </c>
      <c r="FL141" s="19">
        <v>3.8117683525634698</v>
      </c>
      <c r="FM141" s="19">
        <v>80.161890342613702</v>
      </c>
      <c r="FN141" s="19">
        <v>164.617802328728</v>
      </c>
      <c r="FO141" s="19">
        <v>576.58081074874701</v>
      </c>
      <c r="FP141" s="19">
        <v>0.38705914922733797</v>
      </c>
      <c r="FQ141" s="19">
        <v>690.93995413422203</v>
      </c>
      <c r="FR141" s="19">
        <v>0.27757794759506998</v>
      </c>
      <c r="FS141" s="19">
        <v>0.67789480925825196</v>
      </c>
      <c r="FT141" s="19">
        <v>8.2527860969106601E-4</v>
      </c>
      <c r="FU141" s="19">
        <v>0.12473022763807901</v>
      </c>
      <c r="FV141" s="19">
        <v>8.3583879738143203</v>
      </c>
      <c r="FW141" s="19">
        <v>0.36605183614055098</v>
      </c>
      <c r="FX141" s="19">
        <v>0.92529817569820305</v>
      </c>
      <c r="FY141" s="19">
        <v>5.6850341285053299E-2</v>
      </c>
      <c r="FZ141" s="19">
        <v>19174.222950044899</v>
      </c>
      <c r="GA141" s="15">
        <v>13.847</v>
      </c>
      <c r="GB141" s="15">
        <v>0.182</v>
      </c>
      <c r="GC141" s="15">
        <v>2.2149999999999999</v>
      </c>
      <c r="GD141" s="15">
        <v>7.9000000000000001E-2</v>
      </c>
      <c r="GE141" s="15">
        <v>3051.047</v>
      </c>
      <c r="GF141" s="15">
        <v>0.86399999999999999</v>
      </c>
      <c r="GG141" s="15">
        <v>4.5999999999999999E-2</v>
      </c>
      <c r="GH141" s="15">
        <v>1.0149999999999999</v>
      </c>
      <c r="GI141" s="15">
        <v>0</v>
      </c>
      <c r="GJ141" s="15">
        <v>8.3000000000000004E-2</v>
      </c>
      <c r="GK141" s="15">
        <v>6.6420000000000003</v>
      </c>
      <c r="GL141" s="15">
        <v>0.65300000000000002</v>
      </c>
      <c r="GM141" s="15">
        <v>2.3420000000000001</v>
      </c>
      <c r="GN141" s="15">
        <v>1.0999999999999999E-2</v>
      </c>
    </row>
    <row r="142" spans="1:196">
      <c r="A142" s="19" t="s">
        <v>419</v>
      </c>
      <c r="B142" s="19" t="s">
        <v>420</v>
      </c>
      <c r="C142" s="39">
        <v>1.9943174940166199E-7</v>
      </c>
      <c r="D142" s="19">
        <v>9.0776689963246407E-2</v>
      </c>
      <c r="E142" s="19">
        <v>6.3612151822505597E-2</v>
      </c>
      <c r="F142" s="19">
        <v>5.7778809896858298E-3</v>
      </c>
      <c r="G142" s="19">
        <v>0.38416440904368199</v>
      </c>
      <c r="H142" s="19">
        <v>0.92523305515176402</v>
      </c>
      <c r="I142" s="19">
        <v>0.21476753479682101</v>
      </c>
      <c r="J142" s="19">
        <v>15.593386858452799</v>
      </c>
      <c r="K142" s="19">
        <v>0.22215515976512201</v>
      </c>
      <c r="L142" s="39">
        <v>5.4182884816943398E-5</v>
      </c>
      <c r="M142" s="19">
        <v>0.99624363303413599</v>
      </c>
      <c r="N142" s="19">
        <v>1.0469581422630601</v>
      </c>
      <c r="O142" s="19">
        <v>9.0797537054533896E-3</v>
      </c>
      <c r="P142" s="19">
        <v>15.7917509970324</v>
      </c>
      <c r="Q142" s="19">
        <v>117.86595787621501</v>
      </c>
      <c r="R142" s="19">
        <v>2.9283732032630601E-4</v>
      </c>
      <c r="S142" s="19">
        <v>2.5042314686017999</v>
      </c>
      <c r="T142" s="39">
        <v>3.46736937242514E-7</v>
      </c>
      <c r="U142" s="19">
        <v>5.40944588056297E-2</v>
      </c>
      <c r="V142" s="19">
        <v>7.0653939022242096E-2</v>
      </c>
      <c r="W142" s="19">
        <v>0.16598409432258801</v>
      </c>
      <c r="X142" s="19">
        <v>0.33026255295851698</v>
      </c>
      <c r="Y142" s="19">
        <v>5.0587739712737403E-2</v>
      </c>
      <c r="Z142" s="19">
        <v>2.3278584033289902</v>
      </c>
      <c r="AA142" s="19">
        <v>0.123733101314391</v>
      </c>
      <c r="AB142" s="19">
        <v>1.18164342102118E-2</v>
      </c>
      <c r="AC142" s="19">
        <v>1.3811850990046301E-2</v>
      </c>
      <c r="AD142" s="19">
        <v>0.94202558870316</v>
      </c>
      <c r="AE142" s="19">
        <v>0.44384287337741901</v>
      </c>
      <c r="AF142" s="19">
        <v>3.40767802142225</v>
      </c>
      <c r="AG142" s="19">
        <v>0.31794285296056302</v>
      </c>
      <c r="AH142" s="19">
        <v>0.70883263661079998</v>
      </c>
      <c r="AI142" s="19">
        <v>0.182701091053423</v>
      </c>
      <c r="AJ142" s="19">
        <v>48.5448683347159</v>
      </c>
      <c r="AK142" s="19">
        <v>0.30224861860720598</v>
      </c>
      <c r="AL142" s="39">
        <v>1.17771646789127E-7</v>
      </c>
      <c r="AM142" s="19">
        <v>0.399986322638957</v>
      </c>
      <c r="AN142" s="19">
        <v>9.8440937580958798E-4</v>
      </c>
      <c r="AO142" s="19">
        <v>135.888045271523</v>
      </c>
      <c r="AP142" s="19">
        <v>2.9266991671913E-2</v>
      </c>
      <c r="AQ142" s="19">
        <v>1.9903291309363901E-3</v>
      </c>
      <c r="AR142" s="19">
        <v>2.0669130080064602E-2</v>
      </c>
      <c r="AS142" s="19">
        <v>0.79468361788876196</v>
      </c>
      <c r="AT142" s="19">
        <v>8.0097038243486504E-2</v>
      </c>
      <c r="AU142" s="39">
        <v>4.1549969659177501E-7</v>
      </c>
      <c r="AV142" s="19">
        <v>33.228790553102499</v>
      </c>
      <c r="AW142" s="39">
        <v>4.1771795179961099E-8</v>
      </c>
      <c r="AX142" s="19">
        <v>0.286657187103662</v>
      </c>
      <c r="AY142" s="19">
        <v>0.110007933374104</v>
      </c>
      <c r="AZ142" s="19">
        <v>0.27190636881361402</v>
      </c>
      <c r="BA142" s="39">
        <v>7.4617105384491099E-5</v>
      </c>
      <c r="BB142" s="39">
        <v>4.8082093466993301E-7</v>
      </c>
      <c r="BC142" s="39">
        <v>3.4748208658439602E-7</v>
      </c>
      <c r="BD142" s="19">
        <v>0.116675499165675</v>
      </c>
      <c r="BE142" s="19">
        <v>1.27599157889555</v>
      </c>
      <c r="BF142" s="19">
        <v>1.72047584809168E-2</v>
      </c>
      <c r="BG142" s="19">
        <v>8.8610305702209002E-4</v>
      </c>
      <c r="BH142" s="19">
        <v>0.64718245531254004</v>
      </c>
      <c r="BI142" s="19">
        <v>26.668770159535899</v>
      </c>
      <c r="BJ142" s="39">
        <v>2.26639855070408E-7</v>
      </c>
      <c r="BK142" s="19">
        <v>0.61339584501493905</v>
      </c>
      <c r="BL142" s="19">
        <v>0.110833156840608</v>
      </c>
      <c r="BM142" s="19">
        <v>2.2531809183895</v>
      </c>
      <c r="BN142" s="19">
        <v>13.2831056526141</v>
      </c>
      <c r="BO142" s="19">
        <v>1.61702206293592</v>
      </c>
      <c r="BP142" s="19">
        <v>1.3597859263570201E-2</v>
      </c>
      <c r="BQ142" s="19">
        <v>9.6314461571189103</v>
      </c>
      <c r="BR142" s="19">
        <v>2.8456187442485601E-2</v>
      </c>
      <c r="BS142" s="19">
        <v>9.6325837866665797E-4</v>
      </c>
      <c r="BT142" s="39">
        <v>2.0608382837500501E-7</v>
      </c>
      <c r="BU142" s="19">
        <v>1.66043384869445E-3</v>
      </c>
      <c r="BV142" s="19">
        <v>2.2301059754659899E-2</v>
      </c>
      <c r="BW142" s="19">
        <v>1.37587659113075</v>
      </c>
      <c r="BX142" s="19">
        <v>0.24135970482476901</v>
      </c>
      <c r="BY142" s="19">
        <v>4.9301000224977196</v>
      </c>
      <c r="BZ142" s="19">
        <v>0.33829785510127203</v>
      </c>
      <c r="CA142" s="19">
        <v>1.7524527875848901E-4</v>
      </c>
      <c r="CB142" s="39">
        <v>1.33920646794327E-7</v>
      </c>
      <c r="CC142" s="19">
        <v>0.169546964098305</v>
      </c>
      <c r="CD142" s="19">
        <v>2.10624436498251E-2</v>
      </c>
      <c r="CE142" s="19">
        <v>1.73295008262545</v>
      </c>
      <c r="CF142" s="19">
        <v>3.29444775506922E-2</v>
      </c>
      <c r="CG142" s="19">
        <v>0.89596776682855905</v>
      </c>
      <c r="CH142" s="19">
        <v>0.161826833826968</v>
      </c>
      <c r="CI142" s="19">
        <v>2.6064490778396399E-2</v>
      </c>
      <c r="CJ142" s="19">
        <v>1.6144220083213999E-2</v>
      </c>
      <c r="CK142" s="19">
        <v>1.3143092472195899E-3</v>
      </c>
      <c r="CL142" s="19">
        <v>0.43346993063115002</v>
      </c>
      <c r="CM142" s="19">
        <v>4.1878508642813897E-4</v>
      </c>
      <c r="CN142" s="39">
        <v>2.1106246130082901E-7</v>
      </c>
      <c r="CO142" s="19">
        <v>0.17414974557828999</v>
      </c>
      <c r="CP142" s="19">
        <v>3.4663351076182298</v>
      </c>
      <c r="CQ142" s="19">
        <v>1.0868949792700801E-3</v>
      </c>
      <c r="CR142" s="19">
        <v>0.31999744090137799</v>
      </c>
      <c r="CS142" s="19">
        <v>8.3142246141445997E-2</v>
      </c>
      <c r="CT142" s="19">
        <v>1.86029895213763E-4</v>
      </c>
      <c r="CU142" s="19">
        <v>0.39030758007918198</v>
      </c>
      <c r="CV142" s="19">
        <v>1.0052808945265499E-2</v>
      </c>
      <c r="CW142" s="19">
        <v>1.51139704969993E-2</v>
      </c>
      <c r="CX142" s="19">
        <v>0.101193841766096</v>
      </c>
      <c r="CY142" s="19">
        <v>4.5923556218450297E-2</v>
      </c>
      <c r="CZ142" s="19">
        <v>0.166550566685923</v>
      </c>
      <c r="DA142" s="19">
        <v>3.4770908977151301E-2</v>
      </c>
      <c r="DB142" s="19">
        <v>5.8076533534289598E-2</v>
      </c>
      <c r="DC142" s="19">
        <v>18.2986116367249</v>
      </c>
      <c r="DD142" s="19">
        <v>35.682101483478803</v>
      </c>
      <c r="DE142" s="19">
        <v>6.4450757197210606E-2</v>
      </c>
      <c r="DF142" s="19">
        <v>3.2824703956172498E-4</v>
      </c>
      <c r="DG142" s="19">
        <v>1.33857960136308</v>
      </c>
      <c r="DH142" s="19">
        <v>1.8518852607739601E-2</v>
      </c>
      <c r="DI142" s="19">
        <v>0.26862290363013602</v>
      </c>
      <c r="DJ142" s="19">
        <v>3.45193778435419E-2</v>
      </c>
      <c r="DK142" s="19">
        <v>0.103441034270822</v>
      </c>
      <c r="DL142" s="19">
        <v>33.436248996276198</v>
      </c>
      <c r="DM142" s="19">
        <v>1.06835996256195</v>
      </c>
      <c r="DN142" s="19">
        <v>8.8039988976632705E-2</v>
      </c>
      <c r="DO142" s="19">
        <v>3.1320997852301698E-2</v>
      </c>
      <c r="DP142" s="19">
        <v>0.910807217815925</v>
      </c>
      <c r="DQ142" s="39">
        <v>4.4156056914842302E-6</v>
      </c>
      <c r="DR142" s="19">
        <v>1.06107796170109E-3</v>
      </c>
      <c r="DS142" s="19">
        <v>0.59862595892368298</v>
      </c>
      <c r="DT142" s="39">
        <v>1.4525390380249E-7</v>
      </c>
      <c r="DU142" s="19">
        <v>5.6742924531035998E-3</v>
      </c>
      <c r="DV142" s="19">
        <v>0.23858793502412901</v>
      </c>
      <c r="DW142" s="19">
        <v>0.43188328417476501</v>
      </c>
      <c r="DX142" s="19">
        <v>0.35881563674109002</v>
      </c>
      <c r="DY142" s="19">
        <v>1.41103721391926</v>
      </c>
      <c r="DZ142" s="19">
        <v>8.3891347889426898E-2</v>
      </c>
      <c r="EA142" s="19">
        <v>0.39621841852067602</v>
      </c>
      <c r="EB142" s="19">
        <v>5.6077819217152198</v>
      </c>
      <c r="EC142" s="19">
        <v>4.8919482893095299E-2</v>
      </c>
      <c r="ED142" s="19">
        <v>74.414290284379604</v>
      </c>
      <c r="EE142" s="19">
        <v>0.296274294469072</v>
      </c>
      <c r="EF142" s="19">
        <v>3.4066982168132497E-2</v>
      </c>
      <c r="EG142" s="19">
        <v>2.2578096619598701E-4</v>
      </c>
      <c r="EH142" s="39">
        <v>2.46109335906509E-7</v>
      </c>
      <c r="EI142" s="19">
        <v>22.086429606484099</v>
      </c>
      <c r="EJ142" s="19">
        <v>0.570078974903788</v>
      </c>
      <c r="EK142" s="19">
        <v>0.45255231955976299</v>
      </c>
      <c r="EL142" s="19">
        <v>0</v>
      </c>
      <c r="EM142" s="19">
        <v>3.0459854485852902</v>
      </c>
      <c r="EN142" s="19">
        <v>0.45474491525023403</v>
      </c>
      <c r="EO142" s="19">
        <v>0.560433183183349</v>
      </c>
      <c r="EP142" s="19">
        <v>1.07923475572124E-3</v>
      </c>
      <c r="EQ142" s="39">
        <v>1.0615253337782201E-9</v>
      </c>
      <c r="ER142" s="19">
        <v>1.51270529716263</v>
      </c>
      <c r="ES142" s="39">
        <v>6.1733701968222599E-7</v>
      </c>
      <c r="ET142" s="19">
        <v>2.19070234849623</v>
      </c>
      <c r="EU142" s="19">
        <v>3.4366673922456403E-2</v>
      </c>
      <c r="EV142" s="19">
        <v>2.0401054111827702E-2</v>
      </c>
      <c r="EW142" s="19">
        <v>4.83079561816327E-4</v>
      </c>
      <c r="EX142" s="19">
        <v>2.81168812482929E-2</v>
      </c>
      <c r="EY142" s="19">
        <v>1.99607967859206</v>
      </c>
      <c r="EZ142" s="19">
        <v>3.4847463930228599</v>
      </c>
      <c r="FA142" s="19">
        <v>4.1404812767747802E-2</v>
      </c>
      <c r="FB142" s="19">
        <v>0.49065909084423198</v>
      </c>
      <c r="FC142" s="39">
        <v>1.52681216835321E-7</v>
      </c>
      <c r="FD142" s="19">
        <v>0.21606006028181801</v>
      </c>
      <c r="FE142" s="19">
        <v>4.76258005497451E-2</v>
      </c>
      <c r="FF142" s="39">
        <v>2.8197240024364802E-7</v>
      </c>
      <c r="FG142" s="19">
        <v>4.5080256235730601E-2</v>
      </c>
      <c r="FH142" s="19">
        <v>0.105590845407784</v>
      </c>
      <c r="FI142" s="19">
        <v>0.39995150535968899</v>
      </c>
      <c r="FJ142" s="19">
        <v>5.1793734325510599</v>
      </c>
      <c r="FK142" s="39">
        <v>4.3811185485423701E-7</v>
      </c>
      <c r="FL142" s="19">
        <v>9.6968096962416206E-3</v>
      </c>
      <c r="FM142" s="19">
        <v>12.7199235229923</v>
      </c>
      <c r="FN142" s="19">
        <v>35.272083015416698</v>
      </c>
      <c r="FO142" s="19">
        <v>18.087030944763502</v>
      </c>
      <c r="FP142" s="19">
        <v>0.114537235686682</v>
      </c>
      <c r="FQ142" s="19">
        <v>145.37839725341601</v>
      </c>
      <c r="FR142" s="19">
        <v>5.1356802805699403E-2</v>
      </c>
      <c r="FS142" s="39">
        <v>2.1496320916613001E-7</v>
      </c>
      <c r="FT142" s="39">
        <v>2.0303340954361401E-7</v>
      </c>
      <c r="FU142" s="19">
        <v>0.55343280041061804</v>
      </c>
      <c r="FV142" s="19">
        <v>7.6010678346145903</v>
      </c>
      <c r="FW142" s="39">
        <v>8.1853633300340301E-5</v>
      </c>
      <c r="FX142" s="19">
        <v>0.84072664675137199</v>
      </c>
      <c r="FY142" s="19">
        <v>6.7089901272766603</v>
      </c>
      <c r="FZ142" s="19">
        <v>901.94691524781001</v>
      </c>
      <c r="GA142" s="15">
        <v>519.476</v>
      </c>
      <c r="GB142" s="15">
        <v>0</v>
      </c>
      <c r="GC142" s="15">
        <v>0</v>
      </c>
      <c r="GD142" s="15">
        <v>0</v>
      </c>
      <c r="GE142" s="15">
        <v>0</v>
      </c>
      <c r="GF142" s="15">
        <v>5.1020000000000003</v>
      </c>
      <c r="GG142" s="15">
        <v>0</v>
      </c>
      <c r="GH142" s="15">
        <v>0</v>
      </c>
      <c r="GI142" s="15">
        <v>0</v>
      </c>
      <c r="GJ142" s="15">
        <v>0</v>
      </c>
      <c r="GK142" s="15">
        <v>44.646999999999998</v>
      </c>
      <c r="GL142" s="15">
        <v>0</v>
      </c>
      <c r="GM142" s="15">
        <v>0</v>
      </c>
      <c r="GN142" s="15">
        <v>0</v>
      </c>
    </row>
    <row r="143" spans="1:196">
      <c r="A143" s="19" t="s">
        <v>44</v>
      </c>
      <c r="B143" s="19" t="s">
        <v>421</v>
      </c>
      <c r="C143" s="19">
        <v>19.898830280366901</v>
      </c>
      <c r="D143" s="19">
        <v>0.82083706166175097</v>
      </c>
      <c r="E143" s="19">
        <v>72.533121409422606</v>
      </c>
      <c r="F143" s="19">
        <v>378.37859858463901</v>
      </c>
      <c r="G143" s="19">
        <v>228.68208552804799</v>
      </c>
      <c r="H143" s="19">
        <v>1.1096032562746301</v>
      </c>
      <c r="I143" s="19">
        <v>16519.371007232399</v>
      </c>
      <c r="J143" s="19">
        <v>272.10221907263701</v>
      </c>
      <c r="K143" s="19">
        <v>164.32036677951399</v>
      </c>
      <c r="L143" s="19">
        <v>337.65335239207297</v>
      </c>
      <c r="M143" s="19">
        <v>224.40902809217201</v>
      </c>
      <c r="N143" s="19">
        <v>3041.7172800883</v>
      </c>
      <c r="O143" s="19">
        <v>6.8207073169586101</v>
      </c>
      <c r="P143" s="19">
        <v>3.3272810127110199</v>
      </c>
      <c r="Q143" s="19">
        <v>5757.4262487438</v>
      </c>
      <c r="R143" s="19">
        <v>7.7897029599932104</v>
      </c>
      <c r="S143" s="19">
        <v>9.1002187945594297</v>
      </c>
      <c r="T143" s="19">
        <v>21.433619570442101</v>
      </c>
      <c r="U143" s="19">
        <v>8.6162208840753092</v>
      </c>
      <c r="V143" s="19">
        <v>1.1854487869732899</v>
      </c>
      <c r="W143" s="19">
        <v>25.264944863579601</v>
      </c>
      <c r="X143" s="19">
        <v>1892.2146516049299</v>
      </c>
      <c r="Y143" s="19">
        <v>1319.8524263834499</v>
      </c>
      <c r="Z143" s="19">
        <v>53.174751104977297</v>
      </c>
      <c r="AA143" s="19">
        <v>2.6275719715969199</v>
      </c>
      <c r="AB143" s="19">
        <v>0.32688252489210201</v>
      </c>
      <c r="AC143" s="19">
        <v>5.0554714238556997</v>
      </c>
      <c r="AD143" s="19">
        <v>1322.7544967536701</v>
      </c>
      <c r="AE143" s="19">
        <v>22.391053220785501</v>
      </c>
      <c r="AF143" s="19">
        <v>2738.4349790054098</v>
      </c>
      <c r="AG143" s="19">
        <v>7.9648143346775696E-2</v>
      </c>
      <c r="AH143" s="19">
        <v>2.2786804674141701</v>
      </c>
      <c r="AI143" s="19">
        <v>105.836412308391</v>
      </c>
      <c r="AJ143" s="19">
        <v>93071.378794163102</v>
      </c>
      <c r="AK143" s="19">
        <v>175.42982154314001</v>
      </c>
      <c r="AL143" s="19">
        <v>1.3501377330359401</v>
      </c>
      <c r="AM143" s="19">
        <v>21.785659579327699</v>
      </c>
      <c r="AN143" s="19">
        <v>52.1789167064737</v>
      </c>
      <c r="AO143" s="19">
        <v>35.978853585347103</v>
      </c>
      <c r="AP143" s="19">
        <v>28.1040178885901</v>
      </c>
      <c r="AQ143" s="19">
        <v>3.4206190198760602</v>
      </c>
      <c r="AR143" s="19">
        <v>301.88794896980102</v>
      </c>
      <c r="AS143" s="19">
        <v>462.42697124439502</v>
      </c>
      <c r="AT143" s="19">
        <v>8.4397219220115094</v>
      </c>
      <c r="AU143" s="19">
        <v>22.037113857748999</v>
      </c>
      <c r="AV143" s="19">
        <v>2311.7247718164299</v>
      </c>
      <c r="AW143" s="19">
        <v>4.5724225025213503</v>
      </c>
      <c r="AX143" s="19">
        <v>16.6561952676544</v>
      </c>
      <c r="AY143" s="19">
        <v>61.099169219175501</v>
      </c>
      <c r="AZ143" s="19">
        <v>326.98557356932201</v>
      </c>
      <c r="BA143" s="19">
        <v>8.3052649425799991</v>
      </c>
      <c r="BB143" s="19">
        <v>13.7731420629387</v>
      </c>
      <c r="BC143" s="19">
        <v>4.3415589544848396</v>
      </c>
      <c r="BD143" s="19">
        <v>25.6877292346494</v>
      </c>
      <c r="BE143" s="19">
        <v>2.3380354533335801</v>
      </c>
      <c r="BF143" s="19">
        <v>56.097444166412402</v>
      </c>
      <c r="BG143" s="19">
        <v>319.53800296868798</v>
      </c>
      <c r="BH143" s="19">
        <v>396.26127095789599</v>
      </c>
      <c r="BI143" s="19">
        <v>7112.8917355842004</v>
      </c>
      <c r="BJ143" s="19">
        <v>24.186435175038199</v>
      </c>
      <c r="BK143" s="19">
        <v>0.54786894548971499</v>
      </c>
      <c r="BL143" s="19">
        <v>24.8529660129322</v>
      </c>
      <c r="BM143" s="19">
        <v>11251.039394031401</v>
      </c>
      <c r="BN143" s="19">
        <v>117.73723223775799</v>
      </c>
      <c r="BO143" s="19">
        <v>745.43770653345905</v>
      </c>
      <c r="BP143" s="19">
        <v>26.048554053194</v>
      </c>
      <c r="BQ143" s="19">
        <v>39.619320413513698</v>
      </c>
      <c r="BR143" s="19">
        <v>0.12190297938120601</v>
      </c>
      <c r="BS143" s="19">
        <v>3.2151261223401701</v>
      </c>
      <c r="BT143" s="19">
        <v>2.23249555651502</v>
      </c>
      <c r="BU143" s="19">
        <v>5.3563997718451999</v>
      </c>
      <c r="BV143" s="19">
        <v>50536.053850501798</v>
      </c>
      <c r="BW143" s="19">
        <v>342.74551200474599</v>
      </c>
      <c r="BX143" s="19">
        <v>21.582573926626601</v>
      </c>
      <c r="BY143" s="19">
        <v>17825.072401764999</v>
      </c>
      <c r="BZ143" s="19">
        <v>37955.911205183198</v>
      </c>
      <c r="CA143" s="19">
        <v>210.804259356209</v>
      </c>
      <c r="CB143" s="19">
        <v>62.200312042940197</v>
      </c>
      <c r="CC143" s="19">
        <v>1170.7218059372201</v>
      </c>
      <c r="CD143" s="19">
        <v>996.366172122286</v>
      </c>
      <c r="CE143" s="19">
        <v>1201.55100699331</v>
      </c>
      <c r="CF143" s="19">
        <v>6.1131389143930104</v>
      </c>
      <c r="CG143" s="19">
        <v>37717.761288522503</v>
      </c>
      <c r="CH143" s="19">
        <v>69.7877643914385</v>
      </c>
      <c r="CI143" s="19">
        <v>33.790886777275603</v>
      </c>
      <c r="CJ143" s="19">
        <v>70.027507376048206</v>
      </c>
      <c r="CK143" s="19">
        <v>5.3128480237801199</v>
      </c>
      <c r="CL143" s="19">
        <v>358.426862231423</v>
      </c>
      <c r="CM143" s="19">
        <v>1.5308152114707601</v>
      </c>
      <c r="CN143" s="19">
        <v>133.33126640639699</v>
      </c>
      <c r="CO143" s="19">
        <v>19.6170141600096</v>
      </c>
      <c r="CP143" s="19">
        <v>62.141788252782803</v>
      </c>
      <c r="CQ143" s="19">
        <v>1.2539588243063</v>
      </c>
      <c r="CR143" s="19">
        <v>399.516964318882</v>
      </c>
      <c r="CS143" s="19">
        <v>24.859599465617901</v>
      </c>
      <c r="CT143" s="19">
        <v>78.150207370011103</v>
      </c>
      <c r="CU143" s="19">
        <v>5256.8642440282802</v>
      </c>
      <c r="CV143" s="19">
        <v>28.730100548400401</v>
      </c>
      <c r="CW143" s="19">
        <v>1.5831607403668699</v>
      </c>
      <c r="CX143" s="19">
        <v>45022.966069101902</v>
      </c>
      <c r="CY143" s="19">
        <v>401.69179322425998</v>
      </c>
      <c r="CZ143" s="19">
        <v>6.3094897900772997</v>
      </c>
      <c r="DA143" s="19">
        <v>616.47385141071197</v>
      </c>
      <c r="DB143" s="19">
        <v>3.9648531079213698</v>
      </c>
      <c r="DC143" s="19">
        <v>100.163464726437</v>
      </c>
      <c r="DD143" s="19">
        <v>2007.9497578459</v>
      </c>
      <c r="DE143" s="19">
        <v>137.36670822265401</v>
      </c>
      <c r="DF143" s="19">
        <v>2.7659136069903498</v>
      </c>
      <c r="DG143" s="19">
        <v>204.54677384176</v>
      </c>
      <c r="DH143" s="19">
        <v>53.958236823355399</v>
      </c>
      <c r="DI143" s="19">
        <v>2054.33096456049</v>
      </c>
      <c r="DJ143" s="19">
        <v>11.484928772014401</v>
      </c>
      <c r="DK143" s="19">
        <v>111.290445813745</v>
      </c>
      <c r="DL143" s="19">
        <v>8013.9553334577304</v>
      </c>
      <c r="DM143" s="19">
        <v>3026.2058560687701</v>
      </c>
      <c r="DN143" s="19">
        <v>2.34454805043252</v>
      </c>
      <c r="DO143" s="19">
        <v>5.5952676608618104</v>
      </c>
      <c r="DP143" s="19">
        <v>320.832845068957</v>
      </c>
      <c r="DQ143" s="19">
        <v>1316.2798259174001</v>
      </c>
      <c r="DR143" s="19">
        <v>336.55745432372998</v>
      </c>
      <c r="DS143" s="19">
        <v>939.78134167900998</v>
      </c>
      <c r="DT143" s="19">
        <v>4392.3845586427897</v>
      </c>
      <c r="DU143" s="19">
        <v>1128.32743098524</v>
      </c>
      <c r="DV143" s="19">
        <v>8.1138406526352203</v>
      </c>
      <c r="DW143" s="19">
        <v>127.340064636855</v>
      </c>
      <c r="DX143" s="19">
        <v>9168.6624244699706</v>
      </c>
      <c r="DY143" s="19">
        <v>368.90501495262998</v>
      </c>
      <c r="DZ143" s="19">
        <v>320.30888303796098</v>
      </c>
      <c r="EA143" s="19">
        <v>523.59659976030002</v>
      </c>
      <c r="EB143" s="19">
        <v>25014.558016298</v>
      </c>
      <c r="EC143" s="19">
        <v>1.6547999012229799</v>
      </c>
      <c r="ED143" s="19">
        <v>75.552367791807001</v>
      </c>
      <c r="EE143" s="19">
        <v>1286.14692593522</v>
      </c>
      <c r="EF143" s="19">
        <v>1.51774448596858</v>
      </c>
      <c r="EG143" s="19">
        <v>39.161117520448002</v>
      </c>
      <c r="EH143" s="19">
        <v>0.130762189199884</v>
      </c>
      <c r="EI143" s="19">
        <v>1638.3299231132301</v>
      </c>
      <c r="EJ143" s="19">
        <v>9.7051243037301607</v>
      </c>
      <c r="EK143" s="19">
        <v>9.3867919888845801</v>
      </c>
      <c r="EL143" s="19">
        <v>1.89940712975439</v>
      </c>
      <c r="EM143" s="19">
        <v>0</v>
      </c>
      <c r="EN143" s="19">
        <v>47.866131394402302</v>
      </c>
      <c r="EO143" s="19">
        <v>57.751893977020899</v>
      </c>
      <c r="EP143" s="19">
        <v>57.349316325344802</v>
      </c>
      <c r="EQ143" s="19">
        <v>4.7252264783608196E-3</v>
      </c>
      <c r="ER143" s="19">
        <v>869.23726411556595</v>
      </c>
      <c r="ES143" s="19">
        <v>1.6808476249237001</v>
      </c>
      <c r="ET143" s="19">
        <v>599.64695652130797</v>
      </c>
      <c r="EU143" s="19">
        <v>1942.8856465285201</v>
      </c>
      <c r="EV143" s="19">
        <v>9.0750182489210491</v>
      </c>
      <c r="EW143" s="19">
        <v>335.68370928370803</v>
      </c>
      <c r="EX143" s="19">
        <v>2.4549909269099301</v>
      </c>
      <c r="EY143" s="19">
        <v>422.87371622849201</v>
      </c>
      <c r="EZ143" s="19">
        <v>3121.4355372259702</v>
      </c>
      <c r="FA143" s="19">
        <v>9.7040217230716799</v>
      </c>
      <c r="FB143" s="19">
        <v>24509.3440293114</v>
      </c>
      <c r="FC143" s="19">
        <v>0.351333480657954</v>
      </c>
      <c r="FD143" s="19">
        <v>21660.5764031914</v>
      </c>
      <c r="FE143" s="19">
        <v>2.0348005285160702</v>
      </c>
      <c r="FF143" s="19">
        <v>120.01810358423199</v>
      </c>
      <c r="FG143" s="19">
        <v>72.007393973375798</v>
      </c>
      <c r="FH143" s="19">
        <v>135.369137624507</v>
      </c>
      <c r="FI143" s="19">
        <v>37.283147854094601</v>
      </c>
      <c r="FJ143" s="19">
        <v>699.23608323440897</v>
      </c>
      <c r="FK143" s="19">
        <v>33.622924488831899</v>
      </c>
      <c r="FL143" s="19">
        <v>11.2210414547413</v>
      </c>
      <c r="FM143" s="19">
        <v>16.435950471514001</v>
      </c>
      <c r="FN143" s="19">
        <v>5472.2927958484097</v>
      </c>
      <c r="FO143" s="19">
        <v>5280.8427162997996</v>
      </c>
      <c r="FP143" s="19">
        <v>66.588917119641906</v>
      </c>
      <c r="FQ143" s="19">
        <v>36059.537699799803</v>
      </c>
      <c r="FR143" s="19">
        <v>29.555169479894101</v>
      </c>
      <c r="FS143" s="19">
        <v>8.0738954020135694</v>
      </c>
      <c r="FT143" s="19">
        <v>42.122550417597601</v>
      </c>
      <c r="FU143" s="19">
        <v>199.26227262518</v>
      </c>
      <c r="FV143" s="19">
        <v>13084.322611956301</v>
      </c>
      <c r="FW143" s="19">
        <v>24.324984548026901</v>
      </c>
      <c r="FX143" s="19">
        <v>3.7779805944864502</v>
      </c>
      <c r="FY143" s="19">
        <v>11.1176441067204</v>
      </c>
      <c r="FZ143" s="19">
        <v>530113.34944138303</v>
      </c>
      <c r="GA143" s="15">
        <v>2666.3739999999998</v>
      </c>
      <c r="GB143" s="15">
        <v>22.413</v>
      </c>
      <c r="GC143" s="15">
        <v>112.16800000000001</v>
      </c>
      <c r="GD143" s="15">
        <v>188.23500000000001</v>
      </c>
      <c r="GE143" s="15">
        <v>10914.635</v>
      </c>
      <c r="GF143" s="15">
        <v>4.2569999999999997</v>
      </c>
      <c r="GG143" s="15">
        <v>3.2850000000000001</v>
      </c>
      <c r="GH143" s="15">
        <v>90.028999999999996</v>
      </c>
      <c r="GI143" s="15">
        <v>592.45299999999997</v>
      </c>
      <c r="GJ143" s="15">
        <v>0.48399999999999999</v>
      </c>
      <c r="GK143" s="15">
        <v>134.13900000000001</v>
      </c>
      <c r="GL143" s="15">
        <v>7.4279999999999999</v>
      </c>
      <c r="GM143" s="15">
        <v>4.7679999999999998</v>
      </c>
      <c r="GN143" s="15">
        <v>9.4730000000000008</v>
      </c>
    </row>
    <row r="144" spans="1:196">
      <c r="A144" s="19" t="s">
        <v>424</v>
      </c>
      <c r="B144" s="19" t="s">
        <v>425</v>
      </c>
      <c r="C144" s="19">
        <v>2.45071619776113</v>
      </c>
      <c r="D144" s="19">
        <v>37.3024326403958</v>
      </c>
      <c r="E144" s="19">
        <v>43.295323357531501</v>
      </c>
      <c r="F144" s="19">
        <v>2.6054361499347798</v>
      </c>
      <c r="G144" s="19">
        <v>17.804927411172201</v>
      </c>
      <c r="H144" s="19">
        <v>4.0197986260719896</v>
      </c>
      <c r="I144" s="19">
        <v>271.301279315366</v>
      </c>
      <c r="J144" s="19">
        <v>5367.6547980139503</v>
      </c>
      <c r="K144" s="19">
        <v>42.568801993828501</v>
      </c>
      <c r="L144" s="19">
        <v>5.1384271166347299E-2</v>
      </c>
      <c r="M144" s="19">
        <v>16.146717369290801</v>
      </c>
      <c r="N144" s="19">
        <v>1.6937821115149501</v>
      </c>
      <c r="O144" s="19">
        <v>1.7173358862950398E-2</v>
      </c>
      <c r="P144" s="19">
        <v>97.813868052710404</v>
      </c>
      <c r="Q144" s="19">
        <v>1108.6943518659</v>
      </c>
      <c r="R144" s="19">
        <v>1.3913285420807399E-3</v>
      </c>
      <c r="S144" s="19">
        <v>1.00575673814293</v>
      </c>
      <c r="T144" s="19">
        <v>0.52181591116639803</v>
      </c>
      <c r="U144" s="19">
        <v>1.7772926396940001</v>
      </c>
      <c r="V144" s="19">
        <v>113.12336349652399</v>
      </c>
      <c r="W144" s="19">
        <v>0.42397063204697799</v>
      </c>
      <c r="X144" s="19">
        <v>72.356295752256898</v>
      </c>
      <c r="Y144" s="19">
        <v>0.12532377381938201</v>
      </c>
      <c r="Z144" s="19">
        <v>497.126365385535</v>
      </c>
      <c r="AA144" s="19">
        <v>1.33638981218137</v>
      </c>
      <c r="AB144" s="19">
        <v>3.2518509180349701E-2</v>
      </c>
      <c r="AC144" s="19">
        <v>4.4705214759106097E-2</v>
      </c>
      <c r="AD144" s="19">
        <v>0.24302125210869399</v>
      </c>
      <c r="AE144" s="19">
        <v>1.9064071774926901</v>
      </c>
      <c r="AF144" s="19">
        <v>304.47416499695203</v>
      </c>
      <c r="AG144" s="19">
        <v>5.9803007836567598E-2</v>
      </c>
      <c r="AH144" s="19">
        <v>7.1965376062134906E-2</v>
      </c>
      <c r="AI144" s="19">
        <v>19.742506843065499</v>
      </c>
      <c r="AJ144" s="19">
        <v>1377.8601891189201</v>
      </c>
      <c r="AK144" s="19">
        <v>19.289792236327401</v>
      </c>
      <c r="AL144" s="19">
        <v>3.4388203419337899E-3</v>
      </c>
      <c r="AM144" s="19">
        <v>0.42720803851310002</v>
      </c>
      <c r="AN144" s="19">
        <v>4.01428481932341</v>
      </c>
      <c r="AO144" s="19">
        <v>4.0875142394203099</v>
      </c>
      <c r="AP144" s="19">
        <v>430.89999896397802</v>
      </c>
      <c r="AQ144" s="19">
        <v>17.707617006218602</v>
      </c>
      <c r="AR144" s="19">
        <v>95.805253702450699</v>
      </c>
      <c r="AS144" s="19">
        <v>10011.613687061599</v>
      </c>
      <c r="AT144" s="19">
        <v>5.1943820012857302E-3</v>
      </c>
      <c r="AU144" s="19">
        <v>2.4526889642645799</v>
      </c>
      <c r="AV144" s="19">
        <v>763.47975918035297</v>
      </c>
      <c r="AW144" s="19">
        <v>6.0224184389611503E-2</v>
      </c>
      <c r="AX144" s="19">
        <v>3.0789973174548799</v>
      </c>
      <c r="AY144" s="19">
        <v>4.0106293141510303</v>
      </c>
      <c r="AZ144" s="19">
        <v>113.10832336847599</v>
      </c>
      <c r="BA144" s="19">
        <v>2.5050615406037999</v>
      </c>
      <c r="BB144" s="19">
        <v>1.16153646571978</v>
      </c>
      <c r="BC144" s="19">
        <v>0.161753144912504</v>
      </c>
      <c r="BD144" s="19">
        <v>96.271796673040498</v>
      </c>
      <c r="BE144" s="19">
        <v>0.30203654320858198</v>
      </c>
      <c r="BF144" s="19">
        <v>5.16150619401835</v>
      </c>
      <c r="BG144" s="19">
        <v>5.3736056431125202E-2</v>
      </c>
      <c r="BH144" s="19">
        <v>244.41207723564199</v>
      </c>
      <c r="BI144" s="19">
        <v>4864.1957913824199</v>
      </c>
      <c r="BJ144" s="19">
        <v>17.424375788903401</v>
      </c>
      <c r="BK144" s="19">
        <v>5.4740212375570203E-2</v>
      </c>
      <c r="BL144" s="19">
        <v>22.698431079457301</v>
      </c>
      <c r="BM144" s="19">
        <v>18920.3369260625</v>
      </c>
      <c r="BN144" s="19">
        <v>4.3473033429981296</v>
      </c>
      <c r="BO144" s="19">
        <v>228.84270753529299</v>
      </c>
      <c r="BP144" s="19">
        <v>6.0154820431908202</v>
      </c>
      <c r="BQ144" s="19">
        <v>0.55674594100822505</v>
      </c>
      <c r="BR144" s="19">
        <v>4.6144905268458202E-3</v>
      </c>
      <c r="BS144" s="19">
        <v>0.178486827771273</v>
      </c>
      <c r="BT144" s="19">
        <v>0.19730536244795299</v>
      </c>
      <c r="BU144" s="19">
        <v>0.652412765863158</v>
      </c>
      <c r="BV144" s="19">
        <v>59.017273830072199</v>
      </c>
      <c r="BW144" s="19">
        <v>4847.8836948698599</v>
      </c>
      <c r="BX144" s="19">
        <v>23.291972174473099</v>
      </c>
      <c r="BY144" s="19">
        <v>58.579009160816703</v>
      </c>
      <c r="BZ144" s="19">
        <v>15.3801233342905</v>
      </c>
      <c r="CA144" s="19">
        <v>19.3625554994412</v>
      </c>
      <c r="CB144" s="19">
        <v>10.226489329976699</v>
      </c>
      <c r="CC144" s="19">
        <v>416.45293322772602</v>
      </c>
      <c r="CD144" s="19">
        <v>333.01259860532099</v>
      </c>
      <c r="CE144" s="19">
        <v>4188.0919810970299</v>
      </c>
      <c r="CF144" s="19">
        <v>1.4323033145016899</v>
      </c>
      <c r="CG144" s="19">
        <v>164.21021242991901</v>
      </c>
      <c r="CH144" s="19">
        <v>22.1227068255915</v>
      </c>
      <c r="CI144" s="19">
        <v>41.117811657963998</v>
      </c>
      <c r="CJ144" s="19">
        <v>2.9912056671554801</v>
      </c>
      <c r="CK144" s="19">
        <v>1.49829436270449E-4</v>
      </c>
      <c r="CL144" s="19">
        <v>65.641580748868193</v>
      </c>
      <c r="CM144" s="19">
        <v>0.57311824729854999</v>
      </c>
      <c r="CN144" s="19">
        <v>2.4863605080212101E-2</v>
      </c>
      <c r="CO144" s="19">
        <v>136.262703877365</v>
      </c>
      <c r="CP144" s="19">
        <v>31.7031076048732</v>
      </c>
      <c r="CQ144" s="19">
        <v>6.1454309256167997E-3</v>
      </c>
      <c r="CR144" s="19">
        <v>0.494390189425159</v>
      </c>
      <c r="CS144" s="19">
        <v>2.9285856719664798</v>
      </c>
      <c r="CT144" s="19">
        <v>208.764406374499</v>
      </c>
      <c r="CU144" s="19">
        <v>216.19210411545299</v>
      </c>
      <c r="CV144" s="19">
        <v>1.32188096231793</v>
      </c>
      <c r="CW144" s="19">
        <v>0.33032325233860799</v>
      </c>
      <c r="CX144" s="19">
        <v>23.2633095403264</v>
      </c>
      <c r="CY144" s="19">
        <v>0.21932627645337299</v>
      </c>
      <c r="CZ144" s="19">
        <v>3.6722435023161601</v>
      </c>
      <c r="DA144" s="19">
        <v>16.395674602137898</v>
      </c>
      <c r="DB144" s="19">
        <v>0.20837062616957699</v>
      </c>
      <c r="DC144" s="19">
        <v>4.3274131794929698</v>
      </c>
      <c r="DD144" s="19">
        <v>219.230638304888</v>
      </c>
      <c r="DE144" s="19">
        <v>4.2264371952338697</v>
      </c>
      <c r="DF144" s="19">
        <v>26.3093781857864</v>
      </c>
      <c r="DG144" s="19">
        <v>111.991541607058</v>
      </c>
      <c r="DH144" s="19">
        <v>0.70783121906506596</v>
      </c>
      <c r="DI144" s="19">
        <v>0.63653461713347204</v>
      </c>
      <c r="DJ144" s="19">
        <v>1.34875305099544</v>
      </c>
      <c r="DK144" s="19">
        <v>1.45274354098398</v>
      </c>
      <c r="DL144" s="19">
        <v>2065.6024654039702</v>
      </c>
      <c r="DM144" s="19">
        <v>35.4443412370467</v>
      </c>
      <c r="DN144" s="19">
        <v>2.8143396129716001</v>
      </c>
      <c r="DO144" s="19">
        <v>0.23728959654339599</v>
      </c>
      <c r="DP144" s="19">
        <v>14.838880972554501</v>
      </c>
      <c r="DQ144" s="19">
        <v>263.42164164194298</v>
      </c>
      <c r="DR144" s="19">
        <v>14.686421365552899</v>
      </c>
      <c r="DS144" s="19">
        <v>27.9083332406172</v>
      </c>
      <c r="DT144" s="19">
        <v>3.1856202522119701</v>
      </c>
      <c r="DU144" s="19">
        <v>3.9420534552278501E-2</v>
      </c>
      <c r="DV144" s="19">
        <v>4.4639915407563704</v>
      </c>
      <c r="DW144" s="19">
        <v>8.7180784762186896</v>
      </c>
      <c r="DX144" s="19">
        <v>12.6056087293084</v>
      </c>
      <c r="DY144" s="19">
        <v>6762.3598774096999</v>
      </c>
      <c r="DZ144" s="19">
        <v>234.121160326432</v>
      </c>
      <c r="EA144" s="19">
        <v>26.009642086806899</v>
      </c>
      <c r="EB144" s="19">
        <v>153.116025539319</v>
      </c>
      <c r="EC144" s="19">
        <v>28.110114419221699</v>
      </c>
      <c r="ED144" s="19">
        <v>1821.1115721937799</v>
      </c>
      <c r="EE144" s="19">
        <v>2601.2783318565198</v>
      </c>
      <c r="EF144" s="19">
        <v>0.24898105375670901</v>
      </c>
      <c r="EG144" s="19">
        <v>6.90850587450981E-4</v>
      </c>
      <c r="EH144" s="39">
        <v>9.2326954069975399E-8</v>
      </c>
      <c r="EI144" s="19">
        <v>117.548146267441</v>
      </c>
      <c r="EJ144" s="19">
        <v>2.44062711191867</v>
      </c>
      <c r="EK144" s="19">
        <v>403.77972537720098</v>
      </c>
      <c r="EL144" s="19">
        <v>8.0113432799855402E-2</v>
      </c>
      <c r="EM144" s="19">
        <v>139.51122227169901</v>
      </c>
      <c r="EN144" s="19">
        <v>0</v>
      </c>
      <c r="EO144" s="19">
        <v>511.83121438899599</v>
      </c>
      <c r="EP144" s="19">
        <v>2.79537275731828E-4</v>
      </c>
      <c r="EQ144" s="19">
        <v>3.6736944810534999E-3</v>
      </c>
      <c r="ER144" s="19">
        <v>119.0798632045</v>
      </c>
      <c r="ES144" s="19">
        <v>2.42079437210636E-2</v>
      </c>
      <c r="ET144" s="19">
        <v>2366.4374108580701</v>
      </c>
      <c r="EU144" s="19">
        <v>11.090644974618</v>
      </c>
      <c r="EV144" s="19">
        <v>11.3907312745027</v>
      </c>
      <c r="EW144" s="19">
        <v>5.8328053932338904</v>
      </c>
      <c r="EX144" s="19">
        <v>0.57781604917294205</v>
      </c>
      <c r="EY144" s="19">
        <v>1329.26939951075</v>
      </c>
      <c r="EZ144" s="19">
        <v>1372.9387688702</v>
      </c>
      <c r="FA144" s="19">
        <v>7.8753049520136598</v>
      </c>
      <c r="FB144" s="19">
        <v>47.815053925041802</v>
      </c>
      <c r="FC144" s="19">
        <v>0.58691125820329204</v>
      </c>
      <c r="FD144" s="19">
        <v>25.3753293889345</v>
      </c>
      <c r="FE144" s="19">
        <v>57.277169936277602</v>
      </c>
      <c r="FF144" s="19">
        <v>9.75476539575197E-2</v>
      </c>
      <c r="FG144" s="19">
        <v>0.42587286372706301</v>
      </c>
      <c r="FH144" s="19">
        <v>1.3392032177845601</v>
      </c>
      <c r="FI144" s="19">
        <v>71.6245310308841</v>
      </c>
      <c r="FJ144" s="19">
        <v>914.00727020583895</v>
      </c>
      <c r="FK144" s="19">
        <v>4.8284968537866098</v>
      </c>
      <c r="FL144" s="19">
        <v>2.2271779128532199</v>
      </c>
      <c r="FM144" s="19">
        <v>516.14293012336702</v>
      </c>
      <c r="FN144" s="19">
        <v>174.821313593067</v>
      </c>
      <c r="FO144" s="19">
        <v>4578.43357857105</v>
      </c>
      <c r="FP144" s="19">
        <v>0.93092444426117804</v>
      </c>
      <c r="FQ144" s="19">
        <v>2372.9670460420398</v>
      </c>
      <c r="FR144" s="19">
        <v>0.94692877560036004</v>
      </c>
      <c r="FS144" s="19">
        <v>8.3691433968152094</v>
      </c>
      <c r="FT144" s="19">
        <v>1.6554010679675499E-3</v>
      </c>
      <c r="FU144" s="19">
        <v>26.235353892148702</v>
      </c>
      <c r="FV144" s="19">
        <v>30.895469682629901</v>
      </c>
      <c r="FW144" s="19">
        <v>2.2131589882387201</v>
      </c>
      <c r="FX144" s="19">
        <v>1.04969382432833</v>
      </c>
      <c r="FY144" s="19">
        <v>8.9648508618505499E-2</v>
      </c>
      <c r="FZ144" s="19">
        <v>85891.376095407395</v>
      </c>
      <c r="GA144" s="15">
        <v>355.97800000000001</v>
      </c>
      <c r="GB144" s="15">
        <v>24.526</v>
      </c>
      <c r="GC144" s="15">
        <v>1.5109999999999999</v>
      </c>
      <c r="GD144" s="15">
        <v>10.343999999999999</v>
      </c>
      <c r="GE144" s="15">
        <v>221.399</v>
      </c>
      <c r="GF144" s="15">
        <v>6.2E-2</v>
      </c>
      <c r="GG144" s="15">
        <v>1.4990000000000001</v>
      </c>
      <c r="GH144" s="15">
        <v>4.5289999999999999</v>
      </c>
      <c r="GI144" s="15">
        <v>2.7050000000000001</v>
      </c>
      <c r="GJ144" s="15">
        <v>0.10100000000000001</v>
      </c>
      <c r="GK144" s="15">
        <v>34.738999999999997</v>
      </c>
      <c r="GL144" s="15">
        <v>1.702</v>
      </c>
      <c r="GM144" s="15">
        <v>17.457000000000001</v>
      </c>
      <c r="GN144" s="15">
        <v>5.1999999999999998E-2</v>
      </c>
    </row>
    <row r="145" spans="1:196">
      <c r="A145" s="19" t="s">
        <v>426</v>
      </c>
      <c r="B145" s="19" t="s">
        <v>427</v>
      </c>
      <c r="C145" s="19">
        <v>0.35307214536308601</v>
      </c>
      <c r="D145" s="19">
        <v>66.622037994186101</v>
      </c>
      <c r="E145" s="19">
        <v>165.06594386633901</v>
      </c>
      <c r="F145" s="19">
        <v>1.6697383787086599</v>
      </c>
      <c r="G145" s="19">
        <v>27.0813559305106</v>
      </c>
      <c r="H145" s="19">
        <v>11.5844633620686</v>
      </c>
      <c r="I145" s="19">
        <v>107.06552523073699</v>
      </c>
      <c r="J145" s="19">
        <v>3399.1138086269102</v>
      </c>
      <c r="K145" s="19">
        <v>25.0663726505962</v>
      </c>
      <c r="L145" s="19">
        <v>0.31703906067477799</v>
      </c>
      <c r="M145" s="19">
        <v>7.0496123032276197</v>
      </c>
      <c r="N145" s="19">
        <v>15.7011406823278</v>
      </c>
      <c r="O145" s="19">
        <v>0.20941456728212299</v>
      </c>
      <c r="P145" s="19">
        <v>52.735512526059601</v>
      </c>
      <c r="Q145" s="19">
        <v>500.160403244512</v>
      </c>
      <c r="R145" s="19">
        <v>0.161875281292608</v>
      </c>
      <c r="S145" s="19">
        <v>6.85816452061115E-2</v>
      </c>
      <c r="T145" s="19">
        <v>2.6252649471892299E-2</v>
      </c>
      <c r="U145" s="19">
        <v>0.237388932708366</v>
      </c>
      <c r="V145" s="19">
        <v>1016.96384731757</v>
      </c>
      <c r="W145" s="19">
        <v>3.1596715638461302E-2</v>
      </c>
      <c r="X145" s="19">
        <v>49.6428588541891</v>
      </c>
      <c r="Y145" s="19">
        <v>4.4228666118824499E-2</v>
      </c>
      <c r="Z145" s="19">
        <v>229.77318746619599</v>
      </c>
      <c r="AA145" s="19">
        <v>0.126231578490825</v>
      </c>
      <c r="AB145" s="19">
        <v>0.23559328035253099</v>
      </c>
      <c r="AC145" s="19">
        <v>0.17807811325356199</v>
      </c>
      <c r="AD145" s="19">
        <v>1.37785139118621</v>
      </c>
      <c r="AE145" s="19">
        <v>0.73852560827332603</v>
      </c>
      <c r="AF145" s="19">
        <v>96.448956868872102</v>
      </c>
      <c r="AG145" s="19">
        <v>8.1274287252757205E-3</v>
      </c>
      <c r="AH145" s="19">
        <v>0.25128425285734601</v>
      </c>
      <c r="AI145" s="19">
        <v>15.743332861937599</v>
      </c>
      <c r="AJ145" s="19">
        <v>495.43414074832202</v>
      </c>
      <c r="AK145" s="19">
        <v>18.642843671306899</v>
      </c>
      <c r="AL145" s="19">
        <v>1.24046118702155E-2</v>
      </c>
      <c r="AM145" s="19">
        <v>0.44773481913799101</v>
      </c>
      <c r="AN145" s="19">
        <v>1.75914762902017</v>
      </c>
      <c r="AO145" s="19">
        <v>0.58758713564662302</v>
      </c>
      <c r="AP145" s="19">
        <v>2451.1616501260501</v>
      </c>
      <c r="AQ145" s="19">
        <v>1.69548153969177</v>
      </c>
      <c r="AR145" s="19">
        <v>33.527768534841599</v>
      </c>
      <c r="AS145" s="19">
        <v>928.88934101163102</v>
      </c>
      <c r="AT145" s="19">
        <v>0.1175589832152</v>
      </c>
      <c r="AU145" s="19">
        <v>0.43688609450490101</v>
      </c>
      <c r="AV145" s="19">
        <v>362.84188798993398</v>
      </c>
      <c r="AW145" s="19">
        <v>0.71733008306019796</v>
      </c>
      <c r="AX145" s="19">
        <v>2.6666593363706101</v>
      </c>
      <c r="AY145" s="19">
        <v>2.8441942327943801</v>
      </c>
      <c r="AZ145" s="19">
        <v>59.028576757459803</v>
      </c>
      <c r="BA145" s="19">
        <v>0.21464578795773201</v>
      </c>
      <c r="BB145" s="19">
        <v>0.66695003198213298</v>
      </c>
      <c r="BC145" s="19">
        <v>0.41558899602605398</v>
      </c>
      <c r="BD145" s="19">
        <v>36.738225289370199</v>
      </c>
      <c r="BE145" s="19">
        <v>0.52801899701419996</v>
      </c>
      <c r="BF145" s="19">
        <v>11.237082939951501</v>
      </c>
      <c r="BG145" s="19">
        <v>1.76641867212007E-3</v>
      </c>
      <c r="BH145" s="19">
        <v>75.332360531468396</v>
      </c>
      <c r="BI145" s="19">
        <v>1504.06695374532</v>
      </c>
      <c r="BJ145" s="19">
        <v>0.22580309270075499</v>
      </c>
      <c r="BK145" s="19">
        <v>8.7826313238308307E-2</v>
      </c>
      <c r="BL145" s="19">
        <v>20.051722740450899</v>
      </c>
      <c r="BM145" s="19">
        <v>6844.7051237083697</v>
      </c>
      <c r="BN145" s="19">
        <v>6.1771215149881202</v>
      </c>
      <c r="BO145" s="19">
        <v>118.558014238768</v>
      </c>
      <c r="BP145" s="19">
        <v>0.72739376134846101</v>
      </c>
      <c r="BQ145" s="19">
        <v>8.6338471053143101E-2</v>
      </c>
      <c r="BR145" s="19">
        <v>0.229072177810903</v>
      </c>
      <c r="BS145" s="19">
        <v>4.7201836216235998E-2</v>
      </c>
      <c r="BT145" s="19">
        <v>0.28428159801160802</v>
      </c>
      <c r="BU145" s="19">
        <v>0.83721700713584002</v>
      </c>
      <c r="BV145" s="19">
        <v>48.592713258384897</v>
      </c>
      <c r="BW145" s="19">
        <v>1477.7943187298599</v>
      </c>
      <c r="BX145" s="19">
        <v>6.3698330138378099</v>
      </c>
      <c r="BY145" s="19">
        <v>93.248758268010704</v>
      </c>
      <c r="BZ145" s="19">
        <v>11.3337636675278</v>
      </c>
      <c r="CA145" s="19">
        <v>48.096848220589997</v>
      </c>
      <c r="CB145" s="19">
        <v>10.069702014496</v>
      </c>
      <c r="CC145" s="19">
        <v>144.670411387782</v>
      </c>
      <c r="CD145" s="19">
        <v>136.15974093738899</v>
      </c>
      <c r="CE145" s="19">
        <v>3929.46112977653</v>
      </c>
      <c r="CF145" s="19">
        <v>0.329396838470977</v>
      </c>
      <c r="CG145" s="19">
        <v>118.575074121345</v>
      </c>
      <c r="CH145" s="19">
        <v>22.4742861965088</v>
      </c>
      <c r="CI145" s="19">
        <v>72.823641710533707</v>
      </c>
      <c r="CJ145" s="19">
        <v>3.26233630594824</v>
      </c>
      <c r="CK145" s="19">
        <v>0.179105040684614</v>
      </c>
      <c r="CL145" s="19">
        <v>24.305505993027701</v>
      </c>
      <c r="CM145" s="19">
        <v>5.1649477486456998</v>
      </c>
      <c r="CN145" s="19">
        <v>0.21039521805692599</v>
      </c>
      <c r="CO145" s="19">
        <v>33.984481043184999</v>
      </c>
      <c r="CP145" s="19">
        <v>35.838530297782299</v>
      </c>
      <c r="CQ145" s="19">
        <v>1.53645886480579E-3</v>
      </c>
      <c r="CR145" s="19">
        <v>0.116473967181026</v>
      </c>
      <c r="CS145" s="19">
        <v>14.8594919838492</v>
      </c>
      <c r="CT145" s="19">
        <v>90.176096646824007</v>
      </c>
      <c r="CU145" s="19">
        <v>227.45720949978201</v>
      </c>
      <c r="CV145" s="19">
        <v>0.68491413842835602</v>
      </c>
      <c r="CW145" s="19">
        <v>0.23465188277231899</v>
      </c>
      <c r="CX145" s="19">
        <v>20.882027225578799</v>
      </c>
      <c r="CY145" s="19">
        <v>0.56529105301761096</v>
      </c>
      <c r="CZ145" s="19">
        <v>0.42369878540723599</v>
      </c>
      <c r="DA145" s="19">
        <v>11.759969180215</v>
      </c>
      <c r="DB145" s="19">
        <v>9.0214785370647699E-2</v>
      </c>
      <c r="DC145" s="19">
        <v>1.34149874054179</v>
      </c>
      <c r="DD145" s="19">
        <v>83.277545964489306</v>
      </c>
      <c r="DE145" s="19">
        <v>12.871808322397399</v>
      </c>
      <c r="DF145" s="19">
        <v>121.841528051178</v>
      </c>
      <c r="DG145" s="19">
        <v>29.5246899335148</v>
      </c>
      <c r="DH145" s="19">
        <v>4.7088197189342901E-2</v>
      </c>
      <c r="DI145" s="19">
        <v>0.68101412407262796</v>
      </c>
      <c r="DJ145" s="19">
        <v>0.125510871671378</v>
      </c>
      <c r="DK145" s="19">
        <v>0.70274084546784499</v>
      </c>
      <c r="DL145" s="19">
        <v>568.73985470110904</v>
      </c>
      <c r="DM145" s="19">
        <v>10.2368192603558</v>
      </c>
      <c r="DN145" s="19">
        <v>0.465196127901293</v>
      </c>
      <c r="DO145" s="19">
        <v>0.18317266315922701</v>
      </c>
      <c r="DP145" s="19">
        <v>10.9114371397506</v>
      </c>
      <c r="DQ145" s="19">
        <v>91.470418086298693</v>
      </c>
      <c r="DR145" s="19">
        <v>6.1456375891803399</v>
      </c>
      <c r="DS145" s="19">
        <v>7.1388282781408199</v>
      </c>
      <c r="DT145" s="19">
        <v>7.4905438016864299</v>
      </c>
      <c r="DU145" s="19">
        <v>0.64715468755797301</v>
      </c>
      <c r="DV145" s="19">
        <v>1.2888720103658899</v>
      </c>
      <c r="DW145" s="19">
        <v>5.1918862919305004</v>
      </c>
      <c r="DX145" s="19">
        <v>21.4628556729132</v>
      </c>
      <c r="DY145" s="19">
        <v>1216.9661802215201</v>
      </c>
      <c r="DZ145" s="19">
        <v>77.319969548752695</v>
      </c>
      <c r="EA145" s="19">
        <v>16.3620797624707</v>
      </c>
      <c r="EB145" s="19">
        <v>180.261785493471</v>
      </c>
      <c r="EC145" s="19">
        <v>18.569897385012201</v>
      </c>
      <c r="ED145" s="19">
        <v>483.73378715807797</v>
      </c>
      <c r="EE145" s="19">
        <v>1001.1729251655699</v>
      </c>
      <c r="EF145" s="19">
        <v>2.0273674276526101</v>
      </c>
      <c r="EG145" s="19">
        <v>0.18058247344827699</v>
      </c>
      <c r="EH145" s="39">
        <v>8.1509238204876301E-8</v>
      </c>
      <c r="EI145" s="19">
        <v>93.785413454560597</v>
      </c>
      <c r="EJ145" s="19">
        <v>0.70341263461831804</v>
      </c>
      <c r="EK145" s="19">
        <v>1263.82652026507</v>
      </c>
      <c r="EL145" s="19">
        <v>9.4722856088097607E-2</v>
      </c>
      <c r="EM145" s="19">
        <v>54.122578870317</v>
      </c>
      <c r="EN145" s="19">
        <v>1271.71004841121</v>
      </c>
      <c r="EO145" s="19">
        <v>0</v>
      </c>
      <c r="EP145" s="19">
        <v>5.1458864028183601E-2</v>
      </c>
      <c r="EQ145" s="19">
        <v>2.4540239563827001E-3</v>
      </c>
      <c r="ER145" s="19">
        <v>35.535271747101604</v>
      </c>
      <c r="ES145" s="19">
        <v>1.27971123700322E-3</v>
      </c>
      <c r="ET145" s="19">
        <v>560.31821912757403</v>
      </c>
      <c r="EU145" s="19">
        <v>3.66276842013967</v>
      </c>
      <c r="EV145" s="19">
        <v>0.36239104065522099</v>
      </c>
      <c r="EW145" s="19">
        <v>17.146945547599401</v>
      </c>
      <c r="EX145" s="19">
        <v>0.37978865734533102</v>
      </c>
      <c r="EY145" s="19">
        <v>366.639942938947</v>
      </c>
      <c r="EZ145" s="19">
        <v>629.45299575537297</v>
      </c>
      <c r="FA145" s="19">
        <v>3.4880092206525299</v>
      </c>
      <c r="FB145" s="19">
        <v>29.462328188289401</v>
      </c>
      <c r="FC145" s="19">
        <v>3.0229324738242802</v>
      </c>
      <c r="FD145" s="19">
        <v>34.792608847809902</v>
      </c>
      <c r="FE145" s="19">
        <v>210.41050497919099</v>
      </c>
      <c r="FF145" s="19">
        <v>5.9344066385268396E-3</v>
      </c>
      <c r="FG145" s="19">
        <v>3.6391411518736497E-2</v>
      </c>
      <c r="FH145" s="19">
        <v>2.6100541705115399</v>
      </c>
      <c r="FI145" s="19">
        <v>31.316092063715399</v>
      </c>
      <c r="FJ145" s="19">
        <v>340.18559646624902</v>
      </c>
      <c r="FK145" s="19">
        <v>33.903463316107903</v>
      </c>
      <c r="FL145" s="19">
        <v>1.6779681591057001</v>
      </c>
      <c r="FM145" s="19">
        <v>144.378971186434</v>
      </c>
      <c r="FN145" s="19">
        <v>93.010428996544306</v>
      </c>
      <c r="FO145" s="19">
        <v>641.79438334325698</v>
      </c>
      <c r="FP145" s="19">
        <v>0.74362779433384596</v>
      </c>
      <c r="FQ145" s="19">
        <v>712.78293843312304</v>
      </c>
      <c r="FR145" s="19">
        <v>1.4152154654898801</v>
      </c>
      <c r="FS145" s="19">
        <v>27.7652035444119</v>
      </c>
      <c r="FT145" s="19">
        <v>0.119271125693427</v>
      </c>
      <c r="FU145" s="19">
        <v>5.8534365601555196</v>
      </c>
      <c r="FV145" s="19">
        <v>42.908959434408096</v>
      </c>
      <c r="FW145" s="19">
        <v>5.8267858787490399</v>
      </c>
      <c r="FX145" s="19">
        <v>4.0170243617886801</v>
      </c>
      <c r="FY145" s="19">
        <v>0.15398844167714501</v>
      </c>
      <c r="FZ145" s="19">
        <v>36011.938644054397</v>
      </c>
      <c r="GA145" s="15">
        <v>25.533000000000001</v>
      </c>
      <c r="GB145" s="15">
        <v>3.105</v>
      </c>
      <c r="GC145" s="15">
        <v>1.7999999999999999E-2</v>
      </c>
      <c r="GD145" s="15">
        <v>0.41399999999999998</v>
      </c>
      <c r="GE145" s="15">
        <v>219.91300000000001</v>
      </c>
      <c r="GF145" s="15">
        <v>3.0000000000000001E-3</v>
      </c>
      <c r="GG145" s="15">
        <v>0</v>
      </c>
      <c r="GH145" s="15">
        <v>23.7</v>
      </c>
      <c r="GI145" s="15">
        <v>1.5960000000000001</v>
      </c>
      <c r="GJ145" s="15">
        <v>0.19900000000000001</v>
      </c>
      <c r="GK145" s="15">
        <v>1.2E-2</v>
      </c>
      <c r="GL145" s="15">
        <v>0.29699999999999999</v>
      </c>
      <c r="GM145" s="15">
        <v>0.105</v>
      </c>
      <c r="GN145" s="15">
        <v>3.9E-2</v>
      </c>
    </row>
    <row r="146" spans="1:196">
      <c r="A146" s="19" t="s">
        <v>45</v>
      </c>
      <c r="B146" s="19" t="s">
        <v>428</v>
      </c>
      <c r="C146" s="39">
        <v>9.6926926026978504E-8</v>
      </c>
      <c r="D146" s="39">
        <v>1.10894986001897E-7</v>
      </c>
      <c r="E146" s="39">
        <v>1.18589760743908E-7</v>
      </c>
      <c r="F146" s="19">
        <v>0.26207753895602298</v>
      </c>
      <c r="G146" s="19">
        <v>7.0542195511877597E-4</v>
      </c>
      <c r="H146" s="39">
        <v>1.2608076255947001E-7</v>
      </c>
      <c r="I146" s="19">
        <v>6.4551744985441699</v>
      </c>
      <c r="J146" s="19">
        <v>0.16456703903318201</v>
      </c>
      <c r="K146" s="39">
        <v>1.31824987572759E-7</v>
      </c>
      <c r="L146" s="39">
        <v>5.0952065732368201E-8</v>
      </c>
      <c r="M146" s="19">
        <v>1.1846305177645001E-2</v>
      </c>
      <c r="N146" s="19">
        <v>0.90827990231283195</v>
      </c>
      <c r="O146" s="19">
        <v>5.32595241030146E-4</v>
      </c>
      <c r="P146" s="19">
        <v>4.3335744520320399E-4</v>
      </c>
      <c r="Q146" s="19">
        <v>2.9551780275077301E-2</v>
      </c>
      <c r="R146" s="19">
        <v>2.59303583541115E-3</v>
      </c>
      <c r="S146" s="19">
        <v>5.26891387367647E-4</v>
      </c>
      <c r="T146" s="39">
        <v>1.6636872469393299E-7</v>
      </c>
      <c r="U146" s="19">
        <v>7.9536444606094596E-3</v>
      </c>
      <c r="V146" s="19">
        <v>2.14893378247597E-4</v>
      </c>
      <c r="W146" s="39">
        <v>1.08442711695939E-7</v>
      </c>
      <c r="X146" s="19">
        <v>4.9151198861346597E-4</v>
      </c>
      <c r="Y146" s="19">
        <v>1.3822796295996E-4</v>
      </c>
      <c r="Z146" s="39">
        <v>9.5394650357616003E-8</v>
      </c>
      <c r="AA146" s="39">
        <v>1.24762870332197E-7</v>
      </c>
      <c r="AB146" s="39">
        <v>1.3294409713115801E-7</v>
      </c>
      <c r="AC146" s="19">
        <v>7.43102763150526E-4</v>
      </c>
      <c r="AD146" s="19">
        <v>8.4049645265978003E-4</v>
      </c>
      <c r="AE146" s="19">
        <v>9.6204383769916599E-4</v>
      </c>
      <c r="AF146" s="19">
        <v>9.9979717668822396E-2</v>
      </c>
      <c r="AG146" s="39">
        <v>1.08853791552085E-7</v>
      </c>
      <c r="AH146" s="39">
        <v>1.6710933540531399E-7</v>
      </c>
      <c r="AI146" s="39">
        <v>1.2021923667065399E-7</v>
      </c>
      <c r="AJ146" s="19">
        <v>384.31480169875198</v>
      </c>
      <c r="AK146" s="19">
        <v>0.13499798436781599</v>
      </c>
      <c r="AL146" s="39">
        <v>5.6891233686176303E-8</v>
      </c>
      <c r="AM146" s="19">
        <v>2.82308621499083E-2</v>
      </c>
      <c r="AN146" s="19">
        <v>1.33241623896376E-4</v>
      </c>
      <c r="AO146" s="19">
        <v>7.9212085513234796E-4</v>
      </c>
      <c r="AP146" s="19">
        <v>3.2102111634176103E-2</v>
      </c>
      <c r="AQ146" s="19">
        <v>2.16360761899324E-3</v>
      </c>
      <c r="AR146" s="19">
        <v>4.1374995500307703E-3</v>
      </c>
      <c r="AS146" s="19">
        <v>1.9476262581772499E-2</v>
      </c>
      <c r="AT146" s="19">
        <v>0.137219761463723</v>
      </c>
      <c r="AU146" s="39">
        <v>1.97224648474842E-7</v>
      </c>
      <c r="AV146" s="19">
        <v>1.4130364564795701</v>
      </c>
      <c r="AW146" s="39">
        <v>2.0409083762698199E-8</v>
      </c>
      <c r="AX146" s="19">
        <v>0.13953873707829001</v>
      </c>
      <c r="AY146" s="19">
        <v>0.46884041962730599</v>
      </c>
      <c r="AZ146" s="19">
        <v>4.8874866899390401E-4</v>
      </c>
      <c r="BA146" s="19">
        <v>1.4157433034324199E-4</v>
      </c>
      <c r="BB146" s="39">
        <v>2.1827505799412301E-7</v>
      </c>
      <c r="BC146" s="39">
        <v>1.6940990078035E-7</v>
      </c>
      <c r="BD146" s="19">
        <v>2.4916685222707899E-4</v>
      </c>
      <c r="BE146" s="19">
        <v>0.25305805308505802</v>
      </c>
      <c r="BF146" s="39">
        <v>1.37428207766798E-7</v>
      </c>
      <c r="BG146" s="19">
        <v>1.6585736282980099</v>
      </c>
      <c r="BH146" s="19">
        <v>0.228221191728464</v>
      </c>
      <c r="BI146" s="19">
        <v>2.0045870380163402</v>
      </c>
      <c r="BJ146" s="39">
        <v>1.0668944915090999E-7</v>
      </c>
      <c r="BK146" s="19">
        <v>2.9014387174093403E-4</v>
      </c>
      <c r="BL146" s="39">
        <v>9.9455869020246405E-8</v>
      </c>
      <c r="BM146" s="19">
        <v>0.15993299823023699</v>
      </c>
      <c r="BN146" s="39">
        <v>1.22575000353484E-7</v>
      </c>
      <c r="BO146" s="19">
        <v>0.11381885554958</v>
      </c>
      <c r="BP146" s="19">
        <v>1.2187228181225701E-2</v>
      </c>
      <c r="BQ146" s="19">
        <v>3.9888962631817303E-3</v>
      </c>
      <c r="BR146" s="39">
        <v>8.9411331818423803E-8</v>
      </c>
      <c r="BS146" s="19">
        <v>0.120849870947823</v>
      </c>
      <c r="BT146" s="19">
        <v>6.4667558753061294E-2</v>
      </c>
      <c r="BU146" s="19">
        <v>6.7675602910375297E-4</v>
      </c>
      <c r="BV146" s="19">
        <v>5.7170512743531496</v>
      </c>
      <c r="BW146" s="19">
        <v>5.6659651720747395E-4</v>
      </c>
      <c r="BX146" s="19">
        <v>7.0574223635522598E-2</v>
      </c>
      <c r="BY146" s="19">
        <v>27.054248520598801</v>
      </c>
      <c r="BZ146" s="19">
        <v>1.92532504055222</v>
      </c>
      <c r="CA146" s="39">
        <v>1.1489565721930499E-7</v>
      </c>
      <c r="CB146" s="19">
        <v>6.7923773821009599E-4</v>
      </c>
      <c r="CC146" s="19">
        <v>1.7679702561472499E-3</v>
      </c>
      <c r="CD146" s="19">
        <v>1.4457963955101801E-4</v>
      </c>
      <c r="CE146" s="19">
        <v>30.963939812379898</v>
      </c>
      <c r="CF146" s="39">
        <v>1.13406562667717E-7</v>
      </c>
      <c r="CG146" s="19">
        <v>5.1725111984623302</v>
      </c>
      <c r="CH146" s="19">
        <v>1.3248872269463301E-2</v>
      </c>
      <c r="CI146" s="19">
        <v>1.62989849426661E-2</v>
      </c>
      <c r="CJ146" s="19">
        <v>8.57783522140485E-3</v>
      </c>
      <c r="CK146" s="19">
        <v>0.32854808914760802</v>
      </c>
      <c r="CL146" s="19">
        <v>1.19879034565386E-2</v>
      </c>
      <c r="CM146" s="39">
        <v>6.2237923441280505E-8</v>
      </c>
      <c r="CN146" s="39">
        <v>1.01485664367797E-7</v>
      </c>
      <c r="CO146" s="39">
        <v>7.2499966038382701E-6</v>
      </c>
      <c r="CP146" s="19">
        <v>5.51405664006893E-3</v>
      </c>
      <c r="CQ146" s="39">
        <v>1.41496469449134E-7</v>
      </c>
      <c r="CR146" s="39">
        <v>1.57271477120578E-8</v>
      </c>
      <c r="CS146" s="39">
        <v>1.1680458717724901E-7</v>
      </c>
      <c r="CT146" s="39">
        <v>1.07161313344035E-7</v>
      </c>
      <c r="CU146" s="19">
        <v>4.8958457346287903E-3</v>
      </c>
      <c r="CV146" s="19">
        <v>3.5970530718475002E-2</v>
      </c>
      <c r="CW146" s="19">
        <v>1.6168153497055199E-3</v>
      </c>
      <c r="CX146" s="19">
        <v>10.671980330363599</v>
      </c>
      <c r="CY146" s="19">
        <v>2.6633306188302802E-3</v>
      </c>
      <c r="CZ146" s="19">
        <v>9.90647602082968E-4</v>
      </c>
      <c r="DA146" s="19">
        <v>3.3533467114734202E-3</v>
      </c>
      <c r="DB146" s="19">
        <v>1.00947284547578</v>
      </c>
      <c r="DC146" s="19">
        <v>0.46744118379363497</v>
      </c>
      <c r="DD146" s="19">
        <v>4.9519237247945401E-2</v>
      </c>
      <c r="DE146" s="19">
        <v>8.3263170021653495E-4</v>
      </c>
      <c r="DF146" s="19">
        <v>1.8445671232805399E-4</v>
      </c>
      <c r="DG146" s="19">
        <v>7.8008027815912599E-4</v>
      </c>
      <c r="DH146" s="19">
        <v>0.22209879297129401</v>
      </c>
      <c r="DI146" s="19">
        <v>2.09397463478329E-2</v>
      </c>
      <c r="DJ146" s="19">
        <v>2.3458557527861801E-2</v>
      </c>
      <c r="DK146" s="19">
        <v>2.7692055693485E-3</v>
      </c>
      <c r="DL146" s="19">
        <v>4.6789319195100898</v>
      </c>
      <c r="DM146" s="19">
        <v>3.4758386531383301</v>
      </c>
      <c r="DN146" s="19">
        <v>6.3531677944991399E-2</v>
      </c>
      <c r="DO146" s="39">
        <v>1.63681620525124E-7</v>
      </c>
      <c r="DP146" s="19">
        <v>0.34437616510496299</v>
      </c>
      <c r="DQ146" s="39">
        <v>1.30735190629179E-7</v>
      </c>
      <c r="DR146" s="19">
        <v>9.4547389182126004E-3</v>
      </c>
      <c r="DS146" s="19">
        <v>1.8145713219617901E-2</v>
      </c>
      <c r="DT146" s="39">
        <v>7.0296503415812902E-8</v>
      </c>
      <c r="DU146" s="19">
        <v>2.1420898041986098</v>
      </c>
      <c r="DV146" s="39">
        <v>1.12022256753054E-7</v>
      </c>
      <c r="DW146" s="19">
        <v>7.4886613000952298E-2</v>
      </c>
      <c r="DX146" s="19">
        <v>17.362729102383099</v>
      </c>
      <c r="DY146" s="19">
        <v>8.3371874916461598E-4</v>
      </c>
      <c r="DZ146" s="39">
        <v>8.9262489908808499E-8</v>
      </c>
      <c r="EA146" s="19">
        <v>0.103736123528983</v>
      </c>
      <c r="EB146" s="19">
        <v>4.8897322629823003</v>
      </c>
      <c r="EC146" s="19">
        <v>2.7718837507097801E-3</v>
      </c>
      <c r="ED146" s="19">
        <v>0.10303422272115099</v>
      </c>
      <c r="EE146" s="19">
        <v>8.8161436328616401E-3</v>
      </c>
      <c r="EF146" s="19">
        <v>7.16951009344314E-3</v>
      </c>
      <c r="EG146" s="19">
        <v>7.9432482379741595E-3</v>
      </c>
      <c r="EH146" s="39">
        <v>1.1580022248073499E-7</v>
      </c>
      <c r="EI146" s="19">
        <v>5.6636195910332596E-3</v>
      </c>
      <c r="EJ146" s="19">
        <v>0.11493095384636801</v>
      </c>
      <c r="EK146" s="19">
        <v>0.109588937774787</v>
      </c>
      <c r="EL146" s="19">
        <v>0.38585235670403401</v>
      </c>
      <c r="EM146" s="19">
        <v>1.51009815942944</v>
      </c>
      <c r="EN146" s="19">
        <v>8.4673587192983808E-3</v>
      </c>
      <c r="EO146" s="19">
        <v>2.5570968806057599E-2</v>
      </c>
      <c r="EP146" s="19">
        <v>0</v>
      </c>
      <c r="EQ146" s="39">
        <v>4.9515578877209498E-10</v>
      </c>
      <c r="ER146" s="19">
        <v>0.130119581906989</v>
      </c>
      <c r="ES146" s="39">
        <v>2.8494775105018698E-7</v>
      </c>
      <c r="ET146" s="19">
        <v>1.26492925791862</v>
      </c>
      <c r="EU146" s="19">
        <v>7.5817439670215106E-2</v>
      </c>
      <c r="EV146" s="19">
        <v>1.67229690405395E-3</v>
      </c>
      <c r="EW146" s="39">
        <v>1.5451685968962701E-7</v>
      </c>
      <c r="EX146" s="39">
        <v>9.9330682816435605E-8</v>
      </c>
      <c r="EY146" s="19">
        <v>0.103925892456447</v>
      </c>
      <c r="EZ146" s="19">
        <v>13.064122191601999</v>
      </c>
      <c r="FA146" s="19">
        <v>2.44266431577666E-4</v>
      </c>
      <c r="FB146" s="19">
        <v>6.6496955037259697</v>
      </c>
      <c r="FC146" s="39">
        <v>7.3953321069857799E-8</v>
      </c>
      <c r="FD146" s="19">
        <v>5.5855677711716698</v>
      </c>
      <c r="FE146" s="19">
        <v>3.07953445528982E-4</v>
      </c>
      <c r="FF146" s="19">
        <v>2.91962167523197E-2</v>
      </c>
      <c r="FG146" s="39">
        <v>2.8129245735346302E-8</v>
      </c>
      <c r="FH146" s="19">
        <v>1.8883684544893301E-4</v>
      </c>
      <c r="FI146" s="19">
        <v>2.1981840404140999E-4</v>
      </c>
      <c r="FJ146" s="19">
        <v>4.9396193275553002E-2</v>
      </c>
      <c r="FK146" s="39">
        <v>2.15098122893868E-7</v>
      </c>
      <c r="FL146" s="19">
        <v>7.9720933908574307E-2</v>
      </c>
      <c r="FM146" s="19">
        <v>6.4262036222540097E-3</v>
      </c>
      <c r="FN146" s="19">
        <v>0.20295743962729099</v>
      </c>
      <c r="FO146" s="19">
        <v>21.089904926388002</v>
      </c>
      <c r="FP146" s="19">
        <v>5.28692765453083E-3</v>
      </c>
      <c r="FQ146" s="19">
        <v>2.65104515020683</v>
      </c>
      <c r="FR146" s="19">
        <v>1.31052688551663E-4</v>
      </c>
      <c r="FS146" s="39">
        <v>1.0427125827053001E-7</v>
      </c>
      <c r="FT146" s="19">
        <v>1.36951587375744</v>
      </c>
      <c r="FU146" s="19">
        <v>0.65895949938947695</v>
      </c>
      <c r="FV146" s="19">
        <v>3.9834329085174001</v>
      </c>
      <c r="FW146" s="19">
        <v>1.69232519378899E-3</v>
      </c>
      <c r="FX146" s="19">
        <v>1.3400531711441399E-4</v>
      </c>
      <c r="FY146" s="39">
        <v>1.53702748533202E-7</v>
      </c>
      <c r="FZ146" s="19">
        <v>575.53358327715603</v>
      </c>
      <c r="GA146" s="15">
        <v>19624.185000000001</v>
      </c>
      <c r="GB146" s="15">
        <v>0</v>
      </c>
      <c r="GC146" s="15">
        <v>0</v>
      </c>
      <c r="GD146" s="15">
        <v>0.14499999999999999</v>
      </c>
      <c r="GE146" s="15">
        <v>855.93399999999997</v>
      </c>
      <c r="GF146" s="15">
        <v>2.7160000000000002</v>
      </c>
      <c r="GG146" s="15">
        <v>0</v>
      </c>
      <c r="GH146" s="15">
        <v>7.0000000000000007E-2</v>
      </c>
      <c r="GI146" s="15">
        <v>62.405999999999999</v>
      </c>
      <c r="GJ146" s="15">
        <v>0.01</v>
      </c>
      <c r="GK146" s="15">
        <v>0</v>
      </c>
      <c r="GL146" s="15">
        <v>0</v>
      </c>
      <c r="GM146" s="15">
        <v>1.2350000000000001</v>
      </c>
      <c r="GN146" s="15">
        <v>0</v>
      </c>
    </row>
    <row r="147" spans="1:196">
      <c r="A147" s="19" t="s">
        <v>429</v>
      </c>
      <c r="B147" s="19" t="s">
        <v>430</v>
      </c>
      <c r="C147" s="39">
        <v>5.3630409881438803E-10</v>
      </c>
      <c r="D147" s="39">
        <v>7.8567462850890798E-10</v>
      </c>
      <c r="E147" s="39">
        <v>2.1974762879972901E-5</v>
      </c>
      <c r="F147" s="39">
        <v>1.42664736779554E-5</v>
      </c>
      <c r="G147" s="39">
        <v>6.6430719758613197E-5</v>
      </c>
      <c r="H147" s="39">
        <v>4.4450022038659703E-6</v>
      </c>
      <c r="I147" s="19">
        <v>1.4388486091028499E-3</v>
      </c>
      <c r="J147" s="39">
        <v>4.0673042770780598E-5</v>
      </c>
      <c r="K147" s="39">
        <v>1.0384650845578099E-5</v>
      </c>
      <c r="L147" s="39">
        <v>2.8393401978926601E-10</v>
      </c>
      <c r="M147" s="19">
        <v>5.9736270829369498E-2</v>
      </c>
      <c r="N147" s="19">
        <v>4.2962765368940499E-4</v>
      </c>
      <c r="O147" s="39">
        <v>6.8106239124945499E-7</v>
      </c>
      <c r="P147" s="19">
        <v>3.5668200102744102E-2</v>
      </c>
      <c r="Q147" s="19">
        <v>4.3232651649962303E-2</v>
      </c>
      <c r="R147" s="39">
        <v>6.2327939236897798E-10</v>
      </c>
      <c r="S147" s="39">
        <v>1.02152421614258E-7</v>
      </c>
      <c r="T147" s="39">
        <v>1.01297548706827E-9</v>
      </c>
      <c r="U147" s="39">
        <v>9.6931266676055097E-10</v>
      </c>
      <c r="V147" s="39">
        <v>5.4335019274140497E-6</v>
      </c>
      <c r="W147" s="39">
        <v>6.5009937321640304E-10</v>
      </c>
      <c r="X147" s="19">
        <v>1.16429609104946E-4</v>
      </c>
      <c r="Y147" s="39">
        <v>3.6801319108912799E-5</v>
      </c>
      <c r="Z147" s="19">
        <v>3.5940715324940503E-2</v>
      </c>
      <c r="AA147" s="39">
        <v>8.52232595574219E-10</v>
      </c>
      <c r="AB147" s="39">
        <v>6.9152711537562797E-6</v>
      </c>
      <c r="AC147" s="39">
        <v>1.00814709914492E-9</v>
      </c>
      <c r="AD147" s="39">
        <v>4.2297227410735E-10</v>
      </c>
      <c r="AE147" s="19">
        <v>1.3227223870662701E-4</v>
      </c>
      <c r="AF147" s="19">
        <v>2.0851604251313602E-3</v>
      </c>
      <c r="AG147" s="39">
        <v>6.8990283056512003E-10</v>
      </c>
      <c r="AH147" s="39">
        <v>1.9511331111066399E-9</v>
      </c>
      <c r="AI147" s="39">
        <v>4.9830924631022996E-6</v>
      </c>
      <c r="AJ147" s="19">
        <v>0.15673337088862399</v>
      </c>
      <c r="AK147" s="19">
        <v>1.4005423416454401E-4</v>
      </c>
      <c r="AL147" s="39">
        <v>3.2972449126735301E-10</v>
      </c>
      <c r="AM147" s="39">
        <v>5.4125355607876903E-10</v>
      </c>
      <c r="AN147" s="39">
        <v>1.25720542570502E-5</v>
      </c>
      <c r="AO147" s="19">
        <v>1.86655982099099E-2</v>
      </c>
      <c r="AP147" s="39">
        <v>2.5628917778109E-6</v>
      </c>
      <c r="AQ147" s="39">
        <v>9.2349475240322298E-10</v>
      </c>
      <c r="AR147" s="39">
        <v>4.22053068059382E-10</v>
      </c>
      <c r="AS147" s="19">
        <v>1.65285348221853E-3</v>
      </c>
      <c r="AT147" s="39">
        <v>2.7951594613600298E-10</v>
      </c>
      <c r="AU147" s="39">
        <v>1.2939010803212101E-9</v>
      </c>
      <c r="AV147" s="19">
        <v>1.6507978681318199E-2</v>
      </c>
      <c r="AW147" s="19">
        <v>1.0706557134786601E-2</v>
      </c>
      <c r="AX147" s="39">
        <v>1.60311157678349E-6</v>
      </c>
      <c r="AY147" s="39">
        <v>8.6722763765680896E-6</v>
      </c>
      <c r="AZ147" s="19">
        <v>1.0643739796142099E-2</v>
      </c>
      <c r="BA147" s="39">
        <v>4.0274061506157698E-5</v>
      </c>
      <c r="BB147" s="39">
        <v>1.8701339226395E-9</v>
      </c>
      <c r="BC147" s="39">
        <v>9.1465467169268798E-10</v>
      </c>
      <c r="BD147" s="39">
        <v>9.00714512021879E-7</v>
      </c>
      <c r="BE147" s="39">
        <v>7.0765166131498999E-10</v>
      </c>
      <c r="BF147" s="19">
        <v>1.3230494277140701E-3</v>
      </c>
      <c r="BG147" s="19">
        <v>1.5861092169596399E-4</v>
      </c>
      <c r="BH147" s="19">
        <v>1.4157721140821899E-3</v>
      </c>
      <c r="BI147" s="19">
        <v>5.3622885035810801E-2</v>
      </c>
      <c r="BJ147" s="39">
        <v>7.3908086254503002E-10</v>
      </c>
      <c r="BK147" s="39">
        <v>1.38018539579663E-5</v>
      </c>
      <c r="BL147" s="39">
        <v>2.8656451517644201E-5</v>
      </c>
      <c r="BM147" s="19">
        <v>6.8298008104300499E-3</v>
      </c>
      <c r="BN147" s="39">
        <v>6.1686699416397796E-5</v>
      </c>
      <c r="BO147" s="19">
        <v>5.4111253278024403E-4</v>
      </c>
      <c r="BP147" s="39">
        <v>7.6160078230006503E-10</v>
      </c>
      <c r="BQ147" s="39">
        <v>6.1460957752284705E-5</v>
      </c>
      <c r="BR147" s="39">
        <v>6.1460418306875698E-10</v>
      </c>
      <c r="BS147" s="39">
        <v>2.3500085201214501E-6</v>
      </c>
      <c r="BT147" s="39">
        <v>5.6993516865548201E-10</v>
      </c>
      <c r="BU147" s="39">
        <v>5.5235080873040102E-6</v>
      </c>
      <c r="BV147" s="19">
        <v>3.2588684296693598E-3</v>
      </c>
      <c r="BW147" s="39">
        <v>1.1843657063884699E-5</v>
      </c>
      <c r="BX147" s="39">
        <v>5.0599942620475499E-10</v>
      </c>
      <c r="BY147" s="19">
        <v>0.107071457256307</v>
      </c>
      <c r="BZ147" s="19">
        <v>1.23218186843563E-3</v>
      </c>
      <c r="CA147" s="19">
        <v>2.8294779053118198E-3</v>
      </c>
      <c r="CB147" s="19">
        <v>5.2171422134274399E-3</v>
      </c>
      <c r="CC147" s="39">
        <v>8.64766434311196E-5</v>
      </c>
      <c r="CD147" s="19">
        <v>9.1720696893961295E-4</v>
      </c>
      <c r="CE147" s="19">
        <v>1.36362150666105E-2</v>
      </c>
      <c r="CF147" s="39">
        <v>1.32352657387968E-5</v>
      </c>
      <c r="CG147" s="19">
        <v>5.7797988099230403E-2</v>
      </c>
      <c r="CH147" s="19">
        <v>1.0234411655296901E-2</v>
      </c>
      <c r="CI147" s="19">
        <v>3.6228101960884899E-4</v>
      </c>
      <c r="CJ147" s="19">
        <v>3.3191633351577002E-3</v>
      </c>
      <c r="CK147" s="39">
        <v>7.2453045194476699E-10</v>
      </c>
      <c r="CL147" s="19">
        <v>3.22982113399258E-3</v>
      </c>
      <c r="CM147" s="39">
        <v>1.3914719772949699E-6</v>
      </c>
      <c r="CN147" s="39">
        <v>6.0854813390948199E-10</v>
      </c>
      <c r="CO147" s="39">
        <v>1.48592455706387E-5</v>
      </c>
      <c r="CP147" s="19">
        <v>9.9989099012189791E-4</v>
      </c>
      <c r="CQ147" s="39">
        <v>1.0100055845366E-9</v>
      </c>
      <c r="CR147" s="39">
        <v>8.08637267060903E-11</v>
      </c>
      <c r="CS147" s="39">
        <v>8.5262027600365296E-10</v>
      </c>
      <c r="CT147" s="39">
        <v>5.3346668778418896E-10</v>
      </c>
      <c r="CU147" s="39">
        <v>4.1504273969460299E-6</v>
      </c>
      <c r="CV147" s="19">
        <v>2.9977640494036599E-4</v>
      </c>
      <c r="CW147" s="39">
        <v>3.4868029904619399E-6</v>
      </c>
      <c r="CX147" s="39">
        <v>8.4742581309842896E-5</v>
      </c>
      <c r="CY147" s="39">
        <v>9.3660020427238509E-10</v>
      </c>
      <c r="CZ147" s="39">
        <v>8.8086054590409998E-10</v>
      </c>
      <c r="DA147" s="39">
        <v>5.7991666397193297E-7</v>
      </c>
      <c r="DB147" s="39">
        <v>4.5351667403321102E-10</v>
      </c>
      <c r="DC147" s="39">
        <v>1.9474266055902099E-5</v>
      </c>
      <c r="DD147" s="19">
        <v>2.09083151214571E-3</v>
      </c>
      <c r="DE147" s="39">
        <v>2.4832955946717902E-6</v>
      </c>
      <c r="DF147" s="39">
        <v>5.8561034553567402E-5</v>
      </c>
      <c r="DG147" s="19">
        <v>1.25018363417485E-3</v>
      </c>
      <c r="DH147" s="39">
        <v>1.4048027067293001E-5</v>
      </c>
      <c r="DI147" s="39">
        <v>4.0836826546571399E-10</v>
      </c>
      <c r="DJ147" s="39">
        <v>3.2606559449241902E-7</v>
      </c>
      <c r="DK147" s="39">
        <v>1.0437019330207099E-5</v>
      </c>
      <c r="DL147" s="19">
        <v>5.3652357231900497E-2</v>
      </c>
      <c r="DM147" s="19">
        <v>1.01579861632562E-4</v>
      </c>
      <c r="DN147" s="39">
        <v>6.7582180957486101E-5</v>
      </c>
      <c r="DO147" s="39">
        <v>1.2925516005665101E-9</v>
      </c>
      <c r="DP147" s="19">
        <v>0.19736522523213601</v>
      </c>
      <c r="DQ147" s="39">
        <v>5.1675018625868997E-5</v>
      </c>
      <c r="DR147" s="19">
        <v>0.60624579520456501</v>
      </c>
      <c r="DS147" s="19">
        <v>3.3141077180197598E-2</v>
      </c>
      <c r="DT147" s="39">
        <v>2.4012117805365E-6</v>
      </c>
      <c r="DU147" s="39">
        <v>1.6128829921820901E-5</v>
      </c>
      <c r="DV147" s="39">
        <v>2.44737301416025E-5</v>
      </c>
      <c r="DW147" s="39">
        <v>1.1595816469789E-5</v>
      </c>
      <c r="DX147" s="39">
        <v>2.14452739435319E-5</v>
      </c>
      <c r="DY147" s="19">
        <v>9.2894526107940997E-4</v>
      </c>
      <c r="DZ147" s="39">
        <v>4.4719147356633599E-6</v>
      </c>
      <c r="EA147" s="19">
        <v>6.2528142844158396E-3</v>
      </c>
      <c r="EB147" s="19">
        <v>3.0531296350881101E-2</v>
      </c>
      <c r="EC147" s="39">
        <v>1.6694025884442601E-7</v>
      </c>
      <c r="ED147" s="39">
        <v>9.4023452339004704E-6</v>
      </c>
      <c r="EE147" s="19">
        <v>2.5063334631195502E-4</v>
      </c>
      <c r="EF147" s="39">
        <v>5.7386550783068501E-6</v>
      </c>
      <c r="EG147" s="39">
        <v>1.03163875504435E-5</v>
      </c>
      <c r="EH147" s="39">
        <v>8.0460784889056904E-10</v>
      </c>
      <c r="EI147" s="19">
        <v>2.2041316565138498</v>
      </c>
      <c r="EJ147" s="39">
        <v>2.6504033881504599E-5</v>
      </c>
      <c r="EK147" s="39">
        <v>1.2877247632880301E-6</v>
      </c>
      <c r="EL147" s="19">
        <v>1.4289216670809401E-3</v>
      </c>
      <c r="EM147" s="19">
        <v>3.06565548287105E-3</v>
      </c>
      <c r="EN147" s="19">
        <v>7.70698512867795E-4</v>
      </c>
      <c r="EO147" s="19">
        <v>2.19465686170895E-3</v>
      </c>
      <c r="EP147" s="39">
        <v>8.2054434234292008E-6</v>
      </c>
      <c r="EQ147" s="19">
        <v>0</v>
      </c>
      <c r="ER147" s="19">
        <v>1.62341681627066E-4</v>
      </c>
      <c r="ES147" s="39">
        <v>2.2251235532501599E-9</v>
      </c>
      <c r="ET147" s="19">
        <v>4.02113311081946E-3</v>
      </c>
      <c r="EU147" s="39">
        <v>3.0793846411299103E-5</v>
      </c>
      <c r="EV147" s="19">
        <v>6.5584377078409305E-4</v>
      </c>
      <c r="EW147" s="19">
        <v>2.9786578829268501E-3</v>
      </c>
      <c r="EX147" s="39">
        <v>4.3398332405547098E-5</v>
      </c>
      <c r="EY147" s="19">
        <v>2.0669127262687402E-3</v>
      </c>
      <c r="EZ147" s="19">
        <v>3.5612057092967102E-4</v>
      </c>
      <c r="FA147" s="19">
        <v>1.0714446641630899E-3</v>
      </c>
      <c r="FB147" s="19">
        <v>3.55304582673716E-4</v>
      </c>
      <c r="FC147" s="39">
        <v>4.2002585045725802E-10</v>
      </c>
      <c r="FD147" s="19">
        <v>2.76464283651431E-3</v>
      </c>
      <c r="FE147" s="39">
        <v>9.8029763910959201E-6</v>
      </c>
      <c r="FF147" s="39">
        <v>7.0555408983565403E-10</v>
      </c>
      <c r="FG147" s="39">
        <v>1.50053393923544E-10</v>
      </c>
      <c r="FH147" s="39">
        <v>1.4721447894113899E-6</v>
      </c>
      <c r="FI147" s="19">
        <v>4.0843829207134101E-3</v>
      </c>
      <c r="FJ147" s="19">
        <v>9.9469495682534895E-3</v>
      </c>
      <c r="FK147" s="39">
        <v>1.09692960617491E-9</v>
      </c>
      <c r="FL147" s="19">
        <v>4.2808469184925499E-3</v>
      </c>
      <c r="FM147" s="19">
        <v>9.8794598114488696E-4</v>
      </c>
      <c r="FN147" s="19">
        <v>0.54108123350411197</v>
      </c>
      <c r="FO147" s="19">
        <v>1.0681790222302999E-3</v>
      </c>
      <c r="FP147" s="19">
        <v>1.05475891582143E-3</v>
      </c>
      <c r="FQ147" s="19">
        <v>7.9618188412245005E-3</v>
      </c>
      <c r="FR147" s="39">
        <v>1.0451052992976E-5</v>
      </c>
      <c r="FS147" s="39">
        <v>5.8571756177528801E-10</v>
      </c>
      <c r="FT147" s="39">
        <v>7.5798224614138793E-5</v>
      </c>
      <c r="FU147" s="39">
        <v>3.4510842734695802E-5</v>
      </c>
      <c r="FV147" s="39">
        <v>5.1760995622833203E-10</v>
      </c>
      <c r="FW147" s="19">
        <v>0.111185345306984</v>
      </c>
      <c r="FX147" s="39">
        <v>8.1779677854371605E-7</v>
      </c>
      <c r="FY147" s="39">
        <v>3.7367976682503101E-6</v>
      </c>
      <c r="FZ147" s="19">
        <v>4.50886509643286</v>
      </c>
      <c r="GA147" s="15">
        <v>0</v>
      </c>
      <c r="GB147" s="15">
        <v>0</v>
      </c>
      <c r="GC147" s="15">
        <v>0</v>
      </c>
      <c r="GD147" s="15">
        <v>0</v>
      </c>
      <c r="GE147" s="15">
        <v>0</v>
      </c>
      <c r="GF147" s="15">
        <v>0</v>
      </c>
      <c r="GG147" s="15">
        <v>0</v>
      </c>
      <c r="GH147" s="15">
        <v>0</v>
      </c>
      <c r="GI147" s="15">
        <v>0</v>
      </c>
      <c r="GJ147" s="15">
        <v>0</v>
      </c>
      <c r="GK147" s="15">
        <v>0</v>
      </c>
      <c r="GL147" s="15">
        <v>0</v>
      </c>
      <c r="GM147" s="15">
        <v>0</v>
      </c>
      <c r="GN147" s="15">
        <v>0</v>
      </c>
    </row>
    <row r="148" spans="1:196">
      <c r="A148" s="19" t="s">
        <v>431</v>
      </c>
      <c r="B148" s="19" t="s">
        <v>432</v>
      </c>
      <c r="C148" s="19">
        <v>1.7672470621480401</v>
      </c>
      <c r="D148" s="19">
        <v>1.96373669678236</v>
      </c>
      <c r="E148" s="19">
        <v>93.311544246567294</v>
      </c>
      <c r="F148" s="19">
        <v>879.72959518082496</v>
      </c>
      <c r="G148" s="19">
        <v>216.048630281801</v>
      </c>
      <c r="H148" s="19">
        <v>2.3277388730075201</v>
      </c>
      <c r="I148" s="19">
        <v>1500.79381304259</v>
      </c>
      <c r="J148" s="19">
        <v>320.95532483509299</v>
      </c>
      <c r="K148" s="19">
        <v>10.684634378252699</v>
      </c>
      <c r="L148" s="19">
        <v>5.3774354910739701</v>
      </c>
      <c r="M148" s="19">
        <v>27.861313674346501</v>
      </c>
      <c r="N148" s="19">
        <v>125.655350708407</v>
      </c>
      <c r="O148" s="19">
        <v>2.04224730105746</v>
      </c>
      <c r="P148" s="19">
        <v>1.2095545520558899</v>
      </c>
      <c r="Q148" s="19">
        <v>2370.59060398463</v>
      </c>
      <c r="R148" s="19">
        <v>2.8263524019542201</v>
      </c>
      <c r="S148" s="19">
        <v>13.7122720008045</v>
      </c>
      <c r="T148" s="19">
        <v>9.5673477554468103E-2</v>
      </c>
      <c r="U148" s="19">
        <v>6.1559648382787202</v>
      </c>
      <c r="V148" s="19">
        <v>11.2534835665867</v>
      </c>
      <c r="W148" s="19">
        <v>4495.5036101836104</v>
      </c>
      <c r="X148" s="19">
        <v>651.27773137098495</v>
      </c>
      <c r="Y148" s="19">
        <v>1.0297599905796899</v>
      </c>
      <c r="Z148" s="19">
        <v>20.685294993037999</v>
      </c>
      <c r="AA148" s="19">
        <v>50.052404749842196</v>
      </c>
      <c r="AB148" s="19">
        <v>5.6444792450933896</v>
      </c>
      <c r="AC148" s="19">
        <v>3.9764882699869699</v>
      </c>
      <c r="AD148" s="19">
        <v>2.9466380247156199</v>
      </c>
      <c r="AE148" s="19">
        <v>54.821523007611098</v>
      </c>
      <c r="AF148" s="19">
        <v>822.25001864984802</v>
      </c>
      <c r="AG148" s="19">
        <v>0.99633656200859699</v>
      </c>
      <c r="AH148" s="19">
        <v>2.4323243193174999</v>
      </c>
      <c r="AI148" s="19">
        <v>70.420432991826303</v>
      </c>
      <c r="AJ148" s="19">
        <v>10641.7342334033</v>
      </c>
      <c r="AK148" s="19">
        <v>40.999621152810597</v>
      </c>
      <c r="AL148" s="19">
        <v>2.46032292806846</v>
      </c>
      <c r="AM148" s="19">
        <v>62.788155757880098</v>
      </c>
      <c r="AN148" s="19">
        <v>4.7534275969264597</v>
      </c>
      <c r="AO148" s="19">
        <v>102.883644956957</v>
      </c>
      <c r="AP148" s="19">
        <v>13.3630507246039</v>
      </c>
      <c r="AQ148" s="19">
        <v>8.3642342804225294</v>
      </c>
      <c r="AR148" s="19">
        <v>12.266145588293201</v>
      </c>
      <c r="AS148" s="19">
        <v>167.07179585976201</v>
      </c>
      <c r="AT148" s="19">
        <v>1.93862011155707</v>
      </c>
      <c r="AU148" s="19">
        <v>1853.0870574880701</v>
      </c>
      <c r="AV148" s="19">
        <v>564.97415421660003</v>
      </c>
      <c r="AW148" s="19">
        <v>14.419550993817101</v>
      </c>
      <c r="AX148" s="19">
        <v>11.413405681574799</v>
      </c>
      <c r="AY148" s="19">
        <v>30.520493068370801</v>
      </c>
      <c r="AZ148" s="19">
        <v>133.257626574824</v>
      </c>
      <c r="BA148" s="19">
        <v>1.0874011273272499</v>
      </c>
      <c r="BB148" s="19">
        <v>14.686440684896899</v>
      </c>
      <c r="BC148" s="19">
        <v>29.217905908820999</v>
      </c>
      <c r="BD148" s="19">
        <v>16.5858262015592</v>
      </c>
      <c r="BE148" s="19">
        <v>1481.3708713061201</v>
      </c>
      <c r="BF148" s="19">
        <v>102.311261032038</v>
      </c>
      <c r="BG148" s="19">
        <v>3.12472267883668</v>
      </c>
      <c r="BH148" s="19">
        <v>102.201889450602</v>
      </c>
      <c r="BI148" s="19">
        <v>1635.1077927505301</v>
      </c>
      <c r="BJ148" s="19">
        <v>43.7794637939867</v>
      </c>
      <c r="BK148" s="19">
        <v>2.4138533410835499</v>
      </c>
      <c r="BL148" s="19">
        <v>14.134723591540499</v>
      </c>
      <c r="BM148" s="19">
        <v>7342.5904138201004</v>
      </c>
      <c r="BN148" s="19">
        <v>424.29059966232199</v>
      </c>
      <c r="BO148" s="19">
        <v>86.678078305909594</v>
      </c>
      <c r="BP148" s="19">
        <v>4.6233651964470397</v>
      </c>
      <c r="BQ148" s="19">
        <v>51.2442860382329</v>
      </c>
      <c r="BR148" s="19">
        <v>0.91495279080522995</v>
      </c>
      <c r="BS148" s="19">
        <v>5.8500523771286801</v>
      </c>
      <c r="BT148" s="19">
        <v>1.44697396991414</v>
      </c>
      <c r="BU148" s="19">
        <v>4.0187586412294696</v>
      </c>
      <c r="BV148" s="19">
        <v>1780.3568710284201</v>
      </c>
      <c r="BW148" s="19">
        <v>102.612511955198</v>
      </c>
      <c r="BX148" s="19">
        <v>8.8847258033109995</v>
      </c>
      <c r="BY148" s="19">
        <v>4339.46467592917</v>
      </c>
      <c r="BZ148" s="19">
        <v>357.04796497068202</v>
      </c>
      <c r="CA148" s="19">
        <v>45.288366764932803</v>
      </c>
      <c r="CB148" s="19">
        <v>13.2176369096751</v>
      </c>
      <c r="CC148" s="19">
        <v>586.17788233762099</v>
      </c>
      <c r="CD148" s="19">
        <v>475.26695699635798</v>
      </c>
      <c r="CE148" s="19">
        <v>1390.98441479654</v>
      </c>
      <c r="CF148" s="19">
        <v>4.1985482434089398</v>
      </c>
      <c r="CG148" s="19">
        <v>4374.3325009639902</v>
      </c>
      <c r="CH148" s="19">
        <v>48.436348977214401</v>
      </c>
      <c r="CI148" s="19">
        <v>25.506682386987801</v>
      </c>
      <c r="CJ148" s="19">
        <v>572.12366618287399</v>
      </c>
      <c r="CK148" s="19">
        <v>0.70195530118392602</v>
      </c>
      <c r="CL148" s="19">
        <v>125.29387586018299</v>
      </c>
      <c r="CM148" s="19">
        <v>0.63376350648720003</v>
      </c>
      <c r="CN148" s="19">
        <v>0.429397890027785</v>
      </c>
      <c r="CO148" s="19">
        <v>13.6129791216831</v>
      </c>
      <c r="CP148" s="19">
        <v>13.248103397361399</v>
      </c>
      <c r="CQ148" s="19">
        <v>1754.0264735025701</v>
      </c>
      <c r="CR148" s="19">
        <v>7.9832049948808699</v>
      </c>
      <c r="CS148" s="19">
        <v>4.6052391367794199</v>
      </c>
      <c r="CT148" s="19">
        <v>53.103755188609</v>
      </c>
      <c r="CU148" s="19">
        <v>77.096779088917302</v>
      </c>
      <c r="CV148" s="19">
        <v>137.00771812282599</v>
      </c>
      <c r="CW148" s="19">
        <v>545.85537234308197</v>
      </c>
      <c r="CX148" s="19">
        <v>553.56788826513298</v>
      </c>
      <c r="CY148" s="19">
        <v>9.3264170859991502</v>
      </c>
      <c r="CZ148" s="19">
        <v>83.249455337126506</v>
      </c>
      <c r="DA148" s="19">
        <v>23.0351387808015</v>
      </c>
      <c r="DB148" s="19">
        <v>13.104969320931</v>
      </c>
      <c r="DC148" s="19">
        <v>418.61076076483897</v>
      </c>
      <c r="DD148" s="19">
        <v>158.62302146202299</v>
      </c>
      <c r="DE148" s="19">
        <v>0.64649755764697503</v>
      </c>
      <c r="DF148" s="19">
        <v>0.814510844714043</v>
      </c>
      <c r="DG148" s="19">
        <v>225.75333938667299</v>
      </c>
      <c r="DH148" s="19">
        <v>2128.6104856766501</v>
      </c>
      <c r="DI148" s="19">
        <v>4.87103072235056</v>
      </c>
      <c r="DJ148" s="19">
        <v>4054.85386191304</v>
      </c>
      <c r="DK148" s="19">
        <v>9.3023477819888303</v>
      </c>
      <c r="DL148" s="19">
        <v>2286.4224621969502</v>
      </c>
      <c r="DM148" s="19">
        <v>141.77128873046399</v>
      </c>
      <c r="DN148" s="19">
        <v>1.75211376561403</v>
      </c>
      <c r="DO148" s="19">
        <v>4.9910018088672796</v>
      </c>
      <c r="DP148" s="19">
        <v>632.27716352671598</v>
      </c>
      <c r="DQ148" s="19">
        <v>198.32603426403699</v>
      </c>
      <c r="DR148" s="19">
        <v>43.556405947642197</v>
      </c>
      <c r="DS148" s="19">
        <v>408.87115037086801</v>
      </c>
      <c r="DT148" s="19">
        <v>47.271554315460897</v>
      </c>
      <c r="DU148" s="19">
        <v>26.880770187097799</v>
      </c>
      <c r="DV148" s="19">
        <v>11.026668786628999</v>
      </c>
      <c r="DW148" s="19">
        <v>48.473680308566003</v>
      </c>
      <c r="DX148" s="19">
        <v>63.330662725807898</v>
      </c>
      <c r="DY148" s="19">
        <v>179.45111925709401</v>
      </c>
      <c r="DZ148" s="19">
        <v>187.707849949354</v>
      </c>
      <c r="EA148" s="19">
        <v>120.83028757535899</v>
      </c>
      <c r="EB148" s="19">
        <v>1758.74546168082</v>
      </c>
      <c r="EC148" s="19">
        <v>0.281380791118228</v>
      </c>
      <c r="ED148" s="19">
        <v>40.902948427900398</v>
      </c>
      <c r="EE148" s="19">
        <v>445.15314742838302</v>
      </c>
      <c r="EF148" s="19">
        <v>43.582550593737103</v>
      </c>
      <c r="EG148" s="19">
        <v>8.4060272606457404E-2</v>
      </c>
      <c r="EH148" s="19">
        <v>5.68335007907696</v>
      </c>
      <c r="EI148" s="19">
        <v>517.81523141458797</v>
      </c>
      <c r="EJ148" s="19">
        <v>84.856495602704697</v>
      </c>
      <c r="EK148" s="19">
        <v>4.4228387061237804</v>
      </c>
      <c r="EL148" s="19">
        <v>40.457034166117303</v>
      </c>
      <c r="EM148" s="19">
        <v>676.09499688452502</v>
      </c>
      <c r="EN148" s="19">
        <v>5.3185101730326698</v>
      </c>
      <c r="EO148" s="19">
        <v>74.672463541348705</v>
      </c>
      <c r="EP148" s="19">
        <v>0.14604244902557101</v>
      </c>
      <c r="EQ148" s="19">
        <v>4.2718196577250803E-2</v>
      </c>
      <c r="ER148" s="19">
        <v>0</v>
      </c>
      <c r="ES148" s="19">
        <v>1.81646178183717</v>
      </c>
      <c r="ET148" s="19">
        <v>1249.0351347588501</v>
      </c>
      <c r="EU148" s="19">
        <v>149.29781705552699</v>
      </c>
      <c r="EV148" s="19">
        <v>0.63612361858827604</v>
      </c>
      <c r="EW148" s="19">
        <v>45.719488804027598</v>
      </c>
      <c r="EX148" s="19">
        <v>13.6628430376756</v>
      </c>
      <c r="EY148" s="19">
        <v>284.92287884201397</v>
      </c>
      <c r="EZ148" s="19">
        <v>1195.35617335456</v>
      </c>
      <c r="FA148" s="19">
        <v>7.7508856239322101</v>
      </c>
      <c r="FB148" s="19">
        <v>791.22864265275803</v>
      </c>
      <c r="FC148" s="19">
        <v>2.0745919490621399E-2</v>
      </c>
      <c r="FD148" s="19">
        <v>618.69091573238097</v>
      </c>
      <c r="FE148" s="19">
        <v>0.34090996267527701</v>
      </c>
      <c r="FF148" s="19">
        <v>0.14083865830315401</v>
      </c>
      <c r="FG148" s="19">
        <v>23.418341205336599</v>
      </c>
      <c r="FH148" s="19">
        <v>9.6027753712447996</v>
      </c>
      <c r="FI148" s="19">
        <v>14.418851584357601</v>
      </c>
      <c r="FJ148" s="19">
        <v>549.24664480349804</v>
      </c>
      <c r="FK148" s="19">
        <v>0.31759093617991702</v>
      </c>
      <c r="FL148" s="19">
        <v>183.30494801907099</v>
      </c>
      <c r="FM148" s="19">
        <v>106.903573971142</v>
      </c>
      <c r="FN148" s="19">
        <v>1567.99346680229</v>
      </c>
      <c r="FO148" s="19">
        <v>4745.3555658445903</v>
      </c>
      <c r="FP148" s="19">
        <v>434.42230507882198</v>
      </c>
      <c r="FQ148" s="19">
        <v>9085.7989427327102</v>
      </c>
      <c r="FR148" s="19">
        <v>24.596111350597401</v>
      </c>
      <c r="FS148" s="19">
        <v>0.87193200016287498</v>
      </c>
      <c r="FT148" s="19">
        <v>0.60684715611200102</v>
      </c>
      <c r="FU148" s="19">
        <v>46.8816082842282</v>
      </c>
      <c r="FV148" s="19">
        <v>204.228151947691</v>
      </c>
      <c r="FW148" s="19">
        <v>38.947859292833598</v>
      </c>
      <c r="FX148" s="19">
        <v>2736.2477855515199</v>
      </c>
      <c r="FY148" s="19">
        <v>3223.9320548208002</v>
      </c>
      <c r="FZ148" s="19">
        <v>96809.157489286605</v>
      </c>
      <c r="GA148" s="15">
        <v>74.757999999999996</v>
      </c>
      <c r="GB148" s="15">
        <v>3.4430000000000001</v>
      </c>
      <c r="GC148" s="15">
        <v>2.919</v>
      </c>
      <c r="GD148" s="15">
        <v>0.111</v>
      </c>
      <c r="GE148" s="15">
        <v>1413.923</v>
      </c>
      <c r="GF148" s="15">
        <v>7.5739999999999998</v>
      </c>
      <c r="GG148" s="15">
        <v>0</v>
      </c>
      <c r="GH148" s="15">
        <v>7.52</v>
      </c>
      <c r="GI148" s="15">
        <v>31973.599999999999</v>
      </c>
      <c r="GJ148" s="15">
        <v>2.3740000000000001</v>
      </c>
      <c r="GK148" s="15">
        <v>4.5289999999999999</v>
      </c>
      <c r="GL148" s="15">
        <v>1.7000000000000001E-2</v>
      </c>
      <c r="GM148" s="15">
        <v>2.524</v>
      </c>
      <c r="GN148" s="15">
        <v>2.0310000000000001</v>
      </c>
    </row>
    <row r="149" spans="1:196">
      <c r="A149" s="19" t="s">
        <v>435</v>
      </c>
      <c r="B149" s="19" t="s">
        <v>436</v>
      </c>
      <c r="C149" s="39">
        <v>9.76171527358502E-8</v>
      </c>
      <c r="D149" s="39">
        <v>9.79732164811914E-8</v>
      </c>
      <c r="E149" s="19">
        <v>8.1107490962977202</v>
      </c>
      <c r="F149" s="39">
        <v>1.2132166778568499E-7</v>
      </c>
      <c r="G149" s="39">
        <v>1.14593039497481E-7</v>
      </c>
      <c r="H149" s="39">
        <v>1.09871559635735E-7</v>
      </c>
      <c r="I149" s="19">
        <v>0.218471832927391</v>
      </c>
      <c r="J149" s="19">
        <v>0.208655809174048</v>
      </c>
      <c r="K149" s="19">
        <v>4.5949169515026402E-2</v>
      </c>
      <c r="L149" s="39">
        <v>5.1154559727272202E-8</v>
      </c>
      <c r="M149" s="39">
        <v>1.08318386769401E-7</v>
      </c>
      <c r="N149" s="39">
        <v>9.3721298131662806E-8</v>
      </c>
      <c r="O149" s="39">
        <v>8.9656018941463507E-5</v>
      </c>
      <c r="P149" s="19">
        <v>3.7184781005401603E-2</v>
      </c>
      <c r="Q149" s="19">
        <v>0.720438018945039</v>
      </c>
      <c r="R149" s="39">
        <v>1.16465082304956E-7</v>
      </c>
      <c r="S149" s="39">
        <v>5.3132125328761901E-8</v>
      </c>
      <c r="T149" s="39">
        <v>1.6018757713649701E-7</v>
      </c>
      <c r="U149" s="19">
        <v>3.1021906935136401E-3</v>
      </c>
      <c r="V149" s="39">
        <v>1.1772229152474E-7</v>
      </c>
      <c r="W149" s="39">
        <v>1.05224823496694E-7</v>
      </c>
      <c r="X149" s="19">
        <v>3.75363556326418E-2</v>
      </c>
      <c r="Y149" s="39">
        <v>9.1053323154093301E-8</v>
      </c>
      <c r="Z149" s="19">
        <v>1.1511541160493299E-2</v>
      </c>
      <c r="AA149" s="39">
        <v>1.12750515557525E-7</v>
      </c>
      <c r="AB149" s="39">
        <v>1.2360486177240799E-7</v>
      </c>
      <c r="AC149" s="39">
        <v>1.26528770004756E-7</v>
      </c>
      <c r="AD149" s="39">
        <v>6.8454659356971494E-8</v>
      </c>
      <c r="AE149" s="39">
        <v>1.1149562842595201E-7</v>
      </c>
      <c r="AF149" s="19">
        <v>2.6107190804784699E-3</v>
      </c>
      <c r="AG149" s="39">
        <v>1.0264857067329E-7</v>
      </c>
      <c r="AH149" s="39">
        <v>8.6508684728768701E-8</v>
      </c>
      <c r="AI149" s="39">
        <v>1.11534038633288E-7</v>
      </c>
      <c r="AJ149" s="19">
        <v>1878.1815637105899</v>
      </c>
      <c r="AK149" s="39">
        <v>1.27790043838519E-7</v>
      </c>
      <c r="AL149" s="39">
        <v>5.61058855067034E-8</v>
      </c>
      <c r="AM149" s="39">
        <v>9.3283262241907501E-8</v>
      </c>
      <c r="AN149" s="19">
        <v>4.4820382267573896E-3</v>
      </c>
      <c r="AO149" s="39">
        <v>9.6070962870338604E-8</v>
      </c>
      <c r="AP149" s="19">
        <v>2.7136319827245198E-2</v>
      </c>
      <c r="AQ149" s="39">
        <v>1.3020206139916999E-7</v>
      </c>
      <c r="AR149" s="39">
        <v>8.9133146893583597E-8</v>
      </c>
      <c r="AS149" s="19">
        <v>4.26871648831115E-2</v>
      </c>
      <c r="AT149" s="39">
        <v>5.3453767100401699E-8</v>
      </c>
      <c r="AU149" s="39">
        <v>1.82482830256388E-7</v>
      </c>
      <c r="AV149" s="19">
        <v>1.7306722215581001</v>
      </c>
      <c r="AW149" s="39">
        <v>2.0922036108214999E-8</v>
      </c>
      <c r="AX149" s="39">
        <v>1.22591422191762E-7</v>
      </c>
      <c r="AY149" s="19">
        <v>5.4613821596318302E-3</v>
      </c>
      <c r="AZ149" s="39">
        <v>6.9169196371965504E-8</v>
      </c>
      <c r="BA149" s="39">
        <v>1.18556207653942E-7</v>
      </c>
      <c r="BB149" s="39">
        <v>1.6705006368382801E-7</v>
      </c>
      <c r="BC149" s="39">
        <v>1.72425256212027E-7</v>
      </c>
      <c r="BD149" s="39">
        <v>8.5245473557221195E-8</v>
      </c>
      <c r="BE149" s="39">
        <v>1.0909797056206101E-7</v>
      </c>
      <c r="BF149" s="19">
        <v>0.29740776736340402</v>
      </c>
      <c r="BG149" s="39">
        <v>1.03970139328205E-7</v>
      </c>
      <c r="BH149" s="39">
        <v>2.6619784863868799E-5</v>
      </c>
      <c r="BI149" s="19">
        <v>8.1473080739908096E-2</v>
      </c>
      <c r="BJ149" s="39">
        <v>9.5596176919458203E-8</v>
      </c>
      <c r="BK149" s="39">
        <v>4.13667891527476E-8</v>
      </c>
      <c r="BL149" s="39">
        <v>9.4456552508679694E-8</v>
      </c>
      <c r="BM149" s="19">
        <v>0.18079689665874099</v>
      </c>
      <c r="BN149" s="39">
        <v>1.0390752663723301E-7</v>
      </c>
      <c r="BO149" s="39">
        <v>1.00877009150148E-7</v>
      </c>
      <c r="BP149" s="39">
        <v>1.1810024675532E-7</v>
      </c>
      <c r="BQ149" s="39">
        <v>1.49057976668405E-7</v>
      </c>
      <c r="BR149" s="39">
        <v>8.0495788708535695E-8</v>
      </c>
      <c r="BS149" s="39">
        <v>1.16732068950868E-7</v>
      </c>
      <c r="BT149" s="39">
        <v>9.9010131866130797E-8</v>
      </c>
      <c r="BU149" s="39">
        <v>1.2226446300063501E-7</v>
      </c>
      <c r="BV149" s="19">
        <v>3.4330736398279701E-2</v>
      </c>
      <c r="BW149" s="39">
        <v>8.64303074736191E-5</v>
      </c>
      <c r="BX149" s="39">
        <v>1.0686173042493201E-7</v>
      </c>
      <c r="BY149" s="19">
        <v>29.606158005185701</v>
      </c>
      <c r="BZ149" s="19">
        <v>7.2032271111397705E-2</v>
      </c>
      <c r="CA149" s="39">
        <v>1.01905922285808E-7</v>
      </c>
      <c r="CB149" s="39">
        <v>5.52705740098853E-8</v>
      </c>
      <c r="CC149" s="19">
        <v>2.2519992406005999E-2</v>
      </c>
      <c r="CD149" s="19">
        <v>3.6928425502223499E-3</v>
      </c>
      <c r="CE149" s="19">
        <v>1.5685030490592899</v>
      </c>
      <c r="CF149" s="39">
        <v>1.0786903066038101E-7</v>
      </c>
      <c r="CG149" s="19">
        <v>0.53341124597717604</v>
      </c>
      <c r="CH149" s="19">
        <v>0.20639572898062999</v>
      </c>
      <c r="CI149" s="39">
        <v>1.1089621191453801E-7</v>
      </c>
      <c r="CJ149" s="19">
        <v>0.12155198558161399</v>
      </c>
      <c r="CK149" s="39">
        <v>8.1361739497290506E-8</v>
      </c>
      <c r="CL149" s="39">
        <v>1.0738609961406601E-7</v>
      </c>
      <c r="CM149" s="39">
        <v>5.9698376333233902E-8</v>
      </c>
      <c r="CN149" s="39">
        <v>9.8461841463101398E-8</v>
      </c>
      <c r="CO149" s="19">
        <v>3.0465083090309101E-3</v>
      </c>
      <c r="CP149" s="39">
        <v>8.6722199916520004E-8</v>
      </c>
      <c r="CQ149" s="39">
        <v>1.2440943624527401E-7</v>
      </c>
      <c r="CR149" s="39">
        <v>1.6329628034841799E-8</v>
      </c>
      <c r="CS149" s="39">
        <v>1.01196110465769E-7</v>
      </c>
      <c r="CT149" s="39">
        <v>1.1266252574287999E-7</v>
      </c>
      <c r="CU149" s="19">
        <v>3.7906612518553198E-4</v>
      </c>
      <c r="CV149" s="39">
        <v>7.3790798498525394E-8</v>
      </c>
      <c r="CW149" s="39">
        <v>1.3054590392374301E-7</v>
      </c>
      <c r="CX149" s="19">
        <v>1.2452285447389199E-4</v>
      </c>
      <c r="CY149" s="39">
        <v>1.08196055434975E-7</v>
      </c>
      <c r="CZ149" s="39">
        <v>1.07792090590612E-7</v>
      </c>
      <c r="DA149" s="39">
        <v>5.8146395054235599E-8</v>
      </c>
      <c r="DB149" s="39">
        <v>7.0777172764131094E-8</v>
      </c>
      <c r="DC149" s="39">
        <v>1.11130708625623E-7</v>
      </c>
      <c r="DD149" s="39">
        <v>1.19918405803957E-7</v>
      </c>
      <c r="DE149" s="39">
        <v>1.2014420751532299E-7</v>
      </c>
      <c r="DF149" s="39">
        <v>1.0861196297672699E-7</v>
      </c>
      <c r="DG149" s="39">
        <v>1.15242276528765E-7</v>
      </c>
      <c r="DH149" s="39">
        <v>7.6281710925562697E-8</v>
      </c>
      <c r="DI149" s="39">
        <v>7.0335471931385003E-8</v>
      </c>
      <c r="DJ149" s="39">
        <v>9.96702785232596E-8</v>
      </c>
      <c r="DK149" s="19">
        <v>3.27895692745823E-3</v>
      </c>
      <c r="DL149" s="19">
        <v>5.714260883014</v>
      </c>
      <c r="DM149" s="19">
        <v>1.5591399931654201E-2</v>
      </c>
      <c r="DN149" s="39">
        <v>1.1334646024392301E-7</v>
      </c>
      <c r="DO149" s="39">
        <v>1.34020383011378E-7</v>
      </c>
      <c r="DP149" s="39">
        <v>1.05544407056283E-7</v>
      </c>
      <c r="DQ149" s="19">
        <v>1.2025256147191601E-2</v>
      </c>
      <c r="DR149" s="39">
        <v>5.8765404755722299E-8</v>
      </c>
      <c r="DS149" s="19">
        <v>7.8612136954320198</v>
      </c>
      <c r="DT149" s="39">
        <v>6.9772597780064305E-8</v>
      </c>
      <c r="DU149" s="39">
        <v>1.6829248570003199E-7</v>
      </c>
      <c r="DV149" s="39">
        <v>1.12972294482858E-7</v>
      </c>
      <c r="DW149" s="39">
        <v>1.18794220174285E-7</v>
      </c>
      <c r="DX149" s="39">
        <v>9.3307538064212902E-8</v>
      </c>
      <c r="DY149" s="19">
        <v>1.1150327495735299E-4</v>
      </c>
      <c r="DZ149" s="39">
        <v>9.3844851779100395E-8</v>
      </c>
      <c r="EA149" s="39">
        <v>1.12812672674729E-7</v>
      </c>
      <c r="EB149" s="19">
        <v>3.0973954841226701E-3</v>
      </c>
      <c r="EC149" s="39">
        <v>1.03138386180505E-7</v>
      </c>
      <c r="ED149" s="39">
        <v>3.56200716386807E-5</v>
      </c>
      <c r="EE149" s="19">
        <v>7.2581817418260596E-3</v>
      </c>
      <c r="EF149" s="19">
        <v>4.8663841028906002E-3</v>
      </c>
      <c r="EG149" s="39">
        <v>1.02761155155441E-7</v>
      </c>
      <c r="EH149" s="39">
        <v>1.03567373714704E-7</v>
      </c>
      <c r="EI149" s="19">
        <v>0.184623444429621</v>
      </c>
      <c r="EJ149" s="39">
        <v>6.8542686010804997E-8</v>
      </c>
      <c r="EK149" s="39">
        <v>1.77850166102366E-5</v>
      </c>
      <c r="EL149" s="39">
        <v>1.12301612942679E-7</v>
      </c>
      <c r="EM149" s="19">
        <v>8.9731266513043001E-2</v>
      </c>
      <c r="EN149" s="19">
        <v>1.8912502813886001E-3</v>
      </c>
      <c r="EO149" s="19">
        <v>1.4412786503620699E-2</v>
      </c>
      <c r="EP149" s="39">
        <v>1.09486530962769E-7</v>
      </c>
      <c r="EQ149" s="39">
        <v>4.2757821715060502E-10</v>
      </c>
      <c r="ER149" s="19">
        <v>1.45519129406943E-2</v>
      </c>
      <c r="ES149" s="19">
        <v>0</v>
      </c>
      <c r="ET149" s="19">
        <v>3.7929980648349998E-4</v>
      </c>
      <c r="EU149" s="39">
        <v>9.5252431640956396E-8</v>
      </c>
      <c r="EV149" s="19">
        <v>4.6655073717188902E-3</v>
      </c>
      <c r="EW149" s="19">
        <v>1.2503983123922E-3</v>
      </c>
      <c r="EX149" s="39">
        <v>9.4496480359114E-8</v>
      </c>
      <c r="EY149" s="19">
        <v>3.19912039160676E-2</v>
      </c>
      <c r="EZ149" s="19">
        <v>7.3316742817657599E-2</v>
      </c>
      <c r="FA149" s="39">
        <v>6.7484494359752696E-8</v>
      </c>
      <c r="FB149" s="39">
        <v>4.8612308006734099E-5</v>
      </c>
      <c r="FC149" s="39">
        <v>7.3616513573227704E-8</v>
      </c>
      <c r="FD149" s="19">
        <v>1.3733472484589301E-3</v>
      </c>
      <c r="FE149" s="39">
        <v>9.9805394847585199E-8</v>
      </c>
      <c r="FF149" s="39">
        <v>1.44257444859908E-7</v>
      </c>
      <c r="FG149" s="39">
        <v>2.8774792304566301E-8</v>
      </c>
      <c r="FH149" s="39">
        <v>9.8832290368445701E-8</v>
      </c>
      <c r="FI149" s="39">
        <v>1.0765169540232599E-7</v>
      </c>
      <c r="FJ149" s="19">
        <v>0.20812388662283299</v>
      </c>
      <c r="FK149" s="39">
        <v>2.2405789814889E-7</v>
      </c>
      <c r="FL149" s="19">
        <v>2.50072043969785</v>
      </c>
      <c r="FM149" s="19">
        <v>1.32369273470194</v>
      </c>
      <c r="FN149" s="39">
        <v>9.5332066575412706E-8</v>
      </c>
      <c r="FO149" s="19">
        <v>5.3119087886308598E-2</v>
      </c>
      <c r="FP149" s="19">
        <v>2.0763843417621701E-4</v>
      </c>
      <c r="FQ149" s="19">
        <v>0.23705739392924099</v>
      </c>
      <c r="FR149" s="39">
        <v>5.1374862419003798E-5</v>
      </c>
      <c r="FS149" s="39">
        <v>1.04314466812978E-7</v>
      </c>
      <c r="FT149" s="39">
        <v>8.6876256200438203E-8</v>
      </c>
      <c r="FU149" s="39">
        <v>5.3626434191550496E-7</v>
      </c>
      <c r="FV149" s="39">
        <v>9.0423699828252503E-8</v>
      </c>
      <c r="FW149" s="39">
        <v>8.27836221532544E-8</v>
      </c>
      <c r="FX149" s="19">
        <v>2.7413526079264301E-2</v>
      </c>
      <c r="FY149" s="39">
        <v>1.3684106628244999E-7</v>
      </c>
      <c r="FZ149" s="19">
        <v>1940.51062946457</v>
      </c>
      <c r="GA149" s="15">
        <v>0</v>
      </c>
      <c r="GB149" s="15">
        <v>0</v>
      </c>
      <c r="GC149" s="15">
        <v>0</v>
      </c>
      <c r="GD149" s="15">
        <v>0</v>
      </c>
      <c r="GE149" s="15">
        <v>0</v>
      </c>
      <c r="GF149" s="15">
        <v>0</v>
      </c>
      <c r="GG149" s="15">
        <v>0</v>
      </c>
      <c r="GH149" s="15">
        <v>0</v>
      </c>
      <c r="GI149" s="15">
        <v>0</v>
      </c>
      <c r="GJ149" s="15">
        <v>0</v>
      </c>
      <c r="GK149" s="15">
        <v>0</v>
      </c>
      <c r="GL149" s="15">
        <v>0</v>
      </c>
      <c r="GM149" s="15">
        <v>0</v>
      </c>
      <c r="GN149" s="15">
        <v>0</v>
      </c>
    </row>
    <row r="150" spans="1:196">
      <c r="A150" s="19" t="s">
        <v>437</v>
      </c>
      <c r="B150" s="19" t="s">
        <v>438</v>
      </c>
      <c r="C150" s="19">
        <v>6.5701625671554398</v>
      </c>
      <c r="D150" s="19">
        <v>146.83873692886601</v>
      </c>
      <c r="E150" s="19">
        <v>5243.1087553119396</v>
      </c>
      <c r="F150" s="19">
        <v>466.178562872464</v>
      </c>
      <c r="G150" s="19">
        <v>2753.1945322340098</v>
      </c>
      <c r="H150" s="19">
        <v>44.907176689948301</v>
      </c>
      <c r="I150" s="19">
        <v>2649.0806591282599</v>
      </c>
      <c r="J150" s="19">
        <v>3838.2381161615099</v>
      </c>
      <c r="K150" s="19">
        <v>112.44722012444799</v>
      </c>
      <c r="L150" s="19">
        <v>78.162697764965799</v>
      </c>
      <c r="M150" s="19">
        <v>278.81477203890199</v>
      </c>
      <c r="N150" s="19">
        <v>164.409320486643</v>
      </c>
      <c r="O150" s="19">
        <v>14.771904977688999</v>
      </c>
      <c r="P150" s="19">
        <v>146.941664508819</v>
      </c>
      <c r="Q150" s="19">
        <v>11144.513366352799</v>
      </c>
      <c r="R150" s="19">
        <v>13.0962368830504</v>
      </c>
      <c r="S150" s="19">
        <v>37.7372931229824</v>
      </c>
      <c r="T150" s="19">
        <v>0.60533768741462601</v>
      </c>
      <c r="U150" s="19">
        <v>267.707392239738</v>
      </c>
      <c r="V150" s="19">
        <v>77.090075689892998</v>
      </c>
      <c r="W150" s="19">
        <v>5.7504795993385596</v>
      </c>
      <c r="X150" s="19">
        <v>5211.2235331521797</v>
      </c>
      <c r="Y150" s="19">
        <v>3.9213275436234301</v>
      </c>
      <c r="Z150" s="19">
        <v>1671.98816644113</v>
      </c>
      <c r="AA150" s="19">
        <v>100.07029178606901</v>
      </c>
      <c r="AB150" s="19">
        <v>0.537197130037394</v>
      </c>
      <c r="AC150" s="19">
        <v>159.64644825668199</v>
      </c>
      <c r="AD150" s="19">
        <v>12.6752393957699</v>
      </c>
      <c r="AE150" s="19">
        <v>187.64329948321</v>
      </c>
      <c r="AF150" s="19">
        <v>2888.34362833666</v>
      </c>
      <c r="AG150" s="19">
        <v>8.5228729378787396</v>
      </c>
      <c r="AH150" s="19">
        <v>32.173970356983702</v>
      </c>
      <c r="AI150" s="19">
        <v>2541.4316240941098</v>
      </c>
      <c r="AJ150" s="19">
        <v>7966.3414455273996</v>
      </c>
      <c r="AK150" s="19">
        <v>1865.48323385758</v>
      </c>
      <c r="AL150" s="19">
        <v>2.3697466292008098</v>
      </c>
      <c r="AM150" s="19">
        <v>52.309352719254498</v>
      </c>
      <c r="AN150" s="19">
        <v>340.19376217023199</v>
      </c>
      <c r="AO150" s="19">
        <v>343.39066619945697</v>
      </c>
      <c r="AP150" s="19">
        <v>545.27460900991298</v>
      </c>
      <c r="AQ150" s="19">
        <v>1916.1851861963401</v>
      </c>
      <c r="AR150" s="19">
        <v>285.35191042596199</v>
      </c>
      <c r="AS150" s="19">
        <v>3007.7259241885499</v>
      </c>
      <c r="AT150" s="19">
        <v>0.38095832639903099</v>
      </c>
      <c r="AU150" s="19">
        <v>82.979023421743804</v>
      </c>
      <c r="AV150" s="19">
        <v>3866.5696036190202</v>
      </c>
      <c r="AW150" s="19">
        <v>9.4030535802541308</v>
      </c>
      <c r="AX150" s="19">
        <v>925.61000117133597</v>
      </c>
      <c r="AY150" s="19">
        <v>637.69408024698498</v>
      </c>
      <c r="AZ150" s="19">
        <v>1210.6103434699501</v>
      </c>
      <c r="BA150" s="19">
        <v>132.17063255295801</v>
      </c>
      <c r="BB150" s="19">
        <v>898.82931541804101</v>
      </c>
      <c r="BC150" s="19">
        <v>5.9371280403171998</v>
      </c>
      <c r="BD150" s="19">
        <v>310.75987743148602</v>
      </c>
      <c r="BE150" s="19">
        <v>3.7264946374694299</v>
      </c>
      <c r="BF150" s="19">
        <v>185.82925076865601</v>
      </c>
      <c r="BG150" s="19">
        <v>2.60651153823604</v>
      </c>
      <c r="BH150" s="19">
        <v>1937.8697735615499</v>
      </c>
      <c r="BI150" s="19">
        <v>61374.163032784003</v>
      </c>
      <c r="BJ150" s="19">
        <v>58.039934247474299</v>
      </c>
      <c r="BK150" s="19">
        <v>12.019570688290001</v>
      </c>
      <c r="BL150" s="19">
        <v>97.708795239951499</v>
      </c>
      <c r="BM150" s="19">
        <v>49661.683380914998</v>
      </c>
      <c r="BN150" s="19">
        <v>422.48471265678802</v>
      </c>
      <c r="BO150" s="19">
        <v>2794.0741104345402</v>
      </c>
      <c r="BP150" s="19">
        <v>355.49066885232099</v>
      </c>
      <c r="BQ150" s="19">
        <v>94.169625867330893</v>
      </c>
      <c r="BR150" s="19">
        <v>18.940285802534699</v>
      </c>
      <c r="BS150" s="19">
        <v>3.6822684760755902</v>
      </c>
      <c r="BT150" s="19">
        <v>32.043864509297102</v>
      </c>
      <c r="BU150" s="19">
        <v>163.12047587853399</v>
      </c>
      <c r="BV150" s="19">
        <v>1087.9517911769301</v>
      </c>
      <c r="BW150" s="19">
        <v>2016.44676533849</v>
      </c>
      <c r="BX150" s="19">
        <v>279.59562397882303</v>
      </c>
      <c r="BY150" s="19">
        <v>2036.3607240153201</v>
      </c>
      <c r="BZ150" s="19">
        <v>601.05424292691896</v>
      </c>
      <c r="CA150" s="19">
        <v>613.97257650321205</v>
      </c>
      <c r="CB150" s="19">
        <v>184.480001354373</v>
      </c>
      <c r="CC150" s="19">
        <v>7940.2262531793504</v>
      </c>
      <c r="CD150" s="19">
        <v>2170.9430338539701</v>
      </c>
      <c r="CE150" s="19">
        <v>27451.8166344356</v>
      </c>
      <c r="CF150" s="19">
        <v>99.176865166017706</v>
      </c>
      <c r="CG150" s="19">
        <v>4062.5485586631698</v>
      </c>
      <c r="CH150" s="19">
        <v>599.82245079989502</v>
      </c>
      <c r="CI150" s="19">
        <v>331.86074926932798</v>
      </c>
      <c r="CJ150" s="19">
        <v>97.472216596682898</v>
      </c>
      <c r="CK150" s="19">
        <v>0.731613078448619</v>
      </c>
      <c r="CL150" s="19">
        <v>855.31150161844096</v>
      </c>
      <c r="CM150" s="19">
        <v>4.3951837705473302</v>
      </c>
      <c r="CN150" s="19">
        <v>2.6220319760787101</v>
      </c>
      <c r="CO150" s="19">
        <v>238.34879576714201</v>
      </c>
      <c r="CP150" s="19">
        <v>932.63107683830106</v>
      </c>
      <c r="CQ150" s="19">
        <v>0.65716892414504702</v>
      </c>
      <c r="CR150" s="19">
        <v>3.3116790043775599</v>
      </c>
      <c r="CS150" s="19">
        <v>800.82278356679205</v>
      </c>
      <c r="CT150" s="19">
        <v>1349.62387478098</v>
      </c>
      <c r="CU150" s="19">
        <v>2444.3223158655901</v>
      </c>
      <c r="CV150" s="19">
        <v>40.678313678078197</v>
      </c>
      <c r="CW150" s="19">
        <v>9.0036216648246103</v>
      </c>
      <c r="CX150" s="19">
        <v>714.16741954783504</v>
      </c>
      <c r="CY150" s="19">
        <v>15.586371192017401</v>
      </c>
      <c r="CZ150" s="19">
        <v>121.952847705621</v>
      </c>
      <c r="DA150" s="19">
        <v>436.03222543933299</v>
      </c>
      <c r="DB150" s="19">
        <v>137.80620290085</v>
      </c>
      <c r="DC150" s="19">
        <v>145.73136086229101</v>
      </c>
      <c r="DD150" s="19">
        <v>7081.5109773431104</v>
      </c>
      <c r="DE150" s="19">
        <v>19.164856297193801</v>
      </c>
      <c r="DF150" s="19">
        <v>38.498098878425303</v>
      </c>
      <c r="DG150" s="19">
        <v>9981.3678687445808</v>
      </c>
      <c r="DH150" s="19">
        <v>44.121703398881003</v>
      </c>
      <c r="DI150" s="19">
        <v>22.183149641528601</v>
      </c>
      <c r="DJ150" s="19">
        <v>50.156157438244101</v>
      </c>
      <c r="DK150" s="19">
        <v>5.5030189177818096</v>
      </c>
      <c r="DL150" s="19">
        <v>14090.8183151625</v>
      </c>
      <c r="DM150" s="19">
        <v>421.27997238645298</v>
      </c>
      <c r="DN150" s="19">
        <v>68.356936082492794</v>
      </c>
      <c r="DO150" s="19">
        <v>21.0527677381342</v>
      </c>
      <c r="DP150" s="19">
        <v>349.85827270269601</v>
      </c>
      <c r="DQ150" s="19">
        <v>3311.12454748137</v>
      </c>
      <c r="DR150" s="19">
        <v>414.05642404547598</v>
      </c>
      <c r="DS150" s="19">
        <v>263.98916807078001</v>
      </c>
      <c r="DT150" s="19">
        <v>333.77574901758402</v>
      </c>
      <c r="DU150" s="19">
        <v>5.65833484850367</v>
      </c>
      <c r="DV150" s="19">
        <v>152.14470258223</v>
      </c>
      <c r="DW150" s="19">
        <v>1306.7484853462799</v>
      </c>
      <c r="DX150" s="19">
        <v>502.95373535282198</v>
      </c>
      <c r="DY150" s="19">
        <v>7065.5173698475801</v>
      </c>
      <c r="DZ150" s="19">
        <v>22102.2068512687</v>
      </c>
      <c r="EA150" s="19">
        <v>859.36758897957395</v>
      </c>
      <c r="EB150" s="19">
        <v>2687.7991603406399</v>
      </c>
      <c r="EC150" s="19">
        <v>39.7567456414723</v>
      </c>
      <c r="ED150" s="19">
        <v>3268.5194239559</v>
      </c>
      <c r="EE150" s="19">
        <v>4751.06042878877</v>
      </c>
      <c r="EF150" s="19">
        <v>7.5589353855849399</v>
      </c>
      <c r="EG150" s="19">
        <v>0.123169130455469</v>
      </c>
      <c r="EH150" s="19">
        <v>3.19312428979234</v>
      </c>
      <c r="EI150" s="19">
        <v>5690.4775124559701</v>
      </c>
      <c r="EJ150" s="19">
        <v>269.38054696669201</v>
      </c>
      <c r="EK150" s="19">
        <v>302.95774179212299</v>
      </c>
      <c r="EL150" s="19">
        <v>33.322994637268998</v>
      </c>
      <c r="EM150" s="19">
        <v>1303.1899683975601</v>
      </c>
      <c r="EN150" s="19">
        <v>1253.57807547681</v>
      </c>
      <c r="EO150" s="19">
        <v>686.76500181102801</v>
      </c>
      <c r="EP150" s="19">
        <v>0.28528362316389499</v>
      </c>
      <c r="EQ150" s="19">
        <v>7.2922702320238703E-2</v>
      </c>
      <c r="ER150" s="19">
        <v>1507.8385090151701</v>
      </c>
      <c r="ES150" s="19">
        <v>10.4309098835176</v>
      </c>
      <c r="ET150" s="19">
        <v>0</v>
      </c>
      <c r="EU150" s="19">
        <v>81.208571828743899</v>
      </c>
      <c r="EV150" s="19">
        <v>38.8799754106576</v>
      </c>
      <c r="EW150" s="19">
        <v>65.599617779883005</v>
      </c>
      <c r="EX150" s="19">
        <v>12.443762635132799</v>
      </c>
      <c r="EY150" s="19">
        <v>5544.7079873490102</v>
      </c>
      <c r="EZ150" s="19">
        <v>7894.3154272321399</v>
      </c>
      <c r="FA150" s="19">
        <v>47.778089868680098</v>
      </c>
      <c r="FB150" s="19">
        <v>745.81167696438797</v>
      </c>
      <c r="FC150" s="19">
        <v>2.59413459792676</v>
      </c>
      <c r="FD150" s="19">
        <v>772.82015827062401</v>
      </c>
      <c r="FE150" s="19">
        <v>72.443041620924205</v>
      </c>
      <c r="FF150" s="19">
        <v>0.117278875041783</v>
      </c>
      <c r="FG150" s="19">
        <v>36.945862620695898</v>
      </c>
      <c r="FH150" s="19">
        <v>42.342312198362201</v>
      </c>
      <c r="FI150" s="19">
        <v>1313.6475873877901</v>
      </c>
      <c r="FJ150" s="19">
        <v>7008.2921351936702</v>
      </c>
      <c r="FK150" s="19">
        <v>38.469853497824197</v>
      </c>
      <c r="FL150" s="19">
        <v>35.006086197326802</v>
      </c>
      <c r="FM150" s="19">
        <v>535.11816682419499</v>
      </c>
      <c r="FN150" s="19">
        <v>2562.50263689548</v>
      </c>
      <c r="FO150" s="19">
        <v>34091.747850433399</v>
      </c>
      <c r="FP150" s="19">
        <v>36.345413511797403</v>
      </c>
      <c r="FQ150" s="19">
        <v>22428.246125655998</v>
      </c>
      <c r="FR150" s="19">
        <v>440.82110237882398</v>
      </c>
      <c r="FS150" s="19">
        <v>90.504665748706898</v>
      </c>
      <c r="FT150" s="19">
        <v>0.846433523236781</v>
      </c>
      <c r="FU150" s="19">
        <v>4028.1847684602199</v>
      </c>
      <c r="FV150" s="19">
        <v>462.21981094396199</v>
      </c>
      <c r="FW150" s="19">
        <v>25.815438687676199</v>
      </c>
      <c r="FX150" s="19">
        <v>18.304544936415098</v>
      </c>
      <c r="FY150" s="19">
        <v>14.9178039314694</v>
      </c>
      <c r="FZ150" s="19">
        <v>418575.75337611302</v>
      </c>
      <c r="GA150" s="15">
        <v>518.03200000000004</v>
      </c>
      <c r="GB150" s="15">
        <v>39.201999999999998</v>
      </c>
      <c r="GC150" s="15">
        <v>272.05200000000002</v>
      </c>
      <c r="GD150" s="15">
        <v>1.631</v>
      </c>
      <c r="GE150" s="15">
        <v>33.929000000000002</v>
      </c>
      <c r="GF150" s="15">
        <v>374.03199999999998</v>
      </c>
      <c r="GG150" s="15">
        <v>24.23</v>
      </c>
      <c r="GH150" s="15">
        <v>12.026999999999999</v>
      </c>
      <c r="GI150" s="15">
        <v>74018.311000000002</v>
      </c>
      <c r="GJ150" s="15">
        <v>2.5569999999999999</v>
      </c>
      <c r="GK150" s="15">
        <v>90.953999999999994</v>
      </c>
      <c r="GL150" s="15">
        <v>1.012</v>
      </c>
      <c r="GM150" s="15">
        <v>3.0329999999999999</v>
      </c>
      <c r="GN150" s="15">
        <v>0.107</v>
      </c>
    </row>
    <row r="151" spans="1:196">
      <c r="A151" s="19" t="s">
        <v>46</v>
      </c>
      <c r="B151" s="19" t="s">
        <v>439</v>
      </c>
      <c r="C151" s="19">
        <v>0.70335473630909695</v>
      </c>
      <c r="D151" s="19">
        <v>14.7586059041996</v>
      </c>
      <c r="E151" s="19">
        <v>1.11022345997615</v>
      </c>
      <c r="F151" s="19">
        <v>7.0117538728006403</v>
      </c>
      <c r="G151" s="19">
        <v>16.872246306798001</v>
      </c>
      <c r="H151" s="19">
        <v>2.1895238402806498</v>
      </c>
      <c r="I151" s="19">
        <v>321.85757546328</v>
      </c>
      <c r="J151" s="19">
        <v>48.877353786980898</v>
      </c>
      <c r="K151" s="19">
        <v>123.46474661653301</v>
      </c>
      <c r="L151" s="19">
        <v>1.92528990754278E-2</v>
      </c>
      <c r="M151" s="19">
        <v>16.622020116351599</v>
      </c>
      <c r="N151" s="19">
        <v>140.522683493626</v>
      </c>
      <c r="O151" s="19">
        <v>0.22525456843219199</v>
      </c>
      <c r="P151" s="19">
        <v>6.5341036797181999</v>
      </c>
      <c r="Q151" s="19">
        <v>301.85077831088398</v>
      </c>
      <c r="R151" s="19">
        <v>0.74054569796385405</v>
      </c>
      <c r="S151" s="19">
        <v>0.20152493299934099</v>
      </c>
      <c r="T151" s="19">
        <v>0.25766064041886</v>
      </c>
      <c r="U151" s="19">
        <v>12.8190529511078</v>
      </c>
      <c r="V151" s="19">
        <v>4.1468172068093203</v>
      </c>
      <c r="W151" s="19">
        <v>0.19502691753904</v>
      </c>
      <c r="X151" s="19">
        <v>98.365556982250794</v>
      </c>
      <c r="Y151" s="19">
        <v>0.18230825607173001</v>
      </c>
      <c r="Z151" s="19">
        <v>1.9977577794920001</v>
      </c>
      <c r="AA151" s="19">
        <v>2.19327101790206</v>
      </c>
      <c r="AB151" s="19">
        <v>9.9412373752224004E-2</v>
      </c>
      <c r="AC151" s="19">
        <v>8.7834922604492896E-2</v>
      </c>
      <c r="AD151" s="19">
        <v>5.6058072635893401</v>
      </c>
      <c r="AE151" s="19">
        <v>1.8792407581716</v>
      </c>
      <c r="AF151" s="19">
        <v>386.080746062912</v>
      </c>
      <c r="AG151" s="19">
        <v>2.522369952639E-2</v>
      </c>
      <c r="AH151" s="19">
        <v>0.36945107715065201</v>
      </c>
      <c r="AI151" s="19">
        <v>74.874387880940404</v>
      </c>
      <c r="AJ151" s="19">
        <v>591.59028036061795</v>
      </c>
      <c r="AK151" s="19">
        <v>25.208981033634</v>
      </c>
      <c r="AL151" s="19">
        <v>0.36358134489480698</v>
      </c>
      <c r="AM151" s="19">
        <v>3.0697925026070401</v>
      </c>
      <c r="AN151" s="19">
        <v>4.4892724529893702</v>
      </c>
      <c r="AO151" s="19">
        <v>6.9921193021164996</v>
      </c>
      <c r="AP151" s="19">
        <v>2.163325650894</v>
      </c>
      <c r="AQ151" s="19">
        <v>2.79656097183229E-2</v>
      </c>
      <c r="AR151" s="19">
        <v>2.81347199063784</v>
      </c>
      <c r="AS151" s="19">
        <v>16.9682799817293</v>
      </c>
      <c r="AT151" s="19">
        <v>1.11842710324773</v>
      </c>
      <c r="AU151" s="19">
        <v>6.0616976782414902</v>
      </c>
      <c r="AV151" s="19">
        <v>151.89856583088601</v>
      </c>
      <c r="AW151" s="19">
        <v>2.14216805467125E-2</v>
      </c>
      <c r="AX151" s="19">
        <v>2.7237872431124499</v>
      </c>
      <c r="AY151" s="19">
        <v>9.0601426587210501</v>
      </c>
      <c r="AZ151" s="19">
        <v>37.339528490164497</v>
      </c>
      <c r="BA151" s="19">
        <v>3.4535834741591498</v>
      </c>
      <c r="BB151" s="19">
        <v>5.2133864018225902E-2</v>
      </c>
      <c r="BC151" s="19">
        <v>7.6650026422360698E-2</v>
      </c>
      <c r="BD151" s="19">
        <v>6.2777021877568497</v>
      </c>
      <c r="BE151" s="19">
        <v>2.0437948056226398</v>
      </c>
      <c r="BF151" s="19">
        <v>10.977107990908101</v>
      </c>
      <c r="BG151" s="19">
        <v>4.8999907935022904</v>
      </c>
      <c r="BH151" s="19">
        <v>19.945269980574899</v>
      </c>
      <c r="BI151" s="19">
        <v>380.87774900808398</v>
      </c>
      <c r="BJ151" s="19">
        <v>0.159369524513613</v>
      </c>
      <c r="BK151" s="19">
        <v>1.0918618412279499</v>
      </c>
      <c r="BL151" s="19">
        <v>3.2834354103663501</v>
      </c>
      <c r="BM151" s="19">
        <v>937.39177887130904</v>
      </c>
      <c r="BN151" s="19">
        <v>34.740634141538898</v>
      </c>
      <c r="BO151" s="19">
        <v>11.1553132442821</v>
      </c>
      <c r="BP151" s="19">
        <v>10.655345594040901</v>
      </c>
      <c r="BQ151" s="19">
        <v>6.1994978046281002</v>
      </c>
      <c r="BR151" s="19">
        <v>0.200620788864737</v>
      </c>
      <c r="BS151" s="19">
        <v>0.662009720952353</v>
      </c>
      <c r="BT151" s="19">
        <v>0.59018129966449095</v>
      </c>
      <c r="BU151" s="19">
        <v>3.8042684898913399</v>
      </c>
      <c r="BV151" s="19">
        <v>184.86176200589099</v>
      </c>
      <c r="BW151" s="19">
        <v>24.440180580156699</v>
      </c>
      <c r="BX151" s="19">
        <v>0.57930472602819305</v>
      </c>
      <c r="BY151" s="19">
        <v>1316.5346723897401</v>
      </c>
      <c r="BZ151" s="19">
        <v>65.898209815484194</v>
      </c>
      <c r="CA151" s="19">
        <v>312.86387561610297</v>
      </c>
      <c r="CB151" s="19">
        <v>124.061073717979</v>
      </c>
      <c r="CC151" s="19">
        <v>48.285524155546298</v>
      </c>
      <c r="CD151" s="19">
        <v>179.83031672821701</v>
      </c>
      <c r="CE151" s="19">
        <v>536.830193221076</v>
      </c>
      <c r="CF151" s="19">
        <v>3.4416814138590599</v>
      </c>
      <c r="CG151" s="19">
        <v>413.67889210910499</v>
      </c>
      <c r="CH151" s="19">
        <v>58.2048671115476</v>
      </c>
      <c r="CI151" s="19">
        <v>7.4235640330065404</v>
      </c>
      <c r="CJ151" s="19">
        <v>17.0472824680702</v>
      </c>
      <c r="CK151" s="19">
        <v>0.12421034995003399</v>
      </c>
      <c r="CL151" s="19">
        <v>82.969624761649001</v>
      </c>
      <c r="CM151" s="19">
        <v>3.1255485069044702</v>
      </c>
      <c r="CN151" s="19">
        <v>1.09107071336963</v>
      </c>
      <c r="CO151" s="19">
        <v>4.9388331811835702</v>
      </c>
      <c r="CP151" s="19">
        <v>60.3721583557099</v>
      </c>
      <c r="CQ151" s="19">
        <v>7.7732839418332603E-2</v>
      </c>
      <c r="CR151" s="19">
        <v>0.107395358670477</v>
      </c>
      <c r="CS151" s="19">
        <v>86.159608915148198</v>
      </c>
      <c r="CT151" s="19">
        <v>7.4712062659662202</v>
      </c>
      <c r="CU151" s="19">
        <v>7.0335664540944398</v>
      </c>
      <c r="CV151" s="19">
        <v>1.2054639954378199</v>
      </c>
      <c r="CW151" s="19">
        <v>1.5287580460061201</v>
      </c>
      <c r="CX151" s="19">
        <v>54.393928877971398</v>
      </c>
      <c r="CY151" s="19">
        <v>202.19127863914699</v>
      </c>
      <c r="CZ151" s="19">
        <v>1.4189610144046501</v>
      </c>
      <c r="DA151" s="19">
        <v>1.74519836636072</v>
      </c>
      <c r="DB151" s="19">
        <v>1.24052028985069</v>
      </c>
      <c r="DC151" s="19">
        <v>4.14382551121916</v>
      </c>
      <c r="DD151" s="19">
        <v>222.55676065984301</v>
      </c>
      <c r="DE151" s="19">
        <v>3.5080067524312701</v>
      </c>
      <c r="DF151" s="19">
        <v>0.12652123499548601</v>
      </c>
      <c r="DG151" s="19">
        <v>10.778892111488201</v>
      </c>
      <c r="DH151" s="19">
        <v>0.67398113624020395</v>
      </c>
      <c r="DI151" s="19">
        <v>1.43679086348083</v>
      </c>
      <c r="DJ151" s="19">
        <v>9.6390267100857005E-2</v>
      </c>
      <c r="DK151" s="19">
        <v>2.9789403633448499</v>
      </c>
      <c r="DL151" s="19">
        <v>239.46847712758699</v>
      </c>
      <c r="DM151" s="19">
        <v>41.0328837548251</v>
      </c>
      <c r="DN151" s="19">
        <v>2.6219548149962599</v>
      </c>
      <c r="DO151" s="19">
        <v>1.0962278710109401</v>
      </c>
      <c r="DP151" s="19">
        <v>10.980028842923801</v>
      </c>
      <c r="DQ151" s="19">
        <v>40.1163961124048</v>
      </c>
      <c r="DR151" s="19">
        <v>8.3197056400964797</v>
      </c>
      <c r="DS151" s="19">
        <v>77.661207082380699</v>
      </c>
      <c r="DT151" s="19">
        <v>7.9242268308929296</v>
      </c>
      <c r="DU151" s="19">
        <v>2.9351386909644299</v>
      </c>
      <c r="DV151" s="19">
        <v>0.21955411996730001</v>
      </c>
      <c r="DW151" s="19">
        <v>42.4133639257902</v>
      </c>
      <c r="DX151" s="19">
        <v>36.429923251447399</v>
      </c>
      <c r="DY151" s="19">
        <v>65.054430419938598</v>
      </c>
      <c r="DZ151" s="19">
        <v>11.003231558845201</v>
      </c>
      <c r="EA151" s="19">
        <v>43.216637065239297</v>
      </c>
      <c r="EB151" s="19">
        <v>129.54940083215899</v>
      </c>
      <c r="EC151" s="19">
        <v>2.0983502307937298</v>
      </c>
      <c r="ED151" s="19">
        <v>10.4473742844235</v>
      </c>
      <c r="EE151" s="19">
        <v>220.615859261531</v>
      </c>
      <c r="EF151" s="19">
        <v>4.2260823753290397</v>
      </c>
      <c r="EG151" s="19">
        <v>1.69436837111227E-2</v>
      </c>
      <c r="EH151" s="19">
        <v>4.24918276186129E-2</v>
      </c>
      <c r="EI151" s="19">
        <v>173.06171532628201</v>
      </c>
      <c r="EJ151" s="19">
        <v>5.06904528214001</v>
      </c>
      <c r="EK151" s="19">
        <v>0.85434670535072099</v>
      </c>
      <c r="EL151" s="19">
        <v>5.2024634178452303</v>
      </c>
      <c r="EM151" s="19">
        <v>293.52537394383501</v>
      </c>
      <c r="EN151" s="19">
        <v>36.759146624737198</v>
      </c>
      <c r="EO151" s="19">
        <v>4.1753108458816897</v>
      </c>
      <c r="EP151" s="19">
        <v>0.31013129507405501</v>
      </c>
      <c r="EQ151" s="19">
        <v>1.3527313487427201E-3</v>
      </c>
      <c r="ER151" s="19">
        <v>50.390184168803003</v>
      </c>
      <c r="ES151" s="39">
        <v>5.2158925189132704E-7</v>
      </c>
      <c r="ET151" s="19">
        <v>142.28759997507899</v>
      </c>
      <c r="EU151" s="19">
        <v>0</v>
      </c>
      <c r="EV151" s="19">
        <v>6.4012180231382203</v>
      </c>
      <c r="EW151" s="19">
        <v>3.55652029105311</v>
      </c>
      <c r="EX151" s="19">
        <v>0.41858216946465099</v>
      </c>
      <c r="EY151" s="19">
        <v>103.30630526428</v>
      </c>
      <c r="EZ151" s="19">
        <v>143.82451755062499</v>
      </c>
      <c r="FA151" s="19">
        <v>63.6030192177206</v>
      </c>
      <c r="FB151" s="19">
        <v>82.275594395683896</v>
      </c>
      <c r="FC151" s="19">
        <v>0.35345250174809101</v>
      </c>
      <c r="FD151" s="19">
        <v>74.053518426300201</v>
      </c>
      <c r="FE151" s="19">
        <v>0.90245474513703094</v>
      </c>
      <c r="FF151" s="19">
        <v>0.103565761303284</v>
      </c>
      <c r="FG151" s="19">
        <v>0.51497527100400098</v>
      </c>
      <c r="FH151" s="19">
        <v>3.29398823451892</v>
      </c>
      <c r="FI151" s="19">
        <v>2.2581139178459799</v>
      </c>
      <c r="FJ151" s="19">
        <v>290.31457126599798</v>
      </c>
      <c r="FK151" s="19">
        <v>1.08861174977786</v>
      </c>
      <c r="FL151" s="19">
        <v>12.4087405035238</v>
      </c>
      <c r="FM151" s="19">
        <v>45.7753185954004</v>
      </c>
      <c r="FN151" s="19">
        <v>377.15098371997698</v>
      </c>
      <c r="FO151" s="19">
        <v>1233.1273544334899</v>
      </c>
      <c r="FP151" s="19">
        <v>11.582792394202</v>
      </c>
      <c r="FQ151" s="19">
        <v>5486.8824033328701</v>
      </c>
      <c r="FR151" s="19">
        <v>3.3058934654949201</v>
      </c>
      <c r="FS151" s="19">
        <v>7.3758659837266602</v>
      </c>
      <c r="FT151" s="19">
        <v>2.8017308726690501E-2</v>
      </c>
      <c r="FU151" s="19">
        <v>118.056051696917</v>
      </c>
      <c r="FV151" s="19">
        <v>100.538176565214</v>
      </c>
      <c r="FW151" s="19">
        <v>2.0513911763580901</v>
      </c>
      <c r="FX151" s="19">
        <v>1.04214785856411</v>
      </c>
      <c r="FY151" s="19">
        <v>0.45477578247539202</v>
      </c>
      <c r="FZ151" s="19">
        <v>17835.8420992221</v>
      </c>
      <c r="GA151" s="15">
        <v>634.57399999999996</v>
      </c>
      <c r="GB151" s="15">
        <v>2.847</v>
      </c>
      <c r="GC151" s="15">
        <v>14.224</v>
      </c>
      <c r="GD151" s="15">
        <v>6.0999999999999999E-2</v>
      </c>
      <c r="GE151" s="15">
        <v>816.94200000000001</v>
      </c>
      <c r="GF151" s="15">
        <v>0.01</v>
      </c>
      <c r="GG151" s="15">
        <v>0</v>
      </c>
      <c r="GH151" s="15">
        <v>0.248</v>
      </c>
      <c r="GI151" s="15">
        <v>5.3259999999999996</v>
      </c>
      <c r="GJ151" s="15">
        <v>5.0000000000000001E-3</v>
      </c>
      <c r="GK151" s="15">
        <v>0</v>
      </c>
      <c r="GL151" s="15">
        <v>0</v>
      </c>
      <c r="GM151" s="15">
        <v>5.2089999999999996</v>
      </c>
      <c r="GN151" s="15">
        <v>1E-3</v>
      </c>
    </row>
    <row r="152" spans="1:196">
      <c r="A152" s="19" t="s">
        <v>440</v>
      </c>
      <c r="B152" s="19" t="s">
        <v>441</v>
      </c>
      <c r="C152" s="39">
        <v>1.6867937224055E-7</v>
      </c>
      <c r="D152" s="39">
        <v>2.34177098838899E-7</v>
      </c>
      <c r="E152" s="19">
        <v>4.3848998080403803</v>
      </c>
      <c r="F152" s="19">
        <v>2.14525264908735E-4</v>
      </c>
      <c r="G152" s="19">
        <v>0.20141148073010301</v>
      </c>
      <c r="H152" s="19">
        <v>0.441605075600429</v>
      </c>
      <c r="I152" s="19">
        <v>0.13170644259016101</v>
      </c>
      <c r="J152" s="19">
        <v>3.5943118447669602</v>
      </c>
      <c r="K152" s="19">
        <v>0.39555117650105598</v>
      </c>
      <c r="L152" s="39">
        <v>8.9152202842708601E-8</v>
      </c>
      <c r="M152" s="19">
        <v>0.37360437698076099</v>
      </c>
      <c r="N152" s="19">
        <v>8.62712856284331E-2</v>
      </c>
      <c r="O152" s="39">
        <v>2.00211691292862E-7</v>
      </c>
      <c r="P152" s="19">
        <v>13.123764234469601</v>
      </c>
      <c r="Q152" s="19">
        <v>2.4329210382533502</v>
      </c>
      <c r="R152" s="19">
        <v>1.9576539881747601E-3</v>
      </c>
      <c r="S152" s="19">
        <v>1.7814693591914399E-2</v>
      </c>
      <c r="T152" s="39">
        <v>3.1165432541667698E-7</v>
      </c>
      <c r="U152" s="19">
        <v>3.0937011578165901E-2</v>
      </c>
      <c r="V152" s="19">
        <v>6.4160107133426098E-4</v>
      </c>
      <c r="W152" s="39">
        <v>2.0070638110856001E-7</v>
      </c>
      <c r="X152" s="19">
        <v>0.55492780019140198</v>
      </c>
      <c r="Y152" s="39">
        <v>1.9902589454965499E-7</v>
      </c>
      <c r="Z152" s="19">
        <v>9.5642273564958205E-2</v>
      </c>
      <c r="AA152" s="39">
        <v>2.5587577483901399E-7</v>
      </c>
      <c r="AB152" s="39">
        <v>2.6225826230388801E-7</v>
      </c>
      <c r="AC152" s="19">
        <v>1.3691878335050201E-4</v>
      </c>
      <c r="AD152" s="39">
        <v>1.30582868423223E-7</v>
      </c>
      <c r="AE152" s="19">
        <v>1.46345227074489E-2</v>
      </c>
      <c r="AF152" s="19">
        <v>2.1684931448287301</v>
      </c>
      <c r="AG152" s="39">
        <v>2.10404566368199E-7</v>
      </c>
      <c r="AH152" s="19">
        <v>0.13164344015463</v>
      </c>
      <c r="AI152" s="19">
        <v>9.4992148744300203E-3</v>
      </c>
      <c r="AJ152" s="19">
        <v>8.7351389055853199E-2</v>
      </c>
      <c r="AK152" s="19">
        <v>4.34950322074419E-2</v>
      </c>
      <c r="AL152" s="39">
        <v>1.0258252567082401E-7</v>
      </c>
      <c r="AM152" s="39">
        <v>1.68732537368385E-7</v>
      </c>
      <c r="AN152" s="19">
        <v>3.0954715824688301E-2</v>
      </c>
      <c r="AO152" s="19">
        <v>5.8533411355794003E-4</v>
      </c>
      <c r="AP152" s="19">
        <v>7.5428938380189704E-3</v>
      </c>
      <c r="AQ152" s="39">
        <v>2.7957619150706401E-7</v>
      </c>
      <c r="AR152" s="19">
        <v>0.78555435037552301</v>
      </c>
      <c r="AS152" s="19">
        <v>2.7273088305622799E-2</v>
      </c>
      <c r="AT152" s="19">
        <v>0.29094053659979002</v>
      </c>
      <c r="AU152" s="39">
        <v>3.9172854864541401E-7</v>
      </c>
      <c r="AV152" s="19">
        <v>4.3848449346205696</v>
      </c>
      <c r="AW152" s="39">
        <v>3.4413061669751699E-8</v>
      </c>
      <c r="AX152" s="19">
        <v>2.1937928038214299E-2</v>
      </c>
      <c r="AY152" s="19">
        <v>8.3643909157153397E-3</v>
      </c>
      <c r="AZ152" s="19">
        <v>0.152166279296476</v>
      </c>
      <c r="BA152" s="39">
        <v>2.2561313410269399E-7</v>
      </c>
      <c r="BB152" s="39">
        <v>5.3840843395437298E-7</v>
      </c>
      <c r="BC152" s="19">
        <v>1.64021541756128</v>
      </c>
      <c r="BD152" s="19">
        <v>2.1782817962488301E-3</v>
      </c>
      <c r="BE152" s="19">
        <v>96.046232324697002</v>
      </c>
      <c r="BF152" s="19">
        <v>0.12783755719705001</v>
      </c>
      <c r="BG152" s="39">
        <v>2.09272097410809E-7</v>
      </c>
      <c r="BH152" s="19">
        <v>5.8764697660251596E-3</v>
      </c>
      <c r="BI152" s="19">
        <v>4.0994093998461798</v>
      </c>
      <c r="BJ152" s="19">
        <v>4.1483027501836099E-2</v>
      </c>
      <c r="BK152" s="19">
        <v>9.9450541256647096E-3</v>
      </c>
      <c r="BL152" s="39">
        <v>1.9022601211764699E-7</v>
      </c>
      <c r="BM152" s="19">
        <v>1.9749184638706501</v>
      </c>
      <c r="BN152" s="19">
        <v>9.4273486377990906E-2</v>
      </c>
      <c r="BO152" s="19">
        <v>0.19166479180395599</v>
      </c>
      <c r="BP152" s="19">
        <v>4.0686091312134798E-2</v>
      </c>
      <c r="BQ152" s="39">
        <v>2.7416470225929597E-7</v>
      </c>
      <c r="BR152" s="39">
        <v>1.8429531082123E-7</v>
      </c>
      <c r="BS152" s="39">
        <v>2.18342243478682E-7</v>
      </c>
      <c r="BT152" s="39">
        <v>1.7789895039585399E-7</v>
      </c>
      <c r="BU152" s="19">
        <v>0.796547552431348</v>
      </c>
      <c r="BV152" s="19">
        <v>0.14163235796747001</v>
      </c>
      <c r="BW152" s="19">
        <v>1.2823431257650999E-2</v>
      </c>
      <c r="BX152" s="19">
        <v>6.9085223074410701E-2</v>
      </c>
      <c r="BY152" s="19">
        <v>0.17006636384349499</v>
      </c>
      <c r="BZ152" s="19">
        <v>0.39562783042745098</v>
      </c>
      <c r="CA152" s="19">
        <v>5.4045598128352104E-4</v>
      </c>
      <c r="CB152" s="19">
        <v>0.63109688280402199</v>
      </c>
      <c r="CC152" s="19">
        <v>3.7337500013905202E-3</v>
      </c>
      <c r="CD152" s="19">
        <v>1958.6913744983499</v>
      </c>
      <c r="CE152" s="19">
        <v>4.6053323449396899</v>
      </c>
      <c r="CF152" s="39">
        <v>2.16419277209668E-7</v>
      </c>
      <c r="CG152" s="19">
        <v>1.1415470914107899</v>
      </c>
      <c r="CH152" s="19">
        <v>128.470224654334</v>
      </c>
      <c r="CI152" s="19">
        <v>1.35700641172338E-3</v>
      </c>
      <c r="CJ152" s="19">
        <v>1.46820446408707E-2</v>
      </c>
      <c r="CK152" s="39">
        <v>2.1337132950786101E-7</v>
      </c>
      <c r="CL152" s="19">
        <v>36.078811405581703</v>
      </c>
      <c r="CM152" s="39">
        <v>1.1727124927557E-7</v>
      </c>
      <c r="CN152" s="39">
        <v>1.8786741500632E-7</v>
      </c>
      <c r="CO152" s="39">
        <v>1.14317387202643E-7</v>
      </c>
      <c r="CP152" s="19">
        <v>0.347743588337942</v>
      </c>
      <c r="CQ152" s="39">
        <v>3.0059920323709299E-7</v>
      </c>
      <c r="CR152" s="39">
        <v>2.58961126482737E-8</v>
      </c>
      <c r="CS152" s="19">
        <v>4.8097817755191799E-2</v>
      </c>
      <c r="CT152" s="39">
        <v>1.7225665385465099E-7</v>
      </c>
      <c r="CU152" s="19">
        <v>0.66637117518871902</v>
      </c>
      <c r="CV152" s="39">
        <v>1.68654722802084E-7</v>
      </c>
      <c r="CW152" s="39">
        <v>2.5766087144777002E-7</v>
      </c>
      <c r="CX152" s="19">
        <v>1.2577500331849301</v>
      </c>
      <c r="CY152" s="39">
        <v>2.7669237201562898E-7</v>
      </c>
      <c r="CZ152" s="39">
        <v>2.61959057872424E-7</v>
      </c>
      <c r="DA152" s="19">
        <v>0.58688851579738899</v>
      </c>
      <c r="DB152" s="19">
        <v>0.14371336982479499</v>
      </c>
      <c r="DC152" s="39">
        <v>2.2855498786418899E-7</v>
      </c>
      <c r="DD152" s="19">
        <v>7.4789188726761104E-3</v>
      </c>
      <c r="DE152" s="19">
        <v>4.42774102026372E-4</v>
      </c>
      <c r="DF152" s="39">
        <v>1.99517709223441E-7</v>
      </c>
      <c r="DG152" s="19">
        <v>0.61226889155465103</v>
      </c>
      <c r="DH152" s="39">
        <v>1.60164523873908E-7</v>
      </c>
      <c r="DI152" s="39">
        <v>1.27293293967896E-7</v>
      </c>
      <c r="DJ152" s="19">
        <v>1.32205289537253E-3</v>
      </c>
      <c r="DK152" s="39">
        <v>2.0082591103772301E-7</v>
      </c>
      <c r="DL152" s="19">
        <v>8.0225236466936405</v>
      </c>
      <c r="DM152" s="19">
        <v>0.38962320297730102</v>
      </c>
      <c r="DN152" s="19">
        <v>1.0901966129944599E-2</v>
      </c>
      <c r="DO152" s="19">
        <v>1.51663122760752E-2</v>
      </c>
      <c r="DP152" s="19">
        <v>3.7947153665939898E-2</v>
      </c>
      <c r="DQ152" s="19">
        <v>0.36275251121955099</v>
      </c>
      <c r="DR152" s="19">
        <v>0.71300977756394102</v>
      </c>
      <c r="DS152" s="19">
        <v>0.111314590713217</v>
      </c>
      <c r="DT152" s="19">
        <v>3.6514563531667703E-2</v>
      </c>
      <c r="DU152" s="39">
        <v>3.5565644240651499E-7</v>
      </c>
      <c r="DV152" s="39">
        <v>2.2138147214049399E-5</v>
      </c>
      <c r="DW152" s="19">
        <v>4.1476639967705101E-3</v>
      </c>
      <c r="DX152" s="39">
        <v>2.1133365039669799E-7</v>
      </c>
      <c r="DY152" s="19">
        <v>3.13394580099264</v>
      </c>
      <c r="DZ152" s="19">
        <v>6.1378209261284102E-2</v>
      </c>
      <c r="EA152" s="19">
        <v>33.147602702124502</v>
      </c>
      <c r="EB152" s="19">
        <v>1.75043511571116</v>
      </c>
      <c r="EC152" s="19">
        <v>3.3356777624222399E-3</v>
      </c>
      <c r="ED152" s="19">
        <v>0.20588460077510001</v>
      </c>
      <c r="EE152" s="19">
        <v>3.0606173195564699</v>
      </c>
      <c r="EF152" s="19">
        <v>9.3797039587428608E-3</v>
      </c>
      <c r="EG152" s="39">
        <v>1.5827375175655601E-7</v>
      </c>
      <c r="EH152" s="39">
        <v>2.4074895481309202E-7</v>
      </c>
      <c r="EI152" s="19">
        <v>48.2718744603944</v>
      </c>
      <c r="EJ152" s="39">
        <v>1.22982507171599E-7</v>
      </c>
      <c r="EK152" s="19">
        <v>2.20901751584545E-4</v>
      </c>
      <c r="EL152" s="39">
        <v>2.5909904028228198E-7</v>
      </c>
      <c r="EM152" s="19">
        <v>0.205894596411835</v>
      </c>
      <c r="EN152" s="19">
        <v>1.7135713157420698E-2</v>
      </c>
      <c r="EO152" s="19">
        <v>8.5623677188060195E-3</v>
      </c>
      <c r="EP152" s="39">
        <v>2.3289858944697901E-7</v>
      </c>
      <c r="EQ152" s="39">
        <v>1.07530310653144E-9</v>
      </c>
      <c r="ER152" s="39">
        <v>3.3990965665500801E-5</v>
      </c>
      <c r="ES152" s="39">
        <v>6.5110640066604003E-7</v>
      </c>
      <c r="ET152" s="19">
        <v>0.61562892144409898</v>
      </c>
      <c r="EU152" s="39">
        <v>1.9881966913860899E-7</v>
      </c>
      <c r="EV152" s="19">
        <v>0</v>
      </c>
      <c r="EW152" s="19">
        <v>0.18182476559926999</v>
      </c>
      <c r="EX152" s="39">
        <v>1.8950947036605701E-7</v>
      </c>
      <c r="EY152" s="19">
        <v>0.25707868573369502</v>
      </c>
      <c r="EZ152" s="19">
        <v>0.65610030830260702</v>
      </c>
      <c r="FA152" s="19">
        <v>1.2713921175141201E-3</v>
      </c>
      <c r="FB152" s="19">
        <v>3.0803624622792701E-2</v>
      </c>
      <c r="FC152" s="19">
        <v>2.04972850636508E-2</v>
      </c>
      <c r="FD152" s="19">
        <v>6.10576504126134E-2</v>
      </c>
      <c r="FE152" s="39">
        <v>1.8007217252253599E-7</v>
      </c>
      <c r="FF152" s="39">
        <v>2.26459992507282E-7</v>
      </c>
      <c r="FG152" s="39">
        <v>4.7615089591402399E-8</v>
      </c>
      <c r="FH152" s="19">
        <v>0.17531544166180299</v>
      </c>
      <c r="FI152" s="19">
        <v>5.1964968745836497E-2</v>
      </c>
      <c r="FJ152" s="19">
        <v>8.57859901362343</v>
      </c>
      <c r="FK152" s="39">
        <v>3.52015627894039E-7</v>
      </c>
      <c r="FL152" s="39">
        <v>2.8558778343949401E-7</v>
      </c>
      <c r="FM152" s="19">
        <v>6.0248001252338097E-3</v>
      </c>
      <c r="FN152" s="19">
        <v>44.856189575137599</v>
      </c>
      <c r="FO152" s="19">
        <v>14.502525377038999</v>
      </c>
      <c r="FP152" s="39">
        <v>9.81084742867479E-5</v>
      </c>
      <c r="FQ152" s="19">
        <v>25.392839578216499</v>
      </c>
      <c r="FR152" s="39">
        <v>1.7940168101360199E-7</v>
      </c>
      <c r="FS152" s="39">
        <v>1.8356128324601699E-7</v>
      </c>
      <c r="FT152" s="39">
        <v>1.9584159142728999E-7</v>
      </c>
      <c r="FU152" s="19">
        <v>0.45570139222005301</v>
      </c>
      <c r="FV152" s="19">
        <v>3.5473226982674299E-3</v>
      </c>
      <c r="FW152" s="19">
        <v>1.9675467158588</v>
      </c>
      <c r="FX152" s="39">
        <v>2.3526497353144699E-7</v>
      </c>
      <c r="FY152" s="39">
        <v>3.21425626230046E-7</v>
      </c>
      <c r="FZ152" s="19">
        <v>2470.59973376479</v>
      </c>
      <c r="GA152" s="15">
        <v>0</v>
      </c>
      <c r="GB152" s="15">
        <v>0</v>
      </c>
      <c r="GC152" s="15">
        <v>0</v>
      </c>
      <c r="GD152" s="15">
        <v>0</v>
      </c>
      <c r="GE152" s="15">
        <v>0</v>
      </c>
      <c r="GF152" s="15">
        <v>0</v>
      </c>
      <c r="GG152" s="15">
        <v>0</v>
      </c>
      <c r="GH152" s="15">
        <v>0</v>
      </c>
      <c r="GI152" s="15">
        <v>16.364000000000001</v>
      </c>
      <c r="GJ152" s="15">
        <v>0</v>
      </c>
      <c r="GK152" s="15">
        <v>0</v>
      </c>
      <c r="GL152" s="15">
        <v>0</v>
      </c>
      <c r="GM152" s="15">
        <v>15.186</v>
      </c>
      <c r="GN152" s="15">
        <v>0</v>
      </c>
    </row>
    <row r="153" spans="1:196">
      <c r="A153" s="19" t="s">
        <v>442</v>
      </c>
      <c r="B153" s="19" t="s">
        <v>443</v>
      </c>
      <c r="C153" s="19">
        <v>9.4256780485426697E-2</v>
      </c>
      <c r="D153" s="19">
        <v>0.49310412006321902</v>
      </c>
      <c r="E153" s="19">
        <v>5.9300691095367197</v>
      </c>
      <c r="F153" s="19">
        <v>1.89228388890308</v>
      </c>
      <c r="G153" s="19">
        <v>0.98658004545219302</v>
      </c>
      <c r="H153" s="19">
        <v>6.5806009508583493E-2</v>
      </c>
      <c r="I153" s="19">
        <v>2.97506969395232</v>
      </c>
      <c r="J153" s="19">
        <v>1.36385778779272</v>
      </c>
      <c r="K153" s="19">
        <v>0.150057198407158</v>
      </c>
      <c r="L153" s="39">
        <v>9.0224452370165097E-8</v>
      </c>
      <c r="M153" s="19">
        <v>4.1843192282593096</v>
      </c>
      <c r="N153" s="19">
        <v>2.7010972333599699</v>
      </c>
      <c r="O153" s="19">
        <v>1.32428500031486E-2</v>
      </c>
      <c r="P153" s="19">
        <v>13.583356267323101</v>
      </c>
      <c r="Q153" s="19">
        <v>58.3763714591651</v>
      </c>
      <c r="R153" s="39">
        <v>2.00097022298072E-7</v>
      </c>
      <c r="S153" s="19">
        <v>2.3756539740143498E-3</v>
      </c>
      <c r="T153" s="39">
        <v>3.1097855732298902E-7</v>
      </c>
      <c r="U153" s="19">
        <v>4.1661404596616703E-3</v>
      </c>
      <c r="V153" s="19">
        <v>0.18468441098713301</v>
      </c>
      <c r="W153" s="19">
        <v>2.63799099029148E-4</v>
      </c>
      <c r="X153" s="19">
        <v>0.83108117070341003</v>
      </c>
      <c r="Y153" s="19">
        <v>1.31972674662881E-3</v>
      </c>
      <c r="Z153" s="19">
        <v>0.40613740875475701</v>
      </c>
      <c r="AA153" s="19">
        <v>5.5222489834999597E-2</v>
      </c>
      <c r="AB153" s="19">
        <v>0.55080193974637504</v>
      </c>
      <c r="AC153" s="19">
        <v>8.3205009649090205E-4</v>
      </c>
      <c r="AD153" s="19">
        <v>1.89163929848866E-2</v>
      </c>
      <c r="AE153" s="19">
        <v>1.9992194466353399</v>
      </c>
      <c r="AF153" s="19">
        <v>24.4129743788437</v>
      </c>
      <c r="AG153" s="19">
        <v>2.27926982762627</v>
      </c>
      <c r="AH153" s="19">
        <v>1.3152999237345799</v>
      </c>
      <c r="AI153" s="19">
        <v>1.7574513817270199E-2</v>
      </c>
      <c r="AJ153" s="19">
        <v>2159.0731656319999</v>
      </c>
      <c r="AK153" s="19">
        <v>0.77754030283852205</v>
      </c>
      <c r="AL153" s="19">
        <v>6.7591956725335106E-2</v>
      </c>
      <c r="AM153" s="39">
        <v>2.5869833189361902E-6</v>
      </c>
      <c r="AN153" s="19">
        <v>1.6785469700481E-2</v>
      </c>
      <c r="AO153" s="19">
        <v>1.03471639735412</v>
      </c>
      <c r="AP153" s="19">
        <v>12.5341875158629</v>
      </c>
      <c r="AQ153" s="19">
        <v>5.8733356958125101E-2</v>
      </c>
      <c r="AR153" s="19">
        <v>2.5851588502516401E-3</v>
      </c>
      <c r="AS153" s="19">
        <v>0.47644483162851198</v>
      </c>
      <c r="AT153" s="39">
        <v>9.0333915438914199E-8</v>
      </c>
      <c r="AU153" s="39">
        <v>3.8640143081585098E-7</v>
      </c>
      <c r="AV153" s="19">
        <v>45.435130262811597</v>
      </c>
      <c r="AW153" s="19">
        <v>1.81464855727326</v>
      </c>
      <c r="AX153" s="19">
        <v>0.12678613348805301</v>
      </c>
      <c r="AY153" s="19">
        <v>7.3112073585691897E-2</v>
      </c>
      <c r="AZ153" s="19">
        <v>563.14713653401498</v>
      </c>
      <c r="BA153" s="19">
        <v>0.15832465421302699</v>
      </c>
      <c r="BB153" s="19">
        <v>2.04531113518494E-2</v>
      </c>
      <c r="BC153" s="19">
        <v>70.317173859119293</v>
      </c>
      <c r="BD153" s="19">
        <v>1.9098975778903599E-3</v>
      </c>
      <c r="BE153" s="19">
        <v>0.47325728731789801</v>
      </c>
      <c r="BF153" s="19">
        <v>265.02777319837003</v>
      </c>
      <c r="BG153" s="19">
        <v>6.8927781392372699E-4</v>
      </c>
      <c r="BH153" s="19">
        <v>3.2770054444406602</v>
      </c>
      <c r="BI153" s="19">
        <v>104.442595472062</v>
      </c>
      <c r="BJ153" s="19">
        <v>5.9194323470066798E-2</v>
      </c>
      <c r="BK153" s="19">
        <v>1.1436925293322299E-3</v>
      </c>
      <c r="BL153" s="19">
        <v>2.7723667346572001E-2</v>
      </c>
      <c r="BM153" s="19">
        <v>36.829680267647603</v>
      </c>
      <c r="BN153" s="19">
        <v>0.59212571237561396</v>
      </c>
      <c r="BO153" s="19">
        <v>20.7110471653485</v>
      </c>
      <c r="BP153" s="19">
        <v>0.54442606670999105</v>
      </c>
      <c r="BQ153" s="19">
        <v>3.9286850050002702</v>
      </c>
      <c r="BR153" s="39">
        <v>4.1224172090654398E-6</v>
      </c>
      <c r="BS153" s="39">
        <v>2.1893851107927699E-7</v>
      </c>
      <c r="BT153" s="39">
        <v>1.7931064970973E-7</v>
      </c>
      <c r="BU153" s="19">
        <v>0.36386993265676398</v>
      </c>
      <c r="BV153" s="19">
        <v>1.1609193278341401</v>
      </c>
      <c r="BW153" s="19">
        <v>9.4874628241134004E-2</v>
      </c>
      <c r="BX153" s="19">
        <v>0.28948534540176402</v>
      </c>
      <c r="BY153" s="19">
        <v>188.44336476041801</v>
      </c>
      <c r="BZ153" s="19">
        <v>24.857559379942</v>
      </c>
      <c r="CA153" s="19">
        <v>3.6101809358026999</v>
      </c>
      <c r="CB153" s="19">
        <v>1.28458269810606</v>
      </c>
      <c r="CC153" s="19">
        <v>1.75720002061867</v>
      </c>
      <c r="CD153" s="39">
        <v>2.4429527482765103E-7</v>
      </c>
      <c r="CE153" s="19">
        <v>46.113849448780599</v>
      </c>
      <c r="CF153" s="19">
        <v>9.6149198202131903E-3</v>
      </c>
      <c r="CG153" s="19">
        <v>7.7688173050190397</v>
      </c>
      <c r="CH153" s="19">
        <v>57.9620730298521</v>
      </c>
      <c r="CI153" s="19">
        <v>1.8194293012696101E-2</v>
      </c>
      <c r="CJ153" s="19">
        <v>12.021295332300699</v>
      </c>
      <c r="CK153" s="39">
        <v>2.0618829911507201E-7</v>
      </c>
      <c r="CL153" s="19">
        <v>16.5738578322499</v>
      </c>
      <c r="CM153" s="19">
        <v>1.01610249593952E-4</v>
      </c>
      <c r="CN153" s="19">
        <v>7.1769055499194597E-3</v>
      </c>
      <c r="CO153" s="19">
        <v>1.83987668762026E-3</v>
      </c>
      <c r="CP153" s="19">
        <v>58.299102947353902</v>
      </c>
      <c r="CQ153" s="39">
        <v>2.9280289621520502E-7</v>
      </c>
      <c r="CR153" s="19">
        <v>6.1558365718142102E-3</v>
      </c>
      <c r="CS153" s="19">
        <v>1.44982421327125</v>
      </c>
      <c r="CT153" s="19">
        <v>6.2092385737821297E-2</v>
      </c>
      <c r="CU153" s="19">
        <v>2.1517586093141401</v>
      </c>
      <c r="CV153" s="19">
        <v>7.7534659393598299E-2</v>
      </c>
      <c r="CW153" s="19">
        <v>0.116082267483233</v>
      </c>
      <c r="CX153" s="19">
        <v>9.9978761005056107</v>
      </c>
      <c r="CY153" s="19">
        <v>8.0081882725100296E-4</v>
      </c>
      <c r="CZ153" s="19">
        <v>2.4262178425013698</v>
      </c>
      <c r="DA153" s="19">
        <v>2.94005818401658E-2</v>
      </c>
      <c r="DB153" s="19">
        <v>3.0706836716402001E-2</v>
      </c>
      <c r="DC153" s="19">
        <v>3.3502538959754601E-2</v>
      </c>
      <c r="DD153" s="19">
        <v>7.0715485716350299</v>
      </c>
      <c r="DE153" s="19">
        <v>1.07576409122607E-2</v>
      </c>
      <c r="DF153" s="19">
        <v>1.39001782979148E-2</v>
      </c>
      <c r="DG153" s="19">
        <v>8.83980517565446</v>
      </c>
      <c r="DH153" s="19">
        <v>5.9961794902234702E-2</v>
      </c>
      <c r="DI153" s="19">
        <v>10.431982438385299</v>
      </c>
      <c r="DJ153" s="19">
        <v>1.8499860857428298E-2</v>
      </c>
      <c r="DK153" s="19">
        <v>0.89922892967656598</v>
      </c>
      <c r="DL153" s="19">
        <v>45.3216131394014</v>
      </c>
      <c r="DM153" s="19">
        <v>7.1457098704345995E-2</v>
      </c>
      <c r="DN153" s="19">
        <v>3.1848016753953601E-2</v>
      </c>
      <c r="DO153" s="19">
        <v>5.1580447473863499E-2</v>
      </c>
      <c r="DP153" s="19">
        <v>5.7916821002983498</v>
      </c>
      <c r="DQ153" s="19">
        <v>1.6834958288671702E-2</v>
      </c>
      <c r="DR153" s="19">
        <v>1.39807132505035</v>
      </c>
      <c r="DS153" s="19">
        <v>31.231800061119099</v>
      </c>
      <c r="DT153" s="39">
        <v>1.26401730067831E-7</v>
      </c>
      <c r="DU153" s="19">
        <v>1.0353181301617401E-2</v>
      </c>
      <c r="DV153" s="19">
        <v>1.45124452882272E-2</v>
      </c>
      <c r="DW153" s="19">
        <v>9.8599051231582802E-2</v>
      </c>
      <c r="DX153" s="19">
        <v>1.86341207732393</v>
      </c>
      <c r="DY153" s="19">
        <v>10.5651872976718</v>
      </c>
      <c r="DZ153" s="19">
        <v>6.7807770906177396</v>
      </c>
      <c r="EA153" s="19">
        <v>60.1463200770932</v>
      </c>
      <c r="EB153" s="19">
        <v>3.5178005919255502</v>
      </c>
      <c r="EC153" s="19">
        <v>2.60073002952242E-3</v>
      </c>
      <c r="ED153" s="19">
        <v>16.794216678432999</v>
      </c>
      <c r="EE153" s="19">
        <v>0.299931777134675</v>
      </c>
      <c r="EF153" s="19">
        <v>0.36900888162288997</v>
      </c>
      <c r="EG153" s="39">
        <v>1.6301307556033499E-7</v>
      </c>
      <c r="EH153" s="39">
        <v>3.58440312915338E-6</v>
      </c>
      <c r="EI153" s="19">
        <v>1672.56009280065</v>
      </c>
      <c r="EJ153" s="19">
        <v>0.23726159645695999</v>
      </c>
      <c r="EK153" s="19">
        <v>8.7653831197183493E-2</v>
      </c>
      <c r="EL153" s="19">
        <v>1.8758771262581301E-2</v>
      </c>
      <c r="EM153" s="19">
        <v>9.3258193065246502</v>
      </c>
      <c r="EN153" s="19">
        <v>3.7941648167805302</v>
      </c>
      <c r="EO153" s="19">
        <v>4.7617727123032104E-3</v>
      </c>
      <c r="EP153" s="39">
        <v>2.29967142359907E-7</v>
      </c>
      <c r="EQ153" s="19">
        <v>2.07483850574476E-2</v>
      </c>
      <c r="ER153" s="19">
        <v>0.44104920533925501</v>
      </c>
      <c r="ES153" s="19">
        <v>9.1598802499197607</v>
      </c>
      <c r="ET153" s="19">
        <v>11.4447609072588</v>
      </c>
      <c r="EU153" s="19">
        <v>0.340945454591845</v>
      </c>
      <c r="EV153" s="39">
        <v>2.01787573263993E-7</v>
      </c>
      <c r="EW153" s="19">
        <v>0</v>
      </c>
      <c r="EX153" s="19">
        <v>0.13186013399177901</v>
      </c>
      <c r="EY153" s="19">
        <v>5.0165137655623999</v>
      </c>
      <c r="EZ153" s="19">
        <v>0.81391331331771799</v>
      </c>
      <c r="FA153" s="19">
        <v>21.8881157983155</v>
      </c>
      <c r="FB153" s="19">
        <v>2.8473842648690302</v>
      </c>
      <c r="FC153" s="19">
        <v>1.0654013841821901E-3</v>
      </c>
      <c r="FD153" s="19">
        <v>2.9063528634721498</v>
      </c>
      <c r="FE153" s="19">
        <v>0.184559050509258</v>
      </c>
      <c r="FF153" s="39">
        <v>2.3258244230266999E-7</v>
      </c>
      <c r="FG153" s="19">
        <v>1.52288944230871E-3</v>
      </c>
      <c r="FH153" s="19">
        <v>7.4162327823960603E-3</v>
      </c>
      <c r="FI153" s="19">
        <v>21.008190549877298</v>
      </c>
      <c r="FJ153" s="19">
        <v>106.807437031265</v>
      </c>
      <c r="FK153" s="19">
        <v>1.20055827240443E-4</v>
      </c>
      <c r="FL153" s="19">
        <v>0.24988447005176101</v>
      </c>
      <c r="FM153" s="19">
        <v>1.14666420710321</v>
      </c>
      <c r="FN153" s="19">
        <v>2286.14425922075</v>
      </c>
      <c r="FO153" s="19">
        <v>30.402416949429199</v>
      </c>
      <c r="FP153" s="19">
        <v>3.4399546383410098E-2</v>
      </c>
      <c r="FQ153" s="19">
        <v>24.718237978166702</v>
      </c>
      <c r="FR153" s="19">
        <v>1.3371656264598301E-2</v>
      </c>
      <c r="FS153" s="39">
        <v>1.8552900698322501E-7</v>
      </c>
      <c r="FT153" s="39">
        <v>1.9214459807905999E-7</v>
      </c>
      <c r="FU153" s="19">
        <v>2.93449011191748</v>
      </c>
      <c r="FV153" s="19">
        <v>1.21035704240481</v>
      </c>
      <c r="FW153" s="19">
        <v>26.7190190648145</v>
      </c>
      <c r="FX153" s="19">
        <v>8.0042363148533895E-3</v>
      </c>
      <c r="FY153" s="19">
        <v>7.8908625921038696E-3</v>
      </c>
      <c r="FZ153" s="19">
        <v>8307.3239457095206</v>
      </c>
      <c r="GA153" s="15">
        <v>648.22</v>
      </c>
      <c r="GB153" s="15">
        <v>5.2160000000000002</v>
      </c>
      <c r="GC153" s="15">
        <v>0</v>
      </c>
      <c r="GD153" s="15">
        <v>4.3949999999999996</v>
      </c>
      <c r="GE153" s="15">
        <v>605602.61399999994</v>
      </c>
      <c r="GF153" s="15">
        <v>5.1999999999999998E-2</v>
      </c>
      <c r="GG153" s="15">
        <v>0</v>
      </c>
      <c r="GH153" s="15">
        <v>6.2190000000000003</v>
      </c>
      <c r="GI153" s="15">
        <v>0</v>
      </c>
      <c r="GJ153" s="15">
        <v>1.462</v>
      </c>
      <c r="GK153" s="15">
        <v>92.503</v>
      </c>
      <c r="GL153" s="15">
        <v>0</v>
      </c>
      <c r="GM153" s="15">
        <v>0</v>
      </c>
      <c r="GN153" s="15">
        <v>0</v>
      </c>
    </row>
    <row r="154" spans="1:196">
      <c r="A154" s="19" t="s">
        <v>444</v>
      </c>
      <c r="B154" s="19" t="s">
        <v>445</v>
      </c>
      <c r="C154" s="19">
        <v>6.0513835248123598E-3</v>
      </c>
      <c r="D154" s="19">
        <v>7.1094667279892297E-3</v>
      </c>
      <c r="E154" s="19">
        <v>1.28837727839473</v>
      </c>
      <c r="F154" s="19">
        <v>0.50555051449613297</v>
      </c>
      <c r="G154" s="19">
        <v>1.50807662127313E-2</v>
      </c>
      <c r="H154" s="19">
        <v>4.8697497070049101E-4</v>
      </c>
      <c r="I154" s="19">
        <v>4.0698666990593303E-2</v>
      </c>
      <c r="J154" s="19">
        <v>2.8271651652771101</v>
      </c>
      <c r="K154" s="19">
        <v>3.0967167410163299E-2</v>
      </c>
      <c r="L154" s="19">
        <v>0.62144253894622103</v>
      </c>
      <c r="M154" s="19">
        <v>0.116454831469643</v>
      </c>
      <c r="N154" s="19">
        <v>1.4047769909593499</v>
      </c>
      <c r="O154" s="19">
        <v>11.2439675776673</v>
      </c>
      <c r="P154" s="19">
        <v>1.10017815320268</v>
      </c>
      <c r="Q154" s="19">
        <v>136.46610656200701</v>
      </c>
      <c r="R154" s="19">
        <v>9.3734527852942506E-2</v>
      </c>
      <c r="S154" s="19">
        <v>2.2830947486738701E-3</v>
      </c>
      <c r="T154" s="39">
        <v>2.0402849069997801E-7</v>
      </c>
      <c r="U154" s="19">
        <v>2.25913328402941E-2</v>
      </c>
      <c r="V154" s="19">
        <v>5.6687129601112198E-2</v>
      </c>
      <c r="W154" s="19">
        <v>1.0813588735066001E-3</v>
      </c>
      <c r="X154" s="19">
        <v>4.5400054664909897</v>
      </c>
      <c r="Y154" s="19">
        <v>2.96705907340575E-3</v>
      </c>
      <c r="Z154" s="19">
        <v>0.28880590265615302</v>
      </c>
      <c r="AA154" s="19">
        <v>1.88248337185546E-2</v>
      </c>
      <c r="AB154" s="19">
        <v>0.12289420947138199</v>
      </c>
      <c r="AC154" s="39">
        <v>1.6084208016201401E-7</v>
      </c>
      <c r="AD154" s="19">
        <v>1.13093862796584E-2</v>
      </c>
      <c r="AE154" s="19">
        <v>4.11763843981372E-2</v>
      </c>
      <c r="AF154" s="19">
        <v>41.8750996648197</v>
      </c>
      <c r="AG154" s="19">
        <v>0.18398253200081</v>
      </c>
      <c r="AH154" s="39">
        <v>1.08053918219382E-7</v>
      </c>
      <c r="AI154" s="19">
        <v>0.76437286744397903</v>
      </c>
      <c r="AJ154" s="19">
        <v>25.232002260607601</v>
      </c>
      <c r="AK154" s="19">
        <v>0.32219189824924599</v>
      </c>
      <c r="AL154" s="39">
        <v>7.1499265770188999E-8</v>
      </c>
      <c r="AM154" s="39">
        <v>1.18887296422697E-7</v>
      </c>
      <c r="AN154" s="19">
        <v>4.1479800980089798E-2</v>
      </c>
      <c r="AO154" s="19">
        <v>2.3872261498750099E-2</v>
      </c>
      <c r="AP154" s="19">
        <v>3.0161948841341799E-4</v>
      </c>
      <c r="AQ154" s="19">
        <v>0.76744793349208096</v>
      </c>
      <c r="AR154" s="19">
        <v>7.7660324648772303E-2</v>
      </c>
      <c r="AS154" s="19">
        <v>1.8157682812645001E-2</v>
      </c>
      <c r="AT154" s="19">
        <v>0.28860715196756997</v>
      </c>
      <c r="AU154" s="19">
        <v>4.9160019761875699E-4</v>
      </c>
      <c r="AV154" s="19">
        <v>3.0175527961592801</v>
      </c>
      <c r="AW154" s="39">
        <v>2.6684493223984801E-8</v>
      </c>
      <c r="AX154" s="19">
        <v>0.27883042398536301</v>
      </c>
      <c r="AY154" s="19">
        <v>7.5830570908352907E-2</v>
      </c>
      <c r="AZ154" s="19">
        <v>8.7915004414093695E-2</v>
      </c>
      <c r="BA154" s="19">
        <v>1.15623113891916E-2</v>
      </c>
      <c r="BB154" s="39">
        <v>2.1153414014544699E-7</v>
      </c>
      <c r="BC154" s="39">
        <v>2.1988209817998801E-7</v>
      </c>
      <c r="BD154" s="19">
        <v>1.9864106303912901E-2</v>
      </c>
      <c r="BE154" s="19">
        <v>4.2998771642616403E-2</v>
      </c>
      <c r="BF154" s="19">
        <v>0.69116352840255801</v>
      </c>
      <c r="BG154" s="19">
        <v>5.59211576816614E-2</v>
      </c>
      <c r="BH154" s="19">
        <v>3.5707065439262999</v>
      </c>
      <c r="BI154" s="19">
        <v>126.522414407272</v>
      </c>
      <c r="BJ154" s="19">
        <v>0.156734673821949</v>
      </c>
      <c r="BK154" s="19">
        <v>2.4643445775361199E-3</v>
      </c>
      <c r="BL154" s="19">
        <v>9.1434663692920207E-2</v>
      </c>
      <c r="BM154" s="19">
        <v>1.7788419389674699</v>
      </c>
      <c r="BN154" s="19">
        <v>1.40875866396035</v>
      </c>
      <c r="BO154" s="19">
        <v>3.1518146046355802</v>
      </c>
      <c r="BP154" s="19">
        <v>4.0470964083417202E-2</v>
      </c>
      <c r="BQ154" s="19">
        <v>3.7139194599532799E-2</v>
      </c>
      <c r="BR154" s="19">
        <v>7.7737093531175003E-4</v>
      </c>
      <c r="BS154" s="19">
        <v>152.01382735797301</v>
      </c>
      <c r="BT154" s="19">
        <v>4.7833051003830098</v>
      </c>
      <c r="BU154" s="19">
        <v>7.5293915840891304E-2</v>
      </c>
      <c r="BV154" s="19">
        <v>107.18563805652499</v>
      </c>
      <c r="BW154" s="19">
        <v>4.52826759386767E-2</v>
      </c>
      <c r="BX154" s="19">
        <v>7.8184375737092697</v>
      </c>
      <c r="BY154" s="19">
        <v>28.328452366862901</v>
      </c>
      <c r="BZ154" s="19">
        <v>3.0609816153643301E-2</v>
      </c>
      <c r="CA154" s="39">
        <v>1.29546225984672E-7</v>
      </c>
      <c r="CB154" s="19">
        <v>3.0389258632547801E-2</v>
      </c>
      <c r="CC154" s="19">
        <v>1.7952472731063499E-2</v>
      </c>
      <c r="CD154" s="19">
        <v>4.8895123752236001E-2</v>
      </c>
      <c r="CE154" s="19">
        <v>7.1395754558373401</v>
      </c>
      <c r="CF154" s="19">
        <v>38.474395633931401</v>
      </c>
      <c r="CG154" s="19">
        <v>5.5881444231183197</v>
      </c>
      <c r="CH154" s="19">
        <v>1.4002585805947E-2</v>
      </c>
      <c r="CI154" s="19">
        <v>1.0040590481815E-2</v>
      </c>
      <c r="CJ154" s="19">
        <v>4.3301197231901303E-2</v>
      </c>
      <c r="CK154" s="19">
        <v>4.2187934233789996E-3</v>
      </c>
      <c r="CL154" s="19">
        <v>1.7960738081866E-2</v>
      </c>
      <c r="CM154" s="19">
        <v>5.9791421846800002E-3</v>
      </c>
      <c r="CN154" s="39">
        <v>1.25430744708686E-7</v>
      </c>
      <c r="CO154" s="19">
        <v>5.5808458861704099E-4</v>
      </c>
      <c r="CP154" s="19">
        <v>0.107076170751553</v>
      </c>
      <c r="CQ154" s="39">
        <v>1.58119556982585E-7</v>
      </c>
      <c r="CR154" s="19">
        <v>9.2772415716381607E-3</v>
      </c>
      <c r="CS154" s="19">
        <v>2.51804336883759E-3</v>
      </c>
      <c r="CT154" s="19">
        <v>2.55018724654997E-2</v>
      </c>
      <c r="CU154" s="19">
        <v>0.614330760827414</v>
      </c>
      <c r="CV154" s="19">
        <v>6.9343021697685003E-3</v>
      </c>
      <c r="CW154" s="19">
        <v>1.6702560768954499E-2</v>
      </c>
      <c r="CX154" s="19">
        <v>8.1492240591106602E-2</v>
      </c>
      <c r="CY154" s="19">
        <v>4.5144889210419403E-3</v>
      </c>
      <c r="CZ154" s="19">
        <v>4.8144135355549102E-2</v>
      </c>
      <c r="DA154" s="19">
        <v>5.5190419435673002E-2</v>
      </c>
      <c r="DB154" s="19">
        <v>0.38969147536267101</v>
      </c>
      <c r="DC154" s="19">
        <v>0.105365310258275</v>
      </c>
      <c r="DD154" s="19">
        <v>0.321765990472279</v>
      </c>
      <c r="DE154" s="19">
        <v>2.7370613375423298E-4</v>
      </c>
      <c r="DF154" s="19">
        <v>1.7256971968258199</v>
      </c>
      <c r="DG154" s="19">
        <v>5.8019365448730403E-2</v>
      </c>
      <c r="DH154" s="39">
        <v>9.0911226349177598E-5</v>
      </c>
      <c r="DI154" s="19">
        <v>8.1290153302867499E-2</v>
      </c>
      <c r="DJ154" s="19">
        <v>2.2813632043772999E-2</v>
      </c>
      <c r="DK154" s="19">
        <v>0.13470799146735499</v>
      </c>
      <c r="DL154" s="19">
        <v>97.823124737663804</v>
      </c>
      <c r="DM154" s="19">
        <v>0.35196533436974697</v>
      </c>
      <c r="DN154" s="19">
        <v>1.9771397915182499E-2</v>
      </c>
      <c r="DO154" s="19">
        <v>1.2661147842371501E-3</v>
      </c>
      <c r="DP154" s="19">
        <v>7.8512037787062103E-2</v>
      </c>
      <c r="DQ154" s="19">
        <v>0.32830311512944199</v>
      </c>
      <c r="DR154" s="19">
        <v>7.7396206619173194E-2</v>
      </c>
      <c r="DS154" s="19">
        <v>4.2731173264229497E-2</v>
      </c>
      <c r="DT154" s="19">
        <v>3.9567630701134902</v>
      </c>
      <c r="DU154" s="19">
        <v>2.4649486870333099E-2</v>
      </c>
      <c r="DV154" s="19">
        <v>0.10629388990753801</v>
      </c>
      <c r="DW154" s="19">
        <v>0.61052869511462804</v>
      </c>
      <c r="DX154" s="19">
        <v>0.14428988230793199</v>
      </c>
      <c r="DY154" s="19">
        <v>1.6560229039063901</v>
      </c>
      <c r="DZ154" s="19">
        <v>3.0949998542324599</v>
      </c>
      <c r="EA154" s="19">
        <v>0.45134530030384601</v>
      </c>
      <c r="EB154" s="19">
        <v>0.63652448404049899</v>
      </c>
      <c r="EC154" s="19">
        <v>1.6121190342925199E-2</v>
      </c>
      <c r="ED154" s="19">
        <v>2.0930628373229201</v>
      </c>
      <c r="EE154" s="19">
        <v>5.1903726894004097E-2</v>
      </c>
      <c r="EF154" s="19">
        <v>2.7642016056368901E-2</v>
      </c>
      <c r="EG154" s="19">
        <v>1.46555433620485E-3</v>
      </c>
      <c r="EH154" s="19">
        <v>8.2628441304599199E-4</v>
      </c>
      <c r="EI154" s="19">
        <v>6.6946025268228501E-2</v>
      </c>
      <c r="EJ154" s="19">
        <v>0.360171142022508</v>
      </c>
      <c r="EK154" s="19">
        <v>7.4015235170774199E-2</v>
      </c>
      <c r="EL154" s="19">
        <v>1.0103351139675301</v>
      </c>
      <c r="EM154" s="19">
        <v>13.8968708430286</v>
      </c>
      <c r="EN154" s="19">
        <v>1.2385248562783699</v>
      </c>
      <c r="EO154" s="19">
        <v>0.37271793156168098</v>
      </c>
      <c r="EP154" s="19">
        <v>1.2010323407459301E-3</v>
      </c>
      <c r="EQ154" s="39">
        <v>3.3740735687613001E-5</v>
      </c>
      <c r="ER154" s="19">
        <v>7.8903764770261106E-2</v>
      </c>
      <c r="ES154" s="39">
        <v>2.98587399610424E-7</v>
      </c>
      <c r="ET154" s="19">
        <v>2.7336341632743699</v>
      </c>
      <c r="EU154" s="19">
        <v>2.9164698168325901E-2</v>
      </c>
      <c r="EV154" s="19">
        <v>6.4781087120500402E-3</v>
      </c>
      <c r="EW154" s="19">
        <v>1.4182519536011999</v>
      </c>
      <c r="EX154" s="19">
        <v>0</v>
      </c>
      <c r="EY154" s="19">
        <v>0.249765432236739</v>
      </c>
      <c r="EZ154" s="19">
        <v>517.80489205270101</v>
      </c>
      <c r="FA154" s="19">
        <v>8.5376979448946704E-4</v>
      </c>
      <c r="FB154" s="19">
        <v>8.5771279989631708</v>
      </c>
      <c r="FC154" s="39">
        <v>9.3833293299479399E-8</v>
      </c>
      <c r="FD154" s="19">
        <v>0.60708019850079498</v>
      </c>
      <c r="FE154" s="19">
        <v>1.39826922793453E-2</v>
      </c>
      <c r="FF154" s="39">
        <v>1.84052194237904E-7</v>
      </c>
      <c r="FG154" s="19">
        <v>1.40590413498832E-4</v>
      </c>
      <c r="FH154" s="19">
        <v>71.487937381055502</v>
      </c>
      <c r="FI154" s="19">
        <v>1.6362855766792101E-2</v>
      </c>
      <c r="FJ154" s="19">
        <v>0.334293548930371</v>
      </c>
      <c r="FK154" s="39">
        <v>2.85864706310698E-7</v>
      </c>
      <c r="FL154" s="19">
        <v>3.1146458946446898E-2</v>
      </c>
      <c r="FM154" s="19">
        <v>1.13412128010158E-2</v>
      </c>
      <c r="FN154" s="19">
        <v>433.534860772385</v>
      </c>
      <c r="FO154" s="19">
        <v>1.26719719109295</v>
      </c>
      <c r="FP154" s="19">
        <v>2.4047641136146001E-3</v>
      </c>
      <c r="FQ154" s="19">
        <v>64.293597285890499</v>
      </c>
      <c r="FR154" s="19">
        <v>4.5337062811863102E-2</v>
      </c>
      <c r="FS154" s="39">
        <v>1.3297596146363701E-7</v>
      </c>
      <c r="FT154" s="19">
        <v>7.7507587813644401E-3</v>
      </c>
      <c r="FU154" s="19">
        <v>40.267575864498397</v>
      </c>
      <c r="FV154" s="19">
        <v>3.32285550848334</v>
      </c>
      <c r="FW154" s="19">
        <v>5.3219826499358502E-4</v>
      </c>
      <c r="FX154" s="19">
        <v>4.5179788538681001E-3</v>
      </c>
      <c r="FY154" s="19">
        <v>1.9921674604069799E-3</v>
      </c>
      <c r="FZ154" s="19">
        <v>2001.76960287323</v>
      </c>
      <c r="GA154" s="15">
        <v>17.997</v>
      </c>
      <c r="GB154" s="15">
        <v>0</v>
      </c>
      <c r="GC154" s="15">
        <v>0</v>
      </c>
      <c r="GD154" s="15">
        <v>0</v>
      </c>
      <c r="GE154" s="15">
        <v>165.34399999999999</v>
      </c>
      <c r="GF154" s="15">
        <v>0</v>
      </c>
      <c r="GG154" s="15">
        <v>0</v>
      </c>
      <c r="GH154" s="15">
        <v>47.664000000000001</v>
      </c>
      <c r="GI154" s="15">
        <v>32.405999999999999</v>
      </c>
      <c r="GJ154" s="15">
        <v>0</v>
      </c>
      <c r="GK154" s="15">
        <v>0</v>
      </c>
      <c r="GL154" s="15">
        <v>0</v>
      </c>
      <c r="GM154" s="15">
        <v>60.331000000000003</v>
      </c>
      <c r="GN154" s="15">
        <v>0</v>
      </c>
    </row>
    <row r="155" spans="1:196">
      <c r="A155" s="19" t="s">
        <v>448</v>
      </c>
      <c r="B155" s="19" t="s">
        <v>449</v>
      </c>
      <c r="C155" s="19">
        <v>25.498874430805301</v>
      </c>
      <c r="D155" s="19">
        <v>14.1206428407299</v>
      </c>
      <c r="E155" s="19">
        <v>488.25496825463898</v>
      </c>
      <c r="F155" s="19">
        <v>126.29811116331599</v>
      </c>
      <c r="G155" s="19">
        <v>600.04938886355103</v>
      </c>
      <c r="H155" s="19">
        <v>29.870593517340598</v>
      </c>
      <c r="I155" s="19">
        <v>2339.2932156025299</v>
      </c>
      <c r="J155" s="19">
        <v>2976.44712381508</v>
      </c>
      <c r="K155" s="19">
        <v>95.740229559369098</v>
      </c>
      <c r="L155" s="19">
        <v>29.273811368063999</v>
      </c>
      <c r="M155" s="19">
        <v>250.05786072021101</v>
      </c>
      <c r="N155" s="19">
        <v>71.298424295238505</v>
      </c>
      <c r="O155" s="19">
        <v>19.4132228146538</v>
      </c>
      <c r="P155" s="19">
        <v>78.569231916537603</v>
      </c>
      <c r="Q155" s="19">
        <v>6923.3455056903003</v>
      </c>
      <c r="R155" s="19">
        <v>1.3851606090822699</v>
      </c>
      <c r="S155" s="19">
        <v>10.611105497357601</v>
      </c>
      <c r="T155" s="19">
        <v>7.1744590187041304</v>
      </c>
      <c r="U155" s="19">
        <v>131.80449241372901</v>
      </c>
      <c r="V155" s="19">
        <v>39.169624798453299</v>
      </c>
      <c r="W155" s="19">
        <v>16.2215356327529</v>
      </c>
      <c r="X155" s="19">
        <v>1346.0966299777299</v>
      </c>
      <c r="Y155" s="19">
        <v>8.9171898100217692</v>
      </c>
      <c r="Z155" s="19">
        <v>197.28555107094101</v>
      </c>
      <c r="AA155" s="19">
        <v>39.887274016262197</v>
      </c>
      <c r="AB155" s="19">
        <v>1.0800158948693701</v>
      </c>
      <c r="AC155" s="19">
        <v>1.94312569863535</v>
      </c>
      <c r="AD155" s="19">
        <v>5.5482536019958202</v>
      </c>
      <c r="AE155" s="19">
        <v>37.048248151560003</v>
      </c>
      <c r="AF155" s="19">
        <v>2017.77094965372</v>
      </c>
      <c r="AG155" s="19">
        <v>3.0662455480047299</v>
      </c>
      <c r="AH155" s="19">
        <v>22.414531386235101</v>
      </c>
      <c r="AI155" s="19">
        <v>501.16867016172199</v>
      </c>
      <c r="AJ155" s="19">
        <v>10002.8958431791</v>
      </c>
      <c r="AK155" s="19">
        <v>176.69515545073099</v>
      </c>
      <c r="AL155" s="19">
        <v>5.5792710009359398E-2</v>
      </c>
      <c r="AM155" s="19">
        <v>7.0105302313325604</v>
      </c>
      <c r="AN155" s="19">
        <v>100.451746402773</v>
      </c>
      <c r="AO155" s="19">
        <v>60.660617258216298</v>
      </c>
      <c r="AP155" s="19">
        <v>154.71073081771499</v>
      </c>
      <c r="AQ155" s="19">
        <v>76.867065821427502</v>
      </c>
      <c r="AR155" s="19">
        <v>80.617833778678602</v>
      </c>
      <c r="AS155" s="19">
        <v>1368.8202023522299</v>
      </c>
      <c r="AT155" s="19">
        <v>0.17549272147945899</v>
      </c>
      <c r="AU155" s="19">
        <v>38.946009550808597</v>
      </c>
      <c r="AV155" s="19">
        <v>17313.093805912999</v>
      </c>
      <c r="AW155" s="19">
        <v>1.41236110465114</v>
      </c>
      <c r="AX155" s="19">
        <v>65.908631378025206</v>
      </c>
      <c r="AY155" s="19">
        <v>52.792250708440598</v>
      </c>
      <c r="AZ155" s="19">
        <v>565.700722533624</v>
      </c>
      <c r="BA155" s="19">
        <v>46.916634009150002</v>
      </c>
      <c r="BB155" s="19">
        <v>2.6794356621332902</v>
      </c>
      <c r="BC155" s="19">
        <v>5.8291971313197699</v>
      </c>
      <c r="BD155" s="19">
        <v>1346.54029648389</v>
      </c>
      <c r="BE155" s="19">
        <v>18.628986887458002</v>
      </c>
      <c r="BF155" s="19">
        <v>181.129746518269</v>
      </c>
      <c r="BG155" s="19">
        <v>3.1032967606323401</v>
      </c>
      <c r="BH155" s="19">
        <v>15561.3791850814</v>
      </c>
      <c r="BI155" s="19">
        <v>10352.814340089801</v>
      </c>
      <c r="BJ155" s="19">
        <v>15.543715091723801</v>
      </c>
      <c r="BK155" s="19">
        <v>2.1258197084977102</v>
      </c>
      <c r="BL155" s="19">
        <v>23.338945314825999</v>
      </c>
      <c r="BM155" s="19">
        <v>22371.3816362326</v>
      </c>
      <c r="BN155" s="19">
        <v>193.62119855352501</v>
      </c>
      <c r="BO155" s="19">
        <v>531.461125481463</v>
      </c>
      <c r="BP155" s="19">
        <v>44.494359941958002</v>
      </c>
      <c r="BQ155" s="19">
        <v>17.6868693659084</v>
      </c>
      <c r="BR155" s="19">
        <v>5.0299908172706198</v>
      </c>
      <c r="BS155" s="19">
        <v>10.934045137568299</v>
      </c>
      <c r="BT155" s="19">
        <v>8.38543987958084</v>
      </c>
      <c r="BU155" s="19">
        <v>23.976881258569399</v>
      </c>
      <c r="BV155" s="19">
        <v>633.17485610746905</v>
      </c>
      <c r="BW155" s="19">
        <v>900.36473138655901</v>
      </c>
      <c r="BX155" s="19">
        <v>450.361865994276</v>
      </c>
      <c r="BY155" s="19">
        <v>2017.1943393418801</v>
      </c>
      <c r="BZ155" s="19">
        <v>553.57355106933198</v>
      </c>
      <c r="CA155" s="19">
        <v>522.72537915447197</v>
      </c>
      <c r="CB155" s="19">
        <v>388.28076364550299</v>
      </c>
      <c r="CC155" s="19">
        <v>4112.3679676053898</v>
      </c>
      <c r="CD155" s="19">
        <v>464.04180505621503</v>
      </c>
      <c r="CE155" s="19">
        <v>5076.6512931568104</v>
      </c>
      <c r="CF155" s="19">
        <v>36.534390550350899</v>
      </c>
      <c r="CG155" s="19">
        <v>3164.59321329772</v>
      </c>
      <c r="CH155" s="19">
        <v>83.597283950786405</v>
      </c>
      <c r="CI155" s="19">
        <v>157.128466297617</v>
      </c>
      <c r="CJ155" s="19">
        <v>47.406642686073702</v>
      </c>
      <c r="CK155" s="19">
        <v>4.2686469279691497E-2</v>
      </c>
      <c r="CL155" s="19">
        <v>181.40529055493701</v>
      </c>
      <c r="CM155" s="19">
        <v>2.5207797555181002</v>
      </c>
      <c r="CN155" s="19">
        <v>6.0960614421128101</v>
      </c>
      <c r="CO155" s="19">
        <v>447.88873596045897</v>
      </c>
      <c r="CP155" s="19">
        <v>88.072556847804194</v>
      </c>
      <c r="CQ155" s="19">
        <v>0.54756504702030995</v>
      </c>
      <c r="CR155" s="19">
        <v>2.1832273167744001</v>
      </c>
      <c r="CS155" s="19">
        <v>84.183814114707403</v>
      </c>
      <c r="CT155" s="19">
        <v>1339.3814991719801</v>
      </c>
      <c r="CU155" s="19">
        <v>1387.6196873031899</v>
      </c>
      <c r="CV155" s="19">
        <v>13.3373835808232</v>
      </c>
      <c r="CW155" s="19">
        <v>3.84718116095855</v>
      </c>
      <c r="CX155" s="19">
        <v>346.28884455478999</v>
      </c>
      <c r="CY155" s="19">
        <v>16.192530694111099</v>
      </c>
      <c r="CZ155" s="19">
        <v>25.818267826339401</v>
      </c>
      <c r="DA155" s="19">
        <v>369.74173549512199</v>
      </c>
      <c r="DB155" s="19">
        <v>12.3343298633219</v>
      </c>
      <c r="DC155" s="19">
        <v>284.44382682880803</v>
      </c>
      <c r="DD155" s="19">
        <v>989.61835839643504</v>
      </c>
      <c r="DE155" s="19">
        <v>37.7008362010883</v>
      </c>
      <c r="DF155" s="19">
        <v>15.5864624187349</v>
      </c>
      <c r="DG155" s="19">
        <v>490.810523732131</v>
      </c>
      <c r="DH155" s="19">
        <v>22.1971205624756</v>
      </c>
      <c r="DI155" s="19">
        <v>23.946172137164599</v>
      </c>
      <c r="DJ155" s="19">
        <v>14.615295296189601</v>
      </c>
      <c r="DK155" s="19">
        <v>13.058308500000701</v>
      </c>
      <c r="DL155" s="19">
        <v>9383.5476258102699</v>
      </c>
      <c r="DM155" s="19">
        <v>300.85412333812798</v>
      </c>
      <c r="DN155" s="19">
        <v>31.384382639404901</v>
      </c>
      <c r="DO155" s="19">
        <v>44.974679220684699</v>
      </c>
      <c r="DP155" s="19">
        <v>283.79936847227299</v>
      </c>
      <c r="DQ155" s="19">
        <v>30443.8929593024</v>
      </c>
      <c r="DR155" s="19">
        <v>111.154372954772</v>
      </c>
      <c r="DS155" s="19">
        <v>208.79130512332799</v>
      </c>
      <c r="DT155" s="19">
        <v>30.104898231001499</v>
      </c>
      <c r="DU155" s="19">
        <v>31.162882890574998</v>
      </c>
      <c r="DV155" s="19">
        <v>11.5907227263311</v>
      </c>
      <c r="DW155" s="19">
        <v>278.33111519891202</v>
      </c>
      <c r="DX155" s="19">
        <v>206.61204805060299</v>
      </c>
      <c r="DY155" s="19">
        <v>5605.7345667940399</v>
      </c>
      <c r="DZ155" s="19">
        <v>905.08824679924601</v>
      </c>
      <c r="EA155" s="19">
        <v>339.95375278366203</v>
      </c>
      <c r="EB155" s="19">
        <v>2228.78231867164</v>
      </c>
      <c r="EC155" s="19">
        <v>19.165147327764402</v>
      </c>
      <c r="ED155" s="19">
        <v>486.89091443473097</v>
      </c>
      <c r="EE155" s="19">
        <v>3420.9806619978599</v>
      </c>
      <c r="EF155" s="19">
        <v>58.858203108802599</v>
      </c>
      <c r="EG155" s="19">
        <v>0.77656241587799102</v>
      </c>
      <c r="EH155" s="19">
        <v>0.43061591937428101</v>
      </c>
      <c r="EI155" s="19">
        <v>2297.5144246893301</v>
      </c>
      <c r="EJ155" s="19">
        <v>22.165670722772401</v>
      </c>
      <c r="EK155" s="19">
        <v>169.11794411799099</v>
      </c>
      <c r="EL155" s="19">
        <v>15.806512840984601</v>
      </c>
      <c r="EM155" s="19">
        <v>1182.95471322194</v>
      </c>
      <c r="EN155" s="19">
        <v>525.54708546105905</v>
      </c>
      <c r="EO155" s="19">
        <v>179.895684747838</v>
      </c>
      <c r="EP155" s="19">
        <v>0.48065539452294198</v>
      </c>
      <c r="EQ155" s="19">
        <v>3.4650396111265101E-2</v>
      </c>
      <c r="ER155" s="19">
        <v>954.50672089232501</v>
      </c>
      <c r="ES155" s="19">
        <v>14.148037902808399</v>
      </c>
      <c r="ET155" s="19">
        <v>4041.2324818315901</v>
      </c>
      <c r="EU155" s="19">
        <v>52.614507718991597</v>
      </c>
      <c r="EV155" s="19">
        <v>155.568672715346</v>
      </c>
      <c r="EW155" s="19">
        <v>130.630914046166</v>
      </c>
      <c r="EX155" s="19">
        <v>3.4670187933001402</v>
      </c>
      <c r="EY155" s="19">
        <v>0</v>
      </c>
      <c r="EZ155" s="19">
        <v>4085.2961720112799</v>
      </c>
      <c r="FA155" s="19">
        <v>20.591120488196701</v>
      </c>
      <c r="FB155" s="19">
        <v>628.26111583069405</v>
      </c>
      <c r="FC155" s="19">
        <v>1.6198541188765301</v>
      </c>
      <c r="FD155" s="19">
        <v>885.20284093364</v>
      </c>
      <c r="FE155" s="19">
        <v>17.0185680417882</v>
      </c>
      <c r="FF155" s="19">
        <v>0.76868492381901599</v>
      </c>
      <c r="FG155" s="19">
        <v>2.6857322338133001</v>
      </c>
      <c r="FH155" s="19">
        <v>47.215029548934503</v>
      </c>
      <c r="FI155" s="19">
        <v>126.356031274806</v>
      </c>
      <c r="FJ155" s="19">
        <v>1905.43372207675</v>
      </c>
      <c r="FK155" s="19">
        <v>52.280163366001801</v>
      </c>
      <c r="FL155" s="19">
        <v>42.466547410668397</v>
      </c>
      <c r="FM155" s="19">
        <v>442.57023801325198</v>
      </c>
      <c r="FN155" s="19">
        <v>904.27967760450395</v>
      </c>
      <c r="FO155" s="19">
        <v>14340.9474957896</v>
      </c>
      <c r="FP155" s="19">
        <v>87.340032662989401</v>
      </c>
      <c r="FQ155" s="19">
        <v>19827.897666955501</v>
      </c>
      <c r="FR155" s="19">
        <v>46.54488959439</v>
      </c>
      <c r="FS155" s="19">
        <v>28.661773055602101</v>
      </c>
      <c r="FT155" s="19">
        <v>0.12549118471211501</v>
      </c>
      <c r="FU155" s="19">
        <v>261.60079603235198</v>
      </c>
      <c r="FV155" s="19">
        <v>197.32279626976</v>
      </c>
      <c r="FW155" s="19">
        <v>14.021578266549</v>
      </c>
      <c r="FX155" s="19">
        <v>66.853358503947106</v>
      </c>
      <c r="FY155" s="19">
        <v>38.172637794502897</v>
      </c>
      <c r="FZ155" s="19">
        <v>232367.49701933801</v>
      </c>
      <c r="GA155" s="15">
        <v>155.15</v>
      </c>
      <c r="GB155" s="15">
        <v>56.5</v>
      </c>
      <c r="GC155" s="15">
        <v>210.23500000000001</v>
      </c>
      <c r="GD155" s="15">
        <v>1.8580000000000001</v>
      </c>
      <c r="GE155" s="15">
        <v>22.413</v>
      </c>
      <c r="GF155" s="15">
        <v>2.9000000000000001E-2</v>
      </c>
      <c r="GG155" s="15">
        <v>0.251</v>
      </c>
      <c r="GH155" s="15">
        <v>1.873</v>
      </c>
      <c r="GI155" s="15">
        <v>104.883</v>
      </c>
      <c r="GJ155" s="15">
        <v>1.504</v>
      </c>
      <c r="GK155" s="15">
        <v>0.98499999999999999</v>
      </c>
      <c r="GL155" s="15">
        <v>0.17699999999999999</v>
      </c>
      <c r="GM155" s="15">
        <v>2.4009999999999998</v>
      </c>
      <c r="GN155" s="15">
        <v>0.32500000000000001</v>
      </c>
    </row>
    <row r="156" spans="1:196">
      <c r="A156" s="19" t="s">
        <v>450</v>
      </c>
      <c r="B156" s="19" t="s">
        <v>451</v>
      </c>
      <c r="C156" s="19">
        <v>4.6762479391074496</v>
      </c>
      <c r="D156" s="19">
        <v>37.032594780597002</v>
      </c>
      <c r="E156" s="19">
        <v>395.27064408142002</v>
      </c>
      <c r="F156" s="19">
        <v>20.687175486583701</v>
      </c>
      <c r="G156" s="19">
        <v>910.26406388509395</v>
      </c>
      <c r="H156" s="19">
        <v>58.838586473493798</v>
      </c>
      <c r="I156" s="19">
        <v>3350.72665169217</v>
      </c>
      <c r="J156" s="19">
        <v>10774.177518979501</v>
      </c>
      <c r="K156" s="19">
        <v>123.040967583601</v>
      </c>
      <c r="L156" s="19">
        <v>36.810770633154597</v>
      </c>
      <c r="M156" s="19">
        <v>298.66735356108398</v>
      </c>
      <c r="N156" s="19">
        <v>157.62461935091</v>
      </c>
      <c r="O156" s="19">
        <v>33.369347917387799</v>
      </c>
      <c r="P156" s="19">
        <v>156.197423869978</v>
      </c>
      <c r="Q156" s="19">
        <v>10279.467636097001</v>
      </c>
      <c r="R156" s="19">
        <v>6.17109638970721</v>
      </c>
      <c r="S156" s="19">
        <v>6.2335311745287099</v>
      </c>
      <c r="T156" s="19">
        <v>2.2467705155106099</v>
      </c>
      <c r="U156" s="19">
        <v>32.973905705900002</v>
      </c>
      <c r="V156" s="19">
        <v>75.666761026950695</v>
      </c>
      <c r="W156" s="19">
        <v>1.6514712765196999</v>
      </c>
      <c r="X156" s="19">
        <v>2527.0695012782598</v>
      </c>
      <c r="Y156" s="19">
        <v>4.5301553160388499</v>
      </c>
      <c r="Z156" s="19">
        <v>455.02521619322602</v>
      </c>
      <c r="AA156" s="19">
        <v>5.9399966914042297</v>
      </c>
      <c r="AB156" s="19">
        <v>1.2067650961793901</v>
      </c>
      <c r="AC156" s="19">
        <v>2.4661722384318501</v>
      </c>
      <c r="AD156" s="19">
        <v>7.2761092726309302</v>
      </c>
      <c r="AE156" s="19">
        <v>17.3069248631598</v>
      </c>
      <c r="AF156" s="19">
        <v>5387.7872385700502</v>
      </c>
      <c r="AG156" s="19">
        <v>1.2412858870100101</v>
      </c>
      <c r="AH156" s="19">
        <v>2.4105313223598701</v>
      </c>
      <c r="AI156" s="19">
        <v>324.49202427347501</v>
      </c>
      <c r="AJ156" s="19">
        <v>28504.926999125499</v>
      </c>
      <c r="AK156" s="19">
        <v>610.49061561713404</v>
      </c>
      <c r="AL156" s="19">
        <v>3.4482498000207203E-2</v>
      </c>
      <c r="AM156" s="19">
        <v>7.1102109746732598</v>
      </c>
      <c r="AN156" s="19">
        <v>176.42412381547899</v>
      </c>
      <c r="AO156" s="19">
        <v>46.475147723078003</v>
      </c>
      <c r="AP156" s="19">
        <v>347.93888858587098</v>
      </c>
      <c r="AQ156" s="19">
        <v>26.699995584178499</v>
      </c>
      <c r="AR156" s="19">
        <v>73.062784105599107</v>
      </c>
      <c r="AS156" s="19">
        <v>2024.10744813473</v>
      </c>
      <c r="AT156" s="19">
        <v>2.6572672111819502</v>
      </c>
      <c r="AU156" s="19">
        <v>16.113013066195599</v>
      </c>
      <c r="AV156" s="19">
        <v>2281.73332845808</v>
      </c>
      <c r="AW156" s="19">
        <v>0.15571981822472</v>
      </c>
      <c r="AX156" s="19">
        <v>34.6238034068773</v>
      </c>
      <c r="AY156" s="19">
        <v>150.46530507625999</v>
      </c>
      <c r="AZ156" s="19">
        <v>627.81524230068305</v>
      </c>
      <c r="BA156" s="19">
        <v>18.7245283052399</v>
      </c>
      <c r="BB156" s="19">
        <v>3.8317180256233399</v>
      </c>
      <c r="BC156" s="19">
        <v>0.700092128471694</v>
      </c>
      <c r="BD156" s="19">
        <v>194.41197963829299</v>
      </c>
      <c r="BE156" s="19">
        <v>4.3997176923008396</v>
      </c>
      <c r="BF156" s="19">
        <v>61.771826810537</v>
      </c>
      <c r="BG156" s="19">
        <v>3.3955182515771298</v>
      </c>
      <c r="BH156" s="19">
        <v>1345.0951016336901</v>
      </c>
      <c r="BI156" s="19">
        <v>29585.610950672301</v>
      </c>
      <c r="BJ156" s="19">
        <v>3.0495459999464698</v>
      </c>
      <c r="BK156" s="19">
        <v>1.1967697382823399</v>
      </c>
      <c r="BL156" s="19">
        <v>39.543958678052697</v>
      </c>
      <c r="BM156" s="19">
        <v>61397.624085591997</v>
      </c>
      <c r="BN156" s="19">
        <v>32.438303811299001</v>
      </c>
      <c r="BO156" s="19">
        <v>1177.8205277344</v>
      </c>
      <c r="BP156" s="19">
        <v>36.287249525760799</v>
      </c>
      <c r="BQ156" s="19">
        <v>9.3865374290481896</v>
      </c>
      <c r="BR156" s="19">
        <v>0.20856066871593101</v>
      </c>
      <c r="BS156" s="19">
        <v>2.17168834817587</v>
      </c>
      <c r="BT156" s="19">
        <v>2.9974945893853802</v>
      </c>
      <c r="BU156" s="19">
        <v>17.338222075769199</v>
      </c>
      <c r="BV156" s="19">
        <v>18921.773620928299</v>
      </c>
      <c r="BW156" s="19">
        <v>1490.66498247608</v>
      </c>
      <c r="BX156" s="19">
        <v>113.13681980054599</v>
      </c>
      <c r="BY156" s="19">
        <v>19863.727224168299</v>
      </c>
      <c r="BZ156" s="19">
        <v>554.48266940606402</v>
      </c>
      <c r="CA156" s="19">
        <v>687.56512474713895</v>
      </c>
      <c r="CB156" s="19">
        <v>210.502090081256</v>
      </c>
      <c r="CC156" s="19">
        <v>8185.0667667385396</v>
      </c>
      <c r="CD156" s="19">
        <v>1224.69486571689</v>
      </c>
      <c r="CE156" s="19">
        <v>21361.298146003301</v>
      </c>
      <c r="CF156" s="19">
        <v>12.813130860595001</v>
      </c>
      <c r="CG156" s="19">
        <v>12365.038576938699</v>
      </c>
      <c r="CH156" s="19">
        <v>567.402064610754</v>
      </c>
      <c r="CI156" s="19">
        <v>188.03479676886499</v>
      </c>
      <c r="CJ156" s="19">
        <v>70.726758919947898</v>
      </c>
      <c r="CK156" s="19">
        <v>6.6848161748035803E-2</v>
      </c>
      <c r="CL156" s="19">
        <v>499.63784722241201</v>
      </c>
      <c r="CM156" s="19">
        <v>9.04012405867641</v>
      </c>
      <c r="CN156" s="19">
        <v>4.0068862274489696</v>
      </c>
      <c r="CO156" s="19">
        <v>145.0427404815</v>
      </c>
      <c r="CP156" s="19">
        <v>543.89031744977694</v>
      </c>
      <c r="CQ156" s="19">
        <v>0.98921248679922202</v>
      </c>
      <c r="CR156" s="19">
        <v>4.2273259741961704</v>
      </c>
      <c r="CS156" s="19">
        <v>147.59429709177999</v>
      </c>
      <c r="CT156" s="19">
        <v>207.73543515871901</v>
      </c>
      <c r="CU156" s="19">
        <v>8681.2181966281296</v>
      </c>
      <c r="CV156" s="19">
        <v>4.3183724900077802</v>
      </c>
      <c r="CW156" s="19">
        <v>4.3066429769280203</v>
      </c>
      <c r="CX156" s="19">
        <v>1725.27026752806</v>
      </c>
      <c r="CY156" s="19">
        <v>5.61260602053905</v>
      </c>
      <c r="CZ156" s="19">
        <v>10.4167621248945</v>
      </c>
      <c r="DA156" s="19">
        <v>135.85032540720101</v>
      </c>
      <c r="DB156" s="19">
        <v>3.2878438585966001</v>
      </c>
      <c r="DC156" s="19">
        <v>40.426547251135901</v>
      </c>
      <c r="DD156" s="19">
        <v>1725.4736430385301</v>
      </c>
      <c r="DE156" s="19">
        <v>8.6821240297504705</v>
      </c>
      <c r="DF156" s="19">
        <v>14.1139984249838</v>
      </c>
      <c r="DG156" s="19">
        <v>363.13987041986002</v>
      </c>
      <c r="DH156" s="19">
        <v>5.2081103605889698</v>
      </c>
      <c r="DI156" s="19">
        <v>18.1022785207761</v>
      </c>
      <c r="DJ156" s="19">
        <v>3.2467785856566902</v>
      </c>
      <c r="DK156" s="19">
        <v>88.683285578788599</v>
      </c>
      <c r="DL156" s="19">
        <v>20371.633248446298</v>
      </c>
      <c r="DM156" s="19">
        <v>490.44777222977001</v>
      </c>
      <c r="DN156" s="19">
        <v>8.3087016609031501</v>
      </c>
      <c r="DO156" s="19">
        <v>18.296478157342399</v>
      </c>
      <c r="DP156" s="19">
        <v>184.54418040044601</v>
      </c>
      <c r="DQ156" s="19">
        <v>862.45829927457896</v>
      </c>
      <c r="DR156" s="19">
        <v>163.39687693034199</v>
      </c>
      <c r="DS156" s="19">
        <v>267.44693658091302</v>
      </c>
      <c r="DT156" s="19">
        <v>161.84068631334199</v>
      </c>
      <c r="DU156" s="19">
        <v>2.5168228030388899</v>
      </c>
      <c r="DV156" s="19">
        <v>23.941079487085499</v>
      </c>
      <c r="DW156" s="19">
        <v>191.67604758805999</v>
      </c>
      <c r="DX156" s="19">
        <v>320.37524871613101</v>
      </c>
      <c r="DY156" s="19">
        <v>3882.2544456994501</v>
      </c>
      <c r="DZ156" s="19">
        <v>1177.0894952961801</v>
      </c>
      <c r="EA156" s="19">
        <v>943.08465997063104</v>
      </c>
      <c r="EB156" s="19">
        <v>3345.7881429125</v>
      </c>
      <c r="EC156" s="19">
        <v>20.632535723719101</v>
      </c>
      <c r="ED156" s="19">
        <v>1072.1850481332999</v>
      </c>
      <c r="EE156" s="19">
        <v>6472.0450596574101</v>
      </c>
      <c r="EF156" s="19">
        <v>11.8236502394428</v>
      </c>
      <c r="EG156" s="19">
        <v>3.4814114092898397E-2</v>
      </c>
      <c r="EH156" s="19">
        <v>0.29459523170727198</v>
      </c>
      <c r="EI156" s="19">
        <v>3539.6058324247401</v>
      </c>
      <c r="EJ156" s="19">
        <v>17.302236089679699</v>
      </c>
      <c r="EK156" s="19">
        <v>472.60597169478098</v>
      </c>
      <c r="EL156" s="19">
        <v>3.9107338351727101</v>
      </c>
      <c r="EM156" s="19">
        <v>8138.1767782745401</v>
      </c>
      <c r="EN156" s="19">
        <v>742.46620663673195</v>
      </c>
      <c r="EO156" s="19">
        <v>572.36517978256597</v>
      </c>
      <c r="EP156" s="19">
        <v>0.40073756892933698</v>
      </c>
      <c r="EQ156" s="19">
        <v>2.37290105351255E-3</v>
      </c>
      <c r="ER156" s="19">
        <v>730.19581204948804</v>
      </c>
      <c r="ES156" s="19">
        <v>1.4885394373735401</v>
      </c>
      <c r="ET156" s="19">
        <v>8152.1435073935199</v>
      </c>
      <c r="EU156" s="19">
        <v>172.74491837931299</v>
      </c>
      <c r="EV156" s="19">
        <v>20.091901587744601</v>
      </c>
      <c r="EW156" s="19">
        <v>130.23299961957599</v>
      </c>
      <c r="EX156" s="19">
        <v>1.9994202604253699</v>
      </c>
      <c r="EY156" s="19">
        <v>2947.33203914761</v>
      </c>
      <c r="EZ156" s="19">
        <v>0</v>
      </c>
      <c r="FA156" s="19">
        <v>16.883040248571199</v>
      </c>
      <c r="FB156" s="19">
        <v>2136.2568104124998</v>
      </c>
      <c r="FC156" s="19">
        <v>15.6860985783751</v>
      </c>
      <c r="FD156" s="19">
        <v>3080.4572744797301</v>
      </c>
      <c r="FE156" s="19">
        <v>45.045444531730297</v>
      </c>
      <c r="FF156" s="19">
        <v>0.98142411171678501</v>
      </c>
      <c r="FG156" s="19">
        <v>5.1412259446579096</v>
      </c>
      <c r="FH156" s="19">
        <v>9.1518508322943006</v>
      </c>
      <c r="FI156" s="19">
        <v>231.19518911094301</v>
      </c>
      <c r="FJ156" s="19">
        <v>4168.19786073859</v>
      </c>
      <c r="FK156" s="19">
        <v>43.741681584147997</v>
      </c>
      <c r="FL156" s="19">
        <v>13.791079050687699</v>
      </c>
      <c r="FM156" s="19">
        <v>329.87301946476202</v>
      </c>
      <c r="FN156" s="19">
        <v>4393.9939290765196</v>
      </c>
      <c r="FO156" s="19">
        <v>25067.5420277025</v>
      </c>
      <c r="FP156" s="19">
        <v>13.899072357856401</v>
      </c>
      <c r="FQ156" s="19">
        <v>63333.723750514197</v>
      </c>
      <c r="FR156" s="19">
        <v>184.48387810516499</v>
      </c>
      <c r="FS156" s="19">
        <v>104.503039723729</v>
      </c>
      <c r="FT156" s="19">
        <v>7.4254983504399505E-2</v>
      </c>
      <c r="FU156" s="19">
        <v>1002.08320589051</v>
      </c>
      <c r="FV156" s="19">
        <v>515.49113879371396</v>
      </c>
      <c r="FW156" s="19">
        <v>13.2567806674246</v>
      </c>
      <c r="FX156" s="19">
        <v>7.6160628591959698</v>
      </c>
      <c r="FY156" s="19">
        <v>13.2877206382084</v>
      </c>
      <c r="FZ156" s="19">
        <v>434965.439011048</v>
      </c>
      <c r="GA156" s="15">
        <v>38.603999999999999</v>
      </c>
      <c r="GB156" s="15">
        <v>0.13600000000000001</v>
      </c>
      <c r="GC156" s="15">
        <v>99.921999999999997</v>
      </c>
      <c r="GD156" s="15">
        <v>46.554000000000002</v>
      </c>
      <c r="GE156" s="15">
        <v>1002.6180000000001</v>
      </c>
      <c r="GF156" s="15">
        <v>7.4950000000000001</v>
      </c>
      <c r="GG156" s="15">
        <v>0</v>
      </c>
      <c r="GH156" s="15">
        <v>11.304</v>
      </c>
      <c r="GI156" s="15">
        <v>406.87</v>
      </c>
      <c r="GJ156" s="15">
        <v>8.9999999999999993E-3</v>
      </c>
      <c r="GK156" s="15">
        <v>8.3460000000000001</v>
      </c>
      <c r="GL156" s="15">
        <v>2.758</v>
      </c>
      <c r="GM156" s="15">
        <v>8.2010000000000005</v>
      </c>
      <c r="GN156" s="15">
        <v>1.7000000000000001E-2</v>
      </c>
    </row>
    <row r="157" spans="1:196">
      <c r="A157" s="19" t="s">
        <v>452</v>
      </c>
      <c r="B157" s="19" t="s">
        <v>453</v>
      </c>
      <c r="C157" s="19">
        <v>0.16662567946793</v>
      </c>
      <c r="D157" s="19">
        <v>6.5569619396002903</v>
      </c>
      <c r="E157" s="19">
        <v>106.993716418933</v>
      </c>
      <c r="F157" s="19">
        <v>2.2912851506239802</v>
      </c>
      <c r="G157" s="19">
        <v>3.3325557824506999</v>
      </c>
      <c r="H157" s="19">
        <v>0.56477653101018899</v>
      </c>
      <c r="I157" s="19">
        <v>5.7514746305839504</v>
      </c>
      <c r="J157" s="19">
        <v>1.0036565820793399</v>
      </c>
      <c r="K157" s="19">
        <v>22.603673532420299</v>
      </c>
      <c r="L157" s="19">
        <v>3.0246306062937999E-2</v>
      </c>
      <c r="M157" s="19">
        <v>4.7439035235766296</v>
      </c>
      <c r="N157" s="19">
        <v>43.483294321027401</v>
      </c>
      <c r="O157" s="19">
        <v>0.11148052703087501</v>
      </c>
      <c r="P157" s="19">
        <v>38.141516833124697</v>
      </c>
      <c r="Q157" s="19">
        <v>5.34964181700194</v>
      </c>
      <c r="R157" s="19">
        <v>2.2086385144554099E-4</v>
      </c>
      <c r="S157" s="19">
        <v>5.9301858479290398E-2</v>
      </c>
      <c r="T157" s="19">
        <v>2.5232238942179399E-3</v>
      </c>
      <c r="U157" s="19">
        <v>0.31069905347330301</v>
      </c>
      <c r="V157" s="19">
        <v>0.36976110865738299</v>
      </c>
      <c r="W157" s="19">
        <v>6.2594519356103898E-4</v>
      </c>
      <c r="X157" s="19">
        <v>8.0933272670894691</v>
      </c>
      <c r="Y157" s="19">
        <v>0.14963080386355901</v>
      </c>
      <c r="Z157" s="19">
        <v>7.9586483140320397</v>
      </c>
      <c r="AA157" s="19">
        <v>0.105671407857942</v>
      </c>
      <c r="AB157" s="19">
        <v>2.2389797275476899E-4</v>
      </c>
      <c r="AC157" s="19">
        <v>2.3988424091433299E-3</v>
      </c>
      <c r="AD157" s="19">
        <v>2.8774025645589101E-2</v>
      </c>
      <c r="AE157" s="19">
        <v>0.46392460173598798</v>
      </c>
      <c r="AF157" s="19">
        <v>1.87935663666817</v>
      </c>
      <c r="AG157" s="19">
        <v>5.2818535993746397E-2</v>
      </c>
      <c r="AH157" s="19">
        <v>6.3950437219642595E-2</v>
      </c>
      <c r="AI157" s="19">
        <v>0.13872116138499699</v>
      </c>
      <c r="AJ157" s="19">
        <v>542.90008254214797</v>
      </c>
      <c r="AK157" s="19">
        <v>0.122636240377283</v>
      </c>
      <c r="AL157" s="19">
        <v>1.0383765798002301E-3</v>
      </c>
      <c r="AM157" s="19">
        <v>0.123801404754464</v>
      </c>
      <c r="AN157" s="19">
        <v>0.25172529845089298</v>
      </c>
      <c r="AO157" s="19">
        <v>1.872025184997</v>
      </c>
      <c r="AP157" s="19">
        <v>1.5457966714331901</v>
      </c>
      <c r="AQ157" s="19">
        <v>3.34627715665392E-2</v>
      </c>
      <c r="AR157" s="19">
        <v>5.2048535697737304</v>
      </c>
      <c r="AS157" s="19">
        <v>2.9233874432807502E-2</v>
      </c>
      <c r="AT157" s="19">
        <v>0.38756807412715699</v>
      </c>
      <c r="AU157" s="39">
        <v>8.8113794325849901E-7</v>
      </c>
      <c r="AV157" s="19">
        <v>13.984746854861299</v>
      </c>
      <c r="AW157" s="19">
        <v>6.2548054030645395E-2</v>
      </c>
      <c r="AX157" s="19">
        <v>7.0381353514835404E-2</v>
      </c>
      <c r="AY157" s="19">
        <v>0.25010539380497598</v>
      </c>
      <c r="AZ157" s="19">
        <v>200.726003348782</v>
      </c>
      <c r="BA157" s="19">
        <v>3.29177002794405E-4</v>
      </c>
      <c r="BB157" s="19">
        <v>8.5012727089910603E-2</v>
      </c>
      <c r="BC157" s="19">
        <v>1.28957312449655E-2</v>
      </c>
      <c r="BD157" s="19">
        <v>0.16054296455060901</v>
      </c>
      <c r="BE157" s="39">
        <v>4.6232303309556799E-7</v>
      </c>
      <c r="BF157" s="19">
        <v>0.177432689229965</v>
      </c>
      <c r="BG157" s="19">
        <v>0.20007822003306899</v>
      </c>
      <c r="BH157" s="19">
        <v>0.31822391408370299</v>
      </c>
      <c r="BI157" s="19">
        <v>19.2571048442129</v>
      </c>
      <c r="BJ157" s="19">
        <v>0.20552263589067399</v>
      </c>
      <c r="BK157" s="19">
        <v>2.6194934774164302E-2</v>
      </c>
      <c r="BL157" s="19">
        <v>1.9345391827666201</v>
      </c>
      <c r="BM157" s="19">
        <v>76.508855948387804</v>
      </c>
      <c r="BN157" s="19">
        <v>1.6385588174766501</v>
      </c>
      <c r="BO157" s="19">
        <v>14.2151700633377</v>
      </c>
      <c r="BP157" s="19">
        <v>0.49293018782738901</v>
      </c>
      <c r="BQ157" s="19">
        <v>0.18448068699395501</v>
      </c>
      <c r="BR157" s="19">
        <v>1.1441657675972201E-3</v>
      </c>
      <c r="BS157" s="19">
        <v>0.18847811804001899</v>
      </c>
      <c r="BT157" s="19">
        <v>7.5964032727906102E-3</v>
      </c>
      <c r="BU157" s="19">
        <v>0.31144228108690902</v>
      </c>
      <c r="BV157" s="19">
        <v>0.98218954112319501</v>
      </c>
      <c r="BW157" s="19">
        <v>1.60370187184277</v>
      </c>
      <c r="BX157" s="19">
        <v>1.5430613561106501E-2</v>
      </c>
      <c r="BY157" s="19">
        <v>53.860377183577199</v>
      </c>
      <c r="BZ157" s="19">
        <v>2.0845757573690098</v>
      </c>
      <c r="CA157" s="19">
        <v>4.62717446679543</v>
      </c>
      <c r="CB157" s="19">
        <v>329.088609230261</v>
      </c>
      <c r="CC157" s="19">
        <v>0.61893101993739497</v>
      </c>
      <c r="CD157" s="39">
        <v>5.8989963152724698E-7</v>
      </c>
      <c r="CE157" s="19">
        <v>214.40857619170399</v>
      </c>
      <c r="CF157" s="39">
        <v>4.6439277257811199E-7</v>
      </c>
      <c r="CG157" s="19">
        <v>2.43609497110912</v>
      </c>
      <c r="CH157" s="19">
        <v>461.630691915022</v>
      </c>
      <c r="CI157" s="19">
        <v>7.0944084108750998</v>
      </c>
      <c r="CJ157" s="19">
        <v>2.8427117274334401</v>
      </c>
      <c r="CK157" s="39">
        <v>5.3726345741228495E-7</v>
      </c>
      <c r="CL157" s="19">
        <v>72.102404321400698</v>
      </c>
      <c r="CM157" s="19">
        <v>4.3751538028879398E-2</v>
      </c>
      <c r="CN157" s="39">
        <v>3.87796334899015E-7</v>
      </c>
      <c r="CO157" s="19">
        <v>6.1689873146174502E-2</v>
      </c>
      <c r="CP157" s="19">
        <v>1575.9135282469099</v>
      </c>
      <c r="CQ157" s="39">
        <v>7.25800351632555E-7</v>
      </c>
      <c r="CR157" s="19">
        <v>2.0040399823245202E-2</v>
      </c>
      <c r="CS157" s="19">
        <v>44.162267288049598</v>
      </c>
      <c r="CT157" s="19">
        <v>0.50915779473716505</v>
      </c>
      <c r="CU157" s="19">
        <v>4.8907919838271002E-2</v>
      </c>
      <c r="CV157" s="19">
        <v>1.75374419195438E-2</v>
      </c>
      <c r="CW157" s="19">
        <v>4.1071137834480199E-3</v>
      </c>
      <c r="CX157" s="19">
        <v>1.38743429173049</v>
      </c>
      <c r="CY157" s="19">
        <v>1.2693084804085E-2</v>
      </c>
      <c r="CZ157" s="19">
        <v>0.19568209940551701</v>
      </c>
      <c r="DA157" s="19">
        <v>2.6964141505245801E-2</v>
      </c>
      <c r="DB157" s="19">
        <v>0.35835991943364498</v>
      </c>
      <c r="DC157" s="19">
        <v>7.4492914544990005E-2</v>
      </c>
      <c r="DD157" s="19">
        <v>0.11243618523193</v>
      </c>
      <c r="DE157" s="19">
        <v>1.8431646049524599E-2</v>
      </c>
      <c r="DF157" s="19">
        <v>1.86761847065567E-2</v>
      </c>
      <c r="DG157" s="19">
        <v>37.0294472348493</v>
      </c>
      <c r="DH157" s="19">
        <v>7.5347522174911599E-2</v>
      </c>
      <c r="DI157" s="19">
        <v>7.4961243993380998E-3</v>
      </c>
      <c r="DJ157" s="19">
        <v>6.1675149521845498E-3</v>
      </c>
      <c r="DK157" s="19">
        <v>7.7362413797682605E-2</v>
      </c>
      <c r="DL157" s="19">
        <v>17.118031819154201</v>
      </c>
      <c r="DM157" s="19">
        <v>7.6413792451472895E-2</v>
      </c>
      <c r="DN157" s="19">
        <v>6.8702566632521E-2</v>
      </c>
      <c r="DO157" s="19">
        <v>4.3807440311355798E-2</v>
      </c>
      <c r="DP157" s="19">
        <v>1.5469586834120601</v>
      </c>
      <c r="DQ157" s="19">
        <v>0.400475350158153</v>
      </c>
      <c r="DR157" s="19">
        <v>4.3111821889262396</v>
      </c>
      <c r="DS157" s="19">
        <v>1.7911774522883499</v>
      </c>
      <c r="DT157" s="19">
        <v>3.3747054784863999E-2</v>
      </c>
      <c r="DU157" s="19">
        <v>0.34399648628185298</v>
      </c>
      <c r="DV157" s="19">
        <v>0.31812795310564101</v>
      </c>
      <c r="DW157" s="19">
        <v>5.3980182061371096</v>
      </c>
      <c r="DX157" s="19">
        <v>6.4769735593203495E-2</v>
      </c>
      <c r="DY157" s="19">
        <v>0.68172110344704795</v>
      </c>
      <c r="DZ157" s="19">
        <v>1.5324973681182099</v>
      </c>
      <c r="EA157" s="19">
        <v>26.287470716671201</v>
      </c>
      <c r="EB157" s="19">
        <v>13.9780528223102</v>
      </c>
      <c r="EC157" s="19">
        <v>0.139666927752226</v>
      </c>
      <c r="ED157" s="19">
        <v>16.792596070718101</v>
      </c>
      <c r="EE157" s="19">
        <v>48.362799658943899</v>
      </c>
      <c r="EF157" s="19">
        <v>0.351511003910422</v>
      </c>
      <c r="EG157" s="39">
        <v>2.6375563464563002E-7</v>
      </c>
      <c r="EH157" s="39">
        <v>5.68807439035004E-7</v>
      </c>
      <c r="EI157" s="19">
        <v>173.77586454369401</v>
      </c>
      <c r="EJ157" s="19">
        <v>1.66276854028201</v>
      </c>
      <c r="EK157" s="19">
        <v>7.9322321996201897</v>
      </c>
      <c r="EL157" s="19">
        <v>0.179011681744108</v>
      </c>
      <c r="EM157" s="19">
        <v>0.44110680660079798</v>
      </c>
      <c r="EN157" s="19">
        <v>5.3554831027319803E-2</v>
      </c>
      <c r="EO157" s="19">
        <v>7.3952326819586495E-2</v>
      </c>
      <c r="EP157" s="39">
        <v>5.2071655968974505E-7</v>
      </c>
      <c r="EQ157" s="19">
        <v>9.2870285821607904E-4</v>
      </c>
      <c r="ER157" s="19">
        <v>2.09496741504657</v>
      </c>
      <c r="ES157" s="39">
        <v>1.68068852734262E-6</v>
      </c>
      <c r="ET157" s="19">
        <v>195.218021934929</v>
      </c>
      <c r="EU157" s="19">
        <v>7.8106668698759796</v>
      </c>
      <c r="EV157" s="39">
        <v>5.2720949632169596E-7</v>
      </c>
      <c r="EW157" s="19">
        <v>67.978453516255996</v>
      </c>
      <c r="EX157" s="19">
        <v>7.0235616201619298E-3</v>
      </c>
      <c r="EY157" s="19">
        <v>6.0311306175036803</v>
      </c>
      <c r="EZ157" s="19">
        <v>0.22081779989000899</v>
      </c>
      <c r="FA157" s="19">
        <v>0</v>
      </c>
      <c r="FB157" s="19">
        <v>4.0945417842000102</v>
      </c>
      <c r="FC157" s="19">
        <v>5.2048319201534597E-2</v>
      </c>
      <c r="FD157" s="19">
        <v>3.03513248234797</v>
      </c>
      <c r="FE157" s="19">
        <v>1.37303423954737</v>
      </c>
      <c r="FF157" s="39">
        <v>3.86201821589639E-7</v>
      </c>
      <c r="FG157" s="19">
        <v>9.5204812715886898E-3</v>
      </c>
      <c r="FH157" s="19">
        <v>3.6354269927211601E-2</v>
      </c>
      <c r="FI157" s="19">
        <v>42.908527654897703</v>
      </c>
      <c r="FJ157" s="19">
        <v>265.21776698261698</v>
      </c>
      <c r="FK157" s="19">
        <v>0.33372117848984401</v>
      </c>
      <c r="FL157" s="19">
        <v>1.13656541413789</v>
      </c>
      <c r="FM157" s="19">
        <v>21.0265893986012</v>
      </c>
      <c r="FN157" s="19">
        <v>30.657781436483699</v>
      </c>
      <c r="FO157" s="19">
        <v>17.406796838816899</v>
      </c>
      <c r="FP157" s="19">
        <v>8.5104351757690306</v>
      </c>
      <c r="FQ157" s="19">
        <v>34.791728432008398</v>
      </c>
      <c r="FR157" s="19">
        <v>1.0152308027241399</v>
      </c>
      <c r="FS157" s="19">
        <v>0.91520214703175096</v>
      </c>
      <c r="FT157" s="19">
        <v>7.7682524150785998E-2</v>
      </c>
      <c r="FU157" s="19">
        <v>5.7128282932689203</v>
      </c>
      <c r="FV157" s="19">
        <v>0.192641226446641</v>
      </c>
      <c r="FW157" s="19">
        <v>13.6389152885695</v>
      </c>
      <c r="FX157" s="19">
        <v>0.12132967555775399</v>
      </c>
      <c r="FY157" s="19">
        <v>0.12258555032726701</v>
      </c>
      <c r="FZ157" s="19">
        <v>5013.3849797242301</v>
      </c>
      <c r="GA157" s="15">
        <v>0</v>
      </c>
      <c r="GB157" s="15">
        <v>0</v>
      </c>
      <c r="GC157" s="15">
        <v>0</v>
      </c>
      <c r="GD157" s="15">
        <v>0</v>
      </c>
      <c r="GE157" s="15">
        <v>0</v>
      </c>
      <c r="GF157" s="15">
        <v>0</v>
      </c>
      <c r="GG157" s="15">
        <v>0</v>
      </c>
      <c r="GH157" s="15">
        <v>0</v>
      </c>
      <c r="GI157" s="15">
        <v>0</v>
      </c>
      <c r="GJ157" s="15">
        <v>0</v>
      </c>
      <c r="GK157" s="15">
        <v>0</v>
      </c>
      <c r="GL157" s="15">
        <v>0</v>
      </c>
      <c r="GM157" s="15">
        <v>0</v>
      </c>
      <c r="GN157" s="15">
        <v>0</v>
      </c>
    </row>
    <row r="158" spans="1:196">
      <c r="A158" s="19" t="s">
        <v>721</v>
      </c>
      <c r="B158" s="19" t="s">
        <v>667</v>
      </c>
      <c r="C158" s="19">
        <v>1.24650013495784</v>
      </c>
      <c r="D158" s="19">
        <v>11.6367476397029</v>
      </c>
      <c r="E158" s="19">
        <v>96.401987328415004</v>
      </c>
      <c r="F158" s="19">
        <v>21.472039729593298</v>
      </c>
      <c r="G158" s="19">
        <v>359.31116335114302</v>
      </c>
      <c r="H158" s="19">
        <v>2.7575465282455598</v>
      </c>
      <c r="I158" s="19">
        <v>3887.4849229875499</v>
      </c>
      <c r="J158" s="19">
        <v>443.16500759668702</v>
      </c>
      <c r="K158" s="19">
        <v>3.6256804836682899</v>
      </c>
      <c r="L158" s="19">
        <v>0.38074268955922402</v>
      </c>
      <c r="M158" s="19">
        <v>73.485319237128493</v>
      </c>
      <c r="N158" s="19">
        <v>918.42967801781003</v>
      </c>
      <c r="O158" s="19">
        <v>4.64054984405852</v>
      </c>
      <c r="P158" s="19">
        <v>20.710926682603201</v>
      </c>
      <c r="Q158" s="19">
        <v>1211.64054730823</v>
      </c>
      <c r="R158" s="19">
        <v>9.9255541670617706</v>
      </c>
      <c r="S158" s="19">
        <v>1.6368846602010201</v>
      </c>
      <c r="T158" s="19">
        <v>0.28392288216300299</v>
      </c>
      <c r="U158" s="19">
        <v>12.9594066945847</v>
      </c>
      <c r="V158" s="19">
        <v>2.4112351202931399</v>
      </c>
      <c r="W158" s="19">
        <v>4.4843688486481499</v>
      </c>
      <c r="X158" s="19">
        <v>1431.42411502753</v>
      </c>
      <c r="Y158" s="19">
        <v>16.224906412345501</v>
      </c>
      <c r="Z158" s="19">
        <v>118.26735408813001</v>
      </c>
      <c r="AA158" s="19">
        <v>8.6217969055663293</v>
      </c>
      <c r="AB158" s="19">
        <v>3.8851384313761998E-2</v>
      </c>
      <c r="AC158" s="19">
        <v>4.6264431035683999E-2</v>
      </c>
      <c r="AD158" s="19">
        <v>472.82239006395298</v>
      </c>
      <c r="AE158" s="19">
        <v>7.3654624414599699</v>
      </c>
      <c r="AF158" s="19">
        <v>3069.5317819459601</v>
      </c>
      <c r="AG158" s="19">
        <v>0.12182604976073701</v>
      </c>
      <c r="AH158" s="19">
        <v>0.106792446118376</v>
      </c>
      <c r="AI158" s="19">
        <v>311.70585742962299</v>
      </c>
      <c r="AJ158" s="19">
        <v>102060.070750445</v>
      </c>
      <c r="AK158" s="19">
        <v>492.080455326785</v>
      </c>
      <c r="AL158" s="19">
        <v>7.5689897705585596E-2</v>
      </c>
      <c r="AM158" s="19">
        <v>1.0000993985439</v>
      </c>
      <c r="AN158" s="19">
        <v>106.196049266722</v>
      </c>
      <c r="AO158" s="19">
        <v>22.832216879177</v>
      </c>
      <c r="AP158" s="19">
        <v>40.396912984640302</v>
      </c>
      <c r="AQ158" s="19">
        <v>9.1420010947298103</v>
      </c>
      <c r="AR158" s="19">
        <v>22.711960072200402</v>
      </c>
      <c r="AS158" s="19">
        <v>428.98585207727598</v>
      </c>
      <c r="AT158" s="19">
        <v>0.133102786331633</v>
      </c>
      <c r="AU158" s="19">
        <v>14.4928133622402</v>
      </c>
      <c r="AV158" s="19">
        <v>484.83614978305098</v>
      </c>
      <c r="AW158" s="19">
        <v>5.8334186116242197</v>
      </c>
      <c r="AX158" s="19">
        <v>144.41756843226199</v>
      </c>
      <c r="AY158" s="19">
        <v>172.408437782942</v>
      </c>
      <c r="AZ158" s="19">
        <v>329.166716311615</v>
      </c>
      <c r="BA158" s="19">
        <v>128.26332670376101</v>
      </c>
      <c r="BB158" s="19">
        <v>0.325679859860034</v>
      </c>
      <c r="BC158" s="19">
        <v>0.164339313969245</v>
      </c>
      <c r="BD158" s="19">
        <v>82.220629229992497</v>
      </c>
      <c r="BE158" s="19">
        <v>8.3391802333315699</v>
      </c>
      <c r="BF158" s="19">
        <v>70.702460942683501</v>
      </c>
      <c r="BG158" s="19">
        <v>55.239585755159197</v>
      </c>
      <c r="BH158" s="19">
        <v>340.61851295722698</v>
      </c>
      <c r="BI158" s="19">
        <v>2007.1339107554099</v>
      </c>
      <c r="BJ158" s="19">
        <v>1.79905457582335</v>
      </c>
      <c r="BK158" s="19">
        <v>0.21324400365107399</v>
      </c>
      <c r="BL158" s="19">
        <v>10.8060314477014</v>
      </c>
      <c r="BM158" s="19">
        <v>8074.1622637800401</v>
      </c>
      <c r="BN158" s="19">
        <v>31.229939734470001</v>
      </c>
      <c r="BO158" s="19">
        <v>161.85954118099201</v>
      </c>
      <c r="BP158" s="19">
        <v>170.26914433374</v>
      </c>
      <c r="BQ158" s="19">
        <v>15.2449918982208</v>
      </c>
      <c r="BR158" s="19">
        <v>4.8634117947671296</v>
      </c>
      <c r="BS158" s="19">
        <v>5.5078405071548904</v>
      </c>
      <c r="BT158" s="19">
        <v>29.827993301953999</v>
      </c>
      <c r="BU158" s="19">
        <v>103.73207634820101</v>
      </c>
      <c r="BV158" s="19">
        <v>38695.486361458701</v>
      </c>
      <c r="BW158" s="19">
        <v>524.04552686939496</v>
      </c>
      <c r="BX158" s="19">
        <v>10.4258464339747</v>
      </c>
      <c r="BY158" s="19">
        <v>3524.6501025693301</v>
      </c>
      <c r="BZ158" s="19">
        <v>3490.7537877347399</v>
      </c>
      <c r="CA158" s="19">
        <v>688.38328803948502</v>
      </c>
      <c r="CB158" s="19">
        <v>24.839517816707801</v>
      </c>
      <c r="CC158" s="19">
        <v>517.11270337104702</v>
      </c>
      <c r="CD158" s="19">
        <v>751.32481568582796</v>
      </c>
      <c r="CE158" s="19">
        <v>2128.1900738385102</v>
      </c>
      <c r="CF158" s="19">
        <v>52.884255332319597</v>
      </c>
      <c r="CG158" s="19">
        <v>27406.025674636199</v>
      </c>
      <c r="CH158" s="19">
        <v>363.43216325643499</v>
      </c>
      <c r="CI158" s="19">
        <v>46.026652553511099</v>
      </c>
      <c r="CJ158" s="19">
        <v>89.123444401190298</v>
      </c>
      <c r="CK158" s="19">
        <v>1.9756155611008099</v>
      </c>
      <c r="CL158" s="19">
        <v>210.26649373290601</v>
      </c>
      <c r="CM158" s="19">
        <v>1.02244176845223</v>
      </c>
      <c r="CN158" s="19">
        <v>4.6733111923834398</v>
      </c>
      <c r="CO158" s="19">
        <v>86.335258835536905</v>
      </c>
      <c r="CP158" s="19">
        <v>85.395244827318393</v>
      </c>
      <c r="CQ158" s="19">
        <v>77.251455619355895</v>
      </c>
      <c r="CR158" s="19">
        <v>0.20463966351201099</v>
      </c>
      <c r="CS158" s="19">
        <v>14.566091039996399</v>
      </c>
      <c r="CT158" s="19">
        <v>133.16833820529001</v>
      </c>
      <c r="CU158" s="19">
        <v>180.30276840146601</v>
      </c>
      <c r="CV158" s="19">
        <v>12.947481356877899</v>
      </c>
      <c r="CW158" s="19">
        <v>2.2576398494388998</v>
      </c>
      <c r="CX158" s="19">
        <v>7842.1758501753002</v>
      </c>
      <c r="CY158" s="19">
        <v>7.2098670814458998</v>
      </c>
      <c r="CZ158" s="19">
        <v>0.56750146516176703</v>
      </c>
      <c r="DA158" s="19">
        <v>22.8702550383824</v>
      </c>
      <c r="DB158" s="19">
        <v>0.98028521069576102</v>
      </c>
      <c r="DC158" s="19">
        <v>148.63910825259299</v>
      </c>
      <c r="DD158" s="19">
        <v>2728.9167231616402</v>
      </c>
      <c r="DE158" s="19">
        <v>8.1902454537109293</v>
      </c>
      <c r="DF158" s="19">
        <v>4.9283854979619202</v>
      </c>
      <c r="DG158" s="19">
        <v>76.642089350121907</v>
      </c>
      <c r="DH158" s="19">
        <v>8.9792962120097997</v>
      </c>
      <c r="DI158" s="19">
        <v>163.17601406331599</v>
      </c>
      <c r="DJ158" s="19">
        <v>6.3132643650167699</v>
      </c>
      <c r="DK158" s="19">
        <v>9.2471388228798403</v>
      </c>
      <c r="DL158" s="19">
        <v>4025.4954166509301</v>
      </c>
      <c r="DM158" s="19">
        <v>536.29547610319901</v>
      </c>
      <c r="DN158" s="19">
        <v>31.5923372395794</v>
      </c>
      <c r="DO158" s="19">
        <v>4.3267444778408297</v>
      </c>
      <c r="DP158" s="19">
        <v>133.16434176797199</v>
      </c>
      <c r="DQ158" s="19">
        <v>232.370963473079</v>
      </c>
      <c r="DR158" s="19">
        <v>84.221832632317998</v>
      </c>
      <c r="DS158" s="19">
        <v>369.18487400972498</v>
      </c>
      <c r="DT158" s="19">
        <v>97.726682181822</v>
      </c>
      <c r="DU158" s="19">
        <v>271.48766549522003</v>
      </c>
      <c r="DV158" s="19">
        <v>36.454598649961497</v>
      </c>
      <c r="DW158" s="19">
        <v>307.80016131130498</v>
      </c>
      <c r="DX158" s="19">
        <v>8542.2967218183694</v>
      </c>
      <c r="DY158" s="19">
        <v>837.75081174481602</v>
      </c>
      <c r="DZ158" s="19">
        <v>307.666383378072</v>
      </c>
      <c r="EA158" s="19">
        <v>153.483543159204</v>
      </c>
      <c r="EB158" s="19">
        <v>15653.945106857</v>
      </c>
      <c r="EC158" s="19">
        <v>4.3768991960706902</v>
      </c>
      <c r="ED158" s="19">
        <v>190.573258971831</v>
      </c>
      <c r="EE158" s="19">
        <v>1162.97877447102</v>
      </c>
      <c r="EF158" s="19">
        <v>0.50258411190951402</v>
      </c>
      <c r="EG158" s="19">
        <v>2.9274536536100801</v>
      </c>
      <c r="EH158" s="19">
        <v>0.41754520007517798</v>
      </c>
      <c r="EI158" s="19">
        <v>1630.10397602741</v>
      </c>
      <c r="EJ158" s="19">
        <v>4.9739580315695999</v>
      </c>
      <c r="EK158" s="19">
        <v>18.5952773218654</v>
      </c>
      <c r="EL158" s="19">
        <v>5.5880793208233204</v>
      </c>
      <c r="EM158" s="19">
        <v>20966.458931953999</v>
      </c>
      <c r="EN158" s="19">
        <v>399.29010601453501</v>
      </c>
      <c r="EO158" s="19">
        <v>144.50804515553099</v>
      </c>
      <c r="EP158" s="19">
        <v>10.4879712087115</v>
      </c>
      <c r="EQ158" s="19">
        <v>5.5095292272667202E-3</v>
      </c>
      <c r="ER158" s="19">
        <v>692.260029777353</v>
      </c>
      <c r="ES158" s="19">
        <v>0.57638735704133104</v>
      </c>
      <c r="ET158" s="19">
        <v>1071.9305840975701</v>
      </c>
      <c r="EU158" s="19">
        <v>413.45987573802898</v>
      </c>
      <c r="EV158" s="19">
        <v>1.3086213647596301</v>
      </c>
      <c r="EW158" s="19">
        <v>53.050699993099698</v>
      </c>
      <c r="EX158" s="19">
        <v>6.6331690625284701</v>
      </c>
      <c r="EY158" s="19">
        <v>743.95682616412796</v>
      </c>
      <c r="EZ158" s="19">
        <v>526.02176080553204</v>
      </c>
      <c r="FA158" s="19">
        <v>21.085444439715801</v>
      </c>
      <c r="FB158" s="19">
        <v>0</v>
      </c>
      <c r="FC158" s="19">
        <v>0.39199967821989301</v>
      </c>
      <c r="FD158" s="19">
        <v>6774.7648162036403</v>
      </c>
      <c r="FE158" s="19">
        <v>4.6519035763527103</v>
      </c>
      <c r="FF158" s="19">
        <v>0.57469521172282501</v>
      </c>
      <c r="FG158" s="19">
        <v>6.3292516082179899</v>
      </c>
      <c r="FH158" s="19">
        <v>34.671630014180799</v>
      </c>
      <c r="FI158" s="19">
        <v>53.754368247565601</v>
      </c>
      <c r="FJ158" s="19">
        <v>1668.2621526769501</v>
      </c>
      <c r="FK158" s="19">
        <v>5.7776455466741297</v>
      </c>
      <c r="FL158" s="19">
        <v>5.0224542094092097</v>
      </c>
      <c r="FM158" s="19">
        <v>126.997457933717</v>
      </c>
      <c r="FN158" s="19">
        <v>1373.97899289836</v>
      </c>
      <c r="FO158" s="19">
        <v>4094.5807953718199</v>
      </c>
      <c r="FP158" s="19">
        <v>33.917365654254901</v>
      </c>
      <c r="FQ158" s="19">
        <v>47399.2627800111</v>
      </c>
      <c r="FR158" s="19">
        <v>52.380980218206602</v>
      </c>
      <c r="FS158" s="19">
        <v>8.8112544314786394</v>
      </c>
      <c r="FT158" s="19">
        <v>0.87306176498868804</v>
      </c>
      <c r="FU158" s="19">
        <v>141.381007564252</v>
      </c>
      <c r="FV158" s="19">
        <v>9260.2830880173806</v>
      </c>
      <c r="FW158" s="19">
        <v>11.8493946168304</v>
      </c>
      <c r="FX158" s="19">
        <v>2.4667382839035201</v>
      </c>
      <c r="FY158" s="19">
        <v>3.6333887807912602</v>
      </c>
      <c r="FZ158" s="19">
        <v>349075.531154369</v>
      </c>
      <c r="GA158" s="15">
        <v>12744.041999999999</v>
      </c>
      <c r="GB158" s="15">
        <v>2.76</v>
      </c>
      <c r="GC158" s="15">
        <v>108.473</v>
      </c>
      <c r="GD158" s="15">
        <v>1031.057</v>
      </c>
      <c r="GE158" s="15">
        <v>3130.1779999999999</v>
      </c>
      <c r="GF158" s="15">
        <v>43.113999999999997</v>
      </c>
      <c r="GG158" s="15">
        <v>0</v>
      </c>
      <c r="GH158" s="15">
        <v>17.053999999999998</v>
      </c>
      <c r="GI158" s="15">
        <v>308540.641</v>
      </c>
      <c r="GJ158" s="15">
        <v>0.45900000000000002</v>
      </c>
      <c r="GK158" s="15">
        <v>270.58100000000002</v>
      </c>
      <c r="GL158" s="15">
        <v>124.684</v>
      </c>
      <c r="GM158" s="15">
        <v>3.6070000000000002</v>
      </c>
      <c r="GN158" s="15">
        <v>2.8079999999999998</v>
      </c>
    </row>
    <row r="159" spans="1:196">
      <c r="A159" s="19" t="s">
        <v>47</v>
      </c>
      <c r="B159" s="19" t="s">
        <v>454</v>
      </c>
      <c r="C159" s="19">
        <v>18.542578104267701</v>
      </c>
      <c r="D159" s="19">
        <v>3.5254733278247902E-4</v>
      </c>
      <c r="E159" s="19">
        <v>41.780885563078598</v>
      </c>
      <c r="F159" s="19">
        <v>1.4034905937547901E-2</v>
      </c>
      <c r="G159" s="39">
        <v>7.7940446994656095E-5</v>
      </c>
      <c r="H159" s="19">
        <v>3.1315933746094399E-2</v>
      </c>
      <c r="I159" s="19">
        <v>7.86457465001646E-3</v>
      </c>
      <c r="J159" s="19">
        <v>0.56700413992597698</v>
      </c>
      <c r="K159" s="19">
        <v>0.116392483687836</v>
      </c>
      <c r="L159" s="19">
        <v>4.3075831746781104</v>
      </c>
      <c r="M159" s="19">
        <v>4.6269556111800999E-3</v>
      </c>
      <c r="N159" s="19">
        <v>18.485817971732999</v>
      </c>
      <c r="O159" s="39">
        <v>2.80788579707414E-5</v>
      </c>
      <c r="P159" s="19">
        <v>5.1848888770886896</v>
      </c>
      <c r="Q159" s="19">
        <v>0.56636927487881195</v>
      </c>
      <c r="R159" s="39">
        <v>7.6334933031316803E-8</v>
      </c>
      <c r="S159" s="39">
        <v>3.4632075501958497E-8</v>
      </c>
      <c r="T159" s="39">
        <v>1.02969962234998E-7</v>
      </c>
      <c r="U159" s="19">
        <v>2.67112085699687E-4</v>
      </c>
      <c r="V159" s="19">
        <v>3.7914063535359997E-2</v>
      </c>
      <c r="W159" s="19">
        <v>2.05497439101931E-2</v>
      </c>
      <c r="X159" s="19">
        <v>0.10523326797746101</v>
      </c>
      <c r="Y159" s="19">
        <v>5.0096239071733602E-3</v>
      </c>
      <c r="Z159" s="19">
        <v>1.60966110328243E-4</v>
      </c>
      <c r="AA159" s="19">
        <v>2.1671948553879002E-2</v>
      </c>
      <c r="AB159" s="19">
        <v>2.1241890578761499E-3</v>
      </c>
      <c r="AC159" s="39">
        <v>7.8632380622033495E-8</v>
      </c>
      <c r="AD159" s="39">
        <v>4.4131985576853398E-8</v>
      </c>
      <c r="AE159" s="19">
        <v>1.7844156684714799E-4</v>
      </c>
      <c r="AF159" s="19">
        <v>2.6474906710914699E-3</v>
      </c>
      <c r="AG159" s="39">
        <v>6.5453732257695896E-8</v>
      </c>
      <c r="AH159" s="39">
        <v>3.7374675715331997E-8</v>
      </c>
      <c r="AI159" s="19">
        <v>1.3799511715771101E-2</v>
      </c>
      <c r="AJ159" s="19">
        <v>116.032887641299</v>
      </c>
      <c r="AK159" s="19">
        <v>1.9707931877539502E-3</v>
      </c>
      <c r="AL159" s="39">
        <v>3.6390934368192699E-8</v>
      </c>
      <c r="AM159" s="39">
        <v>6.05949477901752E-8</v>
      </c>
      <c r="AN159" s="19">
        <v>4.71894250054492E-3</v>
      </c>
      <c r="AO159" s="19">
        <v>3.5993334911464301E-4</v>
      </c>
      <c r="AP159" s="19">
        <v>2.38084721893774E-2</v>
      </c>
      <c r="AQ159" s="39">
        <v>8.2394584597877495E-8</v>
      </c>
      <c r="AR159" s="19">
        <v>9.2834256289748803E-4</v>
      </c>
      <c r="AS159" s="19">
        <v>1.66739742368519E-2</v>
      </c>
      <c r="AT159" s="39">
        <v>3.5120359007430701E-8</v>
      </c>
      <c r="AU159" s="39">
        <v>1.15484268314032E-7</v>
      </c>
      <c r="AV159" s="19">
        <v>0.17928997992962201</v>
      </c>
      <c r="AW159" s="19">
        <v>8.0927194526473498E-2</v>
      </c>
      <c r="AX159" s="19">
        <v>3.1077258966032799E-3</v>
      </c>
      <c r="AY159" s="19">
        <v>1.62515360523286E-3</v>
      </c>
      <c r="AZ159" s="19">
        <v>0.114461278494802</v>
      </c>
      <c r="BA159" s="19">
        <v>1.3270407411478699E-4</v>
      </c>
      <c r="BB159" s="39">
        <v>9.6813434151785095E-8</v>
      </c>
      <c r="BC159" s="39">
        <v>1.1311825260281E-7</v>
      </c>
      <c r="BD159" s="19">
        <v>0.136627163575959</v>
      </c>
      <c r="BE159" s="39">
        <v>6.9898604435888504E-8</v>
      </c>
      <c r="BF159" s="19">
        <v>1.3689632211929001E-3</v>
      </c>
      <c r="BG159" s="19">
        <v>1.8779247363230001E-4</v>
      </c>
      <c r="BH159" s="19">
        <v>6.1523799491268799E-3</v>
      </c>
      <c r="BI159" s="19">
        <v>3.2012452834985199</v>
      </c>
      <c r="BJ159" s="39">
        <v>5.9702596584156503E-8</v>
      </c>
      <c r="BK159" s="39">
        <v>2.6856320586599299E-8</v>
      </c>
      <c r="BL159" s="19">
        <v>2.2016932345602501E-2</v>
      </c>
      <c r="BM159" s="19">
        <v>0.841643177502434</v>
      </c>
      <c r="BN159" s="19">
        <v>1.1278436358556701E-3</v>
      </c>
      <c r="BO159" s="19">
        <v>0.114092591076035</v>
      </c>
      <c r="BP159" s="19">
        <v>4.4991784478207999E-4</v>
      </c>
      <c r="BQ159" s="19">
        <v>1.04208846234432E-3</v>
      </c>
      <c r="BR159" s="39">
        <v>5.0372366211245901E-8</v>
      </c>
      <c r="BS159" s="19">
        <v>1.0712245704520499E-3</v>
      </c>
      <c r="BT159" s="39">
        <v>6.4374059151141495E-8</v>
      </c>
      <c r="BU159" s="19">
        <v>9.2199906593100501E-3</v>
      </c>
      <c r="BV159" s="19">
        <v>4.3489644428610197E-2</v>
      </c>
      <c r="BW159" s="19">
        <v>0.38518375606622002</v>
      </c>
      <c r="BX159" s="39">
        <v>7.0896211156469497E-8</v>
      </c>
      <c r="BY159" s="19">
        <v>0.19531182854302601</v>
      </c>
      <c r="BZ159" s="19">
        <v>3.5079268622170302E-3</v>
      </c>
      <c r="CA159" s="19">
        <v>35.479766244633502</v>
      </c>
      <c r="CB159" s="19">
        <v>0.334770804077416</v>
      </c>
      <c r="CC159" s="19">
        <v>8.7672314110791207E-3</v>
      </c>
      <c r="CD159" s="19">
        <v>7.3690047640309203E-2</v>
      </c>
      <c r="CE159" s="19">
        <v>21.861710603864601</v>
      </c>
      <c r="CF159" s="39">
        <v>6.9014602763218294E-8</v>
      </c>
      <c r="CG159" s="19">
        <v>1.9969480508134499E-3</v>
      </c>
      <c r="CH159" s="19">
        <v>9.8223941735587697E-2</v>
      </c>
      <c r="CI159" s="19">
        <v>10.3317839059728</v>
      </c>
      <c r="CJ159" s="19">
        <v>8.99478794528104E-4</v>
      </c>
      <c r="CK159" s="39">
        <v>4.9572580065759199E-8</v>
      </c>
      <c r="CL159" s="19">
        <v>1.94036721339239E-2</v>
      </c>
      <c r="CM159" s="19">
        <v>1.9421177531178699</v>
      </c>
      <c r="CN159" s="19">
        <v>6.8284179893978196E-3</v>
      </c>
      <c r="CO159" s="19">
        <v>0.39609625473608401</v>
      </c>
      <c r="CP159" s="19">
        <v>4.2238118299310401E-2</v>
      </c>
      <c r="CQ159" s="39">
        <v>7.7071876719237795E-8</v>
      </c>
      <c r="CR159" s="39">
        <v>1.0787716075025501E-8</v>
      </c>
      <c r="CS159" s="39">
        <v>6.2287695826701603E-8</v>
      </c>
      <c r="CT159" s="19">
        <v>3.6763050918339699</v>
      </c>
      <c r="CU159" s="19">
        <v>2.5106911493792002E-3</v>
      </c>
      <c r="CV159" s="39">
        <v>5.1338909714746203E-5</v>
      </c>
      <c r="CW159" s="39">
        <v>8.3733992940260105E-8</v>
      </c>
      <c r="CX159" s="19">
        <v>4.4809560987916202E-3</v>
      </c>
      <c r="CY159" s="19">
        <v>2.14582699882054E-4</v>
      </c>
      <c r="CZ159" s="39">
        <v>6.6702583035205304E-8</v>
      </c>
      <c r="DA159" s="39">
        <v>3.8576570727051998E-8</v>
      </c>
      <c r="DB159" s="19">
        <v>1.50004478507073E-2</v>
      </c>
      <c r="DC159" s="39">
        <v>5.2304216762037999E-5</v>
      </c>
      <c r="DD159" s="19">
        <v>3.3663995978571802E-2</v>
      </c>
      <c r="DE159" s="19">
        <v>0.62480921416503898</v>
      </c>
      <c r="DF159" s="19">
        <v>1.4655750170875601E-3</v>
      </c>
      <c r="DG159" s="19">
        <v>3.8086820974405002E-2</v>
      </c>
      <c r="DH159" s="19">
        <v>9.1177256937910404E-3</v>
      </c>
      <c r="DI159" s="19">
        <v>5.8248003047263103E-2</v>
      </c>
      <c r="DJ159" s="39">
        <v>6.4808006674009596E-8</v>
      </c>
      <c r="DK159" s="19">
        <v>1.30045450556805E-3</v>
      </c>
      <c r="DL159" s="19">
        <v>0.92753440206003601</v>
      </c>
      <c r="DM159" s="19">
        <v>3.8100061997339801E-3</v>
      </c>
      <c r="DN159" s="39">
        <v>6.4764242213830798E-5</v>
      </c>
      <c r="DO159" s="39">
        <v>8.0369903101406801E-8</v>
      </c>
      <c r="DP159" s="39">
        <v>6.5349364487025001E-8</v>
      </c>
      <c r="DQ159" s="19">
        <v>1.20745686897247E-2</v>
      </c>
      <c r="DR159" s="19">
        <v>2.0468411031177398E-3</v>
      </c>
      <c r="DS159" s="19">
        <v>24.048644149158498</v>
      </c>
      <c r="DT159" s="19">
        <v>0.112918497711058</v>
      </c>
      <c r="DU159" s="39">
        <v>1.0678173072319501E-7</v>
      </c>
      <c r="DV159" s="39">
        <v>7.3872555323997199E-8</v>
      </c>
      <c r="DW159" s="39">
        <v>9.5261820589256398E-5</v>
      </c>
      <c r="DX159" s="19">
        <v>2.91200675773816E-2</v>
      </c>
      <c r="DY159" s="19">
        <v>0.236569497032001</v>
      </c>
      <c r="DZ159" s="19">
        <v>1.22750043110391E-2</v>
      </c>
      <c r="EA159" s="19">
        <v>2.3340024271017801E-3</v>
      </c>
      <c r="EB159" s="19">
        <v>4.3298134922702897E-3</v>
      </c>
      <c r="EC159" s="19">
        <v>1.6884754226490699</v>
      </c>
      <c r="ED159" s="19">
        <v>9.8374904694594298E-2</v>
      </c>
      <c r="EE159" s="19">
        <v>318.37939603719599</v>
      </c>
      <c r="EF159" s="39">
        <v>8.1236071681324894E-8</v>
      </c>
      <c r="EG159" s="39">
        <v>6.8118489468888497E-8</v>
      </c>
      <c r="EH159" s="39">
        <v>6.4630201835407597E-8</v>
      </c>
      <c r="EI159" s="19">
        <v>0.126716213213733</v>
      </c>
      <c r="EJ159" s="39">
        <v>4.4573423894735398E-8</v>
      </c>
      <c r="EK159" s="19">
        <v>1.2203872352963501</v>
      </c>
      <c r="EL159" s="39">
        <v>7.0177441770217996E-8</v>
      </c>
      <c r="EM159" s="19">
        <v>4.24193667515826E-3</v>
      </c>
      <c r="EN159" s="19">
        <v>8.9272361878418305E-3</v>
      </c>
      <c r="EO159" s="19">
        <v>1.2953768425021499</v>
      </c>
      <c r="EP159" s="39">
        <v>6.9394121340469705E-8</v>
      </c>
      <c r="EQ159" s="39">
        <v>2.6279649229252899E-10</v>
      </c>
      <c r="ER159" s="19">
        <v>1.10139602419272E-3</v>
      </c>
      <c r="ES159" s="39">
        <v>1.4168442922585899E-7</v>
      </c>
      <c r="ET159" s="19">
        <v>2.73332339798396E-2</v>
      </c>
      <c r="EU159" s="19">
        <v>2.0366033233562401E-2</v>
      </c>
      <c r="EV159" s="39">
        <v>9.1927503513072195E-5</v>
      </c>
      <c r="EW159" s="39">
        <v>9.8501593501873305E-8</v>
      </c>
      <c r="EX159" s="39">
        <v>6.04628197571556E-8</v>
      </c>
      <c r="EY159" s="19">
        <v>0.100204586661244</v>
      </c>
      <c r="EZ159" s="19">
        <v>76.930166432578005</v>
      </c>
      <c r="FA159" s="19">
        <v>5.4251534896414197E-2</v>
      </c>
      <c r="FB159" s="19">
        <v>8.00096163753852</v>
      </c>
      <c r="FC159" s="19">
        <v>0</v>
      </c>
      <c r="FD159" s="19">
        <v>0.112965696638841</v>
      </c>
      <c r="FE159" s="19">
        <v>1.6955634703999502E-2</v>
      </c>
      <c r="FF159" s="39">
        <v>9.5414007819020994E-8</v>
      </c>
      <c r="FG159" s="19">
        <v>5.7214974784533601E-3</v>
      </c>
      <c r="FH159" s="19">
        <v>3.9682984376703998E-4</v>
      </c>
      <c r="FI159" s="19">
        <v>2.3874550214243499E-2</v>
      </c>
      <c r="FJ159" s="19">
        <v>182.693871720125</v>
      </c>
      <c r="FK159" s="19">
        <v>3.0652321135609801</v>
      </c>
      <c r="FL159" s="19">
        <v>6.9647225606086494E-2</v>
      </c>
      <c r="FM159" s="19">
        <v>6.9686592705500603</v>
      </c>
      <c r="FN159" s="19">
        <v>2.0172818093854401</v>
      </c>
      <c r="FO159" s="19">
        <v>1.68834927755603</v>
      </c>
      <c r="FP159" s="19">
        <v>7.8347130271359394E-3</v>
      </c>
      <c r="FQ159" s="19">
        <v>0.91334818084026903</v>
      </c>
      <c r="FR159" s="19">
        <v>1.4835321496560899E-3</v>
      </c>
      <c r="FS159" s="19">
        <v>4.8517495576708498</v>
      </c>
      <c r="FT159" s="39">
        <v>5.4516734706998197E-8</v>
      </c>
      <c r="FU159" s="19">
        <v>2.09387126265188E-2</v>
      </c>
      <c r="FV159" s="19">
        <v>0.33727084618672099</v>
      </c>
      <c r="FW159" s="19">
        <v>6.2604265026802598E-3</v>
      </c>
      <c r="FX159" s="39">
        <v>3.2084091168566497E-5</v>
      </c>
      <c r="FY159" s="39">
        <v>8.5229426913715204E-8</v>
      </c>
      <c r="FZ159" s="19">
        <v>922.45767442027102</v>
      </c>
      <c r="GA159" s="15">
        <v>0</v>
      </c>
      <c r="GB159" s="15">
        <v>0</v>
      </c>
      <c r="GC159" s="15">
        <v>0</v>
      </c>
      <c r="GD159" s="15">
        <v>0</v>
      </c>
      <c r="GE159" s="15">
        <v>0</v>
      </c>
      <c r="GF159" s="15">
        <v>0</v>
      </c>
      <c r="GG159" s="15">
        <v>0</v>
      </c>
      <c r="GH159" s="15">
        <v>0</v>
      </c>
      <c r="GI159" s="15">
        <v>0</v>
      </c>
      <c r="GJ159" s="15">
        <v>0</v>
      </c>
      <c r="GK159" s="15">
        <v>0</v>
      </c>
      <c r="GL159" s="15">
        <v>0</v>
      </c>
      <c r="GM159" s="15">
        <v>0</v>
      </c>
      <c r="GN159" s="15">
        <v>0</v>
      </c>
    </row>
    <row r="160" spans="1:196">
      <c r="A160" s="19" t="s">
        <v>48</v>
      </c>
      <c r="B160" s="19" t="s">
        <v>455</v>
      </c>
      <c r="C160" s="19">
        <v>29.4635185778222</v>
      </c>
      <c r="D160" s="19">
        <v>8.90316669683512</v>
      </c>
      <c r="E160" s="19">
        <v>164.68664189758201</v>
      </c>
      <c r="F160" s="19">
        <v>308.724140221288</v>
      </c>
      <c r="G160" s="19">
        <v>1386.27503907543</v>
      </c>
      <c r="H160" s="19">
        <v>6.9318429186535697</v>
      </c>
      <c r="I160" s="19">
        <v>13282.130086588701</v>
      </c>
      <c r="J160" s="19">
        <v>431.64746022118197</v>
      </c>
      <c r="K160" s="19">
        <v>16.256928834324398</v>
      </c>
      <c r="L160" s="19">
        <v>3.3659674939269801</v>
      </c>
      <c r="M160" s="19">
        <v>303.41831055447398</v>
      </c>
      <c r="N160" s="19">
        <v>1100.7049261228301</v>
      </c>
      <c r="O160" s="19">
        <v>20.972587628314699</v>
      </c>
      <c r="P160" s="19">
        <v>7.2824640785144501</v>
      </c>
      <c r="Q160" s="19">
        <v>1567.83836716102</v>
      </c>
      <c r="R160" s="19">
        <v>2.8568430590391798</v>
      </c>
      <c r="S160" s="19">
        <v>295.38109921993203</v>
      </c>
      <c r="T160" s="19">
        <v>35.074946099473998</v>
      </c>
      <c r="U160" s="19">
        <v>71.407771329614206</v>
      </c>
      <c r="V160" s="19">
        <v>11.4638430965582</v>
      </c>
      <c r="W160" s="19">
        <v>2.0778482376256102</v>
      </c>
      <c r="X160" s="19">
        <v>2303.3525800464599</v>
      </c>
      <c r="Y160" s="19">
        <v>103.927967168463</v>
      </c>
      <c r="Z160" s="19">
        <v>44.315439768898898</v>
      </c>
      <c r="AA160" s="19">
        <v>26.7083104533992</v>
      </c>
      <c r="AB160" s="19">
        <v>1.3079616749005401</v>
      </c>
      <c r="AC160" s="19">
        <v>15.5790859299772</v>
      </c>
      <c r="AD160" s="19">
        <v>3934.4241910348701</v>
      </c>
      <c r="AE160" s="19">
        <v>306.28671275287098</v>
      </c>
      <c r="AF160" s="19">
        <v>1750.7396966291001</v>
      </c>
      <c r="AG160" s="19">
        <v>1.0321912624993601</v>
      </c>
      <c r="AH160" s="19">
        <v>4.8510125125370296</v>
      </c>
      <c r="AI160" s="19">
        <v>886.33473930714297</v>
      </c>
      <c r="AJ160" s="19">
        <v>44036.108678588796</v>
      </c>
      <c r="AK160" s="19">
        <v>343.207094171248</v>
      </c>
      <c r="AL160" s="19">
        <v>1.4408191665963099</v>
      </c>
      <c r="AM160" s="19">
        <v>76.668214591803405</v>
      </c>
      <c r="AN160" s="19">
        <v>201.005765721427</v>
      </c>
      <c r="AO160" s="19">
        <v>309.80057907364301</v>
      </c>
      <c r="AP160" s="19">
        <v>28.907437099629899</v>
      </c>
      <c r="AQ160" s="19">
        <v>11.4584113365927</v>
      </c>
      <c r="AR160" s="19">
        <v>22.939879553985399</v>
      </c>
      <c r="AS160" s="19">
        <v>749.97294251123606</v>
      </c>
      <c r="AT160" s="19">
        <v>19.836701779940299</v>
      </c>
      <c r="AU160" s="19">
        <v>17.535491239185799</v>
      </c>
      <c r="AV160" s="19">
        <v>976.85408047394003</v>
      </c>
      <c r="AW160" s="19">
        <v>9.4028269877065096</v>
      </c>
      <c r="AX160" s="19">
        <v>123.353261390532</v>
      </c>
      <c r="AY160" s="19">
        <v>237.12948202422101</v>
      </c>
      <c r="AZ160" s="19">
        <v>712.18390067185601</v>
      </c>
      <c r="BA160" s="19">
        <v>69.429671366012599</v>
      </c>
      <c r="BB160" s="19">
        <v>26.287522997918899</v>
      </c>
      <c r="BC160" s="19">
        <v>5.8805942335234098</v>
      </c>
      <c r="BD160" s="19">
        <v>54.7184464598175</v>
      </c>
      <c r="BE160" s="19">
        <v>3.5493118166675499</v>
      </c>
      <c r="BF160" s="19">
        <v>81.048879491514001</v>
      </c>
      <c r="BG160" s="19">
        <v>72.853217526234303</v>
      </c>
      <c r="BH160" s="19">
        <v>494.06365491676598</v>
      </c>
      <c r="BI160" s="19">
        <v>2456.9519969816902</v>
      </c>
      <c r="BJ160" s="19">
        <v>78.780207388300099</v>
      </c>
      <c r="BK160" s="19">
        <v>11.4103685466079</v>
      </c>
      <c r="BL160" s="19">
        <v>26.827555096292699</v>
      </c>
      <c r="BM160" s="19">
        <v>6662.5452680322296</v>
      </c>
      <c r="BN160" s="19">
        <v>294.313495112005</v>
      </c>
      <c r="BO160" s="19">
        <v>152.68179518104699</v>
      </c>
      <c r="BP160" s="19">
        <v>167.44776292131499</v>
      </c>
      <c r="BQ160" s="19">
        <v>49.150777468648698</v>
      </c>
      <c r="BR160" s="19">
        <v>2.01132421763737</v>
      </c>
      <c r="BS160" s="19">
        <v>8.9420305776267099</v>
      </c>
      <c r="BT160" s="19">
        <v>15.114012547576699</v>
      </c>
      <c r="BU160" s="19">
        <v>107.940960598491</v>
      </c>
      <c r="BV160" s="19">
        <v>12927.790602420901</v>
      </c>
      <c r="BW160" s="19">
        <v>456.45595999518702</v>
      </c>
      <c r="BX160" s="19">
        <v>23.398068151941501</v>
      </c>
      <c r="BY160" s="19">
        <v>8504.8340965029893</v>
      </c>
      <c r="BZ160" s="19">
        <v>11194.180033808199</v>
      </c>
      <c r="CA160" s="19">
        <v>418.14131474016699</v>
      </c>
      <c r="CB160" s="19">
        <v>126.97588669177701</v>
      </c>
      <c r="CC160" s="19">
        <v>603.068886823649</v>
      </c>
      <c r="CD160" s="19">
        <v>996.22035558833704</v>
      </c>
      <c r="CE160" s="19">
        <v>2008.96981115832</v>
      </c>
      <c r="CF160" s="19">
        <v>74.328349469452903</v>
      </c>
      <c r="CG160" s="19">
        <v>25548.8464595935</v>
      </c>
      <c r="CH160" s="19">
        <v>213.08739866356501</v>
      </c>
      <c r="CI160" s="19">
        <v>58.817437107549701</v>
      </c>
      <c r="CJ160" s="19">
        <v>163.78184771391801</v>
      </c>
      <c r="CK160" s="19">
        <v>3.1734727390191799</v>
      </c>
      <c r="CL160" s="19">
        <v>572.27812045695396</v>
      </c>
      <c r="CM160" s="19">
        <v>0.708312839515151</v>
      </c>
      <c r="CN160" s="19">
        <v>4632.4322657217099</v>
      </c>
      <c r="CO160" s="19">
        <v>33.403048892792</v>
      </c>
      <c r="CP160" s="19">
        <v>257.17505841515299</v>
      </c>
      <c r="CQ160" s="19">
        <v>0.44659760886223399</v>
      </c>
      <c r="CR160" s="19">
        <v>0.84541661608886398</v>
      </c>
      <c r="CS160" s="19">
        <v>170.79534709983599</v>
      </c>
      <c r="CT160" s="19">
        <v>33.148857688238103</v>
      </c>
      <c r="CU160" s="19">
        <v>28.593488094103801</v>
      </c>
      <c r="CV160" s="19">
        <v>32.222033067695499</v>
      </c>
      <c r="CW160" s="19">
        <v>4.0806629935768797</v>
      </c>
      <c r="CX160" s="19">
        <v>10998.2979174873</v>
      </c>
      <c r="CY160" s="19">
        <v>149.188867887084</v>
      </c>
      <c r="CZ160" s="19">
        <v>10.407413136890799</v>
      </c>
      <c r="DA160" s="19">
        <v>17.292922078748798</v>
      </c>
      <c r="DB160" s="19">
        <v>14.2373944689111</v>
      </c>
      <c r="DC160" s="19">
        <v>96.787410804938204</v>
      </c>
      <c r="DD160" s="19">
        <v>3960.0865536165502</v>
      </c>
      <c r="DE160" s="19">
        <v>24.191101464168302</v>
      </c>
      <c r="DF160" s="19">
        <v>2.5350618244785501</v>
      </c>
      <c r="DG160" s="19">
        <v>152.60587805691199</v>
      </c>
      <c r="DH160" s="19">
        <v>165.976682519881</v>
      </c>
      <c r="DI160" s="19">
        <v>3308.3362425973801</v>
      </c>
      <c r="DJ160" s="19">
        <v>3.9980007428725899</v>
      </c>
      <c r="DK160" s="19">
        <v>77.700952337850595</v>
      </c>
      <c r="DL160" s="19">
        <v>3931.5572285114199</v>
      </c>
      <c r="DM160" s="19">
        <v>1771.04389095944</v>
      </c>
      <c r="DN160" s="19">
        <v>103.169155252042</v>
      </c>
      <c r="DO160" s="19">
        <v>60.000042027133397</v>
      </c>
      <c r="DP160" s="19">
        <v>458.04220601525401</v>
      </c>
      <c r="DQ160" s="19">
        <v>436.60127782611301</v>
      </c>
      <c r="DR160" s="19">
        <v>446.522889743132</v>
      </c>
      <c r="DS160" s="19">
        <v>997.30097719384196</v>
      </c>
      <c r="DT160" s="19">
        <v>175.73459024302201</v>
      </c>
      <c r="DU160" s="19">
        <v>292.75594485710201</v>
      </c>
      <c r="DV160" s="19">
        <v>39.516826729100302</v>
      </c>
      <c r="DW160" s="19">
        <v>607.62920230086502</v>
      </c>
      <c r="DX160" s="19">
        <v>7882.8023268053903</v>
      </c>
      <c r="DY160" s="19">
        <v>445.13448343471401</v>
      </c>
      <c r="DZ160" s="19">
        <v>178.25142635132701</v>
      </c>
      <c r="EA160" s="19">
        <v>580.00355619131597</v>
      </c>
      <c r="EB160" s="19">
        <v>6285.8637349618602</v>
      </c>
      <c r="EC160" s="19">
        <v>0.41241091119863899</v>
      </c>
      <c r="ED160" s="19">
        <v>156.98626008119601</v>
      </c>
      <c r="EE160" s="19">
        <v>3039.4783734753701</v>
      </c>
      <c r="EF160" s="19">
        <v>9.0591700278324492</v>
      </c>
      <c r="EG160" s="19">
        <v>12.983644665765199</v>
      </c>
      <c r="EH160" s="19">
        <v>0.62091752602533601</v>
      </c>
      <c r="EI160" s="19">
        <v>3788.9936246098</v>
      </c>
      <c r="EJ160" s="19">
        <v>118.020772544645</v>
      </c>
      <c r="EK160" s="19">
        <v>17.912002319467099</v>
      </c>
      <c r="EL160" s="19">
        <v>25.533050489632799</v>
      </c>
      <c r="EM160" s="19">
        <v>14052.488408393299</v>
      </c>
      <c r="EN160" s="19">
        <v>170.809994947722</v>
      </c>
      <c r="EO160" s="19">
        <v>51.870923846701999</v>
      </c>
      <c r="EP160" s="19">
        <v>14.9674724343381</v>
      </c>
      <c r="EQ160" s="19">
        <v>0.11237536813468101</v>
      </c>
      <c r="ER160" s="19">
        <v>2594.2469883470098</v>
      </c>
      <c r="ES160" s="19">
        <v>2.62122256434444</v>
      </c>
      <c r="ET160" s="19">
        <v>1104.24868032888</v>
      </c>
      <c r="EU160" s="19">
        <v>513.37988803881103</v>
      </c>
      <c r="EV160" s="19">
        <v>10.320220251107299</v>
      </c>
      <c r="EW160" s="19">
        <v>241.07400599858599</v>
      </c>
      <c r="EX160" s="19">
        <v>16.443887032286</v>
      </c>
      <c r="EY160" s="19">
        <v>1067.9423800439899</v>
      </c>
      <c r="EZ160" s="19">
        <v>4733.2274095550902</v>
      </c>
      <c r="FA160" s="19">
        <v>37.037869154694903</v>
      </c>
      <c r="FB160" s="19">
        <v>5262.0450030347001</v>
      </c>
      <c r="FC160" s="19">
        <v>1.06512880752592</v>
      </c>
      <c r="FD160" s="19">
        <v>0</v>
      </c>
      <c r="FE160" s="19">
        <v>10.345895520348</v>
      </c>
      <c r="FF160" s="19">
        <v>24.590492651014799</v>
      </c>
      <c r="FG160" s="19">
        <v>29.000034243580199</v>
      </c>
      <c r="FH160" s="19">
        <v>136.27423618401099</v>
      </c>
      <c r="FI160" s="19">
        <v>153.60684177294499</v>
      </c>
      <c r="FJ160" s="19">
        <v>1434.5277117118401</v>
      </c>
      <c r="FK160" s="19">
        <v>16.8617097051028</v>
      </c>
      <c r="FL160" s="19">
        <v>25.302900406033402</v>
      </c>
      <c r="FM160" s="19">
        <v>114.715759309297</v>
      </c>
      <c r="FN160" s="19">
        <v>3416.1333580149198</v>
      </c>
      <c r="FO160" s="19">
        <v>4975.6557104090998</v>
      </c>
      <c r="FP160" s="19">
        <v>99.176963946672103</v>
      </c>
      <c r="FQ160" s="19">
        <v>31558.468176655901</v>
      </c>
      <c r="FR160" s="19">
        <v>37.783013127018201</v>
      </c>
      <c r="FS160" s="19">
        <v>8.4446128074883404</v>
      </c>
      <c r="FT160" s="19">
        <v>13.490600543049201</v>
      </c>
      <c r="FU160" s="19">
        <v>302.36219343496799</v>
      </c>
      <c r="FV160" s="19">
        <v>9918.9429007980907</v>
      </c>
      <c r="FW160" s="19">
        <v>97.840446877516698</v>
      </c>
      <c r="FX160" s="19">
        <v>11.9786765333729</v>
      </c>
      <c r="FY160" s="19">
        <v>13.6558963731141</v>
      </c>
      <c r="FZ160" s="19">
        <v>289360.309672428</v>
      </c>
      <c r="GA160" s="15">
        <v>152.86500000000001</v>
      </c>
      <c r="GB160" s="15">
        <v>1663.902</v>
      </c>
      <c r="GC160" s="15">
        <v>163.995</v>
      </c>
      <c r="GD160" s="15">
        <v>5.1779999999999999</v>
      </c>
      <c r="GE160" s="15">
        <v>1621.6410000000001</v>
      </c>
      <c r="GF160" s="15">
        <v>1887.2639999999999</v>
      </c>
      <c r="GG160" s="15">
        <v>46957.37</v>
      </c>
      <c r="GH160" s="15">
        <v>0.99099999999999999</v>
      </c>
      <c r="GI160" s="15">
        <v>78.477000000000004</v>
      </c>
      <c r="GJ160" s="15">
        <v>1.7999999999999999E-2</v>
      </c>
      <c r="GK160" s="15">
        <v>2.629</v>
      </c>
      <c r="GL160" s="15">
        <v>10.242000000000001</v>
      </c>
      <c r="GM160" s="15">
        <v>0.29499999999999998</v>
      </c>
      <c r="GN160" s="15">
        <v>0</v>
      </c>
    </row>
    <row r="161" spans="1:196">
      <c r="A161" s="19" t="s">
        <v>354</v>
      </c>
      <c r="B161" s="19" t="s">
        <v>355</v>
      </c>
      <c r="C161" s="19">
        <v>0.13147834312950399</v>
      </c>
      <c r="D161" s="19">
        <v>72.069641131147804</v>
      </c>
      <c r="E161" s="19">
        <v>0.52670703597855195</v>
      </c>
      <c r="F161" s="19">
        <v>0.165055478174405</v>
      </c>
      <c r="G161" s="19">
        <v>1.17586163700963</v>
      </c>
      <c r="H161" s="19">
        <v>0.50704728460526405</v>
      </c>
      <c r="I161" s="19">
        <v>6.6777502015647698</v>
      </c>
      <c r="J161" s="19">
        <v>87.755980196050501</v>
      </c>
      <c r="K161" s="19">
        <v>0.60044995300052395</v>
      </c>
      <c r="L161" s="19">
        <v>1.8390546770136299E-2</v>
      </c>
      <c r="M161" s="19">
        <v>5.7921629846869403E-2</v>
      </c>
      <c r="N161" s="19">
        <v>0.100550327003553</v>
      </c>
      <c r="O161" s="19">
        <v>6.1156997335600405E-4</v>
      </c>
      <c r="P161" s="19">
        <v>3.8761177007680998</v>
      </c>
      <c r="Q161" s="19">
        <v>141.850117749362</v>
      </c>
      <c r="R161" s="19">
        <v>1.7872725207658102E-2</v>
      </c>
      <c r="S161" s="19">
        <v>3.2143423083406002E-2</v>
      </c>
      <c r="T161" s="39">
        <v>1.52833317457928E-7</v>
      </c>
      <c r="U161" s="19">
        <v>2.77693177046963E-2</v>
      </c>
      <c r="V161" s="19">
        <v>85.098094940657901</v>
      </c>
      <c r="W161" s="19">
        <v>2.6534003889453302E-4</v>
      </c>
      <c r="X161" s="19">
        <v>3.67331655765439</v>
      </c>
      <c r="Y161" s="19">
        <v>9.3053618945146399E-4</v>
      </c>
      <c r="Z161" s="19">
        <v>271.72963080289298</v>
      </c>
      <c r="AA161" s="19">
        <v>3.8787170852641703E-2</v>
      </c>
      <c r="AB161" s="19">
        <v>3.0149285431816199E-2</v>
      </c>
      <c r="AC161" s="39">
        <v>1.36618598763703E-7</v>
      </c>
      <c r="AD161" s="19">
        <v>2.1173531875828398E-2</v>
      </c>
      <c r="AE161" s="19">
        <v>1.18013417379823</v>
      </c>
      <c r="AF161" s="19">
        <v>6.1646980732994896</v>
      </c>
      <c r="AG161" s="19">
        <v>1.36944303148536E-2</v>
      </c>
      <c r="AH161" s="19">
        <v>4.4241307996498299E-3</v>
      </c>
      <c r="AI161" s="19">
        <v>1.57532120590703E-2</v>
      </c>
      <c r="AJ161" s="19">
        <v>116.510943210026</v>
      </c>
      <c r="AK161" s="19">
        <v>0.26146075908935101</v>
      </c>
      <c r="AL161" s="39">
        <v>5.1613857022604999E-8</v>
      </c>
      <c r="AM161" s="19">
        <v>2.8863256841768501E-3</v>
      </c>
      <c r="AN161" s="19">
        <v>5.4111817139557997E-2</v>
      </c>
      <c r="AO161" s="19">
        <v>0.15188091202038401</v>
      </c>
      <c r="AP161" s="19">
        <v>78.564299407685596</v>
      </c>
      <c r="AQ161" s="19">
        <v>5.43304747146282E-4</v>
      </c>
      <c r="AR161" s="19">
        <v>0.50702402930353896</v>
      </c>
      <c r="AS161" s="19">
        <v>46.584503970979199</v>
      </c>
      <c r="AT161" s="19">
        <v>5.3385046994255799E-3</v>
      </c>
      <c r="AU161" s="39">
        <v>1.8480033723678501E-7</v>
      </c>
      <c r="AV161" s="19">
        <v>21.878915343912201</v>
      </c>
      <c r="AW161" s="39">
        <v>5.3975618538174302E-6</v>
      </c>
      <c r="AX161" s="19">
        <v>6.9750452141871897E-3</v>
      </c>
      <c r="AY161" s="19">
        <v>6.7233507292458194E-2</v>
      </c>
      <c r="AZ161" s="19">
        <v>1.2375998315408701</v>
      </c>
      <c r="BA161" s="19">
        <v>1.99635488449449E-2</v>
      </c>
      <c r="BB161" s="19">
        <v>5.1364578508978499E-2</v>
      </c>
      <c r="BC161" s="39">
        <v>1.51079888516335E-7</v>
      </c>
      <c r="BD161" s="19">
        <v>1.7742477560022001</v>
      </c>
      <c r="BE161" s="19">
        <v>6.5772691616680504E-4</v>
      </c>
      <c r="BF161" s="19">
        <v>0.120579296642811</v>
      </c>
      <c r="BG161" s="19">
        <v>4.43825350129428E-2</v>
      </c>
      <c r="BH161" s="19">
        <v>4.8944956892206903</v>
      </c>
      <c r="BI161" s="19">
        <v>35.447090014753698</v>
      </c>
      <c r="BJ161" s="19">
        <v>2.9743352352542999E-2</v>
      </c>
      <c r="BK161" s="19">
        <v>1.2498001487931201E-3</v>
      </c>
      <c r="BL161" s="19">
        <v>0.87184087120602205</v>
      </c>
      <c r="BM161" s="19">
        <v>2661.2392546586002</v>
      </c>
      <c r="BN161" s="19">
        <v>0.368123226160876</v>
      </c>
      <c r="BO161" s="19">
        <v>316.11257816211798</v>
      </c>
      <c r="BP161" s="19">
        <v>1.9823494263952199E-3</v>
      </c>
      <c r="BQ161" s="19">
        <v>2.5910254028258601E-2</v>
      </c>
      <c r="BR161" s="39">
        <v>8.4869193058391502E-8</v>
      </c>
      <c r="BS161" s="19">
        <v>5.2157409388799202E-4</v>
      </c>
      <c r="BT161" s="19">
        <v>3.41463993609512E-3</v>
      </c>
      <c r="BU161" s="19">
        <v>6.8373035872490396E-3</v>
      </c>
      <c r="BV161" s="19">
        <v>4.0471446402443396</v>
      </c>
      <c r="BW161" s="19">
        <v>50.422617571916199</v>
      </c>
      <c r="BX161" s="19">
        <v>9.5016518739847206E-2</v>
      </c>
      <c r="BY161" s="19">
        <v>18.646670853224201</v>
      </c>
      <c r="BZ161" s="19">
        <v>3.5420296386522701</v>
      </c>
      <c r="CA161" s="19">
        <v>0.376458057978594</v>
      </c>
      <c r="CB161" s="19">
        <v>1.3736829466140701</v>
      </c>
      <c r="CC161" s="19">
        <v>0.54579388974564902</v>
      </c>
      <c r="CD161" s="19">
        <v>5.5534723385611899</v>
      </c>
      <c r="CE161" s="19">
        <v>186.78746528757401</v>
      </c>
      <c r="CF161" s="19">
        <v>1.7846158871688699E-4</v>
      </c>
      <c r="CG161" s="19">
        <v>0.98042510336039401</v>
      </c>
      <c r="CH161" s="19">
        <v>0.54085248986312895</v>
      </c>
      <c r="CI161" s="19">
        <v>0.47518945837754301</v>
      </c>
      <c r="CJ161" s="19">
        <v>2.5042414978418501E-2</v>
      </c>
      <c r="CK161" s="39">
        <v>9.3678467552627204E-8</v>
      </c>
      <c r="CL161" s="19">
        <v>0.112858293977092</v>
      </c>
      <c r="CM161" s="19">
        <v>1.3454670674858E-2</v>
      </c>
      <c r="CN161" s="39">
        <v>9.2864280894150201E-8</v>
      </c>
      <c r="CO161" s="19">
        <v>2.1274034298665199</v>
      </c>
      <c r="CP161" s="19">
        <v>0.22858793791326701</v>
      </c>
      <c r="CQ161" s="39">
        <v>1.35762914838917E-7</v>
      </c>
      <c r="CR161" s="19">
        <v>8.4082959522831604E-4</v>
      </c>
      <c r="CS161" s="19">
        <v>0.54795456584172797</v>
      </c>
      <c r="CT161" s="19">
        <v>2.18672249929514</v>
      </c>
      <c r="CU161" s="19">
        <v>2.9392263036461799</v>
      </c>
      <c r="CV161" s="19">
        <v>1.22643789270592E-3</v>
      </c>
      <c r="CW161" s="39">
        <v>1.2562390521376699E-7</v>
      </c>
      <c r="CX161" s="19">
        <v>0.151792553356729</v>
      </c>
      <c r="CY161" s="19">
        <v>1.29295335800945E-2</v>
      </c>
      <c r="CZ161" s="19">
        <v>3.9887943179250103E-2</v>
      </c>
      <c r="DA161" s="19">
        <v>5.7772561149891301E-2</v>
      </c>
      <c r="DB161" s="19">
        <v>1.8118188885552101E-2</v>
      </c>
      <c r="DC161" s="19">
        <v>5.8690766485455702E-2</v>
      </c>
      <c r="DD161" s="19">
        <v>2.9725933056983802</v>
      </c>
      <c r="DE161" s="19">
        <v>7.1153635087928893E-2</v>
      </c>
      <c r="DF161" s="19">
        <v>28.8718427546433</v>
      </c>
      <c r="DG161" s="19">
        <v>6.6807504234068199E-2</v>
      </c>
      <c r="DH161" s="19">
        <v>2.02921677130288E-3</v>
      </c>
      <c r="DI161" s="39">
        <v>1.6953171881372699E-5</v>
      </c>
      <c r="DJ161" s="19">
        <v>2.4103407175831999E-2</v>
      </c>
      <c r="DK161" s="19">
        <v>1.28062941613016E-2</v>
      </c>
      <c r="DL161" s="19">
        <v>71.891808002341904</v>
      </c>
      <c r="DM161" s="19">
        <v>0.108843079310812</v>
      </c>
      <c r="DN161" s="19">
        <v>3.8762914202916302E-4</v>
      </c>
      <c r="DO161" s="19">
        <v>2.81109096623544E-2</v>
      </c>
      <c r="DP161" s="19">
        <v>0.44215826454996898</v>
      </c>
      <c r="DQ161" s="19">
        <v>2.2191901127560199</v>
      </c>
      <c r="DR161" s="19">
        <v>0.25399103324984201</v>
      </c>
      <c r="DS161" s="19">
        <v>0.50563502890434697</v>
      </c>
      <c r="DT161" s="19">
        <v>5.3636968913395797E-2</v>
      </c>
      <c r="DU161" s="19">
        <v>0.54508985017848399</v>
      </c>
      <c r="DV161" s="19">
        <v>1.3517490773712201E-3</v>
      </c>
      <c r="DW161" s="19">
        <v>4.3760155200109098E-2</v>
      </c>
      <c r="DX161" s="19">
        <v>0.17195252109294701</v>
      </c>
      <c r="DY161" s="19">
        <v>43.255137801233801</v>
      </c>
      <c r="DZ161" s="19">
        <v>6.3574496229784296</v>
      </c>
      <c r="EA161" s="19">
        <v>0.43988783680624599</v>
      </c>
      <c r="EB161" s="19">
        <v>1.1201546294203899</v>
      </c>
      <c r="EC161" s="19">
        <v>3.2806578880555302</v>
      </c>
      <c r="ED161" s="19">
        <v>120.86242296068799</v>
      </c>
      <c r="EE161" s="19">
        <v>55.424820427785498</v>
      </c>
      <c r="EF161" s="19">
        <v>6.3789034422778498E-3</v>
      </c>
      <c r="EG161" s="19">
        <v>5.3917859222523401E-3</v>
      </c>
      <c r="EH161" s="39">
        <v>1.10252574062211E-7</v>
      </c>
      <c r="EI161" s="19">
        <v>1.97179103157419</v>
      </c>
      <c r="EJ161" s="19">
        <v>2.3285051286676999E-2</v>
      </c>
      <c r="EK161" s="19">
        <v>335.19891863805202</v>
      </c>
      <c r="EL161" s="19">
        <v>1.32441057502528E-2</v>
      </c>
      <c r="EM161" s="19">
        <v>0.33863280369399801</v>
      </c>
      <c r="EN161" s="19">
        <v>49.013834148596501</v>
      </c>
      <c r="EO161" s="19">
        <v>69.511145054112703</v>
      </c>
      <c r="EP161" s="39">
        <v>1.3775536500684599E-5</v>
      </c>
      <c r="EQ161" s="39">
        <v>4.78893158955189E-10</v>
      </c>
      <c r="ER161" s="19">
        <v>6.8000126546258004</v>
      </c>
      <c r="ES161" s="39">
        <v>2.80841100332325E-7</v>
      </c>
      <c r="ET161" s="19">
        <v>125.21391847034501</v>
      </c>
      <c r="EU161" s="19">
        <v>2.4094577698179801E-2</v>
      </c>
      <c r="EV161" s="19">
        <v>0.15079330288492601</v>
      </c>
      <c r="EW161" s="19">
        <v>0.92651773601192799</v>
      </c>
      <c r="EX161" s="19">
        <v>1.2238437525171701E-2</v>
      </c>
      <c r="EY161" s="19">
        <v>42.914480912624803</v>
      </c>
      <c r="EZ161" s="19">
        <v>36.754277412905402</v>
      </c>
      <c r="FA161" s="19">
        <v>7.70000465630679E-2</v>
      </c>
      <c r="FB161" s="19">
        <v>20.263632398233799</v>
      </c>
      <c r="FC161" s="19">
        <v>1.1923467480525101E-3</v>
      </c>
      <c r="FD161" s="19">
        <v>0.57848321964631799</v>
      </c>
      <c r="FE161" s="19">
        <v>0</v>
      </c>
      <c r="FF161" s="39">
        <v>1.21837769872516E-7</v>
      </c>
      <c r="FG161" s="19">
        <v>9.9173288481336202E-3</v>
      </c>
      <c r="FH161" s="19">
        <v>3.0576417751199E-2</v>
      </c>
      <c r="FI161" s="19">
        <v>0.13222416826679201</v>
      </c>
      <c r="FJ161" s="19">
        <v>82.081079903411194</v>
      </c>
      <c r="FK161" s="19">
        <v>0.27920039422845899</v>
      </c>
      <c r="FL161" s="19">
        <v>2.49670488222349E-2</v>
      </c>
      <c r="FM161" s="19">
        <v>7.6210914547009798</v>
      </c>
      <c r="FN161" s="19">
        <v>2.7963281925203201</v>
      </c>
      <c r="FO161" s="19">
        <v>85.497848313053098</v>
      </c>
      <c r="FP161" s="19">
        <v>1.0819706751507899E-2</v>
      </c>
      <c r="FQ161" s="19">
        <v>59.024347312497703</v>
      </c>
      <c r="FR161" s="19">
        <v>0.191272526247491</v>
      </c>
      <c r="FS161" s="19">
        <v>1.9203064731476399E-2</v>
      </c>
      <c r="FT161" s="39">
        <v>9.0703962073832101E-8</v>
      </c>
      <c r="FU161" s="19">
        <v>1.3839679839544801E-2</v>
      </c>
      <c r="FV161" s="19">
        <v>1.3213739378577201</v>
      </c>
      <c r="FW161" s="19">
        <v>0.15400910097196799</v>
      </c>
      <c r="FX161" s="19">
        <v>2.0992754142550599E-2</v>
      </c>
      <c r="FY161" s="19">
        <v>1.9467390063966899E-2</v>
      </c>
      <c r="FZ161" s="19">
        <v>5520.3956201921101</v>
      </c>
      <c r="GA161" s="15">
        <v>0</v>
      </c>
      <c r="GB161" s="15">
        <v>1.2E-2</v>
      </c>
      <c r="GC161" s="15">
        <v>1.895</v>
      </c>
      <c r="GD161" s="15">
        <v>0.14599999999999999</v>
      </c>
      <c r="GE161" s="15">
        <v>4.6289999999999996</v>
      </c>
      <c r="GF161" s="15">
        <v>6.9000000000000006E-2</v>
      </c>
      <c r="GG161" s="15">
        <v>3.3959999999999999</v>
      </c>
      <c r="GH161" s="15">
        <v>3.2309999999999999</v>
      </c>
      <c r="GI161" s="15">
        <v>16.062000000000001</v>
      </c>
      <c r="GJ161" s="15">
        <v>0</v>
      </c>
      <c r="GK161" s="15">
        <v>0.04</v>
      </c>
      <c r="GL161" s="15">
        <v>0</v>
      </c>
      <c r="GM161" s="15">
        <v>0</v>
      </c>
      <c r="GN161" s="15">
        <v>1.0999999999999999E-2</v>
      </c>
    </row>
    <row r="162" spans="1:196">
      <c r="A162" s="19" t="s">
        <v>49</v>
      </c>
      <c r="B162" s="19" t="s">
        <v>456</v>
      </c>
      <c r="C162" s="39">
        <v>2.23319148755655E-6</v>
      </c>
      <c r="D162" s="39">
        <v>5.7077691469452696E-6</v>
      </c>
      <c r="E162" s="39">
        <v>5.0683016508824602E-6</v>
      </c>
      <c r="F162" s="19">
        <v>12.233143084471401</v>
      </c>
      <c r="G162" s="19">
        <v>1.6250795102412701E-4</v>
      </c>
      <c r="H162" s="19">
        <v>3.39021194903831</v>
      </c>
      <c r="I162" s="19">
        <v>146.29082367255299</v>
      </c>
      <c r="J162" s="19">
        <v>2.0548651675127701E-2</v>
      </c>
      <c r="K162" s="39">
        <v>8.1430713551922506E-6</v>
      </c>
      <c r="L162" s="39">
        <v>1.2108011252206699E-6</v>
      </c>
      <c r="M162" s="19">
        <v>5.06562528501317E-2</v>
      </c>
      <c r="N162" s="19">
        <v>0.421244000743554</v>
      </c>
      <c r="O162" s="19">
        <v>7.2930022702055904E-3</v>
      </c>
      <c r="P162" s="19">
        <v>6.8743790354230394E-2</v>
      </c>
      <c r="Q162" s="19">
        <v>25.194284169390599</v>
      </c>
      <c r="R162" s="39">
        <v>2.4321590756637901E-6</v>
      </c>
      <c r="S162" s="19">
        <v>4.93282024271108E-2</v>
      </c>
      <c r="T162" s="39">
        <v>5.5268045377304397E-6</v>
      </c>
      <c r="U162" s="19">
        <v>2.00763086459722E-2</v>
      </c>
      <c r="V162" s="19">
        <v>0.12303357189013001</v>
      </c>
      <c r="W162" s="39">
        <v>3.4159853954094901E-6</v>
      </c>
      <c r="X162" s="19">
        <v>4.2610319810473897E-2</v>
      </c>
      <c r="Y162" s="19">
        <v>0.27054748964272701</v>
      </c>
      <c r="Z162" s="39">
        <v>1.22805481432923E-6</v>
      </c>
      <c r="AA162" s="19">
        <v>0.18741010810877101</v>
      </c>
      <c r="AB162" s="39">
        <v>5.4281303977013702E-6</v>
      </c>
      <c r="AC162" s="19">
        <v>0.33279314756475298</v>
      </c>
      <c r="AD162" s="19">
        <v>0.35867433536368798</v>
      </c>
      <c r="AE162" s="19">
        <v>5.2062421014785303E-3</v>
      </c>
      <c r="AF162" s="19">
        <v>0.68837404451721096</v>
      </c>
      <c r="AG162" s="39">
        <v>4.1130239972268201E-6</v>
      </c>
      <c r="AH162" s="39">
        <v>2.2656776692057201E-5</v>
      </c>
      <c r="AI162" s="19">
        <v>2.9370639387853699E-3</v>
      </c>
      <c r="AJ162" s="19">
        <v>30.448442812558699</v>
      </c>
      <c r="AK162" s="19">
        <v>2.2823297461762298E-3</v>
      </c>
      <c r="AL162" s="39">
        <v>1.5845041421037899E-6</v>
      </c>
      <c r="AM162" s="39">
        <v>2.5369858719933999E-6</v>
      </c>
      <c r="AN162" s="19">
        <v>1.7392473033906E-4</v>
      </c>
      <c r="AO162" s="19">
        <v>0.179778793973916</v>
      </c>
      <c r="AP162" s="19">
        <v>1.5547092039768499E-2</v>
      </c>
      <c r="AQ162" s="39">
        <v>5.8952412221687499E-6</v>
      </c>
      <c r="AR162" s="19">
        <v>20.117429851495</v>
      </c>
      <c r="AS162" s="19">
        <v>6.6814162665429597E-4</v>
      </c>
      <c r="AT162" s="39">
        <v>1.0245214848990599E-6</v>
      </c>
      <c r="AU162" s="39">
        <v>8.2566500788383708E-6</v>
      </c>
      <c r="AV162" s="19">
        <v>32.759547880144098</v>
      </c>
      <c r="AW162" s="39">
        <v>3.8569597942637398E-7</v>
      </c>
      <c r="AX162" s="19">
        <v>0.75269460277162903</v>
      </c>
      <c r="AY162" s="19">
        <v>0.409213973433182</v>
      </c>
      <c r="AZ162" s="39">
        <v>3.0009619651690802E-6</v>
      </c>
      <c r="BA162" s="19">
        <v>1.7155853963326501E-2</v>
      </c>
      <c r="BB162" s="39">
        <v>1.7164900630735799E-5</v>
      </c>
      <c r="BC162" s="39">
        <v>3.48724891745678E-6</v>
      </c>
      <c r="BD162" s="19">
        <v>2.1876869411829999E-3</v>
      </c>
      <c r="BE162" s="19">
        <v>1.1271427643759701E-2</v>
      </c>
      <c r="BF162" s="19">
        <v>0.29878689919039902</v>
      </c>
      <c r="BG162" s="19">
        <v>2.3907575627977402</v>
      </c>
      <c r="BH162" s="19">
        <v>108.544981926014</v>
      </c>
      <c r="BI162" s="19">
        <v>0.62644659543181602</v>
      </c>
      <c r="BJ162" s="39">
        <v>5.1835509738451802E-6</v>
      </c>
      <c r="BK162" s="39">
        <v>1.1409174949547699E-6</v>
      </c>
      <c r="BL162" s="39">
        <v>3.6038278307198701E-6</v>
      </c>
      <c r="BM162" s="19">
        <v>169.77476664224</v>
      </c>
      <c r="BN162" s="19">
        <v>4.0749843671140401E-2</v>
      </c>
      <c r="BO162" s="19">
        <v>0.87078566543609803</v>
      </c>
      <c r="BP162" s="39">
        <v>4.2816725598288701E-6</v>
      </c>
      <c r="BQ162" s="39">
        <v>4.29673296932293E-6</v>
      </c>
      <c r="BR162" s="39">
        <v>4.2564353767374998E-6</v>
      </c>
      <c r="BS162" s="39">
        <v>3.559118885902E-6</v>
      </c>
      <c r="BT162" s="19">
        <v>3.42245798266907E-2</v>
      </c>
      <c r="BU162" s="19">
        <v>3.5041322162863403E-2</v>
      </c>
      <c r="BV162" s="19">
        <v>2.8834559252426999</v>
      </c>
      <c r="BW162" s="19">
        <v>3.8419428456057003E-2</v>
      </c>
      <c r="BX162" s="39">
        <v>1.3085022634091001E-6</v>
      </c>
      <c r="BY162" s="19">
        <v>0.28243006736999798</v>
      </c>
      <c r="BZ162" s="19">
        <v>216.06978998877901</v>
      </c>
      <c r="CA162" s="39">
        <v>5.8221227617866899E-6</v>
      </c>
      <c r="CB162" s="39">
        <v>3.2728289827772901E-6</v>
      </c>
      <c r="CC162" s="19">
        <v>0.469626079777202</v>
      </c>
      <c r="CD162" s="19">
        <v>0.29712627721547102</v>
      </c>
      <c r="CE162" s="19">
        <v>0.575733716799262</v>
      </c>
      <c r="CF162" s="39">
        <v>4.0718488354060599E-6</v>
      </c>
      <c r="CG162" s="19">
        <v>36.802272384556801</v>
      </c>
      <c r="CH162" s="39">
        <v>4.34482543809962E-6</v>
      </c>
      <c r="CI162" s="19">
        <v>1.05553723950164E-2</v>
      </c>
      <c r="CJ162" s="19">
        <v>5.0002967642832603</v>
      </c>
      <c r="CK162" s="19">
        <v>3.5321187117917199</v>
      </c>
      <c r="CL162" s="19">
        <v>2.40862160063905E-2</v>
      </c>
      <c r="CM162" s="19">
        <v>5.9743901135050903E-2</v>
      </c>
      <c r="CN162" s="39">
        <v>3.1996814103375301E-6</v>
      </c>
      <c r="CO162" s="39">
        <v>9.1552043442802901E-7</v>
      </c>
      <c r="CP162" s="19">
        <v>59.717231201242299</v>
      </c>
      <c r="CQ162" s="39">
        <v>7.4206750731924396E-6</v>
      </c>
      <c r="CR162" s="19">
        <v>4.7210545196180602</v>
      </c>
      <c r="CS162" s="19">
        <v>67.197251682383694</v>
      </c>
      <c r="CT162" s="19">
        <v>0.67398560958732601</v>
      </c>
      <c r="CU162" s="19">
        <v>1.2960004043373399E-3</v>
      </c>
      <c r="CV162" s="19">
        <v>2.3609573196509302E-3</v>
      </c>
      <c r="CW162" s="39">
        <v>4.7005088996139103E-6</v>
      </c>
      <c r="CX162" s="19">
        <v>2.3829461939476699</v>
      </c>
      <c r="CY162" s="39">
        <v>7.2693100941899501E-6</v>
      </c>
      <c r="CZ162" s="19">
        <v>3.0056320624493602</v>
      </c>
      <c r="DA162" s="19">
        <v>1.1999335721035299E-3</v>
      </c>
      <c r="DB162" s="19">
        <v>5.6267738234837301</v>
      </c>
      <c r="DC162" s="19">
        <v>3.3887988407711102E-2</v>
      </c>
      <c r="DD162" s="19">
        <v>6.0075803591531303</v>
      </c>
      <c r="DE162" s="39">
        <v>1.17600385275767E-5</v>
      </c>
      <c r="DF162" s="19">
        <v>3.7687781126248897E-2</v>
      </c>
      <c r="DG162" s="39">
        <v>5.9087208583864697E-6</v>
      </c>
      <c r="DH162" s="19">
        <v>4.6503314677452202E-2</v>
      </c>
      <c r="DI162" s="19">
        <v>5.70917469814455E-2</v>
      </c>
      <c r="DJ162" s="19">
        <v>4.1738220703385002E-4</v>
      </c>
      <c r="DK162" s="19">
        <v>8.0687829902996704E-3</v>
      </c>
      <c r="DL162" s="19">
        <v>69.841999345533097</v>
      </c>
      <c r="DM162" s="19">
        <v>11.6504931011061</v>
      </c>
      <c r="DN162" s="19">
        <v>3.0538146665476198</v>
      </c>
      <c r="DO162" s="19">
        <v>4.8282654770898499E-2</v>
      </c>
      <c r="DP162" s="19">
        <v>3.7326051535709701</v>
      </c>
      <c r="DQ162" s="19">
        <v>2.65151742596875E-2</v>
      </c>
      <c r="DR162" s="39">
        <v>3.1053193292652999E-6</v>
      </c>
      <c r="DS162" s="19">
        <v>13.7072382408896</v>
      </c>
      <c r="DT162" s="39">
        <v>1.8551956519091999E-6</v>
      </c>
      <c r="DU162" s="19">
        <v>1.6167130459958901</v>
      </c>
      <c r="DV162" s="39">
        <v>2.5459643610856198E-6</v>
      </c>
      <c r="DW162" s="19">
        <v>2.1304467230338998E-2</v>
      </c>
      <c r="DX162" s="19">
        <v>29.3758974193676</v>
      </c>
      <c r="DY162" s="19">
        <v>0.54334439303984094</v>
      </c>
      <c r="DZ162" s="19">
        <v>80.109278063904</v>
      </c>
      <c r="EA162" s="39">
        <v>1.0069498365019E-5</v>
      </c>
      <c r="EB162" s="19">
        <v>4.1969009863017097E-2</v>
      </c>
      <c r="EC162" s="39">
        <v>3.6334699835433298E-6</v>
      </c>
      <c r="ED162" s="19">
        <v>3.4287626458077598E-3</v>
      </c>
      <c r="EE162" s="19">
        <v>4.9290034912709304</v>
      </c>
      <c r="EF162" s="19">
        <v>1.00269152918291E-2</v>
      </c>
      <c r="EG162" s="39">
        <v>1.32004758138062E-6</v>
      </c>
      <c r="EH162" s="19">
        <v>0.38094708273746403</v>
      </c>
      <c r="EI162" s="19">
        <v>3.8332766075084699</v>
      </c>
      <c r="EJ162" s="19">
        <v>0.21653292521072401</v>
      </c>
      <c r="EK162" s="19">
        <v>3.1388577325172799E-2</v>
      </c>
      <c r="EL162" s="39">
        <v>6.0442648022565399E-6</v>
      </c>
      <c r="EM162" s="19">
        <v>181.62669232823001</v>
      </c>
      <c r="EN162" s="19">
        <v>9.5987520005831398E-3</v>
      </c>
      <c r="EO162" s="19">
        <v>0.163531493422473</v>
      </c>
      <c r="EP162" s="19">
        <v>1.0037954997707701</v>
      </c>
      <c r="EQ162" s="39">
        <v>2.7757622261771401E-8</v>
      </c>
      <c r="ER162" s="19">
        <v>1.3134060227003901</v>
      </c>
      <c r="ES162" s="39">
        <v>1.8446090577276801E-5</v>
      </c>
      <c r="ET162" s="19">
        <v>0.79200843091262196</v>
      </c>
      <c r="EU162" s="19">
        <v>0.75716864015440399</v>
      </c>
      <c r="EV162" s="19">
        <v>1.6437186736150598E-2</v>
      </c>
      <c r="EW162" s="19">
        <v>105.939812817732</v>
      </c>
      <c r="EX162" s="39">
        <v>3.56277296233795E-6</v>
      </c>
      <c r="EY162" s="19">
        <v>0.82687492385425998</v>
      </c>
      <c r="EZ162" s="19">
        <v>4.1033058838802701</v>
      </c>
      <c r="FA162" s="19">
        <v>0.25728723805259401</v>
      </c>
      <c r="FB162" s="19">
        <v>11.9873496575876</v>
      </c>
      <c r="FC162" s="39">
        <v>1.9024156734344201E-6</v>
      </c>
      <c r="FD162" s="19">
        <v>0.28808770220415397</v>
      </c>
      <c r="FE162" s="39">
        <v>2.6899111634923199E-6</v>
      </c>
      <c r="FF162" s="19">
        <v>0</v>
      </c>
      <c r="FG162" s="39">
        <v>5.4572094356856999E-7</v>
      </c>
      <c r="FH162" s="19">
        <v>6.2313804229636597E-3</v>
      </c>
      <c r="FI162" s="39">
        <v>4.1423583259922998E-6</v>
      </c>
      <c r="FJ162" s="19">
        <v>5.3975654466703301E-3</v>
      </c>
      <c r="FK162" s="39">
        <v>3.2478789845599098E-6</v>
      </c>
      <c r="FL162" s="19">
        <v>22.6322001346227</v>
      </c>
      <c r="FM162" s="19">
        <v>0.37301110741964399</v>
      </c>
      <c r="FN162" s="39">
        <v>3.8578586432319803E-6</v>
      </c>
      <c r="FO162" s="19">
        <v>0.33961767214510402</v>
      </c>
      <c r="FP162" s="19">
        <v>6.0347192995556798E-2</v>
      </c>
      <c r="FQ162" s="19">
        <v>483.67956882981503</v>
      </c>
      <c r="FR162" s="39">
        <v>3.79703797317053E-6</v>
      </c>
      <c r="FS162" s="39">
        <v>2.5632026432323401E-6</v>
      </c>
      <c r="FT162" s="19">
        <v>9.2835744972117704E-2</v>
      </c>
      <c r="FU162" s="19">
        <v>0.39992985896779198</v>
      </c>
      <c r="FV162" s="19">
        <v>0.11443215414743201</v>
      </c>
      <c r="FW162" s="39">
        <v>3.1338455795958701E-6</v>
      </c>
      <c r="FX162" s="19">
        <v>0.15028952948275401</v>
      </c>
      <c r="FY162" s="19">
        <v>0.76996760557416799</v>
      </c>
      <c r="FZ162" s="19">
        <v>2013.5411792560601</v>
      </c>
      <c r="GA162" s="15">
        <v>22.774000000000001</v>
      </c>
      <c r="GB162" s="15">
        <v>0</v>
      </c>
      <c r="GC162" s="15">
        <v>0</v>
      </c>
      <c r="GD162" s="15">
        <v>12.186999999999999</v>
      </c>
      <c r="GE162" s="15">
        <v>23.594999999999999</v>
      </c>
      <c r="GF162" s="15">
        <v>0</v>
      </c>
      <c r="GG162" s="15">
        <v>0</v>
      </c>
      <c r="GH162" s="15">
        <v>0</v>
      </c>
      <c r="GI162" s="15">
        <v>0</v>
      </c>
      <c r="GJ162" s="15">
        <v>0</v>
      </c>
      <c r="GK162" s="15">
        <v>0</v>
      </c>
      <c r="GL162" s="15">
        <v>0</v>
      </c>
      <c r="GM162" s="15">
        <v>0</v>
      </c>
      <c r="GN162" s="15">
        <v>0</v>
      </c>
    </row>
    <row r="163" spans="1:196">
      <c r="A163" s="19" t="s">
        <v>457</v>
      </c>
      <c r="B163" s="19" t="s">
        <v>458</v>
      </c>
      <c r="C163" s="39">
        <v>1.5421084903494301E-7</v>
      </c>
      <c r="D163" s="19">
        <v>1.16033228360362E-2</v>
      </c>
      <c r="E163" s="19">
        <v>0.61022854298396201</v>
      </c>
      <c r="F163" s="19">
        <v>0.42655860897588999</v>
      </c>
      <c r="G163" s="39">
        <v>2.45244621110672E-5</v>
      </c>
      <c r="H163" s="19">
        <v>1.3892942088367799</v>
      </c>
      <c r="I163" s="19">
        <v>28.6617410757292</v>
      </c>
      <c r="J163" s="19">
        <v>1.75124298241696E-2</v>
      </c>
      <c r="K163" s="39">
        <v>2.5031923342103298E-7</v>
      </c>
      <c r="L163" s="19">
        <v>2.3124951055443099E-2</v>
      </c>
      <c r="M163" s="19">
        <v>2.2866857417084899E-3</v>
      </c>
      <c r="N163" s="19">
        <v>14.7199474038399</v>
      </c>
      <c r="O163" s="39">
        <v>5.12662228000878E-6</v>
      </c>
      <c r="P163" s="19">
        <v>3.4539730811844201E-2</v>
      </c>
      <c r="Q163" s="19">
        <v>22.594818610345101</v>
      </c>
      <c r="R163" s="39">
        <v>2.4096046939421101E-5</v>
      </c>
      <c r="S163" s="19">
        <v>94.997026926304301</v>
      </c>
      <c r="T163" s="19">
        <v>4.4200523566858503E-2</v>
      </c>
      <c r="U163" s="19">
        <v>6.0709581706510996E-3</v>
      </c>
      <c r="V163" s="19">
        <v>5.1731582366755201E-2</v>
      </c>
      <c r="W163" s="19">
        <v>8.6670574772061595E-4</v>
      </c>
      <c r="X163" s="19">
        <v>6.5694660504830998E-2</v>
      </c>
      <c r="Y163" s="19">
        <v>2.47677990664773E-4</v>
      </c>
      <c r="Z163" s="19">
        <v>0.79219046781264002</v>
      </c>
      <c r="AA163" s="19">
        <v>263.978741548497</v>
      </c>
      <c r="AB163" s="19">
        <v>2.7939221225001899E-2</v>
      </c>
      <c r="AC163" s="19">
        <v>8.3909265442631007</v>
      </c>
      <c r="AD163" s="19">
        <v>3.9857682718436498E-3</v>
      </c>
      <c r="AE163" s="19">
        <v>7.22341403378518</v>
      </c>
      <c r="AF163" s="19">
        <v>34.574412107437098</v>
      </c>
      <c r="AG163" s="19">
        <v>0.90214369700564301</v>
      </c>
      <c r="AH163" s="19">
        <v>3.8793508463547699</v>
      </c>
      <c r="AI163" s="19">
        <v>4.0472399719911198E-4</v>
      </c>
      <c r="AJ163" s="19">
        <v>27.249750046346001</v>
      </c>
      <c r="AK163" s="19">
        <v>10.868390188914899</v>
      </c>
      <c r="AL163" s="19">
        <v>3.39455886965387E-2</v>
      </c>
      <c r="AM163" s="19">
        <v>7.82076392845235</v>
      </c>
      <c r="AN163" s="19">
        <v>3.8261204524327401E-2</v>
      </c>
      <c r="AO163" s="19">
        <v>64.637331360093697</v>
      </c>
      <c r="AP163" s="19">
        <v>6.9906301607214902E-4</v>
      </c>
      <c r="AQ163" s="39">
        <v>5.8954077570228098E-5</v>
      </c>
      <c r="AR163" s="19">
        <v>0.10722527431182401</v>
      </c>
      <c r="AS163" s="19">
        <v>0.27379071287908802</v>
      </c>
      <c r="AT163" s="19">
        <v>3.4044872825930899E-3</v>
      </c>
      <c r="AU163" s="19">
        <v>8.4328593156110703</v>
      </c>
      <c r="AV163" s="19">
        <v>23.398531905675299</v>
      </c>
      <c r="AW163" s="19">
        <v>4.6694761251516101E-3</v>
      </c>
      <c r="AX163" s="19">
        <v>41.9707195341743</v>
      </c>
      <c r="AY163" s="39">
        <v>1.9165396700776699E-7</v>
      </c>
      <c r="AZ163" s="19">
        <v>0.198850962632343</v>
      </c>
      <c r="BA163" s="19">
        <v>3.7909860716533398E-4</v>
      </c>
      <c r="BB163" s="19">
        <v>3.5002498122722101</v>
      </c>
      <c r="BC163" s="39">
        <v>2.6622504230669002E-7</v>
      </c>
      <c r="BD163" s="19">
        <v>1.3413382203948601</v>
      </c>
      <c r="BE163" s="19">
        <v>0.121006974262823</v>
      </c>
      <c r="BF163" s="19">
        <v>2.4008367062575701E-2</v>
      </c>
      <c r="BG163" s="19">
        <v>4.6672711639854897E-2</v>
      </c>
      <c r="BH163" s="19">
        <v>1.8469536599626999E-2</v>
      </c>
      <c r="BI163" s="19">
        <v>62.718976298356203</v>
      </c>
      <c r="BJ163" s="19">
        <v>8.0510255638359904</v>
      </c>
      <c r="BK163" s="19">
        <v>0.34183512369448699</v>
      </c>
      <c r="BL163" s="19">
        <v>1.8007730969245E-2</v>
      </c>
      <c r="BM163" s="19">
        <v>4.4587422431364097</v>
      </c>
      <c r="BN163" s="19">
        <v>88.692439754787699</v>
      </c>
      <c r="BO163" s="19">
        <v>4.3102733993470901</v>
      </c>
      <c r="BP163" s="19">
        <v>3.6779193385900799E-2</v>
      </c>
      <c r="BQ163" s="19">
        <v>11.5704663540902</v>
      </c>
      <c r="BR163" s="19">
        <v>1.71781067252696</v>
      </c>
      <c r="BS163" s="19">
        <v>1.40423697652009E-2</v>
      </c>
      <c r="BT163" s="39">
        <v>1.6131709329257501E-7</v>
      </c>
      <c r="BU163" s="19">
        <v>7.3632193602739199E-3</v>
      </c>
      <c r="BV163" s="19">
        <v>0.66059377499835603</v>
      </c>
      <c r="BW163" s="19">
        <v>1.3094183339792601E-2</v>
      </c>
      <c r="BX163" s="19">
        <v>1.5065948654410801E-2</v>
      </c>
      <c r="BY163" s="19">
        <v>128.078615043925</v>
      </c>
      <c r="BZ163" s="19">
        <v>22.216235170463101</v>
      </c>
      <c r="CA163" s="19">
        <v>1.8064524923270101E-2</v>
      </c>
      <c r="CB163" s="19">
        <v>2.7892570155989799E-2</v>
      </c>
      <c r="CC163" s="19">
        <v>6.7021597807335104E-2</v>
      </c>
      <c r="CD163" s="19">
        <v>0.14422968829374999</v>
      </c>
      <c r="CE163" s="19">
        <v>12.4392169239923</v>
      </c>
      <c r="CF163" s="19">
        <v>3.55464813636539E-3</v>
      </c>
      <c r="CG163" s="19">
        <v>0.31698649797762701</v>
      </c>
      <c r="CH163" s="19">
        <v>2.4019448318317899E-2</v>
      </c>
      <c r="CI163" s="19">
        <v>1.4937094216073701E-3</v>
      </c>
      <c r="CJ163" s="19">
        <v>6.1585077107369601E-2</v>
      </c>
      <c r="CK163" s="39">
        <v>1.8094039570976899E-7</v>
      </c>
      <c r="CL163" s="19">
        <v>1.5227661317227499E-2</v>
      </c>
      <c r="CM163" s="39">
        <v>1.0447225645671101E-7</v>
      </c>
      <c r="CN163" s="19">
        <v>6.3486663177849904E-3</v>
      </c>
      <c r="CO163" s="19">
        <v>1.32889451361498E-2</v>
      </c>
      <c r="CP163" s="19">
        <v>16.679519147884101</v>
      </c>
      <c r="CQ163" s="39">
        <v>2.5819309725795501E-7</v>
      </c>
      <c r="CR163" s="19">
        <v>0.31233497104962499</v>
      </c>
      <c r="CS163" s="19">
        <v>2.99223502247042E-2</v>
      </c>
      <c r="CT163" s="39">
        <v>9.7178083630602305E-5</v>
      </c>
      <c r="CU163" s="19">
        <v>1.8105464629218401E-2</v>
      </c>
      <c r="CV163" s="19">
        <v>4.47775676178905E-2</v>
      </c>
      <c r="CW163" s="19">
        <v>4.5000646031136099E-2</v>
      </c>
      <c r="CX163" s="19">
        <v>22.419833661780299</v>
      </c>
      <c r="CY163" s="39">
        <v>2.3553912694042501E-7</v>
      </c>
      <c r="CZ163" s="19">
        <v>98.712082591118502</v>
      </c>
      <c r="DA163" s="19">
        <v>4.5331027070405198E-2</v>
      </c>
      <c r="DB163" s="19">
        <v>7.9810473137161803E-2</v>
      </c>
      <c r="DC163" s="19">
        <v>0.243458128756534</v>
      </c>
      <c r="DD163" s="19">
        <v>3.1013219294246198E-2</v>
      </c>
      <c r="DE163" s="39">
        <v>3.1125736392926498E-7</v>
      </c>
      <c r="DF163" s="19">
        <v>5.8165567413652502E-2</v>
      </c>
      <c r="DG163" s="19">
        <v>16.521432447368301</v>
      </c>
      <c r="DH163" s="19">
        <v>0.36002155639338301</v>
      </c>
      <c r="DI163" s="19">
        <v>3.7624381500633998E-2</v>
      </c>
      <c r="DJ163" s="19">
        <v>3.71760644900399</v>
      </c>
      <c r="DK163" s="19">
        <v>1.1457664715907201</v>
      </c>
      <c r="DL163" s="19">
        <v>15.0163086689015</v>
      </c>
      <c r="DM163" s="19">
        <v>8.5099655745262195E-2</v>
      </c>
      <c r="DN163" s="19">
        <v>1.6809367930718799E-4</v>
      </c>
      <c r="DO163" s="19">
        <v>173.96648016697401</v>
      </c>
      <c r="DP163" s="19">
        <v>74.301810879564499</v>
      </c>
      <c r="DQ163" s="19">
        <v>2.0364397364838201E-2</v>
      </c>
      <c r="DR163" s="19">
        <v>2.45391103456612E-2</v>
      </c>
      <c r="DS163" s="19">
        <v>8.6706239009366595</v>
      </c>
      <c r="DT163" s="19">
        <v>9.9406728599762406E-2</v>
      </c>
      <c r="DU163" s="39">
        <v>3.1256011842075101E-7</v>
      </c>
      <c r="DV163" s="39">
        <v>1.77949146101173E-7</v>
      </c>
      <c r="DW163" s="39">
        <v>9.09268596874165E-5</v>
      </c>
      <c r="DX163" s="19">
        <v>4.8207773535241499E-2</v>
      </c>
      <c r="DY163" s="19">
        <v>1.71843978009279</v>
      </c>
      <c r="DZ163" s="19">
        <v>4.2929257060009398</v>
      </c>
      <c r="EA163" s="19">
        <v>6.63462734296324E-3</v>
      </c>
      <c r="EB163" s="19">
        <v>11.655516978590301</v>
      </c>
      <c r="EC163" s="19">
        <v>1.73354470485661E-4</v>
      </c>
      <c r="ED163" s="39">
        <v>1.61878513601887E-5</v>
      </c>
      <c r="EE163" s="19">
        <v>0.70502043994400099</v>
      </c>
      <c r="EF163" s="19">
        <v>0.120867227006273</v>
      </c>
      <c r="EG163" s="19">
        <v>8.5932174345051907E-3</v>
      </c>
      <c r="EH163" s="19">
        <v>0.55307949066378403</v>
      </c>
      <c r="EI163" s="19">
        <v>1.68246199845471</v>
      </c>
      <c r="EJ163" s="19">
        <v>10.354699561940301</v>
      </c>
      <c r="EK163" s="19">
        <v>0.21312834535596001</v>
      </c>
      <c r="EL163" s="19">
        <v>1.7116104679998101</v>
      </c>
      <c r="EM163" s="19">
        <v>3.28466563553825</v>
      </c>
      <c r="EN163" s="19">
        <v>6.3450728081215796E-2</v>
      </c>
      <c r="EO163" s="19">
        <v>1.7406266213934099E-3</v>
      </c>
      <c r="EP163" s="39">
        <v>2.0443635178031901E-7</v>
      </c>
      <c r="EQ163" s="19">
        <v>6.2872560052251898E-4</v>
      </c>
      <c r="ER163" s="19">
        <v>0.82821874650592298</v>
      </c>
      <c r="ES163" s="39">
        <v>5.4779187214659898E-7</v>
      </c>
      <c r="ET163" s="19">
        <v>9.1304675733174196</v>
      </c>
      <c r="EU163" s="19">
        <v>0.475737407137519</v>
      </c>
      <c r="EV163" s="19">
        <v>1.52553816273774E-2</v>
      </c>
      <c r="EW163" s="19">
        <v>0.25686563072263302</v>
      </c>
      <c r="EX163" s="19">
        <v>9.0100811280351203E-3</v>
      </c>
      <c r="EY163" s="19">
        <v>0.21711776840369201</v>
      </c>
      <c r="EZ163" s="19">
        <v>5.3474468624300604</v>
      </c>
      <c r="FA163" s="19">
        <v>8.35893905128645E-3</v>
      </c>
      <c r="FB163" s="19">
        <v>3.8807843644128401</v>
      </c>
      <c r="FC163" s="39">
        <v>1.1923794350450299E-7</v>
      </c>
      <c r="FD163" s="19">
        <v>0.78297347003443196</v>
      </c>
      <c r="FE163" s="19">
        <v>6.0916321366679203E-2</v>
      </c>
      <c r="FF163" s="39">
        <v>2.11463881262773E-7</v>
      </c>
      <c r="FG163" s="19">
        <v>0</v>
      </c>
      <c r="FH163" s="19">
        <v>3.2686870611930603E-2</v>
      </c>
      <c r="FI163" s="19">
        <v>0.75553666476386905</v>
      </c>
      <c r="FJ163" s="19">
        <v>3.2527739255110402</v>
      </c>
      <c r="FK163" s="39">
        <v>3.2864493570359598E-7</v>
      </c>
      <c r="FL163" s="19">
        <v>2.7689330774583101</v>
      </c>
      <c r="FM163" s="19">
        <v>0.29837347393698799</v>
      </c>
      <c r="FN163" s="19">
        <v>34.355411977216399</v>
      </c>
      <c r="FO163" s="19">
        <v>7.0932839957721701</v>
      </c>
      <c r="FP163" s="19">
        <v>0.68426067947941904</v>
      </c>
      <c r="FQ163" s="19">
        <v>11.6615299912428</v>
      </c>
      <c r="FR163" s="19">
        <v>2.2930997841435499</v>
      </c>
      <c r="FS163" s="39">
        <v>1.6717385158485899E-7</v>
      </c>
      <c r="FT163" s="39">
        <v>1.7016717470538899E-7</v>
      </c>
      <c r="FU163" s="19">
        <v>4.1224782520745303E-2</v>
      </c>
      <c r="FV163" s="19">
        <v>10.904162624231001</v>
      </c>
      <c r="FW163" s="19">
        <v>7.8979308199019604E-2</v>
      </c>
      <c r="FX163" s="19">
        <v>0.34551564007416002</v>
      </c>
      <c r="FY163" s="19">
        <v>9.57571276416877E-2</v>
      </c>
      <c r="FZ163" s="19">
        <v>1584.3660735625399</v>
      </c>
      <c r="GA163" s="15">
        <v>6.1909999999999998</v>
      </c>
      <c r="GB163" s="15">
        <v>0</v>
      </c>
      <c r="GC163" s="15">
        <v>0</v>
      </c>
      <c r="GD163" s="15">
        <v>0</v>
      </c>
      <c r="GE163" s="15">
        <v>0</v>
      </c>
      <c r="GF163" s="15">
        <v>0.215</v>
      </c>
      <c r="GG163" s="15">
        <v>0</v>
      </c>
      <c r="GH163" s="15">
        <v>0</v>
      </c>
      <c r="GI163" s="15">
        <v>14.728999999999999</v>
      </c>
      <c r="GJ163" s="15">
        <v>0</v>
      </c>
      <c r="GK163" s="15">
        <v>39.338999999999999</v>
      </c>
      <c r="GL163" s="15">
        <v>0</v>
      </c>
      <c r="GM163" s="15">
        <v>0.435</v>
      </c>
      <c r="GN163" s="15">
        <v>0</v>
      </c>
    </row>
    <row r="164" spans="1:196">
      <c r="A164" s="19" t="s">
        <v>462</v>
      </c>
      <c r="B164" s="19" t="s">
        <v>463</v>
      </c>
      <c r="C164" s="19">
        <v>0.78381567897092796</v>
      </c>
      <c r="D164" s="19">
        <v>1.75060830833971E-3</v>
      </c>
      <c r="E164" s="19">
        <v>1.9564577994858601E-2</v>
      </c>
      <c r="F164" s="19">
        <v>4.4501175874089203</v>
      </c>
      <c r="G164" s="19">
        <v>1042.34369812051</v>
      </c>
      <c r="H164" s="39">
        <v>9.0963981463302397E-5</v>
      </c>
      <c r="I164" s="19">
        <v>5.0737690596677396</v>
      </c>
      <c r="J164" s="19">
        <v>1.7086920949242099</v>
      </c>
      <c r="K164" s="19">
        <v>5.6547012578239103E-2</v>
      </c>
      <c r="L164" s="19">
        <v>12.201882455419399</v>
      </c>
      <c r="M164" s="19">
        <v>1.2430735616580899E-2</v>
      </c>
      <c r="N164" s="19">
        <v>1.2166139185577299E-2</v>
      </c>
      <c r="O164" s="19">
        <v>212.13365535675001</v>
      </c>
      <c r="P164" s="19">
        <v>0.14583200309316699</v>
      </c>
      <c r="Q164" s="19">
        <v>107.24692901906801</v>
      </c>
      <c r="R164" s="19">
        <v>14.1761935513679</v>
      </c>
      <c r="S164" s="19">
        <v>0.170531312042072</v>
      </c>
      <c r="T164" s="39">
        <v>1.5361370630974799E-7</v>
      </c>
      <c r="U164" s="19">
        <v>1.8073229287986801</v>
      </c>
      <c r="V164" s="19">
        <v>4.9343603591986401E-3</v>
      </c>
      <c r="W164" s="19">
        <v>4.1619550926317904E-3</v>
      </c>
      <c r="X164" s="19">
        <v>141.36955496114101</v>
      </c>
      <c r="Y164" s="19">
        <v>8.8212168406781102E-2</v>
      </c>
      <c r="Z164" s="19">
        <v>1.56072392961089E-2</v>
      </c>
      <c r="AA164" s="19">
        <v>9.3880975222773202</v>
      </c>
      <c r="AB164" s="19">
        <v>2.2612463293135302E-3</v>
      </c>
      <c r="AC164" s="19">
        <v>0.31537659373989402</v>
      </c>
      <c r="AD164" s="19">
        <v>3.4763920825139601E-3</v>
      </c>
      <c r="AE164" s="19">
        <v>1.88171632437008E-2</v>
      </c>
      <c r="AF164" s="19">
        <v>256.94580813037499</v>
      </c>
      <c r="AG164" s="19">
        <v>2.5587211420589201E-3</v>
      </c>
      <c r="AH164" s="19">
        <v>1.40052799419537E-2</v>
      </c>
      <c r="AI164" s="19">
        <v>374.73981668075601</v>
      </c>
      <c r="AJ164" s="19">
        <v>204.561024222719</v>
      </c>
      <c r="AK164" s="19">
        <v>309.16086067344099</v>
      </c>
      <c r="AL164" s="19">
        <v>4.3452432791867297E-3</v>
      </c>
      <c r="AM164" s="19">
        <v>0.31345836284755602</v>
      </c>
      <c r="AN164" s="19">
        <v>81.324701545638405</v>
      </c>
      <c r="AO164" s="19">
        <v>7.5143130792587595E-2</v>
      </c>
      <c r="AP164" s="19">
        <v>0.11379084634065199</v>
      </c>
      <c r="AQ164" s="19">
        <v>9.5037478105880808</v>
      </c>
      <c r="AR164" s="19">
        <v>10.045208289310301</v>
      </c>
      <c r="AS164" s="19">
        <v>6.9272690818537701E-3</v>
      </c>
      <c r="AT164" s="19">
        <v>13.5256048520388</v>
      </c>
      <c r="AU164" s="19">
        <v>2.79033449063576E-2</v>
      </c>
      <c r="AV164" s="19">
        <v>7.5179540659314199</v>
      </c>
      <c r="AW164" s="19">
        <v>4.1209991141898704E-3</v>
      </c>
      <c r="AX164" s="19">
        <v>162.39862345078299</v>
      </c>
      <c r="AY164" s="19">
        <v>16.374883628501401</v>
      </c>
      <c r="AZ164" s="19">
        <v>60.230092498959401</v>
      </c>
      <c r="BA164" s="19">
        <v>1.29523714625896</v>
      </c>
      <c r="BB164" s="19">
        <v>4.4570785302777798E-2</v>
      </c>
      <c r="BC164" s="39">
        <v>1.6146276532396301E-7</v>
      </c>
      <c r="BD164" s="19">
        <v>9.7400445097914207E-2</v>
      </c>
      <c r="BE164" s="19">
        <v>0.16052036006991099</v>
      </c>
      <c r="BF164" s="19">
        <v>0.13340119384726501</v>
      </c>
      <c r="BG164" s="19">
        <v>1.0702072503917401E-2</v>
      </c>
      <c r="BH164" s="19">
        <v>0.43455111067109797</v>
      </c>
      <c r="BI164" s="19">
        <v>302.01905623530803</v>
      </c>
      <c r="BJ164" s="19">
        <v>0.191843213554342</v>
      </c>
      <c r="BK164" s="39">
        <v>3.9217138327609101E-8</v>
      </c>
      <c r="BL164" s="19">
        <v>5.1667374038568896</v>
      </c>
      <c r="BM164" s="19">
        <v>37.092698725716502</v>
      </c>
      <c r="BN164" s="19">
        <v>15.3415828390228</v>
      </c>
      <c r="BO164" s="19">
        <v>8.1758217738604202</v>
      </c>
      <c r="BP164" s="19">
        <v>4.2172876635197802</v>
      </c>
      <c r="BQ164" s="19">
        <v>3.7776514826514097E-2</v>
      </c>
      <c r="BR164" s="39">
        <v>7.9527504471657998E-8</v>
      </c>
      <c r="BS164" s="19">
        <v>292.55580080361199</v>
      </c>
      <c r="BT164" s="19">
        <v>24.9651131590464</v>
      </c>
      <c r="BU164" s="19">
        <v>3.4400215886424701</v>
      </c>
      <c r="BV164" s="19">
        <v>7.6839022408041</v>
      </c>
      <c r="BW164" s="19">
        <v>1.50933312318471E-2</v>
      </c>
      <c r="BX164" s="19">
        <v>0.179291069373157</v>
      </c>
      <c r="BY164" s="19">
        <v>14.8346314550401</v>
      </c>
      <c r="BZ164" s="19">
        <v>0.30267595029583599</v>
      </c>
      <c r="CA164" s="19">
        <v>8.6316220446013905E-3</v>
      </c>
      <c r="CB164" s="19">
        <v>1.11889768987575E-3</v>
      </c>
      <c r="CC164" s="19">
        <v>8.2093525235182803</v>
      </c>
      <c r="CD164" s="19">
        <v>6.4572425107184597E-2</v>
      </c>
      <c r="CE164" s="19">
        <v>58.126370558533601</v>
      </c>
      <c r="CF164" s="19">
        <v>320.56662441291002</v>
      </c>
      <c r="CG164" s="19">
        <v>31.913515971252501</v>
      </c>
      <c r="CH164" s="19">
        <v>0.103482399298129</v>
      </c>
      <c r="CI164" s="19">
        <v>0.1524535868039</v>
      </c>
      <c r="CJ164" s="19">
        <v>9.9047397486884806E-2</v>
      </c>
      <c r="CK164" s="19">
        <v>1.0616345263182499E-3</v>
      </c>
      <c r="CL164" s="19">
        <v>20.410637447725101</v>
      </c>
      <c r="CM164" s="19">
        <v>3.08423387766706E-4</v>
      </c>
      <c r="CN164" s="19">
        <v>0.142246507126225</v>
      </c>
      <c r="CO164" s="19">
        <v>5.5533384018128498E-4</v>
      </c>
      <c r="CP164" s="19">
        <v>0.113728104643469</v>
      </c>
      <c r="CQ164" s="39">
        <v>1.24242468784575E-7</v>
      </c>
      <c r="CR164" s="19">
        <v>3.5577636633800802</v>
      </c>
      <c r="CS164" s="19">
        <v>0.277548726555498</v>
      </c>
      <c r="CT164" s="19">
        <v>6.5468411808445497</v>
      </c>
      <c r="CU164" s="19">
        <v>1.50391216267752</v>
      </c>
      <c r="CV164" s="19">
        <v>1.2446883595778201E-3</v>
      </c>
      <c r="CW164" s="19">
        <v>5.4301394022505803E-4</v>
      </c>
      <c r="CX164" s="19">
        <v>8.3601181138129501</v>
      </c>
      <c r="CY164" s="19">
        <v>4.6821976751020497E-3</v>
      </c>
      <c r="CZ164" s="39">
        <v>1.07774854717455E-7</v>
      </c>
      <c r="DA164" s="19">
        <v>6.1427624005218302</v>
      </c>
      <c r="DB164" s="19">
        <v>0.57040642262164298</v>
      </c>
      <c r="DC164" s="19">
        <v>1.18147788177753</v>
      </c>
      <c r="DD164" s="19">
        <v>129.031717992295</v>
      </c>
      <c r="DE164" s="19">
        <v>3.66359627272516E-3</v>
      </c>
      <c r="DF164" s="19">
        <v>1.2377597281684599E-3</v>
      </c>
      <c r="DG164" s="19">
        <v>131.897778308113</v>
      </c>
      <c r="DH164" s="19">
        <v>4.1451459553559604E-3</v>
      </c>
      <c r="DI164" s="19">
        <v>1.3518716389700101E-3</v>
      </c>
      <c r="DJ164" s="19">
        <v>0.12690279399909801</v>
      </c>
      <c r="DK164" s="19">
        <v>1.6934574470477001E-3</v>
      </c>
      <c r="DL164" s="19">
        <v>124.224147557975</v>
      </c>
      <c r="DM164" s="19">
        <v>0.29954218643675001</v>
      </c>
      <c r="DN164" s="19">
        <v>0.22428862051934001</v>
      </c>
      <c r="DO164" s="19">
        <v>3.7267495876446501E-3</v>
      </c>
      <c r="DP164" s="19">
        <v>0.478146856321358</v>
      </c>
      <c r="DQ164" s="19">
        <v>106.81675759488201</v>
      </c>
      <c r="DR164" s="19">
        <v>1.0987387174499E-3</v>
      </c>
      <c r="DS164" s="19">
        <v>0.53811620194785004</v>
      </c>
      <c r="DT164" s="19">
        <v>54.252304966453899</v>
      </c>
      <c r="DU164" s="19">
        <v>5.3462592945454399E-2</v>
      </c>
      <c r="DV164" s="19">
        <v>6.2486006850651497E-2</v>
      </c>
      <c r="DW164" s="19">
        <v>365.39862827634698</v>
      </c>
      <c r="DX164" s="19">
        <v>1.2793015876042301E-2</v>
      </c>
      <c r="DY164" s="19">
        <v>2.9555397476864302E-4</v>
      </c>
      <c r="DZ164" s="19">
        <v>27.207583846717199</v>
      </c>
      <c r="EA164" s="19">
        <v>6.5720644141588902E-2</v>
      </c>
      <c r="EB164" s="19">
        <v>203.353802882656</v>
      </c>
      <c r="EC164" s="19">
        <v>5.30907712670508E-2</v>
      </c>
      <c r="ED164" s="19">
        <v>4.4170189387753203E-2</v>
      </c>
      <c r="EE164" s="19">
        <v>0.29451878391973901</v>
      </c>
      <c r="EF164" s="19">
        <v>3.0480524598247198E-3</v>
      </c>
      <c r="EG164" s="19">
        <v>2.8617205078870001E-3</v>
      </c>
      <c r="EH164" s="19">
        <v>3.0527646976118299E-2</v>
      </c>
      <c r="EI164" s="19">
        <v>1.6168793156557999</v>
      </c>
      <c r="EJ164" s="19">
        <v>77.1417715279173</v>
      </c>
      <c r="EK164" s="19">
        <v>7.0179228604974901E-4</v>
      </c>
      <c r="EL164" s="19">
        <v>1.3095652440507101E-2</v>
      </c>
      <c r="EM164" s="19">
        <v>22.423212592035</v>
      </c>
      <c r="EN164" s="19">
        <v>3.8330345578372303E-2</v>
      </c>
      <c r="EO164" s="19">
        <v>1.7589566790719199E-2</v>
      </c>
      <c r="EP164" s="19">
        <v>6.2185226884117295E-4</v>
      </c>
      <c r="EQ164" s="39">
        <v>4.1366979453741701E-7</v>
      </c>
      <c r="ER164" s="19">
        <v>17.519838673823699</v>
      </c>
      <c r="ES164" s="39">
        <v>2.4195370493797502E-7</v>
      </c>
      <c r="ET164" s="19">
        <v>196.18365425541899</v>
      </c>
      <c r="EU164" s="19">
        <v>6.4804387919979896E-4</v>
      </c>
      <c r="EV164" s="39">
        <v>8.0643389223903099E-8</v>
      </c>
      <c r="EW164" s="39">
        <v>1.4441896902046001E-7</v>
      </c>
      <c r="EX164" s="19">
        <v>126.061215337007</v>
      </c>
      <c r="EY164" s="19">
        <v>2.0700056412411101</v>
      </c>
      <c r="EZ164" s="19">
        <v>24.1278770007373</v>
      </c>
      <c r="FA164" s="39">
        <v>6.7813539163003295E-8</v>
      </c>
      <c r="FB164" s="19">
        <v>224.352189100234</v>
      </c>
      <c r="FC164" s="39">
        <v>6.9588966554614196E-8</v>
      </c>
      <c r="FD164" s="19">
        <v>3.8421546198079</v>
      </c>
      <c r="FE164" s="19">
        <v>4.8843571909757697E-3</v>
      </c>
      <c r="FF164" s="19">
        <v>8.8141224395154195E-4</v>
      </c>
      <c r="FG164" s="19">
        <v>5.25585944003753</v>
      </c>
      <c r="FH164" s="19">
        <v>0</v>
      </c>
      <c r="FI164" s="19">
        <v>2.7526834879533599E-2</v>
      </c>
      <c r="FJ164" s="19">
        <v>28.708231390172902</v>
      </c>
      <c r="FK164" s="19">
        <v>1.8878269013427301E-2</v>
      </c>
      <c r="FL164" s="19">
        <v>4.4966510154762399E-2</v>
      </c>
      <c r="FM164" s="19">
        <v>0.175993829900849</v>
      </c>
      <c r="FN164" s="19">
        <v>32.263124987101001</v>
      </c>
      <c r="FO164" s="19">
        <v>191.22008791851201</v>
      </c>
      <c r="FP164" s="19">
        <v>1.08562837866385E-2</v>
      </c>
      <c r="FQ164" s="19">
        <v>4290.38604099442</v>
      </c>
      <c r="FR164" s="19">
        <v>0.41912779407662698</v>
      </c>
      <c r="FS164" s="39">
        <v>9.8398236050176301E-8</v>
      </c>
      <c r="FT164" s="19">
        <v>1.0622642104412301</v>
      </c>
      <c r="FU164" s="19">
        <v>198.02293055086199</v>
      </c>
      <c r="FV164" s="19">
        <v>1.4187635753627501</v>
      </c>
      <c r="FW164" s="19">
        <v>0.16978840529366199</v>
      </c>
      <c r="FX164" s="39">
        <v>2.0158367769206601E-5</v>
      </c>
      <c r="FY164" s="19">
        <v>0.192413457728601</v>
      </c>
      <c r="FZ164" s="19">
        <v>10836.2048304949</v>
      </c>
      <c r="GA164" s="15">
        <v>252.72499999999999</v>
      </c>
      <c r="GB164" s="15">
        <v>4.0000000000000001E-3</v>
      </c>
      <c r="GC164" s="15">
        <v>0</v>
      </c>
      <c r="GD164" s="15">
        <v>0</v>
      </c>
      <c r="GE164" s="15">
        <v>0.41399999999999998</v>
      </c>
      <c r="GF164" s="15">
        <v>1E-3</v>
      </c>
      <c r="GG164" s="15">
        <v>94.968999999999994</v>
      </c>
      <c r="GH164" s="15">
        <v>0.85899999999999999</v>
      </c>
      <c r="GI164" s="15">
        <v>1.8440000000000001</v>
      </c>
      <c r="GJ164" s="15">
        <v>1.2E-2</v>
      </c>
      <c r="GK164" s="15">
        <v>0</v>
      </c>
      <c r="GL164" s="15">
        <v>0</v>
      </c>
      <c r="GM164" s="15">
        <v>6.391</v>
      </c>
      <c r="GN164" s="15">
        <v>1.7000000000000001E-2</v>
      </c>
    </row>
    <row r="165" spans="1:196">
      <c r="A165" s="19" t="s">
        <v>464</v>
      </c>
      <c r="B165" s="19" t="s">
        <v>465</v>
      </c>
      <c r="C165" s="19">
        <v>0.119643188185607</v>
      </c>
      <c r="D165" s="19">
        <v>8.2282411866470895</v>
      </c>
      <c r="E165" s="19">
        <v>606.32916228413103</v>
      </c>
      <c r="F165" s="19">
        <v>6.4466220243122203</v>
      </c>
      <c r="G165" s="19">
        <v>0.67653268715748405</v>
      </c>
      <c r="H165" s="19">
        <v>5.6152280490135403E-2</v>
      </c>
      <c r="I165" s="19">
        <v>7.6934115333021396</v>
      </c>
      <c r="J165" s="19">
        <v>98.029529389942297</v>
      </c>
      <c r="K165" s="19">
        <v>0.92545803168783403</v>
      </c>
      <c r="L165" s="19">
        <v>0.244465404085452</v>
      </c>
      <c r="M165" s="19">
        <v>1.12230617043745</v>
      </c>
      <c r="N165" s="19">
        <v>89.212912716828797</v>
      </c>
      <c r="O165" s="19">
        <v>4.2236606312874597E-2</v>
      </c>
      <c r="P165" s="19">
        <v>0.96469985644628498</v>
      </c>
      <c r="Q165" s="19">
        <v>426.29289576846099</v>
      </c>
      <c r="R165" s="19">
        <v>6.5085026652854702E-3</v>
      </c>
      <c r="S165" s="19">
        <v>5.20420075827289</v>
      </c>
      <c r="T165" s="39">
        <v>6.5304990425194304E-6</v>
      </c>
      <c r="U165" s="19">
        <v>0.49921342598618701</v>
      </c>
      <c r="V165" s="19">
        <v>0.78601703241023002</v>
      </c>
      <c r="W165" s="19">
        <v>0.102673750552701</v>
      </c>
      <c r="X165" s="19">
        <v>30.690805034753801</v>
      </c>
      <c r="Y165" s="19">
        <v>1.06732595498807E-3</v>
      </c>
      <c r="Z165" s="19">
        <v>11.9281863995843</v>
      </c>
      <c r="AA165" s="19">
        <v>13.953461571478099</v>
      </c>
      <c r="AB165" s="19">
        <v>0.42972296432130602</v>
      </c>
      <c r="AC165" s="19">
        <v>0.19271745282111899</v>
      </c>
      <c r="AD165" s="19">
        <v>2.95234278779196E-2</v>
      </c>
      <c r="AE165" s="19">
        <v>22.211439280761098</v>
      </c>
      <c r="AF165" s="19">
        <v>33.7426282424275</v>
      </c>
      <c r="AG165" s="19">
        <v>0.441737171233131</v>
      </c>
      <c r="AH165" s="19">
        <v>3.1129645220942499</v>
      </c>
      <c r="AI165" s="19">
        <v>0.70332665222651303</v>
      </c>
      <c r="AJ165" s="19">
        <v>32.661774262884897</v>
      </c>
      <c r="AK165" s="19">
        <v>0.575264196886768</v>
      </c>
      <c r="AL165" s="19">
        <v>0.21219175593262199</v>
      </c>
      <c r="AM165" s="19">
        <v>9.4684647366007599</v>
      </c>
      <c r="AN165" s="19">
        <v>0.31037843257364101</v>
      </c>
      <c r="AO165" s="19">
        <v>35.587072912531902</v>
      </c>
      <c r="AP165" s="19">
        <v>1.82414966332788</v>
      </c>
      <c r="AQ165" s="19">
        <v>1.85449609351481</v>
      </c>
      <c r="AR165" s="19">
        <v>4.4633493961633501</v>
      </c>
      <c r="AS165" s="19">
        <v>116.82974360903199</v>
      </c>
      <c r="AT165" s="19">
        <v>7.1296448916581504E-2</v>
      </c>
      <c r="AU165" s="19">
        <v>0.61624835567615599</v>
      </c>
      <c r="AV165" s="19">
        <v>34.687172551728104</v>
      </c>
      <c r="AW165" s="19">
        <v>0.12111553585726299</v>
      </c>
      <c r="AX165" s="19">
        <v>1.01036431557682</v>
      </c>
      <c r="AY165" s="19">
        <v>0.181815241749544</v>
      </c>
      <c r="AZ165" s="19">
        <v>37.736292339479398</v>
      </c>
      <c r="BA165" s="19">
        <v>2.4239337121615301E-2</v>
      </c>
      <c r="BB165" s="19">
        <v>5.4598327583529898</v>
      </c>
      <c r="BC165" s="19">
        <v>0.61862123341705499</v>
      </c>
      <c r="BD165" s="19">
        <v>1.4206075593641301</v>
      </c>
      <c r="BE165" s="19">
        <v>4.61120310518017E-2</v>
      </c>
      <c r="BF165" s="19">
        <v>65.507609476846199</v>
      </c>
      <c r="BG165" s="19">
        <v>7.5697048772309598E-3</v>
      </c>
      <c r="BH165" s="19">
        <v>10.261320990331701</v>
      </c>
      <c r="BI165" s="19">
        <v>5891.9789587334799</v>
      </c>
      <c r="BJ165" s="19">
        <v>16.590419651509201</v>
      </c>
      <c r="BK165" s="19">
        <v>1.0878572964858999</v>
      </c>
      <c r="BL165" s="19">
        <v>6.93821821331181E-2</v>
      </c>
      <c r="BM165" s="19">
        <v>2104.2476005747098</v>
      </c>
      <c r="BN165" s="19">
        <v>16.052247673741299</v>
      </c>
      <c r="BO165" s="19">
        <v>25.245143362126999</v>
      </c>
      <c r="BP165" s="19">
        <v>2.1989608135870298E-2</v>
      </c>
      <c r="BQ165" s="19">
        <v>16.747188733586999</v>
      </c>
      <c r="BR165" s="19">
        <v>0.13919045601435101</v>
      </c>
      <c r="BS165" s="19">
        <v>0.10140231387979901</v>
      </c>
      <c r="BT165" s="19">
        <v>1.8090711870105601E-2</v>
      </c>
      <c r="BU165" s="19">
        <v>1.3836086812864099</v>
      </c>
      <c r="BV165" s="19">
        <v>22.854681341418299</v>
      </c>
      <c r="BW165" s="19">
        <v>53.542805412262602</v>
      </c>
      <c r="BX165" s="19">
        <v>1.3144747553757701</v>
      </c>
      <c r="BY165" s="19">
        <v>113.661058016103</v>
      </c>
      <c r="BZ165" s="19">
        <v>14.9919439583458</v>
      </c>
      <c r="CA165" s="19">
        <v>4.6607217639099501</v>
      </c>
      <c r="CB165" s="19">
        <v>4.42138866208861</v>
      </c>
      <c r="CC165" s="19">
        <v>20.623747016171102</v>
      </c>
      <c r="CD165" s="19">
        <v>3.2511774620496401</v>
      </c>
      <c r="CE165" s="19">
        <v>2807.0292679700801</v>
      </c>
      <c r="CF165" s="19">
        <v>2.25100983750459E-2</v>
      </c>
      <c r="CG165" s="19">
        <v>27.0858984064247</v>
      </c>
      <c r="CH165" s="19">
        <v>11.796424510126201</v>
      </c>
      <c r="CI165" s="19">
        <v>0.36187613528682999</v>
      </c>
      <c r="CJ165" s="19">
        <v>0.43540451384602402</v>
      </c>
      <c r="CK165" s="19">
        <v>2.9124659522374901E-2</v>
      </c>
      <c r="CL165" s="19">
        <v>5.2721174414836298</v>
      </c>
      <c r="CM165" s="19">
        <v>2.40854070932046E-2</v>
      </c>
      <c r="CN165" s="19">
        <v>6.6629063945150904E-2</v>
      </c>
      <c r="CO165" s="19">
        <v>0.63531417280851599</v>
      </c>
      <c r="CP165" s="19">
        <v>14.681066021645201</v>
      </c>
      <c r="CQ165" s="19">
        <v>0.11241195000556101</v>
      </c>
      <c r="CR165" s="19">
        <v>0.175621534827272</v>
      </c>
      <c r="CS165" s="19">
        <v>441.60400259248303</v>
      </c>
      <c r="CT165" s="19">
        <v>2.2634154605691501</v>
      </c>
      <c r="CU165" s="19">
        <v>21.6991958216339</v>
      </c>
      <c r="CV165" s="19">
        <v>1.9537069785554599</v>
      </c>
      <c r="CW165" s="19">
        <v>3.7752716177783301E-2</v>
      </c>
      <c r="CX165" s="19">
        <v>19.573666012406299</v>
      </c>
      <c r="CY165" s="19">
        <v>0.16852597253277399</v>
      </c>
      <c r="CZ165" s="19">
        <v>9.2379164139352596</v>
      </c>
      <c r="DA165" s="19">
        <v>30.079168132642</v>
      </c>
      <c r="DB165" s="19">
        <v>13.058349712069401</v>
      </c>
      <c r="DC165" s="19">
        <v>1.9173117703028999</v>
      </c>
      <c r="DD165" s="19">
        <v>17.189827857130702</v>
      </c>
      <c r="DE165" s="19">
        <v>0.74023029837127796</v>
      </c>
      <c r="DF165" s="19">
        <v>0.80455652866510197</v>
      </c>
      <c r="DG165" s="19">
        <v>194.23384610746601</v>
      </c>
      <c r="DH165" s="19">
        <v>0.111662674989429</v>
      </c>
      <c r="DI165" s="19">
        <v>7.6574426952482094E-2</v>
      </c>
      <c r="DJ165" s="19">
        <v>0.47239636319037598</v>
      </c>
      <c r="DK165" s="19">
        <v>0.107215903977814</v>
      </c>
      <c r="DL165" s="19">
        <v>248.214648484294</v>
      </c>
      <c r="DM165" s="19">
        <v>2.18233044317767</v>
      </c>
      <c r="DN165" s="19">
        <v>0.30076356934569698</v>
      </c>
      <c r="DO165" s="19">
        <v>10.597705774646601</v>
      </c>
      <c r="DP165" s="19">
        <v>13.036858813610101</v>
      </c>
      <c r="DQ165" s="19">
        <v>5.8810512176287899</v>
      </c>
      <c r="DR165" s="19">
        <v>2.3996863133709398</v>
      </c>
      <c r="DS165" s="19">
        <v>5.2060468861197702</v>
      </c>
      <c r="DT165" s="19">
        <v>0.58450397593704395</v>
      </c>
      <c r="DU165" s="19">
        <v>0.54117429970701703</v>
      </c>
      <c r="DV165" s="19">
        <v>6.1638989376275002E-2</v>
      </c>
      <c r="DW165" s="19">
        <v>0.27247696493159601</v>
      </c>
      <c r="DX165" s="19">
        <v>7.8124892748669295E-2</v>
      </c>
      <c r="DY165" s="19">
        <v>204.28309006920699</v>
      </c>
      <c r="DZ165" s="19">
        <v>73.227987914233793</v>
      </c>
      <c r="EA165" s="19">
        <v>12.083509753311301</v>
      </c>
      <c r="EB165" s="19">
        <v>6.6569876366068197</v>
      </c>
      <c r="EC165" s="19">
        <v>2.0828390331142001E-2</v>
      </c>
      <c r="ED165" s="19">
        <v>135.363025145455</v>
      </c>
      <c r="EE165" s="19">
        <v>639.66940183209101</v>
      </c>
      <c r="EF165" s="19">
        <v>1.1893086844965699</v>
      </c>
      <c r="EG165" s="19">
        <v>4.1034419718745499E-4</v>
      </c>
      <c r="EH165" s="19">
        <v>4.7523092743197099E-3</v>
      </c>
      <c r="EI165" s="19">
        <v>21.891981021036401</v>
      </c>
      <c r="EJ165" s="19">
        <v>35.098137181577897</v>
      </c>
      <c r="EK165" s="19">
        <v>5.2705247919480103</v>
      </c>
      <c r="EL165" s="19">
        <v>1.87254496737064</v>
      </c>
      <c r="EM165" s="19">
        <v>19.606988430008801</v>
      </c>
      <c r="EN165" s="19">
        <v>43.366915657279797</v>
      </c>
      <c r="EO165" s="19">
        <v>1.9818756312171</v>
      </c>
      <c r="EP165" s="19">
        <v>4.5280695214443903E-2</v>
      </c>
      <c r="EQ165" s="19">
        <v>4.0325892199717602E-4</v>
      </c>
      <c r="ER165" s="19">
        <v>10.427115736291601</v>
      </c>
      <c r="ES165" s="39">
        <v>2.1907499343103299E-7</v>
      </c>
      <c r="ET165" s="19">
        <v>618.59048875940402</v>
      </c>
      <c r="EU165" s="19">
        <v>0.70492706503532199</v>
      </c>
      <c r="EV165" s="19">
        <v>0.34278552353227199</v>
      </c>
      <c r="EW165" s="19">
        <v>10.4568584529636</v>
      </c>
      <c r="EX165" s="19">
        <v>0.50082106054324904</v>
      </c>
      <c r="EY165" s="19">
        <v>35.648411006314603</v>
      </c>
      <c r="EZ165" s="19">
        <v>204.82897224630699</v>
      </c>
      <c r="FA165" s="19">
        <v>7.0480035158061201</v>
      </c>
      <c r="FB165" s="19">
        <v>1.5332035225121501</v>
      </c>
      <c r="FC165" s="19">
        <v>4.7644746978096203E-2</v>
      </c>
      <c r="FD165" s="19">
        <v>1.78442762554886</v>
      </c>
      <c r="FE165" s="19">
        <v>1.2543611170834399</v>
      </c>
      <c r="FF165" s="39">
        <v>1.47530841959065E-7</v>
      </c>
      <c r="FG165" s="19">
        <v>1.4802022729673601</v>
      </c>
      <c r="FH165" s="19">
        <v>0.130419653468172</v>
      </c>
      <c r="FI165" s="19">
        <v>0</v>
      </c>
      <c r="FJ165" s="19">
        <v>172.13875348406199</v>
      </c>
      <c r="FK165" s="19">
        <v>1.00975098020975</v>
      </c>
      <c r="FL165" s="19">
        <v>0.18988915851810501</v>
      </c>
      <c r="FM165" s="19">
        <v>2.1681184067069599</v>
      </c>
      <c r="FN165" s="19">
        <v>66.6670011808488</v>
      </c>
      <c r="FO165" s="19">
        <v>411.03288289834802</v>
      </c>
      <c r="FP165" s="19">
        <v>0.63969137754664296</v>
      </c>
      <c r="FQ165" s="19">
        <v>345.53651911791798</v>
      </c>
      <c r="FR165" s="19">
        <v>0.116085284580108</v>
      </c>
      <c r="FS165" s="39">
        <v>1.05165042236279E-7</v>
      </c>
      <c r="FT165" s="19">
        <v>1.7337055094224701E-2</v>
      </c>
      <c r="FU165" s="19">
        <v>0.86156599624203101</v>
      </c>
      <c r="FV165" s="19">
        <v>2.94885686398155</v>
      </c>
      <c r="FW165" s="19">
        <v>1.3682274714247</v>
      </c>
      <c r="FX165" s="19">
        <v>0.50079272464268199</v>
      </c>
      <c r="FY165" s="19">
        <v>0.175532934424107</v>
      </c>
      <c r="FZ165" s="19">
        <v>17059.180336160101</v>
      </c>
      <c r="GA165" s="15">
        <v>3.58</v>
      </c>
      <c r="GB165" s="15">
        <v>0</v>
      </c>
      <c r="GC165" s="15">
        <v>20.949000000000002</v>
      </c>
      <c r="GD165" s="15">
        <v>0</v>
      </c>
      <c r="GE165" s="15">
        <v>0.67800000000000005</v>
      </c>
      <c r="GF165" s="15">
        <v>0</v>
      </c>
      <c r="GG165" s="15">
        <v>0</v>
      </c>
      <c r="GH165" s="15">
        <v>7.7560000000000002</v>
      </c>
      <c r="GI165" s="15">
        <v>27.664000000000001</v>
      </c>
      <c r="GJ165" s="15">
        <v>0</v>
      </c>
      <c r="GK165" s="15">
        <v>0</v>
      </c>
      <c r="GL165" s="15">
        <v>0</v>
      </c>
      <c r="GM165" s="15">
        <v>4.4660000000000002</v>
      </c>
      <c r="GN165" s="15">
        <v>5.0000000000000001E-3</v>
      </c>
    </row>
    <row r="166" spans="1:196">
      <c r="A166" s="19" t="s">
        <v>51</v>
      </c>
      <c r="B166" s="19" t="s">
        <v>466</v>
      </c>
      <c r="C166" s="19">
        <v>181.94599555516399</v>
      </c>
      <c r="D166" s="19">
        <v>450.277395711525</v>
      </c>
      <c r="E166" s="19">
        <v>2563.6951819759902</v>
      </c>
      <c r="F166" s="19">
        <v>308.21933922964502</v>
      </c>
      <c r="G166" s="19">
        <v>211.45420182364899</v>
      </c>
      <c r="H166" s="19">
        <v>74.288878759976598</v>
      </c>
      <c r="I166" s="19">
        <v>885.486128923161</v>
      </c>
      <c r="J166" s="19">
        <v>1742.0553159941901</v>
      </c>
      <c r="K166" s="19">
        <v>2555.6348822415298</v>
      </c>
      <c r="L166" s="19">
        <v>6.6681995642868701</v>
      </c>
      <c r="M166" s="19">
        <v>352.430966727277</v>
      </c>
      <c r="N166" s="19">
        <v>292.28813070823799</v>
      </c>
      <c r="O166" s="19">
        <v>6.8776470020429699</v>
      </c>
      <c r="P166" s="19">
        <v>513.02281655560603</v>
      </c>
      <c r="Q166" s="19">
        <v>3495.70083183518</v>
      </c>
      <c r="R166" s="19">
        <v>7.7978235954366797</v>
      </c>
      <c r="S166" s="19">
        <v>53.726938265940397</v>
      </c>
      <c r="T166" s="19">
        <v>0.124745300139449</v>
      </c>
      <c r="U166" s="19">
        <v>29.829392224033299</v>
      </c>
      <c r="V166" s="19">
        <v>427.48304922212799</v>
      </c>
      <c r="W166" s="19">
        <v>2.6213009076769298</v>
      </c>
      <c r="X166" s="19">
        <v>642.47130776547897</v>
      </c>
      <c r="Y166" s="19">
        <v>5.9637740393883796</v>
      </c>
      <c r="Z166" s="19">
        <v>2670.7595355660401</v>
      </c>
      <c r="AA166" s="19">
        <v>37.825767547908498</v>
      </c>
      <c r="AB166" s="19">
        <v>3.44546157775354</v>
      </c>
      <c r="AC166" s="19">
        <v>8.1105431842179208</v>
      </c>
      <c r="AD166" s="19">
        <v>12.7237264973325</v>
      </c>
      <c r="AE166" s="19">
        <v>121.330789180812</v>
      </c>
      <c r="AF166" s="19">
        <v>1153.7356408810599</v>
      </c>
      <c r="AG166" s="19">
        <v>1.4403979155654201</v>
      </c>
      <c r="AH166" s="19">
        <v>43.9501216157418</v>
      </c>
      <c r="AI166" s="19">
        <v>322.310555317568</v>
      </c>
      <c r="AJ166" s="19">
        <v>4500.1954807335096</v>
      </c>
      <c r="AK166" s="19">
        <v>315.37352132622198</v>
      </c>
      <c r="AL166" s="19">
        <v>3.5187203986894802</v>
      </c>
      <c r="AM166" s="19">
        <v>108.36972411633199</v>
      </c>
      <c r="AN166" s="19">
        <v>73.934247673563405</v>
      </c>
      <c r="AO166" s="19">
        <v>151.430530036909</v>
      </c>
      <c r="AP166" s="19">
        <v>315.18289144373199</v>
      </c>
      <c r="AQ166" s="19">
        <v>20.711717027882599</v>
      </c>
      <c r="AR166" s="19">
        <v>4.0900728853630701</v>
      </c>
      <c r="AS166" s="19">
        <v>1002.83800722459</v>
      </c>
      <c r="AT166" s="19">
        <v>1.12142004614883</v>
      </c>
      <c r="AU166" s="19">
        <v>68.555173060140902</v>
      </c>
      <c r="AV166" s="19">
        <v>2004.0655958954301</v>
      </c>
      <c r="AW166" s="19">
        <v>22.0458102900932</v>
      </c>
      <c r="AX166" s="19">
        <v>76.750611018592295</v>
      </c>
      <c r="AY166" s="19">
        <v>53.579162074819799</v>
      </c>
      <c r="AZ166" s="19">
        <v>2496.7609618558399</v>
      </c>
      <c r="BA166" s="19">
        <v>16.832996882627199</v>
      </c>
      <c r="BB166" s="19">
        <v>88.074066455384894</v>
      </c>
      <c r="BC166" s="19">
        <v>28.608614300225199</v>
      </c>
      <c r="BD166" s="19">
        <v>160.57360311806701</v>
      </c>
      <c r="BE166" s="19">
        <v>1.3091043236806901</v>
      </c>
      <c r="BF166" s="19">
        <v>646.25833982141603</v>
      </c>
      <c r="BG166" s="19">
        <v>1.46153863239878</v>
      </c>
      <c r="BH166" s="19">
        <v>527.19635204770498</v>
      </c>
      <c r="BI166" s="19">
        <v>8464.2606688341093</v>
      </c>
      <c r="BJ166" s="19">
        <v>57.731343320381399</v>
      </c>
      <c r="BK166" s="19">
        <v>11.8173372943186</v>
      </c>
      <c r="BL166" s="19">
        <v>1402.16139834776</v>
      </c>
      <c r="BM166" s="19">
        <v>22034.6310351963</v>
      </c>
      <c r="BN166" s="19">
        <v>387.32862307402002</v>
      </c>
      <c r="BO166" s="19">
        <v>1985.14273928383</v>
      </c>
      <c r="BP166" s="19">
        <v>46.234551862250498</v>
      </c>
      <c r="BQ166" s="19">
        <v>133.04125161407001</v>
      </c>
      <c r="BR166" s="19">
        <v>4.96871659392718</v>
      </c>
      <c r="BS166" s="19">
        <v>20.4765146158988</v>
      </c>
      <c r="BT166" s="19">
        <v>49.976732227103099</v>
      </c>
      <c r="BU166" s="19">
        <v>14.513481545721501</v>
      </c>
      <c r="BV166" s="19">
        <v>526.58795119587796</v>
      </c>
      <c r="BW166" s="19">
        <v>1084.4558849381599</v>
      </c>
      <c r="BX166" s="19">
        <v>119.316770702178</v>
      </c>
      <c r="BY166" s="19">
        <v>1065.18622948347</v>
      </c>
      <c r="BZ166" s="19">
        <v>331.86706907333502</v>
      </c>
      <c r="CA166" s="19">
        <v>5721.0319495880503</v>
      </c>
      <c r="CB166" s="19">
        <v>6599.9611591806497</v>
      </c>
      <c r="CC166" s="19">
        <v>1079.2444583552599</v>
      </c>
      <c r="CD166" s="19">
        <v>4500.9934314149205</v>
      </c>
      <c r="CE166" s="19">
        <v>10045.4517368457</v>
      </c>
      <c r="CF166" s="19">
        <v>38.817640636637897</v>
      </c>
      <c r="CG166" s="19">
        <v>564.35154620717606</v>
      </c>
      <c r="CH166" s="19">
        <v>972.469454649152</v>
      </c>
      <c r="CI166" s="19">
        <v>1054.5446348967901</v>
      </c>
      <c r="CJ166" s="19">
        <v>136.51376997342101</v>
      </c>
      <c r="CK166" s="19">
        <v>0.15315207704218001</v>
      </c>
      <c r="CL166" s="19">
        <v>762.55537953258101</v>
      </c>
      <c r="CM166" s="19">
        <v>236.406387568844</v>
      </c>
      <c r="CN166" s="19">
        <v>2.0571318632278599</v>
      </c>
      <c r="CO166" s="19">
        <v>149.60919318635899</v>
      </c>
      <c r="CP166" s="19">
        <v>1062.88615992825</v>
      </c>
      <c r="CQ166" s="19">
        <v>1.15152471339882</v>
      </c>
      <c r="CR166" s="19">
        <v>15.811547568504199</v>
      </c>
      <c r="CS166" s="19">
        <v>1581.9882475674699</v>
      </c>
      <c r="CT166" s="19">
        <v>389.58265919440498</v>
      </c>
      <c r="CU166" s="19">
        <v>264.21557555998999</v>
      </c>
      <c r="CV166" s="19">
        <v>62.780217211039698</v>
      </c>
      <c r="CW166" s="19">
        <v>4.25940803960082</v>
      </c>
      <c r="CX166" s="19">
        <v>372.34254161741802</v>
      </c>
      <c r="CY166" s="19">
        <v>49.422419301872303</v>
      </c>
      <c r="CZ166" s="19">
        <v>75.670964927547601</v>
      </c>
      <c r="DA166" s="19">
        <v>318.99667302657599</v>
      </c>
      <c r="DB166" s="19">
        <v>76.2827394326346</v>
      </c>
      <c r="DC166" s="19">
        <v>63.717690764546703</v>
      </c>
      <c r="DD166" s="19">
        <v>610.85884182894597</v>
      </c>
      <c r="DE166" s="19">
        <v>48.611432092625698</v>
      </c>
      <c r="DF166" s="19">
        <v>65.4249656368074</v>
      </c>
      <c r="DG166" s="19">
        <v>2337.1719227120502</v>
      </c>
      <c r="DH166" s="19">
        <v>31.208212090086001</v>
      </c>
      <c r="DI166" s="19">
        <v>25.194075445858299</v>
      </c>
      <c r="DJ166" s="19">
        <v>71.539893563658197</v>
      </c>
      <c r="DK166" s="19">
        <v>43.131584780011302</v>
      </c>
      <c r="DL166" s="19">
        <v>3904.3126967963399</v>
      </c>
      <c r="DM166" s="19">
        <v>152.70885783961299</v>
      </c>
      <c r="DN166" s="19">
        <v>8.1667320512104702</v>
      </c>
      <c r="DO166" s="19">
        <v>65.210565686131403</v>
      </c>
      <c r="DP166" s="19">
        <v>445.80440221079903</v>
      </c>
      <c r="DQ166" s="19">
        <v>843.18510680191105</v>
      </c>
      <c r="DR166" s="19">
        <v>214.159391529305</v>
      </c>
      <c r="DS166" s="19">
        <v>315.69883202065103</v>
      </c>
      <c r="DT166" s="19">
        <v>126.63249418229501</v>
      </c>
      <c r="DU166" s="19">
        <v>7.1410998966173898</v>
      </c>
      <c r="DV166" s="19">
        <v>28.6743910758595</v>
      </c>
      <c r="DW166" s="19">
        <v>207.679657218823</v>
      </c>
      <c r="DX166" s="19">
        <v>145.60137782347601</v>
      </c>
      <c r="DY166" s="19">
        <v>3162.8475395555101</v>
      </c>
      <c r="DZ166" s="19">
        <v>763.802995500321</v>
      </c>
      <c r="EA166" s="19">
        <v>919.48461757655696</v>
      </c>
      <c r="EB166" s="19">
        <v>848.44568634372001</v>
      </c>
      <c r="EC166" s="19">
        <v>321.886263340261</v>
      </c>
      <c r="ED166" s="19">
        <v>3354.2880457241699</v>
      </c>
      <c r="EE166" s="19">
        <v>9870.8151487509404</v>
      </c>
      <c r="EF166" s="19">
        <v>66.563311016724995</v>
      </c>
      <c r="EG166" s="19">
        <v>0.94370282081340995</v>
      </c>
      <c r="EH166" s="19">
        <v>1.07407775825203</v>
      </c>
      <c r="EI166" s="19">
        <v>5234.1327740200404</v>
      </c>
      <c r="EJ166" s="19">
        <v>141.89670562851401</v>
      </c>
      <c r="EK166" s="19">
        <v>819.53159307296698</v>
      </c>
      <c r="EL166" s="19">
        <v>69.3068684739319</v>
      </c>
      <c r="EM166" s="19">
        <v>857.69233340621395</v>
      </c>
      <c r="EN166" s="19">
        <v>614.90965355867399</v>
      </c>
      <c r="EO166" s="19">
        <v>997.51608159320006</v>
      </c>
      <c r="EP166" s="19">
        <v>0.19533184278972501</v>
      </c>
      <c r="EQ166" s="19">
        <v>0.68179028260490304</v>
      </c>
      <c r="ER166" s="19">
        <v>578.90670686517501</v>
      </c>
      <c r="ES166" s="19">
        <v>4.7455345617593698</v>
      </c>
      <c r="ET166" s="19">
        <v>6684.6316015433003</v>
      </c>
      <c r="EU166" s="19">
        <v>71.401748401371094</v>
      </c>
      <c r="EV166" s="19">
        <v>105.22858267851301</v>
      </c>
      <c r="EW166" s="19">
        <v>787.57420270595696</v>
      </c>
      <c r="EX166" s="19">
        <v>14.9918725824856</v>
      </c>
      <c r="EY166" s="19">
        <v>2024.9565239379399</v>
      </c>
      <c r="EZ166" s="19">
        <v>4054.5470898917201</v>
      </c>
      <c r="FA166" s="19">
        <v>1376.2832274191501</v>
      </c>
      <c r="FB166" s="19">
        <v>251.02018326165501</v>
      </c>
      <c r="FC166" s="19">
        <v>137.33825056870401</v>
      </c>
      <c r="FD166" s="19">
        <v>247.662748193769</v>
      </c>
      <c r="FE166" s="19">
        <v>423.43130954940602</v>
      </c>
      <c r="FF166" s="19">
        <v>9.0559469307752605E-2</v>
      </c>
      <c r="FG166" s="19">
        <v>15.0009081669302</v>
      </c>
      <c r="FH166" s="19">
        <v>49.472219575074902</v>
      </c>
      <c r="FI166" s="19">
        <v>1210.8140038725401</v>
      </c>
      <c r="FJ166" s="19">
        <v>0</v>
      </c>
      <c r="FK166" s="19">
        <v>3456.0974169464198</v>
      </c>
      <c r="FL166" s="19">
        <v>37.554601563155401</v>
      </c>
      <c r="FM166" s="19">
        <v>1832.3954387778499</v>
      </c>
      <c r="FN166" s="19">
        <v>7811.0971458622998</v>
      </c>
      <c r="FO166" s="19">
        <v>13193.301485124701</v>
      </c>
      <c r="FP166" s="19">
        <v>112.61109438777299</v>
      </c>
      <c r="FQ166" s="19">
        <v>10800.5275136412</v>
      </c>
      <c r="FR166" s="19">
        <v>45.973558580037</v>
      </c>
      <c r="FS166" s="19">
        <v>694.82705164670597</v>
      </c>
      <c r="FT166" s="19">
        <v>1.3460488046950601</v>
      </c>
      <c r="FU166" s="19">
        <v>179.276588424512</v>
      </c>
      <c r="FV166" s="19">
        <v>224.30932828687401</v>
      </c>
      <c r="FW166" s="19">
        <v>526.11559847607396</v>
      </c>
      <c r="FX166" s="19">
        <v>29.053211639136499</v>
      </c>
      <c r="FY166" s="19">
        <v>9.15164313292005</v>
      </c>
      <c r="FZ166" s="19">
        <v>200553.36879202101</v>
      </c>
      <c r="GA166" s="15">
        <v>126.5</v>
      </c>
      <c r="GB166" s="15">
        <v>277.15300000000002</v>
      </c>
      <c r="GC166" s="15">
        <v>0.19800000000000001</v>
      </c>
      <c r="GD166" s="15">
        <v>0.86899999999999999</v>
      </c>
      <c r="GE166" s="15">
        <v>67.548000000000002</v>
      </c>
      <c r="GF166" s="15">
        <v>422.24400000000003</v>
      </c>
      <c r="GG166" s="15">
        <v>0.34899999999999998</v>
      </c>
      <c r="GH166" s="15">
        <v>3.573</v>
      </c>
      <c r="GI166" s="15">
        <v>1.9159999999999999</v>
      </c>
      <c r="GJ166" s="15">
        <v>1.8220000000000001</v>
      </c>
      <c r="GK166" s="15">
        <v>8.3309999999999995</v>
      </c>
      <c r="GL166" s="15">
        <v>0</v>
      </c>
      <c r="GM166" s="15">
        <v>0.45800000000000002</v>
      </c>
      <c r="GN166" s="15">
        <v>1.0999999999999999E-2</v>
      </c>
    </row>
    <row r="167" spans="1:196">
      <c r="A167" s="19" t="s">
        <v>52</v>
      </c>
      <c r="B167" s="19" t="s">
        <v>467</v>
      </c>
      <c r="C167" s="19">
        <v>1088.1560319548501</v>
      </c>
      <c r="D167" s="19">
        <v>1.89565679184167</v>
      </c>
      <c r="E167" s="19">
        <v>6.2244565093460896E-4</v>
      </c>
      <c r="F167" s="19">
        <v>1.1355802582804499E-3</v>
      </c>
      <c r="G167" s="19">
        <v>8.7737705479928499E-2</v>
      </c>
      <c r="H167" s="19">
        <v>16.159026041318501</v>
      </c>
      <c r="I167" s="19">
        <v>4.6400567521248099</v>
      </c>
      <c r="J167" s="19">
        <v>7.8159435388692096</v>
      </c>
      <c r="K167" s="19">
        <v>198.998505946942</v>
      </c>
      <c r="L167" s="19">
        <v>7.5012413434386504E-3</v>
      </c>
      <c r="M167" s="19">
        <v>0.11856548345420601</v>
      </c>
      <c r="N167" s="19">
        <v>390.62101015952999</v>
      </c>
      <c r="O167" s="19">
        <v>3.7281578761688E-3</v>
      </c>
      <c r="P167" s="19">
        <v>15.210489053014999</v>
      </c>
      <c r="Q167" s="19">
        <v>5.7697528888335503</v>
      </c>
      <c r="R167" s="39">
        <v>3.1955458062126703E-7</v>
      </c>
      <c r="S167" s="19">
        <v>1.09250809083807E-3</v>
      </c>
      <c r="T167" s="39">
        <v>4.3105458787909902E-7</v>
      </c>
      <c r="U167" s="19">
        <v>6.3215596179156004E-4</v>
      </c>
      <c r="V167" s="19">
        <v>0.13619623997139901</v>
      </c>
      <c r="W167" s="19">
        <v>8.0597808941393293E-3</v>
      </c>
      <c r="X167" s="19">
        <v>6.8915555041932901</v>
      </c>
      <c r="Y167" s="19">
        <v>2.4907237690192501E-4</v>
      </c>
      <c r="Z167" s="19">
        <v>26.147460890528599</v>
      </c>
      <c r="AA167" s="19">
        <v>1.68398498764841E-3</v>
      </c>
      <c r="AB167" s="19">
        <v>2.7010106589295003E-4</v>
      </c>
      <c r="AC167" s="19">
        <v>9.5224813371019498E-4</v>
      </c>
      <c r="AD167" s="39">
        <v>1.84746060328757E-7</v>
      </c>
      <c r="AE167" s="19">
        <v>1.34300726673968</v>
      </c>
      <c r="AF167" s="19">
        <v>1.7038497739719001</v>
      </c>
      <c r="AG167" s="19">
        <v>2.3325427423893302E-2</v>
      </c>
      <c r="AH167" s="39">
        <v>1.5645849612744199E-7</v>
      </c>
      <c r="AI167" s="19">
        <v>7.6792416069262598E-2</v>
      </c>
      <c r="AJ167" s="19">
        <v>19541.374613125699</v>
      </c>
      <c r="AK167" s="19">
        <v>7.7097452694009402E-2</v>
      </c>
      <c r="AL167" s="19">
        <v>0.111336755882327</v>
      </c>
      <c r="AM167" s="19">
        <v>1.53966112145612E-2</v>
      </c>
      <c r="AN167" s="19">
        <v>9.0718769277129602E-2</v>
      </c>
      <c r="AO167" s="39">
        <v>2.5629100531350301E-7</v>
      </c>
      <c r="AP167" s="19">
        <v>8.8093900740737002E-2</v>
      </c>
      <c r="AQ167" s="39">
        <v>3.4492159593349602E-7</v>
      </c>
      <c r="AR167" s="19">
        <v>6.9399250641482304</v>
      </c>
      <c r="AS167" s="19">
        <v>0.81469070992159998</v>
      </c>
      <c r="AT167" s="39">
        <v>1.4702143760686401E-7</v>
      </c>
      <c r="AU167" s="39">
        <v>4.8344218647974499E-7</v>
      </c>
      <c r="AV167" s="19">
        <v>2.0949089977528201E-2</v>
      </c>
      <c r="AW167" s="39">
        <v>5.7604218393080298E-8</v>
      </c>
      <c r="AX167" s="19">
        <v>0.224459989947417</v>
      </c>
      <c r="AY167" s="19">
        <v>0.1224214901778</v>
      </c>
      <c r="AZ167" s="19">
        <v>3.5264624629774501</v>
      </c>
      <c r="BA167" s="19">
        <v>1.4212767452076E-3</v>
      </c>
      <c r="BB167" s="39">
        <v>4.0528202646337999E-7</v>
      </c>
      <c r="BC167" s="39">
        <v>4.7353753171266799E-7</v>
      </c>
      <c r="BD167" s="19">
        <v>3.7709521781970502E-3</v>
      </c>
      <c r="BE167" s="39">
        <v>2.9261071359502801E-7</v>
      </c>
      <c r="BF167" s="19">
        <v>1.6872216724285101</v>
      </c>
      <c r="BG167" s="19">
        <v>7.4895414122080395E-2</v>
      </c>
      <c r="BH167" s="19">
        <v>2.8686000223020698</v>
      </c>
      <c r="BI167" s="19">
        <v>51.481808006182</v>
      </c>
      <c r="BJ167" s="39">
        <v>2.4992801402765299E-7</v>
      </c>
      <c r="BK167" s="39">
        <v>1.12426380967155E-7</v>
      </c>
      <c r="BL167" s="19">
        <v>251.88328588111401</v>
      </c>
      <c r="BM167" s="19">
        <v>76.384819298868393</v>
      </c>
      <c r="BN167" s="19">
        <v>2.9247644575713098E-2</v>
      </c>
      <c r="BO167" s="19">
        <v>102.916642032525</v>
      </c>
      <c r="BP167" s="39">
        <v>3.1699718444125101E-7</v>
      </c>
      <c r="BQ167" s="19">
        <v>6.1861806597375297E-4</v>
      </c>
      <c r="BR167" s="39">
        <v>2.1086964670463299E-7</v>
      </c>
      <c r="BS167" s="39">
        <v>3.15935972281025E-7</v>
      </c>
      <c r="BT167" s="39">
        <v>2.6948376920029901E-7</v>
      </c>
      <c r="BU167" s="19">
        <v>0.13929007772408999</v>
      </c>
      <c r="BV167" s="19">
        <v>0.74486048077176104</v>
      </c>
      <c r="BW167" s="19">
        <v>1.8763339351905699</v>
      </c>
      <c r="BX167" s="19">
        <v>8.2223464835294302E-3</v>
      </c>
      <c r="BY167" s="19">
        <v>67.186258435447598</v>
      </c>
      <c r="BZ167" s="19">
        <v>10.3033404660247</v>
      </c>
      <c r="CA167" s="19">
        <v>1255.8494663568799</v>
      </c>
      <c r="CB167" s="39">
        <v>1.43429758592807E-7</v>
      </c>
      <c r="CC167" s="19">
        <v>9.8823460674414392</v>
      </c>
      <c r="CD167" s="19">
        <v>0.16557444828022699</v>
      </c>
      <c r="CE167" s="19">
        <v>787.26297412812698</v>
      </c>
      <c r="CF167" s="39">
        <v>2.88910090923848E-7</v>
      </c>
      <c r="CG167" s="19">
        <v>0.289555620770792</v>
      </c>
      <c r="CH167" s="19">
        <v>2.2775760601932399E-2</v>
      </c>
      <c r="CI167" s="19">
        <v>327.38453705485102</v>
      </c>
      <c r="CJ167" s="19">
        <v>0.395537124146082</v>
      </c>
      <c r="CK167" s="39">
        <v>2.07521568489868E-7</v>
      </c>
      <c r="CL167" s="19">
        <v>0.56776951719511803</v>
      </c>
      <c r="CM167" s="19">
        <v>4.3840744365059097</v>
      </c>
      <c r="CN167" s="39">
        <v>2.65720722880788E-7</v>
      </c>
      <c r="CO167" s="19">
        <v>3.5995891641058701E-2</v>
      </c>
      <c r="CP167" s="19">
        <v>0.13303957727980101</v>
      </c>
      <c r="CQ167" s="39">
        <v>3.2263958668315099E-7</v>
      </c>
      <c r="CR167" s="39">
        <v>4.5159718484351602E-8</v>
      </c>
      <c r="CS167" s="39">
        <v>2.6074979995857E-7</v>
      </c>
      <c r="CT167" s="19">
        <v>1.63898529415389</v>
      </c>
      <c r="CU167" s="19">
        <v>5.9955092195053901</v>
      </c>
      <c r="CV167" s="19">
        <v>1.3999014172969899E-2</v>
      </c>
      <c r="CW167" s="39">
        <v>3.50528649665437E-7</v>
      </c>
      <c r="CX167" s="19">
        <v>3.3902971843124998</v>
      </c>
      <c r="CY167" s="39">
        <v>2.7742718252899898E-7</v>
      </c>
      <c r="CZ167" s="39">
        <v>2.7923147504990501E-7</v>
      </c>
      <c r="DA167" s="19">
        <v>7.4243403625343801E-4</v>
      </c>
      <c r="DB167" s="19">
        <v>4.1291666804989599E-4</v>
      </c>
      <c r="DC167" s="19">
        <v>6.5516521133958394E-2</v>
      </c>
      <c r="DD167" s="19">
        <v>17.132525959938199</v>
      </c>
      <c r="DE167" s="19">
        <v>1.8884163798847001E-3</v>
      </c>
      <c r="DF167" s="19">
        <v>3.4998404669368599E-2</v>
      </c>
      <c r="DG167" s="19">
        <v>3.28334375059094</v>
      </c>
      <c r="DH167" s="19">
        <v>3.0507134795185201E-2</v>
      </c>
      <c r="DI167" s="19">
        <v>2.1615215436091</v>
      </c>
      <c r="DJ167" s="19">
        <v>3.31051043821531E-3</v>
      </c>
      <c r="DK167" s="39">
        <v>3.0911094201820302E-7</v>
      </c>
      <c r="DL167" s="19">
        <v>16.511177883973001</v>
      </c>
      <c r="DM167" s="19">
        <v>4.87936490337928E-3</v>
      </c>
      <c r="DN167" s="19">
        <v>4.8315917064259299E-2</v>
      </c>
      <c r="DO167" s="39">
        <v>3.3644584019751E-7</v>
      </c>
      <c r="DP167" s="19">
        <v>1.36034252972219E-2</v>
      </c>
      <c r="DQ167" s="19">
        <v>0.24248296726545501</v>
      </c>
      <c r="DR167" s="39">
        <v>1.5395195848708199E-7</v>
      </c>
      <c r="DS167" s="19">
        <v>38.718869134725601</v>
      </c>
      <c r="DT167" s="39">
        <v>1.89895882912819E-7</v>
      </c>
      <c r="DU167" s="19">
        <v>4.2533819349401198E-3</v>
      </c>
      <c r="DV167" s="19">
        <v>0.104699809461082</v>
      </c>
      <c r="DW167" s="19">
        <v>4.7508235972835303E-3</v>
      </c>
      <c r="DX167" s="39">
        <v>2.4490735705260602E-7</v>
      </c>
      <c r="DY167" s="19">
        <v>5.5297347211414003</v>
      </c>
      <c r="DZ167" s="19">
        <v>5.4401780312695998</v>
      </c>
      <c r="EA167" s="19">
        <v>1.4650358371038501</v>
      </c>
      <c r="EB167" s="19">
        <v>0.17629811936269499</v>
      </c>
      <c r="EC167" s="19">
        <v>1.7994092938562001</v>
      </c>
      <c r="ED167" s="19">
        <v>225.064140705911</v>
      </c>
      <c r="EE167" s="19">
        <v>642.96979231792295</v>
      </c>
      <c r="EF167" s="39">
        <v>3.4007180967585399E-7</v>
      </c>
      <c r="EG167" s="39">
        <v>2.8515876637835899E-7</v>
      </c>
      <c r="EH167" s="39">
        <v>2.7055603801353499E-7</v>
      </c>
      <c r="EI167" s="19">
        <v>0.114952178880144</v>
      </c>
      <c r="EJ167" s="39">
        <v>1.86594016840136E-7</v>
      </c>
      <c r="EK167" s="19">
        <v>1.87300791842324</v>
      </c>
      <c r="EL167" s="19">
        <v>0.20928038503106</v>
      </c>
      <c r="EM167" s="19">
        <v>1.8825430798876599</v>
      </c>
      <c r="EN167" s="19">
        <v>0.19558661508410699</v>
      </c>
      <c r="EO167" s="19">
        <v>3.53474783639032</v>
      </c>
      <c r="EP167" s="19">
        <v>2.34877532688524E-4</v>
      </c>
      <c r="EQ167" s="39">
        <v>1.1001230963132801E-9</v>
      </c>
      <c r="ER167" s="19">
        <v>0.15909242385983299</v>
      </c>
      <c r="ES167" s="39">
        <v>5.9312174077965599E-7</v>
      </c>
      <c r="ET167" s="19">
        <v>62.168721120228703</v>
      </c>
      <c r="EU167" s="19">
        <v>2.82667434904657E-2</v>
      </c>
      <c r="EV167" s="39">
        <v>2.0202969542639E-7</v>
      </c>
      <c r="EW167" s="19">
        <v>3.65360874059402E-2</v>
      </c>
      <c r="EX167" s="39">
        <v>2.5311047306153497E-7</v>
      </c>
      <c r="EY167" s="19">
        <v>3.5520419035693897E-2</v>
      </c>
      <c r="EZ167" s="19">
        <v>1.7991365241289701</v>
      </c>
      <c r="FA167" s="19">
        <v>0.34588733271372801</v>
      </c>
      <c r="FB167" s="19">
        <v>5.9460636420220099E-2</v>
      </c>
      <c r="FC167" s="19">
        <v>202.57573743380701</v>
      </c>
      <c r="FD167" s="19">
        <v>7.8987618714058501</v>
      </c>
      <c r="FE167" s="19">
        <v>1.37841275212037</v>
      </c>
      <c r="FF167" s="39">
        <v>3.9942372441059098E-7</v>
      </c>
      <c r="FG167" s="39">
        <v>7.9165841399041405E-8</v>
      </c>
      <c r="FH167" s="19">
        <v>3.5171925977001903E-2</v>
      </c>
      <c r="FI167" s="19">
        <v>0.11017720561078199</v>
      </c>
      <c r="FJ167" s="19">
        <v>1334.13009516394</v>
      </c>
      <c r="FK167" s="19">
        <v>0</v>
      </c>
      <c r="FL167" s="19">
        <v>0.75684253738752705</v>
      </c>
      <c r="FM167" s="19">
        <v>152.99876703974201</v>
      </c>
      <c r="FN167" s="19">
        <v>36.126434344786503</v>
      </c>
      <c r="FO167" s="19">
        <v>94.085925706215093</v>
      </c>
      <c r="FP167" s="19">
        <v>6.4597402185041605E-2</v>
      </c>
      <c r="FQ167" s="19">
        <v>78.984952428915193</v>
      </c>
      <c r="FR167" s="19">
        <v>4.2301692771377301E-4</v>
      </c>
      <c r="FS167" s="39">
        <v>2.8472292498315002E-7</v>
      </c>
      <c r="FT167" s="39">
        <v>2.2821887181048101E-7</v>
      </c>
      <c r="FU167" s="19">
        <v>0.28748556962417199</v>
      </c>
      <c r="FV167" s="19">
        <v>22.007660885952401</v>
      </c>
      <c r="FW167" s="39">
        <v>2.2168818088717401E-7</v>
      </c>
      <c r="FX167" s="19">
        <v>4.60346302027621E-4</v>
      </c>
      <c r="FY167" s="19">
        <v>1.14355404012355E-4</v>
      </c>
      <c r="FZ167" s="19">
        <v>27248.927525331699</v>
      </c>
      <c r="GA167" s="15">
        <v>0</v>
      </c>
      <c r="GB167" s="15">
        <v>0</v>
      </c>
      <c r="GC167" s="15">
        <v>0</v>
      </c>
      <c r="GD167" s="15">
        <v>0</v>
      </c>
      <c r="GE167" s="15">
        <v>0</v>
      </c>
      <c r="GF167" s="15">
        <v>0</v>
      </c>
      <c r="GG167" s="15">
        <v>0</v>
      </c>
      <c r="GH167" s="15">
        <v>0</v>
      </c>
      <c r="GI167" s="15">
        <v>0</v>
      </c>
      <c r="GJ167" s="15">
        <v>0</v>
      </c>
      <c r="GK167" s="15">
        <v>0</v>
      </c>
      <c r="GL167" s="15">
        <v>0</v>
      </c>
      <c r="GM167" s="15">
        <v>0</v>
      </c>
      <c r="GN167" s="15">
        <v>0</v>
      </c>
    </row>
    <row r="168" spans="1:196">
      <c r="A168" s="19" t="s">
        <v>471</v>
      </c>
      <c r="B168" s="19" t="s">
        <v>472</v>
      </c>
      <c r="C168" s="39">
        <v>1.0965174637576999E-7</v>
      </c>
      <c r="D168" s="19">
        <v>0.68913728157209098</v>
      </c>
      <c r="E168" s="19">
        <v>7.2555710906469999</v>
      </c>
      <c r="F168" s="19">
        <v>2.0222192423895602</v>
      </c>
      <c r="G168" s="19">
        <v>5.9804679213034404E-3</v>
      </c>
      <c r="H168" s="19">
        <v>0.19998656341797</v>
      </c>
      <c r="I168" s="19">
        <v>4.4542302859404996</v>
      </c>
      <c r="J168" s="19">
        <v>3.5404291746162899</v>
      </c>
      <c r="K168" s="19">
        <v>6.5175400300404293E-2</v>
      </c>
      <c r="L168" s="39">
        <v>5.82092638998438E-8</v>
      </c>
      <c r="M168" s="19">
        <v>2.8259978283264902</v>
      </c>
      <c r="N168" s="19">
        <v>17.616458501880601</v>
      </c>
      <c r="O168" s="19">
        <v>0.10809963187287799</v>
      </c>
      <c r="P168" s="19">
        <v>4.7601958883167796</v>
      </c>
      <c r="Q168" s="19">
        <v>89.148144119485195</v>
      </c>
      <c r="R168" s="19">
        <v>3.9645623053724999E-4</v>
      </c>
      <c r="S168" s="19">
        <v>1.98515988900561E-2</v>
      </c>
      <c r="T168" s="19">
        <v>6.4884936809093399E-4</v>
      </c>
      <c r="U168" s="19">
        <v>4.3487088462357496E-3</v>
      </c>
      <c r="V168" s="19">
        <v>0.93154837567959303</v>
      </c>
      <c r="W168" s="19">
        <v>0.57612346251658897</v>
      </c>
      <c r="X168" s="19">
        <v>36.659362956508701</v>
      </c>
      <c r="Y168" s="19">
        <v>1.21238870157985E-2</v>
      </c>
      <c r="Z168" s="19">
        <v>1.31756524268657</v>
      </c>
      <c r="AA168" s="19">
        <v>4.9008375533376803E-3</v>
      </c>
      <c r="AB168" s="19">
        <v>84.440774168487806</v>
      </c>
      <c r="AC168" s="19">
        <v>0.68383597906247395</v>
      </c>
      <c r="AD168" s="19">
        <v>8.0891952985927301E-2</v>
      </c>
      <c r="AE168" s="19">
        <v>0.99812416294843398</v>
      </c>
      <c r="AF168" s="19">
        <v>12.5238724539683</v>
      </c>
      <c r="AG168" s="19">
        <v>5.3111604097670799</v>
      </c>
      <c r="AH168" s="19">
        <v>0.135167655958259</v>
      </c>
      <c r="AI168" s="19">
        <v>0.294839297934608</v>
      </c>
      <c r="AJ168" s="19">
        <v>92.305670473455805</v>
      </c>
      <c r="AK168" s="19">
        <v>0.20959557992352801</v>
      </c>
      <c r="AL168" s="19">
        <v>3.9703944885724303E-3</v>
      </c>
      <c r="AM168" s="19">
        <v>0.29073783321825603</v>
      </c>
      <c r="AN168" s="19">
        <v>7.3974550023810396E-3</v>
      </c>
      <c r="AO168" s="19">
        <v>8.3792905821058403E-2</v>
      </c>
      <c r="AP168" s="19">
        <v>1.74144676771451</v>
      </c>
      <c r="AQ168" s="19">
        <v>0.88546750644188599</v>
      </c>
      <c r="AR168" s="19">
        <v>0.329986963883942</v>
      </c>
      <c r="AS168" s="19">
        <v>0.897713954092345</v>
      </c>
      <c r="AT168" s="19">
        <v>0.45671484800816298</v>
      </c>
      <c r="AU168" s="19">
        <v>484.63721928047698</v>
      </c>
      <c r="AV168" s="19">
        <v>50.041011846685002</v>
      </c>
      <c r="AW168" s="19">
        <v>0.23653931103282</v>
      </c>
      <c r="AX168" s="19">
        <v>0.19645319467139799</v>
      </c>
      <c r="AY168" s="19">
        <v>0.37737066216075899</v>
      </c>
      <c r="AZ168" s="19">
        <v>2.8525118490636201</v>
      </c>
      <c r="BA168" s="19">
        <v>7.1928267640371602E-3</v>
      </c>
      <c r="BB168" s="19">
        <v>3.6162736587146999E-2</v>
      </c>
      <c r="BC168" s="19">
        <v>1.58929307933438E-2</v>
      </c>
      <c r="BD168" s="19">
        <v>0.14792552159146</v>
      </c>
      <c r="BE168" s="19">
        <v>0.46894620813037502</v>
      </c>
      <c r="BF168" s="19">
        <v>6.3049018295466501</v>
      </c>
      <c r="BG168" s="19">
        <v>2.5790022531185899E-4</v>
      </c>
      <c r="BH168" s="19">
        <v>1.30751974372018</v>
      </c>
      <c r="BI168" s="19">
        <v>55.606326611317201</v>
      </c>
      <c r="BJ168" s="19">
        <v>0.115509109045052</v>
      </c>
      <c r="BK168" s="19">
        <v>1.4744766921334701E-3</v>
      </c>
      <c r="BL168" s="19">
        <v>6.3920962984496598E-3</v>
      </c>
      <c r="BM168" s="19">
        <v>142.70971035099001</v>
      </c>
      <c r="BN168" s="19">
        <v>0.59352436063041902</v>
      </c>
      <c r="BO168" s="19">
        <v>4.9756377581100901</v>
      </c>
      <c r="BP168" s="19">
        <v>2.2347592103183801E-3</v>
      </c>
      <c r="BQ168" s="19">
        <v>4.1985598512577502E-3</v>
      </c>
      <c r="BR168" s="19">
        <v>2.2864543621725201E-3</v>
      </c>
      <c r="BS168" s="19">
        <v>4.6152483632165897E-2</v>
      </c>
      <c r="BT168" s="19">
        <v>4.0262340709604702E-2</v>
      </c>
      <c r="BU168" s="19">
        <v>0.39293333825495902</v>
      </c>
      <c r="BV168" s="19">
        <v>47.354979046215398</v>
      </c>
      <c r="BW168" s="19">
        <v>2.56879691355737E-2</v>
      </c>
      <c r="BX168" s="19">
        <v>1.1316790883208301</v>
      </c>
      <c r="BY168" s="19">
        <v>75.784435851055093</v>
      </c>
      <c r="BZ168" s="19">
        <v>15.7268012482762</v>
      </c>
      <c r="CA168" s="19">
        <v>2.3319252252910701E-2</v>
      </c>
      <c r="CB168" s="19">
        <v>0.43874082491750099</v>
      </c>
      <c r="CC168" s="19">
        <v>0.28357142037782201</v>
      </c>
      <c r="CD168" s="19">
        <v>18.691085985550199</v>
      </c>
      <c r="CE168" s="19">
        <v>116.238124480439</v>
      </c>
      <c r="CF168" s="19">
        <v>1.24888849087967E-2</v>
      </c>
      <c r="CG168" s="19">
        <v>25.688508486411202</v>
      </c>
      <c r="CH168" s="19">
        <v>3.3674010248275699</v>
      </c>
      <c r="CI168" s="19">
        <v>0.13433059932838101</v>
      </c>
      <c r="CJ168" s="19">
        <v>478.433364045377</v>
      </c>
      <c r="CK168" s="39">
        <v>1.63161574572755E-7</v>
      </c>
      <c r="CL168" s="19">
        <v>2.8703884530206998</v>
      </c>
      <c r="CM168" s="19">
        <v>0.149418186729285</v>
      </c>
      <c r="CN168" s="19">
        <v>3.0758267228846101E-3</v>
      </c>
      <c r="CO168" s="19">
        <v>0.198046297253654</v>
      </c>
      <c r="CP168" s="19">
        <v>4.1468979966174002</v>
      </c>
      <c r="CQ168" s="19">
        <v>2.4549386700661299E-2</v>
      </c>
      <c r="CR168" s="19">
        <v>6.7757185432194898E-4</v>
      </c>
      <c r="CS168" s="19">
        <v>6.5059698566631602E-2</v>
      </c>
      <c r="CT168" s="19">
        <v>0.44257690891072698</v>
      </c>
      <c r="CU168" s="19">
        <v>0.30459571122199502</v>
      </c>
      <c r="CV168" s="19">
        <v>1.5268210638476101</v>
      </c>
      <c r="CW168" s="19">
        <v>1.62094589248004</v>
      </c>
      <c r="CX168" s="19">
        <v>26.068947897605501</v>
      </c>
      <c r="CY168" s="19">
        <v>1.0263982726046601</v>
      </c>
      <c r="CZ168" s="19">
        <v>0.55474169881362201</v>
      </c>
      <c r="DA168" s="19">
        <v>0.184524802531356</v>
      </c>
      <c r="DB168" s="19">
        <v>0.15837141173269401</v>
      </c>
      <c r="DC168" s="19">
        <v>1.1418763260523099</v>
      </c>
      <c r="DD168" s="19">
        <v>6.6835290731686099</v>
      </c>
      <c r="DE168" s="19">
        <v>2.4234208355104802E-3</v>
      </c>
      <c r="DF168" s="19">
        <v>3.0875298936347698E-3</v>
      </c>
      <c r="DG168" s="19">
        <v>18.669168825265501</v>
      </c>
      <c r="DH168" s="19">
        <v>0.44528347342470098</v>
      </c>
      <c r="DI168" s="19">
        <v>0.25329257291965401</v>
      </c>
      <c r="DJ168" s="19">
        <v>1.89004831478278</v>
      </c>
      <c r="DK168" s="19">
        <v>0.35712842298896702</v>
      </c>
      <c r="DL168" s="19">
        <v>91.489590134441301</v>
      </c>
      <c r="DM168" s="19">
        <v>0.29078717206965299</v>
      </c>
      <c r="DN168" s="19">
        <v>6.4828833985312202E-3</v>
      </c>
      <c r="DO168" s="19">
        <v>1.54536259621943</v>
      </c>
      <c r="DP168" s="19">
        <v>6.0665144167662302</v>
      </c>
      <c r="DQ168" s="19">
        <v>1.3083912638947499</v>
      </c>
      <c r="DR168" s="19">
        <v>1.31585323812035</v>
      </c>
      <c r="DS168" s="19">
        <v>4.13293280953578</v>
      </c>
      <c r="DT168" s="19">
        <v>0.80091453209059804</v>
      </c>
      <c r="DU168" s="19">
        <v>6.1759527216636505E-4</v>
      </c>
      <c r="DV168" s="19">
        <v>5.2684993313605597E-4</v>
      </c>
      <c r="DW168" s="19">
        <v>0.19262787040926599</v>
      </c>
      <c r="DX168" s="19">
        <v>6.6837097629404596E-2</v>
      </c>
      <c r="DY168" s="19">
        <v>7.6024306160092099</v>
      </c>
      <c r="DZ168" s="19">
        <v>15.0208968829367</v>
      </c>
      <c r="EA168" s="19">
        <v>6.8564228467850503</v>
      </c>
      <c r="EB168" s="19">
        <v>7.5195356451211399</v>
      </c>
      <c r="EC168" s="19">
        <v>0.48100520804057401</v>
      </c>
      <c r="ED168" s="19">
        <v>5.6463183508790404</v>
      </c>
      <c r="EE168" s="19">
        <v>11.9649384953268</v>
      </c>
      <c r="EF168" s="19">
        <v>530.87241397026798</v>
      </c>
      <c r="EG168" s="19">
        <v>0.24559391816082901</v>
      </c>
      <c r="EH168" s="39">
        <v>1.7726457121151199E-7</v>
      </c>
      <c r="EI168" s="19">
        <v>4.7865968619461698</v>
      </c>
      <c r="EJ168" s="19">
        <v>7.9697815689705201E-2</v>
      </c>
      <c r="EK168" s="19">
        <v>5.6793177433813398</v>
      </c>
      <c r="EL168" s="19">
        <v>0.96651951857913598</v>
      </c>
      <c r="EM168" s="19">
        <v>39.928086229692603</v>
      </c>
      <c r="EN168" s="19">
        <v>0.32858209031311297</v>
      </c>
      <c r="EO168" s="19">
        <v>1.86779848472806</v>
      </c>
      <c r="EP168" s="19">
        <v>3.0378875684882099E-2</v>
      </c>
      <c r="EQ168" s="19">
        <v>1.80404212870054E-2</v>
      </c>
      <c r="ER168" s="19">
        <v>14.4669143630645</v>
      </c>
      <c r="ES168" s="19">
        <v>1142.18837672326</v>
      </c>
      <c r="ET168" s="19">
        <v>62.794119684491001</v>
      </c>
      <c r="EU168" s="19">
        <v>1.9673295695914099</v>
      </c>
      <c r="EV168" s="19">
        <v>6.8047448152429094E-2</v>
      </c>
      <c r="EW168" s="19">
        <v>143.89858878893199</v>
      </c>
      <c r="EX168" s="19">
        <v>2.20672046599211E-2</v>
      </c>
      <c r="EY168" s="19">
        <v>9.1521650272276798</v>
      </c>
      <c r="EZ168" s="19">
        <v>41.383913573459203</v>
      </c>
      <c r="FA168" s="19">
        <v>0.71417086498979798</v>
      </c>
      <c r="FB168" s="19">
        <v>1.0100053432646301</v>
      </c>
      <c r="FC168" s="19">
        <v>0.161441693033328</v>
      </c>
      <c r="FD168" s="19">
        <v>2.0332986290380002</v>
      </c>
      <c r="FE168" s="19">
        <v>0.46703282272041402</v>
      </c>
      <c r="FF168" s="39">
        <v>9.5833441819122495E-5</v>
      </c>
      <c r="FG168" s="19">
        <v>7.6131442107715396E-3</v>
      </c>
      <c r="FH168" s="19">
        <v>7.4830265262015305E-2</v>
      </c>
      <c r="FI168" s="19">
        <v>11.3662280859342</v>
      </c>
      <c r="FJ168" s="19">
        <v>11.281030103947799</v>
      </c>
      <c r="FK168" s="39">
        <v>2.1701970113924599E-7</v>
      </c>
      <c r="FL168" s="19">
        <v>0</v>
      </c>
      <c r="FM168" s="19">
        <v>3.5129389071194699</v>
      </c>
      <c r="FN168" s="19">
        <v>363.54777206070401</v>
      </c>
      <c r="FO168" s="19">
        <v>74.476580308619603</v>
      </c>
      <c r="FP168" s="19">
        <v>68.729225664070299</v>
      </c>
      <c r="FQ168" s="19">
        <v>71.392019598564104</v>
      </c>
      <c r="FR168" s="39">
        <v>7.4246098974087003E-5</v>
      </c>
      <c r="FS168" s="19">
        <v>0.67647486492995501</v>
      </c>
      <c r="FT168" s="39">
        <v>1.4267336174904901E-7</v>
      </c>
      <c r="FU168" s="19">
        <v>2.6570423612139699E-2</v>
      </c>
      <c r="FV168" s="19">
        <v>3.4276220772989898</v>
      </c>
      <c r="FW168" s="19">
        <v>3.0895368909057801E-2</v>
      </c>
      <c r="FX168" s="19">
        <v>7.4171518035950896</v>
      </c>
      <c r="FY168" s="19">
        <v>4.9354591110299502E-2</v>
      </c>
      <c r="FZ168" s="19">
        <v>4760.6085607855503</v>
      </c>
      <c r="GA168" s="15">
        <v>0</v>
      </c>
      <c r="GB168" s="15">
        <v>0</v>
      </c>
      <c r="GC168" s="15">
        <v>0</v>
      </c>
      <c r="GD168" s="15">
        <v>2.2490000000000001</v>
      </c>
      <c r="GE168" s="15">
        <v>0</v>
      </c>
      <c r="GF168" s="15">
        <v>2107.683</v>
      </c>
      <c r="GG168" s="15">
        <v>0</v>
      </c>
      <c r="GH168" s="15">
        <v>0.495</v>
      </c>
      <c r="GI168" s="15">
        <v>0</v>
      </c>
      <c r="GJ168" s="15">
        <v>0.17399999999999999</v>
      </c>
      <c r="GK168" s="15">
        <v>0</v>
      </c>
      <c r="GL168" s="15">
        <v>0</v>
      </c>
      <c r="GM168" s="15">
        <v>0</v>
      </c>
      <c r="GN168" s="15">
        <v>0</v>
      </c>
    </row>
    <row r="169" spans="1:196">
      <c r="A169" s="19" t="s">
        <v>473</v>
      </c>
      <c r="B169" s="19" t="s">
        <v>474</v>
      </c>
      <c r="C169" s="19">
        <v>6.2801578712259403</v>
      </c>
      <c r="D169" s="19">
        <v>31.167579979531201</v>
      </c>
      <c r="E169" s="19">
        <v>437.13295996305499</v>
      </c>
      <c r="F169" s="19">
        <v>28.0130058746259</v>
      </c>
      <c r="G169" s="19">
        <v>9.5816064111089805</v>
      </c>
      <c r="H169" s="19">
        <v>149.35341955274799</v>
      </c>
      <c r="I169" s="19">
        <v>18.505540089877599</v>
      </c>
      <c r="J169" s="19">
        <v>754.70744967205496</v>
      </c>
      <c r="K169" s="19">
        <v>497.34371767386102</v>
      </c>
      <c r="L169" s="19">
        <v>2.15633915129981</v>
      </c>
      <c r="M169" s="19">
        <v>5.6246103862528898</v>
      </c>
      <c r="N169" s="19">
        <v>322.00966967301798</v>
      </c>
      <c r="O169" s="19">
        <v>4.8767080940987702E-2</v>
      </c>
      <c r="P169" s="19">
        <v>1408.44624547277</v>
      </c>
      <c r="Q169" s="19">
        <v>344.96716589191499</v>
      </c>
      <c r="R169" s="19">
        <v>5.6694097115868196</v>
      </c>
      <c r="S169" s="19">
        <v>2.9212906127622502</v>
      </c>
      <c r="T169" s="19">
        <v>0.38189977234441003</v>
      </c>
      <c r="U169" s="19">
        <v>0.21317057106871101</v>
      </c>
      <c r="V169" s="19">
        <v>11.4292652531336</v>
      </c>
      <c r="W169" s="19">
        <v>0.109510392010236</v>
      </c>
      <c r="X169" s="19">
        <v>33.684838277772798</v>
      </c>
      <c r="Y169" s="19">
        <v>7.3747681586362204E-2</v>
      </c>
      <c r="Z169" s="19">
        <v>448.06891547435401</v>
      </c>
      <c r="AA169" s="19">
        <v>9.4108104673268897</v>
      </c>
      <c r="AB169" s="19">
        <v>1.0163123687250599</v>
      </c>
      <c r="AC169" s="19">
        <v>0.310340067370666</v>
      </c>
      <c r="AD169" s="19">
        <v>0.47684813275962301</v>
      </c>
      <c r="AE169" s="19">
        <v>21.792340579101801</v>
      </c>
      <c r="AF169" s="19">
        <v>56.051196405945099</v>
      </c>
      <c r="AG169" s="19">
        <v>1.2788219501278899</v>
      </c>
      <c r="AH169" s="19">
        <v>2.3483948261748799</v>
      </c>
      <c r="AI169" s="19">
        <v>4.5474453817818601</v>
      </c>
      <c r="AJ169" s="19">
        <v>3556.1153234653598</v>
      </c>
      <c r="AK169" s="19">
        <v>55.373120840209197</v>
      </c>
      <c r="AL169" s="19">
        <v>2.2075007089250101E-2</v>
      </c>
      <c r="AM169" s="19">
        <v>2.52467687192095</v>
      </c>
      <c r="AN169" s="19">
        <v>24.939111013894902</v>
      </c>
      <c r="AO169" s="19">
        <v>34.785336787135599</v>
      </c>
      <c r="AP169" s="19">
        <v>30.816355615234301</v>
      </c>
      <c r="AQ169" s="19">
        <v>29.5728790300642</v>
      </c>
      <c r="AR169" s="19">
        <v>111.470752284848</v>
      </c>
      <c r="AS169" s="19">
        <v>603.64854289568598</v>
      </c>
      <c r="AT169" s="19">
        <v>7.7548090530019902</v>
      </c>
      <c r="AU169" s="19">
        <v>29.001260986407399</v>
      </c>
      <c r="AV169" s="19">
        <v>368.38548570965003</v>
      </c>
      <c r="AW169" s="19">
        <v>5.9762167124450496</v>
      </c>
      <c r="AX169" s="19">
        <v>6.6561711076068102</v>
      </c>
      <c r="AY169" s="19">
        <v>2.2582018993408499</v>
      </c>
      <c r="AZ169" s="19">
        <v>1719.62289375665</v>
      </c>
      <c r="BA169" s="19">
        <v>0.17642690585780699</v>
      </c>
      <c r="BB169" s="19">
        <v>11.240074303096099</v>
      </c>
      <c r="BC169" s="19">
        <v>3.3768269276804701</v>
      </c>
      <c r="BD169" s="19">
        <v>101.935162009015</v>
      </c>
      <c r="BE169" s="19">
        <v>2.06689396728226E-2</v>
      </c>
      <c r="BF169" s="19">
        <v>194.95164810039299</v>
      </c>
      <c r="BG169" s="19">
        <v>7.3971010061850695E-2</v>
      </c>
      <c r="BH169" s="19">
        <v>73.044786467501794</v>
      </c>
      <c r="BI169" s="19">
        <v>598.30477735882005</v>
      </c>
      <c r="BJ169" s="19">
        <v>6.63803568460653</v>
      </c>
      <c r="BK169" s="19">
        <v>2.1175444813078799</v>
      </c>
      <c r="BL169" s="19">
        <v>444.18660725609999</v>
      </c>
      <c r="BM169" s="19">
        <v>2119.6438114647999</v>
      </c>
      <c r="BN169" s="19">
        <v>60.970133230797103</v>
      </c>
      <c r="BO169" s="19">
        <v>208.82760715642101</v>
      </c>
      <c r="BP169" s="19">
        <v>3.4850562952823001</v>
      </c>
      <c r="BQ169" s="19">
        <v>21.559042443227501</v>
      </c>
      <c r="BR169" s="19">
        <v>2.5420416353664502E-2</v>
      </c>
      <c r="BS169" s="19">
        <v>0.56816598537710905</v>
      </c>
      <c r="BT169" s="19">
        <v>1.17700835131785</v>
      </c>
      <c r="BU169" s="19">
        <v>5.4036677927068101E-2</v>
      </c>
      <c r="BV169" s="19">
        <v>47.101520240825202</v>
      </c>
      <c r="BW169" s="19">
        <v>1239.09376012758</v>
      </c>
      <c r="BX169" s="19">
        <v>3.84841248771153</v>
      </c>
      <c r="BY169" s="19">
        <v>2772.71371186539</v>
      </c>
      <c r="BZ169" s="19">
        <v>405.58567984452901</v>
      </c>
      <c r="CA169" s="19">
        <v>797.79327791385697</v>
      </c>
      <c r="CB169" s="19">
        <v>329.72169404382299</v>
      </c>
      <c r="CC169" s="19">
        <v>88.645642556106097</v>
      </c>
      <c r="CD169" s="19">
        <v>786.38492065513196</v>
      </c>
      <c r="CE169" s="19">
        <v>2250.6255151619598</v>
      </c>
      <c r="CF169" s="19">
        <v>3.5409873018072101E-2</v>
      </c>
      <c r="CG169" s="19">
        <v>313.07838741196798</v>
      </c>
      <c r="CH169" s="19">
        <v>173.66870987941201</v>
      </c>
      <c r="CI169" s="19">
        <v>697.39889423867896</v>
      </c>
      <c r="CJ169" s="19">
        <v>47.363273756458803</v>
      </c>
      <c r="CK169" s="19">
        <v>1.1799271560823501E-2</v>
      </c>
      <c r="CL169" s="19">
        <v>24.932854258909199</v>
      </c>
      <c r="CM169" s="19">
        <v>34.498626633764701</v>
      </c>
      <c r="CN169" s="19">
        <v>1.62173927602108</v>
      </c>
      <c r="CO169" s="19">
        <v>130.35922174076899</v>
      </c>
      <c r="CP169" s="19">
        <v>462.27770374076403</v>
      </c>
      <c r="CQ169" s="19">
        <v>0.172267572925943</v>
      </c>
      <c r="CR169" s="19">
        <v>0.78241954556419502</v>
      </c>
      <c r="CS169" s="19">
        <v>310.660471442838</v>
      </c>
      <c r="CT169" s="19">
        <v>349.54345358111499</v>
      </c>
      <c r="CU169" s="19">
        <v>23.7876476482034</v>
      </c>
      <c r="CV169" s="19">
        <v>0.51003095135875998</v>
      </c>
      <c r="CW169" s="19">
        <v>0.653165112483302</v>
      </c>
      <c r="CX169" s="19">
        <v>149.61921686492701</v>
      </c>
      <c r="CY169" s="19">
        <v>0.80042083890747096</v>
      </c>
      <c r="CZ169" s="19">
        <v>14.8157821515917</v>
      </c>
      <c r="DA169" s="19">
        <v>17.493674714229801</v>
      </c>
      <c r="DB169" s="19">
        <v>28.7543840582751</v>
      </c>
      <c r="DC169" s="19">
        <v>1.19097726214097</v>
      </c>
      <c r="DD169" s="19">
        <v>191.92207569761399</v>
      </c>
      <c r="DE169" s="19">
        <v>51.262939349671399</v>
      </c>
      <c r="DF169" s="19">
        <v>6.1360547659161</v>
      </c>
      <c r="DG169" s="19">
        <v>330.89403782906902</v>
      </c>
      <c r="DH169" s="19">
        <v>5.3638164609389101</v>
      </c>
      <c r="DI169" s="19">
        <v>28.734855222042398</v>
      </c>
      <c r="DJ169" s="19">
        <v>2.4311639229356898</v>
      </c>
      <c r="DK169" s="19">
        <v>17.312973062837699</v>
      </c>
      <c r="DL169" s="19">
        <v>991.61735290330898</v>
      </c>
      <c r="DM169" s="19">
        <v>3.2092382134736099</v>
      </c>
      <c r="DN169" s="19">
        <v>0.14066407608376399</v>
      </c>
      <c r="DO169" s="19">
        <v>2.0310919997625301</v>
      </c>
      <c r="DP169" s="19">
        <v>154.19627361981301</v>
      </c>
      <c r="DQ169" s="19">
        <v>24.346838461699999</v>
      </c>
      <c r="DR169" s="19">
        <v>29.167633543967</v>
      </c>
      <c r="DS169" s="19">
        <v>111.708622889731</v>
      </c>
      <c r="DT169" s="19">
        <v>12.7294057058715</v>
      </c>
      <c r="DU169" s="19">
        <v>4.8850627724073099E-3</v>
      </c>
      <c r="DV169" s="19">
        <v>0.121596739796565</v>
      </c>
      <c r="DW169" s="19">
        <v>16.518881485000801</v>
      </c>
      <c r="DX169" s="19">
        <v>164.364061044262</v>
      </c>
      <c r="DY169" s="19">
        <v>2480.4590080130602</v>
      </c>
      <c r="DZ169" s="19">
        <v>253.59332917640501</v>
      </c>
      <c r="EA169" s="19">
        <v>45.021499972284097</v>
      </c>
      <c r="EB169" s="19">
        <v>567.66570688275601</v>
      </c>
      <c r="EC169" s="19">
        <v>665.21667919962499</v>
      </c>
      <c r="ED169" s="19">
        <v>714.003581010934</v>
      </c>
      <c r="EE169" s="19">
        <v>5409.3677586413596</v>
      </c>
      <c r="EF169" s="19">
        <v>3.2845856839174399</v>
      </c>
      <c r="EG169" s="19">
        <v>4.8407379174819597E-3</v>
      </c>
      <c r="EH169" s="19">
        <v>3.02143300548583E-2</v>
      </c>
      <c r="EI169" s="19">
        <v>1039.7301355933</v>
      </c>
      <c r="EJ169" s="19">
        <v>50.671802903633903</v>
      </c>
      <c r="EK169" s="19">
        <v>163.539551690172</v>
      </c>
      <c r="EL169" s="19">
        <v>3.2662529922063799</v>
      </c>
      <c r="EM169" s="19">
        <v>42.949628983195097</v>
      </c>
      <c r="EN169" s="19">
        <v>579.95059046850895</v>
      </c>
      <c r="EO169" s="19">
        <v>33.911514526517699</v>
      </c>
      <c r="EP169" s="19">
        <v>3.5413756574181098E-3</v>
      </c>
      <c r="EQ169" s="19">
        <v>8.34659570874145E-2</v>
      </c>
      <c r="ER169" s="19">
        <v>77.879548378503898</v>
      </c>
      <c r="ES169" s="19">
        <v>34.424924056798297</v>
      </c>
      <c r="ET169" s="19">
        <v>1542.1937084230001</v>
      </c>
      <c r="EU169" s="19">
        <v>52.308715038329296</v>
      </c>
      <c r="EV169" s="19">
        <v>18.369180190716001</v>
      </c>
      <c r="EW169" s="19">
        <v>94.253641497720693</v>
      </c>
      <c r="EX169" s="19">
        <v>0.56207068584492204</v>
      </c>
      <c r="EY169" s="19">
        <v>155.10320133861401</v>
      </c>
      <c r="EZ169" s="19">
        <v>165.745993686692</v>
      </c>
      <c r="FA169" s="19">
        <v>61.151004164792901</v>
      </c>
      <c r="FB169" s="19">
        <v>69.593149564818304</v>
      </c>
      <c r="FC169" s="19">
        <v>22.739278957338598</v>
      </c>
      <c r="FD169" s="19">
        <v>458.66756857583403</v>
      </c>
      <c r="FE169" s="19">
        <v>24.6182771272004</v>
      </c>
      <c r="FF169" s="39">
        <v>2.8500901925960602E-5</v>
      </c>
      <c r="FG169" s="19">
        <v>2.0380615442923702</v>
      </c>
      <c r="FH169" s="19">
        <v>0.43542876012112702</v>
      </c>
      <c r="FI169" s="19">
        <v>359.53500647420702</v>
      </c>
      <c r="FJ169" s="19">
        <v>3099.2752237925201</v>
      </c>
      <c r="FK169" s="19">
        <v>252.566491870937</v>
      </c>
      <c r="FL169" s="19">
        <v>6.7652837795411802</v>
      </c>
      <c r="FM169" s="19">
        <v>0</v>
      </c>
      <c r="FN169" s="19">
        <v>360.25952939346098</v>
      </c>
      <c r="FO169" s="19">
        <v>445.69635681789703</v>
      </c>
      <c r="FP169" s="19">
        <v>5.9827562473139704</v>
      </c>
      <c r="FQ169" s="19">
        <v>830.74168569743904</v>
      </c>
      <c r="FR169" s="19">
        <v>7.6795863552969898E-2</v>
      </c>
      <c r="FS169" s="19">
        <v>176.18385819956501</v>
      </c>
      <c r="FT169" s="19">
        <v>1.33297795854764E-2</v>
      </c>
      <c r="FU169" s="19">
        <v>47.691815951740097</v>
      </c>
      <c r="FV169" s="19">
        <v>81.064220382676694</v>
      </c>
      <c r="FW169" s="19">
        <v>15.426651244451101</v>
      </c>
      <c r="FX169" s="19">
        <v>2.1689584359805498</v>
      </c>
      <c r="FY169" s="19">
        <v>3.5974928916643201</v>
      </c>
      <c r="FZ169" s="19">
        <v>49226.0648714044</v>
      </c>
      <c r="GA169" s="15">
        <v>2.1579999999999999</v>
      </c>
      <c r="GB169" s="15">
        <v>0.64100000000000001</v>
      </c>
      <c r="GC169" s="15">
        <v>0.33800000000000002</v>
      </c>
      <c r="GD169" s="15">
        <v>8.9999999999999993E-3</v>
      </c>
      <c r="GE169" s="15">
        <v>8.8390000000000004</v>
      </c>
      <c r="GF169" s="15">
        <v>0.877</v>
      </c>
      <c r="GG169" s="15">
        <v>0</v>
      </c>
      <c r="GH169" s="15">
        <v>18.911000000000001</v>
      </c>
      <c r="GI169" s="15">
        <v>0.377</v>
      </c>
      <c r="GJ169" s="15">
        <v>0.47899999999999998</v>
      </c>
      <c r="GK169" s="15">
        <v>1.6910000000000001</v>
      </c>
      <c r="GL169" s="15">
        <v>0.66400000000000003</v>
      </c>
      <c r="GM169" s="15">
        <v>0.95899999999999996</v>
      </c>
      <c r="GN169" s="15">
        <v>0</v>
      </c>
    </row>
    <row r="170" spans="1:196">
      <c r="A170" s="19" t="s">
        <v>475</v>
      </c>
      <c r="B170" s="19" t="s">
        <v>476</v>
      </c>
      <c r="C170" s="19">
        <v>399.81538539939203</v>
      </c>
      <c r="D170" s="19">
        <v>9.8657812497309898</v>
      </c>
      <c r="E170" s="19">
        <v>548.95302286304502</v>
      </c>
      <c r="F170" s="19">
        <v>806.86664002454404</v>
      </c>
      <c r="G170" s="19">
        <v>81.086833477179198</v>
      </c>
      <c r="H170" s="19">
        <v>131.324224744606</v>
      </c>
      <c r="I170" s="19">
        <v>3617.5649560268198</v>
      </c>
      <c r="J170" s="19">
        <v>540.41366292456303</v>
      </c>
      <c r="K170" s="19">
        <v>102.970458881101</v>
      </c>
      <c r="L170" s="19">
        <v>0.68256690170115797</v>
      </c>
      <c r="M170" s="19">
        <v>2389.68185838304</v>
      </c>
      <c r="N170" s="19">
        <v>1111.6421561836701</v>
      </c>
      <c r="O170" s="19">
        <v>0.84828190521069002</v>
      </c>
      <c r="P170" s="19">
        <v>17.0639494952757</v>
      </c>
      <c r="Q170" s="19">
        <v>4267.8384412608202</v>
      </c>
      <c r="R170" s="19">
        <v>8.0290436789367892</v>
      </c>
      <c r="S170" s="19">
        <v>47.927443633817802</v>
      </c>
      <c r="T170" s="19">
        <v>6.2966600049550596</v>
      </c>
      <c r="U170" s="19">
        <v>8.3925857806269502</v>
      </c>
      <c r="V170" s="19">
        <v>14.5643118261425</v>
      </c>
      <c r="W170" s="19">
        <v>104.721287041319</v>
      </c>
      <c r="X170" s="19">
        <v>739.11291506423402</v>
      </c>
      <c r="Y170" s="19">
        <v>8.6230253004949304</v>
      </c>
      <c r="Z170" s="19">
        <v>87.663589845128698</v>
      </c>
      <c r="AA170" s="19">
        <v>24.4480227341354</v>
      </c>
      <c r="AB170" s="19">
        <v>86.703257556478803</v>
      </c>
      <c r="AC170" s="19">
        <v>1.1615461814613299</v>
      </c>
      <c r="AD170" s="19">
        <v>17.825850076955899</v>
      </c>
      <c r="AE170" s="19">
        <v>145.022891796984</v>
      </c>
      <c r="AF170" s="19">
        <v>257.86286984445701</v>
      </c>
      <c r="AG170" s="19">
        <v>9.8224950270672</v>
      </c>
      <c r="AH170" s="19">
        <v>497.97411628898499</v>
      </c>
      <c r="AI170" s="19">
        <v>104.442267434784</v>
      </c>
      <c r="AJ170" s="19">
        <v>24182.930737050701</v>
      </c>
      <c r="AK170" s="19">
        <v>52.771683525330999</v>
      </c>
      <c r="AL170" s="19">
        <v>46.287630197786299</v>
      </c>
      <c r="AM170" s="19">
        <v>93.153753499796906</v>
      </c>
      <c r="AN170" s="19">
        <v>9.0680087849490505</v>
      </c>
      <c r="AO170" s="19">
        <v>71.028699024847597</v>
      </c>
      <c r="AP170" s="19">
        <v>22.2493582113872</v>
      </c>
      <c r="AQ170" s="19">
        <v>1.61219537690854</v>
      </c>
      <c r="AR170" s="19">
        <v>75.955424984460194</v>
      </c>
      <c r="AS170" s="19">
        <v>209.50493173207599</v>
      </c>
      <c r="AT170" s="19">
        <v>1.7021129631684</v>
      </c>
      <c r="AU170" s="19">
        <v>815.87865718859803</v>
      </c>
      <c r="AV170" s="19">
        <v>558.84597851604894</v>
      </c>
      <c r="AW170" s="19">
        <v>119.488203736488</v>
      </c>
      <c r="AX170" s="19">
        <v>19.340151711863399</v>
      </c>
      <c r="AY170" s="19">
        <v>42.886086438117601</v>
      </c>
      <c r="AZ170" s="19">
        <v>3155.1449309049099</v>
      </c>
      <c r="BA170" s="19">
        <v>21.681145437144199</v>
      </c>
      <c r="BB170" s="19">
        <v>249.46455858319899</v>
      </c>
      <c r="BC170" s="19">
        <v>233.78120723305901</v>
      </c>
      <c r="BD170" s="19">
        <v>15.7432324524575</v>
      </c>
      <c r="BE170" s="19">
        <v>1.81588900519401</v>
      </c>
      <c r="BF170" s="19">
        <v>1539.0037048997201</v>
      </c>
      <c r="BG170" s="19">
        <v>7.2062705626706398</v>
      </c>
      <c r="BH170" s="19">
        <v>155.30540878420001</v>
      </c>
      <c r="BI170" s="19">
        <v>3561.70752726504</v>
      </c>
      <c r="BJ170" s="19">
        <v>55.322457845431003</v>
      </c>
      <c r="BK170" s="19">
        <v>5.8365092272668999</v>
      </c>
      <c r="BL170" s="19">
        <v>265.61583014694003</v>
      </c>
      <c r="BM170" s="19">
        <v>1958.1549352018401</v>
      </c>
      <c r="BN170" s="19">
        <v>572.99773160157304</v>
      </c>
      <c r="BO170" s="19">
        <v>240.66023804444501</v>
      </c>
      <c r="BP170" s="19">
        <v>49.595116176170698</v>
      </c>
      <c r="BQ170" s="19">
        <v>317.90301777718298</v>
      </c>
      <c r="BR170" s="19">
        <v>18.8593350676312</v>
      </c>
      <c r="BS170" s="19">
        <v>5.4292276290027397</v>
      </c>
      <c r="BT170" s="19">
        <v>1.5449965282456</v>
      </c>
      <c r="BU170" s="19">
        <v>2.6516009468484101</v>
      </c>
      <c r="BV170" s="19">
        <v>6669.5819073456296</v>
      </c>
      <c r="BW170" s="19">
        <v>55.662182169024199</v>
      </c>
      <c r="BX170" s="19">
        <v>13.7677183534206</v>
      </c>
      <c r="BY170" s="19">
        <v>40351.858619370403</v>
      </c>
      <c r="BZ170" s="19">
        <v>3016.6593644539298</v>
      </c>
      <c r="CA170" s="19">
        <v>33990.332577333102</v>
      </c>
      <c r="CB170" s="19">
        <v>15778.5930744997</v>
      </c>
      <c r="CC170" s="19">
        <v>444.39709226365397</v>
      </c>
      <c r="CD170" s="19">
        <v>31.572349610425299</v>
      </c>
      <c r="CE170" s="19">
        <v>3146.16214250547</v>
      </c>
      <c r="CF170" s="19">
        <v>5.8961915981073201</v>
      </c>
      <c r="CG170" s="19">
        <v>35887.523679857302</v>
      </c>
      <c r="CH170" s="19">
        <v>1464.12086936439</v>
      </c>
      <c r="CI170" s="19">
        <v>141.867138652097</v>
      </c>
      <c r="CJ170" s="19">
        <v>1354.1796182402099</v>
      </c>
      <c r="CK170" s="19">
        <v>0.257660777165794</v>
      </c>
      <c r="CL170" s="19">
        <v>5891.2602452947003</v>
      </c>
      <c r="CM170" s="19">
        <v>6.0274964452295903</v>
      </c>
      <c r="CN170" s="19">
        <v>1.12913371470757</v>
      </c>
      <c r="CO170" s="19">
        <v>10.2595172297865</v>
      </c>
      <c r="CP170" s="19">
        <v>605.644657077121</v>
      </c>
      <c r="CQ170" s="19">
        <v>1.32828893253727</v>
      </c>
      <c r="CR170" s="19">
        <v>16.410317553573002</v>
      </c>
      <c r="CS170" s="19">
        <v>87.065414036566096</v>
      </c>
      <c r="CT170" s="19">
        <v>11.788661321152899</v>
      </c>
      <c r="CU170" s="19">
        <v>192.27496416759999</v>
      </c>
      <c r="CV170" s="19">
        <v>241.69629457585401</v>
      </c>
      <c r="CW170" s="19">
        <v>473.49583502809702</v>
      </c>
      <c r="CX170" s="19">
        <v>4278.73592221129</v>
      </c>
      <c r="CY170" s="19">
        <v>691.95395502571</v>
      </c>
      <c r="CZ170" s="19">
        <v>62.8431841719961</v>
      </c>
      <c r="DA170" s="19">
        <v>38.539096408351902</v>
      </c>
      <c r="DB170" s="19">
        <v>332.52848007135299</v>
      </c>
      <c r="DC170" s="19">
        <v>171.183636554728</v>
      </c>
      <c r="DD170" s="19">
        <v>552.42086838078899</v>
      </c>
      <c r="DE170" s="19">
        <v>3.2928687866454398</v>
      </c>
      <c r="DF170" s="19">
        <v>0.65966246119768601</v>
      </c>
      <c r="DG170" s="19">
        <v>1176.6225089367499</v>
      </c>
      <c r="DH170" s="19">
        <v>544.304705498624</v>
      </c>
      <c r="DI170" s="19">
        <v>144.724506267712</v>
      </c>
      <c r="DJ170" s="19">
        <v>106.736708244005</v>
      </c>
      <c r="DK170" s="19">
        <v>407.72184523617102</v>
      </c>
      <c r="DL170" s="19">
        <v>3140.3901941361901</v>
      </c>
      <c r="DM170" s="19">
        <v>1509.4684061242899</v>
      </c>
      <c r="DN170" s="19">
        <v>2.6905188802698099</v>
      </c>
      <c r="DO170" s="19">
        <v>43.190178248705102</v>
      </c>
      <c r="DP170" s="19">
        <v>990.79178934892104</v>
      </c>
      <c r="DQ170" s="19">
        <v>118.033802210932</v>
      </c>
      <c r="DR170" s="19">
        <v>11368.638534331199</v>
      </c>
      <c r="DS170" s="19">
        <v>8303.3964426590501</v>
      </c>
      <c r="DT170" s="19">
        <v>2.4970159948454702</v>
      </c>
      <c r="DU170" s="19">
        <v>10.3397952992686</v>
      </c>
      <c r="DV170" s="19">
        <v>87.373130850392101</v>
      </c>
      <c r="DW170" s="19">
        <v>84.0892256317521</v>
      </c>
      <c r="DX170" s="19">
        <v>1019.16880118711</v>
      </c>
      <c r="DY170" s="19">
        <v>246.556141314077</v>
      </c>
      <c r="DZ170" s="19">
        <v>104.854312230882</v>
      </c>
      <c r="EA170" s="19">
        <v>5467.5041406283299</v>
      </c>
      <c r="EB170" s="19">
        <v>16062.660462666499</v>
      </c>
      <c r="EC170" s="19">
        <v>2.20490626797889</v>
      </c>
      <c r="ED170" s="19">
        <v>95.205742948779204</v>
      </c>
      <c r="EE170" s="19">
        <v>1870.7949738524201</v>
      </c>
      <c r="EF170" s="19">
        <v>235.55570050516999</v>
      </c>
      <c r="EG170" s="19">
        <v>3.6520729524609601E-3</v>
      </c>
      <c r="EH170" s="19">
        <v>2.7383442273796801</v>
      </c>
      <c r="EI170" s="19">
        <v>16812.5275154417</v>
      </c>
      <c r="EJ170" s="19">
        <v>145.866397229661</v>
      </c>
      <c r="EK170" s="19">
        <v>88.302898669242794</v>
      </c>
      <c r="EL170" s="19">
        <v>228.818591584405</v>
      </c>
      <c r="EM170" s="19">
        <v>16379.978604035599</v>
      </c>
      <c r="EN170" s="19">
        <v>7.58957080215652</v>
      </c>
      <c r="EO170" s="19">
        <v>17.073913346796601</v>
      </c>
      <c r="EP170" s="19">
        <v>0.68879586867848597</v>
      </c>
      <c r="EQ170" s="19">
        <v>8.6307154647554505</v>
      </c>
      <c r="ER170" s="19">
        <v>1963.9541667691301</v>
      </c>
      <c r="ES170" s="19">
        <v>7.3448787133412399</v>
      </c>
      <c r="ET170" s="19">
        <v>840.56478053395097</v>
      </c>
      <c r="EU170" s="19">
        <v>2004.86743275762</v>
      </c>
      <c r="EV170" s="19">
        <v>52.169561219198997</v>
      </c>
      <c r="EW170" s="19">
        <v>2336.3883393857</v>
      </c>
      <c r="EX170" s="19">
        <v>2.9663193677101698</v>
      </c>
      <c r="EY170" s="19">
        <v>278.69657510999701</v>
      </c>
      <c r="EZ170" s="19">
        <v>18219.744642204401</v>
      </c>
      <c r="FA170" s="19">
        <v>98.863143277291698</v>
      </c>
      <c r="FB170" s="19">
        <v>4118.48886600064</v>
      </c>
      <c r="FC170" s="19">
        <v>110.04122190057601</v>
      </c>
      <c r="FD170" s="19">
        <v>13620.044651113099</v>
      </c>
      <c r="FE170" s="19">
        <v>2.8283044396483601</v>
      </c>
      <c r="FF170" s="19">
        <v>0.29263570843867198</v>
      </c>
      <c r="FG170" s="19">
        <v>11.796111676928</v>
      </c>
      <c r="FH170" s="19">
        <v>9.7932421552160598</v>
      </c>
      <c r="FI170" s="19">
        <v>247.44480772804201</v>
      </c>
      <c r="FJ170" s="19">
        <v>7003.2127732130202</v>
      </c>
      <c r="FK170" s="19">
        <v>2094.2551779908099</v>
      </c>
      <c r="FL170" s="19">
        <v>1043.35607173996</v>
      </c>
      <c r="FM170" s="19">
        <v>116.025400998612</v>
      </c>
      <c r="FN170" s="19">
        <v>0</v>
      </c>
      <c r="FO170" s="19">
        <v>4521.2328406152301</v>
      </c>
      <c r="FP170" s="19">
        <v>908.92344026785304</v>
      </c>
      <c r="FQ170" s="19">
        <v>6939.3510908094204</v>
      </c>
      <c r="FR170" s="19">
        <v>23.790191259626098</v>
      </c>
      <c r="FS170" s="19">
        <v>1359.01026895881</v>
      </c>
      <c r="FT170" s="19">
        <v>0.275156675748288</v>
      </c>
      <c r="FU170" s="19">
        <v>231.609574945791</v>
      </c>
      <c r="FV170" s="19">
        <v>765.73258195038704</v>
      </c>
      <c r="FW170" s="19">
        <v>1212.13637853059</v>
      </c>
      <c r="FX170" s="19">
        <v>563.70107884230595</v>
      </c>
      <c r="FY170" s="19">
        <v>115.94536272416001</v>
      </c>
      <c r="FZ170" s="19">
        <v>368640.89212677098</v>
      </c>
      <c r="GA170" s="15">
        <v>942.01900000000001</v>
      </c>
      <c r="GB170" s="15">
        <v>0</v>
      </c>
      <c r="GC170" s="15">
        <v>61.308999999999997</v>
      </c>
      <c r="GD170" s="15">
        <v>1.429</v>
      </c>
      <c r="GE170" s="15">
        <v>1438.079</v>
      </c>
      <c r="GF170" s="15">
        <v>0.16300000000000001</v>
      </c>
      <c r="GG170" s="15">
        <v>0</v>
      </c>
      <c r="GH170" s="15">
        <v>442.73200000000003</v>
      </c>
      <c r="GI170" s="15">
        <v>212.672</v>
      </c>
      <c r="GJ170" s="15">
        <v>5.0000000000000001E-3</v>
      </c>
      <c r="GK170" s="15">
        <v>11.525</v>
      </c>
      <c r="GL170" s="15">
        <v>2.7509999999999999</v>
      </c>
      <c r="GM170" s="15">
        <v>13.358000000000001</v>
      </c>
      <c r="GN170" s="15">
        <v>1.3680000000000001</v>
      </c>
    </row>
    <row r="171" spans="1:196">
      <c r="A171" s="19" t="s">
        <v>477</v>
      </c>
      <c r="B171" s="19" t="s">
        <v>478</v>
      </c>
      <c r="C171" s="19">
        <v>155.56459856814899</v>
      </c>
      <c r="D171" s="19">
        <v>36.621344271174799</v>
      </c>
      <c r="E171" s="19">
        <v>675.24797411017005</v>
      </c>
      <c r="F171" s="19">
        <v>1764.23838725276</v>
      </c>
      <c r="G171" s="19">
        <v>962.351538830717</v>
      </c>
      <c r="H171" s="19">
        <v>85.341876101910898</v>
      </c>
      <c r="I171" s="19">
        <v>13074.7657893913</v>
      </c>
      <c r="J171" s="19">
        <v>4433.9120350039102</v>
      </c>
      <c r="K171" s="19">
        <v>1285.4071447999199</v>
      </c>
      <c r="L171" s="19">
        <v>40.062301713131603</v>
      </c>
      <c r="M171" s="19">
        <v>1072.9613452797701</v>
      </c>
      <c r="N171" s="19">
        <v>463.86674279889701</v>
      </c>
      <c r="O171" s="19">
        <v>96.247943859498307</v>
      </c>
      <c r="P171" s="19">
        <v>126.292550642123</v>
      </c>
      <c r="Q171" s="19">
        <v>20376.6551855135</v>
      </c>
      <c r="R171" s="19">
        <v>26.328993331443101</v>
      </c>
      <c r="S171" s="19">
        <v>24.951435174630301</v>
      </c>
      <c r="T171" s="19">
        <v>5.3227620103769597</v>
      </c>
      <c r="U171" s="19">
        <v>65.219592496322605</v>
      </c>
      <c r="V171" s="19">
        <v>63.191528394017197</v>
      </c>
      <c r="W171" s="19">
        <v>215.56219591276599</v>
      </c>
      <c r="X171" s="19">
        <v>5109.5437096022097</v>
      </c>
      <c r="Y171" s="19">
        <v>416.04211609154902</v>
      </c>
      <c r="Z171" s="19">
        <v>951.06366197907698</v>
      </c>
      <c r="AA171" s="19">
        <v>33.279270829425698</v>
      </c>
      <c r="AB171" s="19">
        <v>3.63137000720771</v>
      </c>
      <c r="AC171" s="19">
        <v>8.1384156814634494</v>
      </c>
      <c r="AD171" s="19">
        <v>29.722003057651399</v>
      </c>
      <c r="AE171" s="19">
        <v>137.90871664209499</v>
      </c>
      <c r="AF171" s="19">
        <v>12671.741773714901</v>
      </c>
      <c r="AG171" s="19">
        <v>2.8114408460844502</v>
      </c>
      <c r="AH171" s="19">
        <v>165.96847325264801</v>
      </c>
      <c r="AI171" s="19">
        <v>1105.32120783956</v>
      </c>
      <c r="AJ171" s="19">
        <v>32880.999426154202</v>
      </c>
      <c r="AK171" s="19">
        <v>1082.3356324808999</v>
      </c>
      <c r="AL171" s="19">
        <v>0.67470117082316095</v>
      </c>
      <c r="AM171" s="19">
        <v>282.87340830063903</v>
      </c>
      <c r="AN171" s="19">
        <v>126.82243481264101</v>
      </c>
      <c r="AO171" s="19">
        <v>256.165685280405</v>
      </c>
      <c r="AP171" s="19">
        <v>410.07220191058502</v>
      </c>
      <c r="AQ171" s="19">
        <v>70.913338988136303</v>
      </c>
      <c r="AR171" s="19">
        <v>853.613935346267</v>
      </c>
      <c r="AS171" s="19">
        <v>3927.9986860691401</v>
      </c>
      <c r="AT171" s="19">
        <v>1.3122215529585199</v>
      </c>
      <c r="AU171" s="19">
        <v>142.74191775312201</v>
      </c>
      <c r="AV171" s="19">
        <v>9173.41368373962</v>
      </c>
      <c r="AW171" s="19">
        <v>3.08149201720087</v>
      </c>
      <c r="AX171" s="19">
        <v>186.692821784242</v>
      </c>
      <c r="AY171" s="19">
        <v>126.797711603048</v>
      </c>
      <c r="AZ171" s="19">
        <v>1538.60778773785</v>
      </c>
      <c r="BA171" s="19">
        <v>32.173689463168998</v>
      </c>
      <c r="BB171" s="19">
        <v>337.00397514260197</v>
      </c>
      <c r="BC171" s="19">
        <v>3.9654809304552101</v>
      </c>
      <c r="BD171" s="19">
        <v>347.58054691866403</v>
      </c>
      <c r="BE171" s="19">
        <v>8.6605160320140797</v>
      </c>
      <c r="BF171" s="19">
        <v>407.83915930752102</v>
      </c>
      <c r="BG171" s="19">
        <v>116.46927211657299</v>
      </c>
      <c r="BH171" s="19">
        <v>3612.0160564478101</v>
      </c>
      <c r="BI171" s="19">
        <v>51673.150930658201</v>
      </c>
      <c r="BJ171" s="19">
        <v>116.327980032006</v>
      </c>
      <c r="BK171" s="19">
        <v>12.9755279892504</v>
      </c>
      <c r="BL171" s="19">
        <v>133.46072379088</v>
      </c>
      <c r="BM171" s="19">
        <v>70482.983415203606</v>
      </c>
      <c r="BN171" s="19">
        <v>1376.9997589131699</v>
      </c>
      <c r="BO171" s="19">
        <v>3293.20609105423</v>
      </c>
      <c r="BP171" s="19">
        <v>56.586157570655203</v>
      </c>
      <c r="BQ171" s="19">
        <v>64.982560908893802</v>
      </c>
      <c r="BR171" s="19">
        <v>0.69980294839256896</v>
      </c>
      <c r="BS171" s="19">
        <v>112.257692610335</v>
      </c>
      <c r="BT171" s="19">
        <v>15.3341054500086</v>
      </c>
      <c r="BU171" s="19">
        <v>21.377393789037001</v>
      </c>
      <c r="BV171" s="19">
        <v>10087.0919810326</v>
      </c>
      <c r="BW171" s="19">
        <v>2816.12322405134</v>
      </c>
      <c r="BX171" s="19">
        <v>968.35538345667396</v>
      </c>
      <c r="BY171" s="19">
        <v>9938.14302781484</v>
      </c>
      <c r="BZ171" s="19">
        <v>1278.6791057957801</v>
      </c>
      <c r="CA171" s="19">
        <v>457.69110360984098</v>
      </c>
      <c r="CB171" s="19">
        <v>706.09565073247802</v>
      </c>
      <c r="CC171" s="19">
        <v>60850.978186299399</v>
      </c>
      <c r="CD171" s="19">
        <v>2950.5695738209401</v>
      </c>
      <c r="CE171" s="19">
        <v>23885.090450989101</v>
      </c>
      <c r="CF171" s="19">
        <v>118.91788365738</v>
      </c>
      <c r="CG171" s="19">
        <v>18164.425657638902</v>
      </c>
      <c r="CH171" s="19">
        <v>539.86332618841504</v>
      </c>
      <c r="CI171" s="19">
        <v>2467.80899347278</v>
      </c>
      <c r="CJ171" s="19">
        <v>497.33542033970502</v>
      </c>
      <c r="CK171" s="19">
        <v>2.6002966671922501</v>
      </c>
      <c r="CL171" s="19">
        <v>4211.3405634922101</v>
      </c>
      <c r="CM171" s="19">
        <v>11.0947394470618</v>
      </c>
      <c r="CN171" s="19">
        <v>15.222771704941</v>
      </c>
      <c r="CO171" s="19">
        <v>377.25793501609297</v>
      </c>
      <c r="CP171" s="19">
        <v>690.628568556245</v>
      </c>
      <c r="CQ171" s="19">
        <v>9.2369106265691698</v>
      </c>
      <c r="CR171" s="19">
        <v>3.2061454975207901</v>
      </c>
      <c r="CS171" s="19">
        <v>368.84843741360697</v>
      </c>
      <c r="CT171" s="19">
        <v>1007.71694119752</v>
      </c>
      <c r="CU171" s="19">
        <v>5542.5103660710802</v>
      </c>
      <c r="CV171" s="19">
        <v>25.53823091105</v>
      </c>
      <c r="CW171" s="19">
        <v>45.209079706948799</v>
      </c>
      <c r="CX171" s="19">
        <v>2316.5284170496702</v>
      </c>
      <c r="CY171" s="19">
        <v>49.085117327303401</v>
      </c>
      <c r="CZ171" s="19">
        <v>69.330426889119394</v>
      </c>
      <c r="DA171" s="19">
        <v>1753.2651842933201</v>
      </c>
      <c r="DB171" s="19">
        <v>21.3629151370024</v>
      </c>
      <c r="DC171" s="19">
        <v>329.62380335783598</v>
      </c>
      <c r="DD171" s="19">
        <v>2652.00662718385</v>
      </c>
      <c r="DE171" s="19">
        <v>111.930706105319</v>
      </c>
      <c r="DF171" s="19">
        <v>21.3153561355197</v>
      </c>
      <c r="DG171" s="19">
        <v>1439.2943015936501</v>
      </c>
      <c r="DH171" s="19">
        <v>132.105775184105</v>
      </c>
      <c r="DI171" s="19">
        <v>70.272332181719804</v>
      </c>
      <c r="DJ171" s="19">
        <v>74.271737140524905</v>
      </c>
      <c r="DK171" s="19">
        <v>58.417567312179301</v>
      </c>
      <c r="DL171" s="19">
        <v>41684.5709347175</v>
      </c>
      <c r="DM171" s="19">
        <v>1835.3179955437399</v>
      </c>
      <c r="DN171" s="19">
        <v>19.082633732629802</v>
      </c>
      <c r="DO171" s="19">
        <v>52.244174199204402</v>
      </c>
      <c r="DP171" s="19">
        <v>3638.1986257765702</v>
      </c>
      <c r="DQ171" s="19">
        <v>9941.3449225491204</v>
      </c>
      <c r="DR171" s="19">
        <v>1183.48771787287</v>
      </c>
      <c r="DS171" s="19">
        <v>909.57102346925899</v>
      </c>
      <c r="DT171" s="19">
        <v>155.44074760641101</v>
      </c>
      <c r="DU171" s="19">
        <v>343.62437971657198</v>
      </c>
      <c r="DV171" s="19">
        <v>47.0115620415636</v>
      </c>
      <c r="DW171" s="19">
        <v>373.77451235821701</v>
      </c>
      <c r="DX171" s="19">
        <v>707.76272721960504</v>
      </c>
      <c r="DY171" s="19">
        <v>8522.8489431398193</v>
      </c>
      <c r="DZ171" s="19">
        <v>2936.3917892990498</v>
      </c>
      <c r="EA171" s="19">
        <v>5676.1965582346402</v>
      </c>
      <c r="EB171" s="19">
        <v>9483.0840466555292</v>
      </c>
      <c r="EC171" s="19">
        <v>91.303400309116498</v>
      </c>
      <c r="ED171" s="19">
        <v>2395.1949986209402</v>
      </c>
      <c r="EE171" s="19">
        <v>9493.8400373702898</v>
      </c>
      <c r="EF171" s="19">
        <v>36.834082431812199</v>
      </c>
      <c r="EG171" s="19">
        <v>5.6320789151145396</v>
      </c>
      <c r="EH171" s="19">
        <v>1.2139442079515801</v>
      </c>
      <c r="EI171" s="19">
        <v>10011.749995427101</v>
      </c>
      <c r="EJ171" s="19">
        <v>135.80797378266899</v>
      </c>
      <c r="EK171" s="19">
        <v>288.46064294654002</v>
      </c>
      <c r="EL171" s="19">
        <v>90.343602025634198</v>
      </c>
      <c r="EM171" s="19">
        <v>13470.0305041753</v>
      </c>
      <c r="EN171" s="19">
        <v>1310.0849466586001</v>
      </c>
      <c r="EO171" s="19">
        <v>459.064082646994</v>
      </c>
      <c r="EP171" s="19">
        <v>62.511695167989103</v>
      </c>
      <c r="EQ171" s="19">
        <v>0.42541189223369003</v>
      </c>
      <c r="ER171" s="19">
        <v>4434.0765604963999</v>
      </c>
      <c r="ES171" s="19">
        <v>6.7619744994296296</v>
      </c>
      <c r="ET171" s="19">
        <v>21408.413681623599</v>
      </c>
      <c r="EU171" s="19">
        <v>415.72224312785897</v>
      </c>
      <c r="EV171" s="19">
        <v>80.685710038872003</v>
      </c>
      <c r="EW171" s="19">
        <v>180.53545230853899</v>
      </c>
      <c r="EX171" s="19">
        <v>19.436540158797701</v>
      </c>
      <c r="EY171" s="19">
        <v>14244.140431405</v>
      </c>
      <c r="EZ171" s="19">
        <v>31715.052300898002</v>
      </c>
      <c r="FA171" s="19">
        <v>9.6598147408554809</v>
      </c>
      <c r="FB171" s="19">
        <v>3373.2099317409802</v>
      </c>
      <c r="FC171" s="19">
        <v>3.77948025903485</v>
      </c>
      <c r="FD171" s="19">
        <v>2436.2231232487502</v>
      </c>
      <c r="FE171" s="19">
        <v>1056.89030587957</v>
      </c>
      <c r="FF171" s="19">
        <v>0.94061300250462698</v>
      </c>
      <c r="FG171" s="19">
        <v>30.078235088593399</v>
      </c>
      <c r="FH171" s="19">
        <v>297.24420005064599</v>
      </c>
      <c r="FI171" s="19">
        <v>313.60636309114</v>
      </c>
      <c r="FJ171" s="19">
        <v>8449.6972523498407</v>
      </c>
      <c r="FK171" s="19">
        <v>102.790808698483</v>
      </c>
      <c r="FL171" s="19">
        <v>236.47253808907101</v>
      </c>
      <c r="FM171" s="19">
        <v>702.97356050594396</v>
      </c>
      <c r="FN171" s="19">
        <v>11596.110617820799</v>
      </c>
      <c r="FO171" s="19">
        <v>0</v>
      </c>
      <c r="FP171" s="19">
        <v>176.239172171116</v>
      </c>
      <c r="FQ171" s="19">
        <v>144507.06379459499</v>
      </c>
      <c r="FR171" s="19">
        <v>208.06781063234999</v>
      </c>
      <c r="FS171" s="19">
        <v>61.3598401487274</v>
      </c>
      <c r="FT171" s="19">
        <v>9.1278298866433794</v>
      </c>
      <c r="FU171" s="19">
        <v>1542.90383239835</v>
      </c>
      <c r="FV171" s="19">
        <v>688.09252516572599</v>
      </c>
      <c r="FW171" s="19">
        <v>48.231011333565903</v>
      </c>
      <c r="FX171" s="19">
        <v>160.723695339362</v>
      </c>
      <c r="FY171" s="19">
        <v>312.57373077979702</v>
      </c>
      <c r="FZ171" s="19">
        <v>780304.17924336402</v>
      </c>
      <c r="GA171" s="15">
        <v>2592.4929999999999</v>
      </c>
      <c r="GB171" s="15">
        <v>49.725000000000001</v>
      </c>
      <c r="GC171" s="15">
        <v>232.47200000000001</v>
      </c>
      <c r="GD171" s="15">
        <v>73.06</v>
      </c>
      <c r="GE171" s="15">
        <v>1604.6279999999999</v>
      </c>
      <c r="GF171" s="15">
        <v>16.515000000000001</v>
      </c>
      <c r="GG171" s="15">
        <v>214.35499999999999</v>
      </c>
      <c r="GH171" s="15">
        <v>119.333</v>
      </c>
      <c r="GI171" s="15">
        <v>209.404</v>
      </c>
      <c r="GJ171" s="15">
        <v>0.76</v>
      </c>
      <c r="GK171" s="15">
        <v>17.632999999999999</v>
      </c>
      <c r="GL171" s="15">
        <v>0.56799999999999995</v>
      </c>
      <c r="GM171" s="15">
        <v>71.856999999999999</v>
      </c>
      <c r="GN171" s="15">
        <v>0.32900000000000001</v>
      </c>
    </row>
    <row r="172" spans="1:196">
      <c r="A172" s="19" t="s">
        <v>479</v>
      </c>
      <c r="B172" s="19" t="s">
        <v>480</v>
      </c>
      <c r="C172" s="19">
        <v>6.5837568486582496E-2</v>
      </c>
      <c r="D172" s="19">
        <v>8.4143787219431304E-2</v>
      </c>
      <c r="E172" s="19">
        <v>1.3163388342997</v>
      </c>
      <c r="F172" s="19">
        <v>9.3799052210391896</v>
      </c>
      <c r="G172" s="19">
        <v>1.5135495549362401</v>
      </c>
      <c r="H172" s="19">
        <v>0.24471332374368901</v>
      </c>
      <c r="I172" s="19">
        <v>11.2419347571862</v>
      </c>
      <c r="J172" s="19">
        <v>10.990661102355199</v>
      </c>
      <c r="K172" s="19">
        <v>0.47470291653025198</v>
      </c>
      <c r="L172" s="19">
        <v>3.4471195059159699E-3</v>
      </c>
      <c r="M172" s="19">
        <v>3.0097189907078801</v>
      </c>
      <c r="N172" s="19">
        <v>20.460576475742702</v>
      </c>
      <c r="O172" s="19">
        <v>3.8863579840258601E-2</v>
      </c>
      <c r="P172" s="19">
        <v>35.060620206172104</v>
      </c>
      <c r="Q172" s="19">
        <v>247.409173093232</v>
      </c>
      <c r="R172" s="19">
        <v>2.0960699831769299E-3</v>
      </c>
      <c r="S172" s="19">
        <v>4.6884325194683198E-2</v>
      </c>
      <c r="T172" s="39">
        <v>2.3987077744659802E-7</v>
      </c>
      <c r="U172" s="19">
        <v>5.6940409549783501E-2</v>
      </c>
      <c r="V172" s="19">
        <v>0.10491029991878</v>
      </c>
      <c r="W172" s="19">
        <v>0.37959951380866602</v>
      </c>
      <c r="X172" s="19">
        <v>2.12129985126128E-2</v>
      </c>
      <c r="Y172" s="19">
        <v>0.102866011358674</v>
      </c>
      <c r="Z172" s="19">
        <v>1.81873954328603</v>
      </c>
      <c r="AA172" s="19">
        <v>2.4033821147407699</v>
      </c>
      <c r="AB172" s="19">
        <v>96.103723267132295</v>
      </c>
      <c r="AC172" s="19">
        <v>1.13067739337477E-2</v>
      </c>
      <c r="AD172" s="19">
        <v>0.17525342410351399</v>
      </c>
      <c r="AE172" s="19">
        <v>0.42834504063845102</v>
      </c>
      <c r="AF172" s="19">
        <v>10.442659346299401</v>
      </c>
      <c r="AG172" s="19">
        <v>0.74822212895482798</v>
      </c>
      <c r="AH172" s="19">
        <v>7.4755338641059499</v>
      </c>
      <c r="AI172" s="19">
        <v>0.52700195373331804</v>
      </c>
      <c r="AJ172" s="19">
        <v>902.91581962805697</v>
      </c>
      <c r="AK172" s="19">
        <v>0.88971525062004198</v>
      </c>
      <c r="AL172" s="19">
        <v>91.285868099282695</v>
      </c>
      <c r="AM172" s="19">
        <v>46.023900785888102</v>
      </c>
      <c r="AN172" s="19">
        <v>1.6984997623975501E-2</v>
      </c>
      <c r="AO172" s="19">
        <v>0.92092965613424305</v>
      </c>
      <c r="AP172" s="19">
        <v>0.38162715678384401</v>
      </c>
      <c r="AQ172" s="19">
        <v>0.19962174064075999</v>
      </c>
      <c r="AR172" s="19">
        <v>2.4641179458962399</v>
      </c>
      <c r="AS172" s="19">
        <v>0.97658153072562104</v>
      </c>
      <c r="AT172" s="19">
        <v>0.227226062209994</v>
      </c>
      <c r="AU172" s="19">
        <v>724.35063143879097</v>
      </c>
      <c r="AV172" s="19">
        <v>83.825534643450297</v>
      </c>
      <c r="AW172" s="19">
        <v>0.86709905043492896</v>
      </c>
      <c r="AX172" s="19">
        <v>0.25587379407841798</v>
      </c>
      <c r="AY172" s="19">
        <v>5.15555822101923E-3</v>
      </c>
      <c r="AZ172" s="19">
        <v>1.3444788943083501</v>
      </c>
      <c r="BA172" s="19">
        <v>1.5543235965771499E-3</v>
      </c>
      <c r="BB172" s="19">
        <v>3.87478838592323E-2</v>
      </c>
      <c r="BC172" s="19">
        <v>0.15786255065296401</v>
      </c>
      <c r="BD172" s="19">
        <v>0.33318983207552899</v>
      </c>
      <c r="BE172" s="19">
        <v>5.2071441039650503</v>
      </c>
      <c r="BF172" s="19">
        <v>2.6899217172010701</v>
      </c>
      <c r="BG172" s="19">
        <v>1.89316415886054E-2</v>
      </c>
      <c r="BH172" s="19">
        <v>12.308605837200099</v>
      </c>
      <c r="BI172" s="19">
        <v>141.75162621099301</v>
      </c>
      <c r="BJ172" s="19">
        <v>6.3375639543827397E-2</v>
      </c>
      <c r="BK172" s="19">
        <v>4.3123644347139403E-2</v>
      </c>
      <c r="BL172" s="19">
        <v>0.27097143351721897</v>
      </c>
      <c r="BM172" s="19">
        <v>252.41587926572799</v>
      </c>
      <c r="BN172" s="19">
        <v>4.0691627134542596</v>
      </c>
      <c r="BO172" s="19">
        <v>7.2041747338748099</v>
      </c>
      <c r="BP172" s="19">
        <v>6.9739727732483596E-3</v>
      </c>
      <c r="BQ172" s="19">
        <v>0.80192119217729896</v>
      </c>
      <c r="BR172" s="39">
        <v>1.50429259346795E-7</v>
      </c>
      <c r="BS172" s="19">
        <v>9.7285961196236605E-4</v>
      </c>
      <c r="BT172" s="19">
        <v>1.6708952509493201E-3</v>
      </c>
      <c r="BU172" s="19">
        <v>4.4685526802058298E-2</v>
      </c>
      <c r="BV172" s="19">
        <v>40.242404878260302</v>
      </c>
      <c r="BW172" s="19">
        <v>0.227416729922471</v>
      </c>
      <c r="BX172" s="19">
        <v>1.1036572583812401</v>
      </c>
      <c r="BY172" s="19">
        <v>2054.0491177881099</v>
      </c>
      <c r="BZ172" s="19">
        <v>23.210990391555899</v>
      </c>
      <c r="CA172" s="19">
        <v>1.78998934035338</v>
      </c>
      <c r="CB172" s="19">
        <v>2.42812952317801</v>
      </c>
      <c r="CC172" s="19">
        <v>1.0120252540858701</v>
      </c>
      <c r="CD172" s="19">
        <v>30.174662742942701</v>
      </c>
      <c r="CE172" s="19">
        <v>145.31509118736199</v>
      </c>
      <c r="CF172" s="19">
        <v>7.8080110595776398E-3</v>
      </c>
      <c r="CG172" s="19">
        <v>296.50085776842599</v>
      </c>
      <c r="CH172" s="19">
        <v>0.48379128814002997</v>
      </c>
      <c r="CI172" s="19">
        <v>0.111160332133699</v>
      </c>
      <c r="CJ172" s="19">
        <v>531.21731176605203</v>
      </c>
      <c r="CK172" s="19">
        <v>7.8224522473075306E-2</v>
      </c>
      <c r="CL172" s="19">
        <v>1.8025160613192599</v>
      </c>
      <c r="CM172" s="19">
        <v>1.91824293065038E-3</v>
      </c>
      <c r="CN172" s="19">
        <v>2.8743087216667801E-3</v>
      </c>
      <c r="CO172" s="19">
        <v>6.34551036443564E-2</v>
      </c>
      <c r="CP172" s="19">
        <v>1.2282179629053001</v>
      </c>
      <c r="CQ172" s="19">
        <v>0.18344647601477701</v>
      </c>
      <c r="CR172" s="19">
        <v>1.0744008311149999E-2</v>
      </c>
      <c r="CS172" s="19">
        <v>1.48604877799868</v>
      </c>
      <c r="CT172" s="19">
        <v>0.46032305689626302</v>
      </c>
      <c r="CU172" s="19">
        <v>3.7247392560302499</v>
      </c>
      <c r="CV172" s="19">
        <v>4.6418842616044502</v>
      </c>
      <c r="CW172" s="19">
        <v>95.949361233586103</v>
      </c>
      <c r="CX172" s="19">
        <v>24.775860636948298</v>
      </c>
      <c r="CY172" s="19">
        <v>4.2087417027211201E-2</v>
      </c>
      <c r="CZ172" s="19">
        <v>0.37568545768157902</v>
      </c>
      <c r="DA172" s="19">
        <v>0.167325359388932</v>
      </c>
      <c r="DB172" s="19">
        <v>4.9899533590340099E-2</v>
      </c>
      <c r="DC172" s="19">
        <v>3.21634049952051</v>
      </c>
      <c r="DD172" s="19">
        <v>1.6826981257961999</v>
      </c>
      <c r="DE172" s="19">
        <v>2.0122706197998601E-2</v>
      </c>
      <c r="DF172" s="19">
        <v>3.21214155443479E-2</v>
      </c>
      <c r="DG172" s="19">
        <v>7.0434327401984502</v>
      </c>
      <c r="DH172" s="19">
        <v>17.696328375165301</v>
      </c>
      <c r="DI172" s="19">
        <v>1.6051368996479101E-2</v>
      </c>
      <c r="DJ172" s="19">
        <v>0.47359142056228098</v>
      </c>
      <c r="DK172" s="19">
        <v>8.3729212309102893E-2</v>
      </c>
      <c r="DL172" s="19">
        <v>121.740362704487</v>
      </c>
      <c r="DM172" s="19">
        <v>7.5176873878587198</v>
      </c>
      <c r="DN172" s="19">
        <v>1.2346479951303E-2</v>
      </c>
      <c r="DO172" s="19">
        <v>2.43963325336362</v>
      </c>
      <c r="DP172" s="19">
        <v>11.556259044382699</v>
      </c>
      <c r="DQ172" s="19">
        <v>1.9343688075082399</v>
      </c>
      <c r="DR172" s="19">
        <v>91.065696853632303</v>
      </c>
      <c r="DS172" s="19">
        <v>25.7731456026</v>
      </c>
      <c r="DT172" s="19">
        <v>23.058170395441302</v>
      </c>
      <c r="DU172" s="19">
        <v>2.7613731549574898E-2</v>
      </c>
      <c r="DV172" s="19">
        <v>2.4195072101365498</v>
      </c>
      <c r="DW172" s="19">
        <v>6.03812424912426E-3</v>
      </c>
      <c r="DX172" s="19">
        <v>3.20705111200314</v>
      </c>
      <c r="DY172" s="19">
        <v>19.999636855740199</v>
      </c>
      <c r="DZ172" s="19">
        <v>22.761753038940501</v>
      </c>
      <c r="EA172" s="19">
        <v>16.752349419679799</v>
      </c>
      <c r="EB172" s="19">
        <v>53.196902213765497</v>
      </c>
      <c r="EC172" s="19">
        <v>4.6484294660532201E-2</v>
      </c>
      <c r="ED172" s="19">
        <v>8.3225535884773194</v>
      </c>
      <c r="EE172" s="19">
        <v>13.307821107698199</v>
      </c>
      <c r="EF172" s="19">
        <v>49.265331770064499</v>
      </c>
      <c r="EG172" s="19">
        <v>2.1520372330871098E-3</v>
      </c>
      <c r="EH172" s="19">
        <v>2.2129777985415499E-2</v>
      </c>
      <c r="EI172" s="19">
        <v>26.626035800325901</v>
      </c>
      <c r="EJ172" s="19">
        <v>0.41091459512428802</v>
      </c>
      <c r="EK172" s="19">
        <v>1.0412232209897401</v>
      </c>
      <c r="EL172" s="19">
        <v>0.38056553184388803</v>
      </c>
      <c r="EM172" s="19">
        <v>16.694503266703901</v>
      </c>
      <c r="EN172" s="19">
        <v>2.8550681348796101E-2</v>
      </c>
      <c r="EO172" s="19">
        <v>2.98085228292902E-2</v>
      </c>
      <c r="EP172" s="19">
        <v>0.53475348666095202</v>
      </c>
      <c r="EQ172" s="19">
        <v>1.33018649571051E-2</v>
      </c>
      <c r="ER172" s="19">
        <v>1001.15830340599</v>
      </c>
      <c r="ES172" s="19">
        <v>0.79885537419796104</v>
      </c>
      <c r="ET172" s="19">
        <v>35.814396369826603</v>
      </c>
      <c r="EU172" s="19">
        <v>2.0663567178770501</v>
      </c>
      <c r="EV172" s="19">
        <v>1.5084858329709401</v>
      </c>
      <c r="EW172" s="19">
        <v>8.1037577787703707</v>
      </c>
      <c r="EX172" s="19">
        <v>2.5645517088562601E-3</v>
      </c>
      <c r="EY172" s="19">
        <v>19.877403222480101</v>
      </c>
      <c r="EZ172" s="19">
        <v>587.43658834642804</v>
      </c>
      <c r="FA172" s="19">
        <v>0.147486766920398</v>
      </c>
      <c r="FB172" s="19">
        <v>0.82633519371097597</v>
      </c>
      <c r="FC172" s="39">
        <v>9.7352916504863901E-8</v>
      </c>
      <c r="FD172" s="19">
        <v>17.0422764704645</v>
      </c>
      <c r="FE172" s="19">
        <v>0.45506735244045698</v>
      </c>
      <c r="FF172" s="19">
        <v>0.22942334870773601</v>
      </c>
      <c r="FG172" s="19">
        <v>6.21791472069202E-2</v>
      </c>
      <c r="FH172" s="19">
        <v>0.26875929734438903</v>
      </c>
      <c r="FI172" s="19">
        <v>0.78508179386642196</v>
      </c>
      <c r="FJ172" s="19">
        <v>6.06816897082936</v>
      </c>
      <c r="FK172" s="19">
        <v>7.4316819422582003E-2</v>
      </c>
      <c r="FL172" s="19">
        <v>95.563019046760502</v>
      </c>
      <c r="FM172" s="19">
        <v>2.1236848811436801</v>
      </c>
      <c r="FN172" s="19">
        <v>151.14989854617801</v>
      </c>
      <c r="FO172" s="19">
        <v>81.654392827654704</v>
      </c>
      <c r="FP172" s="19">
        <v>0</v>
      </c>
      <c r="FQ172" s="19">
        <v>109.10160836342</v>
      </c>
      <c r="FR172" s="19">
        <v>5.4607147306425498E-2</v>
      </c>
      <c r="FS172" s="19">
        <v>3.4742465138002201E-3</v>
      </c>
      <c r="FT172" s="19">
        <v>2.3549083674053499E-2</v>
      </c>
      <c r="FU172" s="19">
        <v>0.228092286728898</v>
      </c>
      <c r="FV172" s="19">
        <v>220.62798258821601</v>
      </c>
      <c r="FW172" s="19">
        <v>1.5452545685099901</v>
      </c>
      <c r="FX172" s="19">
        <v>87.157811689139294</v>
      </c>
      <c r="FY172" s="19">
        <v>17.54457886822</v>
      </c>
      <c r="FZ172" s="19">
        <v>9009.4063808034298</v>
      </c>
      <c r="GA172" s="15">
        <v>7730.0169999999998</v>
      </c>
      <c r="GB172" s="15">
        <v>0</v>
      </c>
      <c r="GC172" s="15">
        <v>0</v>
      </c>
      <c r="GD172" s="15">
        <v>6.0000000000000001E-3</v>
      </c>
      <c r="GE172" s="15">
        <v>0.66700000000000004</v>
      </c>
      <c r="GF172" s="15">
        <v>517.44200000000001</v>
      </c>
      <c r="GG172" s="15">
        <v>0</v>
      </c>
      <c r="GH172" s="15">
        <v>0.77</v>
      </c>
      <c r="GI172" s="15">
        <v>45.822000000000003</v>
      </c>
      <c r="GJ172" s="15">
        <v>8.4000000000000005E-2</v>
      </c>
      <c r="GK172" s="15">
        <v>0</v>
      </c>
      <c r="GL172" s="15">
        <v>0</v>
      </c>
      <c r="GM172" s="15">
        <v>0</v>
      </c>
      <c r="GN172" s="15">
        <v>0</v>
      </c>
    </row>
    <row r="173" spans="1:196">
      <c r="A173" s="19" t="s">
        <v>483</v>
      </c>
      <c r="B173" s="19" t="s">
        <v>484</v>
      </c>
      <c r="C173" s="19">
        <v>949.99475392567399</v>
      </c>
      <c r="D173" s="19">
        <v>106.195592213255</v>
      </c>
      <c r="E173" s="19">
        <v>3654.9935788233802</v>
      </c>
      <c r="F173" s="19">
        <v>3437.5799852427499</v>
      </c>
      <c r="G173" s="19">
        <v>18192.489241708699</v>
      </c>
      <c r="H173" s="19">
        <v>129.72174703863999</v>
      </c>
      <c r="I173" s="19">
        <v>44652.918885643303</v>
      </c>
      <c r="J173" s="19">
        <v>5633.21003337394</v>
      </c>
      <c r="K173" s="19">
        <v>1263.11112455392</v>
      </c>
      <c r="L173" s="19">
        <v>1630.9755868391301</v>
      </c>
      <c r="M173" s="19">
        <v>1433.0733604122699</v>
      </c>
      <c r="N173" s="19">
        <v>1578.03130369421</v>
      </c>
      <c r="O173" s="19">
        <v>755.87213631597695</v>
      </c>
      <c r="P173" s="19">
        <v>243.77388378848701</v>
      </c>
      <c r="Q173" s="19">
        <v>31483.0901276775</v>
      </c>
      <c r="R173" s="19">
        <v>388.72789587507998</v>
      </c>
      <c r="S173" s="19">
        <v>256.15658170846501</v>
      </c>
      <c r="T173" s="19">
        <v>6.0293028400731599</v>
      </c>
      <c r="U173" s="19">
        <v>1921.60673305932</v>
      </c>
      <c r="V173" s="19">
        <v>38.716855000664403</v>
      </c>
      <c r="W173" s="19">
        <v>92.196848115008606</v>
      </c>
      <c r="X173" s="19">
        <v>62841.3065967117</v>
      </c>
      <c r="Y173" s="19">
        <v>284.76565202268699</v>
      </c>
      <c r="Z173" s="19">
        <v>622.25752799432098</v>
      </c>
      <c r="AA173" s="19">
        <v>115.85055064571699</v>
      </c>
      <c r="AB173" s="19">
        <v>17.112318701686799</v>
      </c>
      <c r="AC173" s="19">
        <v>23.863487373001899</v>
      </c>
      <c r="AD173" s="19">
        <v>400.060035855038</v>
      </c>
      <c r="AE173" s="19">
        <v>401.59809381193003</v>
      </c>
      <c r="AF173" s="19">
        <v>346213.56798350799</v>
      </c>
      <c r="AG173" s="19">
        <v>32.454356556961301</v>
      </c>
      <c r="AH173" s="19">
        <v>285.61673813801201</v>
      </c>
      <c r="AI173" s="19">
        <v>17440.639158337101</v>
      </c>
      <c r="AJ173" s="19">
        <v>205804.678754544</v>
      </c>
      <c r="AK173" s="19">
        <v>22384.620639464199</v>
      </c>
      <c r="AL173" s="19">
        <v>1.1057501561542</v>
      </c>
      <c r="AM173" s="19">
        <v>211.07796173754099</v>
      </c>
      <c r="AN173" s="19">
        <v>7951.8036275166096</v>
      </c>
      <c r="AO173" s="19">
        <v>493.47767401050203</v>
      </c>
      <c r="AP173" s="19">
        <v>646.19141902072295</v>
      </c>
      <c r="AQ173" s="19">
        <v>583.21605085844203</v>
      </c>
      <c r="AR173" s="19">
        <v>177.06350587643001</v>
      </c>
      <c r="AS173" s="19">
        <v>2823.8636460370799</v>
      </c>
      <c r="AT173" s="19">
        <v>0.98762449476277203</v>
      </c>
      <c r="AU173" s="19">
        <v>339.16645312698699</v>
      </c>
      <c r="AV173" s="19">
        <v>7450.2622616663703</v>
      </c>
      <c r="AW173" s="19">
        <v>35.6891477990673</v>
      </c>
      <c r="AX173" s="19">
        <v>9634.9011689490198</v>
      </c>
      <c r="AY173" s="19">
        <v>7728.7738104925602</v>
      </c>
      <c r="AZ173" s="19">
        <v>5179.5635934196698</v>
      </c>
      <c r="BA173" s="19">
        <v>3951.0010099523702</v>
      </c>
      <c r="BB173" s="19">
        <v>1099.93027178378</v>
      </c>
      <c r="BC173" s="19">
        <v>7.7029363269813098</v>
      </c>
      <c r="BD173" s="19">
        <v>363.96941061189</v>
      </c>
      <c r="BE173" s="19">
        <v>46.916219409950699</v>
      </c>
      <c r="BF173" s="19">
        <v>2948.6638139695501</v>
      </c>
      <c r="BG173" s="19">
        <v>104.03730274149299</v>
      </c>
      <c r="BH173" s="19">
        <v>3212.1711717983599</v>
      </c>
      <c r="BI173" s="19">
        <v>51595.637221293196</v>
      </c>
      <c r="BJ173" s="19">
        <v>259.07799804504498</v>
      </c>
      <c r="BK173" s="19">
        <v>22.2963849606747</v>
      </c>
      <c r="BL173" s="19">
        <v>556.48682322279797</v>
      </c>
      <c r="BM173" s="19">
        <v>79399.422566393594</v>
      </c>
      <c r="BN173" s="19">
        <v>2364.60344997731</v>
      </c>
      <c r="BO173" s="19">
        <v>1938.9692215079699</v>
      </c>
      <c r="BP173" s="19">
        <v>7683.7399776028096</v>
      </c>
      <c r="BQ173" s="19">
        <v>225.64372188396601</v>
      </c>
      <c r="BR173" s="19">
        <v>5.4638068760081397</v>
      </c>
      <c r="BS173" s="19">
        <v>675.46969414555394</v>
      </c>
      <c r="BT173" s="19">
        <v>1611.9565061809401</v>
      </c>
      <c r="BU173" s="19">
        <v>6206.8675067638997</v>
      </c>
      <c r="BV173" s="19">
        <v>36346.448324235796</v>
      </c>
      <c r="BW173" s="19">
        <v>2780.2650627457501</v>
      </c>
      <c r="BX173" s="19">
        <v>1089.6645081875599</v>
      </c>
      <c r="BY173" s="19">
        <v>48915.657334922696</v>
      </c>
      <c r="BZ173" s="19">
        <v>8418.2849717091995</v>
      </c>
      <c r="CA173" s="19">
        <v>450.654369330983</v>
      </c>
      <c r="CB173" s="19">
        <v>1878.6606686622299</v>
      </c>
      <c r="CC173" s="19">
        <v>87727.875795477303</v>
      </c>
      <c r="CD173" s="19">
        <v>17928.6937089112</v>
      </c>
      <c r="CE173" s="19">
        <v>24100.395385706801</v>
      </c>
      <c r="CF173" s="19">
        <v>3272.4403747974502</v>
      </c>
      <c r="CG173" s="19">
        <v>113559.23133167801</v>
      </c>
      <c r="CH173" s="19">
        <v>1951.99736305499</v>
      </c>
      <c r="CI173" s="19">
        <v>1608.81745142248</v>
      </c>
      <c r="CJ173" s="19">
        <v>691.33589892247005</v>
      </c>
      <c r="CK173" s="19">
        <v>9.4707826396662096</v>
      </c>
      <c r="CL173" s="19">
        <v>11676.609831107</v>
      </c>
      <c r="CM173" s="19">
        <v>24.776975212172498</v>
      </c>
      <c r="CN173" s="19">
        <v>40.608225828983102</v>
      </c>
      <c r="CO173" s="19">
        <v>297.58660350245299</v>
      </c>
      <c r="CP173" s="19">
        <v>3075.5389344043501</v>
      </c>
      <c r="CQ173" s="19">
        <v>4.6770361999849497</v>
      </c>
      <c r="CR173" s="19">
        <v>25.433183773281801</v>
      </c>
      <c r="CS173" s="19">
        <v>446.331861474736</v>
      </c>
      <c r="CT173" s="19">
        <v>784.323405183928</v>
      </c>
      <c r="CU173" s="19">
        <v>9441.8532132426699</v>
      </c>
      <c r="CV173" s="19">
        <v>77.687910545259697</v>
      </c>
      <c r="CW173" s="19">
        <v>75.469836189645406</v>
      </c>
      <c r="CX173" s="19">
        <v>11638.3765497573</v>
      </c>
      <c r="CY173" s="19">
        <v>91.627799936820693</v>
      </c>
      <c r="CZ173" s="19">
        <v>174.065590455956</v>
      </c>
      <c r="DA173" s="19">
        <v>327.84263990145899</v>
      </c>
      <c r="DB173" s="19">
        <v>141.166494391123</v>
      </c>
      <c r="DC173" s="19">
        <v>136.022911980175</v>
      </c>
      <c r="DD173" s="19">
        <v>275350.75198233698</v>
      </c>
      <c r="DE173" s="19">
        <v>281.76940570812798</v>
      </c>
      <c r="DF173" s="19">
        <v>17.984399594337301</v>
      </c>
      <c r="DG173" s="19">
        <v>2525.5399660490302</v>
      </c>
      <c r="DH173" s="19">
        <v>273.00946441142901</v>
      </c>
      <c r="DI173" s="19">
        <v>190.05154250721901</v>
      </c>
      <c r="DJ173" s="19">
        <v>199.38110152074799</v>
      </c>
      <c r="DK173" s="19">
        <v>75.070315676946805</v>
      </c>
      <c r="DL173" s="19">
        <v>46528.224261914198</v>
      </c>
      <c r="DM173" s="19">
        <v>6396.5444056196102</v>
      </c>
      <c r="DN173" s="19">
        <v>1659.3408577738601</v>
      </c>
      <c r="DO173" s="19">
        <v>239.341997795174</v>
      </c>
      <c r="DP173" s="19">
        <v>5233.2492656078002</v>
      </c>
      <c r="DQ173" s="19">
        <v>7906.2856066542599</v>
      </c>
      <c r="DR173" s="19">
        <v>1397.69264208346</v>
      </c>
      <c r="DS173" s="19">
        <v>2825.6491605884999</v>
      </c>
      <c r="DT173" s="19">
        <v>4703.0198237779796</v>
      </c>
      <c r="DU173" s="19">
        <v>454.91411900411202</v>
      </c>
      <c r="DV173" s="19">
        <v>2885.9994626673201</v>
      </c>
      <c r="DW173" s="19">
        <v>11827.8544211974</v>
      </c>
      <c r="DX173" s="19">
        <v>9039.2041997815995</v>
      </c>
      <c r="DY173" s="19">
        <v>6081.4295755550002</v>
      </c>
      <c r="DZ173" s="19">
        <v>1733.97109944299</v>
      </c>
      <c r="EA173" s="19">
        <v>14714.445848457101</v>
      </c>
      <c r="EB173" s="19">
        <v>67096.334476124204</v>
      </c>
      <c r="EC173" s="19">
        <v>27.1114334449917</v>
      </c>
      <c r="ED173" s="19">
        <v>1479.8554620524601</v>
      </c>
      <c r="EE173" s="19">
        <v>13284.883040917901</v>
      </c>
      <c r="EF173" s="19">
        <v>174.487187257225</v>
      </c>
      <c r="EG173" s="19">
        <v>28.8596536920682</v>
      </c>
      <c r="EH173" s="19">
        <v>4.4587108553850996</v>
      </c>
      <c r="EI173" s="19">
        <v>31930.443858975501</v>
      </c>
      <c r="EJ173" s="19">
        <v>180.85226145528901</v>
      </c>
      <c r="EK173" s="19">
        <v>253.414494485283</v>
      </c>
      <c r="EL173" s="19">
        <v>176.277894015383</v>
      </c>
      <c r="EM173" s="19">
        <v>53003.068607209803</v>
      </c>
      <c r="EN173" s="19">
        <v>664.10832877477503</v>
      </c>
      <c r="EO173" s="19">
        <v>442.69930454291801</v>
      </c>
      <c r="EP173" s="19">
        <v>17.048295195581201</v>
      </c>
      <c r="EQ173" s="19">
        <v>0.54080706957926294</v>
      </c>
      <c r="ER173" s="19">
        <v>6141.2768255932997</v>
      </c>
      <c r="ES173" s="19">
        <v>89.373045354974394</v>
      </c>
      <c r="ET173" s="19">
        <v>16461.580849167</v>
      </c>
      <c r="EU173" s="19">
        <v>638.84429250831602</v>
      </c>
      <c r="EV173" s="19">
        <v>3.01328855176508</v>
      </c>
      <c r="EW173" s="19">
        <v>136.50925829238</v>
      </c>
      <c r="EX173" s="19">
        <v>581.97332222008697</v>
      </c>
      <c r="EY173" s="19">
        <v>9613.9823873389196</v>
      </c>
      <c r="EZ173" s="19">
        <v>37188.916255242002</v>
      </c>
      <c r="FA173" s="19">
        <v>7.6088884412961502</v>
      </c>
      <c r="FB173" s="19">
        <v>36333.602765485797</v>
      </c>
      <c r="FC173" s="19">
        <v>18.974465633858198</v>
      </c>
      <c r="FD173" s="19">
        <v>13045.3804342695</v>
      </c>
      <c r="FE173" s="19">
        <v>53.117222751435897</v>
      </c>
      <c r="FF173" s="19">
        <v>3.2797983098653098</v>
      </c>
      <c r="FG173" s="19">
        <v>103.38694176538399</v>
      </c>
      <c r="FH173" s="19">
        <v>3976.0012999434298</v>
      </c>
      <c r="FI173" s="19">
        <v>994.38679855135604</v>
      </c>
      <c r="FJ173" s="19">
        <v>11380.7588749803</v>
      </c>
      <c r="FK173" s="19">
        <v>345.648784297823</v>
      </c>
      <c r="FL173" s="19">
        <v>239.951328178186</v>
      </c>
      <c r="FM173" s="19">
        <v>2556.4169509387202</v>
      </c>
      <c r="FN173" s="19">
        <v>36460.828545676501</v>
      </c>
      <c r="FO173" s="19">
        <v>91663.3061645821</v>
      </c>
      <c r="FP173" s="19">
        <v>214.460514222391</v>
      </c>
      <c r="FQ173" s="19">
        <v>0</v>
      </c>
      <c r="FR173" s="19">
        <v>2115.29534386554</v>
      </c>
      <c r="FS173" s="19">
        <v>268.60825543706602</v>
      </c>
      <c r="FT173" s="19">
        <v>12.891118452293901</v>
      </c>
      <c r="FU173" s="19">
        <v>56012.542642951899</v>
      </c>
      <c r="FV173" s="19">
        <v>7643.2094768553497</v>
      </c>
      <c r="FW173" s="19">
        <v>246.81122948334499</v>
      </c>
      <c r="FX173" s="19">
        <v>172.568084341222</v>
      </c>
      <c r="FY173" s="19">
        <v>106.06041171354801</v>
      </c>
      <c r="FZ173" s="19">
        <v>2277599.6551048099</v>
      </c>
      <c r="GA173" s="15">
        <v>0</v>
      </c>
      <c r="GB173" s="15">
        <v>729.52300000000002</v>
      </c>
      <c r="GC173" s="15">
        <v>25315.222000000002</v>
      </c>
      <c r="GD173" s="15">
        <v>0</v>
      </c>
      <c r="GE173" s="15">
        <v>18746.825000000001</v>
      </c>
      <c r="GF173" s="15">
        <v>1464.914</v>
      </c>
      <c r="GG173" s="15">
        <v>1176.3969999999999</v>
      </c>
      <c r="GH173" s="15">
        <v>1295.1569999999999</v>
      </c>
      <c r="GI173" s="15">
        <v>98660.800000000003</v>
      </c>
      <c r="GJ173" s="15">
        <v>5.17</v>
      </c>
      <c r="GK173" s="15">
        <v>0</v>
      </c>
      <c r="GL173" s="15">
        <v>325.47699999999998</v>
      </c>
      <c r="GM173" s="15">
        <v>2831.268</v>
      </c>
      <c r="GN173" s="15">
        <v>3.895</v>
      </c>
    </row>
    <row r="174" spans="1:196">
      <c r="A174" s="19" t="s">
        <v>487</v>
      </c>
      <c r="B174" s="19" t="s">
        <v>488</v>
      </c>
      <c r="C174" s="19">
        <v>0.463288783502534</v>
      </c>
      <c r="D174" s="19">
        <v>1.1242714299841701</v>
      </c>
      <c r="E174" s="19">
        <v>136.63488428931899</v>
      </c>
      <c r="F174" s="19">
        <v>7.2357346868212398</v>
      </c>
      <c r="G174" s="19">
        <v>793.06111612153302</v>
      </c>
      <c r="H174" s="19">
        <v>1.03074110251764E-2</v>
      </c>
      <c r="I174" s="19">
        <v>3.895425877189</v>
      </c>
      <c r="J174" s="19">
        <v>10.3348002736321</v>
      </c>
      <c r="K174" s="19">
        <v>0.13041813009605999</v>
      </c>
      <c r="L174" s="19">
        <v>6.3998507264694096E-2</v>
      </c>
      <c r="M174" s="19">
        <v>1.13876398154412</v>
      </c>
      <c r="N174" s="19">
        <v>15.2256602468703</v>
      </c>
      <c r="O174" s="19">
        <v>5.6989895734759797</v>
      </c>
      <c r="P174" s="19">
        <v>0.37664828792480698</v>
      </c>
      <c r="Q174" s="19">
        <v>50.253794883574898</v>
      </c>
      <c r="R174" s="19">
        <v>2.5499497332263699E-2</v>
      </c>
      <c r="S174" s="19">
        <v>3.4668824928698601</v>
      </c>
      <c r="T174" s="39">
        <v>2.53533147708113E-5</v>
      </c>
      <c r="U174" s="19">
        <v>80.385394165045099</v>
      </c>
      <c r="V174" s="19">
        <v>3.83348098650574</v>
      </c>
      <c r="W174" s="19">
        <v>0.14017813085382499</v>
      </c>
      <c r="X174" s="19">
        <v>2381.3103229388598</v>
      </c>
      <c r="Y174" s="19">
        <v>0.17063372100527199</v>
      </c>
      <c r="Z174" s="19">
        <v>6.9644094477786496</v>
      </c>
      <c r="AA174" s="19">
        <v>0.34542974607016103</v>
      </c>
      <c r="AB174" s="39">
        <v>2.14872502785053E-5</v>
      </c>
      <c r="AC174" s="19">
        <v>0.67265421686643001</v>
      </c>
      <c r="AD174" s="19">
        <v>0.203199089711841</v>
      </c>
      <c r="AE174" s="19">
        <v>4.6582188610950901</v>
      </c>
      <c r="AF174" s="19">
        <v>154.31972003570601</v>
      </c>
      <c r="AG174" s="19">
        <v>4.86098797101117E-2</v>
      </c>
      <c r="AH174" s="39">
        <v>4.6221766863191902E-5</v>
      </c>
      <c r="AI174" s="19">
        <v>172.50203041535599</v>
      </c>
      <c r="AJ174" s="19">
        <v>2569.9733199576699</v>
      </c>
      <c r="AK174" s="19">
        <v>66.409738913511305</v>
      </c>
      <c r="AL174" s="19">
        <v>0.123771795880497</v>
      </c>
      <c r="AM174" s="19">
        <v>4.4207052497028503</v>
      </c>
      <c r="AN174" s="19">
        <v>26.633855279637299</v>
      </c>
      <c r="AO174" s="19">
        <v>2.1281962781085002</v>
      </c>
      <c r="AP174" s="19">
        <v>0.390821823671477</v>
      </c>
      <c r="AQ174" s="19">
        <v>73.832504297735497</v>
      </c>
      <c r="AR174" s="19">
        <v>0.77819464935178295</v>
      </c>
      <c r="AS174" s="19">
        <v>5.2158927477534904</v>
      </c>
      <c r="AT174" s="39">
        <v>7.1047358787230704E-6</v>
      </c>
      <c r="AU174" s="39">
        <v>3.2124124387618098E-5</v>
      </c>
      <c r="AV174" s="19">
        <v>47.700909901865899</v>
      </c>
      <c r="AW174" s="39">
        <v>2.7555140464704502E-6</v>
      </c>
      <c r="AX174" s="19">
        <v>11.155528414727099</v>
      </c>
      <c r="AY174" s="19">
        <v>16.7854698478255</v>
      </c>
      <c r="AZ174" s="19">
        <v>39.0296789529717</v>
      </c>
      <c r="BA174" s="19">
        <v>0.98338877604585795</v>
      </c>
      <c r="BB174" s="19">
        <v>3.7370064434466501</v>
      </c>
      <c r="BC174" s="39">
        <v>2.3219390084201701E-5</v>
      </c>
      <c r="BD174" s="19">
        <v>0.51296175805208899</v>
      </c>
      <c r="BE174" s="39">
        <v>1.7678475009145799E-5</v>
      </c>
      <c r="BF174" s="19">
        <v>0.17187366239017299</v>
      </c>
      <c r="BG174" s="19">
        <v>3.2948462766920199E-4</v>
      </c>
      <c r="BH174" s="19">
        <v>10.899904545950699</v>
      </c>
      <c r="BI174" s="19">
        <v>136.51441389537899</v>
      </c>
      <c r="BJ174" s="19">
        <v>7.58111790552688</v>
      </c>
      <c r="BK174" s="19">
        <v>0.48668520357982797</v>
      </c>
      <c r="BL174" s="19">
        <v>1.5528338246681399</v>
      </c>
      <c r="BM174" s="19">
        <v>403.06139442842698</v>
      </c>
      <c r="BN174" s="19">
        <v>1.51083049328346</v>
      </c>
      <c r="BO174" s="19">
        <v>8.6236249870391806</v>
      </c>
      <c r="BP174" s="19">
        <v>14.380748403060799</v>
      </c>
      <c r="BQ174" s="19">
        <v>0.56280920560595904</v>
      </c>
      <c r="BR174" s="19">
        <v>2.1328816398927701</v>
      </c>
      <c r="BS174" s="19">
        <v>3.7424352881840699</v>
      </c>
      <c r="BT174" s="19">
        <v>0.76127411588428695</v>
      </c>
      <c r="BU174" s="19">
        <v>3.0198042059777301</v>
      </c>
      <c r="BV174" s="19">
        <v>62.291115289189001</v>
      </c>
      <c r="BW174" s="19">
        <v>10.5234357274645</v>
      </c>
      <c r="BX174" s="19">
        <v>0.105156856377302</v>
      </c>
      <c r="BY174" s="19">
        <v>30.087079470610501</v>
      </c>
      <c r="BZ174" s="19">
        <v>12.0418863060828</v>
      </c>
      <c r="CA174" s="19">
        <v>31.1391646652784</v>
      </c>
      <c r="CB174" s="19">
        <v>46.272661537768002</v>
      </c>
      <c r="CC174" s="19">
        <v>3.21157744148916</v>
      </c>
      <c r="CD174" s="19">
        <v>237.38600277878501</v>
      </c>
      <c r="CE174" s="19">
        <v>112.60382270696699</v>
      </c>
      <c r="CF174" s="19">
        <v>0.66784008700110498</v>
      </c>
      <c r="CG174" s="19">
        <v>18.733359975970799</v>
      </c>
      <c r="CH174" s="19">
        <v>3.76197560785632</v>
      </c>
      <c r="CI174" s="19">
        <v>2.3024189617821902</v>
      </c>
      <c r="CJ174" s="19">
        <v>1.6772928382849299</v>
      </c>
      <c r="CK174" s="39">
        <v>1.77432025861733E-5</v>
      </c>
      <c r="CL174" s="19">
        <v>10.7195151843448</v>
      </c>
      <c r="CM174" s="19">
        <v>1.51443835162962E-4</v>
      </c>
      <c r="CN174" s="19">
        <v>6.6032855148535394E-2</v>
      </c>
      <c r="CO174" s="19">
        <v>0.73702383293662499</v>
      </c>
      <c r="CP174" s="19">
        <v>16.599990486167599</v>
      </c>
      <c r="CQ174" s="39">
        <v>2.4863572147092899E-5</v>
      </c>
      <c r="CR174" s="19">
        <v>0.13172655577258099</v>
      </c>
      <c r="CS174" s="19">
        <v>0.39043399787329103</v>
      </c>
      <c r="CT174" s="19">
        <v>1.4819458012045801</v>
      </c>
      <c r="CU174" s="19">
        <v>47.184002552312499</v>
      </c>
      <c r="CV174" s="19">
        <v>6.1126556625454499E-2</v>
      </c>
      <c r="CW174" s="39">
        <v>2.0986622452356201E-5</v>
      </c>
      <c r="CX174" s="19">
        <v>18.883883531288401</v>
      </c>
      <c r="CY174" s="19">
        <v>2.97628884168296E-2</v>
      </c>
      <c r="CZ174" s="19">
        <v>0.48201636625065503</v>
      </c>
      <c r="DA174" s="19">
        <v>0.15570264557517499</v>
      </c>
      <c r="DB174" s="19">
        <v>0.68513316905828603</v>
      </c>
      <c r="DC174" s="19">
        <v>1.52290131883196</v>
      </c>
      <c r="DD174" s="19">
        <v>320.76314931069197</v>
      </c>
      <c r="DE174" s="19">
        <v>3.45132824176494E-2</v>
      </c>
      <c r="DF174" s="19">
        <v>0.36503641425830102</v>
      </c>
      <c r="DG174" s="19">
        <v>16.0617882851171</v>
      </c>
      <c r="DH174" s="19">
        <v>3.10960888798078E-2</v>
      </c>
      <c r="DI174" s="19">
        <v>0.88811325611632796</v>
      </c>
      <c r="DJ174" s="19">
        <v>0.25574982531970097</v>
      </c>
      <c r="DK174" s="19">
        <v>0.82051434229936004</v>
      </c>
      <c r="DL174" s="19">
        <v>207.436914342618</v>
      </c>
      <c r="DM174" s="19">
        <v>4.9857797579519501</v>
      </c>
      <c r="DN174" s="19">
        <v>4.0301480841041197</v>
      </c>
      <c r="DO174" s="19">
        <v>1.474949182853E-3</v>
      </c>
      <c r="DP174" s="19">
        <v>30.603378467782399</v>
      </c>
      <c r="DQ174" s="19">
        <v>21.023677930322801</v>
      </c>
      <c r="DR174" s="19">
        <v>1.0674105389134401</v>
      </c>
      <c r="DS174" s="19">
        <v>1.3546128377830999</v>
      </c>
      <c r="DT174" s="19">
        <v>7.9204972750027496</v>
      </c>
      <c r="DU174" s="39">
        <v>2.9130423126937599E-5</v>
      </c>
      <c r="DV174" s="19">
        <v>163.93541914201001</v>
      </c>
      <c r="DW174" s="19">
        <v>248.90836143697399</v>
      </c>
      <c r="DX174" s="19">
        <v>20.894254500002901</v>
      </c>
      <c r="DY174" s="19">
        <v>25.596221365376199</v>
      </c>
      <c r="DZ174" s="19">
        <v>91.697264658164499</v>
      </c>
      <c r="EA174" s="19">
        <v>3.4932765541450399</v>
      </c>
      <c r="EB174" s="19">
        <v>40.249783133838903</v>
      </c>
      <c r="EC174" s="19">
        <v>0.490535813407521</v>
      </c>
      <c r="ED174" s="19">
        <v>11.390982991943501</v>
      </c>
      <c r="EE174" s="19">
        <v>126.02687901823001</v>
      </c>
      <c r="EF174" s="19">
        <v>1.3299460185706999</v>
      </c>
      <c r="EG174" s="19">
        <v>6.9644515226204001E-3</v>
      </c>
      <c r="EH174" s="19">
        <v>7.9279897807987804E-2</v>
      </c>
      <c r="EI174" s="19">
        <v>20.1998944429365</v>
      </c>
      <c r="EJ174" s="19">
        <v>3.7310410644715799</v>
      </c>
      <c r="EK174" s="19">
        <v>1.3280849497082099</v>
      </c>
      <c r="EL174" s="19">
        <v>37.531426145222497</v>
      </c>
      <c r="EM174" s="19">
        <v>19.0104625561166</v>
      </c>
      <c r="EN174" s="19">
        <v>0.330587903732662</v>
      </c>
      <c r="EO174" s="19">
        <v>4.82631637579174E-2</v>
      </c>
      <c r="EP174" s="19">
        <v>0.28342413490496998</v>
      </c>
      <c r="EQ174" s="39">
        <v>8.9179555040619897E-8</v>
      </c>
      <c r="ER174" s="19">
        <v>38.945133018028599</v>
      </c>
      <c r="ES174" s="19">
        <v>5.16459906013863</v>
      </c>
      <c r="ET174" s="19">
        <v>162.69207018851</v>
      </c>
      <c r="EU174" s="19">
        <v>0.29956374611281</v>
      </c>
      <c r="EV174" s="19">
        <v>0.43410332088425901</v>
      </c>
      <c r="EW174" s="19">
        <v>1.2565302385946699</v>
      </c>
      <c r="EX174" s="19">
        <v>6.0032638451633202E-2</v>
      </c>
      <c r="EY174" s="19">
        <v>15.805456069592999</v>
      </c>
      <c r="EZ174" s="19">
        <v>97.551556394665496</v>
      </c>
      <c r="FA174" s="19">
        <v>0.29198904826979499</v>
      </c>
      <c r="FB174" s="19">
        <v>17.607027425039298</v>
      </c>
      <c r="FC174" s="19">
        <v>0.167753471170834</v>
      </c>
      <c r="FD174" s="19">
        <v>69.290402265258905</v>
      </c>
      <c r="FE174" s="19">
        <v>1.3313759503924201</v>
      </c>
      <c r="FF174" s="39">
        <v>1.8043535353201701E-5</v>
      </c>
      <c r="FG174" s="19">
        <v>8.4049261396821298E-2</v>
      </c>
      <c r="FH174" s="19">
        <v>19.070615128840998</v>
      </c>
      <c r="FI174" s="19">
        <v>18.068781937940201</v>
      </c>
      <c r="FJ174" s="19">
        <v>305.39624047438298</v>
      </c>
      <c r="FK174" s="19">
        <v>5.0953670896000697E-2</v>
      </c>
      <c r="FL174" s="19">
        <v>0.247305928472209</v>
      </c>
      <c r="FM174" s="19">
        <v>2.27822089158109</v>
      </c>
      <c r="FN174" s="19">
        <v>12.638340518484901</v>
      </c>
      <c r="FO174" s="19">
        <v>95.240531762078803</v>
      </c>
      <c r="FP174" s="19">
        <v>2.00019826237759E-2</v>
      </c>
      <c r="FQ174" s="19">
        <v>879.69837190275598</v>
      </c>
      <c r="FR174" s="19">
        <v>0</v>
      </c>
      <c r="FS174" s="19">
        <v>0.16096427170622701</v>
      </c>
      <c r="FT174" s="19">
        <v>0.14840042527542699</v>
      </c>
      <c r="FU174" s="19">
        <v>806.08448108410005</v>
      </c>
      <c r="FV174" s="19">
        <v>50.160413989781397</v>
      </c>
      <c r="FW174" s="19">
        <v>0.818355852929459</v>
      </c>
      <c r="FX174" s="19">
        <v>0.35615006138400002</v>
      </c>
      <c r="FY174" s="19">
        <v>0.53704546689622201</v>
      </c>
      <c r="FZ174" s="19">
        <v>12007.6091245018</v>
      </c>
      <c r="GA174" s="15">
        <v>39.909999999999997</v>
      </c>
      <c r="GB174" s="15">
        <v>5.1999999999999998E-2</v>
      </c>
      <c r="GC174" s="15">
        <v>1.708</v>
      </c>
      <c r="GD174" s="15">
        <v>9.4E-2</v>
      </c>
      <c r="GE174" s="15">
        <v>12.391999999999999</v>
      </c>
      <c r="GF174" s="15">
        <v>3.3000000000000002E-2</v>
      </c>
      <c r="GG174" s="15">
        <v>0</v>
      </c>
      <c r="GH174" s="15">
        <v>0</v>
      </c>
      <c r="GI174" s="15">
        <v>0</v>
      </c>
      <c r="GJ174" s="15">
        <v>1E-3</v>
      </c>
      <c r="GK174" s="15">
        <v>0.40899999999999997</v>
      </c>
      <c r="GL174" s="15">
        <v>0</v>
      </c>
      <c r="GM174" s="15">
        <v>0.123</v>
      </c>
      <c r="GN174" s="15">
        <v>0</v>
      </c>
    </row>
    <row r="175" spans="1:196">
      <c r="A175" s="19" t="s">
        <v>54</v>
      </c>
      <c r="B175" s="19" t="s">
        <v>489</v>
      </c>
      <c r="C175" s="19">
        <v>488.97008280279999</v>
      </c>
      <c r="D175" s="19">
        <v>0.581811671027894</v>
      </c>
      <c r="E175" s="19">
        <v>0.40561849102883402</v>
      </c>
      <c r="F175" s="19">
        <v>0.11428464375177</v>
      </c>
      <c r="G175" s="19">
        <v>3.1151399451884001</v>
      </c>
      <c r="H175" s="19">
        <v>2.77039005796951</v>
      </c>
      <c r="I175" s="19">
        <v>0.84130315797351896</v>
      </c>
      <c r="J175" s="19">
        <v>5.03771324192655</v>
      </c>
      <c r="K175" s="19">
        <v>27.862874852636999</v>
      </c>
      <c r="L175" s="39">
        <v>6.8051995230278905E-8</v>
      </c>
      <c r="M175" s="19">
        <v>0.12667121803123699</v>
      </c>
      <c r="N175" s="19">
        <v>538.25554446078502</v>
      </c>
      <c r="O175" s="39">
        <v>8.7804422720837597E-5</v>
      </c>
      <c r="P175" s="19">
        <v>52.109511412576303</v>
      </c>
      <c r="Q175" s="19">
        <v>9.5913526677567802</v>
      </c>
      <c r="R175" s="19">
        <v>1.5674832546825001E-3</v>
      </c>
      <c r="S175" s="19">
        <v>2.5409641352969699E-2</v>
      </c>
      <c r="T175" s="19">
        <v>5.4390596110400801E-3</v>
      </c>
      <c r="U175" s="19">
        <v>6.6545126265715099E-2</v>
      </c>
      <c r="V175" s="19">
        <v>0.56373359653954203</v>
      </c>
      <c r="W175" s="19">
        <v>1.4840213950510399E-3</v>
      </c>
      <c r="X175" s="19">
        <v>2.2845096155521301</v>
      </c>
      <c r="Y175" s="39">
        <v>1.6273349909399901E-5</v>
      </c>
      <c r="Z175" s="19">
        <v>3.4396101529639398</v>
      </c>
      <c r="AA175" s="19">
        <v>2.4570503362448901E-3</v>
      </c>
      <c r="AB175" s="19">
        <v>9.9089474822308704E-2</v>
      </c>
      <c r="AC175" s="19">
        <v>1.79751624068188E-2</v>
      </c>
      <c r="AD175" s="19">
        <v>1.27039831738588E-3</v>
      </c>
      <c r="AE175" s="19">
        <v>7.3834082076414305E-4</v>
      </c>
      <c r="AF175" s="19">
        <v>0.59464774951075505</v>
      </c>
      <c r="AG175" s="39">
        <v>1.5316329196173101E-7</v>
      </c>
      <c r="AH175" s="39">
        <v>3.1840729345520702E-7</v>
      </c>
      <c r="AI175" s="19">
        <v>0.63204911153938503</v>
      </c>
      <c r="AJ175" s="19">
        <v>2908.0584582196602</v>
      </c>
      <c r="AK175" s="19">
        <v>3.3992595737573801</v>
      </c>
      <c r="AL175" s="39">
        <v>7.7169467010666905E-8</v>
      </c>
      <c r="AM175" s="39">
        <v>1.2734270854537101E-7</v>
      </c>
      <c r="AN175" s="19">
        <v>1.1871778598007399E-3</v>
      </c>
      <c r="AO175" s="19">
        <v>4.5379579120958399E-2</v>
      </c>
      <c r="AP175" s="19">
        <v>0.13028644321895799</v>
      </c>
      <c r="AQ175" s="19">
        <v>8.7949487206979704E-2</v>
      </c>
      <c r="AR175" s="19">
        <v>1.17340917847767E-3</v>
      </c>
      <c r="AS175" s="19">
        <v>5.3265478080807203</v>
      </c>
      <c r="AT175" s="39">
        <v>6.8736009120700098E-8</v>
      </c>
      <c r="AU175" s="39">
        <v>2.8160561283752898E-7</v>
      </c>
      <c r="AV175" s="19">
        <v>1.7867976652636599</v>
      </c>
      <c r="AW175" s="39">
        <v>2.6752566422005902E-8</v>
      </c>
      <c r="AX175" s="19">
        <v>0.17053728543187699</v>
      </c>
      <c r="AY175" s="19">
        <v>0.18812512368083401</v>
      </c>
      <c r="AZ175" s="19">
        <v>3.6829643014120701</v>
      </c>
      <c r="BA175" s="19">
        <v>6.7650669957084299E-4</v>
      </c>
      <c r="BB175" s="39">
        <v>3.5256461415542899E-7</v>
      </c>
      <c r="BC175" s="39">
        <v>2.2352111908007901E-7</v>
      </c>
      <c r="BD175" s="19">
        <v>0.25957854441219602</v>
      </c>
      <c r="BE175" s="39">
        <v>1.5924830707826399E-7</v>
      </c>
      <c r="BF175" s="19">
        <v>4.3877898556592696E-3</v>
      </c>
      <c r="BG175" s="39">
        <v>6.3796039017077503E-5</v>
      </c>
      <c r="BH175" s="19">
        <v>1.17806947996669</v>
      </c>
      <c r="BI175" s="19">
        <v>171.19490371076799</v>
      </c>
      <c r="BJ175" s="39">
        <v>1.5598963537448E-7</v>
      </c>
      <c r="BK175" s="39">
        <v>5.6627258488316398E-8</v>
      </c>
      <c r="BL175" s="19">
        <v>10.3098672461162</v>
      </c>
      <c r="BM175" s="19">
        <v>35.803851790199701</v>
      </c>
      <c r="BN175" s="19">
        <v>0.72588046906974002</v>
      </c>
      <c r="BO175" s="19">
        <v>1.66293788578798</v>
      </c>
      <c r="BP175" s="19">
        <v>0.28675400216143199</v>
      </c>
      <c r="BQ175" s="39">
        <v>2.05877832162029E-7</v>
      </c>
      <c r="BR175" s="39">
        <v>1.3028082818367E-7</v>
      </c>
      <c r="BS175" s="19">
        <v>9.6935631799030596E-4</v>
      </c>
      <c r="BT175" s="39">
        <v>1.3453203665715101E-7</v>
      </c>
      <c r="BU175" s="19">
        <v>1.7668209549705101</v>
      </c>
      <c r="BV175" s="19">
        <v>2.0256047658373899</v>
      </c>
      <c r="BW175" s="19">
        <v>2.4233956977950699</v>
      </c>
      <c r="BX175" s="19">
        <v>4.1402935079324202E-2</v>
      </c>
      <c r="BY175" s="19">
        <v>113.532987878527</v>
      </c>
      <c r="BZ175" s="19">
        <v>29.773137688326599</v>
      </c>
      <c r="CA175" s="19">
        <v>174.31735473893499</v>
      </c>
      <c r="CB175" s="39">
        <v>9.2909728312217399E-8</v>
      </c>
      <c r="CC175" s="19">
        <v>0.17681919734665899</v>
      </c>
      <c r="CD175" s="19">
        <v>2.14275206463221</v>
      </c>
      <c r="CE175" s="19">
        <v>40.136955314616998</v>
      </c>
      <c r="CF175" s="39">
        <v>1.5848290543321601E-7</v>
      </c>
      <c r="CG175" s="19">
        <v>5.5876585309120896</v>
      </c>
      <c r="CH175" s="19">
        <v>1.47315161684563</v>
      </c>
      <c r="CI175" s="19">
        <v>1123.1727586504201</v>
      </c>
      <c r="CJ175" s="19">
        <v>1.24776853642479E-2</v>
      </c>
      <c r="CK175" s="39">
        <v>1.45962914862792E-7</v>
      </c>
      <c r="CL175" s="19">
        <v>9.1721951585660197E-2</v>
      </c>
      <c r="CM175" s="19">
        <v>78.714555105489794</v>
      </c>
      <c r="CN175" s="39">
        <v>1.3956053485159299E-7</v>
      </c>
      <c r="CO175" s="19">
        <v>28.6501794696178</v>
      </c>
      <c r="CP175" s="19">
        <v>0.66605090992998095</v>
      </c>
      <c r="CQ175" s="39">
        <v>2.0966290285002099E-7</v>
      </c>
      <c r="CR175" s="39">
        <v>2.0372636969907801E-8</v>
      </c>
      <c r="CS175" s="39">
        <v>1.7483688174382901E-7</v>
      </c>
      <c r="CT175" s="19">
        <v>8.1805170114571197</v>
      </c>
      <c r="CU175" s="19">
        <v>1.01703291110034</v>
      </c>
      <c r="CV175" s="19">
        <v>9.7170463190747597E-3</v>
      </c>
      <c r="CW175" s="39">
        <v>1.8955718903070299E-7</v>
      </c>
      <c r="CX175" s="19">
        <v>4.3351571361212997</v>
      </c>
      <c r="CY175" s="39">
        <v>1.90386648975904E-7</v>
      </c>
      <c r="CZ175" s="39">
        <v>1.8245460730755399E-7</v>
      </c>
      <c r="DA175" s="19">
        <v>1.14560500960819E-3</v>
      </c>
      <c r="DB175" s="19">
        <v>3.70667149405942E-3</v>
      </c>
      <c r="DC175" s="19">
        <v>2.5650483406222401E-2</v>
      </c>
      <c r="DD175" s="19">
        <v>0.23333947173630801</v>
      </c>
      <c r="DE175" s="19">
        <v>4.4317720772875298</v>
      </c>
      <c r="DF175" s="19">
        <v>2.6397710198307701E-2</v>
      </c>
      <c r="DG175" s="19">
        <v>5.16487364045686</v>
      </c>
      <c r="DH175" s="19">
        <v>4.1697658185359102E-4</v>
      </c>
      <c r="DI175" s="19">
        <v>0.489140935182863</v>
      </c>
      <c r="DJ175" s="19">
        <v>5.8966451997618501E-3</v>
      </c>
      <c r="DK175" s="19">
        <v>0.492369348320921</v>
      </c>
      <c r="DL175" s="19">
        <v>16.491582514998299</v>
      </c>
      <c r="DM175" s="19">
        <v>6.5310275358551301E-2</v>
      </c>
      <c r="DN175" s="19">
        <v>3.5796370588999098E-3</v>
      </c>
      <c r="DO175" s="19">
        <v>1.3715735885489799E-2</v>
      </c>
      <c r="DP175" s="19">
        <v>0.33100627541154198</v>
      </c>
      <c r="DQ175" s="19">
        <v>0.12603174125389899</v>
      </c>
      <c r="DR175" s="19">
        <v>2.1267773011754798E-3</v>
      </c>
      <c r="DS175" s="19">
        <v>2.5973093829135498</v>
      </c>
      <c r="DT175" s="39">
        <v>9.4829753512715303E-8</v>
      </c>
      <c r="DU175" s="39">
        <v>2.5675012841827801E-7</v>
      </c>
      <c r="DV175" s="39">
        <v>1.4902634242850999E-7</v>
      </c>
      <c r="DW175" s="19">
        <v>5.0681845003245902</v>
      </c>
      <c r="DX175" s="19">
        <v>0.66622379352081296</v>
      </c>
      <c r="DY175" s="19">
        <v>37.924886707097301</v>
      </c>
      <c r="DZ175" s="19">
        <v>7.5688359387977302</v>
      </c>
      <c r="EA175" s="19">
        <v>0.29811436374503902</v>
      </c>
      <c r="EB175" s="19">
        <v>32.313864309372597</v>
      </c>
      <c r="EC175" s="19">
        <v>9.53506286676574</v>
      </c>
      <c r="ED175" s="19">
        <v>2.4047742951085298</v>
      </c>
      <c r="EE175" s="19">
        <v>1538.9911175908801</v>
      </c>
      <c r="EF175" s="19">
        <v>4.8648616209192697E-2</v>
      </c>
      <c r="EG175" s="19">
        <v>7.2685199937475402E-3</v>
      </c>
      <c r="EH175" s="39">
        <v>1.6953567862684799E-7</v>
      </c>
      <c r="EI175" s="19">
        <v>14.899952384323999</v>
      </c>
      <c r="EJ175" s="39">
        <v>9.3042433322276994E-8</v>
      </c>
      <c r="EK175" s="19">
        <v>0.30397977082155098</v>
      </c>
      <c r="EL175" s="39">
        <v>1.82803771993654E-7</v>
      </c>
      <c r="EM175" s="19">
        <v>1.0302927297372899</v>
      </c>
      <c r="EN175" s="19">
        <v>0.74127281879805995</v>
      </c>
      <c r="EO175" s="19">
        <v>1.6346519500949099</v>
      </c>
      <c r="EP175" s="39">
        <v>1.67834869436138E-7</v>
      </c>
      <c r="EQ175" s="39">
        <v>7.4281771550797097E-10</v>
      </c>
      <c r="ER175" s="19">
        <v>0.36139101299940601</v>
      </c>
      <c r="ES175" s="39">
        <v>4.4006827851012802E-7</v>
      </c>
      <c r="ET175" s="19">
        <v>9.9131164838735</v>
      </c>
      <c r="EU175" s="19">
        <v>10.401031663377101</v>
      </c>
      <c r="EV175" s="19">
        <v>0.40562539831902</v>
      </c>
      <c r="EW175" s="19">
        <v>0.13786194532618001</v>
      </c>
      <c r="EX175" s="39">
        <v>1.3879343893514501E-7</v>
      </c>
      <c r="EY175" s="19">
        <v>1.2803842383292099</v>
      </c>
      <c r="EZ175" s="19">
        <v>3930.0534823396501</v>
      </c>
      <c r="FA175" s="19">
        <v>0.61677839091321396</v>
      </c>
      <c r="FB175" s="19">
        <v>2.11393049022755</v>
      </c>
      <c r="FC175" s="19">
        <v>122.993982556159</v>
      </c>
      <c r="FD175" s="19">
        <v>0.84470105334407497</v>
      </c>
      <c r="FE175" s="19">
        <v>0.58278070855002695</v>
      </c>
      <c r="FF175" s="39">
        <v>1.78756896238386E-7</v>
      </c>
      <c r="FG175" s="39">
        <v>3.6944270759672401E-8</v>
      </c>
      <c r="FH175" s="19">
        <v>1.26038273962887E-2</v>
      </c>
      <c r="FI175" s="19">
        <v>0.33176536884645602</v>
      </c>
      <c r="FJ175" s="19">
        <v>1130.7032789813099</v>
      </c>
      <c r="FK175" s="39">
        <v>2.7779058554393201E-7</v>
      </c>
      <c r="FL175" s="19">
        <v>1.17848275547495</v>
      </c>
      <c r="FM175" s="19">
        <v>135.75445530023899</v>
      </c>
      <c r="FN175" s="19">
        <v>16.419105581673598</v>
      </c>
      <c r="FO175" s="19">
        <v>12.086887788361301</v>
      </c>
      <c r="FP175" s="19">
        <v>0.27606829127245203</v>
      </c>
      <c r="FQ175" s="19">
        <v>33.218157835489201</v>
      </c>
      <c r="FR175" s="19">
        <v>6.8702387252413996E-2</v>
      </c>
      <c r="FS175" s="19">
        <v>0</v>
      </c>
      <c r="FT175" s="39">
        <v>1.3899364740795399E-7</v>
      </c>
      <c r="FU175" s="19">
        <v>2.5262413691585301</v>
      </c>
      <c r="FV175" s="19">
        <v>26.012353253129898</v>
      </c>
      <c r="FW175" s="19">
        <v>1.9791925662055999E-4</v>
      </c>
      <c r="FX175" s="19">
        <v>9.26944813977062E-3</v>
      </c>
      <c r="FY175" s="39">
        <v>2.2575851172663399E-7</v>
      </c>
      <c r="FZ175" s="19">
        <v>13022.3188906428</v>
      </c>
      <c r="GA175" s="15">
        <v>0</v>
      </c>
      <c r="GB175" s="15">
        <v>0</v>
      </c>
      <c r="GC175" s="15">
        <v>0</v>
      </c>
      <c r="GD175" s="15">
        <v>0</v>
      </c>
      <c r="GE175" s="15">
        <v>0</v>
      </c>
      <c r="GF175" s="15">
        <v>0</v>
      </c>
      <c r="GG175" s="15">
        <v>0</v>
      </c>
      <c r="GH175" s="15">
        <v>0</v>
      </c>
      <c r="GI175" s="15">
        <v>0</v>
      </c>
      <c r="GJ175" s="15">
        <v>0</v>
      </c>
      <c r="GK175" s="15">
        <v>0</v>
      </c>
      <c r="GL175" s="15">
        <v>0</v>
      </c>
      <c r="GM175" s="15">
        <v>0</v>
      </c>
      <c r="GN175" s="15">
        <v>0</v>
      </c>
    </row>
    <row r="176" spans="1:196">
      <c r="A176" s="19" t="s">
        <v>55</v>
      </c>
      <c r="B176" s="19" t="s">
        <v>490</v>
      </c>
      <c r="C176" s="39">
        <v>6.71535839158433E-8</v>
      </c>
      <c r="D176" s="39">
        <v>2.2099255372295E-7</v>
      </c>
      <c r="E176" s="39">
        <v>2.4759335636596899E-5</v>
      </c>
      <c r="F176" s="19">
        <v>0.12138260722455201</v>
      </c>
      <c r="G176" s="19">
        <v>6.3810471605288302E-4</v>
      </c>
      <c r="H176" s="19">
        <v>1.03762382978944E-3</v>
      </c>
      <c r="I176" s="19">
        <v>17.914768461285501</v>
      </c>
      <c r="J176" s="19">
        <v>6.2227236034138802E-4</v>
      </c>
      <c r="K176" s="19">
        <v>4.9583675042540899E-3</v>
      </c>
      <c r="L176" s="39">
        <v>2.3796446485429799E-5</v>
      </c>
      <c r="M176" s="19">
        <v>1.88185278892526E-2</v>
      </c>
      <c r="N176" s="19">
        <v>0.73410536600132403</v>
      </c>
      <c r="O176" s="19">
        <v>3.09289115611304E-3</v>
      </c>
      <c r="P176" s="39">
        <v>1.9212030835973E-7</v>
      </c>
      <c r="Q176" s="19">
        <v>3.3807070302932199E-3</v>
      </c>
      <c r="R176" s="39">
        <v>6.9830298027009994E-8</v>
      </c>
      <c r="S176" s="19">
        <v>4.0107998249794898E-4</v>
      </c>
      <c r="T176" s="39">
        <v>1.9270912058664599E-7</v>
      </c>
      <c r="U176" s="39">
        <v>6.5667561099058594E-5</v>
      </c>
      <c r="V176" s="19">
        <v>1.00324738584669E-3</v>
      </c>
      <c r="W176" s="39">
        <v>1.17083915455099E-7</v>
      </c>
      <c r="X176" s="19">
        <v>0.12499442051814599</v>
      </c>
      <c r="Y176" s="19">
        <v>4.8005364008780298E-3</v>
      </c>
      <c r="Z176" s="19">
        <v>0.491063259004832</v>
      </c>
      <c r="AA176" s="19">
        <v>200.819608316732</v>
      </c>
      <c r="AB176" s="39">
        <v>2.0025305582793101E-7</v>
      </c>
      <c r="AC176" s="39">
        <v>2.8135452711721202E-7</v>
      </c>
      <c r="AD176" s="19">
        <v>9.3928374867281398E-3</v>
      </c>
      <c r="AE176" s="19">
        <v>1.40811177151391</v>
      </c>
      <c r="AF176" s="19">
        <v>0.74483071781518395</v>
      </c>
      <c r="AG176" s="39">
        <v>1.4880813917535201E-7</v>
      </c>
      <c r="AH176" s="39">
        <v>9.7571992802321496E-7</v>
      </c>
      <c r="AI176" s="19">
        <v>0.210900065314887</v>
      </c>
      <c r="AJ176" s="19">
        <v>3.94971492041021</v>
      </c>
      <c r="AK176" s="19">
        <v>6.1354286517291197E-2</v>
      </c>
      <c r="AL176" s="39">
        <v>5.1932378375276299E-8</v>
      </c>
      <c r="AM176" s="19">
        <v>2.43111952407036E-2</v>
      </c>
      <c r="AN176" s="19">
        <v>3.6323791378733202E-3</v>
      </c>
      <c r="AO176" s="19">
        <v>7.9859867721794198E-3</v>
      </c>
      <c r="AP176" s="39">
        <v>1.6132481059212001E-5</v>
      </c>
      <c r="AQ176" s="19">
        <v>9.3186220532971101E-3</v>
      </c>
      <c r="AR176" s="39">
        <v>4.55127303091804E-5</v>
      </c>
      <c r="AS176" s="19">
        <v>2.1893048638066501E-4</v>
      </c>
      <c r="AT176" s="39">
        <v>2.79839990091919E-8</v>
      </c>
      <c r="AU176" s="39">
        <v>3.064035286111E-7</v>
      </c>
      <c r="AV176" s="39">
        <v>1.1026560608951299E-5</v>
      </c>
      <c r="AW176" s="39">
        <v>1.02748578971019E-8</v>
      </c>
      <c r="AX176" s="19">
        <v>4.7337787322979602E-3</v>
      </c>
      <c r="AY176" s="19">
        <v>2.97808077033176</v>
      </c>
      <c r="AZ176" s="19">
        <v>5.61299824238485E-2</v>
      </c>
      <c r="BA176" s="19">
        <v>1.16954323597698E-3</v>
      </c>
      <c r="BB176" s="39">
        <v>7.0614583115090996E-7</v>
      </c>
      <c r="BC176" s="39">
        <v>2.7545608020324E-6</v>
      </c>
      <c r="BD176" s="19">
        <v>0.21065869464686801</v>
      </c>
      <c r="BE176" s="19">
        <v>5.47201290835678E-4</v>
      </c>
      <c r="BF176" s="39">
        <v>2.6748999039717802E-7</v>
      </c>
      <c r="BG176" s="19">
        <v>4.0825724130377097</v>
      </c>
      <c r="BH176" s="19">
        <v>1.28360773731186E-4</v>
      </c>
      <c r="BI176" s="19">
        <v>1.4156825401472199</v>
      </c>
      <c r="BJ176" s="39">
        <v>9.3474674725674698E-5</v>
      </c>
      <c r="BK176" s="39">
        <v>6.4912285118518199E-6</v>
      </c>
      <c r="BL176" s="39">
        <v>1.2891456784754501E-7</v>
      </c>
      <c r="BM176" s="19">
        <v>5.5889918908628801E-2</v>
      </c>
      <c r="BN176" s="19">
        <v>2.30417784682328E-4</v>
      </c>
      <c r="BO176" s="19">
        <v>4.6514051590571599</v>
      </c>
      <c r="BP176" s="39">
        <v>1.51247709895044E-7</v>
      </c>
      <c r="BQ176" s="39">
        <v>1.4183116254151899E-7</v>
      </c>
      <c r="BR176" s="39">
        <v>1.62378373064659E-7</v>
      </c>
      <c r="BS176" s="39">
        <v>1.1967775869106699E-7</v>
      </c>
      <c r="BT176" s="39">
        <v>8.4238979065418096E-8</v>
      </c>
      <c r="BU176" s="19">
        <v>9.9478303207094907</v>
      </c>
      <c r="BV176" s="19">
        <v>2.4793946348809</v>
      </c>
      <c r="BW176" s="19">
        <v>2.57149667037476E-3</v>
      </c>
      <c r="BX176" s="19">
        <v>1.4484181489528101E-3</v>
      </c>
      <c r="BY176" s="19">
        <v>0.25796116394782198</v>
      </c>
      <c r="BZ176" s="19">
        <v>5.98537762984893E-2</v>
      </c>
      <c r="CA176" s="19">
        <v>4.5851391911488397E-2</v>
      </c>
      <c r="CB176" s="39">
        <v>1.2701239569862899E-7</v>
      </c>
      <c r="CC176" s="19">
        <v>1.31826523041344E-3</v>
      </c>
      <c r="CD176" s="19">
        <v>5.7514783506048498E-4</v>
      </c>
      <c r="CE176" s="19">
        <v>0.83582875300327697</v>
      </c>
      <c r="CF176" s="19">
        <v>3.3501088792506697E-4</v>
      </c>
      <c r="CG176" s="19">
        <v>9.6076439994263101</v>
      </c>
      <c r="CH176" s="39">
        <v>1.6014421388437099E-7</v>
      </c>
      <c r="CI176" s="19">
        <v>1.36058855181293E-3</v>
      </c>
      <c r="CJ176" s="19">
        <v>2.28539622613309E-3</v>
      </c>
      <c r="CK176" s="19">
        <v>0.91828341297836602</v>
      </c>
      <c r="CL176" s="19">
        <v>2.23762257273004E-4</v>
      </c>
      <c r="CM176" s="39">
        <v>7.4480563766881297E-8</v>
      </c>
      <c r="CN176" s="39">
        <v>1.09702614620648E-7</v>
      </c>
      <c r="CO176" s="39">
        <v>1.6211591642765399E-8</v>
      </c>
      <c r="CP176" s="19">
        <v>2.12594137172806E-4</v>
      </c>
      <c r="CQ176" s="39">
        <v>2.8827858017737301E-7</v>
      </c>
      <c r="CR176" s="39">
        <v>5.7392541094154603E-9</v>
      </c>
      <c r="CS176" s="39">
        <v>2.5377722153102699E-7</v>
      </c>
      <c r="CT176" s="39">
        <v>2.4428082187450798E-8</v>
      </c>
      <c r="CU176" s="19">
        <v>1.3699919017680099E-4</v>
      </c>
      <c r="CV176" s="19">
        <v>5.77979733027594E-3</v>
      </c>
      <c r="CW176" s="19">
        <v>2.28300644647836E-4</v>
      </c>
      <c r="CX176" s="19">
        <v>5.49257113367901</v>
      </c>
      <c r="CY176" s="19">
        <v>1.97634192820338E-3</v>
      </c>
      <c r="CZ176" s="19">
        <v>9.3709074810881907E-2</v>
      </c>
      <c r="DA176" s="19">
        <v>3.30690102532994E-4</v>
      </c>
      <c r="DB176" s="39">
        <v>4.2308861170227097E-5</v>
      </c>
      <c r="DC176" s="19">
        <v>1.07346166051926E-2</v>
      </c>
      <c r="DD176" s="19">
        <v>4.9836347749795701E-2</v>
      </c>
      <c r="DE176" s="19">
        <v>0.37793632306257802</v>
      </c>
      <c r="DF176" s="19">
        <v>7.7613382596814298E-4</v>
      </c>
      <c r="DG176" s="19">
        <v>1.98309991733489E-2</v>
      </c>
      <c r="DH176" s="19">
        <v>1.36380622558794E-3</v>
      </c>
      <c r="DI176" s="19">
        <v>7.9768575538405207E-3</v>
      </c>
      <c r="DJ176" s="19">
        <v>1.2440025887215599E-3</v>
      </c>
      <c r="DK176" s="19">
        <v>1.38809262779316E-3</v>
      </c>
      <c r="DL176" s="19">
        <v>3.3340065819364201E-3</v>
      </c>
      <c r="DM176" s="19">
        <v>2.1156964069666202</v>
      </c>
      <c r="DN176" s="39">
        <v>8.0602166055187503E-5</v>
      </c>
      <c r="DO176" s="19">
        <v>1.9725177769560402E-2</v>
      </c>
      <c r="DP176" s="19">
        <v>0.87480052958800403</v>
      </c>
      <c r="DQ176" s="19">
        <v>1.9890267388657E-3</v>
      </c>
      <c r="DR176" s="39">
        <v>1.18451844915075E-7</v>
      </c>
      <c r="DS176" s="19">
        <v>4.3952192845687701E-2</v>
      </c>
      <c r="DT176" s="39">
        <v>5.9474782879499301E-8</v>
      </c>
      <c r="DU176" s="19">
        <v>6.9896675471567304</v>
      </c>
      <c r="DV176" s="39">
        <v>7.6010598240560496E-8</v>
      </c>
      <c r="DW176" s="39">
        <v>3.6047079507634203E-5</v>
      </c>
      <c r="DX176" s="19">
        <v>8.6738176875325497</v>
      </c>
      <c r="DY176" s="19">
        <v>0.44061168365179398</v>
      </c>
      <c r="DZ176" s="19">
        <v>3.1966808225416198E-4</v>
      </c>
      <c r="EA176" s="39">
        <v>4.0942261947099298E-7</v>
      </c>
      <c r="EB176" s="19">
        <v>0.61919904457022801</v>
      </c>
      <c r="EC176" s="19">
        <v>3.2293943984453899E-2</v>
      </c>
      <c r="ED176" s="19">
        <v>1.00306013088626E-3</v>
      </c>
      <c r="EE176" s="19">
        <v>3.8691444637667998E-3</v>
      </c>
      <c r="EF176" s="19">
        <v>7.9499447807160097E-3</v>
      </c>
      <c r="EG176" s="19">
        <v>6.9261261339901604E-4</v>
      </c>
      <c r="EH176" s="19">
        <v>3.34029792895846E-3</v>
      </c>
      <c r="EI176" s="19">
        <v>4.1873641634318899E-2</v>
      </c>
      <c r="EJ176" s="39">
        <v>5.79066917252445E-8</v>
      </c>
      <c r="EK176" s="19">
        <v>0.32932687218037898</v>
      </c>
      <c r="EL176" s="39">
        <v>2.3123514167588899E-7</v>
      </c>
      <c r="EM176" s="19">
        <v>2.2448000949021201</v>
      </c>
      <c r="EN176" s="19">
        <v>1.2805282889337801E-4</v>
      </c>
      <c r="EO176" s="19">
        <v>2.2620355728177101E-4</v>
      </c>
      <c r="EP176" s="19">
        <v>1.6420773717969599</v>
      </c>
      <c r="EQ176" s="39">
        <v>1.09063658342855E-9</v>
      </c>
      <c r="ER176" s="19">
        <v>6.3860933598536599E-4</v>
      </c>
      <c r="ES176" s="39">
        <v>7.4068093491592398E-7</v>
      </c>
      <c r="ET176" s="19">
        <v>8.4556823809578505E-2</v>
      </c>
      <c r="EU176" s="19">
        <v>7.3158386397593297E-2</v>
      </c>
      <c r="EV176" s="39">
        <v>2.2475485746244599E-7</v>
      </c>
      <c r="EW176" s="19">
        <v>7.4642808530252194E-2</v>
      </c>
      <c r="EX176" s="19">
        <v>1.1848601563469299E-2</v>
      </c>
      <c r="EY176" s="39">
        <v>2.1298359396092E-5</v>
      </c>
      <c r="EZ176" s="19">
        <v>8.14242151500668E-3</v>
      </c>
      <c r="FA176" s="39">
        <v>1.68150704043811E-7</v>
      </c>
      <c r="FB176" s="19">
        <v>1.33086233677873</v>
      </c>
      <c r="FC176" s="39">
        <v>6.0314974960905098E-8</v>
      </c>
      <c r="FD176" s="19">
        <v>7.6992978740174399E-3</v>
      </c>
      <c r="FE176" s="19">
        <v>3.9071481563916901E-4</v>
      </c>
      <c r="FF176" s="39">
        <v>4.5235884139838097E-8</v>
      </c>
      <c r="FG176" s="39">
        <v>1.4807521353385299E-8</v>
      </c>
      <c r="FH176" s="19">
        <v>3.5992739939697399E-2</v>
      </c>
      <c r="FI176" s="19">
        <v>3.6134269281233901E-3</v>
      </c>
      <c r="FJ176" s="19">
        <v>0.124597689110077</v>
      </c>
      <c r="FK176" s="39">
        <v>7.0927807244978194E-8</v>
      </c>
      <c r="FL176" s="19">
        <v>1.72726908858561E-3</v>
      </c>
      <c r="FM176" s="19">
        <v>0.15739272473704899</v>
      </c>
      <c r="FN176" s="19">
        <v>8.2763032430068106E-2</v>
      </c>
      <c r="FO176" s="19">
        <v>1.2661742212859399</v>
      </c>
      <c r="FP176" s="19">
        <v>3.8878791613995901E-4</v>
      </c>
      <c r="FQ176" s="19">
        <v>9.0389350548883698</v>
      </c>
      <c r="FR176" s="19">
        <v>3.1211531036504802E-4</v>
      </c>
      <c r="FS176" s="39">
        <v>7.9594522154567795E-8</v>
      </c>
      <c r="FT176" s="19">
        <v>0</v>
      </c>
      <c r="FU176" s="19">
        <v>67.345395248647606</v>
      </c>
      <c r="FV176" s="19">
        <v>0.124098371358747</v>
      </c>
      <c r="FW176" s="39">
        <v>2.5484319042910701E-5</v>
      </c>
      <c r="FX176" s="19">
        <v>1.2268323898995299E-4</v>
      </c>
      <c r="FY176" s="39">
        <v>2.9527998705981698E-7</v>
      </c>
      <c r="FZ176" s="19">
        <v>374.22512520415103</v>
      </c>
      <c r="GA176" s="15">
        <v>4.71</v>
      </c>
      <c r="GB176" s="15">
        <v>0</v>
      </c>
      <c r="GC176" s="15">
        <v>170.345</v>
      </c>
      <c r="GD176" s="15">
        <v>0</v>
      </c>
      <c r="GE176" s="15">
        <v>0</v>
      </c>
      <c r="GF176" s="15">
        <v>0</v>
      </c>
      <c r="GG176" s="15">
        <v>0</v>
      </c>
      <c r="GH176" s="15">
        <v>0</v>
      </c>
      <c r="GI176" s="15">
        <v>5514.24</v>
      </c>
      <c r="GJ176" s="15">
        <v>0</v>
      </c>
      <c r="GK176" s="15">
        <v>0</v>
      </c>
      <c r="GL176" s="15">
        <v>0</v>
      </c>
      <c r="GM176" s="15">
        <v>101.40300000000001</v>
      </c>
      <c r="GN176" s="15">
        <v>0</v>
      </c>
    </row>
    <row r="177" spans="1:196">
      <c r="A177" s="19" t="s">
        <v>491</v>
      </c>
      <c r="B177" s="19" t="s">
        <v>492</v>
      </c>
      <c r="C177" s="39">
        <v>6.28589939678907E-8</v>
      </c>
      <c r="D177" s="19">
        <v>0.92132099357302299</v>
      </c>
      <c r="E177" s="19">
        <v>11.2758697701492</v>
      </c>
      <c r="F177" s="19">
        <v>4.7765358792989702E-2</v>
      </c>
      <c r="G177" s="19">
        <v>10.638769973596499</v>
      </c>
      <c r="H177" s="19">
        <v>1.03930851989511E-2</v>
      </c>
      <c r="I177" s="19">
        <v>2.24197203434837E-2</v>
      </c>
      <c r="J177" s="19">
        <v>7.0946947162488101</v>
      </c>
      <c r="K177" s="19">
        <v>0.89506842491043304</v>
      </c>
      <c r="L177" s="19">
        <v>0.15277107556035999</v>
      </c>
      <c r="M177" s="19">
        <v>0.84152331033710603</v>
      </c>
      <c r="N177" s="19">
        <v>3.93764427629465</v>
      </c>
      <c r="O177" s="19">
        <v>8.4163504383618602E-3</v>
      </c>
      <c r="P177" s="19">
        <v>37.557427783590498</v>
      </c>
      <c r="Q177" s="19">
        <v>102.762527520365</v>
      </c>
      <c r="R177" s="19">
        <v>5.3078545045051398E-3</v>
      </c>
      <c r="S177" s="19">
        <v>1.0531659034856899</v>
      </c>
      <c r="T177" s="39">
        <v>1.01523450249583E-7</v>
      </c>
      <c r="U177" s="19">
        <v>1.2519402553418699</v>
      </c>
      <c r="V177" s="19">
        <v>5.8295000796745801E-2</v>
      </c>
      <c r="W177" s="19">
        <v>8.3460347912269993E-3</v>
      </c>
      <c r="X177" s="19">
        <v>266.04368819644498</v>
      </c>
      <c r="Y177" s="19">
        <v>1.2029844309296601E-3</v>
      </c>
      <c r="Z177" s="19">
        <v>0.28513835876710703</v>
      </c>
      <c r="AA177" s="19">
        <v>3.4189000052353</v>
      </c>
      <c r="AB177" s="19">
        <v>0.12696835939659501</v>
      </c>
      <c r="AC177" s="39">
        <v>3.9998988322954501E-5</v>
      </c>
      <c r="AD177" s="19">
        <v>2.5866392401090801E-2</v>
      </c>
      <c r="AE177" s="19">
        <v>0.80747148374100597</v>
      </c>
      <c r="AF177" s="19">
        <v>15.679294006261999</v>
      </c>
      <c r="AG177" s="39">
        <v>6.4557270642253706E-8</v>
      </c>
      <c r="AH177" s="19">
        <v>1.94003588345252E-3</v>
      </c>
      <c r="AI177" s="19">
        <v>30.132755856766799</v>
      </c>
      <c r="AJ177" s="19">
        <v>3292.57946382108</v>
      </c>
      <c r="AK177" s="19">
        <v>125.53215412753801</v>
      </c>
      <c r="AL177" s="39">
        <v>3.58655637858847E-8</v>
      </c>
      <c r="AM177" s="19">
        <v>1.84687550884912E-2</v>
      </c>
      <c r="AN177" s="19">
        <v>6.9260855774831898</v>
      </c>
      <c r="AO177" s="19">
        <v>9.7387522464801304</v>
      </c>
      <c r="AP177" s="19">
        <v>0.80635025786173098</v>
      </c>
      <c r="AQ177" s="19">
        <v>1091.3903188423701</v>
      </c>
      <c r="AR177" s="19">
        <v>0.53212660488159902</v>
      </c>
      <c r="AS177" s="19">
        <v>0.118640991399125</v>
      </c>
      <c r="AT177" s="19">
        <v>9.2129816906944703E-2</v>
      </c>
      <c r="AU177" s="19">
        <v>1.2040883332670199E-2</v>
      </c>
      <c r="AV177" s="19">
        <v>30.855147979316399</v>
      </c>
      <c r="AW177" s="39">
        <v>1.35535969411809E-8</v>
      </c>
      <c r="AX177" s="19">
        <v>293.66675862350797</v>
      </c>
      <c r="AY177" s="19">
        <v>15.1547144745797</v>
      </c>
      <c r="AZ177" s="19">
        <v>1.0938552967610701E-2</v>
      </c>
      <c r="BA177" s="19">
        <v>7.6221914272844901E-2</v>
      </c>
      <c r="BB177" s="19">
        <v>2.6704673742562702E-4</v>
      </c>
      <c r="BC177" s="19">
        <v>2.07390130926597E-3</v>
      </c>
      <c r="BD177" s="19">
        <v>3.9346026922063897E-2</v>
      </c>
      <c r="BE177" s="19">
        <v>3.5179553271684602E-4</v>
      </c>
      <c r="BF177" s="19">
        <v>1.8554783205964601E-2</v>
      </c>
      <c r="BG177" s="19">
        <v>2.84899418434344E-2</v>
      </c>
      <c r="BH177" s="19">
        <v>1.7507451283974</v>
      </c>
      <c r="BI177" s="19">
        <v>176.30238962596599</v>
      </c>
      <c r="BJ177" s="19">
        <v>1.51903602547033E-2</v>
      </c>
      <c r="BK177" s="39">
        <v>2.6467508207182199E-8</v>
      </c>
      <c r="BL177" s="19">
        <v>5.8446341994757203E-3</v>
      </c>
      <c r="BM177" s="19">
        <v>3.7171964299168101</v>
      </c>
      <c r="BN177" s="19">
        <v>0.27844592064903201</v>
      </c>
      <c r="BO177" s="19">
        <v>47.473924518680697</v>
      </c>
      <c r="BP177" s="19">
        <v>14.287287219804</v>
      </c>
      <c r="BQ177" s="19">
        <v>1.17113685241178</v>
      </c>
      <c r="BR177" s="39">
        <v>4.9724343173236498E-8</v>
      </c>
      <c r="BS177" s="19">
        <v>29.595871545510299</v>
      </c>
      <c r="BT177" s="19">
        <v>0.50520410075238498</v>
      </c>
      <c r="BU177" s="19">
        <v>9.6595847295362594E-2</v>
      </c>
      <c r="BV177" s="19">
        <v>13.527308600228</v>
      </c>
      <c r="BW177" s="19">
        <v>9.2617570375259695E-2</v>
      </c>
      <c r="BX177" s="19">
        <v>0.95197718523513597</v>
      </c>
      <c r="BY177" s="19">
        <v>3497.6493067942902</v>
      </c>
      <c r="BZ177" s="19">
        <v>1.32488622704047</v>
      </c>
      <c r="CA177" s="19">
        <v>6.4507952291144501E-3</v>
      </c>
      <c r="CB177" s="19">
        <v>1.05704651942077E-2</v>
      </c>
      <c r="CC177" s="19">
        <v>5.4898542842235498</v>
      </c>
      <c r="CD177" s="19">
        <v>1.89613267184451</v>
      </c>
      <c r="CE177" s="19">
        <v>63.654568242432703</v>
      </c>
      <c r="CF177" s="19">
        <v>174.42821003495899</v>
      </c>
      <c r="CG177" s="19">
        <v>115.817209993078</v>
      </c>
      <c r="CH177" s="19">
        <v>1.45374572852239</v>
      </c>
      <c r="CI177" s="19">
        <v>6.8711227926083404E-3</v>
      </c>
      <c r="CJ177" s="19">
        <v>2.4779167079210698E-2</v>
      </c>
      <c r="CK177" s="39">
        <v>4.8994760802106597E-8</v>
      </c>
      <c r="CL177" s="19">
        <v>1.7517638705564501E-2</v>
      </c>
      <c r="CM177" s="19">
        <v>1.12743805404293E-4</v>
      </c>
      <c r="CN177" s="39">
        <v>6.2575496565894495E-8</v>
      </c>
      <c r="CO177" s="19">
        <v>4.9274714000170801E-4</v>
      </c>
      <c r="CP177" s="19">
        <v>2.9471739100428399E-2</v>
      </c>
      <c r="CQ177" s="39">
        <v>7.6115233340099506E-8</v>
      </c>
      <c r="CR177" s="39">
        <v>1.06235253330805E-8</v>
      </c>
      <c r="CS177" s="19">
        <v>2.6273383377902702E-4</v>
      </c>
      <c r="CT177" s="19">
        <v>2.2687262309089799E-2</v>
      </c>
      <c r="CU177" s="19">
        <v>1.5547105188922301</v>
      </c>
      <c r="CV177" s="19">
        <v>1.9687317679924801</v>
      </c>
      <c r="CW177" s="19">
        <v>1.6207047496766499E-3</v>
      </c>
      <c r="CX177" s="19">
        <v>138.900397296449</v>
      </c>
      <c r="CY177" s="19">
        <v>1.59418225241446E-4</v>
      </c>
      <c r="CZ177" s="19">
        <v>2.67544860821158E-3</v>
      </c>
      <c r="DA177" s="19">
        <v>1.36064582334004E-3</v>
      </c>
      <c r="DB177" s="19">
        <v>7.6881663735812705E-2</v>
      </c>
      <c r="DC177" s="19">
        <v>2.50285279244255E-2</v>
      </c>
      <c r="DD177" s="19">
        <v>64.665719870141501</v>
      </c>
      <c r="DE177" s="19">
        <v>9.9103924803745406E-4</v>
      </c>
      <c r="DF177" s="19">
        <v>9.90869111223798E-3</v>
      </c>
      <c r="DG177" s="19">
        <v>0.18927393929129199</v>
      </c>
      <c r="DH177" s="19">
        <v>5.8076302069345297E-3</v>
      </c>
      <c r="DI177" s="19">
        <v>0.21815173377844499</v>
      </c>
      <c r="DJ177" s="19">
        <v>3.0000118908734202E-2</v>
      </c>
      <c r="DK177" s="19">
        <v>6.6894864273224997E-2</v>
      </c>
      <c r="DL177" s="19">
        <v>99.928845955547303</v>
      </c>
      <c r="DM177" s="19">
        <v>0.86175585805821298</v>
      </c>
      <c r="DN177" s="19">
        <v>118.238409348058</v>
      </c>
      <c r="DO177" s="19">
        <v>0.12590021084709099</v>
      </c>
      <c r="DP177" s="19">
        <v>59.514485543232098</v>
      </c>
      <c r="DQ177" s="19">
        <v>1.32346169590085E-2</v>
      </c>
      <c r="DR177" s="19">
        <v>1.13895361099928E-2</v>
      </c>
      <c r="DS177" s="19">
        <v>4.7709788319901102E-2</v>
      </c>
      <c r="DT177" s="19">
        <v>4.7753948198836103</v>
      </c>
      <c r="DU177" s="19">
        <v>1.1973806339002199E-3</v>
      </c>
      <c r="DV177" s="19">
        <v>1.9382738567662001E-2</v>
      </c>
      <c r="DW177" s="19">
        <v>8.14675103174749</v>
      </c>
      <c r="DX177" s="19">
        <v>9.0840576998553496E-2</v>
      </c>
      <c r="DY177" s="19">
        <v>12.9841101420428</v>
      </c>
      <c r="DZ177" s="19">
        <v>58.749750513502804</v>
      </c>
      <c r="EA177" s="19">
        <v>1.23376538220439E-2</v>
      </c>
      <c r="EB177" s="19">
        <v>3.0450566966042301</v>
      </c>
      <c r="EC177" s="19">
        <v>6.0261130198981903E-2</v>
      </c>
      <c r="ED177" s="19">
        <v>0.441167850849776</v>
      </c>
      <c r="EE177" s="19">
        <v>11.966791645666101</v>
      </c>
      <c r="EF177" s="19">
        <v>1.35079316007112E-4</v>
      </c>
      <c r="EG177" s="39">
        <v>6.7071893785222798E-8</v>
      </c>
      <c r="EH177" s="19">
        <v>6.7854527691829898E-3</v>
      </c>
      <c r="EI177" s="19">
        <v>0.235005588401693</v>
      </c>
      <c r="EJ177" s="19">
        <v>3.0362902089530799</v>
      </c>
      <c r="EK177" s="19">
        <v>1.4102788100200899E-2</v>
      </c>
      <c r="EL177" s="19">
        <v>1.1241870130148299E-2</v>
      </c>
      <c r="EM177" s="19">
        <v>1309.78075004996</v>
      </c>
      <c r="EN177" s="19">
        <v>0.109625213820361</v>
      </c>
      <c r="EO177" s="19">
        <v>4.2862498262647799</v>
      </c>
      <c r="EP177" s="19">
        <v>1.2216550445315701E-2</v>
      </c>
      <c r="EQ177" s="39">
        <v>2.5962880219726601E-10</v>
      </c>
      <c r="ER177" s="19">
        <v>5.9085651231627603</v>
      </c>
      <c r="ES177" s="39">
        <v>1.40110209303035E-7</v>
      </c>
      <c r="ET177" s="19">
        <v>395.48854455033899</v>
      </c>
      <c r="EU177" s="19">
        <v>3.4327923735373099E-2</v>
      </c>
      <c r="EV177" s="19">
        <v>2.0713601376583499E-2</v>
      </c>
      <c r="EW177" s="19">
        <v>0.105700294100442</v>
      </c>
      <c r="EX177" s="19">
        <v>0.546043632691526</v>
      </c>
      <c r="EY177" s="19">
        <v>254.88481238685699</v>
      </c>
      <c r="EZ177" s="19">
        <v>199.81403524017699</v>
      </c>
      <c r="FA177" s="19">
        <v>0.29057334602835899</v>
      </c>
      <c r="FB177" s="19">
        <v>0.385394858377272</v>
      </c>
      <c r="FC177" s="19">
        <v>6.6672703482317104</v>
      </c>
      <c r="FD177" s="19">
        <v>0.51282349923288195</v>
      </c>
      <c r="FE177" s="19">
        <v>4.1118232832678099E-3</v>
      </c>
      <c r="FF177" s="39">
        <v>9.3956955439149401E-8</v>
      </c>
      <c r="FG177" s="19">
        <v>3.1489165723612697E-2</v>
      </c>
      <c r="FH177" s="19">
        <v>38.043772916700703</v>
      </c>
      <c r="FI177" s="19">
        <v>0.69438510227748496</v>
      </c>
      <c r="FJ177" s="19">
        <v>17.947158975280502</v>
      </c>
      <c r="FK177" s="39">
        <v>1.4591896628441599E-7</v>
      </c>
      <c r="FL177" s="19">
        <v>1.19301111230836</v>
      </c>
      <c r="FM177" s="19">
        <v>8.5049103931884695E-2</v>
      </c>
      <c r="FN177" s="19">
        <v>0.92970647441427801</v>
      </c>
      <c r="FO177" s="19">
        <v>113.66076834011</v>
      </c>
      <c r="FP177" s="19">
        <v>5.1725831079178796E-4</v>
      </c>
      <c r="FQ177" s="19">
        <v>8723.6210939392495</v>
      </c>
      <c r="FR177" s="19">
        <v>29.2761030957552</v>
      </c>
      <c r="FS177" s="39">
        <v>6.7017176486721106E-8</v>
      </c>
      <c r="FT177" s="39">
        <v>5.3808624858642799E-8</v>
      </c>
      <c r="FU177" s="19">
        <v>0</v>
      </c>
      <c r="FV177" s="19">
        <v>4.8458319931931202</v>
      </c>
      <c r="FW177" s="19">
        <v>1.7946727537495499E-3</v>
      </c>
      <c r="FX177" s="19">
        <v>5.3440377591446403E-2</v>
      </c>
      <c r="FY177" s="19">
        <v>1.21009375836367E-4</v>
      </c>
      <c r="FZ177" s="19">
        <v>21213.563846813198</v>
      </c>
      <c r="GA177" s="15">
        <v>90.915999999999997</v>
      </c>
      <c r="GB177" s="15">
        <v>2.8559999999999999</v>
      </c>
      <c r="GC177" s="15">
        <v>0</v>
      </c>
      <c r="GD177" s="15">
        <v>1.55</v>
      </c>
      <c r="GE177" s="15">
        <v>36.21</v>
      </c>
      <c r="GF177" s="15">
        <v>14.102</v>
      </c>
      <c r="GG177" s="15">
        <v>0</v>
      </c>
      <c r="GH177" s="15">
        <v>5.1280000000000001</v>
      </c>
      <c r="GI177" s="15">
        <v>10.734</v>
      </c>
      <c r="GJ177" s="15">
        <v>4.7E-2</v>
      </c>
      <c r="GK177" s="15">
        <v>47.045999999999999</v>
      </c>
      <c r="GL177" s="15">
        <v>0</v>
      </c>
      <c r="GM177" s="15">
        <v>0</v>
      </c>
      <c r="GN177" s="15">
        <v>0</v>
      </c>
    </row>
    <row r="178" spans="1:196">
      <c r="A178" s="19" t="s">
        <v>56</v>
      </c>
      <c r="B178" s="19" t="s">
        <v>493</v>
      </c>
      <c r="C178" s="19">
        <v>56.681492529761002</v>
      </c>
      <c r="D178" s="19">
        <v>15.860836118524199</v>
      </c>
      <c r="E178" s="19">
        <v>290.037300550635</v>
      </c>
      <c r="F178" s="19">
        <v>58.618149463191898</v>
      </c>
      <c r="G178" s="19">
        <v>481.92585667158397</v>
      </c>
      <c r="H178" s="19">
        <v>26.058749213821098</v>
      </c>
      <c r="I178" s="19">
        <v>4195.8580687478998</v>
      </c>
      <c r="J178" s="19">
        <v>2832.8712745549601</v>
      </c>
      <c r="K178" s="19">
        <v>18.752134475664601</v>
      </c>
      <c r="L178" s="19">
        <v>27.117011241087699</v>
      </c>
      <c r="M178" s="19">
        <v>18.068247547710499</v>
      </c>
      <c r="N178" s="19">
        <v>565.41522959286601</v>
      </c>
      <c r="O178" s="19">
        <v>4.5751331239892101</v>
      </c>
      <c r="P178" s="19">
        <v>4.2394113624025502</v>
      </c>
      <c r="Q178" s="19">
        <v>1768.8044461003201</v>
      </c>
      <c r="R178" s="19">
        <v>4.7349680735934596</v>
      </c>
      <c r="S178" s="19">
        <v>10.176369876343299</v>
      </c>
      <c r="T178" s="19">
        <v>2.2220495795415101</v>
      </c>
      <c r="U178" s="19">
        <v>18.577588073869801</v>
      </c>
      <c r="V178" s="19">
        <v>58.920710705470398</v>
      </c>
      <c r="W178" s="19">
        <v>0.39112701050791798</v>
      </c>
      <c r="X178" s="19">
        <v>1796.8805294692199</v>
      </c>
      <c r="Y178" s="19">
        <v>22.2958996630373</v>
      </c>
      <c r="Z178" s="19">
        <v>44.126157719829003</v>
      </c>
      <c r="AA178" s="19">
        <v>4.1264116007815401</v>
      </c>
      <c r="AB178" s="19">
        <v>12.4416753350338</v>
      </c>
      <c r="AC178" s="19">
        <v>1.6758393305391499</v>
      </c>
      <c r="AD178" s="19">
        <v>1718.51879015706</v>
      </c>
      <c r="AE178" s="19">
        <v>32.971524683744398</v>
      </c>
      <c r="AF178" s="19">
        <v>2964.8805819239401</v>
      </c>
      <c r="AG178" s="19">
        <v>1.65097905001408</v>
      </c>
      <c r="AH178" s="19">
        <v>0.462269704473525</v>
      </c>
      <c r="AI178" s="19">
        <v>888.71430332655996</v>
      </c>
      <c r="AJ178" s="19">
        <v>26551.991785530299</v>
      </c>
      <c r="AK178" s="19">
        <v>441.72603824634098</v>
      </c>
      <c r="AL178" s="19">
        <v>0.81849051854974997</v>
      </c>
      <c r="AM178" s="19">
        <v>2.6458720639789002</v>
      </c>
      <c r="AN178" s="19">
        <v>194.58515522430599</v>
      </c>
      <c r="AO178" s="19">
        <v>132.24949571271799</v>
      </c>
      <c r="AP178" s="19">
        <v>44.241841414334402</v>
      </c>
      <c r="AQ178" s="19">
        <v>381.31752670942097</v>
      </c>
      <c r="AR178" s="19">
        <v>41.255307188801197</v>
      </c>
      <c r="AS178" s="19">
        <v>185.60713192961001</v>
      </c>
      <c r="AT178" s="19">
        <v>2.1745581172653499E-2</v>
      </c>
      <c r="AU178" s="19">
        <v>20.092120661593398</v>
      </c>
      <c r="AV178" s="19">
        <v>462.41208492728902</v>
      </c>
      <c r="AW178" s="19">
        <v>7.4683018449675096</v>
      </c>
      <c r="AX178" s="19">
        <v>95.238265133769303</v>
      </c>
      <c r="AY178" s="19">
        <v>149.966674986454</v>
      </c>
      <c r="AZ178" s="19">
        <v>240.351862696572</v>
      </c>
      <c r="BA178" s="19">
        <v>25.6940327976722</v>
      </c>
      <c r="BB178" s="39">
        <v>1.6493153049988899E-7</v>
      </c>
      <c r="BC178" s="19">
        <v>23.706793301815299</v>
      </c>
      <c r="BD178" s="19">
        <v>29.517896733272799</v>
      </c>
      <c r="BE178" s="19">
        <v>8.2507461492290801</v>
      </c>
      <c r="BF178" s="19">
        <v>54.874625929208001</v>
      </c>
      <c r="BG178" s="19">
        <v>19.697556892519199</v>
      </c>
      <c r="BH178" s="19">
        <v>170.20208517150499</v>
      </c>
      <c r="BI178" s="19">
        <v>3605.1326764259802</v>
      </c>
      <c r="BJ178" s="19">
        <v>13.0286513545974</v>
      </c>
      <c r="BK178" s="19">
        <v>1.83426728586278</v>
      </c>
      <c r="BL178" s="19">
        <v>17.508351922976502</v>
      </c>
      <c r="BM178" s="19">
        <v>6803.6710946190196</v>
      </c>
      <c r="BN178" s="19">
        <v>310.22682773218497</v>
      </c>
      <c r="BO178" s="19">
        <v>210.30392523866601</v>
      </c>
      <c r="BP178" s="19">
        <v>54.412007608844903</v>
      </c>
      <c r="BQ178" s="19">
        <v>23.482284872352501</v>
      </c>
      <c r="BR178" s="19">
        <v>0.758136603145521</v>
      </c>
      <c r="BS178" s="19">
        <v>0.95394093948188596</v>
      </c>
      <c r="BT178" s="19">
        <v>24.318900726859098</v>
      </c>
      <c r="BU178" s="19">
        <v>11.1076940011719</v>
      </c>
      <c r="BV178" s="19">
        <v>6173.8213463306101</v>
      </c>
      <c r="BW178" s="19">
        <v>119.933811654221</v>
      </c>
      <c r="BX178" s="19">
        <v>4.8347618440109104</v>
      </c>
      <c r="BY178" s="19">
        <v>3025.29266833067</v>
      </c>
      <c r="BZ178" s="19">
        <v>2954.1636020864998</v>
      </c>
      <c r="CA178" s="19">
        <v>15.392400039916099</v>
      </c>
      <c r="CB178" s="19">
        <v>93.606877713111203</v>
      </c>
      <c r="CC178" s="19">
        <v>156.140022817664</v>
      </c>
      <c r="CD178" s="19">
        <v>631.26373250391896</v>
      </c>
      <c r="CE178" s="19">
        <v>3073.7905493928602</v>
      </c>
      <c r="CF178" s="19">
        <v>11.1410068835619</v>
      </c>
      <c r="CG178" s="19">
        <v>16983.982848858901</v>
      </c>
      <c r="CH178" s="19">
        <v>137.470772700352</v>
      </c>
      <c r="CI178" s="19">
        <v>176.708270342448</v>
      </c>
      <c r="CJ178" s="19">
        <v>35.987088539265301</v>
      </c>
      <c r="CK178" s="19">
        <v>4.0018492127289003</v>
      </c>
      <c r="CL178" s="19">
        <v>92.587666719688002</v>
      </c>
      <c r="CM178" s="19">
        <v>1.9401555577032501</v>
      </c>
      <c r="CN178" s="19">
        <v>530.97302819633501</v>
      </c>
      <c r="CO178" s="19">
        <v>116.705759445826</v>
      </c>
      <c r="CP178" s="19">
        <v>52.2282661444168</v>
      </c>
      <c r="CQ178" s="19">
        <v>17.855967811221699</v>
      </c>
      <c r="CR178" s="19">
        <v>10.159899392855101</v>
      </c>
      <c r="CS178" s="19">
        <v>26.7505328324205</v>
      </c>
      <c r="CT178" s="19">
        <v>51.440544689096299</v>
      </c>
      <c r="CU178" s="19">
        <v>72.076180749137507</v>
      </c>
      <c r="CV178" s="19">
        <v>10.658044507141399</v>
      </c>
      <c r="CW178" s="19">
        <v>2.7818017578885201</v>
      </c>
      <c r="CX178" s="19">
        <v>3313.9101444007201</v>
      </c>
      <c r="CY178" s="19">
        <v>10.3619074186128</v>
      </c>
      <c r="CZ178" s="19">
        <v>4.1557063005310502</v>
      </c>
      <c r="DA178" s="19">
        <v>49.4449383753687</v>
      </c>
      <c r="DB178" s="19">
        <v>8.0028987119845798</v>
      </c>
      <c r="DC178" s="19">
        <v>61.510296610505897</v>
      </c>
      <c r="DD178" s="19">
        <v>2191.4952628303099</v>
      </c>
      <c r="DE178" s="19">
        <v>20.089450556705501</v>
      </c>
      <c r="DF178" s="19">
        <v>16.084535502630398</v>
      </c>
      <c r="DG178" s="19">
        <v>176.76561506260799</v>
      </c>
      <c r="DH178" s="19">
        <v>56.335486968184199</v>
      </c>
      <c r="DI178" s="19">
        <v>327.92712336056701</v>
      </c>
      <c r="DJ178" s="19">
        <v>1.0428650218444799</v>
      </c>
      <c r="DK178" s="19">
        <v>37.450720592953097</v>
      </c>
      <c r="DL178" s="19">
        <v>4951.5981139839696</v>
      </c>
      <c r="DM178" s="19">
        <v>456.62148679161299</v>
      </c>
      <c r="DN178" s="19">
        <v>22.764005544149899</v>
      </c>
      <c r="DO178" s="19">
        <v>6.5669487856296103</v>
      </c>
      <c r="DP178" s="19">
        <v>107.309964527254</v>
      </c>
      <c r="DQ178" s="19">
        <v>139.65880927882401</v>
      </c>
      <c r="DR178" s="19">
        <v>19.1664417759584</v>
      </c>
      <c r="DS178" s="19">
        <v>332.26077190192802</v>
      </c>
      <c r="DT178" s="19">
        <v>207.814544509092</v>
      </c>
      <c r="DU178" s="19">
        <v>234.79684972537899</v>
      </c>
      <c r="DV178" s="19">
        <v>34.160584383363201</v>
      </c>
      <c r="DW178" s="19">
        <v>319.56197960001901</v>
      </c>
      <c r="DX178" s="19">
        <v>2033.9140240001</v>
      </c>
      <c r="DY178" s="19">
        <v>663.48733256278399</v>
      </c>
      <c r="DZ178" s="19">
        <v>315.49481462007998</v>
      </c>
      <c r="EA178" s="19">
        <v>36.907250770492297</v>
      </c>
      <c r="EB178" s="19">
        <v>12157.8852543918</v>
      </c>
      <c r="EC178" s="19">
        <v>23.4575493754121</v>
      </c>
      <c r="ED178" s="19">
        <v>127.501755034773</v>
      </c>
      <c r="EE178" s="19">
        <v>3193.4349571289299</v>
      </c>
      <c r="EF178" s="19">
        <v>5.9111804819150597</v>
      </c>
      <c r="EG178" s="19">
        <v>4.0029746790727998</v>
      </c>
      <c r="EH178" s="19">
        <v>4.8008289633786401E-2</v>
      </c>
      <c r="EI178" s="19">
        <v>497.54661278398601</v>
      </c>
      <c r="EJ178" s="19">
        <v>23.1340385252199</v>
      </c>
      <c r="EK178" s="19">
        <v>98.847864938066095</v>
      </c>
      <c r="EL178" s="19">
        <v>19.9541061469493</v>
      </c>
      <c r="EM178" s="19">
        <v>3149.7120569294798</v>
      </c>
      <c r="EN178" s="19">
        <v>551.57224016160797</v>
      </c>
      <c r="EO178" s="19">
        <v>272.32827298048699</v>
      </c>
      <c r="EP178" s="19">
        <v>24.206565311044798</v>
      </c>
      <c r="EQ178" s="39">
        <v>4.1976518832816398E-10</v>
      </c>
      <c r="ER178" s="19">
        <v>895.00298273114504</v>
      </c>
      <c r="ES178" s="39">
        <v>2.3147509876490099E-7</v>
      </c>
      <c r="ET178" s="19">
        <v>2654.73554788616</v>
      </c>
      <c r="EU178" s="19">
        <v>182.36553619241801</v>
      </c>
      <c r="EV178" s="19">
        <v>6.6528721133858504</v>
      </c>
      <c r="EW178" s="19">
        <v>36.518615926995302</v>
      </c>
      <c r="EX178" s="19">
        <v>0.73316883480096895</v>
      </c>
      <c r="EY178" s="19">
        <v>1085.58186306686</v>
      </c>
      <c r="EZ178" s="19">
        <v>458.67903213002398</v>
      </c>
      <c r="FA178" s="19">
        <v>21.504769629423901</v>
      </c>
      <c r="FB178" s="19">
        <v>3023.7515526646098</v>
      </c>
      <c r="FC178" s="19">
        <v>0.71371429299268696</v>
      </c>
      <c r="FD178" s="19">
        <v>3911.2031359543098</v>
      </c>
      <c r="FE178" s="19">
        <v>40.076218661250302</v>
      </c>
      <c r="FF178" s="19">
        <v>73.5400126265056</v>
      </c>
      <c r="FG178" s="19">
        <v>11.757308246327799</v>
      </c>
      <c r="FH178" s="19">
        <v>9.3099268664069204</v>
      </c>
      <c r="FI178" s="19">
        <v>51.3473133304187</v>
      </c>
      <c r="FJ178" s="19">
        <v>1799.30446793187</v>
      </c>
      <c r="FK178" s="19">
        <v>14.4008449631571</v>
      </c>
      <c r="FL178" s="19">
        <v>32.4845231870002</v>
      </c>
      <c r="FM178" s="19">
        <v>222.549587403347</v>
      </c>
      <c r="FN178" s="19">
        <v>5422.6054746732598</v>
      </c>
      <c r="FO178" s="19">
        <v>5036.0513081134004</v>
      </c>
      <c r="FP178" s="19">
        <v>28.342483451951601</v>
      </c>
      <c r="FQ178" s="19">
        <v>43236.602587947302</v>
      </c>
      <c r="FR178" s="19">
        <v>40.360245702841198</v>
      </c>
      <c r="FS178" s="19">
        <v>14.145518894643301</v>
      </c>
      <c r="FT178" s="19">
        <v>7.7375656275335603</v>
      </c>
      <c r="FU178" s="19">
        <v>102.878941978458</v>
      </c>
      <c r="FV178" s="19">
        <v>0</v>
      </c>
      <c r="FW178" s="19">
        <v>16.249253191643199</v>
      </c>
      <c r="FX178" s="19">
        <v>17.474038289154901</v>
      </c>
      <c r="FY178" s="19">
        <v>20.730650304983602</v>
      </c>
      <c r="FZ178" s="19">
        <v>197674.608145153</v>
      </c>
      <c r="GA178" s="15">
        <v>0</v>
      </c>
      <c r="GB178" s="15">
        <v>0</v>
      </c>
      <c r="GC178" s="15">
        <v>1851.1969999999999</v>
      </c>
      <c r="GD178" s="15">
        <v>0</v>
      </c>
      <c r="GE178" s="15">
        <v>16722.116999999998</v>
      </c>
      <c r="GF178" s="15">
        <v>817.274</v>
      </c>
      <c r="GG178" s="15">
        <v>0</v>
      </c>
      <c r="GH178" s="15">
        <v>0</v>
      </c>
      <c r="GI178" s="15">
        <v>448.50599999999997</v>
      </c>
      <c r="GJ178" s="15">
        <v>0</v>
      </c>
      <c r="GK178" s="15">
        <v>0</v>
      </c>
      <c r="GL178" s="15">
        <v>6.3380000000000001</v>
      </c>
      <c r="GM178" s="15">
        <v>75.72</v>
      </c>
      <c r="GN178" s="15">
        <v>0</v>
      </c>
    </row>
    <row r="179" spans="1:196">
      <c r="A179" s="19" t="s">
        <v>498</v>
      </c>
      <c r="B179" s="19" t="s">
        <v>499</v>
      </c>
      <c r="C179" s="19">
        <v>1.74586267777199E-4</v>
      </c>
      <c r="D179" s="19">
        <v>1.8032306583887099E-3</v>
      </c>
      <c r="E179" s="19">
        <v>6.9487427685941295E-4</v>
      </c>
      <c r="F179" s="19">
        <v>9.3813908650767393E-3</v>
      </c>
      <c r="G179" s="19">
        <v>6.3446346637236397</v>
      </c>
      <c r="H179" s="19">
        <v>1.7257432341794699E-3</v>
      </c>
      <c r="I179" s="19">
        <v>8.5241671956028997E-2</v>
      </c>
      <c r="J179" s="19">
        <v>0.105659364195006</v>
      </c>
      <c r="K179" s="19">
        <v>7.2524821266087003E-2</v>
      </c>
      <c r="L179" s="39">
        <v>1.5373494918804901E-7</v>
      </c>
      <c r="M179" s="19">
        <v>1.8269720069370501</v>
      </c>
      <c r="N179" s="19">
        <v>0.22665403451448399</v>
      </c>
      <c r="O179" s="19">
        <v>3.95710830468199E-4</v>
      </c>
      <c r="P179" s="19">
        <v>98.853651196740202</v>
      </c>
      <c r="Q179" s="19">
        <v>15.827469762349001</v>
      </c>
      <c r="R179" s="39">
        <v>3.3755301994847398E-7</v>
      </c>
      <c r="S179" s="19">
        <v>5.8502190403221799E-2</v>
      </c>
      <c r="T179" s="39">
        <v>5.4803915207518595E-7</v>
      </c>
      <c r="U179" s="19">
        <v>3.0046360940398798E-3</v>
      </c>
      <c r="V179" s="19">
        <v>1.21711464218235E-2</v>
      </c>
      <c r="W179" s="19">
        <v>3.7928508157134298E-2</v>
      </c>
      <c r="X179" s="19">
        <v>0.18274025665310001</v>
      </c>
      <c r="Y179" s="19">
        <v>0.25025764354096802</v>
      </c>
      <c r="Z179" s="19">
        <v>3.2469780192120301</v>
      </c>
      <c r="AA179" s="19">
        <v>6.2888557411541605E-4</v>
      </c>
      <c r="AB179" s="19">
        <v>3.4245364100178699E-2</v>
      </c>
      <c r="AC179" s="19">
        <v>7.5301714762949197E-3</v>
      </c>
      <c r="AD179" s="19">
        <v>0.10602255193436499</v>
      </c>
      <c r="AE179" s="19">
        <v>6.8874146663867E-2</v>
      </c>
      <c r="AF179" s="19">
        <v>1.3676773121044099</v>
      </c>
      <c r="AG179" s="19">
        <v>2.6555229346332799E-2</v>
      </c>
      <c r="AH179" s="19">
        <v>0.31105512332297802</v>
      </c>
      <c r="AI179" s="19">
        <v>37.473482823190103</v>
      </c>
      <c r="AJ179" s="19">
        <v>22.6402091388983</v>
      </c>
      <c r="AK179" s="39">
        <v>6.8270475342446105E-5</v>
      </c>
      <c r="AL179" s="19">
        <v>0.17394834254166699</v>
      </c>
      <c r="AM179" s="19">
        <v>6.9169107274936706E-2</v>
      </c>
      <c r="AN179" s="19">
        <v>0.29560528632920902</v>
      </c>
      <c r="AO179" s="19">
        <v>0.197484404349935</v>
      </c>
      <c r="AP179" s="39">
        <v>2.7056269610512199E-5</v>
      </c>
      <c r="AQ179" s="19">
        <v>0.186777403537668</v>
      </c>
      <c r="AR179" s="39">
        <v>2.2486207053064701E-5</v>
      </c>
      <c r="AS179" s="19">
        <v>3.9644155220251803E-2</v>
      </c>
      <c r="AT179" s="19">
        <v>3.3717824999695802E-4</v>
      </c>
      <c r="AU179" s="39">
        <v>6.9959644978296504E-7</v>
      </c>
      <c r="AV179" s="19">
        <v>8.4371738245825902</v>
      </c>
      <c r="AW179" s="19">
        <v>3.06814201632548</v>
      </c>
      <c r="AX179" s="19">
        <v>4.89921950482557E-3</v>
      </c>
      <c r="AY179" s="19">
        <v>1.9284112596209199E-3</v>
      </c>
      <c r="AZ179" s="19">
        <v>204.71267480590799</v>
      </c>
      <c r="BA179" s="19">
        <v>6.7803477323272795E-4</v>
      </c>
      <c r="BB179" s="39">
        <v>1.0092845549796001E-6</v>
      </c>
      <c r="BC179" s="19">
        <v>3.6123408805364199</v>
      </c>
      <c r="BD179" s="19">
        <v>1.5182839263479901E-4</v>
      </c>
      <c r="BE179" s="19">
        <v>8.9652458521458603E-2</v>
      </c>
      <c r="BF179" s="19">
        <v>7.1332888007913198</v>
      </c>
      <c r="BG179" s="39">
        <v>8.8657693135467007E-5</v>
      </c>
      <c r="BH179" s="19">
        <v>6.2901008245826702E-3</v>
      </c>
      <c r="BI179" s="19">
        <v>39.208611966051301</v>
      </c>
      <c r="BJ179" s="39">
        <v>3.9261644303696302E-5</v>
      </c>
      <c r="BK179" s="19">
        <v>6.4428700152963803E-3</v>
      </c>
      <c r="BL179" s="19">
        <v>1.4671434283351401E-3</v>
      </c>
      <c r="BM179" s="19">
        <v>22.540835874420001</v>
      </c>
      <c r="BN179" s="19">
        <v>1.46662156125691</v>
      </c>
      <c r="BO179" s="19">
        <v>7.6248602235785601</v>
      </c>
      <c r="BP179" s="19">
        <v>2.5736993491598699E-3</v>
      </c>
      <c r="BQ179" s="19">
        <v>3.9263519913036596E-3</v>
      </c>
      <c r="BR179" s="39">
        <v>3.3218911407897399E-7</v>
      </c>
      <c r="BS179" s="19">
        <v>3.38619244702731E-2</v>
      </c>
      <c r="BT179" s="39">
        <v>3.0851799028897702E-7</v>
      </c>
      <c r="BU179" s="19">
        <v>3.1387892148714399E-4</v>
      </c>
      <c r="BV179" s="19">
        <v>3.3733251802702302</v>
      </c>
      <c r="BW179" s="19">
        <v>0.84509443894601699</v>
      </c>
      <c r="BX179" s="19">
        <v>5.3200325794905596E-4</v>
      </c>
      <c r="BY179" s="19">
        <v>5.4493868769132696</v>
      </c>
      <c r="BZ179" s="19">
        <v>1.57157727228984</v>
      </c>
      <c r="CA179" s="19">
        <v>4.0689199760885503E-2</v>
      </c>
      <c r="CB179" s="19">
        <v>5.1556975078743104E-4</v>
      </c>
      <c r="CC179" s="19">
        <v>0.247243164002099</v>
      </c>
      <c r="CD179" s="39">
        <v>4.5112708322904199E-7</v>
      </c>
      <c r="CE179" s="19">
        <v>31.878309337223001</v>
      </c>
      <c r="CF179" s="39">
        <v>7.4814257280136397E-5</v>
      </c>
      <c r="CG179" s="19">
        <v>36.290683364523296</v>
      </c>
      <c r="CH179" s="19">
        <v>7.8942536595399604</v>
      </c>
      <c r="CI179" s="19">
        <v>2.1915434689151799E-3</v>
      </c>
      <c r="CJ179" s="19">
        <v>0.38626871018405001</v>
      </c>
      <c r="CK179" s="39">
        <v>3.9134124907286901E-7</v>
      </c>
      <c r="CL179" s="19">
        <v>0.64678066302236303</v>
      </c>
      <c r="CM179" s="19">
        <v>8.7514459152561504E-3</v>
      </c>
      <c r="CN179" s="19">
        <v>9.3759013984272901E-3</v>
      </c>
      <c r="CO179" s="19">
        <v>3.9352337198165803E-3</v>
      </c>
      <c r="CP179" s="19">
        <v>1.4707638320665799</v>
      </c>
      <c r="CQ179" s="39">
        <v>5.4574814713145197E-7</v>
      </c>
      <c r="CR179" s="19">
        <v>1.8215308870269101E-3</v>
      </c>
      <c r="CS179" s="19">
        <v>1.42710472797836</v>
      </c>
      <c r="CT179" s="19">
        <v>2.4833257770394898E-3</v>
      </c>
      <c r="CU179" s="19">
        <v>3.3023768436024601</v>
      </c>
      <c r="CV179" s="19">
        <v>3.52077051806382E-3</v>
      </c>
      <c r="CW179" s="19">
        <v>9.3981777802551701E-3</v>
      </c>
      <c r="CX179" s="19">
        <v>39.311653785178599</v>
      </c>
      <c r="CY179" s="19">
        <v>3.99528046779179E-3</v>
      </c>
      <c r="CZ179" s="19">
        <v>7.0254737581019397E-3</v>
      </c>
      <c r="DA179" s="39">
        <v>2.6110775003253802E-5</v>
      </c>
      <c r="DB179" s="19">
        <v>0.21464608954438399</v>
      </c>
      <c r="DC179" s="19">
        <v>0.23026868960371999</v>
      </c>
      <c r="DD179" s="19">
        <v>2.3505352287857099E-2</v>
      </c>
      <c r="DE179" s="19">
        <v>2.5146395139803199E-2</v>
      </c>
      <c r="DF179" s="19">
        <v>1.7668058786439399E-3</v>
      </c>
      <c r="DG179" s="19">
        <v>6.56589520452006E-2</v>
      </c>
      <c r="DH179" s="19">
        <v>9.3395576685691595E-2</v>
      </c>
      <c r="DI179" s="19">
        <v>0.10400656927099799</v>
      </c>
      <c r="DJ179" s="19">
        <v>8.4682989209006903E-4</v>
      </c>
      <c r="DK179" s="19">
        <v>3.5846640148284897E-2</v>
      </c>
      <c r="DL179" s="19">
        <v>13.050349574328999</v>
      </c>
      <c r="DM179" s="19">
        <v>8.2392249632742304E-2</v>
      </c>
      <c r="DN179" s="19">
        <v>0.11470348897256601</v>
      </c>
      <c r="DO179" s="19">
        <v>6.7901741453423904E-3</v>
      </c>
      <c r="DP179" s="19">
        <v>1.3116034870349201E-4</v>
      </c>
      <c r="DQ179" s="19">
        <v>8.1072796335896105E-2</v>
      </c>
      <c r="DR179" s="19">
        <v>172.33202656254301</v>
      </c>
      <c r="DS179" s="19">
        <v>0.78845888684752996</v>
      </c>
      <c r="DT179" s="19">
        <v>1.2861618680530399E-2</v>
      </c>
      <c r="DU179" s="19">
        <v>2.0217359907120798E-3</v>
      </c>
      <c r="DV179" s="19">
        <v>4.3331388148317102E-4</v>
      </c>
      <c r="DW179" s="19">
        <v>3.3045673382434602E-2</v>
      </c>
      <c r="DX179" s="19">
        <v>2.56405791753881E-2</v>
      </c>
      <c r="DY179" s="19">
        <v>1.9353550721225299E-2</v>
      </c>
      <c r="DZ179" s="19">
        <v>0.123323789550201</v>
      </c>
      <c r="EA179" s="19">
        <v>0.34962236591964901</v>
      </c>
      <c r="EB179" s="19">
        <v>7.9014768578315397</v>
      </c>
      <c r="EC179" s="39">
        <v>3.4965850440712903E-5</v>
      </c>
      <c r="ED179" s="19">
        <v>3.7897021246983999E-3</v>
      </c>
      <c r="EE179" s="19">
        <v>2.3165565401486599E-4</v>
      </c>
      <c r="EF179" s="19">
        <v>0.16333642740350199</v>
      </c>
      <c r="EG179" s="39">
        <v>2.66122106618241E-7</v>
      </c>
      <c r="EH179" s="39">
        <v>4.2393359995173298E-5</v>
      </c>
      <c r="EI179" s="19">
        <v>320.03681803502701</v>
      </c>
      <c r="EJ179" s="19">
        <v>5.2382768220210199E-3</v>
      </c>
      <c r="EK179" s="19">
        <v>5.5144358520772402E-2</v>
      </c>
      <c r="EL179" s="19">
        <v>1.92894969502156E-2</v>
      </c>
      <c r="EM179" s="19">
        <v>6.64763206823846</v>
      </c>
      <c r="EN179" s="19">
        <v>0.252825307856134</v>
      </c>
      <c r="EO179" s="19">
        <v>1.3168875532499401E-2</v>
      </c>
      <c r="EP179" s="19">
        <v>0.30032692177003101</v>
      </c>
      <c r="EQ179" s="19">
        <v>0.31148092765838598</v>
      </c>
      <c r="ER179" s="19">
        <v>0.37261795646771001</v>
      </c>
      <c r="ES179" s="39">
        <v>1.20157561214082E-6</v>
      </c>
      <c r="ET179" s="19">
        <v>4.4620404440246304</v>
      </c>
      <c r="EU179" s="19">
        <v>2.9563101972958701</v>
      </c>
      <c r="EV179" s="19">
        <v>1.55810821917457E-2</v>
      </c>
      <c r="EW179" s="19">
        <v>4.6055979448072497</v>
      </c>
      <c r="EX179" s="19">
        <v>2.27992577954835E-4</v>
      </c>
      <c r="EY179" s="19">
        <v>1.2385688120095</v>
      </c>
      <c r="EZ179" s="19">
        <v>7.8893774167789393E-2</v>
      </c>
      <c r="FA179" s="19">
        <v>0.23743631402749099</v>
      </c>
      <c r="FB179" s="19">
        <v>6.1415671256510498</v>
      </c>
      <c r="FC179" s="39">
        <v>2.2349460987064899E-5</v>
      </c>
      <c r="FD179" s="19">
        <v>130.816123098475</v>
      </c>
      <c r="FE179" s="19">
        <v>1.7084542263462298E-2</v>
      </c>
      <c r="FF179" s="39">
        <v>3.8235165925123698E-7</v>
      </c>
      <c r="FG179" s="19">
        <v>9.6729841569572904E-4</v>
      </c>
      <c r="FH179" s="39">
        <v>1.1270200478665301E-5</v>
      </c>
      <c r="FI179" s="19">
        <v>1.0363093905802501</v>
      </c>
      <c r="FJ179" s="19">
        <v>0.26777481950218202</v>
      </c>
      <c r="FK179" s="39">
        <v>5.9444038610662805E-7</v>
      </c>
      <c r="FL179" s="19">
        <v>2.0049276172744599E-3</v>
      </c>
      <c r="FM179" s="19">
        <v>0.275232405774545</v>
      </c>
      <c r="FN179" s="19">
        <v>68.724379067714395</v>
      </c>
      <c r="FO179" s="19">
        <v>20.2420340117542</v>
      </c>
      <c r="FP179" s="19">
        <v>2.6527294999373501</v>
      </c>
      <c r="FQ179" s="19">
        <v>19.025275518802399</v>
      </c>
      <c r="FR179" s="39">
        <v>8.2857386841818706E-5</v>
      </c>
      <c r="FS179" s="39">
        <v>2.9584290708485601E-5</v>
      </c>
      <c r="FT179" s="39">
        <v>3.5223904909696799E-7</v>
      </c>
      <c r="FU179" s="19">
        <v>6.8372575003781202E-3</v>
      </c>
      <c r="FV179" s="19">
        <v>11.2893557495503</v>
      </c>
      <c r="FW179" s="19">
        <v>0</v>
      </c>
      <c r="FX179" s="19">
        <v>8.6356825357172904E-3</v>
      </c>
      <c r="FY179" s="19">
        <v>5.6161982429474397E-4</v>
      </c>
      <c r="FZ179" s="19">
        <v>1420.2964037870499</v>
      </c>
      <c r="GA179" s="15">
        <v>336.43099999999998</v>
      </c>
      <c r="GB179" s="15">
        <v>5.6000000000000001E-2</v>
      </c>
      <c r="GC179" s="15">
        <v>0</v>
      </c>
      <c r="GD179" s="15">
        <v>0</v>
      </c>
      <c r="GE179" s="15">
        <v>0</v>
      </c>
      <c r="GF179" s="15">
        <v>0</v>
      </c>
      <c r="GG179" s="15">
        <v>0</v>
      </c>
      <c r="GH179" s="15">
        <v>1.839</v>
      </c>
      <c r="GI179" s="15">
        <v>0.49099999999999999</v>
      </c>
      <c r="GJ179" s="15">
        <v>0</v>
      </c>
      <c r="GK179" s="15">
        <v>0</v>
      </c>
      <c r="GL179" s="15">
        <v>0</v>
      </c>
      <c r="GM179" s="15">
        <v>0</v>
      </c>
      <c r="GN179" s="15">
        <v>0.125</v>
      </c>
    </row>
    <row r="180" spans="1:196">
      <c r="A180" s="19" t="s">
        <v>500</v>
      </c>
      <c r="B180" s="19" t="s">
        <v>501</v>
      </c>
      <c r="C180" s="19">
        <v>1.0618361003752999E-3</v>
      </c>
      <c r="D180" s="19">
        <v>2.0496126879669801E-4</v>
      </c>
      <c r="E180" s="19">
        <v>0.335102277168913</v>
      </c>
      <c r="F180" s="19">
        <v>2.6358979714272301</v>
      </c>
      <c r="G180" s="19">
        <v>3.9149229742545401E-2</v>
      </c>
      <c r="H180" s="19">
        <v>3.76482985478537E-3</v>
      </c>
      <c r="I180" s="19">
        <v>84.271157447647298</v>
      </c>
      <c r="J180" s="19">
        <v>7.89956738588352</v>
      </c>
      <c r="K180" s="19">
        <v>7.4721571765046693E-2</v>
      </c>
      <c r="L180" s="19">
        <v>1.3650169759287701E-2</v>
      </c>
      <c r="M180" s="19">
        <v>3.06850844492952E-2</v>
      </c>
      <c r="N180" s="19">
        <v>15.188268657679901</v>
      </c>
      <c r="O180" s="19">
        <v>2.3179117396776699E-4</v>
      </c>
      <c r="P180" s="19">
        <v>4.5905041187350202</v>
      </c>
      <c r="Q180" s="19">
        <v>20.031278771954501</v>
      </c>
      <c r="R180" s="39">
        <v>1.09514249368117E-7</v>
      </c>
      <c r="S180" s="19">
        <v>6.1251543377761498E-3</v>
      </c>
      <c r="T180" s="19">
        <v>7.6196331787482696E-2</v>
      </c>
      <c r="U180" s="19">
        <v>3.5725081949969598E-3</v>
      </c>
      <c r="V180" s="19">
        <v>0.208569880020958</v>
      </c>
      <c r="W180" s="19">
        <v>29.2149224453951</v>
      </c>
      <c r="X180" s="19">
        <v>2.04818557867618</v>
      </c>
      <c r="Y180" s="19">
        <v>3.5296897610660201E-4</v>
      </c>
      <c r="Z180" s="19">
        <v>0.25673139280444102</v>
      </c>
      <c r="AA180" s="19">
        <v>1.5348058440282201E-2</v>
      </c>
      <c r="AB180" s="19">
        <v>15.801554077659899</v>
      </c>
      <c r="AC180" s="39">
        <v>1.2651565862373801E-7</v>
      </c>
      <c r="AD180" s="19">
        <v>9.5372391445880694E-2</v>
      </c>
      <c r="AE180" s="19">
        <v>0.15083929061658999</v>
      </c>
      <c r="AF180" s="19">
        <v>1.68267364239966</v>
      </c>
      <c r="AG180" s="19">
        <v>3.52190984992655</v>
      </c>
      <c r="AH180" s="39">
        <v>1.15236858613157E-7</v>
      </c>
      <c r="AI180" s="19">
        <v>8.10783570795513E-2</v>
      </c>
      <c r="AJ180" s="19">
        <v>1440.44762813031</v>
      </c>
      <c r="AK180" s="19">
        <v>0.134924366299115</v>
      </c>
      <c r="AL180" s="19">
        <v>3.2754180993599001E-4</v>
      </c>
      <c r="AM180" s="19">
        <v>4.2624374886572101</v>
      </c>
      <c r="AN180" s="19">
        <v>2.1891327692531101E-2</v>
      </c>
      <c r="AO180" s="19">
        <v>6.7139323332788298E-2</v>
      </c>
      <c r="AP180" s="19">
        <v>0.12829793298710901</v>
      </c>
      <c r="AQ180" s="19">
        <v>2.44374211035702E-3</v>
      </c>
      <c r="AR180" s="19">
        <v>1.3876310130346899E-2</v>
      </c>
      <c r="AS180" s="19">
        <v>2.8228136118611299E-2</v>
      </c>
      <c r="AT180" s="19">
        <v>2.0886823279122999</v>
      </c>
      <c r="AU180" s="19">
        <v>875.21584156896699</v>
      </c>
      <c r="AV180" s="19">
        <v>19.9545860185602</v>
      </c>
      <c r="AW180" s="39">
        <v>1.9590113909023499E-8</v>
      </c>
      <c r="AX180" s="19">
        <v>3.4701119485939402E-2</v>
      </c>
      <c r="AY180" s="19">
        <v>4.4024643360412001E-3</v>
      </c>
      <c r="AZ180" s="19">
        <v>0.26071106156165402</v>
      </c>
      <c r="BA180" s="19">
        <v>0.18058472227356601</v>
      </c>
      <c r="BB180" s="39">
        <v>1.7931061439254999E-7</v>
      </c>
      <c r="BC180" s="19">
        <v>2.3606685322510299E-3</v>
      </c>
      <c r="BD180" s="19">
        <v>3.1764299824175099E-2</v>
      </c>
      <c r="BE180" s="19">
        <v>11.861821459344201</v>
      </c>
      <c r="BF180" s="19">
        <v>1.05844683426191</v>
      </c>
      <c r="BG180" s="39">
        <v>2.6832208563723E-5</v>
      </c>
      <c r="BH180" s="19">
        <v>13.169783078960201</v>
      </c>
      <c r="BI180" s="19">
        <v>10.9469332467974</v>
      </c>
      <c r="BJ180" s="19">
        <v>2.5044144780100398E-2</v>
      </c>
      <c r="BK180" s="19">
        <v>2.2704411920097798E-3</v>
      </c>
      <c r="BL180" s="19">
        <v>8.4948418596571297E-3</v>
      </c>
      <c r="BM180" s="19">
        <v>25.463604176376599</v>
      </c>
      <c r="BN180" s="19">
        <v>0.94052167561950795</v>
      </c>
      <c r="BO180" s="19">
        <v>0.47558922220725097</v>
      </c>
      <c r="BP180" s="19">
        <v>2.0260321961855301E-4</v>
      </c>
      <c r="BQ180" s="19">
        <v>1.6970051754538099E-2</v>
      </c>
      <c r="BR180" s="39">
        <v>7.9877919254187301E-8</v>
      </c>
      <c r="BS180" s="19">
        <v>8.7454688555160393E-3</v>
      </c>
      <c r="BT180" s="19">
        <v>7.9171570503379692E-3</v>
      </c>
      <c r="BU180" s="19">
        <v>3.0702337607068302E-4</v>
      </c>
      <c r="BV180" s="19">
        <v>86.669407730706297</v>
      </c>
      <c r="BW180" s="19">
        <v>2.3447803156834E-2</v>
      </c>
      <c r="BX180" s="19">
        <v>0.101557259047327</v>
      </c>
      <c r="BY180" s="19">
        <v>92.572237819204304</v>
      </c>
      <c r="BZ180" s="19">
        <v>0.65743612447778599</v>
      </c>
      <c r="CA180" s="19">
        <v>0.97055837323704697</v>
      </c>
      <c r="CB180" s="19">
        <v>1.4998864879207699E-4</v>
      </c>
      <c r="CC180" s="19">
        <v>0.119476182109355</v>
      </c>
      <c r="CD180" s="19">
        <v>0.550790178709748</v>
      </c>
      <c r="CE180" s="19">
        <v>5.4108683516709197</v>
      </c>
      <c r="CF180" s="19">
        <v>4.1342911172131697E-4</v>
      </c>
      <c r="CG180" s="19">
        <v>62.227070317964802</v>
      </c>
      <c r="CH180" s="19">
        <v>1.9435152668075301E-3</v>
      </c>
      <c r="CI180" s="19">
        <v>0.37205590451904202</v>
      </c>
      <c r="CJ180" s="19">
        <v>39.1513161359875</v>
      </c>
      <c r="CK180" s="39">
        <v>8.3090079403798401E-8</v>
      </c>
      <c r="CL180" s="19">
        <v>30.926299631157999</v>
      </c>
      <c r="CM180" s="39">
        <v>6.0015291061709701E-5</v>
      </c>
      <c r="CN180" s="19">
        <v>2.4194756265020598E-3</v>
      </c>
      <c r="CO180" s="19">
        <v>3.2698338063654798E-3</v>
      </c>
      <c r="CP180" s="19">
        <v>1.09904570521854E-2</v>
      </c>
      <c r="CQ180" s="19">
        <v>3.5494235903978</v>
      </c>
      <c r="CR180" s="19">
        <v>9.31969757781725E-4</v>
      </c>
      <c r="CS180" s="19">
        <v>2.3270591071412202E-3</v>
      </c>
      <c r="CT180" s="19">
        <v>1.73431719249847E-3</v>
      </c>
      <c r="CU180" s="19">
        <v>27.3642300398309</v>
      </c>
      <c r="CV180" s="19">
        <v>8.9048351432200398E-2</v>
      </c>
      <c r="CW180" s="19">
        <v>140.74512866139199</v>
      </c>
      <c r="CX180" s="19">
        <v>5.2812191123383402E-2</v>
      </c>
      <c r="CY180" s="19">
        <v>2.3724022688390299E-4</v>
      </c>
      <c r="CZ180" s="19">
        <v>0.42793138540342801</v>
      </c>
      <c r="DA180" s="19">
        <v>0.16273618654793601</v>
      </c>
      <c r="DB180" s="19">
        <v>1.07742964763813E-2</v>
      </c>
      <c r="DC180" s="19">
        <v>6.7972135683089503</v>
      </c>
      <c r="DD180" s="19">
        <v>1.63774050922824E-3</v>
      </c>
      <c r="DE180" s="19">
        <v>1.15796799243187E-3</v>
      </c>
      <c r="DF180" s="19">
        <v>2.5972632561176798E-3</v>
      </c>
      <c r="DG180" s="19">
        <v>0.46727309839996201</v>
      </c>
      <c r="DH180" s="19">
        <v>19.903730603459401</v>
      </c>
      <c r="DI180" s="19">
        <v>1.20020429404423E-4</v>
      </c>
      <c r="DJ180" s="19">
        <v>23.166028897128399</v>
      </c>
      <c r="DK180" s="19">
        <v>1.11337721460837E-4</v>
      </c>
      <c r="DL180" s="19">
        <v>16.4761384145636</v>
      </c>
      <c r="DM180" s="19">
        <v>0.11007198423798099</v>
      </c>
      <c r="DN180" s="19">
        <v>1.0955073438700001E-3</v>
      </c>
      <c r="DO180" s="19">
        <v>2.1695844233459299E-3</v>
      </c>
      <c r="DP180" s="19">
        <v>0.81070891780727505</v>
      </c>
      <c r="DQ180" s="19">
        <v>0.283471566108212</v>
      </c>
      <c r="DR180" s="19">
        <v>8.1023225791695599E-3</v>
      </c>
      <c r="DS180" s="19">
        <v>4.2078804187666002E-3</v>
      </c>
      <c r="DT180" s="19">
        <v>2.5861160960165801</v>
      </c>
      <c r="DU180" s="19">
        <v>8.2220597191882003E-2</v>
      </c>
      <c r="DV180" s="19">
        <v>0.16472350820581799</v>
      </c>
      <c r="DW180" s="19">
        <v>6.84705775820252E-3</v>
      </c>
      <c r="DX180" s="19">
        <v>0.578299649545848</v>
      </c>
      <c r="DY180" s="19">
        <v>0.42688156354189999</v>
      </c>
      <c r="DZ180" s="19">
        <v>0.1548528455954</v>
      </c>
      <c r="EA180" s="19">
        <v>5.5985289001905199E-2</v>
      </c>
      <c r="EB180" s="19">
        <v>6.9601300216448303</v>
      </c>
      <c r="EC180" s="39">
        <v>9.2728395952567497E-5</v>
      </c>
      <c r="ED180" s="19">
        <v>3.2985205267720898E-2</v>
      </c>
      <c r="EE180" s="19">
        <v>2.2473279030806301</v>
      </c>
      <c r="EF180" s="19">
        <v>28.508854795203799</v>
      </c>
      <c r="EG180" s="19">
        <v>0.39237117668997801</v>
      </c>
      <c r="EH180" s="19">
        <v>4.39609345887397E-4</v>
      </c>
      <c r="EI180" s="19">
        <v>0.249377218444302</v>
      </c>
      <c r="EJ180" s="19">
        <v>7.7045608753320796E-2</v>
      </c>
      <c r="EK180" s="19">
        <v>7.6398459696755197E-2</v>
      </c>
      <c r="EL180" s="19">
        <v>2.3864780996164899E-2</v>
      </c>
      <c r="EM180" s="19">
        <v>540.68121934375097</v>
      </c>
      <c r="EN180" s="19">
        <v>7.9848932124312998E-3</v>
      </c>
      <c r="EO180" s="19">
        <v>0.29364218287594102</v>
      </c>
      <c r="EP180" s="19">
        <v>7.2971841608432397E-2</v>
      </c>
      <c r="EQ180" s="19">
        <v>3.2552861591070699E-4</v>
      </c>
      <c r="ER180" s="19">
        <v>456.290755350572</v>
      </c>
      <c r="ES180" s="19">
        <v>0.23572595370367899</v>
      </c>
      <c r="ET180" s="19">
        <v>0.218080283183818</v>
      </c>
      <c r="EU180" s="19">
        <v>9.3857702419783105E-3</v>
      </c>
      <c r="EV180" s="19">
        <v>3.8306783697707198E-3</v>
      </c>
      <c r="EW180" s="19">
        <v>0.27665977282633702</v>
      </c>
      <c r="EX180" s="19">
        <v>8.96829814684472E-3</v>
      </c>
      <c r="EY180" s="19">
        <v>11.067040296637099</v>
      </c>
      <c r="EZ180" s="19">
        <v>3125.57023258036</v>
      </c>
      <c r="FA180" s="39">
        <v>5.3204276192053197E-5</v>
      </c>
      <c r="FB180" s="19">
        <v>0.35597760315663901</v>
      </c>
      <c r="FC180" s="39">
        <v>6.9816362387539806E-8</v>
      </c>
      <c r="FD180" s="19">
        <v>8.84696194533403</v>
      </c>
      <c r="FE180" s="19">
        <v>1.40727470930136E-4</v>
      </c>
      <c r="FF180" s="39">
        <v>1.34134373747923E-7</v>
      </c>
      <c r="FG180" s="19">
        <v>3.4828777037273499E-3</v>
      </c>
      <c r="FH180" s="19">
        <v>4.1156667362983604E-3</v>
      </c>
      <c r="FI180" s="19">
        <v>0.102552807681697</v>
      </c>
      <c r="FJ180" s="19">
        <v>4.3603182691395598E-2</v>
      </c>
      <c r="FK180" s="39">
        <v>2.0835945446877E-7</v>
      </c>
      <c r="FL180" s="19">
        <v>5.4246585052695</v>
      </c>
      <c r="FM180" s="19">
        <v>0.21416740487928901</v>
      </c>
      <c r="FN180" s="19">
        <v>223.54242971670399</v>
      </c>
      <c r="FO180" s="19">
        <v>176.00416783029601</v>
      </c>
      <c r="FP180" s="19">
        <v>68.976720695559905</v>
      </c>
      <c r="FQ180" s="19">
        <v>3.2675930908398398</v>
      </c>
      <c r="FR180" s="19">
        <v>0.116163553161082</v>
      </c>
      <c r="FS180" s="19">
        <v>2.97846642657286E-4</v>
      </c>
      <c r="FT180" s="39">
        <v>8.5943516311859303E-8</v>
      </c>
      <c r="FU180" s="19">
        <v>5.4875079474315698E-2</v>
      </c>
      <c r="FV180" s="19">
        <v>0.130491043752999</v>
      </c>
      <c r="FW180" s="19">
        <v>0.691609124361109</v>
      </c>
      <c r="FX180" s="19">
        <v>0</v>
      </c>
      <c r="FY180" s="19">
        <v>294.398533424645</v>
      </c>
      <c r="FZ180" s="19">
        <v>8114.9013387619798</v>
      </c>
      <c r="GA180" s="15">
        <v>529.39300000000003</v>
      </c>
      <c r="GB180" s="15">
        <v>0</v>
      </c>
      <c r="GC180" s="15">
        <v>0</v>
      </c>
      <c r="GD180" s="15">
        <v>1.097</v>
      </c>
      <c r="GE180" s="15">
        <v>0.22</v>
      </c>
      <c r="GF180" s="15">
        <v>0</v>
      </c>
      <c r="GG180" s="15">
        <v>0</v>
      </c>
      <c r="GH180" s="15">
        <v>0.183</v>
      </c>
      <c r="GI180" s="15">
        <v>105.64400000000001</v>
      </c>
      <c r="GJ180" s="15">
        <v>6.3E-2</v>
      </c>
      <c r="GK180" s="15">
        <v>7.3769999999999998</v>
      </c>
      <c r="GL180" s="15">
        <v>2.4E-2</v>
      </c>
      <c r="GM180" s="15">
        <v>4.2000000000000003E-2</v>
      </c>
      <c r="GN180" s="15">
        <v>0</v>
      </c>
    </row>
    <row r="181" spans="1:196">
      <c r="A181" s="19" t="s">
        <v>502</v>
      </c>
      <c r="B181" s="19" t="s">
        <v>503</v>
      </c>
      <c r="C181" s="19">
        <v>3.8623244028955103E-2</v>
      </c>
      <c r="D181" s="19">
        <v>1.40746474234017E-2</v>
      </c>
      <c r="E181" s="19">
        <v>7.4972713085866003</v>
      </c>
      <c r="F181" s="19">
        <v>2.45738505977218</v>
      </c>
      <c r="G181" s="19">
        <v>0.83446084248671104</v>
      </c>
      <c r="H181" s="19">
        <v>22.601258774280801</v>
      </c>
      <c r="I181" s="19">
        <v>0.107806764015317</v>
      </c>
      <c r="J181" s="19">
        <v>2.0817029285587201</v>
      </c>
      <c r="K181" s="19">
        <v>0.52162962574985505</v>
      </c>
      <c r="L181" s="19">
        <v>3.3773475285166299E-3</v>
      </c>
      <c r="M181" s="19">
        <v>0.104357422092433</v>
      </c>
      <c r="N181" s="19">
        <v>1.06993279736055E-3</v>
      </c>
      <c r="O181" s="19">
        <v>2.56883896368406E-2</v>
      </c>
      <c r="P181" s="19">
        <v>5.3745729881569897</v>
      </c>
      <c r="Q181" s="19">
        <v>59.4037967392998</v>
      </c>
      <c r="R181" s="19">
        <v>3.0449790177610402E-3</v>
      </c>
      <c r="S181" s="19">
        <v>4.2709394938348702E-2</v>
      </c>
      <c r="T181" s="39">
        <v>2.5853455690655399E-7</v>
      </c>
      <c r="U181" s="19">
        <v>0.116599783039973</v>
      </c>
      <c r="V181" s="19">
        <v>0.34184872718196002</v>
      </c>
      <c r="W181" s="19">
        <v>56.0864265994256</v>
      </c>
      <c r="X181" s="19">
        <v>6.3829177215911003E-3</v>
      </c>
      <c r="Y181" s="19">
        <v>3.0222314223275401E-4</v>
      </c>
      <c r="Z181" s="19">
        <v>2.3557616276819002E-2</v>
      </c>
      <c r="AA181" s="19">
        <v>4.1891759228676398E-2</v>
      </c>
      <c r="AB181" s="19">
        <v>6.15764629226523E-2</v>
      </c>
      <c r="AC181" s="19">
        <v>1.4925669500789499E-2</v>
      </c>
      <c r="AD181" s="19">
        <v>0.174221350242526</v>
      </c>
      <c r="AE181" s="19">
        <v>9.2580116679961705E-3</v>
      </c>
      <c r="AF181" s="19">
        <v>0.91154497101672505</v>
      </c>
      <c r="AG181" s="19">
        <v>1.73788675998084E-4</v>
      </c>
      <c r="AH181" s="19">
        <v>2.3203534035808699E-3</v>
      </c>
      <c r="AI181" s="19">
        <v>1.5530125000828501E-4</v>
      </c>
      <c r="AJ181" s="19">
        <v>4.4932128964712099</v>
      </c>
      <c r="AK181" s="19">
        <v>0.22593252497887101</v>
      </c>
      <c r="AL181" s="39">
        <v>2.27648418089233E-5</v>
      </c>
      <c r="AM181" s="19">
        <v>0.40073474272297199</v>
      </c>
      <c r="AN181" s="19">
        <v>4.2466443822993197E-3</v>
      </c>
      <c r="AO181" s="19">
        <v>1.7630084072892301E-2</v>
      </c>
      <c r="AP181" s="19">
        <v>8.1557020897673898</v>
      </c>
      <c r="AQ181" s="19">
        <v>1.251645028807E-2</v>
      </c>
      <c r="AR181" s="19">
        <v>5.3465264476802901E-2</v>
      </c>
      <c r="AS181" s="19">
        <v>1.74924645906861E-2</v>
      </c>
      <c r="AT181" s="19">
        <v>3.1940912236742402E-3</v>
      </c>
      <c r="AU181" s="19">
        <v>4.1259774506733402</v>
      </c>
      <c r="AV181" s="19">
        <v>14.844239006054901</v>
      </c>
      <c r="AW181" s="39">
        <v>3.2938337738112198E-8</v>
      </c>
      <c r="AX181" s="19">
        <v>6.3697839211543206E-2</v>
      </c>
      <c r="AY181" s="19">
        <v>1.8470001732959901E-2</v>
      </c>
      <c r="AZ181" s="19">
        <v>0.16503578298160601</v>
      </c>
      <c r="BA181" s="19">
        <v>0.32632680203805098</v>
      </c>
      <c r="BB181" s="19">
        <v>5.4324452335363198E-2</v>
      </c>
      <c r="BC181" s="19">
        <v>1.0262216616640601E-2</v>
      </c>
      <c r="BD181" s="19">
        <v>0.58261069403572296</v>
      </c>
      <c r="BE181" s="19">
        <v>0.84083916792200097</v>
      </c>
      <c r="BF181" s="19">
        <v>0.175080190702257</v>
      </c>
      <c r="BG181" s="19">
        <v>1.1165828557749299E-3</v>
      </c>
      <c r="BH181" s="19">
        <v>3.44946882351165</v>
      </c>
      <c r="BI181" s="19">
        <v>51.7220018572608</v>
      </c>
      <c r="BJ181" s="19">
        <v>1.25004948203615E-2</v>
      </c>
      <c r="BK181" s="19">
        <v>7.5567742637732303E-3</v>
      </c>
      <c r="BL181" s="19">
        <v>1.3954633292251599E-3</v>
      </c>
      <c r="BM181" s="19">
        <v>2.8291822482995701</v>
      </c>
      <c r="BN181" s="19">
        <v>1.6978099688289901E-2</v>
      </c>
      <c r="BO181" s="39">
        <v>2.7564356082931E-5</v>
      </c>
      <c r="BP181" s="19">
        <v>1.91784969822172E-4</v>
      </c>
      <c r="BQ181" s="19">
        <v>0.26530962943278302</v>
      </c>
      <c r="BR181" s="19">
        <v>1.18179815313621E-2</v>
      </c>
      <c r="BS181" s="19">
        <v>3.7634148413929001E-2</v>
      </c>
      <c r="BT181" s="19">
        <v>9.2873958441300501E-4</v>
      </c>
      <c r="BU181" s="19">
        <v>1.53821040597327</v>
      </c>
      <c r="BV181" s="19">
        <v>1.0034317850316401</v>
      </c>
      <c r="BW181" s="19">
        <v>0.69354290369224902</v>
      </c>
      <c r="BX181" s="19">
        <v>0.15007772721079499</v>
      </c>
      <c r="BY181" s="19">
        <v>0.11036905652583801</v>
      </c>
      <c r="BZ181" s="19">
        <v>6.2745489789769196E-2</v>
      </c>
      <c r="CA181" s="19">
        <v>1.7982091279500399E-3</v>
      </c>
      <c r="CB181" s="19">
        <v>6.9100596572577902E-2</v>
      </c>
      <c r="CC181" s="19">
        <v>0.326179074336304</v>
      </c>
      <c r="CD181" s="19">
        <v>9.63114528125781</v>
      </c>
      <c r="CE181" s="19">
        <v>7.3848234133209099</v>
      </c>
      <c r="CF181" s="19">
        <v>3.8408814374747698E-2</v>
      </c>
      <c r="CG181" s="19">
        <v>1.0527029918883499</v>
      </c>
      <c r="CH181" s="19">
        <v>5.2576266281506499</v>
      </c>
      <c r="CI181" s="19">
        <v>1.69955414809204</v>
      </c>
      <c r="CJ181" s="19">
        <v>15.7438037666978</v>
      </c>
      <c r="CK181" s="39">
        <v>1.3856827535297E-7</v>
      </c>
      <c r="CL181" s="19">
        <v>0.33039962070510498</v>
      </c>
      <c r="CM181" s="19">
        <v>1.0654325067081399E-4</v>
      </c>
      <c r="CN181" s="19">
        <v>1.2045240510906699E-2</v>
      </c>
      <c r="CO181" s="19">
        <v>3.9375379969704097E-2</v>
      </c>
      <c r="CP181" s="19">
        <v>2.1353738159363301E-2</v>
      </c>
      <c r="CQ181" s="19">
        <v>1.4602411024975199</v>
      </c>
      <c r="CR181" s="19">
        <v>2.0662418865752898E-2</v>
      </c>
      <c r="CS181" s="19">
        <v>6.9981786501399093E-2</v>
      </c>
      <c r="CT181" s="19">
        <v>0.26247378066474197</v>
      </c>
      <c r="CU181" s="19">
        <v>5.8843154322027296</v>
      </c>
      <c r="CV181" s="19">
        <v>0.16984434996943501</v>
      </c>
      <c r="CW181" s="19">
        <v>9.0282952187466403</v>
      </c>
      <c r="CX181" s="19">
        <v>4.3760277052849599</v>
      </c>
      <c r="CY181" s="19">
        <v>9.7559632530254804E-4</v>
      </c>
      <c r="CZ181" s="19">
        <v>1.9588655640675801E-2</v>
      </c>
      <c r="DA181" s="39">
        <v>1.3761811765268101E-5</v>
      </c>
      <c r="DB181" s="19">
        <v>1.5803994816411201E-2</v>
      </c>
      <c r="DC181" s="19">
        <v>0.26421830841154098</v>
      </c>
      <c r="DD181" s="19">
        <v>2.2462326257435299</v>
      </c>
      <c r="DE181" s="19">
        <v>5.5668284347570396E-3</v>
      </c>
      <c r="DF181" s="19">
        <v>0.196292804496601</v>
      </c>
      <c r="DG181" s="19">
        <v>0.79592889629557495</v>
      </c>
      <c r="DH181" s="19">
        <v>422.26167778131901</v>
      </c>
      <c r="DI181" s="19">
        <v>0.69906015075150096</v>
      </c>
      <c r="DJ181" s="19">
        <v>16.2197202889955</v>
      </c>
      <c r="DK181" s="19">
        <v>1.9010543471054599E-3</v>
      </c>
      <c r="DL181" s="19">
        <v>25.521676462876702</v>
      </c>
      <c r="DM181" s="19">
        <v>2.5917062825870699E-2</v>
      </c>
      <c r="DN181" s="19">
        <v>7.6393686558297001E-3</v>
      </c>
      <c r="DO181" s="19">
        <v>2.2173502132051399E-2</v>
      </c>
      <c r="DP181" s="19">
        <v>0.245639027253195</v>
      </c>
      <c r="DQ181" s="19">
        <v>0.113614309335088</v>
      </c>
      <c r="DR181" s="19">
        <v>5.9644794828914497E-4</v>
      </c>
      <c r="DS181" s="19">
        <v>0.46538308388696198</v>
      </c>
      <c r="DT181" s="19">
        <v>1.7890574762307401E-3</v>
      </c>
      <c r="DU181" s="19">
        <v>4.8721645061981103E-3</v>
      </c>
      <c r="DV181" s="19">
        <v>10.3969506865581</v>
      </c>
      <c r="DW181" s="19">
        <v>3.02528885428122E-2</v>
      </c>
      <c r="DX181" s="19">
        <v>1.4105395164608101</v>
      </c>
      <c r="DY181" s="19">
        <v>2.7964161748161201E-2</v>
      </c>
      <c r="DZ181" s="19">
        <v>13.154437594539299</v>
      </c>
      <c r="EA181" s="19">
        <v>0.65258898783963004</v>
      </c>
      <c r="EB181" s="19">
        <v>0.84079513800843997</v>
      </c>
      <c r="EC181" s="19">
        <v>2.1763061820470098E-2</v>
      </c>
      <c r="ED181" s="19">
        <v>32.6211353613051</v>
      </c>
      <c r="EE181" s="19">
        <v>0.22605165264897101</v>
      </c>
      <c r="EF181" s="19">
        <v>0.18026671492918001</v>
      </c>
      <c r="EG181" s="19">
        <v>2.88456895780362E-2</v>
      </c>
      <c r="EH181" s="19">
        <v>2.9587299389504801E-3</v>
      </c>
      <c r="EI181" s="19">
        <v>0.64807145820348599</v>
      </c>
      <c r="EJ181" s="19">
        <v>1.3424821292843499E-2</v>
      </c>
      <c r="EK181" s="19">
        <v>3.4171135703690698</v>
      </c>
      <c r="EL181" s="19">
        <v>4.4318056548406801E-2</v>
      </c>
      <c r="EM181" s="19">
        <v>0.90506076397191404</v>
      </c>
      <c r="EN181" s="19">
        <v>0.13974033172016301</v>
      </c>
      <c r="EO181" s="19">
        <v>3.4729390668423199</v>
      </c>
      <c r="EP181" s="39">
        <v>1.79324992106706E-7</v>
      </c>
      <c r="EQ181" s="39">
        <v>9.4351991899843205E-8</v>
      </c>
      <c r="ER181" s="19">
        <v>2763.5538833959499</v>
      </c>
      <c r="ES181" s="39">
        <v>4.0523369998544899E-7</v>
      </c>
      <c r="ET181" s="19">
        <v>1.19379627389256</v>
      </c>
      <c r="EU181" s="19">
        <v>1.2144720307401101E-2</v>
      </c>
      <c r="EV181" s="19">
        <v>2.20087325662904E-2</v>
      </c>
      <c r="EW181" s="19">
        <v>0.65336844002755301</v>
      </c>
      <c r="EX181" s="19">
        <v>0.24581955177566001</v>
      </c>
      <c r="EY181" s="19">
        <v>6.6451305148793098</v>
      </c>
      <c r="EZ181" s="19">
        <v>0.80271192939520497</v>
      </c>
      <c r="FA181" s="19">
        <v>4.7378930560122001E-3</v>
      </c>
      <c r="FB181" s="19">
        <v>9.5747429769111603E-2</v>
      </c>
      <c r="FC181" s="19">
        <v>9.4402946705294394E-3</v>
      </c>
      <c r="FD181" s="19">
        <v>2.7980568574526901</v>
      </c>
      <c r="FE181" s="19">
        <v>4.4157433500145601E-2</v>
      </c>
      <c r="FF181" s="39">
        <v>2.2568492858027901E-7</v>
      </c>
      <c r="FG181" s="19">
        <v>5.1340789136922298E-3</v>
      </c>
      <c r="FH181" s="19">
        <v>0.25592853638053298</v>
      </c>
      <c r="FI181" s="19">
        <v>4.1584024673082496</v>
      </c>
      <c r="FJ181" s="19">
        <v>5.7824430880158303E-2</v>
      </c>
      <c r="FK181" s="39">
        <v>3.5056668969876899E-7</v>
      </c>
      <c r="FL181" s="19">
        <v>0.36548593732441198</v>
      </c>
      <c r="FM181" s="19">
        <v>5.6691527165060398</v>
      </c>
      <c r="FN181" s="19">
        <v>212.26036616781499</v>
      </c>
      <c r="FO181" s="19">
        <v>46.2608058477526</v>
      </c>
      <c r="FP181" s="19">
        <v>0.51471258605463799</v>
      </c>
      <c r="FQ181" s="19">
        <v>6.92979230755867</v>
      </c>
      <c r="FR181" s="19">
        <v>1.20574234717252E-2</v>
      </c>
      <c r="FS181" s="19">
        <v>3.4830744177190001</v>
      </c>
      <c r="FT181" s="39">
        <v>1.4374630519774801E-7</v>
      </c>
      <c r="FU181" s="19">
        <v>0.109180698300876</v>
      </c>
      <c r="FV181" s="39">
        <v>2.38905304004862E-5</v>
      </c>
      <c r="FW181" s="19">
        <v>1.77145383970798</v>
      </c>
      <c r="FX181" s="19">
        <v>142.771981037769</v>
      </c>
      <c r="FY181" s="19">
        <v>0</v>
      </c>
      <c r="FZ181" s="19">
        <v>4056.3676635142201</v>
      </c>
      <c r="GA181" s="15">
        <v>747.77499999999998</v>
      </c>
      <c r="GB181" s="15">
        <v>0</v>
      </c>
      <c r="GC181" s="15">
        <v>0</v>
      </c>
      <c r="GD181" s="15">
        <v>0.78400000000000003</v>
      </c>
      <c r="GE181" s="15">
        <v>1.9179999999999999</v>
      </c>
      <c r="GF181" s="15">
        <v>0</v>
      </c>
      <c r="GG181" s="15">
        <v>0</v>
      </c>
      <c r="GH181" s="15">
        <v>0.14199999999999999</v>
      </c>
      <c r="GI181" s="15">
        <v>0</v>
      </c>
      <c r="GJ181" s="15">
        <v>0</v>
      </c>
      <c r="GK181" s="15">
        <v>0.72</v>
      </c>
      <c r="GL181" s="15">
        <v>0</v>
      </c>
      <c r="GM181" s="15">
        <v>4.4390000000000001</v>
      </c>
      <c r="GN181" s="15">
        <v>0</v>
      </c>
    </row>
    <row r="182" spans="1:196">
      <c r="A182" s="19" t="s">
        <v>691</v>
      </c>
      <c r="B182" s="19" t="s">
        <v>692</v>
      </c>
      <c r="C182" s="19">
        <v>10190.311517406701</v>
      </c>
      <c r="D182" s="19">
        <v>5644.2162212672501</v>
      </c>
      <c r="E182" s="19">
        <v>58851.301678103402</v>
      </c>
      <c r="F182" s="19">
        <v>31416.672815496298</v>
      </c>
      <c r="G182" s="19">
        <v>81472.498213229104</v>
      </c>
      <c r="H182" s="19">
        <v>5019.6345715483003</v>
      </c>
      <c r="I182" s="19">
        <v>285770.13053110603</v>
      </c>
      <c r="J182" s="19">
        <v>201295.245016806</v>
      </c>
      <c r="K182" s="19">
        <v>17741.153525016802</v>
      </c>
      <c r="L182" s="19">
        <v>4968.6382134546902</v>
      </c>
      <c r="M182" s="19">
        <v>23163.637129169099</v>
      </c>
      <c r="N182" s="19">
        <v>49970.3156437414</v>
      </c>
      <c r="O182" s="19">
        <v>2013.96770067169</v>
      </c>
      <c r="P182" s="19">
        <v>33748.174473113701</v>
      </c>
      <c r="Q182" s="19">
        <v>395903.03111584601</v>
      </c>
      <c r="R182" s="19">
        <v>1193.0332135408</v>
      </c>
      <c r="S182" s="19">
        <v>3306.1656453478799</v>
      </c>
      <c r="T182" s="19">
        <v>1202.2884793407</v>
      </c>
      <c r="U182" s="19">
        <v>11913.4616035449</v>
      </c>
      <c r="V182" s="19">
        <v>9394.7408609192207</v>
      </c>
      <c r="W182" s="19">
        <v>6985.7504502926904</v>
      </c>
      <c r="X182" s="19">
        <v>241106.611306684</v>
      </c>
      <c r="Y182" s="19">
        <v>4594.0979871500504</v>
      </c>
      <c r="Z182" s="19">
        <v>34375.587720967902</v>
      </c>
      <c r="AA182" s="19">
        <v>4430.3812730934296</v>
      </c>
      <c r="AB182" s="19">
        <v>852.80165604431704</v>
      </c>
      <c r="AC182" s="19">
        <v>1064.70871032377</v>
      </c>
      <c r="AD182" s="19">
        <v>13380.856841847401</v>
      </c>
      <c r="AE182" s="19">
        <v>8254.5856743975091</v>
      </c>
      <c r="AF182" s="19">
        <v>542687.50543121004</v>
      </c>
      <c r="AG182" s="19">
        <v>608.40752590722104</v>
      </c>
      <c r="AH182" s="19">
        <v>3027.8412251781101</v>
      </c>
      <c r="AI182" s="19">
        <v>73307.526886740394</v>
      </c>
      <c r="AJ182" s="19">
        <v>2112486.9383543101</v>
      </c>
      <c r="AK182" s="19">
        <v>65045.872302886499</v>
      </c>
      <c r="AL182" s="19">
        <v>286.330611826096</v>
      </c>
      <c r="AM182" s="19">
        <v>7693.9047564306102</v>
      </c>
      <c r="AN182" s="19">
        <v>18662.979053199801</v>
      </c>
      <c r="AO182" s="19">
        <v>11615.982570655</v>
      </c>
      <c r="AP182" s="19">
        <v>24972.494613302701</v>
      </c>
      <c r="AQ182" s="19">
        <v>11967.786695032601</v>
      </c>
      <c r="AR182" s="19">
        <v>13992.7689074095</v>
      </c>
      <c r="AS182" s="19">
        <v>148548.692466009</v>
      </c>
      <c r="AT182" s="19">
        <v>1913.39436893533</v>
      </c>
      <c r="AU182" s="19">
        <v>13176.0112173419</v>
      </c>
      <c r="AV182" s="19">
        <v>153175.07233906299</v>
      </c>
      <c r="AW182" s="19">
        <v>1155.2906769157901</v>
      </c>
      <c r="AX182" s="19">
        <v>21276.432375615001</v>
      </c>
      <c r="AY182" s="19">
        <v>22204.337317376801</v>
      </c>
      <c r="AZ182" s="19">
        <v>60674.400850197802</v>
      </c>
      <c r="BA182" s="19">
        <v>11099.354163350899</v>
      </c>
      <c r="BB182" s="19">
        <v>5082.3499795145299</v>
      </c>
      <c r="BC182" s="19">
        <v>909.76192389228095</v>
      </c>
      <c r="BD182" s="19">
        <v>18172.8255092279</v>
      </c>
      <c r="BE182" s="19">
        <v>2155.8927183987098</v>
      </c>
      <c r="BF182" s="19">
        <v>19268.558619003201</v>
      </c>
      <c r="BG182" s="19">
        <v>2653.42435966024</v>
      </c>
      <c r="BH182" s="19">
        <v>92089.442977235594</v>
      </c>
      <c r="BI182" s="19">
        <v>799857.29603474401</v>
      </c>
      <c r="BJ182" s="19">
        <v>3794.8219024652799</v>
      </c>
      <c r="BK182" s="19">
        <v>470.40138216504198</v>
      </c>
      <c r="BL182" s="19">
        <v>9079.53386837369</v>
      </c>
      <c r="BM182" s="19">
        <v>1396789.0874069401</v>
      </c>
      <c r="BN182" s="19">
        <v>22035.903625303199</v>
      </c>
      <c r="BO182" s="19">
        <v>65058.491231990003</v>
      </c>
      <c r="BP182" s="19">
        <v>19851.087634281299</v>
      </c>
      <c r="BQ182" s="19">
        <v>6213.0221644810699</v>
      </c>
      <c r="BR182" s="19">
        <v>384.94926112995603</v>
      </c>
      <c r="BS182" s="19">
        <v>2079.3671966614602</v>
      </c>
      <c r="BT182" s="19">
        <v>4437.8417533913298</v>
      </c>
      <c r="BU182" s="19">
        <v>13305.2968187519</v>
      </c>
      <c r="BV182" s="19">
        <v>623176.47717296996</v>
      </c>
      <c r="BW182" s="19">
        <v>106481.96125405301</v>
      </c>
      <c r="BX182" s="19">
        <v>9054.04457036249</v>
      </c>
      <c r="BY182" s="19">
        <v>517321.63116845599</v>
      </c>
      <c r="BZ182" s="19">
        <v>185307.725320286</v>
      </c>
      <c r="CA182" s="19">
        <v>93374.023254664804</v>
      </c>
      <c r="CB182" s="19">
        <v>48345.945073306502</v>
      </c>
      <c r="CC182" s="19">
        <v>301147.47684112599</v>
      </c>
      <c r="CD182" s="19">
        <v>92426.201929518298</v>
      </c>
      <c r="CE182" s="19">
        <v>523156.85003131902</v>
      </c>
      <c r="CF182" s="19">
        <v>6819.9247632636198</v>
      </c>
      <c r="CG182" s="19">
        <v>802464.20642047201</v>
      </c>
      <c r="CH182" s="19">
        <v>23023.760271684201</v>
      </c>
      <c r="CI182" s="19">
        <v>43272.816732453997</v>
      </c>
      <c r="CJ182" s="19">
        <v>18014.234749733499</v>
      </c>
      <c r="CK182" s="19">
        <v>182.71163430828901</v>
      </c>
      <c r="CL182" s="19">
        <v>55165.138087748397</v>
      </c>
      <c r="CM182" s="19">
        <v>5066.7815871744297</v>
      </c>
      <c r="CN182" s="19">
        <v>7174.5686635581296</v>
      </c>
      <c r="CO182" s="19">
        <v>17468.220604141701</v>
      </c>
      <c r="CP182" s="19">
        <v>24961.100994717199</v>
      </c>
      <c r="CQ182" s="19">
        <v>2119.8176539787601</v>
      </c>
      <c r="CR182" s="19">
        <v>1532.7839125339201</v>
      </c>
      <c r="CS182" s="19">
        <v>12713.0264486059</v>
      </c>
      <c r="CT182" s="19">
        <v>34085.277467291802</v>
      </c>
      <c r="CU182" s="19">
        <v>115696.28174352</v>
      </c>
      <c r="CV182" s="19">
        <v>3312.26248246564</v>
      </c>
      <c r="CW182" s="19">
        <v>2630.7678886349699</v>
      </c>
      <c r="CX182" s="19">
        <v>194256.72583196501</v>
      </c>
      <c r="CY182" s="19">
        <v>3263.82683963915</v>
      </c>
      <c r="CZ182" s="19">
        <v>5724.3923381089999</v>
      </c>
      <c r="DA182" s="19">
        <v>14574.0566679641</v>
      </c>
      <c r="DB182" s="19">
        <v>2677.7692365993498</v>
      </c>
      <c r="DC182" s="19">
        <v>7028.1268308294502</v>
      </c>
      <c r="DD182" s="19">
        <v>444797.55080122</v>
      </c>
      <c r="DE182" s="19">
        <v>5749.5000541812797</v>
      </c>
      <c r="DF182" s="19">
        <v>2836.8198954071499</v>
      </c>
      <c r="DG182" s="19">
        <v>48010.224746603802</v>
      </c>
      <c r="DH182" s="19">
        <v>9516.7620849928007</v>
      </c>
      <c r="DI182" s="19">
        <v>17343.246077862099</v>
      </c>
      <c r="DJ182" s="19">
        <v>7331.0391912968498</v>
      </c>
      <c r="DK182" s="19">
        <v>9301.3866915012495</v>
      </c>
      <c r="DL182" s="19">
        <v>584990.460672991</v>
      </c>
      <c r="DM182" s="19">
        <v>51078.131423760897</v>
      </c>
      <c r="DN182" s="19">
        <v>7650.2033742356998</v>
      </c>
      <c r="DO182" s="19">
        <v>2774.6604532024699</v>
      </c>
      <c r="DP182" s="19">
        <v>51124.3948780067</v>
      </c>
      <c r="DQ182" s="19">
        <v>129678.30600821</v>
      </c>
      <c r="DR182" s="19">
        <v>29081.378862108901</v>
      </c>
      <c r="DS182" s="19">
        <v>48936.5160097556</v>
      </c>
      <c r="DT182" s="19">
        <v>28420.819192448002</v>
      </c>
      <c r="DU182" s="19">
        <v>9586.1017656515196</v>
      </c>
      <c r="DV182" s="19">
        <v>11831.6171701618</v>
      </c>
      <c r="DW182" s="19">
        <v>46585.801924439504</v>
      </c>
      <c r="DX182" s="19">
        <v>116660.042133305</v>
      </c>
      <c r="DY182" s="19">
        <v>242916.87260444401</v>
      </c>
      <c r="DZ182" s="19">
        <v>78218.857158016996</v>
      </c>
      <c r="EA182" s="19">
        <v>62966.760329477198</v>
      </c>
      <c r="EB182" s="19">
        <v>547752.50233651896</v>
      </c>
      <c r="EC182" s="19">
        <v>5234.9490522583201</v>
      </c>
      <c r="ED182" s="19">
        <v>83646.386285458706</v>
      </c>
      <c r="EE182" s="19">
        <v>296744.45102106401</v>
      </c>
      <c r="EF182" s="19">
        <v>3054.4300601291302</v>
      </c>
      <c r="EG182" s="19">
        <v>452.00576921011401</v>
      </c>
      <c r="EH182" s="19">
        <v>187.455471455739</v>
      </c>
      <c r="EI182" s="19">
        <v>219288.51344349401</v>
      </c>
      <c r="EJ182" s="19">
        <v>6790.8832363933097</v>
      </c>
      <c r="EK182" s="19">
        <v>22723.900361978998</v>
      </c>
      <c r="EL182" s="19">
        <v>1974.2629262693499</v>
      </c>
      <c r="EM182" s="19">
        <v>463810.31916400901</v>
      </c>
      <c r="EN182" s="19">
        <v>85351.731189132595</v>
      </c>
      <c r="EO182" s="19">
        <v>32527.036695929899</v>
      </c>
      <c r="EP182" s="19">
        <v>684.10055907440699</v>
      </c>
      <c r="EQ182" s="19">
        <v>25.309638035213499</v>
      </c>
      <c r="ER182" s="19">
        <v>98033.475762362898</v>
      </c>
      <c r="ES182" s="19">
        <v>3098.72500985755</v>
      </c>
      <c r="ET182" s="19">
        <v>391686.921562312</v>
      </c>
      <c r="EU182" s="19">
        <v>24467.865204339301</v>
      </c>
      <c r="EV182" s="19">
        <v>7909.5190811645398</v>
      </c>
      <c r="EW182" s="19">
        <v>16066.823852109599</v>
      </c>
      <c r="EX182" s="19">
        <v>1722.7138268400599</v>
      </c>
      <c r="EY182" s="19">
        <v>214662.69239812301</v>
      </c>
      <c r="EZ182" s="19">
        <v>366155.97708570102</v>
      </c>
      <c r="FA182" s="19">
        <v>5169.4203901948304</v>
      </c>
      <c r="FB182" s="19">
        <v>286079.17139673099</v>
      </c>
      <c r="FC182" s="19">
        <v>3224.8840268671602</v>
      </c>
      <c r="FD182" s="19">
        <v>238128.915405318</v>
      </c>
      <c r="FE182" s="19">
        <v>7263.3357919588398</v>
      </c>
      <c r="FF182" s="19">
        <v>1676.2763744020101</v>
      </c>
      <c r="FG182" s="19">
        <v>2482.0089351073698</v>
      </c>
      <c r="FH182" s="19">
        <v>9807.7436406790293</v>
      </c>
      <c r="FI182" s="19">
        <v>22211.832174393199</v>
      </c>
      <c r="FJ182" s="19">
        <v>234054.751968442</v>
      </c>
      <c r="FK182" s="19">
        <v>16548.7530451522</v>
      </c>
      <c r="FL182" s="19">
        <v>7200.1955196454701</v>
      </c>
      <c r="FM182" s="19">
        <v>56216.127934940203</v>
      </c>
      <c r="FN182" s="19">
        <v>277078.41357230197</v>
      </c>
      <c r="FO182" s="19">
        <v>835216.15259954904</v>
      </c>
      <c r="FP182" s="19">
        <v>10620.5535149183</v>
      </c>
      <c r="FQ182" s="19">
        <v>2878084.04396958</v>
      </c>
      <c r="FR182" s="19">
        <v>11424.8159504345</v>
      </c>
      <c r="FS182" s="19">
        <v>12818.1631632425</v>
      </c>
      <c r="FT182" s="19">
        <v>499.24600040269701</v>
      </c>
      <c r="FU182" s="19">
        <v>139496.106507488</v>
      </c>
      <c r="FV182" s="19">
        <v>197462.430154751</v>
      </c>
      <c r="FW182" s="19">
        <v>7502.3585326553502</v>
      </c>
      <c r="FX182" s="19">
        <v>9424.2611905888207</v>
      </c>
      <c r="FY182" s="19">
        <v>6918.8945639460999</v>
      </c>
      <c r="FZ182" s="19">
        <v>21473562.8581536</v>
      </c>
      <c r="GA182" s="15">
        <v>484252.86299999984</v>
      </c>
      <c r="GB182" s="15">
        <v>16907.899000000001</v>
      </c>
      <c r="GC182" s="15">
        <v>146107.27699999997</v>
      </c>
      <c r="GD182" s="15">
        <v>7358.7839999999978</v>
      </c>
      <c r="GE182" s="15">
        <v>2129280.5099999993</v>
      </c>
      <c r="GF182" s="15">
        <v>48188.40400000001</v>
      </c>
      <c r="GG182" s="15">
        <v>65616.207999999999</v>
      </c>
      <c r="GH182" s="15">
        <v>16763.355000000003</v>
      </c>
      <c r="GI182" s="15">
        <v>2005689.5260000003</v>
      </c>
      <c r="GJ182" s="15">
        <v>2052.0040000000004</v>
      </c>
      <c r="GK182" s="15">
        <v>5591.4789999999975</v>
      </c>
      <c r="GL182" s="15">
        <v>7600.755000000001</v>
      </c>
      <c r="GM182" s="15">
        <v>15152.627000000002</v>
      </c>
      <c r="GN182" s="15">
        <v>161.78100000000001</v>
      </c>
    </row>
    <row r="183" spans="1:196">
      <c r="GE183" s="15">
        <v>1510381</v>
      </c>
    </row>
    <row r="184" spans="1:196">
      <c r="GE184" s="15">
        <f>GE182/GE183</f>
        <v>1.4097638344232344</v>
      </c>
    </row>
  </sheetData>
  <sheetProtection sheet="1" objects="1" scenarios="1"/>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220"/>
  <sheetViews>
    <sheetView workbookViewId="0">
      <pane xSplit="3" ySplit="2" topLeftCell="D3" activePane="bottomRight" state="frozen"/>
      <selection pane="topRight" activeCell="D1" sqref="D1"/>
      <selection pane="bottomLeft" activeCell="A3" sqref="A3"/>
      <selection pane="bottomRight" activeCell="P14" sqref="P14"/>
    </sheetView>
  </sheetViews>
  <sheetFormatPr defaultColWidth="8.7109375" defaultRowHeight="15"/>
  <cols>
    <col min="1" max="1" width="17.7109375" style="19" customWidth="1"/>
    <col min="2" max="2" width="5.7109375" style="19" bestFit="1" customWidth="1"/>
    <col min="3" max="3" width="6.42578125" style="19" bestFit="1" customWidth="1"/>
    <col min="4" max="4" width="5.140625" style="19" bestFit="1" customWidth="1"/>
    <col min="5" max="5" width="7.7109375" style="15" bestFit="1" customWidth="1"/>
    <col min="6" max="6" width="6.7109375" style="15" bestFit="1" customWidth="1"/>
    <col min="7" max="7" width="11.7109375" style="15" bestFit="1" customWidth="1"/>
    <col min="8" max="9" width="11.7109375" style="15" customWidth="1"/>
    <col min="10" max="10" width="11.7109375" style="19" bestFit="1" customWidth="1"/>
    <col min="11" max="21" width="8.7109375" style="19"/>
    <col min="22" max="22" width="12.42578125" style="19" bestFit="1" customWidth="1"/>
    <col min="23" max="24" width="8.7109375" style="19"/>
    <col min="25" max="25" width="11.7109375" style="19" customWidth="1"/>
    <col min="26" max="29" width="8.7109375" style="19"/>
    <col min="30" max="30" width="17.28515625" style="19" bestFit="1" customWidth="1"/>
    <col min="31" max="36" width="8.7109375" style="19"/>
    <col min="37" max="37" width="5.7109375" style="19" bestFit="1" customWidth="1"/>
    <col min="38" max="39" width="8.7109375" style="19"/>
    <col min="40" max="43" width="8.85546875"/>
    <col min="44" max="46" width="8.7109375" style="19"/>
    <col min="47" max="47" width="8.85546875" style="203"/>
    <col min="48" max="48" width="8.7109375" style="9"/>
    <col min="49" max="50" width="8.85546875" customWidth="1"/>
    <col min="51" max="16384" width="8.7109375" style="19"/>
  </cols>
  <sheetData>
    <row r="1" spans="1:75" s="1" customFormat="1">
      <c r="A1" s="1" t="s">
        <v>59</v>
      </c>
      <c r="B1" s="1" t="s">
        <v>58</v>
      </c>
      <c r="C1" s="1" t="s">
        <v>1379</v>
      </c>
      <c r="D1" s="1" t="s">
        <v>504</v>
      </c>
      <c r="E1" s="16" t="s">
        <v>673</v>
      </c>
      <c r="F1" s="16" t="s">
        <v>674</v>
      </c>
      <c r="G1" s="16" t="s">
        <v>1063</v>
      </c>
      <c r="H1" s="16" t="s">
        <v>1064</v>
      </c>
      <c r="I1" s="16" t="s">
        <v>706</v>
      </c>
      <c r="J1" s="1" t="s">
        <v>759</v>
      </c>
      <c r="K1" s="1" t="s">
        <v>1071</v>
      </c>
      <c r="L1" s="1" t="s">
        <v>1024</v>
      </c>
      <c r="M1" s="1" t="s">
        <v>1092</v>
      </c>
      <c r="N1" s="1" t="s">
        <v>1093</v>
      </c>
      <c r="O1" s="1" t="s">
        <v>1094</v>
      </c>
      <c r="P1" s="1" t="s">
        <v>1095</v>
      </c>
      <c r="Q1" s="1" t="s">
        <v>1096</v>
      </c>
      <c r="R1" s="1" t="s">
        <v>1102</v>
      </c>
      <c r="S1" s="1" t="s">
        <v>1103</v>
      </c>
      <c r="T1" s="1" t="s">
        <v>1104</v>
      </c>
      <c r="U1" s="1" t="s">
        <v>1105</v>
      </c>
      <c r="V1" s="1" t="s">
        <v>1108</v>
      </c>
      <c r="W1" s="1" t="s">
        <v>1106</v>
      </c>
      <c r="X1" s="1" t="s">
        <v>1107</v>
      </c>
      <c r="Y1" s="1" t="s">
        <v>1110</v>
      </c>
      <c r="Z1" s="1" t="s">
        <v>1023</v>
      </c>
      <c r="AA1" s="1" t="s">
        <v>1350</v>
      </c>
      <c r="AB1" s="1" t="s">
        <v>1341</v>
      </c>
      <c r="AC1" s="1" t="s">
        <v>1155</v>
      </c>
      <c r="AD1" s="1" t="s">
        <v>1162</v>
      </c>
      <c r="AE1" s="1" t="s">
        <v>1165</v>
      </c>
      <c r="AF1" s="1" t="s">
        <v>1164</v>
      </c>
      <c r="AG1" s="1" t="s">
        <v>1166</v>
      </c>
      <c r="AH1" s="1" t="s">
        <v>1168</v>
      </c>
      <c r="AI1" s="1" t="s">
        <v>1167</v>
      </c>
      <c r="AJ1" s="1" t="s">
        <v>1418</v>
      </c>
      <c r="AK1" s="1" t="s">
        <v>1420</v>
      </c>
      <c r="AL1" s="1" t="s">
        <v>1421</v>
      </c>
      <c r="AM1" s="1" t="s">
        <v>1067</v>
      </c>
      <c r="AN1" s="1" t="s">
        <v>1065</v>
      </c>
      <c r="AO1" s="1" t="s">
        <v>1066</v>
      </c>
      <c r="AP1" s="1" t="s">
        <v>1068</v>
      </c>
      <c r="AQ1" s="1" t="s">
        <v>1334</v>
      </c>
      <c r="AR1" s="1" t="s">
        <v>1070</v>
      </c>
      <c r="AS1" s="1" t="s">
        <v>1332</v>
      </c>
      <c r="AT1" s="1" t="s">
        <v>1405</v>
      </c>
      <c r="AU1" s="16" t="s">
        <v>1407</v>
      </c>
      <c r="AV1" s="1" t="s">
        <v>1410</v>
      </c>
      <c r="AW1" s="1" t="s">
        <v>1413</v>
      </c>
      <c r="AX1" s="1" t="s">
        <v>1414</v>
      </c>
      <c r="AY1" s="1" t="s">
        <v>1191</v>
      </c>
      <c r="AZ1" s="1" t="s">
        <v>1192</v>
      </c>
      <c r="BA1" s="1" t="s">
        <v>1193</v>
      </c>
      <c r="BB1" s="1" t="s">
        <v>694</v>
      </c>
      <c r="BC1" s="1" t="s">
        <v>1107</v>
      </c>
      <c r="BD1" s="1" t="s">
        <v>1476</v>
      </c>
      <c r="BE1" s="1" t="s">
        <v>1483</v>
      </c>
      <c r="BF1" s="1" t="s">
        <v>1478</v>
      </c>
      <c r="BG1" s="1" t="s">
        <v>1479</v>
      </c>
      <c r="BH1" s="1" t="s">
        <v>1481</v>
      </c>
      <c r="BI1" s="1" t="s">
        <v>1544</v>
      </c>
      <c r="BJ1" s="1" t="s">
        <v>1545</v>
      </c>
      <c r="BK1" s="1" t="s">
        <v>1550</v>
      </c>
      <c r="BL1" s="1" t="s">
        <v>1551</v>
      </c>
      <c r="BM1" s="19"/>
      <c r="BN1" s="19"/>
      <c r="BO1" s="19"/>
      <c r="BP1" s="19"/>
      <c r="BQ1" s="19"/>
      <c r="BR1" s="19"/>
    </row>
    <row r="2" spans="1:75" s="1" customFormat="1">
      <c r="E2" s="16" t="s">
        <v>1380</v>
      </c>
      <c r="F2" s="16" t="s">
        <v>1380</v>
      </c>
      <c r="G2" s="16" t="s">
        <v>1390</v>
      </c>
      <c r="H2" s="16" t="s">
        <v>1391</v>
      </c>
      <c r="I2" s="16" t="s">
        <v>1409</v>
      </c>
      <c r="J2" s="1" t="s">
        <v>1021</v>
      </c>
      <c r="K2" s="1" t="s">
        <v>1392</v>
      </c>
      <c r="L2" s="1" t="s">
        <v>1389</v>
      </c>
      <c r="M2" s="1" t="s">
        <v>1097</v>
      </c>
      <c r="N2" s="1" t="s">
        <v>1097</v>
      </c>
      <c r="O2" s="1" t="s">
        <v>1097</v>
      </c>
      <c r="P2" s="1" t="s">
        <v>1097</v>
      </c>
      <c r="Q2" s="1" t="s">
        <v>1097</v>
      </c>
      <c r="R2" s="1" t="s">
        <v>1382</v>
      </c>
      <c r="S2" s="1" t="s">
        <v>1383</v>
      </c>
      <c r="T2" s="1" t="s">
        <v>1384</v>
      </c>
      <c r="U2" s="1" t="s">
        <v>1385</v>
      </c>
      <c r="V2" s="1" t="s">
        <v>1386</v>
      </c>
      <c r="W2" s="1" t="s">
        <v>1387</v>
      </c>
      <c r="X2" s="1" t="s">
        <v>1388</v>
      </c>
      <c r="Y2" s="1" t="s">
        <v>1022</v>
      </c>
      <c r="Z2" s="1" t="s">
        <v>1381</v>
      </c>
      <c r="AA2" s="1" t="s">
        <v>1393</v>
      </c>
      <c r="AB2" s="1" t="s">
        <v>1394</v>
      </c>
      <c r="AC2" s="1" t="s">
        <v>1395</v>
      </c>
      <c r="AD2" s="1" t="s">
        <v>1396</v>
      </c>
      <c r="AE2" s="1" t="s">
        <v>1397</v>
      </c>
      <c r="AF2" s="1" t="s">
        <v>1398</v>
      </c>
      <c r="AG2" s="1" t="s">
        <v>1399</v>
      </c>
      <c r="AH2" s="1" t="s">
        <v>1400</v>
      </c>
      <c r="AI2" s="1" t="s">
        <v>1401</v>
      </c>
      <c r="AJ2" s="1" t="s">
        <v>1419</v>
      </c>
      <c r="AK2" s="54" t="s">
        <v>1422</v>
      </c>
      <c r="AL2" s="1" t="s">
        <v>1423</v>
      </c>
      <c r="AM2" s="1" t="s">
        <v>1424</v>
      </c>
      <c r="AN2" s="1" t="s">
        <v>1425</v>
      </c>
      <c r="AO2" s="1" t="s">
        <v>1425</v>
      </c>
      <c r="AP2" s="1" t="s">
        <v>1425</v>
      </c>
      <c r="AQ2" s="54" t="s">
        <v>1402</v>
      </c>
      <c r="AR2" s="1" t="s">
        <v>1403</v>
      </c>
      <c r="AS2" s="1" t="s">
        <v>1403</v>
      </c>
      <c r="AT2" s="1" t="s">
        <v>1406</v>
      </c>
      <c r="AU2" s="16" t="s">
        <v>1408</v>
      </c>
      <c r="AV2" s="1" t="s">
        <v>1411</v>
      </c>
      <c r="AW2" s="1" t="s">
        <v>1412</v>
      </c>
      <c r="AX2" s="1" t="s">
        <v>1083</v>
      </c>
      <c r="AY2" s="1" t="s">
        <v>1415</v>
      </c>
      <c r="AZ2" s="1" t="s">
        <v>1415</v>
      </c>
      <c r="BA2" s="1" t="s">
        <v>1415</v>
      </c>
      <c r="BB2" s="1" t="s">
        <v>1415</v>
      </c>
      <c r="BC2" s="1" t="s">
        <v>1415</v>
      </c>
      <c r="BD2" s="1" t="s">
        <v>1477</v>
      </c>
      <c r="BE2" s="1" t="s">
        <v>1480</v>
      </c>
      <c r="BF2" s="1" t="s">
        <v>1480</v>
      </c>
      <c r="BG2" s="1" t="s">
        <v>1480</v>
      </c>
      <c r="BH2" s="1" t="s">
        <v>1482</v>
      </c>
      <c r="BI2" s="1" t="s">
        <v>1555</v>
      </c>
      <c r="BJ2" s="1" t="s">
        <v>1555</v>
      </c>
      <c r="BK2" s="1" t="s">
        <v>1556</v>
      </c>
      <c r="BL2" s="1" t="s">
        <v>1556</v>
      </c>
      <c r="BM2" s="30"/>
      <c r="BN2" s="30"/>
      <c r="BO2" s="30"/>
      <c r="BP2" s="30"/>
      <c r="BQ2" s="30"/>
      <c r="BR2" s="30"/>
    </row>
    <row r="3" spans="1:75">
      <c r="A3" s="19" t="s">
        <v>0</v>
      </c>
      <c r="B3" s="19" t="s">
        <v>62</v>
      </c>
      <c r="C3" s="19" t="s">
        <v>1378</v>
      </c>
      <c r="D3" s="19">
        <v>4</v>
      </c>
      <c r="E3" s="15">
        <f>_xlfn.IFNA(INDEX(Confirmedcases!E:E,MATCH(B3,Confirmedcases!D:D,0)),_xlfn.IFNA(INDEX(Confirmedcases!L:L,MATCH(B3,Confirmedcases!K:K,0)),0))</f>
        <v>37054</v>
      </c>
      <c r="F3" s="15">
        <f>_xlfn.IFNA(INDEX(Confirmeddeaths!E:E,MATCH(B3,Confirmeddeaths!D:D,0)),_xlfn.IFNA(INDEX(Confirmeddeaths!L:L,MATCH(B3,Confirmeddeaths!K:K,0)),0))</f>
        <v>1312</v>
      </c>
      <c r="G3" s="15">
        <f>_xlfn.IFNA(INDEX(Stringencyindex!$1:$1048576,MATCH(Data!$B3,Stringencyindex!B:B,0),MATCH(G$1,Stringencyindex!$1:$1,0)),"")</f>
        <v>50.518076098668516</v>
      </c>
      <c r="H3" s="15">
        <f>_xlfn.IFNA(INDEX(Stringencyindex!$1:$1048576,MATCH(Data!$B3,Stringencyindex!B:B,0),MATCH(H$1,Stringencyindex!$1:$1,0)),"")</f>
        <v>-39.720436517369691</v>
      </c>
      <c r="I3" s="15">
        <f>_xlfn.IFNA(INDEX(Policy!D:D,MATCH(Data!B3,Policy!A:A,0)),"")</f>
        <v>2.1040888224618342</v>
      </c>
      <c r="J3" s="19">
        <v>38041.754000000001</v>
      </c>
      <c r="K3" s="35">
        <v>20513.88324263204</v>
      </c>
      <c r="L3" s="19">
        <v>21170.327506396268</v>
      </c>
      <c r="M3" s="19">
        <v>0.78930494702961873</v>
      </c>
      <c r="N3" s="19">
        <v>0.12404821290354891</v>
      </c>
      <c r="O3" s="19">
        <v>0.22014363248342139</v>
      </c>
      <c r="P3" s="19">
        <v>8.1413677114661867E-2</v>
      </c>
      <c r="Q3" s="19">
        <v>0.42830991163651827</v>
      </c>
      <c r="R3" s="19">
        <v>0.21370395236455431</v>
      </c>
      <c r="S3" s="19">
        <v>1.1856418376612931E-2</v>
      </c>
      <c r="T3" s="19">
        <v>0.11111860588740397</v>
      </c>
      <c r="U3" s="19">
        <v>0.12224230239869867</v>
      </c>
      <c r="V3" s="19">
        <v>8.4698409087735821E-2</v>
      </c>
      <c r="W3" s="19">
        <v>0.25656222654662486</v>
      </c>
      <c r="X3" s="19">
        <v>0.1998180853397826</v>
      </c>
      <c r="Y3" s="19">
        <v>4.6309511294174701</v>
      </c>
      <c r="Z3" s="19">
        <v>867.56238458506891</v>
      </c>
      <c r="AA3" s="19">
        <v>3.175859</v>
      </c>
      <c r="AB3" s="19">
        <v>2.7261638542801111E-2</v>
      </c>
      <c r="AC3" s="35">
        <v>92.36</v>
      </c>
      <c r="AD3" s="35">
        <v>10.7</v>
      </c>
      <c r="AE3" s="19">
        <v>0.5</v>
      </c>
      <c r="AF3" s="19">
        <f t="shared" ref="AF3:AF34" si="0">IF(AE3&lt;&gt;"",AE3*J3,"")</f>
        <v>19020.877</v>
      </c>
      <c r="AG3" s="19">
        <f t="shared" ref="AG3:AG34" si="1">IF(AF3&lt;&gt;"",J3,"")</f>
        <v>38041.754000000001</v>
      </c>
      <c r="AH3" s="19" t="s">
        <v>672</v>
      </c>
      <c r="AI3" s="19">
        <v>82.25</v>
      </c>
      <c r="AJ3" s="19">
        <v>1555.9452074800001</v>
      </c>
      <c r="AK3" s="19">
        <v>69.405729000000008</v>
      </c>
      <c r="AL3" s="19">
        <v>12.845374</v>
      </c>
      <c r="AM3" s="19">
        <v>792.98989699999993</v>
      </c>
      <c r="AN3" s="19">
        <v>60.475293059999998</v>
      </c>
      <c r="AO3" s="19">
        <v>15.87527811</v>
      </c>
      <c r="AP3" s="19">
        <v>604.35363631000007</v>
      </c>
      <c r="AQ3" s="19">
        <v>1011.733962</v>
      </c>
      <c r="AR3" s="35">
        <f>AO3+AN3+AL3+AK3</f>
        <v>158.60167417</v>
      </c>
      <c r="AS3" s="35">
        <f>AO3+AN3</f>
        <v>76.350571169999995</v>
      </c>
      <c r="AT3" s="19">
        <v>0</v>
      </c>
      <c r="AU3" s="15">
        <f>IF(INDEX('ESCAP_policy tracker'!C:C, MATCH(Data!B3, 'ESCAP_policy tracker'!B:B, 0))="-","",  INDEX('ESCAP_policy tracker'!C:C, MATCH(Data!B3, 'ESCAP_policy tracker'!B:B, 0)))</f>
        <v>2</v>
      </c>
      <c r="AW3" s="20">
        <f>IFERROR(IF(AU3&lt;&gt;"",AU3,I3)-IF(AV3&lt;&gt;"",AV3,0),0)</f>
        <v>2</v>
      </c>
      <c r="AX3" s="20">
        <f>-0.5*AW3+0.5*AV3</f>
        <v>-1</v>
      </c>
      <c r="AY3" s="47">
        <v>0.33</v>
      </c>
      <c r="AZ3" s="47">
        <v>0.33</v>
      </c>
      <c r="BA3" s="47">
        <v>0</v>
      </c>
      <c r="BB3" s="47">
        <v>0.34</v>
      </c>
      <c r="BC3" s="47">
        <f>1-AY3-AZ3-BA3-BB3</f>
        <v>0</v>
      </c>
      <c r="BD3" s="19">
        <v>51.2</v>
      </c>
      <c r="BE3" s="19">
        <v>5.2000000000000046E-2</v>
      </c>
      <c r="BF3" s="19">
        <v>4.3999999999999997E-2</v>
      </c>
      <c r="BG3" s="19">
        <v>0</v>
      </c>
      <c r="BH3" s="19">
        <v>5</v>
      </c>
      <c r="BI3" s="20">
        <v>-3.5</v>
      </c>
      <c r="BJ3" s="20">
        <v>3.4</v>
      </c>
      <c r="BK3" s="19">
        <v>5</v>
      </c>
      <c r="BL3" s="19">
        <v>4.5</v>
      </c>
      <c r="BT3" s="20"/>
      <c r="BU3" s="20"/>
      <c r="BV3" s="20"/>
      <c r="BW3" s="20"/>
    </row>
    <row r="4" spans="1:75">
      <c r="A4" s="19" t="s">
        <v>1</v>
      </c>
      <c r="B4" s="19" t="s">
        <v>69</v>
      </c>
      <c r="C4" s="19" t="s">
        <v>1378</v>
      </c>
      <c r="D4" s="19">
        <v>16</v>
      </c>
      <c r="E4" s="15">
        <f>_xlfn.IFNA(INDEX(Confirmedcases!E:E,MATCH(B4,Confirmedcases!D:D,0)),_xlfn.IFNA(INDEX(Confirmedcases!L:L,MATCH(B4,Confirmedcases!K:K,0)),0))</f>
        <v>0</v>
      </c>
      <c r="F4" s="15">
        <f>_xlfn.IFNA(INDEX(Confirmeddeaths!E:E,MATCH(B4,Confirmeddeaths!D:D,0)),_xlfn.IFNA(INDEX(Confirmeddeaths!L:L,MATCH(B4,Confirmeddeaths!K:K,0)),0))</f>
        <v>0</v>
      </c>
      <c r="G4" s="15" t="str">
        <f>_xlfn.IFNA(INDEX(Stringencyindex!$1:$1048576,MATCH(Data!$B4,Stringencyindex!B:B,0),MATCH(G$1,Stringencyindex!$1:$1,0)),"")</f>
        <v/>
      </c>
      <c r="H4" s="15" t="str">
        <f>_xlfn.IFNA(INDEX(Stringencyindex!$1:$1048576,MATCH(Data!$B4,Stringencyindex!B:B,0),MATCH(H$1,Stringencyindex!$1:$1,0)),"")</f>
        <v/>
      </c>
      <c r="I4" s="15" t="str">
        <f>_xlfn.IFNA(INDEX(Policy!D:D,MATCH(Data!B4,Policy!A:A,0)),"")</f>
        <v/>
      </c>
      <c r="J4" s="19">
        <v>55.311999999999998</v>
      </c>
      <c r="K4" s="38">
        <v>636</v>
      </c>
      <c r="L4" s="19">
        <v>613.74</v>
      </c>
      <c r="M4" s="19">
        <v>0.6</v>
      </c>
      <c r="N4" s="19">
        <v>0.2</v>
      </c>
      <c r="O4" s="19">
        <v>0.2</v>
      </c>
      <c r="P4" s="19">
        <v>0.4</v>
      </c>
      <c r="Q4" s="19">
        <v>0.4</v>
      </c>
      <c r="R4" s="19">
        <v>0.14285714285714285</v>
      </c>
      <c r="S4" s="19">
        <v>0.14285714285714285</v>
      </c>
      <c r="T4" s="19">
        <v>0.14285714285714285</v>
      </c>
      <c r="U4" s="19">
        <v>0.14285714285714285</v>
      </c>
      <c r="V4" s="19">
        <v>0.14285714285714285</v>
      </c>
      <c r="W4" s="19">
        <v>0.14285714285714285</v>
      </c>
      <c r="X4" s="19">
        <v>0.14285714285714285</v>
      </c>
      <c r="Y4" s="19">
        <v>0</v>
      </c>
      <c r="Z4" s="19">
        <v>0</v>
      </c>
      <c r="AB4" s="19">
        <v>0</v>
      </c>
      <c r="AC4" s="35" t="s">
        <v>672</v>
      </c>
      <c r="AD4" s="35" t="s">
        <v>672</v>
      </c>
      <c r="AE4" s="19" t="s">
        <v>672</v>
      </c>
      <c r="AF4" s="19" t="str">
        <f t="shared" si="0"/>
        <v/>
      </c>
      <c r="AG4" s="19" t="str">
        <f t="shared" si="1"/>
        <v/>
      </c>
      <c r="AH4" s="19" t="s">
        <v>672</v>
      </c>
      <c r="AI4" s="19" t="s">
        <v>672</v>
      </c>
      <c r="AJ4" s="19">
        <v>430</v>
      </c>
      <c r="AK4" s="19">
        <v>171.16542100000001</v>
      </c>
      <c r="AL4" s="19">
        <v>115.85097599999999</v>
      </c>
      <c r="AM4" s="19">
        <v>142.98360299999999</v>
      </c>
      <c r="AN4" s="19">
        <v>0</v>
      </c>
      <c r="AO4" s="19">
        <v>0</v>
      </c>
      <c r="AP4" s="19">
        <v>0</v>
      </c>
      <c r="AQ4" s="19">
        <v>268.94088699999998</v>
      </c>
      <c r="AR4" s="35">
        <f t="shared" ref="AR4:AR67" si="2">AO4+AN4+AL4+AK4</f>
        <v>287.01639699999998</v>
      </c>
      <c r="AS4" s="35">
        <f t="shared" ref="AS4:AS67" si="3">AO4+AN4</f>
        <v>0</v>
      </c>
      <c r="AT4" s="19">
        <v>0</v>
      </c>
      <c r="AU4" s="15" t="str">
        <f>IF(INDEX('ESCAP_policy tracker'!C:C, MATCH(Data!B4, 'ESCAP_policy tracker'!B:B, 0))="-","",  INDEX('ESCAP_policy tracker'!C:C, MATCH(Data!B4, 'ESCAP_policy tracker'!B:B, 0)))</f>
        <v/>
      </c>
      <c r="AW4" s="20">
        <f t="shared" ref="AW4:AW67" si="4">IFERROR(IF(AU4&lt;&gt;"",AU4,I4)-IF(AV4&lt;&gt;"",AV4,0),0)</f>
        <v>0</v>
      </c>
      <c r="AX4" s="20">
        <f t="shared" ref="AX4:AX67" si="5">-0.5*AW4+0.5*AV4</f>
        <v>0</v>
      </c>
      <c r="AY4" s="47">
        <v>0</v>
      </c>
      <c r="AZ4" s="47">
        <v>0</v>
      </c>
      <c r="BA4" s="47">
        <v>0</v>
      </c>
      <c r="BB4" s="47">
        <v>0</v>
      </c>
      <c r="BC4" s="47">
        <f t="shared" ref="BC4:BC67" si="6">1-AY4-AZ4-BA4-BB4</f>
        <v>1</v>
      </c>
      <c r="BD4" s="19">
        <v>51.2</v>
      </c>
      <c r="BE4" s="19" t="e">
        <v>#N/A</v>
      </c>
      <c r="BF4" s="19" t="e">
        <v>#N/A</v>
      </c>
      <c r="BG4" s="19" t="e">
        <v>#N/A</v>
      </c>
      <c r="BH4" s="19">
        <v>5</v>
      </c>
      <c r="BI4" s="20" t="s">
        <v>1552</v>
      </c>
      <c r="BJ4" s="20" t="s">
        <v>1552</v>
      </c>
      <c r="BK4" s="19" t="s">
        <v>1552</v>
      </c>
      <c r="BL4" s="19" t="s">
        <v>1552</v>
      </c>
      <c r="BT4" s="20"/>
      <c r="BU4" s="20"/>
      <c r="BV4" s="20"/>
      <c r="BW4" s="20"/>
    </row>
    <row r="5" spans="1:75">
      <c r="A5" s="19" t="s">
        <v>2</v>
      </c>
      <c r="B5" s="19" t="s">
        <v>82</v>
      </c>
      <c r="C5" s="19" t="s">
        <v>1378</v>
      </c>
      <c r="D5" s="19">
        <v>51</v>
      </c>
      <c r="E5" s="15">
        <f>_xlfn.IFNA(INDEX(Confirmedcases!E:E,MATCH(B5,Confirmedcases!D:D,0)),_xlfn.IFNA(INDEX(Confirmedcases!L:L,MATCH(B5,Confirmedcases!K:K,0)),0))</f>
        <v>40433</v>
      </c>
      <c r="F5" s="15">
        <f>_xlfn.IFNA(INDEX(Confirmeddeaths!E:E,MATCH(B5,Confirmeddeaths!D:D,0)),_xlfn.IFNA(INDEX(Confirmeddeaths!L:L,MATCH(B5,Confirmeddeaths!K:K,0)),0))</f>
        <v>796</v>
      </c>
      <c r="G5" s="15" t="str">
        <f>_xlfn.IFNA(INDEX(Stringencyindex!$1:$1048576,MATCH(Data!$B5,Stringencyindex!B:B,0),MATCH(G$1,Stringencyindex!$1:$1,0)),"")</f>
        <v/>
      </c>
      <c r="H5" s="15" t="str">
        <f>_xlfn.IFNA(INDEX(Stringencyindex!$1:$1048576,MATCH(Data!$B5,Stringencyindex!B:B,0),MATCH(H$1,Stringencyindex!$1:$1,0)),"")</f>
        <v/>
      </c>
      <c r="I5" s="15">
        <f>_xlfn.IFNA(INDEX(Policy!D:D,MATCH(Data!B5,Policy!A:A,0)),"")</f>
        <v>1.1094127111826226</v>
      </c>
      <c r="J5" s="19">
        <v>2957.7310000000002</v>
      </c>
      <c r="K5" s="35">
        <v>12433.142777980474</v>
      </c>
      <c r="L5" s="19">
        <v>13378.061629106991</v>
      </c>
      <c r="M5" s="19">
        <v>0.79923972758898043</v>
      </c>
      <c r="N5" s="19">
        <v>0.12750291291936042</v>
      </c>
      <c r="O5" s="19">
        <v>0.16725395213078789</v>
      </c>
      <c r="P5" s="19">
        <v>0.37512549628787112</v>
      </c>
      <c r="Q5" s="19">
        <v>0.52890532399678192</v>
      </c>
      <c r="R5" s="19">
        <v>0.15001034639776187</v>
      </c>
      <c r="S5" s="19">
        <v>7.7228832496790509E-2</v>
      </c>
      <c r="T5" s="19">
        <v>0.123852172273861</v>
      </c>
      <c r="U5" s="19">
        <v>7.2561508171921474E-2</v>
      </c>
      <c r="V5" s="19">
        <v>0.14421616301581855</v>
      </c>
      <c r="W5" s="19">
        <v>7.0706014654220106E-2</v>
      </c>
      <c r="X5" s="19">
        <v>0.36142496298962651</v>
      </c>
      <c r="Y5" s="19">
        <v>11.367100251591786</v>
      </c>
      <c r="Z5" s="19">
        <v>1528.1929578239997</v>
      </c>
      <c r="AA5" s="19">
        <v>7.4037670000000002</v>
      </c>
      <c r="AB5" s="19">
        <v>5.7119608350228557E-2</v>
      </c>
      <c r="AC5" s="35">
        <v>70.86</v>
      </c>
      <c r="AD5" s="35">
        <v>68.450599999999994</v>
      </c>
      <c r="AE5" s="19">
        <v>4.2</v>
      </c>
      <c r="AF5" s="19">
        <f t="shared" si="0"/>
        <v>12422.470200000002</v>
      </c>
      <c r="AG5" s="19">
        <f t="shared" si="1"/>
        <v>2957.7310000000002</v>
      </c>
      <c r="AH5" s="19">
        <v>33.67</v>
      </c>
      <c r="AI5" s="19">
        <v>39.677999999999997</v>
      </c>
      <c r="AJ5" s="19">
        <v>4446.2057999999997</v>
      </c>
      <c r="AK5" s="19">
        <v>59.316226999999998</v>
      </c>
      <c r="AL5" s="19">
        <v>54.088642999999998</v>
      </c>
      <c r="AM5" s="19">
        <v>2270.00893</v>
      </c>
      <c r="AN5" s="19">
        <v>253.697</v>
      </c>
      <c r="AO5" s="19">
        <v>1207.883</v>
      </c>
      <c r="AP5" s="19">
        <v>601.21199999999976</v>
      </c>
      <c r="AQ5" s="19">
        <v>562.66119100000003</v>
      </c>
      <c r="AR5" s="35">
        <f t="shared" si="2"/>
        <v>1574.98487</v>
      </c>
      <c r="AS5" s="35">
        <f t="shared" si="3"/>
        <v>1461.58</v>
      </c>
      <c r="AT5" s="19">
        <v>0</v>
      </c>
      <c r="AU5" s="15">
        <f>IF(INDEX('ESCAP_policy tracker'!C:C, MATCH(Data!B5, 'ESCAP_policy tracker'!B:B, 0))="-","",  INDEX('ESCAP_policy tracker'!C:C, MATCH(Data!B5, 'ESCAP_policy tracker'!B:B, 0)))</f>
        <v>2</v>
      </c>
      <c r="AW5" s="20">
        <f t="shared" si="4"/>
        <v>2</v>
      </c>
      <c r="AX5" s="20">
        <f t="shared" si="5"/>
        <v>-1</v>
      </c>
      <c r="AY5" s="47">
        <v>0.25</v>
      </c>
      <c r="AZ5" s="47">
        <v>0.25</v>
      </c>
      <c r="BA5" s="47">
        <v>0.25</v>
      </c>
      <c r="BB5" s="47">
        <v>0</v>
      </c>
      <c r="BC5" s="47">
        <f t="shared" si="6"/>
        <v>0.25</v>
      </c>
      <c r="BD5" s="19">
        <v>51.2</v>
      </c>
      <c r="BE5" s="19">
        <v>2.4159999999999999</v>
      </c>
      <c r="BF5" s="19">
        <v>2.456</v>
      </c>
      <c r="BG5" s="19">
        <v>2.496</v>
      </c>
      <c r="BH5" s="19">
        <v>4.5978919610839952</v>
      </c>
      <c r="BI5" s="20">
        <v>-3</v>
      </c>
      <c r="BJ5" s="20">
        <v>4.8</v>
      </c>
      <c r="BK5" s="19">
        <v>0.8</v>
      </c>
      <c r="BL5" s="19">
        <v>2.2000000000000002</v>
      </c>
      <c r="BT5" s="20"/>
      <c r="BU5" s="20"/>
      <c r="BV5" s="20"/>
      <c r="BW5" s="20"/>
    </row>
    <row r="6" spans="1:75">
      <c r="A6" s="19" t="s">
        <v>3</v>
      </c>
      <c r="B6" s="19" t="s">
        <v>85</v>
      </c>
      <c r="C6" s="19" t="s">
        <v>1378</v>
      </c>
      <c r="D6" s="19">
        <v>36</v>
      </c>
      <c r="E6" s="15">
        <f>_xlfn.IFNA(INDEX(Confirmedcases!E:E,MATCH(B6,Confirmedcases!D:D,0)),_xlfn.IFNA(INDEX(Confirmedcases!L:L,MATCH(B6,Confirmedcases!K:K,0)),0))</f>
        <v>21084</v>
      </c>
      <c r="F6" s="15">
        <f>_xlfn.IFNA(INDEX(Confirmeddeaths!E:E,MATCH(B6,Confirmeddeaths!D:D,0)),_xlfn.IFNA(INDEX(Confirmeddeaths!L:L,MATCH(B6,Confirmeddeaths!K:K,0)),0))</f>
        <v>295</v>
      </c>
      <c r="G6" s="15">
        <f>_xlfn.IFNA(INDEX(Stringencyindex!$1:$1048576,MATCH(Data!$B6,Stringencyindex!B:B,0),MATCH(G$1,Stringencyindex!$1:$1,0)),"")</f>
        <v>44.8601969067049</v>
      </c>
      <c r="H6" s="15">
        <f>_xlfn.IFNA(INDEX(Stringencyindex!$1:$1048576,MATCH(Data!$B6,Stringencyindex!B:B,0),MATCH(H$1,Stringencyindex!$1:$1,0)),"")</f>
        <v>-35.127533642070027</v>
      </c>
      <c r="I6" s="15">
        <f>_xlfn.IFNA(INDEX(Policy!D:D,MATCH(Data!B6,Policy!A:A,0)),"")</f>
        <v>12.407412790697673</v>
      </c>
      <c r="J6" s="19">
        <v>25203.198</v>
      </c>
      <c r="K6" s="35">
        <v>1453870.5473797026</v>
      </c>
      <c r="L6" s="19">
        <v>1479567.7093046389</v>
      </c>
      <c r="M6" s="19">
        <v>0.55624401940923329</v>
      </c>
      <c r="N6" s="19">
        <v>0.18952370086922202</v>
      </c>
      <c r="O6" s="19">
        <v>0.23173241076778711</v>
      </c>
      <c r="P6" s="19">
        <v>0.23974216266384635</v>
      </c>
      <c r="Q6" s="19">
        <v>0.21463729997461303</v>
      </c>
      <c r="R6" s="19">
        <v>2.754607741161904E-2</v>
      </c>
      <c r="S6" s="19">
        <v>0.10419237451641429</v>
      </c>
      <c r="T6" s="19">
        <v>6.3159349484096017E-2</v>
      </c>
      <c r="U6" s="19">
        <v>8.2577740789904E-2</v>
      </c>
      <c r="V6" s="19">
        <v>0.11415217267693863</v>
      </c>
      <c r="W6" s="19">
        <v>7.7339072239740972E-2</v>
      </c>
      <c r="X6" s="19">
        <v>0.53103321288183869</v>
      </c>
      <c r="Y6" s="19">
        <v>0.12551418852116797</v>
      </c>
      <c r="Z6" s="19">
        <v>1727.3952952320001</v>
      </c>
      <c r="AA6" s="19">
        <v>59.689360000000001</v>
      </c>
      <c r="AB6" s="19">
        <v>0</v>
      </c>
      <c r="AC6" s="35">
        <v>42.68</v>
      </c>
      <c r="AD6" s="35">
        <v>74.274131944444449</v>
      </c>
      <c r="AE6" s="19">
        <v>3.8</v>
      </c>
      <c r="AF6" s="19">
        <f t="shared" si="0"/>
        <v>95772.152399999992</v>
      </c>
      <c r="AG6" s="19">
        <f t="shared" si="1"/>
        <v>25203.198</v>
      </c>
      <c r="AH6" s="19" t="s">
        <v>672</v>
      </c>
      <c r="AI6" s="19">
        <v>16.317</v>
      </c>
      <c r="AJ6" s="19">
        <v>321946.55076319003</v>
      </c>
      <c r="AK6" s="19">
        <v>58314.603122</v>
      </c>
      <c r="AL6" s="19">
        <v>11449.691596000001</v>
      </c>
      <c r="AM6" s="19">
        <v>183011.221502</v>
      </c>
      <c r="AN6" s="19">
        <v>5704.8066949599997</v>
      </c>
      <c r="AO6" s="19">
        <v>45319.564179729998</v>
      </c>
      <c r="AP6" s="19">
        <v>18146.663668500005</v>
      </c>
      <c r="AQ6" s="19">
        <v>31277.935269000001</v>
      </c>
      <c r="AR6" s="35">
        <f t="shared" si="2"/>
        <v>120788.66559269</v>
      </c>
      <c r="AS6" s="35">
        <f t="shared" si="3"/>
        <v>51024.370874689994</v>
      </c>
      <c r="AT6" s="19">
        <v>0</v>
      </c>
      <c r="AU6" s="15">
        <f>IF(INDEX('ESCAP_policy tracker'!C:C, MATCH(Data!B6, 'ESCAP_policy tracker'!B:B, 0))="-","",  INDEX('ESCAP_policy tracker'!C:C, MATCH(Data!B6, 'ESCAP_policy tracker'!B:B, 0)))</f>
        <v>7.3</v>
      </c>
      <c r="AV6" s="9">
        <v>6</v>
      </c>
      <c r="AW6" s="20">
        <f t="shared" si="4"/>
        <v>1.2999999999999998</v>
      </c>
      <c r="AX6" s="20">
        <f t="shared" si="5"/>
        <v>2.35</v>
      </c>
      <c r="AY6" s="47">
        <v>0.2</v>
      </c>
      <c r="AZ6" s="47">
        <v>0.25</v>
      </c>
      <c r="BA6" s="47">
        <v>0.45</v>
      </c>
      <c r="BB6" s="47">
        <v>2.5625744934445766E-2</v>
      </c>
      <c r="BC6" s="47">
        <f t="shared" si="6"/>
        <v>7.4374255065554271E-2</v>
      </c>
      <c r="BD6" s="19">
        <v>0</v>
      </c>
      <c r="BE6" s="19">
        <v>0.88400000000000001</v>
      </c>
      <c r="BF6" s="19">
        <v>0.90799999999999992</v>
      </c>
      <c r="BG6" s="19">
        <v>0.84699999999999998</v>
      </c>
      <c r="BH6" s="19">
        <v>6.1439285714285727</v>
      </c>
      <c r="BI6" s="20">
        <v>-5</v>
      </c>
      <c r="BJ6" s="20">
        <v>4</v>
      </c>
      <c r="BK6" s="19">
        <v>0.5</v>
      </c>
      <c r="BL6" s="19">
        <v>1.3</v>
      </c>
      <c r="BT6" s="20"/>
      <c r="BU6" s="20"/>
      <c r="BV6" s="20"/>
      <c r="BW6" s="20"/>
    </row>
    <row r="7" spans="1:75">
      <c r="A7" s="19" t="s">
        <v>4</v>
      </c>
      <c r="B7" s="19" t="s">
        <v>88</v>
      </c>
      <c r="C7" s="19" t="s">
        <v>1378</v>
      </c>
      <c r="D7" s="19">
        <v>31</v>
      </c>
      <c r="E7" s="15">
        <f>_xlfn.IFNA(INDEX(Confirmedcases!E:E,MATCH(B7,Confirmedcases!D:D,0)),_xlfn.IFNA(INDEX(Confirmedcases!L:L,MATCH(B7,Confirmedcases!K:K,0)),0))</f>
        <v>33568</v>
      </c>
      <c r="F7" s="15">
        <f>_xlfn.IFNA(INDEX(Confirmeddeaths!E:E,MATCH(B7,Confirmeddeaths!D:D,0)),_xlfn.IFNA(INDEX(Confirmeddeaths!L:L,MATCH(B7,Confirmeddeaths!K:K,0)),0))</f>
        <v>490</v>
      </c>
      <c r="G7" s="15">
        <f>_xlfn.IFNA(INDEX(Stringencyindex!$1:$1048576,MATCH(Data!$B7,Stringencyindex!B:B,0),MATCH(G$1,Stringencyindex!$1:$1,0)),"")</f>
        <v>53.558087138077951</v>
      </c>
      <c r="H7" s="15">
        <f>_xlfn.IFNA(INDEX(Stringencyindex!$1:$1048576,MATCH(Data!$B7,Stringencyindex!B:B,0),MATCH(H$1,Stringencyindex!$1:$1,0)),"")</f>
        <v>-42.886671305558423</v>
      </c>
      <c r="I7" s="15">
        <f>_xlfn.IFNA(INDEX(Policy!D:D,MATCH(Data!B7,Policy!A:A,0)),"")</f>
        <v>4.2851606060606064</v>
      </c>
      <c r="J7" s="19">
        <v>10047.718000000001</v>
      </c>
      <c r="K7" s="35">
        <v>46939.128047764149</v>
      </c>
      <c r="L7" s="19">
        <v>47971.78886481496</v>
      </c>
      <c r="M7" s="19">
        <v>0.531841302901226</v>
      </c>
      <c r="N7" s="19">
        <v>0.10167511933361154</v>
      </c>
      <c r="O7" s="19">
        <v>0.20631775761836554</v>
      </c>
      <c r="P7" s="19">
        <v>0.54292062513393313</v>
      </c>
      <c r="Q7" s="19">
        <v>0.37719070695374401</v>
      </c>
      <c r="R7" s="19">
        <v>5.6954618175293702E-2</v>
      </c>
      <c r="S7" s="19">
        <v>0.42761838869851615</v>
      </c>
      <c r="T7" s="19">
        <v>5.2303208820007316E-2</v>
      </c>
      <c r="U7" s="19">
        <v>8.6365063593274893E-2</v>
      </c>
      <c r="V7" s="19">
        <v>0.12919962321137543</v>
      </c>
      <c r="W7" s="19">
        <v>8.5299398796505596E-2</v>
      </c>
      <c r="X7" s="19">
        <v>0.16225969870502696</v>
      </c>
      <c r="Y7" s="19">
        <v>2.2837847997642919</v>
      </c>
      <c r="Z7" s="19">
        <v>1077.2841278968142</v>
      </c>
      <c r="AA7" s="19">
        <v>33.828069999999997</v>
      </c>
      <c r="AB7" s="19">
        <v>0.62180430211324744</v>
      </c>
      <c r="AC7" s="35">
        <v>70.05</v>
      </c>
      <c r="AD7" s="35">
        <v>81.1434</v>
      </c>
      <c r="AE7" s="19">
        <v>4.7</v>
      </c>
      <c r="AF7" s="19">
        <f t="shared" si="0"/>
        <v>47224.274600000004</v>
      </c>
      <c r="AG7" s="19">
        <f t="shared" si="1"/>
        <v>10047.718000000001</v>
      </c>
      <c r="AH7" s="19" t="s">
        <v>672</v>
      </c>
      <c r="AI7" s="19">
        <v>67.792000000000002</v>
      </c>
      <c r="AJ7" s="19">
        <v>24149.336515000003</v>
      </c>
      <c r="AK7" s="19">
        <v>17765.347113000003</v>
      </c>
      <c r="AL7" s="19">
        <v>81.992490000000004</v>
      </c>
      <c r="AM7" s="19">
        <v>1611.2929119999972</v>
      </c>
      <c r="AN7" s="19">
        <v>1223.8219999999999</v>
      </c>
      <c r="AO7" s="19">
        <v>2634.163</v>
      </c>
      <c r="AP7" s="19">
        <v>832.7189999999996</v>
      </c>
      <c r="AQ7" s="19">
        <v>723.697903</v>
      </c>
      <c r="AR7" s="35">
        <f t="shared" si="2"/>
        <v>21705.324603000005</v>
      </c>
      <c r="AS7" s="35">
        <f t="shared" si="3"/>
        <v>3857.9849999999997</v>
      </c>
      <c r="AT7" s="19">
        <v>5.7590885728125416E-2</v>
      </c>
      <c r="AU7" s="15">
        <f>IF(INDEX('ESCAP_policy tracker'!C:C, MATCH(Data!B7, 'ESCAP_policy tracker'!B:B, 0))="-","",  INDEX('ESCAP_policy tracker'!C:C, MATCH(Data!B7, 'ESCAP_policy tracker'!B:B, 0)))</f>
        <v>4.2699999999999996</v>
      </c>
      <c r="AW7" s="20">
        <f t="shared" si="4"/>
        <v>4.2699999999999996</v>
      </c>
      <c r="AX7" s="20">
        <f t="shared" si="5"/>
        <v>-2.1349999999999998</v>
      </c>
      <c r="AY7" s="47">
        <v>0.4</v>
      </c>
      <c r="AZ7" s="47">
        <v>0</v>
      </c>
      <c r="BA7" s="47">
        <v>0</v>
      </c>
      <c r="BB7" s="47">
        <v>0.4</v>
      </c>
      <c r="BC7" s="47">
        <f t="shared" si="6"/>
        <v>0.19999999999999996</v>
      </c>
      <c r="BD7" s="19">
        <v>51.2</v>
      </c>
      <c r="BE7" s="19">
        <v>0.70699999999999985</v>
      </c>
      <c r="BF7" s="19">
        <v>0.73999999999999977</v>
      </c>
      <c r="BG7" s="19">
        <v>0.74699999999999989</v>
      </c>
      <c r="BH7" s="19">
        <v>7.2639111633359992</v>
      </c>
      <c r="BI7" s="20">
        <v>-2</v>
      </c>
      <c r="BJ7" s="20">
        <v>2</v>
      </c>
      <c r="BK7" s="19">
        <v>2.9</v>
      </c>
      <c r="BL7" s="19">
        <v>3.2</v>
      </c>
      <c r="BT7" s="20"/>
      <c r="BU7" s="20"/>
      <c r="BV7" s="20"/>
      <c r="BW7" s="20"/>
    </row>
    <row r="8" spans="1:75">
      <c r="A8" s="19" t="s">
        <v>5</v>
      </c>
      <c r="B8" s="19" t="s">
        <v>93</v>
      </c>
      <c r="C8" s="19" t="s">
        <v>1378</v>
      </c>
      <c r="D8" s="19">
        <v>50</v>
      </c>
      <c r="E8" s="15">
        <f>_xlfn.IFNA(INDEX(Confirmedcases!E:E,MATCH(B8,Confirmedcases!D:D,0)),_xlfn.IFNA(INDEX(Confirmedcases!L:L,MATCH(B8,Confirmedcases!K:K,0)),0))</f>
        <v>257600</v>
      </c>
      <c r="F8" s="15">
        <f>_xlfn.IFNA(INDEX(Confirmeddeaths!E:E,MATCH(B8,Confirmeddeaths!D:D,0)),_xlfn.IFNA(INDEX(Confirmeddeaths!L:L,MATCH(B8,Confirmeddeaths!K:K,0)),0))</f>
        <v>3399</v>
      </c>
      <c r="G8" s="15">
        <f>_xlfn.IFNA(INDEX(Stringencyindex!$1:$1048576,MATCH(Data!$B8,Stringencyindex!B:B,0),MATCH(G$1,Stringencyindex!$1:$1,0)),"")</f>
        <v>52.785257243834621</v>
      </c>
      <c r="H8" s="15">
        <f>_xlfn.IFNA(INDEX(Stringencyindex!$1:$1048576,MATCH(Data!$B8,Stringencyindex!B:B,0),MATCH(H$1,Stringencyindex!$1:$1,0)),"")</f>
        <v>-41.796909746276029</v>
      </c>
      <c r="I8" s="15">
        <f>_xlfn.IFNA(INDEX(Policy!D:D,MATCH(Data!B8,Policy!A:A,0)),"")</f>
        <v>2.0585083573487033</v>
      </c>
      <c r="J8" s="19">
        <v>163046.16099999999</v>
      </c>
      <c r="K8" s="35">
        <v>269627.6155283663</v>
      </c>
      <c r="L8" s="19">
        <v>291602.26619392808</v>
      </c>
      <c r="M8" s="19">
        <v>0.7080850732552838</v>
      </c>
      <c r="N8" s="19">
        <v>6.3566947716426445E-2</v>
      </c>
      <c r="O8" s="19">
        <v>0.31234924044846796</v>
      </c>
      <c r="P8" s="19">
        <v>0.14800958178108992</v>
      </c>
      <c r="Q8" s="19">
        <v>0.23443934809798073</v>
      </c>
      <c r="R8" s="19">
        <v>0.13824920865148199</v>
      </c>
      <c r="S8" s="19">
        <v>3.2053221095046866E-2</v>
      </c>
      <c r="T8" s="19">
        <v>0.18988807651448625</v>
      </c>
      <c r="U8" s="19">
        <v>7.9806740405266294E-2</v>
      </c>
      <c r="V8" s="19">
        <v>0.14186965455058875</v>
      </c>
      <c r="W8" s="19">
        <v>9.6145849631330493E-2</v>
      </c>
      <c r="X8" s="19">
        <v>0.32198724915179933</v>
      </c>
      <c r="Y8" s="19">
        <v>5.7795473747102832</v>
      </c>
      <c r="Z8" s="19">
        <v>18348.040073124001</v>
      </c>
      <c r="AA8" s="19">
        <v>4.5936360000000001</v>
      </c>
      <c r="AB8" s="19">
        <v>0</v>
      </c>
      <c r="AC8" s="35">
        <v>86.55</v>
      </c>
      <c r="AD8" s="35">
        <v>33.387500000000003</v>
      </c>
      <c r="AE8" s="19">
        <v>0.8</v>
      </c>
      <c r="AF8" s="19">
        <f t="shared" si="0"/>
        <v>130436.92879999999</v>
      </c>
      <c r="AG8" s="19">
        <f t="shared" si="1"/>
        <v>163046.16099999999</v>
      </c>
      <c r="AH8" s="19">
        <v>91.3</v>
      </c>
      <c r="AI8" s="19">
        <v>59.225999999999999</v>
      </c>
      <c r="AJ8" s="19">
        <v>43971.962085859996</v>
      </c>
      <c r="AK8" s="19">
        <v>83.467538000000005</v>
      </c>
      <c r="AL8" s="19">
        <v>418.36368300000004</v>
      </c>
      <c r="AM8" s="19">
        <v>37968.829365999998</v>
      </c>
      <c r="AN8" s="19">
        <v>747.52606581999999</v>
      </c>
      <c r="AO8" s="19">
        <v>351.42844947999998</v>
      </c>
      <c r="AP8" s="19">
        <v>4402.3469835599999</v>
      </c>
      <c r="AQ8" s="19">
        <v>4734.7441410000001</v>
      </c>
      <c r="AR8" s="35">
        <f t="shared" si="2"/>
        <v>1600.7857363000001</v>
      </c>
      <c r="AS8" s="35">
        <f t="shared" si="3"/>
        <v>1098.9545152999999</v>
      </c>
      <c r="AT8" s="19">
        <v>9.8265951117755459E-3</v>
      </c>
      <c r="AU8" s="15">
        <f>IF(INDEX('ESCAP_policy tracker'!C:C, MATCH(Data!B8, 'ESCAP_policy tracker'!B:B, 0))="-","",  INDEX('ESCAP_policy tracker'!C:C, MATCH(Data!B8, 'ESCAP_policy tracker'!B:B, 0)))</f>
        <v>3.7</v>
      </c>
      <c r="AW8" s="20">
        <f t="shared" si="4"/>
        <v>3.7</v>
      </c>
      <c r="AX8" s="20">
        <f t="shared" si="5"/>
        <v>-1.85</v>
      </c>
      <c r="AY8" s="47">
        <v>7.0763500931098691E-2</v>
      </c>
      <c r="AZ8" s="47">
        <v>9.3109869646182494E-2</v>
      </c>
      <c r="BA8" s="47">
        <v>0.37243947858472998</v>
      </c>
      <c r="BB8" s="47">
        <v>0.27746741154562382</v>
      </c>
      <c r="BC8" s="47">
        <f t="shared" si="6"/>
        <v>0.18621973929236496</v>
      </c>
      <c r="BD8" s="19">
        <v>75.886927971029536</v>
      </c>
      <c r="BE8" s="19">
        <v>1.71</v>
      </c>
      <c r="BF8" s="19">
        <v>1.8199999999999998</v>
      </c>
      <c r="BG8" s="19">
        <v>1.8840000000000003</v>
      </c>
      <c r="BH8" s="19">
        <v>5</v>
      </c>
      <c r="BI8" s="20">
        <v>3.8</v>
      </c>
      <c r="BJ8" s="20">
        <v>5.7</v>
      </c>
      <c r="BK8" s="19">
        <v>5.6472565374999997</v>
      </c>
      <c r="BL8" s="19">
        <v>5.5</v>
      </c>
      <c r="BT8" s="20"/>
      <c r="BU8" s="20"/>
      <c r="BV8" s="20"/>
      <c r="BW8" s="20"/>
    </row>
    <row r="9" spans="1:75">
      <c r="A9" s="19" t="s">
        <v>6</v>
      </c>
      <c r="B9" s="19" t="s">
        <v>106</v>
      </c>
      <c r="C9" s="19" t="s">
        <v>1378</v>
      </c>
      <c r="D9" s="19">
        <v>64</v>
      </c>
      <c r="E9" s="15">
        <f>_xlfn.IFNA(INDEX(Confirmedcases!E:E,MATCH(B9,Confirmedcases!D:D,0)),_xlfn.IFNA(INDEX(Confirmedcases!L:L,MATCH(B9,Confirmedcases!K:K,0)),0))</f>
        <v>110</v>
      </c>
      <c r="F9" s="15">
        <f>_xlfn.IFNA(INDEX(Confirmeddeaths!E:E,MATCH(B9,Confirmeddeaths!D:D,0)),_xlfn.IFNA(INDEX(Confirmeddeaths!L:L,MATCH(B9,Confirmeddeaths!K:K,0)),0))</f>
        <v>0</v>
      </c>
      <c r="G9" s="15">
        <f>_xlfn.IFNA(INDEX(Stringencyindex!$1:$1048576,MATCH(Data!$B9,Stringencyindex!B:B,0),MATCH(G$1,Stringencyindex!$1:$1,0)),"")</f>
        <v>48.021429067890111</v>
      </c>
      <c r="H9" s="15">
        <f>_xlfn.IFNA(INDEX(Stringencyindex!$1:$1048576,MATCH(Data!$B9,Stringencyindex!B:B,0),MATCH(H$1,Stringencyindex!$1:$1,0)),"")</f>
        <v>-39.001901360980931</v>
      </c>
      <c r="I9" s="15">
        <f>_xlfn.IFNA(INDEX(Policy!D:D,MATCH(Data!B9,Policy!A:A,0)),"")</f>
        <v>1.685432793807178</v>
      </c>
      <c r="J9" s="19">
        <v>763.09199999999998</v>
      </c>
      <c r="K9" s="35">
        <v>2658.3120584392905</v>
      </c>
      <c r="L9" s="19">
        <v>2817.8107819456482</v>
      </c>
      <c r="M9" s="19">
        <v>0.42908741051183907</v>
      </c>
      <c r="N9" s="19">
        <v>0.1765220475937325</v>
      </c>
      <c r="O9" s="19">
        <v>0.51788351070507099</v>
      </c>
      <c r="P9" s="19">
        <v>0.28415848135225813</v>
      </c>
      <c r="Q9" s="19">
        <v>0.46950443526377927</v>
      </c>
      <c r="R9" s="19">
        <v>0.17726515415157881</v>
      </c>
      <c r="S9" s="19">
        <v>0.18467238867509506</v>
      </c>
      <c r="T9" s="19">
        <v>7.919852672203273E-2</v>
      </c>
      <c r="U9" s="19">
        <v>0.16696094683163765</v>
      </c>
      <c r="V9" s="19">
        <v>0.10394403487543229</v>
      </c>
      <c r="W9" s="19">
        <v>9.3959543117706504E-2</v>
      </c>
      <c r="X9" s="19">
        <v>0.19399940563228363</v>
      </c>
      <c r="Y9" s="19">
        <v>1.6598945779631475</v>
      </c>
      <c r="Z9" s="19">
        <v>47.174203905712652</v>
      </c>
      <c r="AA9" s="19">
        <v>8.3584800000000001</v>
      </c>
      <c r="AB9" s="19">
        <v>0</v>
      </c>
      <c r="AC9" s="35">
        <v>74.19</v>
      </c>
      <c r="AD9" s="35">
        <v>3.2</v>
      </c>
      <c r="AE9" s="19">
        <v>1.7</v>
      </c>
      <c r="AF9" s="19">
        <f t="shared" si="0"/>
        <v>1297.2564</v>
      </c>
      <c r="AG9" s="19">
        <f t="shared" si="1"/>
        <v>763.09199999999998</v>
      </c>
      <c r="AH9" s="19" t="s">
        <v>672</v>
      </c>
      <c r="AI9" s="19">
        <v>71.197999999999993</v>
      </c>
      <c r="AJ9" s="19">
        <v>785.70860800000003</v>
      </c>
      <c r="AK9" s="19">
        <v>91.803613999999996</v>
      </c>
      <c r="AL9" s="19">
        <v>9.9223860000000013</v>
      </c>
      <c r="AM9" s="19">
        <v>499.3136080000001</v>
      </c>
      <c r="AN9" s="19">
        <v>75.649000000000001</v>
      </c>
      <c r="AO9" s="19">
        <v>102.43899999999999</v>
      </c>
      <c r="AP9" s="19">
        <v>6.5810000000000173</v>
      </c>
      <c r="AQ9" s="19">
        <v>191.85792600000002</v>
      </c>
      <c r="AR9" s="35">
        <f t="shared" si="2"/>
        <v>279.81399999999996</v>
      </c>
      <c r="AS9" s="35">
        <f t="shared" si="3"/>
        <v>178.08799999999999</v>
      </c>
      <c r="AT9" s="19">
        <v>0</v>
      </c>
      <c r="AU9" s="15">
        <f>IF(INDEX('ESCAP_policy tracker'!C:C, MATCH(Data!B9, 'ESCAP_policy tracker'!B:B, 0))="-","",  INDEX('ESCAP_policy tracker'!C:C, MATCH(Data!B9, 'ESCAP_policy tracker'!B:B, 0)))</f>
        <v>14</v>
      </c>
      <c r="AW9" s="20">
        <f t="shared" si="4"/>
        <v>14</v>
      </c>
      <c r="AX9" s="20">
        <f t="shared" si="5"/>
        <v>-7</v>
      </c>
      <c r="AY9" s="47">
        <v>0.25</v>
      </c>
      <c r="AZ9" s="47">
        <v>0.05</v>
      </c>
      <c r="BA9" s="47">
        <v>0.2</v>
      </c>
      <c r="BB9" s="47">
        <v>0.5</v>
      </c>
      <c r="BC9" s="47">
        <f t="shared" si="6"/>
        <v>0</v>
      </c>
      <c r="BD9" s="19">
        <v>51.2</v>
      </c>
      <c r="BE9" s="19">
        <v>0.81400000000000006</v>
      </c>
      <c r="BF9" s="19">
        <v>0.92899999999999994</v>
      </c>
      <c r="BG9" s="19">
        <v>1.2599999999999998</v>
      </c>
      <c r="BH9" s="19">
        <v>5</v>
      </c>
      <c r="BI9" s="20">
        <v>3.1</v>
      </c>
      <c r="BJ9" s="20">
        <v>5.6</v>
      </c>
      <c r="BK9" s="19">
        <v>2.5</v>
      </c>
      <c r="BL9" s="19">
        <v>3</v>
      </c>
      <c r="BT9" s="20"/>
      <c r="BU9" s="20"/>
      <c r="BV9" s="20"/>
      <c r="BW9" s="20"/>
    </row>
    <row r="10" spans="1:75">
      <c r="A10" s="19" t="s">
        <v>7</v>
      </c>
      <c r="B10" s="19" t="s">
        <v>123</v>
      </c>
      <c r="C10" s="19" t="s">
        <v>1378</v>
      </c>
      <c r="D10" s="19">
        <v>96</v>
      </c>
      <c r="E10" s="15">
        <f>_xlfn.IFNA(INDEX(Confirmedcases!E:E,MATCH(B10,Confirmedcases!D:D,0)),_xlfn.IFNA(INDEX(Confirmedcases!L:L,MATCH(B10,Confirmedcases!K:K,0)),0))</f>
        <v>142</v>
      </c>
      <c r="F10" s="15">
        <f>_xlfn.IFNA(INDEX(Confirmeddeaths!E:E,MATCH(B10,Confirmeddeaths!D:D,0)),_xlfn.IFNA(INDEX(Confirmeddeaths!L:L,MATCH(B10,Confirmeddeaths!K:K,0)),0))</f>
        <v>3</v>
      </c>
      <c r="G10" s="15">
        <f>_xlfn.IFNA(INDEX(Stringencyindex!$1:$1048576,MATCH(Data!$B10,Stringencyindex!B:B,0),MATCH(G$1,Stringencyindex!$1:$1,0)),"")</f>
        <v>32.212725260677985</v>
      </c>
      <c r="H10" s="15">
        <f>_xlfn.IFNA(INDEX(Stringencyindex!$1:$1048576,MATCH(Data!$B10,Stringencyindex!B:B,0),MATCH(H$1,Stringencyindex!$1:$1,0)),"")</f>
        <v>-27.25843317693775</v>
      </c>
      <c r="I10" s="15">
        <f>_xlfn.IFNA(INDEX(Policy!D:D,MATCH(Data!B10,Policy!A:A,0)),"")</f>
        <v>0.20601695867026062</v>
      </c>
      <c r="J10" s="19">
        <v>433.28500000000003</v>
      </c>
      <c r="K10" s="35">
        <v>13566.912772254003</v>
      </c>
      <c r="L10" s="19">
        <v>13906.085591560352</v>
      </c>
      <c r="M10" s="19">
        <v>0.19532536600334424</v>
      </c>
      <c r="N10" s="19">
        <v>0.24141728543732932</v>
      </c>
      <c r="O10" s="19">
        <v>0.40891488114733304</v>
      </c>
      <c r="P10" s="19">
        <v>0.51933239938139641</v>
      </c>
      <c r="Q10" s="19">
        <v>0.41964821887848941</v>
      </c>
      <c r="R10" s="19">
        <v>1.0016155709756218E-2</v>
      </c>
      <c r="S10" s="19">
        <v>0.45947223308508373</v>
      </c>
      <c r="T10" s="19">
        <v>0.13844833591875524</v>
      </c>
      <c r="U10" s="19">
        <v>2.4567618677078233E-2</v>
      </c>
      <c r="V10" s="19">
        <v>5.810412845042838E-2</v>
      </c>
      <c r="W10" s="19">
        <v>3.4614656346935523E-2</v>
      </c>
      <c r="X10" s="19">
        <v>0.27477687175818027</v>
      </c>
      <c r="Y10" s="19">
        <v>0</v>
      </c>
      <c r="Z10" s="19">
        <v>0</v>
      </c>
      <c r="AA10" s="19">
        <v>74.616190000000003</v>
      </c>
      <c r="AB10" s="19">
        <v>0.74325281715163793</v>
      </c>
      <c r="AC10" s="35">
        <v>63.28</v>
      </c>
      <c r="AD10" s="35">
        <v>81.7</v>
      </c>
      <c r="AE10" s="19">
        <v>2.7</v>
      </c>
      <c r="AF10" s="19">
        <f t="shared" si="0"/>
        <v>1169.8695000000002</v>
      </c>
      <c r="AG10" s="19">
        <f t="shared" si="1"/>
        <v>433.28500000000003</v>
      </c>
      <c r="AH10" s="19">
        <v>30.73</v>
      </c>
      <c r="AI10" s="19">
        <v>8.7910000000000004</v>
      </c>
      <c r="AJ10" s="19">
        <v>7154.73407219</v>
      </c>
      <c r="AK10" s="19">
        <v>6015.5670060000002</v>
      </c>
      <c r="AL10" s="19">
        <v>142.16912200000002</v>
      </c>
      <c r="AM10" s="19">
        <v>415.90081499999906</v>
      </c>
      <c r="AN10" s="19">
        <v>347.339</v>
      </c>
      <c r="AO10" s="19">
        <v>177.37299999999999</v>
      </c>
      <c r="AP10" s="19">
        <v>56.385129190000043</v>
      </c>
      <c r="AQ10" s="19">
        <v>274.24862099999996</v>
      </c>
      <c r="AR10" s="35">
        <f t="shared" si="2"/>
        <v>6682.448128</v>
      </c>
      <c r="AS10" s="35">
        <f t="shared" si="3"/>
        <v>524.71199999999999</v>
      </c>
      <c r="AT10" s="19">
        <v>1.7074173554892769E-2</v>
      </c>
      <c r="AU10" s="15">
        <f>IF(INDEX('ESCAP_policy tracker'!C:C, MATCH(Data!B10, 'ESCAP_policy tracker'!B:B, 0))="-","",  INDEX('ESCAP_policy tracker'!C:C, MATCH(Data!B10, 'ESCAP_policy tracker'!B:B, 0)))</f>
        <v>3.2</v>
      </c>
      <c r="AW10" s="20">
        <f t="shared" si="4"/>
        <v>3.2</v>
      </c>
      <c r="AX10" s="20">
        <f t="shared" si="5"/>
        <v>-1.6</v>
      </c>
      <c r="AY10" s="47">
        <v>0.3</v>
      </c>
      <c r="AZ10" s="47">
        <v>0.3</v>
      </c>
      <c r="BA10" s="47">
        <v>0.3</v>
      </c>
      <c r="BB10" s="47">
        <v>0</v>
      </c>
      <c r="BC10" s="47">
        <f t="shared" si="6"/>
        <v>9.9999999999999978E-2</v>
      </c>
      <c r="BD10" s="19">
        <v>51.2</v>
      </c>
      <c r="BE10" s="19">
        <v>0</v>
      </c>
      <c r="BF10" s="19">
        <v>0</v>
      </c>
      <c r="BG10" s="19">
        <v>0</v>
      </c>
      <c r="BH10" s="19">
        <v>5</v>
      </c>
      <c r="BI10" s="20">
        <v>1</v>
      </c>
      <c r="BJ10" s="20">
        <v>2</v>
      </c>
      <c r="BK10" s="19">
        <v>0.9</v>
      </c>
      <c r="BL10" s="19">
        <v>1</v>
      </c>
      <c r="BT10" s="20"/>
      <c r="BU10" s="20"/>
      <c r="BV10" s="20"/>
      <c r="BW10" s="20"/>
    </row>
    <row r="11" spans="1:75">
      <c r="A11" s="19" t="s">
        <v>8</v>
      </c>
      <c r="B11" s="19" t="s">
        <v>132</v>
      </c>
      <c r="C11" s="19" t="s">
        <v>1378</v>
      </c>
      <c r="D11" s="19">
        <v>116</v>
      </c>
      <c r="E11" s="15">
        <f>_xlfn.IFNA(INDEX(Confirmedcases!E:E,MATCH(B11,Confirmedcases!D:D,0)),_xlfn.IFNA(INDEX(Confirmedcases!L:L,MATCH(B11,Confirmedcases!K:K,0)),0))</f>
        <v>251</v>
      </c>
      <c r="F11" s="15">
        <f>_xlfn.IFNA(INDEX(Confirmeddeaths!E:E,MATCH(B11,Confirmeddeaths!D:D,0)),_xlfn.IFNA(INDEX(Confirmeddeaths!L:L,MATCH(B11,Confirmeddeaths!K:K,0)),0))</f>
        <v>0</v>
      </c>
      <c r="G11" s="15">
        <f>_xlfn.IFNA(INDEX(Stringencyindex!$1:$1048576,MATCH(Data!$B11,Stringencyindex!B:B,0),MATCH(G$1,Stringencyindex!$1:$1,0)),"")</f>
        <v>29.040627377392411</v>
      </c>
      <c r="H11" s="15">
        <f>_xlfn.IFNA(INDEX(Stringencyindex!$1:$1048576,MATCH(Data!$B11,Stringencyindex!B:B,0),MATCH(H$1,Stringencyindex!$1:$1,0)),"")</f>
        <v>-23.704919461132647</v>
      </c>
      <c r="I11" s="15">
        <f>_xlfn.IFNA(INDEX(Policy!D:D,MATCH(Data!B11,Policy!A:A,0)),"")</f>
        <v>0.2</v>
      </c>
      <c r="J11" s="19">
        <v>16486.542000000001</v>
      </c>
      <c r="K11" s="35">
        <v>24571.753581795925</v>
      </c>
      <c r="L11" s="19">
        <v>26316.348086103437</v>
      </c>
      <c r="M11" s="19">
        <v>0.70627030996505646</v>
      </c>
      <c r="N11" s="19">
        <v>4.9262731710895263E-2</v>
      </c>
      <c r="O11" s="19">
        <v>0.22551029727028615</v>
      </c>
      <c r="P11" s="19">
        <v>0.61595727255880017</v>
      </c>
      <c r="Q11" s="19">
        <v>0.63302885204986836</v>
      </c>
      <c r="R11" s="19">
        <v>0.23469367377032979</v>
      </c>
      <c r="S11" s="19">
        <v>2.538978288929979E-2</v>
      </c>
      <c r="T11" s="19">
        <v>0.17431116293814417</v>
      </c>
      <c r="U11" s="19">
        <v>0.14455615117088452</v>
      </c>
      <c r="V11" s="19">
        <v>0.14836707460504947</v>
      </c>
      <c r="W11" s="19">
        <v>8.4695241543787492E-2</v>
      </c>
      <c r="X11" s="19">
        <v>0.18798691308251544</v>
      </c>
      <c r="Y11" s="19">
        <v>5.8925425980097268</v>
      </c>
      <c r="Z11" s="19">
        <v>1575.076636448</v>
      </c>
      <c r="AA11" s="19">
        <v>7.4575339999999999</v>
      </c>
      <c r="AB11" s="19">
        <v>0</v>
      </c>
      <c r="AC11" s="35">
        <v>86.95</v>
      </c>
      <c r="AD11" s="35">
        <v>3.1778499999999998</v>
      </c>
      <c r="AE11" s="19">
        <v>0.8</v>
      </c>
      <c r="AF11" s="19">
        <f t="shared" si="0"/>
        <v>13189.233600000001</v>
      </c>
      <c r="AG11" s="19">
        <f t="shared" si="1"/>
        <v>16486.542000000001</v>
      </c>
      <c r="AH11" s="19">
        <v>90.56</v>
      </c>
      <c r="AI11" s="19">
        <v>50.133000000000003</v>
      </c>
      <c r="AJ11" s="19">
        <v>19401.236414000003</v>
      </c>
      <c r="AK11" s="19">
        <v>3.6579789999999996</v>
      </c>
      <c r="AL11" s="19">
        <v>835.09562399999993</v>
      </c>
      <c r="AM11" s="19">
        <v>13111.245811000003</v>
      </c>
      <c r="AN11" s="19">
        <v>687.923</v>
      </c>
      <c r="AO11" s="19">
        <v>4361.7809999999999</v>
      </c>
      <c r="AP11" s="19">
        <v>401.53300000000036</v>
      </c>
      <c r="AQ11" s="19">
        <v>1813.4819669999999</v>
      </c>
      <c r="AR11" s="35">
        <f t="shared" si="2"/>
        <v>5888.4576029999989</v>
      </c>
      <c r="AS11" s="35">
        <f t="shared" si="3"/>
        <v>5049.7039999999997</v>
      </c>
      <c r="AT11" s="19">
        <v>0</v>
      </c>
      <c r="AU11" s="15">
        <f>IF(INDEX('ESCAP_policy tracker'!C:C, MATCH(Data!B11, 'ESCAP_policy tracker'!B:B, 0))="-","",  INDEX('ESCAP_policy tracker'!C:C, MATCH(Data!B11, 'ESCAP_policy tracker'!B:B, 0)))</f>
        <v>6.81</v>
      </c>
      <c r="AW11" s="20">
        <f t="shared" si="4"/>
        <v>6.81</v>
      </c>
      <c r="AX11" s="20">
        <f t="shared" si="5"/>
        <v>-3.4049999999999998</v>
      </c>
      <c r="AY11" s="47">
        <v>0.25</v>
      </c>
      <c r="AZ11" s="47">
        <v>0.25</v>
      </c>
      <c r="BA11" s="47">
        <v>0</v>
      </c>
      <c r="BB11" s="47">
        <v>0.25</v>
      </c>
      <c r="BC11" s="47">
        <f t="shared" si="6"/>
        <v>0.25</v>
      </c>
      <c r="BD11" s="19">
        <v>51.2</v>
      </c>
      <c r="BE11" s="19">
        <v>0.34600000000000009</v>
      </c>
      <c r="BF11" s="19">
        <v>0.34599999999999986</v>
      </c>
      <c r="BG11" s="19">
        <v>0.34599999999999986</v>
      </c>
      <c r="BH11" s="19">
        <v>5</v>
      </c>
      <c r="BI11" s="20">
        <v>-1.5</v>
      </c>
      <c r="BJ11" s="20">
        <v>6.3</v>
      </c>
      <c r="BK11" s="19">
        <v>2.1</v>
      </c>
      <c r="BL11" s="19">
        <v>2</v>
      </c>
      <c r="BT11" s="20"/>
      <c r="BU11" s="20"/>
      <c r="BV11" s="20"/>
      <c r="BW11" s="20"/>
    </row>
    <row r="12" spans="1:75">
      <c r="A12" s="19" t="s">
        <v>9</v>
      </c>
      <c r="B12" s="19" t="s">
        <v>145</v>
      </c>
      <c r="C12" s="19" t="s">
        <v>1378</v>
      </c>
      <c r="D12" s="19">
        <v>156</v>
      </c>
      <c r="E12" s="15">
        <f>_xlfn.IFNA(INDEX(Confirmedcases!E:E,MATCH(B12,Confirmedcases!D:D,0)),_xlfn.IFNA(INDEX(Confirmedcases!L:L,MATCH(B12,Confirmedcases!K:K,0)),0))</f>
        <v>89270</v>
      </c>
      <c r="F12" s="15">
        <f>_xlfn.IFNA(INDEX(Confirmeddeaths!E:E,MATCH(B12,Confirmeddeaths!D:D,0)),_xlfn.IFNA(INDEX(Confirmeddeaths!L:L,MATCH(B12,Confirmeddeaths!K:K,0)),0))</f>
        <v>4693</v>
      </c>
      <c r="G12" s="15">
        <f>_xlfn.IFNA(INDEX(Stringencyindex!$1:$1048576,MATCH(Data!$B12,Stringencyindex!B:B,0),MATCH(G$1,Stringencyindex!$1:$1,0)),"")</f>
        <v>60.200138925841685</v>
      </c>
      <c r="H12" s="15">
        <f>_xlfn.IFNA(INDEX(Stringencyindex!$1:$1048576,MATCH(Data!$B12,Stringencyindex!B:B,0),MATCH(H$1,Stringencyindex!$1:$1,0)),"")</f>
        <v>-48.957970590880748</v>
      </c>
      <c r="I12" s="15">
        <f>_xlfn.IFNA(INDEX(Policy!D:D,MATCH(Data!B12,Policy!A:A,0)),"")</f>
        <v>4.0999999999999996</v>
      </c>
      <c r="J12" s="19">
        <v>1433783.686</v>
      </c>
      <c r="K12" s="35">
        <v>13608151.864731668</v>
      </c>
      <c r="L12" s="19">
        <v>14438249.128480298</v>
      </c>
      <c r="M12" s="19">
        <v>0.3867665508361291</v>
      </c>
      <c r="N12" s="19">
        <v>0.14676175248622836</v>
      </c>
      <c r="O12" s="19">
        <v>0.42293433535911817</v>
      </c>
      <c r="P12" s="19">
        <v>0.19451590101020813</v>
      </c>
      <c r="Q12" s="19">
        <v>0.1869312078517443</v>
      </c>
      <c r="R12" s="19">
        <v>7.5016433239506339E-2</v>
      </c>
      <c r="S12" s="19">
        <v>4.8282107876414522E-2</v>
      </c>
      <c r="T12" s="19">
        <v>0.29066825740911961</v>
      </c>
      <c r="U12" s="19">
        <v>6.8651954539183976E-2</v>
      </c>
      <c r="V12" s="19">
        <v>0.11132184113594727</v>
      </c>
      <c r="W12" s="19">
        <v>4.5040293925621575E-2</v>
      </c>
      <c r="X12" s="19">
        <v>0.36101911187420682</v>
      </c>
      <c r="Y12" s="19">
        <v>0.48371772739539592</v>
      </c>
      <c r="Z12" s="19">
        <v>68398.47511360464</v>
      </c>
      <c r="AA12" s="19">
        <v>13.12405</v>
      </c>
      <c r="AB12" s="19">
        <v>0</v>
      </c>
      <c r="AC12" s="35">
        <v>70.569999999999993</v>
      </c>
      <c r="AD12" s="35">
        <v>100</v>
      </c>
      <c r="AE12" s="19">
        <v>4.2</v>
      </c>
      <c r="AF12" s="19">
        <f t="shared" si="0"/>
        <v>6021891.4812000003</v>
      </c>
      <c r="AG12" s="19">
        <f t="shared" si="1"/>
        <v>1433783.686</v>
      </c>
      <c r="AH12" s="19" t="s">
        <v>672</v>
      </c>
      <c r="AI12" s="19">
        <v>46.500999999999998</v>
      </c>
      <c r="AJ12" s="19">
        <v>2753564.2592227897</v>
      </c>
      <c r="AK12" s="19">
        <v>40894.314018999998</v>
      </c>
      <c r="AL12" s="19">
        <v>1152146.9603900001</v>
      </c>
      <c r="AM12" s="19">
        <v>1293681.7466919997</v>
      </c>
      <c r="AN12" s="19">
        <v>42300.63701033</v>
      </c>
      <c r="AO12" s="19">
        <v>39459.164326760001</v>
      </c>
      <c r="AP12" s="19">
        <v>185081.43678470002</v>
      </c>
      <c r="AQ12" s="19">
        <v>361493.44817299995</v>
      </c>
      <c r="AR12" s="35">
        <f t="shared" si="2"/>
        <v>1274801.0757460902</v>
      </c>
      <c r="AS12" s="35">
        <f t="shared" si="3"/>
        <v>81759.801337090001</v>
      </c>
      <c r="AT12" s="19">
        <v>3.3145899850217024E-3</v>
      </c>
      <c r="AU12" s="15">
        <f>IF(INDEX('ESCAP_policy tracker'!C:C, MATCH(Data!B12, 'ESCAP_policy tracker'!B:B, 0))="-","",  INDEX('ESCAP_policy tracker'!C:C, MATCH(Data!B12, 'ESCAP_policy tracker'!B:B, 0)))</f>
        <v>4.0999999999999996</v>
      </c>
      <c r="AW12" s="20">
        <f t="shared" si="4"/>
        <v>4.0999999999999996</v>
      </c>
      <c r="AX12" s="20">
        <f t="shared" si="5"/>
        <v>-2.0499999999999998</v>
      </c>
      <c r="AY12" s="47">
        <v>0.25</v>
      </c>
      <c r="AZ12" s="47">
        <v>0</v>
      </c>
      <c r="BA12" s="47">
        <v>0</v>
      </c>
      <c r="BB12" s="47">
        <v>0.5</v>
      </c>
      <c r="BC12" s="47">
        <f t="shared" si="6"/>
        <v>0.25</v>
      </c>
      <c r="BD12" s="19">
        <v>3.36601399498422</v>
      </c>
      <c r="BE12" s="19">
        <v>1.125</v>
      </c>
      <c r="BF12" s="19">
        <v>1.2110000000000003</v>
      </c>
      <c r="BG12" s="19">
        <v>1.3029999999999999</v>
      </c>
      <c r="BH12" s="19">
        <v>7.4396169605279985</v>
      </c>
      <c r="BI12" s="20">
        <v>1.4</v>
      </c>
      <c r="BJ12" s="20">
        <v>7.6</v>
      </c>
      <c r="BK12" s="19">
        <v>3</v>
      </c>
      <c r="BL12" s="19">
        <v>2</v>
      </c>
      <c r="BT12" s="20"/>
      <c r="BU12" s="20"/>
      <c r="BV12" s="20"/>
      <c r="BW12" s="20"/>
    </row>
    <row r="13" spans="1:75">
      <c r="A13" s="19" t="s">
        <v>10</v>
      </c>
      <c r="B13" s="19" t="s">
        <v>160</v>
      </c>
      <c r="C13" s="19" t="s">
        <v>1378</v>
      </c>
      <c r="D13" s="19">
        <v>184</v>
      </c>
      <c r="E13" s="15">
        <f>_xlfn.IFNA(INDEX(Confirmedcases!E:E,MATCH(B13,Confirmedcases!D:D,0)),_xlfn.IFNA(INDEX(Confirmedcases!L:L,MATCH(B13,Confirmedcases!K:K,0)),0))</f>
        <v>0</v>
      </c>
      <c r="F13" s="15">
        <f>_xlfn.IFNA(INDEX(Confirmeddeaths!E:E,MATCH(B13,Confirmeddeaths!D:D,0)),_xlfn.IFNA(INDEX(Confirmeddeaths!L:L,MATCH(B13,Confirmeddeaths!K:K,0)),0))</f>
        <v>0</v>
      </c>
      <c r="G13" s="15" t="str">
        <f>_xlfn.IFNA(INDEX(Stringencyindex!$1:$1048576,MATCH(Data!$B13,Stringencyindex!B:B,0),MATCH(G$1,Stringencyindex!$1:$1,0)),"")</f>
        <v/>
      </c>
      <c r="H13" s="15" t="str">
        <f>_xlfn.IFNA(INDEX(Stringencyindex!$1:$1048576,MATCH(Data!$B13,Stringencyindex!B:B,0),MATCH(H$1,Stringencyindex!$1:$1,0)),"")</f>
        <v/>
      </c>
      <c r="I13" s="15" t="str">
        <f>_xlfn.IFNA(INDEX(Policy!D:D,MATCH(Data!B13,Policy!A:A,0)),"")</f>
        <v/>
      </c>
      <c r="J13" s="19">
        <v>17.547999999999998</v>
      </c>
      <c r="K13" s="35">
        <v>362.71389059626102</v>
      </c>
      <c r="L13" s="19">
        <v>377.94787400130406</v>
      </c>
      <c r="M13" s="19">
        <v>0.33876864934456041</v>
      </c>
      <c r="N13" s="19">
        <v>0.32310814988406494</v>
      </c>
      <c r="O13" s="19">
        <v>0.11029594133935124</v>
      </c>
      <c r="P13" s="19">
        <v>0.8457588243523001</v>
      </c>
      <c r="Q13" s="19">
        <v>0.60583476742769371</v>
      </c>
      <c r="R13" s="19">
        <v>3.0525773874501935E-2</v>
      </c>
      <c r="S13" s="19">
        <v>2.2560783916142253E-2</v>
      </c>
      <c r="T13" s="19">
        <v>2.4655953208540558E-2</v>
      </c>
      <c r="U13" s="19">
        <v>3.0977738933518642E-2</v>
      </c>
      <c r="V13" s="19">
        <v>0.33771142794582681</v>
      </c>
      <c r="W13" s="19">
        <v>0.15186106556847626</v>
      </c>
      <c r="X13" s="19">
        <v>0.40170725655299361</v>
      </c>
      <c r="Y13" s="19">
        <v>0</v>
      </c>
      <c r="Z13" s="19">
        <v>0</v>
      </c>
      <c r="AB13" s="19">
        <v>0</v>
      </c>
      <c r="AC13" s="35" t="s">
        <v>672</v>
      </c>
      <c r="AD13" s="35" t="s">
        <v>672</v>
      </c>
      <c r="AE13" s="19" t="s">
        <v>672</v>
      </c>
      <c r="AF13" s="19" t="str">
        <f t="shared" si="0"/>
        <v/>
      </c>
      <c r="AG13" s="19" t="str">
        <f t="shared" si="1"/>
        <v/>
      </c>
      <c r="AH13" s="19" t="s">
        <v>672</v>
      </c>
      <c r="AI13" s="19" t="s">
        <v>672</v>
      </c>
      <c r="AJ13" s="19">
        <f>15.598542+AO13</f>
        <v>30.598542000000002</v>
      </c>
      <c r="AK13" s="19">
        <v>2.6030000000000003E-3</v>
      </c>
      <c r="AL13" s="19">
        <v>3.1127800000000003</v>
      </c>
      <c r="AM13" s="19">
        <v>12.483158999999999</v>
      </c>
      <c r="AN13" s="19">
        <v>0</v>
      </c>
      <c r="AO13" s="15">
        <v>15</v>
      </c>
      <c r="AP13" s="19">
        <v>0</v>
      </c>
      <c r="AQ13" s="19">
        <v>18.742787</v>
      </c>
      <c r="AR13" s="35">
        <f t="shared" si="2"/>
        <v>18.115383000000001</v>
      </c>
      <c r="AS13" s="35">
        <f t="shared" si="3"/>
        <v>15</v>
      </c>
      <c r="AT13" s="19">
        <v>0</v>
      </c>
      <c r="AU13" s="15">
        <f>IF(INDEX('ESCAP_policy tracker'!C:C, MATCH(Data!B13, 'ESCAP_policy tracker'!B:B, 0))="-","",  INDEX('ESCAP_policy tracker'!C:C, MATCH(Data!B13, 'ESCAP_policy tracker'!B:B, 0)))</f>
        <v>11.135217355764512</v>
      </c>
      <c r="AV13" s="9">
        <v>3</v>
      </c>
      <c r="AW13" s="20">
        <f t="shared" si="4"/>
        <v>8.135217355764512</v>
      </c>
      <c r="AX13" s="20">
        <f t="shared" si="5"/>
        <v>-2.567608677882256</v>
      </c>
      <c r="AY13" s="47">
        <v>0.25</v>
      </c>
      <c r="AZ13" s="47">
        <v>0.25</v>
      </c>
      <c r="BA13" s="47">
        <v>0.5</v>
      </c>
      <c r="BB13" s="47">
        <v>0</v>
      </c>
      <c r="BC13" s="47">
        <f t="shared" si="6"/>
        <v>0</v>
      </c>
      <c r="BD13" s="19">
        <v>51.2</v>
      </c>
      <c r="BE13" s="19" t="e">
        <v>#N/A</v>
      </c>
      <c r="BF13" s="19" t="e">
        <v>#N/A</v>
      </c>
      <c r="BG13" s="19" t="e">
        <v>#N/A</v>
      </c>
      <c r="BH13" s="19">
        <v>5</v>
      </c>
      <c r="BI13" s="20">
        <v>-9</v>
      </c>
      <c r="BJ13" s="20">
        <v>1</v>
      </c>
      <c r="BK13" s="19">
        <v>1.5</v>
      </c>
      <c r="BL13" s="19">
        <v>1.7</v>
      </c>
      <c r="BT13" s="20"/>
      <c r="BU13" s="20"/>
      <c r="BV13" s="20"/>
      <c r="BW13" s="20"/>
    </row>
    <row r="14" spans="1:75">
      <c r="A14" s="19" t="s">
        <v>11</v>
      </c>
      <c r="B14" s="19" t="s">
        <v>207</v>
      </c>
      <c r="C14" s="19" t="s">
        <v>1378</v>
      </c>
      <c r="D14" s="19">
        <v>242</v>
      </c>
      <c r="E14" s="15">
        <f>_xlfn.IFNA(INDEX(Confirmedcases!E:E,MATCH(B14,Confirmedcases!D:D,0)),_xlfn.IFNA(INDEX(Confirmedcases!L:L,MATCH(B14,Confirmedcases!K:K,0)),0))</f>
        <v>27</v>
      </c>
      <c r="F14" s="15">
        <f>_xlfn.IFNA(INDEX(Confirmeddeaths!E:E,MATCH(B14,Confirmeddeaths!D:D,0)),_xlfn.IFNA(INDEX(Confirmeddeaths!L:L,MATCH(B14,Confirmeddeaths!K:K,0)),0))</f>
        <v>1</v>
      </c>
      <c r="G14" s="15">
        <f>_xlfn.IFNA(INDEX(Stringencyindex!$1:$1048576,MATCH(Data!$B14,Stringencyindex!B:B,0),MATCH(G$1,Stringencyindex!$1:$1,0)),"")</f>
        <v>43.397465490929605</v>
      </c>
      <c r="H14" s="15">
        <f>_xlfn.IFNA(INDEX(Stringencyindex!$1:$1048576,MATCH(Data!$B14,Stringencyindex!B:B,0),MATCH(H$1,Stringencyindex!$1:$1,0)),"")</f>
        <v>-36.409869449059485</v>
      </c>
      <c r="I14" s="15">
        <f>_xlfn.IFNA(INDEX(Policy!D:D,MATCH(Data!B14,Policy!A:A,0)),"")</f>
        <v>8.6999999999999993</v>
      </c>
      <c r="J14" s="19">
        <v>889.95299999999997</v>
      </c>
      <c r="K14" s="35">
        <v>5536.8132677727881</v>
      </c>
      <c r="L14" s="19">
        <v>5730.6017321448353</v>
      </c>
      <c r="M14" s="19">
        <v>0.58982410547080866</v>
      </c>
      <c r="N14" s="19">
        <v>0.17732462653811346</v>
      </c>
      <c r="O14" s="19">
        <v>0.18037793073735339</v>
      </c>
      <c r="P14" s="19">
        <v>0.48103873266342051</v>
      </c>
      <c r="Q14" s="19">
        <v>0.54009774745021666</v>
      </c>
      <c r="R14" s="19">
        <v>0.133960944596899</v>
      </c>
      <c r="S14" s="19">
        <v>2.9979689998571344E-2</v>
      </c>
      <c r="T14" s="19">
        <v>0.12994369911767731</v>
      </c>
      <c r="U14" s="19">
        <v>3.4043339615678264E-2</v>
      </c>
      <c r="V14" s="19">
        <v>0.17485900638666166</v>
      </c>
      <c r="W14" s="19">
        <v>0.12262063155414644</v>
      </c>
      <c r="X14" s="19">
        <v>0.37459268862249601</v>
      </c>
      <c r="Y14" s="19">
        <v>5.0428652398362122</v>
      </c>
      <c r="Z14" s="19">
        <v>287.84674788985097</v>
      </c>
      <c r="AA14" s="19">
        <v>8.2280700000000007</v>
      </c>
      <c r="AB14" s="19">
        <v>0</v>
      </c>
      <c r="AC14" s="35">
        <v>75.099999999999994</v>
      </c>
      <c r="AD14" s="35">
        <v>10.6</v>
      </c>
      <c r="AE14" s="19">
        <v>2.2999999999999998</v>
      </c>
      <c r="AF14" s="19">
        <f t="shared" si="0"/>
        <v>2046.8918999999999</v>
      </c>
      <c r="AG14" s="19">
        <f t="shared" si="1"/>
        <v>889.95299999999997</v>
      </c>
      <c r="AH14" s="19" t="s">
        <v>672</v>
      </c>
      <c r="AI14" s="19">
        <v>43.976999999999997</v>
      </c>
      <c r="AJ14" s="19">
        <v>2632.2813550000001</v>
      </c>
      <c r="AK14" s="19">
        <v>159.92926399999999</v>
      </c>
      <c r="AL14" s="19">
        <v>62.907574000000004</v>
      </c>
      <c r="AM14" s="19">
        <v>818.20351700000015</v>
      </c>
      <c r="AN14" s="19">
        <v>445.68700000000001</v>
      </c>
      <c r="AO14" s="19">
        <v>955.51800000000003</v>
      </c>
      <c r="AP14" s="19">
        <v>190.03600000000006</v>
      </c>
      <c r="AQ14" s="19">
        <v>556.12595599999997</v>
      </c>
      <c r="AR14" s="35">
        <f t="shared" si="2"/>
        <v>1624.0418380000001</v>
      </c>
      <c r="AS14" s="35">
        <f t="shared" si="3"/>
        <v>1401.2049999999999</v>
      </c>
      <c r="AT14" s="19">
        <v>0</v>
      </c>
      <c r="AU14" s="15">
        <f>IF(INDEX('ESCAP_policy tracker'!C:C, MATCH(Data!B14, 'ESCAP_policy tracker'!B:B, 0))="-","",  INDEX('ESCAP_policy tracker'!C:C, MATCH(Data!B14, 'ESCAP_policy tracker'!B:B, 0)))</f>
        <v>8.6999999999999993</v>
      </c>
      <c r="AW14" s="20">
        <f t="shared" si="4"/>
        <v>8.6999999999999993</v>
      </c>
      <c r="AX14" s="20">
        <f t="shared" si="5"/>
        <v>-4.3499999999999996</v>
      </c>
      <c r="AY14" s="47">
        <v>0.2</v>
      </c>
      <c r="AZ14" s="47">
        <v>0.2</v>
      </c>
      <c r="BA14" s="47">
        <v>0.4</v>
      </c>
      <c r="BB14" s="47">
        <v>0.2</v>
      </c>
      <c r="BC14" s="47">
        <f t="shared" si="6"/>
        <v>0</v>
      </c>
      <c r="BD14" s="19">
        <v>25.156520439597703</v>
      </c>
      <c r="BE14" s="19">
        <v>2.7199999999999998</v>
      </c>
      <c r="BF14" s="19">
        <v>2.7189999999999999</v>
      </c>
      <c r="BG14" s="19">
        <v>2.718</v>
      </c>
      <c r="BH14" s="19">
        <v>5</v>
      </c>
      <c r="BI14" s="20">
        <v>-15</v>
      </c>
      <c r="BJ14" s="20">
        <v>5.3</v>
      </c>
      <c r="BK14" s="19">
        <v>1.5</v>
      </c>
      <c r="BL14" s="19">
        <v>3.5</v>
      </c>
      <c r="BT14" s="20"/>
      <c r="BU14" s="20"/>
      <c r="BV14" s="20"/>
      <c r="BW14" s="20"/>
    </row>
    <row r="15" spans="1:75">
      <c r="A15" s="19" t="s">
        <v>12</v>
      </c>
      <c r="B15" s="19" t="s">
        <v>214</v>
      </c>
      <c r="C15" s="19" t="s">
        <v>1378</v>
      </c>
      <c r="D15" s="19">
        <v>258</v>
      </c>
      <c r="E15" s="15">
        <f>_xlfn.IFNA(INDEX(Confirmedcases!E:E,MATCH(B15,Confirmedcases!D:D,0)),_xlfn.IFNA(INDEX(Confirmedcases!L:L,MATCH(B15,Confirmedcases!K:K,0)),0))</f>
        <v>69</v>
      </c>
      <c r="F15" s="15">
        <f>_xlfn.IFNA(INDEX(Confirmeddeaths!E:E,MATCH(B15,Confirmeddeaths!D:D,0)),_xlfn.IFNA(INDEX(Confirmeddeaths!L:L,MATCH(B15,Confirmeddeaths!K:K,0)),0))</f>
        <v>0</v>
      </c>
      <c r="G15" s="15" t="str">
        <f>_xlfn.IFNA(INDEX(Stringencyindex!$1:$1048576,MATCH(Data!$B15,Stringencyindex!B:B,0),MATCH(G$1,Stringencyindex!$1:$1,0)),"")</f>
        <v/>
      </c>
      <c r="H15" s="15" t="str">
        <f>_xlfn.IFNA(INDEX(Stringencyindex!$1:$1048576,MATCH(Data!$B15,Stringencyindex!B:B,0),MATCH(H$1,Stringencyindex!$1:$1,0)),"")</f>
        <v/>
      </c>
      <c r="I15" s="15" t="str">
        <f>_xlfn.IFNA(INDEX(Policy!D:D,MATCH(Data!B15,Policy!A:A,0)),"")</f>
        <v/>
      </c>
      <c r="J15" s="19">
        <v>279.28699999999998</v>
      </c>
      <c r="K15" s="35">
        <v>6099.9246540853956</v>
      </c>
      <c r="L15" s="19">
        <v>6250.9130564585494</v>
      </c>
      <c r="M15" s="19">
        <v>0.6465188569351924</v>
      </c>
      <c r="N15" s="19">
        <v>0.30646778437906608</v>
      </c>
      <c r="O15" s="19">
        <v>0.20166196716949664</v>
      </c>
      <c r="P15" s="19">
        <v>0.20506896741934333</v>
      </c>
      <c r="Q15" s="19">
        <v>0.36000635973379974</v>
      </c>
      <c r="R15" s="19">
        <v>3.1015197030466141E-2</v>
      </c>
      <c r="S15" s="19">
        <v>2.7857792889272405E-2</v>
      </c>
      <c r="T15" s="19">
        <v>5.3478687835810404E-2</v>
      </c>
      <c r="U15" s="19">
        <v>3.6835601747195926E-2</v>
      </c>
      <c r="V15" s="19">
        <v>0.12917400958553843</v>
      </c>
      <c r="W15" s="19">
        <v>0.10839049124287678</v>
      </c>
      <c r="X15" s="19">
        <v>0.61324821966883991</v>
      </c>
      <c r="Y15" s="19">
        <v>0</v>
      </c>
      <c r="Z15" s="19">
        <v>581.56011175000003</v>
      </c>
      <c r="AB15" s="19">
        <v>0</v>
      </c>
      <c r="AC15" s="35" t="s">
        <v>672</v>
      </c>
      <c r="AD15" s="35" t="s">
        <v>672</v>
      </c>
      <c r="AE15" s="19" t="s">
        <v>672</v>
      </c>
      <c r="AF15" s="19" t="str">
        <f t="shared" si="0"/>
        <v/>
      </c>
      <c r="AG15" s="19" t="str">
        <f t="shared" si="1"/>
        <v/>
      </c>
      <c r="AH15" s="19" t="s">
        <v>672</v>
      </c>
      <c r="AI15" s="19">
        <v>16.481999999999999</v>
      </c>
      <c r="AJ15" s="19">
        <v>1189.1160306700001</v>
      </c>
      <c r="AK15" s="19">
        <v>6.2119999999999995E-2</v>
      </c>
      <c r="AL15" s="19">
        <v>9.0577310000000004</v>
      </c>
      <c r="AM15" s="19">
        <v>138.44488500000003</v>
      </c>
      <c r="AN15" s="19">
        <v>312.92827401</v>
      </c>
      <c r="AO15" s="19">
        <v>510.76188559000002</v>
      </c>
      <c r="AP15" s="19">
        <v>217.86113507000005</v>
      </c>
      <c r="AQ15" s="19">
        <v>294.98646000000002</v>
      </c>
      <c r="AR15" s="35">
        <f t="shared" si="2"/>
        <v>832.81001060000006</v>
      </c>
      <c r="AS15" s="35">
        <f t="shared" si="3"/>
        <v>823.69015960000002</v>
      </c>
      <c r="AT15" s="19">
        <v>0</v>
      </c>
      <c r="AU15" s="15" t="str">
        <f>IF(INDEX('ESCAP_policy tracker'!C:C, MATCH(Data!B15, 'ESCAP_policy tracker'!B:B, 0))="-","",  INDEX('ESCAP_policy tracker'!C:C, MATCH(Data!B15, 'ESCAP_policy tracker'!B:B, 0)))</f>
        <v/>
      </c>
      <c r="AW15" s="20">
        <f t="shared" si="4"/>
        <v>0</v>
      </c>
      <c r="AX15" s="20">
        <f t="shared" si="5"/>
        <v>0</v>
      </c>
      <c r="AY15" s="47">
        <v>0</v>
      </c>
      <c r="AZ15" s="47">
        <v>0</v>
      </c>
      <c r="BA15" s="47">
        <v>0</v>
      </c>
      <c r="BB15" s="47">
        <v>0</v>
      </c>
      <c r="BC15" s="47">
        <f t="shared" si="6"/>
        <v>1</v>
      </c>
      <c r="BD15" s="19">
        <v>51.2</v>
      </c>
      <c r="BE15" s="19" t="e">
        <v>#N/A</v>
      </c>
      <c r="BF15" s="19" t="e">
        <v>#N/A</v>
      </c>
      <c r="BG15" s="19" t="e">
        <v>#N/A</v>
      </c>
      <c r="BH15" s="19">
        <v>5</v>
      </c>
      <c r="BI15" s="20" t="s">
        <v>1552</v>
      </c>
      <c r="BJ15" s="20" t="s">
        <v>1552</v>
      </c>
      <c r="BK15" s="19" t="s">
        <v>1552</v>
      </c>
      <c r="BL15" s="19" t="s">
        <v>1552</v>
      </c>
      <c r="BT15" s="20"/>
      <c r="BU15" s="20"/>
      <c r="BV15" s="20"/>
      <c r="BW15" s="20"/>
    </row>
    <row r="16" spans="1:75">
      <c r="A16" s="19" t="s">
        <v>13</v>
      </c>
      <c r="B16" s="19" t="s">
        <v>221</v>
      </c>
      <c r="C16" s="19" t="s">
        <v>1378</v>
      </c>
      <c r="D16" s="19">
        <v>268</v>
      </c>
      <c r="E16" s="15">
        <f>_xlfn.IFNA(INDEX(Confirmedcases!E:E,MATCH(B16,Confirmedcases!D:D,0)),_xlfn.IFNA(INDEX(Confirmedcases!L:L,MATCH(B16,Confirmedcases!K:K,0)),0))</f>
        <v>1250</v>
      </c>
      <c r="F16" s="15">
        <f>_xlfn.IFNA(INDEX(Confirmeddeaths!E:E,MATCH(B16,Confirmeddeaths!D:D,0)),_xlfn.IFNA(INDEX(Confirmeddeaths!L:L,MATCH(B16,Confirmeddeaths!K:K,0)),0))</f>
        <v>17</v>
      </c>
      <c r="G16" s="15">
        <f>_xlfn.IFNA(INDEX(Stringencyindex!$1:$1048576,MATCH(Data!$B16,Stringencyindex!B:B,0),MATCH(G$1,Stringencyindex!$1:$1,0)),"")</f>
        <v>46.522934274342511</v>
      </c>
      <c r="H16" s="15">
        <f>_xlfn.IFNA(INDEX(Stringencyindex!$1:$1048576,MATCH(Data!$B16,Stringencyindex!B:B,0),MATCH(H$1,Stringencyindex!$1:$1,0)),"")</f>
        <v>-39.155294169667215</v>
      </c>
      <c r="I16" s="15">
        <f>_xlfn.IFNA(INDEX(Policy!D:D,MATCH(Data!B16,Policy!A:A,0)),"")</f>
        <v>7.98529026687598</v>
      </c>
      <c r="J16" s="19">
        <v>3996.7649999999999</v>
      </c>
      <c r="K16" s="35">
        <v>17599.602272460485</v>
      </c>
      <c r="L16" s="19">
        <v>18497.181988355969</v>
      </c>
      <c r="M16" s="19">
        <v>0.69307602793125556</v>
      </c>
      <c r="N16" s="19">
        <v>0.13207747320235114</v>
      </c>
      <c r="O16" s="19">
        <v>0.25147763730675587</v>
      </c>
      <c r="P16" s="19">
        <v>0.50558715368797214</v>
      </c>
      <c r="Q16" s="19">
        <v>0.61196998121746815</v>
      </c>
      <c r="R16" s="19">
        <v>7.7771178948189593E-2</v>
      </c>
      <c r="S16" s="19">
        <v>4.4607731323818255E-2</v>
      </c>
      <c r="T16" s="19">
        <v>0.10160406996910287</v>
      </c>
      <c r="U16" s="19">
        <v>8.2861184416061939E-2</v>
      </c>
      <c r="V16" s="19">
        <v>0.18583208229284592</v>
      </c>
      <c r="W16" s="19">
        <v>9.1264615039847466E-2</v>
      </c>
      <c r="X16" s="19">
        <v>0.416059138010134</v>
      </c>
      <c r="Y16" s="19">
        <v>14.179342218649923</v>
      </c>
      <c r="Z16" s="19">
        <v>2258.0602483200005</v>
      </c>
      <c r="AA16" s="19">
        <v>8.3776499999999903</v>
      </c>
      <c r="AB16" s="19">
        <v>0</v>
      </c>
      <c r="AC16" s="35">
        <v>63.77</v>
      </c>
      <c r="AD16" s="35">
        <v>91.859800000000007</v>
      </c>
      <c r="AE16" s="19">
        <v>2.6</v>
      </c>
      <c r="AF16" s="19">
        <f t="shared" si="0"/>
        <v>10391.589</v>
      </c>
      <c r="AG16" s="19">
        <f t="shared" si="1"/>
        <v>3996.7649999999999</v>
      </c>
      <c r="AH16" s="19" t="s">
        <v>672</v>
      </c>
      <c r="AI16" s="19">
        <v>50.777999999999999</v>
      </c>
      <c r="AJ16" s="19">
        <v>7844.6050149999992</v>
      </c>
      <c r="AK16" s="19">
        <v>69.413586999999993</v>
      </c>
      <c r="AL16" s="19">
        <v>589.72562899999991</v>
      </c>
      <c r="AM16" s="19">
        <v>2695.351799</v>
      </c>
      <c r="AN16" s="19">
        <v>973.89400000000001</v>
      </c>
      <c r="AO16" s="19">
        <v>3222.0740000000001</v>
      </c>
      <c r="AP16" s="19">
        <v>294.14599999999928</v>
      </c>
      <c r="AQ16" s="19">
        <v>1333.791933</v>
      </c>
      <c r="AR16" s="35">
        <f t="shared" si="2"/>
        <v>4855.1072159999994</v>
      </c>
      <c r="AS16" s="35">
        <f t="shared" si="3"/>
        <v>4195.9679999999998</v>
      </c>
      <c r="AT16" s="19">
        <v>0</v>
      </c>
      <c r="AU16" s="15">
        <f>IF(INDEX('ESCAP_policy tracker'!C:C, MATCH(Data!B16, 'ESCAP_policy tracker'!B:B, 0))="-","",  INDEX('ESCAP_policy tracker'!C:C, MATCH(Data!B16, 'ESCAP_policy tracker'!B:B, 0)))</f>
        <v>7.5979351493888121</v>
      </c>
      <c r="AW16" s="20">
        <f t="shared" si="4"/>
        <v>7.5979351493888121</v>
      </c>
      <c r="AX16" s="20">
        <f t="shared" si="5"/>
        <v>-3.798967574694406</v>
      </c>
      <c r="AY16" s="47">
        <v>0.25</v>
      </c>
      <c r="AZ16" s="47">
        <v>0.25</v>
      </c>
      <c r="BA16" s="47">
        <v>0.25</v>
      </c>
      <c r="BB16" s="47">
        <v>0.25</v>
      </c>
      <c r="BC16" s="47">
        <f t="shared" si="6"/>
        <v>0</v>
      </c>
      <c r="BD16" s="19">
        <v>75.232002555546245</v>
      </c>
      <c r="BE16" s="19">
        <v>1.496</v>
      </c>
      <c r="BF16" s="19">
        <v>1.5329999999999999</v>
      </c>
      <c r="BG16" s="19">
        <v>1.5169999999999999</v>
      </c>
      <c r="BH16" s="19">
        <v>2.3963444004039998</v>
      </c>
      <c r="BI16" s="20">
        <v>-5.4</v>
      </c>
      <c r="BJ16" s="20">
        <v>4.5</v>
      </c>
      <c r="BK16" s="19">
        <v>5.5</v>
      </c>
      <c r="BL16" s="19">
        <v>4</v>
      </c>
      <c r="BT16" s="20"/>
      <c r="BU16" s="20"/>
      <c r="BV16" s="20"/>
      <c r="BW16" s="20"/>
    </row>
    <row r="17" spans="1:75">
      <c r="A17" s="19" t="s">
        <v>14</v>
      </c>
      <c r="B17" s="19" t="s">
        <v>236</v>
      </c>
      <c r="C17" s="19" t="s">
        <v>1378</v>
      </c>
      <c r="D17" s="19">
        <v>316</v>
      </c>
      <c r="E17" s="15">
        <f>_xlfn.IFNA(INDEX(Confirmedcases!E:E,MATCH(B17,Confirmedcases!D:D,0)),_xlfn.IFNA(INDEX(Confirmedcases!L:L,MATCH(B17,Confirmedcases!K:K,0)),0))</f>
        <v>404</v>
      </c>
      <c r="F17" s="15">
        <f>_xlfn.IFNA(INDEX(Confirmeddeaths!E:E,MATCH(B17,Confirmeddeaths!D:D,0)),_xlfn.IFNA(INDEX(Confirmeddeaths!L:L,MATCH(B17,Confirmeddeaths!K:K,0)),0))</f>
        <v>5</v>
      </c>
      <c r="G17" s="15">
        <f>_xlfn.IFNA(INDEX(Stringencyindex!$1:$1048576,MATCH(Data!$B17,Stringencyindex!B:B,0),MATCH(G$1,Stringencyindex!$1:$1,0)),"")</f>
        <v>38.490377176867199</v>
      </c>
      <c r="H17" s="15">
        <f>_xlfn.IFNA(INDEX(Stringencyindex!$1:$1048576,MATCH(Data!$B17,Stringencyindex!B:B,0),MATCH(H$1,Stringencyindex!$1:$1,0)),"")</f>
        <v>-31.757973218737316</v>
      </c>
      <c r="I17" s="15" t="str">
        <f>_xlfn.IFNA(INDEX(Policy!D:D,MATCH(Data!B17,Policy!A:A,0)),"")</f>
        <v/>
      </c>
      <c r="J17" s="19">
        <v>167.29400000000001</v>
      </c>
      <c r="K17" s="38">
        <v>5920</v>
      </c>
      <c r="L17" s="19">
        <v>5925.9199999999992</v>
      </c>
      <c r="M17" s="19">
        <v>0.6</v>
      </c>
      <c r="N17" s="19">
        <v>0.2</v>
      </c>
      <c r="O17" s="19">
        <v>0.2</v>
      </c>
      <c r="P17" s="19">
        <v>0.4</v>
      </c>
      <c r="Q17" s="19">
        <v>0.4</v>
      </c>
      <c r="R17" s="19">
        <v>0.14285714285714285</v>
      </c>
      <c r="S17" s="19">
        <v>0.14285714285714285</v>
      </c>
      <c r="T17" s="19">
        <v>0.14285714285714285</v>
      </c>
      <c r="U17" s="19">
        <v>0.14285714285714285</v>
      </c>
      <c r="V17" s="19">
        <v>0.14285714285714285</v>
      </c>
      <c r="W17" s="19">
        <v>0.14285714285714285</v>
      </c>
      <c r="X17" s="19">
        <v>0.14285714285714285</v>
      </c>
      <c r="Y17" s="19">
        <v>0</v>
      </c>
      <c r="Z17" s="19">
        <v>0</v>
      </c>
      <c r="AB17" s="19">
        <v>0</v>
      </c>
      <c r="AC17" s="35" t="s">
        <v>672</v>
      </c>
      <c r="AD17" s="35" t="s">
        <v>672</v>
      </c>
      <c r="AE17" s="19" t="s">
        <v>672</v>
      </c>
      <c r="AF17" s="19" t="str">
        <f t="shared" si="0"/>
        <v/>
      </c>
      <c r="AG17" s="19" t="str">
        <f t="shared" si="1"/>
        <v/>
      </c>
      <c r="AH17" s="19" t="s">
        <v>672</v>
      </c>
      <c r="AI17" s="19">
        <v>12.474</v>
      </c>
      <c r="AJ17" s="19">
        <v>33.960999999999999</v>
      </c>
      <c r="AK17" s="19">
        <v>15.102620999999999</v>
      </c>
      <c r="AL17" s="19">
        <v>4.1021229999999997</v>
      </c>
      <c r="AM17" s="19">
        <v>14.756256</v>
      </c>
      <c r="AN17" s="19">
        <v>0</v>
      </c>
      <c r="AO17" s="19">
        <v>0</v>
      </c>
      <c r="AP17" s="19">
        <v>0</v>
      </c>
      <c r="AQ17" s="19">
        <v>631.20444399999997</v>
      </c>
      <c r="AR17" s="35">
        <f t="shared" si="2"/>
        <v>19.204743999999998</v>
      </c>
      <c r="AS17" s="35">
        <f t="shared" si="3"/>
        <v>0</v>
      </c>
      <c r="AT17" s="19">
        <v>0</v>
      </c>
      <c r="AU17" s="15" t="str">
        <f>IF(INDEX('ESCAP_policy tracker'!C:C, MATCH(Data!B17, 'ESCAP_policy tracker'!B:B, 0))="-","",  INDEX('ESCAP_policy tracker'!C:C, MATCH(Data!B17, 'ESCAP_policy tracker'!B:B, 0)))</f>
        <v/>
      </c>
      <c r="AW17" s="20">
        <f t="shared" si="4"/>
        <v>0</v>
      </c>
      <c r="AX17" s="20">
        <f t="shared" si="5"/>
        <v>0</v>
      </c>
      <c r="AY17" s="47">
        <v>0</v>
      </c>
      <c r="AZ17" s="47">
        <v>0</v>
      </c>
      <c r="BA17" s="47">
        <v>0</v>
      </c>
      <c r="BB17" s="47">
        <v>0</v>
      </c>
      <c r="BC17" s="47">
        <f t="shared" si="6"/>
        <v>1</v>
      </c>
      <c r="BD17" s="19">
        <v>51.2</v>
      </c>
      <c r="BE17" s="19" t="e">
        <v>#N/A</v>
      </c>
      <c r="BF17" s="19" t="e">
        <v>#N/A</v>
      </c>
      <c r="BG17" s="19" t="e">
        <v>#N/A</v>
      </c>
      <c r="BH17" s="19">
        <v>5</v>
      </c>
      <c r="BI17" s="20" t="s">
        <v>1552</v>
      </c>
      <c r="BJ17" s="20" t="s">
        <v>1552</v>
      </c>
      <c r="BK17" s="19" t="s">
        <v>1552</v>
      </c>
      <c r="BL17" s="19" t="s">
        <v>1552</v>
      </c>
      <c r="BT17" s="20"/>
      <c r="BU17" s="20"/>
      <c r="BV17" s="20"/>
      <c r="BW17" s="20"/>
    </row>
    <row r="18" spans="1:75">
      <c r="A18" s="19" t="s">
        <v>15</v>
      </c>
      <c r="B18" s="19" t="s">
        <v>147</v>
      </c>
      <c r="C18" s="19" t="s">
        <v>1378</v>
      </c>
      <c r="D18" s="19">
        <v>344</v>
      </c>
      <c r="E18" s="15">
        <f>_xlfn.IFNA(INDEX(Confirmedcases!E:E,MATCH(B18,Confirmedcases!D:D,0)),_xlfn.IFNA(INDEX(Confirmedcases!L:L,MATCH(B18,Confirmedcases!K:K,0)),0))</f>
        <v>3754</v>
      </c>
      <c r="F18" s="15">
        <f>_xlfn.IFNA(INDEX(Confirmeddeaths!E:E,MATCH(B18,Confirmeddeaths!D:D,0)),_xlfn.IFNA(INDEX(Confirmeddeaths!L:L,MATCH(B18,Confirmeddeaths!K:K,0)),0))</f>
        <v>43</v>
      </c>
      <c r="G18" s="15">
        <f>_xlfn.IFNA(INDEX(Stringencyindex!$1:$1048576,MATCH(Data!$B18,Stringencyindex!B:B,0),MATCH(G$1,Stringencyindex!$1:$1,0)),"")</f>
        <v>46.270715086836027</v>
      </c>
      <c r="H18" s="15">
        <f>_xlfn.IFNA(INDEX(Stringencyindex!$1:$1048576,MATCH(Data!$B18,Stringencyindex!B:B,0),MATCH(H$1,Stringencyindex!$1:$1,0)),"")</f>
        <v>-37.123591338056734</v>
      </c>
      <c r="I18" s="15">
        <f>_xlfn.IFNA(INDEX(Policy!D:D,MATCH(Data!B18,Policy!A:A,0)),"")</f>
        <v>10</v>
      </c>
      <c r="J18" s="19">
        <v>7436.1540000000005</v>
      </c>
      <c r="K18" s="35">
        <v>362682.01824328635</v>
      </c>
      <c r="L18" s="19">
        <v>358574.64438668115</v>
      </c>
      <c r="M18" s="19">
        <v>0.68332252857398623</v>
      </c>
      <c r="N18" s="19">
        <v>9.8836286966435122E-2</v>
      </c>
      <c r="O18" s="19">
        <v>0.21513934973757273</v>
      </c>
      <c r="P18" s="19">
        <v>1.8828217693095353</v>
      </c>
      <c r="Q18" s="19">
        <v>1.8822090110637686</v>
      </c>
      <c r="R18" s="19">
        <v>6.498340283084468E-4</v>
      </c>
      <c r="S18" s="19">
        <v>1.3308494557544808E-2</v>
      </c>
      <c r="T18" s="19">
        <v>1.0499889858501232E-2</v>
      </c>
      <c r="U18" s="19">
        <v>4.9318262956854542E-2</v>
      </c>
      <c r="V18" s="19">
        <v>0.25077592689664474</v>
      </c>
      <c r="W18" s="19">
        <v>9.4529392551508939E-2</v>
      </c>
      <c r="X18" s="19">
        <v>0.58091819915100362</v>
      </c>
      <c r="Y18" s="19">
        <v>0.11993979333936391</v>
      </c>
      <c r="Z18" s="19">
        <v>447.36223577856003</v>
      </c>
      <c r="AA18" s="19">
        <v>96.586870000000005</v>
      </c>
      <c r="AB18" s="19">
        <v>0</v>
      </c>
      <c r="AC18" s="35" t="s">
        <v>672</v>
      </c>
      <c r="AD18" s="35">
        <v>72.900000000000006</v>
      </c>
      <c r="AE18" s="19" t="s">
        <v>672</v>
      </c>
      <c r="AF18" s="19" t="str">
        <f t="shared" si="0"/>
        <v/>
      </c>
      <c r="AG18" s="19" t="str">
        <f t="shared" si="1"/>
        <v/>
      </c>
      <c r="AH18" s="19" t="s">
        <v>672</v>
      </c>
      <c r="AI18" s="19">
        <v>8.3770000000000007</v>
      </c>
      <c r="AJ18" s="19">
        <v>683130.12226171989</v>
      </c>
      <c r="AK18" s="19">
        <v>682.16430600000001</v>
      </c>
      <c r="AL18" s="19">
        <v>385673.91117799998</v>
      </c>
      <c r="AM18" s="19">
        <v>182749.66424699995</v>
      </c>
      <c r="AN18" s="19">
        <v>32790.283802090002</v>
      </c>
      <c r="AO18" s="19">
        <v>36726.37088848</v>
      </c>
      <c r="AP18" s="19">
        <v>44507.727840149993</v>
      </c>
      <c r="AQ18" s="19">
        <v>15766.940879</v>
      </c>
      <c r="AR18" s="35">
        <f t="shared" si="2"/>
        <v>455872.73017457</v>
      </c>
      <c r="AS18" s="35">
        <f t="shared" si="3"/>
        <v>69516.654690569994</v>
      </c>
      <c r="AT18" s="19">
        <v>0</v>
      </c>
      <c r="AU18" s="15">
        <f>IF(INDEX('ESCAP_policy tracker'!C:C, MATCH(Data!B18, 'ESCAP_policy tracker'!B:B, 0))="-","",  INDEX('ESCAP_policy tracker'!C:C, MATCH(Data!B18, 'ESCAP_policy tracker'!B:B, 0)))</f>
        <v>10</v>
      </c>
      <c r="AV18" s="9">
        <v>3</v>
      </c>
      <c r="AW18" s="20">
        <f t="shared" si="4"/>
        <v>7</v>
      </c>
      <c r="AX18" s="20">
        <f t="shared" si="5"/>
        <v>-2</v>
      </c>
      <c r="AY18" s="47">
        <v>0.2</v>
      </c>
      <c r="AZ18" s="47">
        <v>0.3</v>
      </c>
      <c r="BA18" s="47">
        <v>0.4</v>
      </c>
      <c r="BB18" s="47">
        <v>0.1</v>
      </c>
      <c r="BC18" s="47">
        <f t="shared" si="6"/>
        <v>0</v>
      </c>
      <c r="BD18" s="19">
        <v>4.6651789170224092</v>
      </c>
      <c r="BE18" s="19">
        <v>-1.605</v>
      </c>
      <c r="BF18" s="19">
        <v>-1.5679999999999998</v>
      </c>
      <c r="BG18" s="19">
        <v>-1.657</v>
      </c>
      <c r="BH18" s="19">
        <v>5</v>
      </c>
      <c r="BI18" s="20">
        <v>-7.7</v>
      </c>
      <c r="BJ18" s="20">
        <v>4.5</v>
      </c>
      <c r="BK18" s="19">
        <v>1.4</v>
      </c>
      <c r="BL18" s="19">
        <v>2.2999999999999998</v>
      </c>
      <c r="BT18" s="20"/>
      <c r="BU18" s="20"/>
      <c r="BV18" s="20"/>
      <c r="BW18" s="20"/>
    </row>
    <row r="19" spans="1:75">
      <c r="A19" s="19" t="s">
        <v>16</v>
      </c>
      <c r="B19" s="19" t="s">
        <v>259</v>
      </c>
      <c r="C19" s="19" t="s">
        <v>1378</v>
      </c>
      <c r="D19" s="19">
        <v>356</v>
      </c>
      <c r="E19" s="15">
        <f>_xlfn.IFNA(INDEX(Confirmedcases!E:E,MATCH(B19,Confirmedcases!D:D,0)),_xlfn.IFNA(INDEX(Confirmedcases!L:L,MATCH(B19,Confirmedcases!K:K,0)),0))</f>
        <v>2215074</v>
      </c>
      <c r="F19" s="15">
        <f>_xlfn.IFNA(INDEX(Confirmeddeaths!E:E,MATCH(B19,Confirmeddeaths!D:D,0)),_xlfn.IFNA(INDEX(Confirmeddeaths!L:L,MATCH(B19,Confirmeddeaths!K:K,0)),0))</f>
        <v>44386</v>
      </c>
      <c r="G19" s="15">
        <f>_xlfn.IFNA(INDEX(Stringencyindex!$1:$1048576,MATCH(Data!$B19,Stringencyindex!B:B,0),MATCH(G$1,Stringencyindex!$1:$1,0)),"")</f>
        <v>53.559796723048791</v>
      </c>
      <c r="H19" s="15">
        <f>_xlfn.IFNA(INDEX(Stringencyindex!$1:$1048576,MATCH(Data!$B19,Stringencyindex!B:B,0),MATCH(H$1,Stringencyindex!$1:$1,0)),"")</f>
        <v>-42.634561099879846</v>
      </c>
      <c r="I19" s="15">
        <f>_xlfn.IFNA(INDEX(Policy!D:D,MATCH(Data!B19,Policy!A:A,0)),"")</f>
        <v>9.6999999999999993</v>
      </c>
      <c r="J19" s="19">
        <v>1366417.754</v>
      </c>
      <c r="K19" s="35">
        <v>2779351.5325602344</v>
      </c>
      <c r="L19" s="19">
        <v>2918319.1091882461</v>
      </c>
      <c r="M19" s="19">
        <v>0.59389424507337674</v>
      </c>
      <c r="N19" s="19">
        <v>0.1122881098720052</v>
      </c>
      <c r="O19" s="19">
        <v>0.30320569455978597</v>
      </c>
      <c r="P19" s="19">
        <v>0.19738018673948624</v>
      </c>
      <c r="Q19" s="19">
        <v>0.2363963441135388</v>
      </c>
      <c r="R19" s="19">
        <v>0.16138846137910245</v>
      </c>
      <c r="S19" s="19">
        <v>5.1746024964116989E-2</v>
      </c>
      <c r="T19" s="19">
        <v>0.16385166483541722</v>
      </c>
      <c r="U19" s="19">
        <v>8.0017869349597454E-2</v>
      </c>
      <c r="V19" s="19">
        <v>9.3405323605425583E-2</v>
      </c>
      <c r="W19" s="19">
        <v>8.9835564925533087E-2</v>
      </c>
      <c r="X19" s="19">
        <v>0.35975509094081887</v>
      </c>
      <c r="Y19" s="19">
        <v>2.831852076428087</v>
      </c>
      <c r="Z19" s="19">
        <v>83131</v>
      </c>
      <c r="AA19" s="19">
        <v>7.0745880000000003</v>
      </c>
      <c r="AB19" s="19">
        <v>0</v>
      </c>
      <c r="AC19" s="35">
        <v>79.75</v>
      </c>
      <c r="AD19" s="35">
        <v>24.1</v>
      </c>
      <c r="AE19" s="19">
        <v>0.7</v>
      </c>
      <c r="AF19" s="19">
        <f t="shared" si="0"/>
        <v>956492.42779999995</v>
      </c>
      <c r="AG19" s="19">
        <f t="shared" si="1"/>
        <v>1366417.754</v>
      </c>
      <c r="AH19" s="19">
        <v>80.28</v>
      </c>
      <c r="AI19" s="19">
        <v>76.007000000000005</v>
      </c>
      <c r="AJ19" s="19">
        <v>527600.23332370003</v>
      </c>
      <c r="AK19" s="19">
        <v>48591.340249000001</v>
      </c>
      <c r="AL19" s="19">
        <v>57014.124158999999</v>
      </c>
      <c r="AM19" s="19">
        <v>216886.63548900001</v>
      </c>
      <c r="AN19" s="19">
        <v>18999.01460468</v>
      </c>
      <c r="AO19" s="19">
        <v>28568.42620862</v>
      </c>
      <c r="AP19" s="19">
        <v>157540.6926134</v>
      </c>
      <c r="AQ19" s="19">
        <v>157029.95108100001</v>
      </c>
      <c r="AR19" s="35">
        <f t="shared" si="2"/>
        <v>153172.9052213</v>
      </c>
      <c r="AS19" s="35">
        <f t="shared" si="3"/>
        <v>47567.440813299996</v>
      </c>
      <c r="AT19" s="19">
        <v>9.3382416758872565E-3</v>
      </c>
      <c r="AU19" s="15">
        <f>IF(INDEX('ESCAP_policy tracker'!C:C, MATCH(Data!B19, 'ESCAP_policy tracker'!B:B, 0))="-","",  INDEX('ESCAP_policy tracker'!C:C, MATCH(Data!B19, 'ESCAP_policy tracker'!B:B, 0)))</f>
        <v>6.8</v>
      </c>
      <c r="AW19" s="20">
        <f t="shared" si="4"/>
        <v>6.8</v>
      </c>
      <c r="AX19" s="20">
        <f t="shared" si="5"/>
        <v>-3.4</v>
      </c>
      <c r="AY19" s="47">
        <v>0.65789473684210531</v>
      </c>
      <c r="AZ19" s="47">
        <v>5.2631578947368425E-2</v>
      </c>
      <c r="BA19" s="47">
        <v>7.8947368421052641E-2</v>
      </c>
      <c r="BB19" s="47">
        <v>2.6315789473684213E-2</v>
      </c>
      <c r="BC19" s="47">
        <f t="shared" si="6"/>
        <v>0.18421052631578941</v>
      </c>
      <c r="BD19" s="19">
        <v>65.549971940151423</v>
      </c>
      <c r="BE19" s="19">
        <v>5.0009999999999994</v>
      </c>
      <c r="BF19" s="19">
        <v>4.7890000000000006</v>
      </c>
      <c r="BG19" s="19">
        <v>4.6680000000000001</v>
      </c>
      <c r="BH19" s="19">
        <v>5.6336150397999996</v>
      </c>
      <c r="BI19" s="20">
        <v>-4</v>
      </c>
      <c r="BJ19" s="20">
        <v>5.5</v>
      </c>
      <c r="BK19" s="19">
        <v>4</v>
      </c>
      <c r="BL19" s="19">
        <v>3.5</v>
      </c>
      <c r="BT19" s="20"/>
      <c r="BU19" s="20"/>
      <c r="BV19" s="20"/>
      <c r="BW19" s="20"/>
    </row>
    <row r="20" spans="1:75">
      <c r="A20" s="19" t="s">
        <v>17</v>
      </c>
      <c r="B20" s="19" t="s">
        <v>260</v>
      </c>
      <c r="C20" s="19" t="s">
        <v>1378</v>
      </c>
      <c r="D20" s="19">
        <v>360</v>
      </c>
      <c r="E20" s="15">
        <f>_xlfn.IFNA(INDEX(Confirmedcases!E:E,MATCH(B20,Confirmedcases!D:D,0)),_xlfn.IFNA(INDEX(Confirmedcases!L:L,MATCH(B20,Confirmedcases!K:K,0)),0))</f>
        <v>125396</v>
      </c>
      <c r="F20" s="15">
        <f>_xlfn.IFNA(INDEX(Confirmeddeaths!E:E,MATCH(B20,Confirmeddeaths!D:D,0)),_xlfn.IFNA(INDEX(Confirmeddeaths!L:L,MATCH(B20,Confirmeddeaths!K:K,0)),0))</f>
        <v>5723</v>
      </c>
      <c r="G20" s="15">
        <f>_xlfn.IFNA(INDEX(Stringencyindex!$1:$1048576,MATCH(Data!$B20,Stringencyindex!B:B,0),MATCH(G$1,Stringencyindex!$1:$1,0)),"")</f>
        <v>44.456984770325548</v>
      </c>
      <c r="H20" s="15">
        <f>_xlfn.IFNA(INDEX(Stringencyindex!$1:$1048576,MATCH(Data!$B20,Stringencyindex!B:B,0),MATCH(H$1,Stringencyindex!$1:$1,0)),"")</f>
        <v>-35.881984770325545</v>
      </c>
      <c r="I20" s="15">
        <f>_xlfn.IFNA(INDEX(Policy!D:D,MATCH(Data!B20,Policy!A:A,0)),"")</f>
        <v>4.4000000000000004</v>
      </c>
      <c r="J20" s="19">
        <v>270625.56800000003</v>
      </c>
      <c r="K20" s="35">
        <v>1042173.30256674</v>
      </c>
      <c r="L20" s="19">
        <v>1094490.4023555904</v>
      </c>
      <c r="M20" s="19">
        <v>0.56954451527798133</v>
      </c>
      <c r="N20" s="19">
        <v>8.9809420068651044E-2</v>
      </c>
      <c r="O20" s="19">
        <v>0.32287467540929171</v>
      </c>
      <c r="P20" s="19">
        <v>0.20965694088614972</v>
      </c>
      <c r="Q20" s="19">
        <v>0.22055970030402855</v>
      </c>
      <c r="R20" s="19">
        <v>0.13348446576332706</v>
      </c>
      <c r="S20" s="19">
        <v>9.7309799289666932E-2</v>
      </c>
      <c r="T20" s="19">
        <v>0.2070244795397693</v>
      </c>
      <c r="U20" s="19">
        <v>0.10973901913709437</v>
      </c>
      <c r="V20" s="19">
        <v>0.16467799111645379</v>
      </c>
      <c r="W20" s="19">
        <v>9.5271865297458999E-2</v>
      </c>
      <c r="X20" s="19">
        <v>0.19249237985622961</v>
      </c>
      <c r="Y20" s="19">
        <v>1.0494615067018198</v>
      </c>
      <c r="Z20" s="19">
        <v>11667</v>
      </c>
      <c r="AA20" s="19">
        <v>6.6637089999999999</v>
      </c>
      <c r="AB20" s="19">
        <v>6.9636334118314672E-2</v>
      </c>
      <c r="AC20" s="35">
        <v>80.28</v>
      </c>
      <c r="AD20" s="35">
        <v>14</v>
      </c>
      <c r="AE20" s="19">
        <v>1.2</v>
      </c>
      <c r="AF20" s="19">
        <f t="shared" si="0"/>
        <v>324750.68160000001</v>
      </c>
      <c r="AG20" s="19">
        <f t="shared" si="1"/>
        <v>270625.56800000003</v>
      </c>
      <c r="AH20" s="19">
        <v>74.67</v>
      </c>
      <c r="AI20" s="19">
        <v>51.067999999999998</v>
      </c>
      <c r="AJ20" s="19">
        <v>208147.13943700001</v>
      </c>
      <c r="AK20" s="19">
        <v>42008.174397000003</v>
      </c>
      <c r="AL20" s="19">
        <v>22627.210171999999</v>
      </c>
      <c r="AM20" s="19">
        <v>115579.64986800001</v>
      </c>
      <c r="AN20" s="19">
        <v>3600.34</v>
      </c>
      <c r="AO20" s="19">
        <v>14109.674000000001</v>
      </c>
      <c r="AP20" s="19">
        <v>10222.090999999999</v>
      </c>
      <c r="AQ20" s="19">
        <v>28970.596027</v>
      </c>
      <c r="AR20" s="35">
        <f t="shared" si="2"/>
        <v>82345.398569000012</v>
      </c>
      <c r="AS20" s="35">
        <f t="shared" si="3"/>
        <v>17710.014000000003</v>
      </c>
      <c r="AT20" s="19">
        <v>3.0656029419416427E-2</v>
      </c>
      <c r="AU20" s="15">
        <f>IF(INDEX('ESCAP_policy tracker'!C:C, MATCH(Data!B20, 'ESCAP_policy tracker'!B:B, 0))="-","",  INDEX('ESCAP_policy tracker'!C:C, MATCH(Data!B20, 'ESCAP_policy tracker'!B:B, 0)))</f>
        <v>4.4000000000000004</v>
      </c>
      <c r="AW20" s="20">
        <f t="shared" si="4"/>
        <v>4.4000000000000004</v>
      </c>
      <c r="AX20" s="20">
        <f t="shared" si="5"/>
        <v>-2.2000000000000002</v>
      </c>
      <c r="AY20" s="47">
        <v>0.25</v>
      </c>
      <c r="AZ20" s="47">
        <v>0.25</v>
      </c>
      <c r="BA20" s="47">
        <v>0.25</v>
      </c>
      <c r="BB20" s="47">
        <v>0.17115472387037883</v>
      </c>
      <c r="BC20" s="47">
        <f t="shared" si="6"/>
        <v>7.8845276129621167E-2</v>
      </c>
      <c r="BD20" s="19">
        <v>37.909078217625407</v>
      </c>
      <c r="BE20" s="19">
        <v>1.7309999999999999</v>
      </c>
      <c r="BF20" s="19">
        <v>1.6520000000000001</v>
      </c>
      <c r="BG20" s="19">
        <v>1.6</v>
      </c>
      <c r="BH20" s="19">
        <v>12.449520267639992</v>
      </c>
      <c r="BI20" s="20">
        <v>-1</v>
      </c>
      <c r="BJ20" s="20">
        <v>6.2</v>
      </c>
      <c r="BK20" s="19">
        <v>2.1</v>
      </c>
      <c r="BL20" s="19">
        <v>3</v>
      </c>
      <c r="BT20" s="20"/>
      <c r="BU20" s="20"/>
      <c r="BV20" s="20"/>
      <c r="BW20" s="20"/>
    </row>
    <row r="21" spans="1:75">
      <c r="A21" s="19" t="s">
        <v>18</v>
      </c>
      <c r="B21" s="19" t="s">
        <v>261</v>
      </c>
      <c r="C21" s="19" t="s">
        <v>1378</v>
      </c>
      <c r="D21" s="19">
        <v>364</v>
      </c>
      <c r="E21" s="15">
        <f>_xlfn.IFNA(INDEX(Confirmedcases!E:E,MATCH(B21,Confirmedcases!D:D,0)),_xlfn.IFNA(INDEX(Confirmedcases!L:L,MATCH(B21,Confirmedcases!K:K,0)),0))</f>
        <v>326712</v>
      </c>
      <c r="F21" s="15">
        <f>_xlfn.IFNA(INDEX(Confirmeddeaths!E:E,MATCH(B21,Confirmeddeaths!D:D,0)),_xlfn.IFNA(INDEX(Confirmeddeaths!L:L,MATCH(B21,Confirmeddeaths!K:K,0)),0))</f>
        <v>18427</v>
      </c>
      <c r="G21" s="15">
        <f>_xlfn.IFNA(INDEX(Stringencyindex!$1:$1048576,MATCH(Data!$B21,Stringencyindex!B:B,0),MATCH(G$1,Stringencyindex!$1:$1,0)),"")</f>
        <v>38.1829723511647</v>
      </c>
      <c r="H21" s="15">
        <f>_xlfn.IFNA(INDEX(Stringencyindex!$1:$1048576,MATCH(Data!$B21,Stringencyindex!B:B,0),MATCH(H$1,Stringencyindex!$1:$1,0)),"")</f>
        <v>-29.354152560515288</v>
      </c>
      <c r="I21" s="15">
        <f>_xlfn.IFNA(INDEX(Policy!D:D,MATCH(Data!B21,Policy!A:A,0)),"")</f>
        <v>13</v>
      </c>
      <c r="J21" s="19">
        <v>82913.906000000003</v>
      </c>
      <c r="K21" s="35">
        <v>473090.96812533709</v>
      </c>
      <c r="L21" s="19">
        <v>439501.50938843819</v>
      </c>
      <c r="M21" s="19">
        <v>0.44960788226038678</v>
      </c>
      <c r="N21" s="19">
        <v>0.12906469556248243</v>
      </c>
      <c r="O21" s="19">
        <v>0.18374683099485581</v>
      </c>
      <c r="P21" s="19">
        <v>0.22681250667432587</v>
      </c>
      <c r="Q21" s="19">
        <v>0.21277093161954316</v>
      </c>
      <c r="R21" s="19">
        <v>9.9783664922569348E-2</v>
      </c>
      <c r="S21" s="19">
        <v>0.16631205354422998</v>
      </c>
      <c r="T21" s="19">
        <v>0.12216086804334658</v>
      </c>
      <c r="U21" s="19">
        <v>5.4246529533442077E-2</v>
      </c>
      <c r="V21" s="19">
        <v>0.13028973173913688</v>
      </c>
      <c r="W21" s="19">
        <v>0.10374454235748889</v>
      </c>
      <c r="X21" s="19">
        <v>0.32346260985978548</v>
      </c>
      <c r="Y21" s="19">
        <v>0.29007633587786258</v>
      </c>
      <c r="Z21" s="19">
        <v>1330</v>
      </c>
      <c r="AA21" s="19">
        <v>16.004860000000001</v>
      </c>
      <c r="AB21" s="19">
        <v>0.28279033253956104</v>
      </c>
      <c r="AC21" s="35">
        <v>80.66</v>
      </c>
      <c r="AD21" s="35">
        <v>26.4</v>
      </c>
      <c r="AE21" s="19">
        <v>1.5</v>
      </c>
      <c r="AF21" s="19">
        <f t="shared" si="0"/>
        <v>124370.859</v>
      </c>
      <c r="AG21" s="19">
        <f t="shared" si="1"/>
        <v>82913.906000000003</v>
      </c>
      <c r="AH21" s="19" t="s">
        <v>672</v>
      </c>
      <c r="AI21" s="19">
        <v>45.116999999999997</v>
      </c>
      <c r="AJ21" s="19">
        <v>115060</v>
      </c>
      <c r="AK21" s="19">
        <v>68212.37065099999</v>
      </c>
      <c r="AL21" s="19">
        <v>1199.5890149999998</v>
      </c>
      <c r="AM21" s="19">
        <v>35588.040334000005</v>
      </c>
      <c r="AN21" s="19">
        <v>3754</v>
      </c>
      <c r="AO21" s="19">
        <v>3713</v>
      </c>
      <c r="AP21" s="19">
        <v>2593</v>
      </c>
      <c r="AQ21" s="19">
        <v>1126.1704420000001</v>
      </c>
      <c r="AR21" s="35">
        <f t="shared" si="2"/>
        <v>76878.959665999995</v>
      </c>
      <c r="AS21" s="35">
        <f t="shared" si="3"/>
        <v>7467</v>
      </c>
      <c r="AT21" s="19">
        <v>0.15301994880106132</v>
      </c>
      <c r="AU21" s="15">
        <f>IF(INDEX('ESCAP_policy tracker'!C:C, MATCH(Data!B21, 'ESCAP_policy tracker'!B:B, 0))="-","",  INDEX('ESCAP_policy tracker'!C:C, MATCH(Data!B21, 'ESCAP_policy tracker'!B:B, 0)))</f>
        <v>14</v>
      </c>
      <c r="AV21" s="9">
        <v>5</v>
      </c>
      <c r="AW21" s="20">
        <f t="shared" si="4"/>
        <v>9</v>
      </c>
      <c r="AX21" s="20">
        <f t="shared" si="5"/>
        <v>-2</v>
      </c>
      <c r="AY21" s="47">
        <v>0.25714285714285717</v>
      </c>
      <c r="AZ21" s="47">
        <v>0.1</v>
      </c>
      <c r="BA21" s="47">
        <v>0.5</v>
      </c>
      <c r="BB21" s="47">
        <v>0.1</v>
      </c>
      <c r="BC21" s="47">
        <f t="shared" si="6"/>
        <v>4.2857142857142899E-2</v>
      </c>
      <c r="BD21" s="19">
        <v>51.2</v>
      </c>
      <c r="BE21" s="19">
        <v>0.42499999999999982</v>
      </c>
      <c r="BF21" s="19">
        <v>0.95199999999999996</v>
      </c>
      <c r="BG21" s="19">
        <v>1.4779999999999998</v>
      </c>
      <c r="BH21" s="19">
        <v>5</v>
      </c>
      <c r="BI21" s="20">
        <v>-5.5</v>
      </c>
      <c r="BJ21" s="20">
        <v>-2.5</v>
      </c>
      <c r="BK21" s="19">
        <v>33.299999999999997</v>
      </c>
      <c r="BL21" s="19">
        <v>30.7</v>
      </c>
      <c r="BT21" s="20"/>
      <c r="BU21" s="20"/>
      <c r="BV21" s="20"/>
      <c r="BW21" s="20"/>
    </row>
    <row r="22" spans="1:75">
      <c r="A22" s="19" t="s">
        <v>19</v>
      </c>
      <c r="B22" s="19" t="s">
        <v>274</v>
      </c>
      <c r="C22" s="19" t="s">
        <v>1378</v>
      </c>
      <c r="D22" s="19">
        <v>392</v>
      </c>
      <c r="E22" s="15">
        <f>_xlfn.IFNA(INDEX(Confirmedcases!E:E,MATCH(B22,Confirmedcases!D:D,0)),_xlfn.IFNA(INDEX(Confirmedcases!L:L,MATCH(B22,Confirmedcases!K:K,0)),0))</f>
        <v>47990</v>
      </c>
      <c r="F22" s="15">
        <f>_xlfn.IFNA(INDEX(Confirmeddeaths!E:E,MATCH(B22,Confirmeddeaths!D:D,0)),_xlfn.IFNA(INDEX(Confirmeddeaths!L:L,MATCH(B22,Confirmeddeaths!K:K,0)),0))</f>
        <v>1047</v>
      </c>
      <c r="G22" s="15">
        <f>_xlfn.IFNA(INDEX(Stringencyindex!$1:$1048576,MATCH(Data!$B22,Stringencyindex!B:B,0),MATCH(G$1,Stringencyindex!$1:$1,0)),"")</f>
        <v>25.048318107330708</v>
      </c>
      <c r="H22" s="15">
        <f>_xlfn.IFNA(INDEX(Stringencyindex!$1:$1048576,MATCH(Data!$B22,Stringencyindex!B:B,0),MATCH(H$1,Stringencyindex!$1:$1,0)),"")</f>
        <v>-20.714475040415834</v>
      </c>
      <c r="I22" s="15">
        <f>_xlfn.IFNA(INDEX(Policy!D:D,MATCH(Data!B22,Policy!A:A,0)),"")</f>
        <v>42.2</v>
      </c>
      <c r="J22" s="19">
        <v>126860.30100000001</v>
      </c>
      <c r="K22" s="35">
        <v>4971323.0797718698</v>
      </c>
      <c r="L22" s="19">
        <v>5006122.3413302721</v>
      </c>
      <c r="M22" s="19">
        <v>0.55585534037478512</v>
      </c>
      <c r="N22" s="19">
        <v>0.19745958324384422</v>
      </c>
      <c r="O22" s="19">
        <v>0.24188335789844345</v>
      </c>
      <c r="P22" s="19">
        <v>0.18448297502155483</v>
      </c>
      <c r="Q22" s="19">
        <v>0.18192864076882875</v>
      </c>
      <c r="R22" s="19">
        <v>1.1419165733396309E-2</v>
      </c>
      <c r="S22" s="19">
        <v>2.5353902613855835E-2</v>
      </c>
      <c r="T22" s="19">
        <v>0.20401337041568715</v>
      </c>
      <c r="U22" s="19">
        <v>5.5764442306613413E-2</v>
      </c>
      <c r="V22" s="19">
        <v>0.16710874216195729</v>
      </c>
      <c r="W22" s="19">
        <v>0.10181460788566822</v>
      </c>
      <c r="X22" s="19">
        <v>0.43452576888281991</v>
      </c>
      <c r="Y22" s="19">
        <v>8.4981207718678731E-2</v>
      </c>
      <c r="Z22" s="19">
        <v>4380.3351065573652</v>
      </c>
      <c r="AA22" s="19">
        <v>46.77008</v>
      </c>
      <c r="AB22" s="19">
        <v>0</v>
      </c>
      <c r="AC22" s="35">
        <v>37.880000000000003</v>
      </c>
      <c r="AD22" s="35">
        <v>100</v>
      </c>
      <c r="AE22" s="19">
        <v>13.4</v>
      </c>
      <c r="AF22" s="19">
        <f t="shared" si="0"/>
        <v>1699928.0334000001</v>
      </c>
      <c r="AG22" s="19">
        <f t="shared" si="1"/>
        <v>126860.30100000001</v>
      </c>
      <c r="AH22" s="19" t="s">
        <v>672</v>
      </c>
      <c r="AI22" s="19">
        <v>10.138</v>
      </c>
      <c r="AJ22" s="19">
        <v>930207.55844975007</v>
      </c>
      <c r="AK22" s="19">
        <v>13366.734074</v>
      </c>
      <c r="AL22" s="19">
        <v>433104.90131300001</v>
      </c>
      <c r="AM22" s="19">
        <v>291729.55682700005</v>
      </c>
      <c r="AN22" s="19">
        <v>28929.31015953</v>
      </c>
      <c r="AO22" s="19">
        <v>41132.170031180001</v>
      </c>
      <c r="AP22" s="19">
        <v>121944.88604504001</v>
      </c>
      <c r="AQ22" s="19">
        <v>174571.30745300002</v>
      </c>
      <c r="AR22" s="35">
        <f t="shared" si="2"/>
        <v>516533.11557770998</v>
      </c>
      <c r="AS22" s="35">
        <f t="shared" si="3"/>
        <v>70061.480190710005</v>
      </c>
      <c r="AT22" s="19">
        <v>0</v>
      </c>
      <c r="AU22" s="15">
        <f>IF(INDEX('ESCAP_policy tracker'!C:C, MATCH(Data!B22, 'ESCAP_policy tracker'!B:B, 0))="-","",  INDEX('ESCAP_policy tracker'!C:C, MATCH(Data!B22, 'ESCAP_policy tracker'!B:B, 0)))</f>
        <v>40</v>
      </c>
      <c r="AV22" s="9">
        <v>30</v>
      </c>
      <c r="AW22" s="20">
        <f t="shared" si="4"/>
        <v>10</v>
      </c>
      <c r="AX22" s="20">
        <f t="shared" si="5"/>
        <v>10</v>
      </c>
      <c r="AY22" s="47">
        <v>0.1</v>
      </c>
      <c r="AZ22" s="47">
        <v>9.1170655726502167E-2</v>
      </c>
      <c r="BA22" s="47">
        <v>0.6</v>
      </c>
      <c r="BB22" s="47">
        <v>0.11306198143596728</v>
      </c>
      <c r="BC22" s="47">
        <f t="shared" si="6"/>
        <v>9.5767362837530581E-2</v>
      </c>
      <c r="BD22" s="19">
        <v>14.034672282590932</v>
      </c>
      <c r="BE22" s="19">
        <v>9.2000000000000082E-2</v>
      </c>
      <c r="BF22" s="19">
        <v>5.0000000000003375E-3</v>
      </c>
      <c r="BG22" s="19">
        <v>-5.8000000000000052E-2</v>
      </c>
      <c r="BH22" s="19">
        <v>9.4811666666666632</v>
      </c>
      <c r="BI22" s="20">
        <v>-6</v>
      </c>
      <c r="BJ22" s="20">
        <v>2.4</v>
      </c>
      <c r="BK22" s="19">
        <v>-0.3</v>
      </c>
      <c r="BL22" s="19">
        <v>0.5</v>
      </c>
      <c r="BT22" s="20"/>
      <c r="BU22" s="20"/>
      <c r="BV22" s="20"/>
      <c r="BW22" s="20"/>
    </row>
    <row r="23" spans="1:75">
      <c r="A23" s="19" t="s">
        <v>20</v>
      </c>
      <c r="B23" s="19" t="s">
        <v>279</v>
      </c>
      <c r="C23" s="19" t="s">
        <v>1378</v>
      </c>
      <c r="D23" s="19">
        <v>398</v>
      </c>
      <c r="E23" s="15">
        <f>_xlfn.IFNA(INDEX(Confirmedcases!E:E,MATCH(B23,Confirmedcases!D:D,0)),_xlfn.IFNA(INDEX(Confirmedcases!L:L,MATCH(B23,Confirmedcases!K:K,0)),0))</f>
        <v>111822</v>
      </c>
      <c r="F23" s="15">
        <f>_xlfn.IFNA(INDEX(Confirmeddeaths!E:E,MATCH(B23,Confirmeddeaths!D:D,0)),_xlfn.IFNA(INDEX(Confirmeddeaths!L:L,MATCH(B23,Confirmeddeaths!K:K,0)),0))</f>
        <v>1109</v>
      </c>
      <c r="G23" s="15">
        <f>_xlfn.IFNA(INDEX(Stringencyindex!$1:$1048576,MATCH(Data!$B23,Stringencyindex!B:B,0),MATCH(G$1,Stringencyindex!$1:$1,0)),"")</f>
        <v>50.397400822636691</v>
      </c>
      <c r="H23" s="15">
        <f>_xlfn.IFNA(INDEX(Stringencyindex!$1:$1048576,MATCH(Data!$B23,Stringencyindex!B:B,0),MATCH(H$1,Stringencyindex!$1:$1,0)),"")</f>
        <v>-39.853581031987275</v>
      </c>
      <c r="I23" s="15">
        <f>_xlfn.IFNA(INDEX(Policy!D:D,MATCH(Data!B23,Policy!A:A,0)),"")</f>
        <v>4.502606474992298</v>
      </c>
      <c r="J23" s="19">
        <v>18551.427</v>
      </c>
      <c r="K23" s="35">
        <v>179339.97751706184</v>
      </c>
      <c r="L23" s="19">
        <v>187410.27650532959</v>
      </c>
      <c r="M23" s="19">
        <v>0.49615830021009344</v>
      </c>
      <c r="N23" s="19">
        <v>8.3542067779078327E-2</v>
      </c>
      <c r="O23" s="19">
        <v>0.20632472585155137</v>
      </c>
      <c r="P23" s="19">
        <v>0.37526947872743999</v>
      </c>
      <c r="Q23" s="19">
        <v>0.25291250485663624</v>
      </c>
      <c r="R23" s="19">
        <v>4.7091689671231847E-2</v>
      </c>
      <c r="S23" s="19">
        <v>0.17946244763850763</v>
      </c>
      <c r="T23" s="19">
        <v>0.12243187638101408</v>
      </c>
      <c r="U23" s="19">
        <v>5.6941797977735055E-2</v>
      </c>
      <c r="V23" s="19">
        <v>0.19183893278893857</v>
      </c>
      <c r="W23" s="19">
        <v>0.10827474078234368</v>
      </c>
      <c r="X23" s="19">
        <v>0.29395851476022916</v>
      </c>
      <c r="Y23" s="19">
        <v>0.29717966478400237</v>
      </c>
      <c r="Z23" s="19">
        <v>506.17423583999994</v>
      </c>
      <c r="AA23" s="19">
        <v>11.805770000000001</v>
      </c>
      <c r="AB23" s="19">
        <v>0.31454668780491524</v>
      </c>
      <c r="AC23" s="35">
        <v>62.58</v>
      </c>
      <c r="AD23" s="35">
        <v>82.630099999999999</v>
      </c>
      <c r="AE23" s="19">
        <v>6.7</v>
      </c>
      <c r="AF23" s="19">
        <f t="shared" si="0"/>
        <v>124294.5609</v>
      </c>
      <c r="AG23" s="19">
        <f t="shared" si="1"/>
        <v>18551.427</v>
      </c>
      <c r="AH23" s="19" t="s">
        <v>672</v>
      </c>
      <c r="AI23" s="19">
        <v>24.702999999999999</v>
      </c>
      <c r="AJ23" s="19">
        <v>68383.991213999994</v>
      </c>
      <c r="AK23" s="19">
        <v>42796.41014</v>
      </c>
      <c r="AL23" s="19">
        <v>635.60783800000002</v>
      </c>
      <c r="AM23" s="19">
        <v>17677.035235999996</v>
      </c>
      <c r="AN23" s="19">
        <v>3980.732</v>
      </c>
      <c r="AO23" s="19">
        <v>2254.5770000000002</v>
      </c>
      <c r="AP23" s="19">
        <v>1039.6289999999999</v>
      </c>
      <c r="AQ23" s="19">
        <v>2180.3934909999998</v>
      </c>
      <c r="AR23" s="35">
        <f t="shared" si="2"/>
        <v>49667.326977999997</v>
      </c>
      <c r="AS23" s="35">
        <f t="shared" si="3"/>
        <v>6235.3090000000002</v>
      </c>
      <c r="AT23" s="19">
        <v>4.7531525809345665E-2</v>
      </c>
      <c r="AU23" s="15">
        <f>IF(INDEX('ESCAP_policy tracker'!C:C, MATCH(Data!B23, 'ESCAP_policy tracker'!B:B, 0))="-","",  INDEX('ESCAP_policy tracker'!C:C, MATCH(Data!B23, 'ESCAP_policy tracker'!B:B, 0)))</f>
        <v>9</v>
      </c>
      <c r="AW23" s="20">
        <f t="shared" si="4"/>
        <v>9</v>
      </c>
      <c r="AX23" s="20">
        <f t="shared" si="5"/>
        <v>-4.5</v>
      </c>
      <c r="AY23" s="47">
        <v>0.1</v>
      </c>
      <c r="AZ23" s="47">
        <v>0.32153846153846155</v>
      </c>
      <c r="BA23" s="47">
        <v>0.44444444444444442</v>
      </c>
      <c r="BB23" s="47">
        <v>0.1</v>
      </c>
      <c r="BC23" s="47">
        <f t="shared" si="6"/>
        <v>3.4017094017094046E-2</v>
      </c>
      <c r="BD23" s="19">
        <v>88.89059489952794</v>
      </c>
      <c r="BE23" s="19">
        <v>1.100000000000001E-2</v>
      </c>
      <c r="BF23" s="19">
        <v>1.0000000000000002E-2</v>
      </c>
      <c r="BG23" s="19">
        <v>5.2999999999999999E-2</v>
      </c>
      <c r="BH23" s="19">
        <v>14.318892486600003</v>
      </c>
      <c r="BI23" s="20">
        <v>-1.9</v>
      </c>
      <c r="BJ23" s="20">
        <v>3</v>
      </c>
      <c r="BK23" s="19">
        <v>7</v>
      </c>
      <c r="BL23" s="19">
        <v>6</v>
      </c>
      <c r="BT23" s="20"/>
      <c r="BU23" s="20"/>
      <c r="BV23" s="20"/>
      <c r="BW23" s="20"/>
    </row>
    <row r="24" spans="1:75">
      <c r="A24" s="19" t="s">
        <v>21</v>
      </c>
      <c r="B24" s="19" t="s">
        <v>282</v>
      </c>
      <c r="C24" s="19" t="s">
        <v>1378</v>
      </c>
      <c r="D24" s="19">
        <v>296</v>
      </c>
      <c r="E24" s="15">
        <f>_xlfn.IFNA(INDEX(Confirmedcases!E:E,MATCH(B24,Confirmedcases!D:D,0)),_xlfn.IFNA(INDEX(Confirmedcases!L:L,MATCH(B24,Confirmedcases!K:K,0)),0))</f>
        <v>0</v>
      </c>
      <c r="F24" s="15">
        <f>_xlfn.IFNA(INDEX(Confirmeddeaths!E:E,MATCH(B24,Confirmeddeaths!D:D,0)),_xlfn.IFNA(INDEX(Confirmeddeaths!L:L,MATCH(B24,Confirmeddeaths!K:K,0)),0))</f>
        <v>0</v>
      </c>
      <c r="G24" s="15" t="str">
        <f>_xlfn.IFNA(INDEX(Stringencyindex!$1:$1048576,MATCH(Data!$B24,Stringencyindex!B:B,0),MATCH(G$1,Stringencyindex!$1:$1,0)),"")</f>
        <v/>
      </c>
      <c r="H24" s="15" t="str">
        <f>_xlfn.IFNA(INDEX(Stringencyindex!$1:$1048576,MATCH(Data!$B24,Stringencyindex!B:B,0),MATCH(H$1,Stringencyindex!$1:$1,0)),"")</f>
        <v/>
      </c>
      <c r="I24" s="15" t="str">
        <f>_xlfn.IFNA(INDEX(Policy!D:D,MATCH(Data!B24,Policy!A:A,0)),"")</f>
        <v/>
      </c>
      <c r="J24" s="19">
        <v>117.60599999999999</v>
      </c>
      <c r="K24" s="35">
        <v>188.52487379655648</v>
      </c>
      <c r="L24" s="19">
        <v>192.67242102008072</v>
      </c>
      <c r="M24" s="19">
        <v>1.0324265017045684</v>
      </c>
      <c r="N24" s="19">
        <v>0.39709316412537105</v>
      </c>
      <c r="O24" s="19">
        <v>0.44537911360870608</v>
      </c>
      <c r="P24" s="19">
        <v>0.17516136129764057</v>
      </c>
      <c r="Q24" s="19">
        <v>1.0526605554784743</v>
      </c>
      <c r="R24" s="19">
        <v>0.24004295710395174</v>
      </c>
      <c r="S24" s="19">
        <v>1.4246810218515666E-2</v>
      </c>
      <c r="T24" s="19">
        <v>4.0568925136854152E-2</v>
      </c>
      <c r="U24" s="19">
        <v>0.10125385889553497</v>
      </c>
      <c r="V24" s="19">
        <v>7.2847915010747458E-2</v>
      </c>
      <c r="W24" s="19">
        <v>7.5001821479979414E-2</v>
      </c>
      <c r="X24" s="19">
        <v>0.45603771215441657</v>
      </c>
      <c r="Y24" s="19">
        <v>10.857688043478261</v>
      </c>
      <c r="Z24" s="19">
        <v>19.978145999999999</v>
      </c>
      <c r="AA24" s="19">
        <v>7.5019130000000001</v>
      </c>
      <c r="AB24" s="19">
        <v>0</v>
      </c>
      <c r="AC24" s="35">
        <v>83.69</v>
      </c>
      <c r="AD24" s="35"/>
      <c r="AE24" s="19">
        <v>1.9</v>
      </c>
      <c r="AF24" s="19">
        <f t="shared" si="0"/>
        <v>223.45139999999998</v>
      </c>
      <c r="AG24" s="19">
        <f t="shared" si="1"/>
        <v>117.60599999999999</v>
      </c>
      <c r="AH24" s="19" t="s">
        <v>672</v>
      </c>
      <c r="AI24" s="19" t="s">
        <v>672</v>
      </c>
      <c r="AJ24" s="19">
        <v>27.166907999999999</v>
      </c>
      <c r="AK24" s="19">
        <v>9.0194999999999997E-2</v>
      </c>
      <c r="AL24" s="19">
        <v>0.13034600000000002</v>
      </c>
      <c r="AM24" s="19">
        <v>12.779367000000001</v>
      </c>
      <c r="AN24" s="19">
        <v>2.3860000000000001</v>
      </c>
      <c r="AO24" s="19">
        <v>4.1040000000000001</v>
      </c>
      <c r="AP24" s="19">
        <v>7.6769999999999978</v>
      </c>
      <c r="AQ24" s="19">
        <v>6.5162360000000001</v>
      </c>
      <c r="AR24" s="35">
        <f t="shared" si="2"/>
        <v>6.7105410000000001</v>
      </c>
      <c r="AS24" s="35">
        <f t="shared" si="3"/>
        <v>6.49</v>
      </c>
      <c r="AT24" s="19">
        <v>0</v>
      </c>
      <c r="AU24" s="15" t="str">
        <f>IF(INDEX('ESCAP_policy tracker'!C:C, MATCH(Data!B24, 'ESCAP_policy tracker'!B:B, 0))="-","",  INDEX('ESCAP_policy tracker'!C:C, MATCH(Data!B24, 'ESCAP_policy tracker'!B:B, 0)))</f>
        <v/>
      </c>
      <c r="AW24" s="20">
        <f t="shared" si="4"/>
        <v>0</v>
      </c>
      <c r="AX24" s="20">
        <f t="shared" si="5"/>
        <v>0</v>
      </c>
      <c r="AY24" s="47">
        <v>0</v>
      </c>
      <c r="AZ24" s="47">
        <v>0</v>
      </c>
      <c r="BA24" s="47">
        <v>0</v>
      </c>
      <c r="BB24" s="47">
        <v>0</v>
      </c>
      <c r="BC24" s="47">
        <f t="shared" si="6"/>
        <v>1</v>
      </c>
      <c r="BD24" s="19">
        <v>51.2</v>
      </c>
      <c r="BE24" s="19">
        <v>0.29899999999999949</v>
      </c>
      <c r="BF24" s="19">
        <v>0.38900000000000112</v>
      </c>
      <c r="BG24" s="19">
        <v>0.50299999999999989</v>
      </c>
      <c r="BH24" s="19">
        <v>5</v>
      </c>
      <c r="BI24" s="20">
        <v>0.6</v>
      </c>
      <c r="BJ24" s="20">
        <v>3.9</v>
      </c>
      <c r="BK24" s="19">
        <v>1</v>
      </c>
      <c r="BL24" s="19">
        <v>1.1000000000000001</v>
      </c>
      <c r="BT24" s="20"/>
      <c r="BU24" s="20"/>
      <c r="BV24" s="20"/>
      <c r="BW24" s="20"/>
    </row>
    <row r="25" spans="1:75">
      <c r="A25" s="19" t="s">
        <v>22</v>
      </c>
      <c r="B25" s="19" t="s">
        <v>285</v>
      </c>
      <c r="C25" s="19" t="s">
        <v>1378</v>
      </c>
      <c r="D25" s="19">
        <v>417</v>
      </c>
      <c r="E25" s="15">
        <f>_xlfn.IFNA(INDEX(Confirmedcases!E:E,MATCH(B25,Confirmedcases!D:D,0)),_xlfn.IFNA(INDEX(Confirmedcases!L:L,MATCH(B25,Confirmedcases!K:K,0)),0))</f>
        <v>40177</v>
      </c>
      <c r="F25" s="15">
        <f>_xlfn.IFNA(INDEX(Confirmeddeaths!E:E,MATCH(B25,Confirmeddeaths!D:D,0)),_xlfn.IFNA(INDEX(Confirmeddeaths!L:L,MATCH(B25,Confirmeddeaths!K:K,0)),0))</f>
        <v>1474</v>
      </c>
      <c r="G25" s="15">
        <f>_xlfn.IFNA(INDEX(Stringencyindex!$1:$1048576,MATCH(Data!$B25,Stringencyindex!B:B,0),MATCH(G$1,Stringencyindex!$1:$1,0)),"")</f>
        <v>52.987898184846806</v>
      </c>
      <c r="H25" s="15">
        <f>_xlfn.IFNA(INDEX(Stringencyindex!$1:$1048576,MATCH(Data!$B25,Stringencyindex!B:B,0),MATCH(H$1,Stringencyindex!$1:$1,0)),"")</f>
        <v>-42.125774436067509</v>
      </c>
      <c r="I25" s="15" t="str">
        <f>_xlfn.IFNA(INDEX(Policy!D:D,MATCH(Data!B25,Policy!A:A,0)),"")</f>
        <v/>
      </c>
      <c r="J25" s="19">
        <v>6415.85</v>
      </c>
      <c r="K25" s="35">
        <v>8092.8342190735057</v>
      </c>
      <c r="L25" s="19">
        <v>8457.8210423537203</v>
      </c>
      <c r="M25" s="19">
        <v>0.82698402640899071</v>
      </c>
      <c r="N25" s="19">
        <v>0.16543493038130663</v>
      </c>
      <c r="O25" s="19">
        <v>0.31619115896174083</v>
      </c>
      <c r="P25" s="19">
        <v>0.32733198076585135</v>
      </c>
      <c r="Q25" s="19">
        <v>0.6838917685145911</v>
      </c>
      <c r="R25" s="19">
        <v>0.13102433507225941</v>
      </c>
      <c r="S25" s="19">
        <v>3.9184285583630497E-2</v>
      </c>
      <c r="T25" s="19">
        <v>0.17047593031939667</v>
      </c>
      <c r="U25" s="19">
        <v>9.9230636756249727E-2</v>
      </c>
      <c r="V25" s="19">
        <v>0.22384115506847588</v>
      </c>
      <c r="W25" s="19">
        <v>7.7897952718896643E-2</v>
      </c>
      <c r="X25" s="19">
        <v>0.25834570448109118</v>
      </c>
      <c r="Y25" s="19">
        <v>29.17251610549134</v>
      </c>
      <c r="Z25" s="19">
        <v>2409.9415554746397</v>
      </c>
      <c r="AA25" s="19">
        <v>5.413176</v>
      </c>
      <c r="AB25" s="19">
        <v>7.8151846534076003E-2</v>
      </c>
      <c r="AC25" s="35">
        <v>76.08</v>
      </c>
      <c r="AD25" s="35">
        <v>100</v>
      </c>
      <c r="AE25" s="19">
        <v>4.5</v>
      </c>
      <c r="AF25" s="19">
        <f t="shared" si="0"/>
        <v>28871.325000000001</v>
      </c>
      <c r="AG25" s="19">
        <f t="shared" si="1"/>
        <v>6415.85</v>
      </c>
      <c r="AH25" s="19">
        <v>68.069999999999993</v>
      </c>
      <c r="AI25" s="19">
        <v>35.29</v>
      </c>
      <c r="AJ25" s="19">
        <v>2669.3273710200001</v>
      </c>
      <c r="AK25" s="19">
        <v>99.87730599999999</v>
      </c>
      <c r="AL25" s="19">
        <v>169.32278500000001</v>
      </c>
      <c r="AM25" s="19">
        <v>1565.9792799999998</v>
      </c>
      <c r="AN25" s="19">
        <v>215.28264447999999</v>
      </c>
      <c r="AO25" s="19">
        <v>438.17835719999999</v>
      </c>
      <c r="AP25" s="19">
        <v>180.68699834000012</v>
      </c>
      <c r="AQ25" s="19">
        <v>659.78896900000007</v>
      </c>
      <c r="AR25" s="35">
        <f t="shared" si="2"/>
        <v>922.66109268000002</v>
      </c>
      <c r="AS25" s="35">
        <f t="shared" si="3"/>
        <v>653.46100167999998</v>
      </c>
      <c r="AT25" s="19">
        <v>0</v>
      </c>
      <c r="AU25" s="15">
        <f>IF(INDEX('ESCAP_policy tracker'!C:C, MATCH(Data!B25, 'ESCAP_policy tracker'!B:B, 0))="-","",  INDEX('ESCAP_policy tracker'!C:C, MATCH(Data!B25, 'ESCAP_policy tracker'!B:B, 0)))</f>
        <v>7.4</v>
      </c>
      <c r="AW25" s="20">
        <f t="shared" si="4"/>
        <v>7.4</v>
      </c>
      <c r="AX25" s="20">
        <f t="shared" si="5"/>
        <v>-3.7</v>
      </c>
      <c r="AY25" s="47">
        <v>0.13513513513513511</v>
      </c>
      <c r="AZ25" s="47">
        <v>0</v>
      </c>
      <c r="BA25" s="47">
        <v>0.54054054054054046</v>
      </c>
      <c r="BB25" s="47">
        <v>2.7027027027027029E-2</v>
      </c>
      <c r="BC25" s="47">
        <f t="shared" si="6"/>
        <v>0.29729729729729742</v>
      </c>
      <c r="BD25" s="19">
        <v>86.136619158700057</v>
      </c>
      <c r="BE25" s="19">
        <v>1.5050000000000001</v>
      </c>
      <c r="BF25" s="19">
        <v>1.446</v>
      </c>
      <c r="BG25" s="19">
        <v>1.4510000000000001</v>
      </c>
      <c r="BH25" s="19">
        <v>5</v>
      </c>
      <c r="BI25" s="20">
        <v>-5</v>
      </c>
      <c r="BJ25" s="20">
        <v>4.5</v>
      </c>
      <c r="BK25" s="19">
        <v>6</v>
      </c>
      <c r="BL25" s="19">
        <v>6</v>
      </c>
      <c r="BT25" s="20"/>
      <c r="BU25" s="20"/>
      <c r="BV25" s="20"/>
      <c r="BW25" s="20"/>
    </row>
    <row r="26" spans="1:75">
      <c r="A26" s="19" t="s">
        <v>23</v>
      </c>
      <c r="B26" s="19" t="s">
        <v>286</v>
      </c>
      <c r="C26" s="19" t="s">
        <v>1378</v>
      </c>
      <c r="D26" s="19">
        <v>418</v>
      </c>
      <c r="E26" s="15">
        <f>_xlfn.IFNA(INDEX(Confirmedcases!E:E,MATCH(B26,Confirmedcases!D:D,0)),_xlfn.IFNA(INDEX(Confirmedcases!L:L,MATCH(B26,Confirmedcases!K:K,0)),0))</f>
        <v>20</v>
      </c>
      <c r="F26" s="15">
        <f>_xlfn.IFNA(INDEX(Confirmeddeaths!E:E,MATCH(B26,Confirmeddeaths!D:D,0)),_xlfn.IFNA(INDEX(Confirmeddeaths!L:L,MATCH(B26,Confirmeddeaths!K:K,0)),0))</f>
        <v>0</v>
      </c>
      <c r="G26" s="15">
        <f>_xlfn.IFNA(INDEX(Stringencyindex!$1:$1048576,MATCH(Data!$B26,Stringencyindex!B:B,0),MATCH(G$1,Stringencyindex!$1:$1,0)),"")</f>
        <v>26.226396595353201</v>
      </c>
      <c r="H26" s="15">
        <f>_xlfn.IFNA(INDEX(Stringencyindex!$1:$1048576,MATCH(Data!$B26,Stringencyindex!B:B,0),MATCH(H$1,Stringencyindex!$1:$1,0)),"")</f>
        <v>-22.796396595353201</v>
      </c>
      <c r="I26" s="15">
        <f>_xlfn.IFNA(INDEX(Policy!D:D,MATCH(Data!B26,Policy!A:A,0)),"")</f>
        <v>5.4948256551690888E-2</v>
      </c>
      <c r="J26" s="19">
        <v>7169.4549999999999</v>
      </c>
      <c r="K26" s="35">
        <v>17953.809484180958</v>
      </c>
      <c r="L26" s="19">
        <v>19066.945672200181</v>
      </c>
      <c r="M26" s="19">
        <v>0.67377318257201579</v>
      </c>
      <c r="N26" s="19">
        <v>0.13991387042691875</v>
      </c>
      <c r="O26" s="19">
        <v>0.2986865293934628</v>
      </c>
      <c r="P26" s="19">
        <v>0.33834048442744141</v>
      </c>
      <c r="Q26" s="19">
        <v>0.45071527749078572</v>
      </c>
      <c r="R26" s="19">
        <v>0.17680795731849241</v>
      </c>
      <c r="S26" s="19">
        <v>0.19260108868279827</v>
      </c>
      <c r="T26" s="19">
        <v>8.3884809032721219E-2</v>
      </c>
      <c r="U26" s="19">
        <v>7.8411946115022016E-2</v>
      </c>
      <c r="V26" s="19">
        <v>0.16709614740697035</v>
      </c>
      <c r="W26" s="19">
        <v>3.2788617792042965E-2</v>
      </c>
      <c r="X26" s="19">
        <v>0.2684094336519528</v>
      </c>
      <c r="Y26" s="19">
        <v>1.4880587934105074</v>
      </c>
      <c r="Z26" s="19">
        <v>284.62100541562774</v>
      </c>
      <c r="AA26" s="19">
        <v>6.9483379999999997</v>
      </c>
      <c r="AB26" s="19">
        <v>0</v>
      </c>
      <c r="AC26" s="35">
        <v>84.33</v>
      </c>
      <c r="AD26" s="35">
        <v>5.6</v>
      </c>
      <c r="AE26" s="19">
        <v>1.5</v>
      </c>
      <c r="AF26" s="19">
        <f t="shared" si="0"/>
        <v>10754.182499999999</v>
      </c>
      <c r="AG26" s="19">
        <f t="shared" si="1"/>
        <v>7169.4549999999999</v>
      </c>
      <c r="AH26" s="19">
        <v>75.5</v>
      </c>
      <c r="AI26" s="19">
        <v>80.206999999999994</v>
      </c>
      <c r="AJ26" s="19">
        <v>6216.13901541</v>
      </c>
      <c r="AK26" s="19">
        <v>1048.700666</v>
      </c>
      <c r="AL26" s="19">
        <v>621.6512560000001</v>
      </c>
      <c r="AM26" s="19">
        <v>3624.3580780000002</v>
      </c>
      <c r="AN26" s="19">
        <v>83.168000000000006</v>
      </c>
      <c r="AO26" s="19">
        <v>760.82100000000003</v>
      </c>
      <c r="AP26" s="19">
        <v>77.440015410000001</v>
      </c>
      <c r="AQ26" s="19">
        <v>982.62569700000006</v>
      </c>
      <c r="AR26" s="35">
        <f t="shared" si="2"/>
        <v>2514.3409220000003</v>
      </c>
      <c r="AS26" s="35">
        <f t="shared" si="3"/>
        <v>843.98900000000003</v>
      </c>
      <c r="AT26" s="19">
        <v>0</v>
      </c>
      <c r="AU26" s="15">
        <f>IF(INDEX('ESCAP_policy tracker'!C:C, MATCH(Data!B26, 'ESCAP_policy tracker'!B:B, 0))="-","",  INDEX('ESCAP_policy tracker'!C:C, MATCH(Data!B26, 'ESCAP_policy tracker'!B:B, 0)))</f>
        <v>1</v>
      </c>
      <c r="AW26" s="20">
        <f t="shared" si="4"/>
        <v>1</v>
      </c>
      <c r="AX26" s="20">
        <f t="shared" si="5"/>
        <v>-0.5</v>
      </c>
      <c r="AY26" s="47">
        <v>0.25</v>
      </c>
      <c r="AZ26" s="47">
        <v>0.25</v>
      </c>
      <c r="BA26" s="47">
        <v>0</v>
      </c>
      <c r="BB26" s="47">
        <v>0.25</v>
      </c>
      <c r="BC26" s="47">
        <f t="shared" si="6"/>
        <v>0.25</v>
      </c>
      <c r="BD26" s="19">
        <v>51.2</v>
      </c>
      <c r="BE26" s="19">
        <v>1.8419999999999996</v>
      </c>
      <c r="BF26" s="19">
        <v>1.5760000000000001</v>
      </c>
      <c r="BG26" s="19">
        <v>1.5009999999999999</v>
      </c>
      <c r="BH26" s="19">
        <v>5</v>
      </c>
      <c r="BI26" s="20">
        <v>0</v>
      </c>
      <c r="BJ26" s="20">
        <v>4.5</v>
      </c>
      <c r="BK26" s="19">
        <v>5.5</v>
      </c>
      <c r="BL26" s="19">
        <v>4.3</v>
      </c>
      <c r="BT26" s="20"/>
      <c r="BU26" s="20"/>
      <c r="BV26" s="20"/>
      <c r="BW26" s="20"/>
    </row>
    <row r="27" spans="1:75">
      <c r="A27" s="19" t="s">
        <v>24</v>
      </c>
      <c r="B27" s="19" t="s">
        <v>149</v>
      </c>
      <c r="C27" s="19" t="s">
        <v>1378</v>
      </c>
      <c r="D27" s="19">
        <v>446</v>
      </c>
      <c r="E27" s="15">
        <f>_xlfn.IFNA(INDEX(Confirmedcases!E:E,MATCH(B27,Confirmedcases!D:D,0)),_xlfn.IFNA(INDEX(Confirmedcases!L:L,MATCH(B27,Confirmedcases!K:K,0)),0))</f>
        <v>46</v>
      </c>
      <c r="F27" s="15">
        <f>_xlfn.IFNA(INDEX(Confirmeddeaths!E:E,MATCH(B27,Confirmeddeaths!D:D,0)),_xlfn.IFNA(INDEX(Confirmeddeaths!L:L,MATCH(B27,Confirmeddeaths!K:K,0)),0))</f>
        <v>0</v>
      </c>
      <c r="G27" s="15">
        <f>_xlfn.IFNA(INDEX(Stringencyindex!$1:$1048576,MATCH(Data!$B27,Stringencyindex!B:B,0),MATCH(G$1,Stringencyindex!$1:$1,0)),"")</f>
        <v>27.201321302069282</v>
      </c>
      <c r="H27" s="15">
        <f>_xlfn.IFNA(INDEX(Stringencyindex!$1:$1048576,MATCH(Data!$B27,Stringencyindex!B:B,0),MATCH(H$1,Stringencyindex!$1:$1,0)),"")</f>
        <v>-23.517501249731637</v>
      </c>
      <c r="I27" s="15" t="str">
        <f>_xlfn.IFNA(INDEX(Policy!D:D,MATCH(Data!B27,Policy!A:A,0)),"")</f>
        <v/>
      </c>
      <c r="J27" s="19">
        <v>640.44500000000005</v>
      </c>
      <c r="K27" s="35">
        <v>54545.134153845953</v>
      </c>
      <c r="L27" s="19">
        <v>52014.239929107505</v>
      </c>
      <c r="M27" s="19">
        <v>0.24065671018087009</v>
      </c>
      <c r="N27" s="19">
        <v>9.6551113291363483E-2</v>
      </c>
      <c r="O27" s="19">
        <v>0.16042569427411224</v>
      </c>
      <c r="P27" s="19">
        <v>0.83428265155025028</v>
      </c>
      <c r="Q27" s="19">
        <v>0.32939525250047691</v>
      </c>
      <c r="R27" s="19">
        <v>0</v>
      </c>
      <c r="S27" s="19">
        <v>9.395486737368109E-3</v>
      </c>
      <c r="T27" s="19">
        <v>8.0703438985321729E-3</v>
      </c>
      <c r="U27" s="19">
        <v>7.0877482501136679E-2</v>
      </c>
      <c r="V27" s="19">
        <v>0.14896909350418455</v>
      </c>
      <c r="W27" s="19">
        <v>3.7022778615036799E-2</v>
      </c>
      <c r="X27" s="19">
        <v>0.72566481474374178</v>
      </c>
      <c r="Y27" s="19">
        <v>4.1354479831688919E-2</v>
      </c>
      <c r="Z27" s="19">
        <v>22.801206000000001</v>
      </c>
      <c r="AB27" s="19">
        <v>0</v>
      </c>
      <c r="AC27" s="35" t="s">
        <v>672</v>
      </c>
      <c r="AD27" s="35" t="s">
        <v>1159</v>
      </c>
      <c r="AE27" s="19" t="s">
        <v>672</v>
      </c>
      <c r="AF27" s="19" t="str">
        <f t="shared" si="0"/>
        <v/>
      </c>
      <c r="AG27" s="19" t="str">
        <f t="shared" si="1"/>
        <v/>
      </c>
      <c r="AH27" s="19" t="s">
        <v>672</v>
      </c>
      <c r="AI27" s="19">
        <v>6.1870000000000003</v>
      </c>
      <c r="AJ27" s="19">
        <v>45095.47953918</v>
      </c>
      <c r="AK27" s="19">
        <v>12.530172</v>
      </c>
      <c r="AL27" s="19">
        <v>303.25910700000003</v>
      </c>
      <c r="AM27" s="19">
        <v>1194.5918399999998</v>
      </c>
      <c r="AN27" s="19">
        <v>698.06811360999995</v>
      </c>
      <c r="AO27" s="19">
        <v>40360.85521989</v>
      </c>
      <c r="AP27" s="19">
        <v>2526.1750866799994</v>
      </c>
      <c r="AQ27" s="19">
        <v>1200.5979990000001</v>
      </c>
      <c r="AR27" s="35">
        <f t="shared" si="2"/>
        <v>41374.7126125</v>
      </c>
      <c r="AS27" s="35">
        <f t="shared" si="3"/>
        <v>41058.923333500003</v>
      </c>
      <c r="AT27" s="19">
        <v>0</v>
      </c>
      <c r="AU27" s="15">
        <f>IF(INDEX('ESCAP_policy tracker'!C:C, MATCH(Data!B27, 'ESCAP_policy tracker'!B:B, 0))="-","",  INDEX('ESCAP_policy tracker'!C:C, MATCH(Data!B27, 'ESCAP_policy tracker'!B:B, 0)))</f>
        <v>12.1</v>
      </c>
      <c r="AV27" s="9">
        <v>5</v>
      </c>
      <c r="AW27" s="20">
        <f t="shared" si="4"/>
        <v>7.1</v>
      </c>
      <c r="AX27" s="20">
        <f t="shared" si="5"/>
        <v>-1.0499999999999998</v>
      </c>
      <c r="AY27" s="47">
        <v>0.19008264462809915</v>
      </c>
      <c r="AZ27" s="47">
        <v>4.9586776859504134E-2</v>
      </c>
      <c r="BA27" s="47">
        <v>0.4</v>
      </c>
      <c r="BB27" s="47">
        <v>8.2644628099173556E-3</v>
      </c>
      <c r="BC27" s="47">
        <f t="shared" si="6"/>
        <v>0.35206611570247925</v>
      </c>
      <c r="BD27" s="19">
        <v>51.2</v>
      </c>
      <c r="BE27" s="19">
        <v>0</v>
      </c>
      <c r="BF27" s="19">
        <v>0</v>
      </c>
      <c r="BG27" s="19">
        <v>0</v>
      </c>
      <c r="BH27" s="19">
        <v>5</v>
      </c>
      <c r="BI27" s="20">
        <v>-54.7</v>
      </c>
      <c r="BJ27" s="20">
        <v>31</v>
      </c>
      <c r="BK27" s="19">
        <v>1.4</v>
      </c>
      <c r="BL27" s="19">
        <v>1.6</v>
      </c>
      <c r="BT27" s="20"/>
      <c r="BU27" s="20"/>
      <c r="BV27" s="20"/>
      <c r="BW27" s="20"/>
    </row>
    <row r="28" spans="1:75">
      <c r="A28" s="19" t="s">
        <v>25</v>
      </c>
      <c r="B28" s="19" t="s">
        <v>307</v>
      </c>
      <c r="C28" s="19" t="s">
        <v>1378</v>
      </c>
      <c r="D28" s="19">
        <v>458</v>
      </c>
      <c r="E28" s="15">
        <f>_xlfn.IFNA(INDEX(Confirmedcases!E:E,MATCH(B28,Confirmedcases!D:D,0)),_xlfn.IFNA(INDEX(Confirmedcases!L:L,MATCH(B28,Confirmedcases!K:K,0)),0))</f>
        <v>9083</v>
      </c>
      <c r="F28" s="15">
        <f>_xlfn.IFNA(INDEX(Confirmeddeaths!E:E,MATCH(B28,Confirmeddeaths!D:D,0)),_xlfn.IFNA(INDEX(Confirmeddeaths!L:L,MATCH(B28,Confirmeddeaths!K:K,0)),0))</f>
        <v>125</v>
      </c>
      <c r="G28" s="15">
        <f>_xlfn.IFNA(INDEX(Stringencyindex!$1:$1048576,MATCH(Data!$B28,Stringencyindex!B:B,0),MATCH(G$1,Stringencyindex!$1:$1,0)),"")</f>
        <v>39.805583008342808</v>
      </c>
      <c r="H28" s="15">
        <f>_xlfn.IFNA(INDEX(Stringencyindex!$1:$1048576,MATCH(Data!$B28,Stringencyindex!B:B,0),MATCH(H$1,Stringencyindex!$1:$1,0)),"")</f>
        <v>-32.945735601658782</v>
      </c>
      <c r="I28" s="15">
        <f>_xlfn.IFNA(INDEX(Policy!D:D,MATCH(Data!B28,Policy!A:A,0)),"")</f>
        <v>4.3</v>
      </c>
      <c r="J28" s="19">
        <v>31949.776999999998</v>
      </c>
      <c r="K28" s="35">
        <v>358579.26531493058</v>
      </c>
      <c r="L28" s="19">
        <v>374105.74750306708</v>
      </c>
      <c r="M28" s="19">
        <v>0.57420758939370276</v>
      </c>
      <c r="N28" s="19">
        <v>0.11953578443501135</v>
      </c>
      <c r="O28" s="19">
        <v>0.24209939222372581</v>
      </c>
      <c r="P28" s="19">
        <v>0.68757369131821244</v>
      </c>
      <c r="Q28" s="19">
        <v>0.61745411268396044</v>
      </c>
      <c r="R28" s="19">
        <v>7.6290009913063062E-2</v>
      </c>
      <c r="S28" s="19">
        <v>0.12032653643732769</v>
      </c>
      <c r="T28" s="19">
        <v>0.21827767350134003</v>
      </c>
      <c r="U28" s="19">
        <v>4.9048324958182551E-2</v>
      </c>
      <c r="V28" s="19">
        <v>0.20099662312241198</v>
      </c>
      <c r="W28" s="19">
        <v>9.3119830533493486E-2</v>
      </c>
      <c r="X28" s="19">
        <v>0.24194100153418116</v>
      </c>
      <c r="Y28" s="19">
        <v>0.45404857648582136</v>
      </c>
      <c r="Z28" s="19">
        <v>1658.65307136</v>
      </c>
      <c r="AA28" s="19">
        <v>33.691960000000002</v>
      </c>
      <c r="AB28" s="19">
        <v>0</v>
      </c>
      <c r="AC28" s="35">
        <v>67.13</v>
      </c>
      <c r="AD28" s="35">
        <v>19.8</v>
      </c>
      <c r="AE28" s="19">
        <v>1.9</v>
      </c>
      <c r="AF28" s="19">
        <f t="shared" si="0"/>
        <v>60704.576299999993</v>
      </c>
      <c r="AG28" s="19">
        <f t="shared" si="1"/>
        <v>31949.776999999998</v>
      </c>
      <c r="AH28" s="19" t="s">
        <v>672</v>
      </c>
      <c r="AI28" s="19">
        <v>25.146000000000001</v>
      </c>
      <c r="AJ28" s="19">
        <v>286964.44782854</v>
      </c>
      <c r="AK28" s="19">
        <v>38506.010893999999</v>
      </c>
      <c r="AL28" s="19">
        <v>112443.476839</v>
      </c>
      <c r="AM28" s="19">
        <v>96374.177624000004</v>
      </c>
      <c r="AN28" s="19">
        <v>5037.1491871400003</v>
      </c>
      <c r="AO28" s="19">
        <v>19130.559126249998</v>
      </c>
      <c r="AP28" s="19">
        <v>15473.074158150001</v>
      </c>
      <c r="AQ28" s="19">
        <v>31376.014750999999</v>
      </c>
      <c r="AR28" s="35">
        <f t="shared" si="2"/>
        <v>175117.19604638999</v>
      </c>
      <c r="AS28" s="35">
        <f t="shared" si="3"/>
        <v>24167.708313389998</v>
      </c>
      <c r="AT28" s="19">
        <v>6.4804712203822236E-3</v>
      </c>
      <c r="AU28" s="15">
        <f>IF(INDEX('ESCAP_policy tracker'!C:C, MATCH(Data!B28, 'ESCAP_policy tracker'!B:B, 0))="-","",  INDEX('ESCAP_policy tracker'!C:C, MATCH(Data!B28, 'ESCAP_policy tracker'!B:B, 0)))</f>
        <v>4.1999999999999993</v>
      </c>
      <c r="AW28" s="20">
        <f t="shared" si="4"/>
        <v>4.1999999999999993</v>
      </c>
      <c r="AX28" s="20">
        <f t="shared" si="5"/>
        <v>-2.0999999999999996</v>
      </c>
      <c r="AY28" s="47">
        <v>0.3</v>
      </c>
      <c r="AZ28" s="47">
        <v>0.3</v>
      </c>
      <c r="BA28" s="47">
        <v>0</v>
      </c>
      <c r="BB28" s="47">
        <v>0.1</v>
      </c>
      <c r="BC28" s="47">
        <f t="shared" si="6"/>
        <v>0.29999999999999993</v>
      </c>
      <c r="BD28" s="19">
        <v>22.842535246484967</v>
      </c>
      <c r="BE28" s="19">
        <v>1.9810000000000001</v>
      </c>
      <c r="BF28" s="19">
        <v>1.85</v>
      </c>
      <c r="BG28" s="19">
        <v>1.9119999999999999</v>
      </c>
      <c r="BH28" s="19">
        <v>8.5245922622639956</v>
      </c>
      <c r="BI28" s="20">
        <v>-3</v>
      </c>
      <c r="BJ28" s="20">
        <v>5.5</v>
      </c>
      <c r="BK28" s="19">
        <v>-1</v>
      </c>
      <c r="BL28" s="19">
        <v>2</v>
      </c>
      <c r="BT28" s="20"/>
      <c r="BU28" s="20"/>
      <c r="BV28" s="20"/>
      <c r="BW28" s="20"/>
    </row>
    <row r="29" spans="1:75">
      <c r="A29" s="19" t="s">
        <v>26</v>
      </c>
      <c r="B29" s="19" t="s">
        <v>308</v>
      </c>
      <c r="C29" s="19" t="s">
        <v>1378</v>
      </c>
      <c r="D29" s="19">
        <v>462</v>
      </c>
      <c r="E29" s="15">
        <f>_xlfn.IFNA(INDEX(Confirmedcases!E:E,MATCH(B29,Confirmedcases!D:D,0)),_xlfn.IFNA(INDEX(Confirmedcases!L:L,MATCH(B29,Confirmedcases!K:K,0)),0))</f>
        <v>5041</v>
      </c>
      <c r="F29" s="15">
        <f>_xlfn.IFNA(INDEX(Confirmeddeaths!E:E,MATCH(B29,Confirmeddeaths!D:D,0)),_xlfn.IFNA(INDEX(Confirmeddeaths!L:L,MATCH(B29,Confirmeddeaths!K:K,0)),0))</f>
        <v>19</v>
      </c>
      <c r="G29" s="15" t="str">
        <f>_xlfn.IFNA(INDEX(Stringencyindex!$1:$1048576,MATCH(Data!$B29,Stringencyindex!B:B,0),MATCH(G$1,Stringencyindex!$1:$1,0)),"")</f>
        <v/>
      </c>
      <c r="H29" s="15" t="str">
        <f>_xlfn.IFNA(INDEX(Stringencyindex!$1:$1048576,MATCH(Data!$B29,Stringencyindex!B:B,0),MATCH(H$1,Stringencyindex!$1:$1,0)),"")</f>
        <v/>
      </c>
      <c r="I29" s="15">
        <f>_xlfn.IFNA(INDEX(Policy!D:D,MATCH(Data!B29,Policy!A:A,0)),"")</f>
        <v>2.8</v>
      </c>
      <c r="J29" s="19">
        <v>530.95299999999997</v>
      </c>
      <c r="K29" s="35">
        <v>5327.4442487955239</v>
      </c>
      <c r="L29" s="19">
        <v>5631.1085709768686</v>
      </c>
      <c r="M29" s="19">
        <v>0.52104868820868488</v>
      </c>
      <c r="N29" s="19">
        <v>0.14197474095922524</v>
      </c>
      <c r="O29" s="19">
        <v>0.26765988244750055</v>
      </c>
      <c r="P29" s="19">
        <v>0.6781910668667438</v>
      </c>
      <c r="Q29" s="19">
        <v>0.7466616958817619</v>
      </c>
      <c r="R29" s="19">
        <v>6.4696157199390564E-2</v>
      </c>
      <c r="S29" s="19">
        <v>1.713733329786632E-2</v>
      </c>
      <c r="T29" s="19">
        <v>2.4274767431872384E-2</v>
      </c>
      <c r="U29" s="19">
        <v>0.10809671721659936</v>
      </c>
      <c r="V29" s="19">
        <v>0.33778634066465396</v>
      </c>
      <c r="W29" s="19">
        <v>0.1008258808277072</v>
      </c>
      <c r="X29" s="19">
        <v>0.34718280336191015</v>
      </c>
      <c r="Y29" s="19">
        <v>7.2897312478396134E-2</v>
      </c>
      <c r="Z29" s="19">
        <v>4.2178385</v>
      </c>
      <c r="AA29" s="19">
        <v>20.769690000000001</v>
      </c>
      <c r="AB29" s="19">
        <v>0</v>
      </c>
      <c r="AC29" s="35" t="s">
        <v>672</v>
      </c>
      <c r="AD29" s="35">
        <v>99.7</v>
      </c>
      <c r="AE29" s="19" t="s">
        <v>672</v>
      </c>
      <c r="AF29" s="19" t="str">
        <f t="shared" si="0"/>
        <v/>
      </c>
      <c r="AG29" s="19" t="str">
        <f t="shared" si="1"/>
        <v/>
      </c>
      <c r="AH29" s="19">
        <v>47.03</v>
      </c>
      <c r="AI29" s="19">
        <v>23.562000000000001</v>
      </c>
      <c r="AJ29" s="19">
        <v>3629.0488654999999</v>
      </c>
      <c r="AK29" s="19">
        <v>8.2482880000000005</v>
      </c>
      <c r="AL29" s="19">
        <v>6.6271809999999993</v>
      </c>
      <c r="AM29" s="19">
        <v>324.35453100000001</v>
      </c>
      <c r="AN29" s="19">
        <v>238.05647246999999</v>
      </c>
      <c r="AO29" s="19">
        <v>2976.5637846</v>
      </c>
      <c r="AP29" s="19">
        <v>75.198608430000149</v>
      </c>
      <c r="AQ29" s="19">
        <v>465.29209600000002</v>
      </c>
      <c r="AR29" s="35">
        <f t="shared" si="2"/>
        <v>3229.4957260699994</v>
      </c>
      <c r="AS29" s="35">
        <f t="shared" si="3"/>
        <v>3214.6202570699998</v>
      </c>
      <c r="AT29" s="19">
        <v>0</v>
      </c>
      <c r="AU29" s="15">
        <f>IF(INDEX('ESCAP_policy tracker'!C:C, MATCH(Data!B29, 'ESCAP_policy tracker'!B:B, 0))="-","",  INDEX('ESCAP_policy tracker'!C:C, MATCH(Data!B29, 'ESCAP_policy tracker'!B:B, 0)))</f>
        <v>2.8</v>
      </c>
      <c r="AW29" s="20">
        <f t="shared" si="4"/>
        <v>2.8</v>
      </c>
      <c r="AX29" s="20">
        <f t="shared" si="5"/>
        <v>-1.4</v>
      </c>
      <c r="AY29" s="47">
        <v>0.1</v>
      </c>
      <c r="AZ29" s="47">
        <v>0.05</v>
      </c>
      <c r="BA29" s="47">
        <v>0.7142857142857143</v>
      </c>
      <c r="BB29" s="47">
        <v>0.1</v>
      </c>
      <c r="BC29" s="47">
        <f t="shared" si="6"/>
        <v>3.5714285714285671E-2</v>
      </c>
      <c r="BD29" s="19">
        <v>51.2</v>
      </c>
      <c r="BE29" s="19">
        <v>1.9660000000000002</v>
      </c>
      <c r="BF29" s="19">
        <v>2.331</v>
      </c>
      <c r="BG29" s="19">
        <v>2.5550000000000002</v>
      </c>
      <c r="BH29" s="19">
        <v>5</v>
      </c>
      <c r="BI29" s="20">
        <v>-17.7</v>
      </c>
      <c r="BJ29" s="20">
        <v>9.1999999999999993</v>
      </c>
      <c r="BK29" s="19">
        <v>-0.5</v>
      </c>
      <c r="BL29" s="19">
        <v>0.2</v>
      </c>
      <c r="BT29" s="20"/>
      <c r="BU29" s="20"/>
      <c r="BV29" s="20"/>
      <c r="BW29" s="20"/>
    </row>
    <row r="30" spans="1:75">
      <c r="A30" s="19" t="s">
        <v>27</v>
      </c>
      <c r="B30" s="19" t="s">
        <v>313</v>
      </c>
      <c r="C30" s="19" t="s">
        <v>1378</v>
      </c>
      <c r="D30" s="19">
        <v>584</v>
      </c>
      <c r="E30" s="15">
        <f>_xlfn.IFNA(INDEX(Confirmedcases!E:E,MATCH(B30,Confirmedcases!D:D,0)),_xlfn.IFNA(INDEX(Confirmedcases!L:L,MATCH(B30,Confirmedcases!K:K,0)),0))</f>
        <v>0</v>
      </c>
      <c r="F30" s="15">
        <f>_xlfn.IFNA(INDEX(Confirmeddeaths!E:E,MATCH(B30,Confirmeddeaths!D:D,0)),_xlfn.IFNA(INDEX(Confirmeddeaths!L:L,MATCH(B30,Confirmeddeaths!K:K,0)),0))</f>
        <v>0</v>
      </c>
      <c r="G30" s="15" t="str">
        <f>_xlfn.IFNA(INDEX(Stringencyindex!$1:$1048576,MATCH(Data!$B30,Stringencyindex!B:B,0),MATCH(G$1,Stringencyindex!$1:$1,0)),"")</f>
        <v/>
      </c>
      <c r="H30" s="15" t="str">
        <f>_xlfn.IFNA(INDEX(Stringencyindex!$1:$1048576,MATCH(Data!$B30,Stringencyindex!B:B,0),MATCH(H$1,Stringencyindex!$1:$1,0)),"")</f>
        <v/>
      </c>
      <c r="I30" s="15" t="str">
        <f>_xlfn.IFNA(INDEX(Policy!D:D,MATCH(Data!B30,Policy!A:A,0)),"")</f>
        <v/>
      </c>
      <c r="J30" s="19">
        <v>58.790999999999997</v>
      </c>
      <c r="K30" s="35">
        <v>214.19450399999999</v>
      </c>
      <c r="L30" s="19">
        <v>219.12097759199997</v>
      </c>
      <c r="M30" s="19">
        <v>0.72215524727002334</v>
      </c>
      <c r="N30" s="19">
        <v>0.56972126138213142</v>
      </c>
      <c r="O30" s="19">
        <v>0.20246122188083779</v>
      </c>
      <c r="P30" s="19">
        <v>0.47553588022968135</v>
      </c>
      <c r="Q30" s="19">
        <v>0.90630878185371178</v>
      </c>
      <c r="R30" s="19">
        <v>0.15661494142431759</v>
      </c>
      <c r="S30" s="19">
        <v>5.1105470189634676E-2</v>
      </c>
      <c r="T30" s="19">
        <v>1.5087297325225169E-2</v>
      </c>
      <c r="U30" s="19">
        <v>5.5117041630333784E-2</v>
      </c>
      <c r="V30" s="19">
        <v>0.15824814676270449</v>
      </c>
      <c r="W30" s="19">
        <v>0.10234542120362419</v>
      </c>
      <c r="X30" s="19">
        <v>0.46148168146416013</v>
      </c>
      <c r="Y30" s="19">
        <v>14.295478636363637</v>
      </c>
      <c r="Z30" s="19">
        <v>31.450053</v>
      </c>
      <c r="AB30" s="19">
        <v>0</v>
      </c>
      <c r="AC30" s="35" t="s">
        <v>672</v>
      </c>
      <c r="AD30" s="35">
        <v>64.2</v>
      </c>
      <c r="AE30" s="19">
        <v>2.7</v>
      </c>
      <c r="AF30" s="19">
        <f t="shared" si="0"/>
        <v>158.73570000000001</v>
      </c>
      <c r="AG30" s="19">
        <f t="shared" si="1"/>
        <v>58.790999999999997</v>
      </c>
      <c r="AH30" s="19" t="s">
        <v>672</v>
      </c>
      <c r="AI30" s="19" t="s">
        <v>672</v>
      </c>
      <c r="AJ30" s="19">
        <f>42+AO30</f>
        <v>57</v>
      </c>
      <c r="AK30" s="19">
        <v>1.204588</v>
      </c>
      <c r="AL30" s="19">
        <v>33.829138</v>
      </c>
      <c r="AM30" s="19">
        <v>6.9662739999999994</v>
      </c>
      <c r="AN30" s="19">
        <v>0</v>
      </c>
      <c r="AO30" s="15">
        <v>15</v>
      </c>
      <c r="AP30" s="19">
        <v>0</v>
      </c>
      <c r="AQ30" s="19">
        <v>2.3381799999999999</v>
      </c>
      <c r="AR30" s="35">
        <f t="shared" si="2"/>
        <v>50.033726000000001</v>
      </c>
      <c r="AS30" s="35">
        <f t="shared" si="3"/>
        <v>15</v>
      </c>
      <c r="AT30" s="19">
        <v>0</v>
      </c>
      <c r="AU30" s="15">
        <f>IF(INDEX('ESCAP_policy tracker'!C:C, MATCH(Data!B30, 'ESCAP_policy tracker'!B:B, 0))="-","",  INDEX('ESCAP_policy tracker'!C:C, MATCH(Data!B30, 'ESCAP_policy tracker'!B:B, 0)))</f>
        <v>9.5</v>
      </c>
      <c r="AW30" s="20">
        <f t="shared" si="4"/>
        <v>9.5</v>
      </c>
      <c r="AX30" s="20">
        <f t="shared" si="5"/>
        <v>-4.75</v>
      </c>
      <c r="AY30" s="47">
        <v>0</v>
      </c>
      <c r="AZ30" s="47">
        <v>0</v>
      </c>
      <c r="BA30" s="47">
        <v>0</v>
      </c>
      <c r="BB30" s="47">
        <v>1</v>
      </c>
      <c r="BC30" s="47">
        <f t="shared" si="6"/>
        <v>0</v>
      </c>
      <c r="BD30" s="19">
        <v>51.2</v>
      </c>
      <c r="BE30" s="19">
        <v>0.24900000000000005</v>
      </c>
      <c r="BF30" s="19">
        <v>0.23599999999999999</v>
      </c>
      <c r="BG30" s="19">
        <v>0.22499999999999998</v>
      </c>
      <c r="BH30" s="19">
        <v>5</v>
      </c>
      <c r="BI30" s="20">
        <v>-5.5</v>
      </c>
      <c r="BJ30" s="20">
        <v>3.7</v>
      </c>
      <c r="BK30" s="19">
        <v>0.3</v>
      </c>
      <c r="BL30" s="19">
        <v>0.5</v>
      </c>
      <c r="BT30" s="20"/>
      <c r="BU30" s="20"/>
      <c r="BV30" s="20"/>
      <c r="BW30" s="20"/>
    </row>
    <row r="31" spans="1:75">
      <c r="A31" s="19" t="s">
        <v>28</v>
      </c>
      <c r="B31" s="19" t="s">
        <v>324</v>
      </c>
      <c r="C31" s="19" t="s">
        <v>1378</v>
      </c>
      <c r="D31" s="19">
        <v>583</v>
      </c>
      <c r="E31" s="15">
        <f>_xlfn.IFNA(INDEX(Confirmedcases!E:E,MATCH(B31,Confirmedcases!D:D,0)),_xlfn.IFNA(INDEX(Confirmedcases!L:L,MATCH(B31,Confirmedcases!K:K,0)),0))</f>
        <v>0</v>
      </c>
      <c r="F31" s="15">
        <f>_xlfn.IFNA(INDEX(Confirmeddeaths!E:E,MATCH(B31,Confirmeddeaths!D:D,0)),_xlfn.IFNA(INDEX(Confirmeddeaths!L:L,MATCH(B31,Confirmeddeaths!K:K,0)),0))</f>
        <v>0</v>
      </c>
      <c r="G31" s="15" t="str">
        <f>_xlfn.IFNA(INDEX(Stringencyindex!$1:$1048576,MATCH(Data!$B31,Stringencyindex!B:B,0),MATCH(G$1,Stringencyindex!$1:$1,0)),"")</f>
        <v/>
      </c>
      <c r="H31" s="15" t="str">
        <f>_xlfn.IFNA(INDEX(Stringencyindex!$1:$1048576,MATCH(Data!$B31,Stringencyindex!B:B,0),MATCH(H$1,Stringencyindex!$1:$1,0)),"")</f>
        <v/>
      </c>
      <c r="I31" s="15" t="str">
        <f>_xlfn.IFNA(INDEX(Policy!D:D,MATCH(Data!B31,Policy!A:A,0)),"")</f>
        <v/>
      </c>
      <c r="J31" s="19">
        <v>113.815</v>
      </c>
      <c r="K31" s="35">
        <v>371.30239999999998</v>
      </c>
      <c r="L31" s="19">
        <v>381.32756479999995</v>
      </c>
      <c r="M31" s="19">
        <v>0.69152423738710012</v>
      </c>
      <c r="N31" s="19">
        <v>0.48035408604953805</v>
      </c>
      <c r="O31" s="19">
        <v>0.292389443213941</v>
      </c>
      <c r="P31" s="19">
        <v>0.26363342924796607</v>
      </c>
      <c r="Q31" s="19">
        <v>0.74646561131842937</v>
      </c>
      <c r="R31" s="19">
        <v>0.2798024209170239</v>
      </c>
      <c r="S31" s="19">
        <v>3.1318736364466637E-2</v>
      </c>
      <c r="T31" s="19">
        <v>5.0450691409710865E-3</v>
      </c>
      <c r="U31" s="19">
        <v>2.8510576656921215E-2</v>
      </c>
      <c r="V31" s="19">
        <v>0.14622043665872858</v>
      </c>
      <c r="W31" s="19">
        <v>6.1726371075747424E-2</v>
      </c>
      <c r="X31" s="19">
        <v>0.44737639204942192</v>
      </c>
      <c r="Y31" s="19">
        <v>6.1256430446194221</v>
      </c>
      <c r="Z31" s="19">
        <v>23.338699999999999</v>
      </c>
      <c r="AA31" s="19">
        <v>5.2890533528887564</v>
      </c>
      <c r="AB31" s="19">
        <v>0.58785308214447796</v>
      </c>
      <c r="AC31" s="35" t="s">
        <v>672</v>
      </c>
      <c r="AD31" s="35" t="s">
        <v>672</v>
      </c>
      <c r="AE31" s="19" t="s">
        <v>672</v>
      </c>
      <c r="AF31" s="19" t="str">
        <f t="shared" si="0"/>
        <v/>
      </c>
      <c r="AG31" s="19" t="str">
        <f t="shared" si="1"/>
        <v/>
      </c>
      <c r="AH31" s="19" t="s">
        <v>672</v>
      </c>
      <c r="AI31" s="19" t="s">
        <v>672</v>
      </c>
      <c r="AJ31" s="19">
        <v>129.42297531</v>
      </c>
      <c r="AK31" s="19">
        <v>5.6569000000000001E-2</v>
      </c>
      <c r="AL31" s="19">
        <v>1.703225</v>
      </c>
      <c r="AM31" s="19">
        <v>73.240206000000001</v>
      </c>
      <c r="AN31" s="19">
        <v>6.9332790099999997</v>
      </c>
      <c r="AO31" s="19">
        <v>23.60422127</v>
      </c>
      <c r="AP31" s="19">
        <v>23.885475029999998</v>
      </c>
      <c r="AQ31" s="19">
        <v>19.558969000000001</v>
      </c>
      <c r="AR31" s="35">
        <f t="shared" si="2"/>
        <v>32.297294280000003</v>
      </c>
      <c r="AS31" s="35">
        <f t="shared" si="3"/>
        <v>30.53750028</v>
      </c>
      <c r="AT31" s="19">
        <v>0</v>
      </c>
      <c r="AU31" s="15">
        <f>IF(INDEX('ESCAP_policy tracker'!C:C, MATCH(Data!B31, 'ESCAP_policy tracker'!B:B, 0))="-","",  INDEX('ESCAP_policy tracker'!C:C, MATCH(Data!B31, 'ESCAP_policy tracker'!B:B, 0)))</f>
        <v>8.8000000000000007</v>
      </c>
      <c r="AW31" s="20">
        <f t="shared" si="4"/>
        <v>8.8000000000000007</v>
      </c>
      <c r="AX31" s="20">
        <f t="shared" si="5"/>
        <v>-4.4000000000000004</v>
      </c>
      <c r="AY31" s="47">
        <v>0.25</v>
      </c>
      <c r="AZ31" s="47">
        <v>0.25</v>
      </c>
      <c r="BA31" s="47">
        <v>0</v>
      </c>
      <c r="BB31" s="47">
        <v>0.25</v>
      </c>
      <c r="BC31" s="47">
        <f t="shared" si="6"/>
        <v>0.25</v>
      </c>
      <c r="BD31" s="19">
        <v>51.2</v>
      </c>
      <c r="BE31" s="19">
        <v>0.23100000000000165</v>
      </c>
      <c r="BF31" s="19">
        <v>0.2240000000000002</v>
      </c>
      <c r="BG31" s="19">
        <v>0.21799999999999997</v>
      </c>
      <c r="BH31" s="19">
        <v>5</v>
      </c>
      <c r="BI31" s="20">
        <v>-2</v>
      </c>
      <c r="BJ31" s="20">
        <v>3</v>
      </c>
      <c r="BK31" s="19">
        <v>0.5</v>
      </c>
      <c r="BL31" s="19">
        <v>1</v>
      </c>
      <c r="BT31" s="20"/>
      <c r="BU31" s="20"/>
      <c r="BV31" s="20"/>
      <c r="BW31" s="20"/>
    </row>
    <row r="32" spans="1:75">
      <c r="A32" s="19" t="s">
        <v>29</v>
      </c>
      <c r="B32" s="19" t="s">
        <v>327</v>
      </c>
      <c r="C32" s="19" t="s">
        <v>1378</v>
      </c>
      <c r="D32" s="19">
        <v>496</v>
      </c>
      <c r="E32" s="15">
        <f>_xlfn.IFNA(INDEX(Confirmedcases!E:E,MATCH(B32,Confirmedcases!D:D,0)),_xlfn.IFNA(INDEX(Confirmedcases!L:L,MATCH(B32,Confirmedcases!K:K,0)),0))</f>
        <v>293</v>
      </c>
      <c r="F32" s="15">
        <f>_xlfn.IFNA(INDEX(Confirmeddeaths!E:E,MATCH(B32,Confirmeddeaths!D:D,0)),_xlfn.IFNA(INDEX(Confirmeddeaths!L:L,MATCH(B32,Confirmeddeaths!K:K,0)),0))</f>
        <v>0</v>
      </c>
      <c r="G32" s="15">
        <f>_xlfn.IFNA(INDEX(Stringencyindex!$1:$1048576,MATCH(Data!$B32,Stringencyindex!B:B,0),MATCH(G$1,Stringencyindex!$1:$1,0)),"")</f>
        <v>48.591118177268598</v>
      </c>
      <c r="H32" s="15">
        <f>_xlfn.IFNA(INDEX(Stringencyindex!$1:$1048576,MATCH(Data!$B32,Stringencyindex!B:B,0),MATCH(H$1,Stringencyindex!$1:$1,0)),"")</f>
        <v>-40.33305036568413</v>
      </c>
      <c r="I32" s="15">
        <f>_xlfn.IFNA(INDEX(Policy!D:D,MATCH(Data!B32,Policy!A:A,0)),"")</f>
        <v>2.04</v>
      </c>
      <c r="J32" s="19">
        <v>3225.1669999999999</v>
      </c>
      <c r="K32" s="35">
        <v>13009.574877679599</v>
      </c>
      <c r="L32" s="19">
        <v>13725.101495951976</v>
      </c>
      <c r="M32" s="19">
        <v>0.47451645282379185</v>
      </c>
      <c r="N32" s="19">
        <v>0.11603541836499336</v>
      </c>
      <c r="O32" s="19">
        <v>0.2906132368327744</v>
      </c>
      <c r="P32" s="19">
        <v>0.60283331148844077</v>
      </c>
      <c r="Q32" s="19">
        <v>0.63543313210039409</v>
      </c>
      <c r="R32" s="19">
        <v>0.1224874293070212</v>
      </c>
      <c r="S32" s="19">
        <v>0.28866704287025857</v>
      </c>
      <c r="T32" s="19">
        <v>0.1033189697701874</v>
      </c>
      <c r="U32" s="19">
        <v>3.6483227823435979E-2</v>
      </c>
      <c r="V32" s="19">
        <v>0.12192266258415614</v>
      </c>
      <c r="W32" s="19">
        <v>7.2486060511866013E-2</v>
      </c>
      <c r="X32" s="19">
        <v>0.25463460713303976</v>
      </c>
      <c r="Y32" s="19">
        <v>4.2164698980714235</v>
      </c>
      <c r="Z32" s="19">
        <v>575</v>
      </c>
      <c r="AA32" s="19">
        <v>9.3834529999999994</v>
      </c>
      <c r="AB32" s="19">
        <v>0.28033995170092529</v>
      </c>
      <c r="AC32" s="35">
        <v>64.5</v>
      </c>
      <c r="AD32" s="35">
        <v>100</v>
      </c>
      <c r="AE32" s="19">
        <v>7</v>
      </c>
      <c r="AF32" s="19">
        <f t="shared" si="0"/>
        <v>22576.168999999998</v>
      </c>
      <c r="AG32" s="19">
        <f t="shared" si="1"/>
        <v>3225.1669999999999</v>
      </c>
      <c r="AH32" s="19">
        <v>31.45</v>
      </c>
      <c r="AI32" s="19">
        <v>49.043999999999997</v>
      </c>
      <c r="AJ32" s="19">
        <v>8123.3646849999996</v>
      </c>
      <c r="AK32" s="19">
        <v>3064.2972789999999</v>
      </c>
      <c r="AL32" s="19">
        <v>39.624448999999998</v>
      </c>
      <c r="AM32" s="19">
        <v>3907.8359569999998</v>
      </c>
      <c r="AN32" s="19">
        <v>354.27100000000002</v>
      </c>
      <c r="AO32" s="19">
        <v>445.233</v>
      </c>
      <c r="AP32" s="19">
        <v>312.10300000000001</v>
      </c>
      <c r="AQ32" s="19">
        <v>1314.6445959999999</v>
      </c>
      <c r="AR32" s="35">
        <f t="shared" si="2"/>
        <v>3903.4257280000002</v>
      </c>
      <c r="AS32" s="35">
        <f t="shared" si="3"/>
        <v>799.50400000000002</v>
      </c>
      <c r="AT32" s="19">
        <v>0</v>
      </c>
      <c r="AU32" s="15">
        <f>IF(INDEX('ESCAP_policy tracker'!C:C, MATCH(Data!B32, 'ESCAP_policy tracker'!B:B, 0))="-","",  INDEX('ESCAP_policy tracker'!C:C, MATCH(Data!B32, 'ESCAP_policy tracker'!B:B, 0)))</f>
        <v>13</v>
      </c>
      <c r="AW32" s="20">
        <f t="shared" si="4"/>
        <v>13</v>
      </c>
      <c r="AX32" s="20">
        <f t="shared" si="5"/>
        <v>-6.5</v>
      </c>
      <c r="AY32" s="47">
        <v>0.9</v>
      </c>
      <c r="AZ32" s="47">
        <v>0</v>
      </c>
      <c r="BA32" s="47">
        <v>0</v>
      </c>
      <c r="BB32" s="47">
        <v>0.1</v>
      </c>
      <c r="BC32" s="47">
        <f t="shared" si="6"/>
        <v>0</v>
      </c>
      <c r="BD32" s="19">
        <v>51.2</v>
      </c>
      <c r="BE32" s="19">
        <v>2.4059999999999997</v>
      </c>
      <c r="BF32" s="19">
        <v>1.956</v>
      </c>
      <c r="BG32" s="19">
        <v>1.6989999999999998</v>
      </c>
      <c r="BH32" s="19">
        <v>3.5090094815199979</v>
      </c>
      <c r="BI32" s="20">
        <v>-1.9</v>
      </c>
      <c r="BJ32" s="20">
        <v>5.8</v>
      </c>
      <c r="BK32" s="19">
        <v>4.0999999999999996</v>
      </c>
      <c r="BL32" s="19">
        <v>6.5</v>
      </c>
      <c r="BT32" s="20"/>
      <c r="BU32" s="20"/>
      <c r="BV32" s="20"/>
      <c r="BW32" s="20"/>
    </row>
    <row r="33" spans="1:75">
      <c r="A33" s="19" t="s">
        <v>30</v>
      </c>
      <c r="B33" s="19" t="s">
        <v>336</v>
      </c>
      <c r="C33" s="19" t="s">
        <v>1378</v>
      </c>
      <c r="D33" s="19">
        <v>104</v>
      </c>
      <c r="E33" s="15">
        <f>_xlfn.IFNA(INDEX(Confirmedcases!E:E,MATCH(B33,Confirmedcases!D:D,0)),_xlfn.IFNA(INDEX(Confirmedcases!L:L,MATCH(B33,Confirmedcases!K:K,0)),0))</f>
        <v>360</v>
      </c>
      <c r="F33" s="15">
        <f>_xlfn.IFNA(INDEX(Confirmeddeaths!E:E,MATCH(B33,Confirmeddeaths!D:D,0)),_xlfn.IFNA(INDEX(Confirmeddeaths!L:L,MATCH(B33,Confirmeddeaths!K:K,0)),0))</f>
        <v>6</v>
      </c>
      <c r="G33" s="15">
        <f>_xlfn.IFNA(INDEX(Stringencyindex!$1:$1048576,MATCH(Data!$B33,Stringencyindex!B:B,0),MATCH(G$1,Stringencyindex!$1:$1,0)),"")</f>
        <v>49.153904429729899</v>
      </c>
      <c r="H33" s="15">
        <f>_xlfn.IFNA(INDEX(Stringencyindex!$1:$1048576,MATCH(Data!$B33,Stringencyindex!B:B,0),MATCH(H$1,Stringencyindex!$1:$1,0)),"")</f>
        <v>-38.610084639080483</v>
      </c>
      <c r="I33" s="15">
        <f>_xlfn.IFNA(INDEX(Policy!D:D,MATCH(Data!B33,Policy!A:A,0)),"")</f>
        <v>0.13647619047619047</v>
      </c>
      <c r="J33" s="19">
        <v>54045.42</v>
      </c>
      <c r="K33" s="35">
        <v>72744.987930466101</v>
      </c>
      <c r="L33" s="19">
        <v>77655.274615772549</v>
      </c>
      <c r="M33" s="19">
        <v>0.55397178430669658</v>
      </c>
      <c r="N33" s="19">
        <v>0.16260207966153917</v>
      </c>
      <c r="O33" s="19">
        <v>0.32831287908069384</v>
      </c>
      <c r="P33" s="19">
        <v>0.17966800898298912</v>
      </c>
      <c r="Q33" s="19">
        <v>0.26533283909511912</v>
      </c>
      <c r="R33" s="19">
        <v>0.26265062664101452</v>
      </c>
      <c r="S33" s="19">
        <v>6.9677318221625803E-2</v>
      </c>
      <c r="T33" s="19">
        <v>0.21697650752515238</v>
      </c>
      <c r="U33" s="19">
        <v>6.0468821639328228E-2</v>
      </c>
      <c r="V33" s="19">
        <v>0.19559586144001997</v>
      </c>
      <c r="W33" s="19">
        <v>0.13280981701668609</v>
      </c>
      <c r="X33" s="19">
        <v>6.1821047516182691E-2</v>
      </c>
      <c r="Y33" s="19">
        <v>4.3041179258720499</v>
      </c>
      <c r="Z33" s="19">
        <v>2840.4595840000002</v>
      </c>
      <c r="AA33" s="19">
        <v>5.4850299999999998E-2</v>
      </c>
      <c r="AB33" s="19">
        <v>0.23320905063142297</v>
      </c>
      <c r="AC33" s="35">
        <v>87.15</v>
      </c>
      <c r="AD33" s="35" t="s">
        <v>1159</v>
      </c>
      <c r="AE33" s="19">
        <v>0.9</v>
      </c>
      <c r="AF33" s="19">
        <f t="shared" si="0"/>
        <v>48640.877999999997</v>
      </c>
      <c r="AG33" s="19">
        <f t="shared" si="1"/>
        <v>54045.42</v>
      </c>
      <c r="AH33" s="19">
        <v>79.56</v>
      </c>
      <c r="AI33" s="19">
        <v>61.493000000000002</v>
      </c>
      <c r="AJ33" s="19">
        <v>22041.67262777</v>
      </c>
      <c r="AK33" s="19">
        <v>3594.3807099999999</v>
      </c>
      <c r="AL33" s="19">
        <v>694.08989399999996</v>
      </c>
      <c r="AM33" s="19">
        <v>12383.141894999999</v>
      </c>
      <c r="AN33" s="19">
        <v>529.18356691999998</v>
      </c>
      <c r="AO33" s="19">
        <v>1976.4419858399999</v>
      </c>
      <c r="AP33" s="19">
        <v>2864.4345760100005</v>
      </c>
      <c r="AQ33" s="19">
        <v>4008.6272039999999</v>
      </c>
      <c r="AR33" s="35">
        <f t="shared" si="2"/>
        <v>6794.0961567599988</v>
      </c>
      <c r="AS33" s="35">
        <f t="shared" si="3"/>
        <v>2505.6255527599997</v>
      </c>
      <c r="AT33" s="19">
        <v>0</v>
      </c>
      <c r="AU33" s="15">
        <f>IF(INDEX('ESCAP_policy tracker'!C:C, MATCH(Data!B33, 'ESCAP_policy tracker'!B:B, 0))="-","",  INDEX('ESCAP_policy tracker'!C:C, MATCH(Data!B33, 'ESCAP_policy tracker'!B:B, 0)))</f>
        <v>0.1</v>
      </c>
      <c r="AW33" s="20">
        <f t="shared" si="4"/>
        <v>0.1</v>
      </c>
      <c r="AX33" s="20">
        <f t="shared" si="5"/>
        <v>-0.05</v>
      </c>
      <c r="AY33" s="47">
        <v>0.25</v>
      </c>
      <c r="AZ33" s="47">
        <v>0.25</v>
      </c>
      <c r="BA33" s="47">
        <v>0.25</v>
      </c>
      <c r="BB33" s="47">
        <v>0.25</v>
      </c>
      <c r="BC33" s="47">
        <f t="shared" si="6"/>
        <v>0</v>
      </c>
      <c r="BD33" s="19">
        <v>51.2</v>
      </c>
      <c r="BE33" s="19">
        <v>1.6280000000000001</v>
      </c>
      <c r="BF33" s="19">
        <v>1.7720000000000002</v>
      </c>
      <c r="BG33" s="19">
        <v>1.8119999999999998</v>
      </c>
      <c r="BH33" s="19">
        <v>5</v>
      </c>
      <c r="BI33" s="20">
        <v>1.8</v>
      </c>
      <c r="BJ33" s="20">
        <v>6</v>
      </c>
      <c r="BK33" s="19">
        <v>5.5</v>
      </c>
      <c r="BL33" s="19">
        <v>6.2</v>
      </c>
      <c r="BT33" s="20"/>
      <c r="BU33" s="20"/>
      <c r="BV33" s="20"/>
      <c r="BW33" s="20"/>
    </row>
    <row r="34" spans="1:75">
      <c r="A34" s="19" t="s">
        <v>31</v>
      </c>
      <c r="B34" s="19" t="s">
        <v>339</v>
      </c>
      <c r="C34" s="19" t="s">
        <v>1378</v>
      </c>
      <c r="D34" s="19">
        <v>520</v>
      </c>
      <c r="E34" s="15">
        <f>_xlfn.IFNA(INDEX(Confirmedcases!E:E,MATCH(B34,Confirmedcases!D:D,0)),_xlfn.IFNA(INDEX(Confirmedcases!L:L,MATCH(B34,Confirmedcases!K:K,0)),0))</f>
        <v>0</v>
      </c>
      <c r="F34" s="15">
        <f>_xlfn.IFNA(INDEX(Confirmeddeaths!E:E,MATCH(B34,Confirmeddeaths!D:D,0)),_xlfn.IFNA(INDEX(Confirmeddeaths!L:L,MATCH(B34,Confirmeddeaths!K:K,0)),0))</f>
        <v>0</v>
      </c>
      <c r="G34" s="15" t="str">
        <f>_xlfn.IFNA(INDEX(Stringencyindex!$1:$1048576,MATCH(Data!$B34,Stringencyindex!B:B,0),MATCH(G$1,Stringencyindex!$1:$1,0)),"")</f>
        <v/>
      </c>
      <c r="H34" s="15" t="str">
        <f>_xlfn.IFNA(INDEX(Stringencyindex!$1:$1048576,MATCH(Data!$B34,Stringencyindex!B:B,0),MATCH(H$1,Stringencyindex!$1:$1,0)),"")</f>
        <v/>
      </c>
      <c r="I34" s="15" t="str">
        <f>_xlfn.IFNA(INDEX(Policy!D:D,MATCH(Data!B34,Policy!A:A,0)),"")</f>
        <v/>
      </c>
      <c r="J34" s="19">
        <v>10.756</v>
      </c>
      <c r="K34" s="35">
        <v>126.71544445259346</v>
      </c>
      <c r="L34" s="19">
        <v>126.0818672303305</v>
      </c>
      <c r="M34" s="19">
        <v>1.0324264999440733</v>
      </c>
      <c r="N34" s="19">
        <v>0.39709316452737597</v>
      </c>
      <c r="O34" s="19">
        <v>0.44537911498572297</v>
      </c>
      <c r="P34" s="19">
        <v>0.17516135999418386</v>
      </c>
      <c r="Q34" s="19">
        <v>1.0526605552947748</v>
      </c>
      <c r="R34" s="19">
        <v>2.4153895630551668E-2</v>
      </c>
      <c r="S34" s="19">
        <v>0.14074610752551195</v>
      </c>
      <c r="T34" s="19">
        <v>0.20430801729446471</v>
      </c>
      <c r="U34" s="19">
        <v>2.9824544587420121E-2</v>
      </c>
      <c r="V34" s="19">
        <v>0.21758183121495894</v>
      </c>
      <c r="W34" s="19">
        <v>0.19242631510568922</v>
      </c>
      <c r="X34" s="19">
        <v>0.19095928864140344</v>
      </c>
      <c r="Y34" s="19">
        <v>0</v>
      </c>
      <c r="Z34" s="19">
        <v>0</v>
      </c>
      <c r="AB34" s="19">
        <v>0</v>
      </c>
      <c r="AC34" s="35" t="s">
        <v>672</v>
      </c>
      <c r="AD34" s="35">
        <v>56.5</v>
      </c>
      <c r="AE34" s="19">
        <v>5</v>
      </c>
      <c r="AF34" s="19">
        <f t="shared" si="0"/>
        <v>53.78</v>
      </c>
      <c r="AG34" s="19">
        <f t="shared" si="1"/>
        <v>10.756</v>
      </c>
      <c r="AH34" s="19" t="s">
        <v>672</v>
      </c>
      <c r="AI34" s="19" t="s">
        <v>672</v>
      </c>
      <c r="AJ34" s="19">
        <f>16+AO34</f>
        <v>16.96</v>
      </c>
      <c r="AK34" s="19">
        <v>2.039E-3</v>
      </c>
      <c r="AL34" s="19">
        <v>1.779684</v>
      </c>
      <c r="AM34" s="19">
        <v>14.218277</v>
      </c>
      <c r="AN34" s="19">
        <v>0</v>
      </c>
      <c r="AO34" s="15">
        <f>0.06*16</f>
        <v>0.96</v>
      </c>
      <c r="AP34" s="19">
        <v>0</v>
      </c>
      <c r="AQ34" s="19">
        <v>50.626811000000004</v>
      </c>
      <c r="AR34" s="35">
        <f t="shared" si="2"/>
        <v>2.7417229999999999</v>
      </c>
      <c r="AS34" s="35">
        <f t="shared" si="3"/>
        <v>0.96</v>
      </c>
      <c r="AT34" s="19">
        <v>0</v>
      </c>
      <c r="AU34" s="15">
        <f>IF(INDEX('ESCAP_policy tracker'!C:C, MATCH(Data!B34, 'ESCAP_policy tracker'!B:B, 0))="-","",  INDEX('ESCAP_policy tracker'!C:C, MATCH(Data!B34, 'ESCAP_policy tracker'!B:B, 0)))</f>
        <v>5.5</v>
      </c>
      <c r="AW34" s="20">
        <f t="shared" si="4"/>
        <v>5.5</v>
      </c>
      <c r="AX34" s="20">
        <f t="shared" si="5"/>
        <v>-2.75</v>
      </c>
      <c r="AY34" s="47">
        <v>0</v>
      </c>
      <c r="AZ34" s="47">
        <v>0.3</v>
      </c>
      <c r="BA34" s="47">
        <v>0.3</v>
      </c>
      <c r="BB34" s="47">
        <v>0.38461538461538464</v>
      </c>
      <c r="BC34" s="47">
        <f t="shared" si="6"/>
        <v>1.538461538461533E-2</v>
      </c>
      <c r="BD34" s="19">
        <v>51.2</v>
      </c>
      <c r="BE34" s="19">
        <v>-20.547000000000001</v>
      </c>
      <c r="BF34" s="19">
        <v>-7.1210000000000004</v>
      </c>
      <c r="BG34" s="19">
        <v>-3.7559999999999998</v>
      </c>
      <c r="BH34" s="19">
        <v>5</v>
      </c>
      <c r="BI34" s="20">
        <v>-2.4</v>
      </c>
      <c r="BJ34" s="20">
        <v>1.1000000000000001</v>
      </c>
      <c r="BK34" s="19">
        <v>1.5</v>
      </c>
      <c r="BL34" s="19">
        <v>1.7</v>
      </c>
      <c r="BT34" s="20"/>
      <c r="BU34" s="20"/>
      <c r="BV34" s="20"/>
      <c r="BW34" s="20"/>
    </row>
    <row r="35" spans="1:75">
      <c r="A35" s="19" t="s">
        <v>32</v>
      </c>
      <c r="B35" s="19" t="s">
        <v>340</v>
      </c>
      <c r="C35" s="19" t="s">
        <v>1378</v>
      </c>
      <c r="D35" s="19">
        <v>524</v>
      </c>
      <c r="E35" s="15">
        <f>_xlfn.IFNA(INDEX(Confirmedcases!E:E,MATCH(B35,Confirmedcases!D:D,0)),_xlfn.IFNA(INDEX(Confirmedcases!L:L,MATCH(B35,Confirmedcases!K:K,0)),0))</f>
        <v>22972</v>
      </c>
      <c r="F35" s="15">
        <f>_xlfn.IFNA(INDEX(Confirmeddeaths!E:E,MATCH(B35,Confirmeddeaths!D:D,0)),_xlfn.IFNA(INDEX(Confirmeddeaths!L:L,MATCH(B35,Confirmeddeaths!K:K,0)),0))</f>
        <v>75</v>
      </c>
      <c r="G35" s="15">
        <f>_xlfn.IFNA(INDEX(Stringencyindex!$1:$1048576,MATCH(Data!$B35,Stringencyindex!B:B,0),MATCH(G$1,Stringencyindex!$1:$1,0)),"")</f>
        <v>56.535099892987503</v>
      </c>
      <c r="H35" s="15">
        <f>_xlfn.IFNA(INDEX(Stringencyindex!$1:$1048576,MATCH(Data!$B35,Stringencyindex!B:B,0),MATCH(H$1,Stringencyindex!$1:$1,0)),"")</f>
        <v>-45.737460311688679</v>
      </c>
      <c r="I35" s="15">
        <f>_xlfn.IFNA(INDEX(Policy!D:D,MATCH(Data!B35,Policy!A:A,0)),"")</f>
        <v>4</v>
      </c>
      <c r="J35" s="19">
        <v>28608.71</v>
      </c>
      <c r="K35" s="35">
        <v>27830.396106181001</v>
      </c>
      <c r="L35" s="19">
        <v>29806.354229719847</v>
      </c>
      <c r="M35" s="19">
        <v>0.70499110204636439</v>
      </c>
      <c r="N35" s="19">
        <v>0.11687826662452484</v>
      </c>
      <c r="O35" s="19">
        <v>0.34706209168224439</v>
      </c>
      <c r="P35" s="19">
        <v>8.9335190565331846E-2</v>
      </c>
      <c r="Q35" s="19">
        <v>0.46297105212280693</v>
      </c>
      <c r="R35" s="19">
        <v>0.28061952850121014</v>
      </c>
      <c r="S35" s="19">
        <v>1.8392801451306135E-2</v>
      </c>
      <c r="T35" s="19">
        <v>5.5365088708012489E-2</v>
      </c>
      <c r="U35" s="19">
        <v>7.5484903458565594E-2</v>
      </c>
      <c r="V35" s="19">
        <v>0.15986952593887588</v>
      </c>
      <c r="W35" s="19">
        <v>7.2261486944540834E-2</v>
      </c>
      <c r="X35" s="19">
        <v>0.33800666499748894</v>
      </c>
      <c r="Y35" s="19">
        <v>27.263155181967598</v>
      </c>
      <c r="Z35" s="19">
        <v>8127.9644544000002</v>
      </c>
      <c r="AA35" s="19">
        <v>5.5954230000000003</v>
      </c>
      <c r="AB35" s="19">
        <v>0</v>
      </c>
      <c r="AC35" s="35">
        <v>80.69</v>
      </c>
      <c r="AD35" s="35">
        <v>62.5</v>
      </c>
      <c r="AE35" s="19">
        <v>0.3</v>
      </c>
      <c r="AF35" s="19">
        <f t="shared" ref="AF35:AF66" si="7">IF(AE35&lt;&gt;"",AE35*J35,"")</f>
        <v>8582.6129999999994</v>
      </c>
      <c r="AG35" s="19">
        <f t="shared" ref="AG35:AG66" si="8">IF(AF35&lt;&gt;"",J35,"")</f>
        <v>28608.71</v>
      </c>
      <c r="AH35" s="19">
        <v>77.62</v>
      </c>
      <c r="AI35" s="19">
        <v>79.174000000000007</v>
      </c>
      <c r="AJ35" s="19">
        <v>2885.9554479099997</v>
      </c>
      <c r="AK35" s="19">
        <v>3.7984999999999998E-2</v>
      </c>
      <c r="AL35" s="19">
        <v>13.808263</v>
      </c>
      <c r="AM35" s="19">
        <v>770.91106699999989</v>
      </c>
      <c r="AN35" s="19">
        <v>88.135000000000005</v>
      </c>
      <c r="AO35" s="19">
        <v>774.55093464000004</v>
      </c>
      <c r="AP35" s="19">
        <v>1238.5121982699998</v>
      </c>
      <c r="AQ35" s="19">
        <v>2019.6914569999999</v>
      </c>
      <c r="AR35" s="35">
        <f t="shared" si="2"/>
        <v>876.53218264000009</v>
      </c>
      <c r="AS35" s="35">
        <f t="shared" si="3"/>
        <v>862.68593464000003</v>
      </c>
      <c r="AT35" s="19">
        <v>0</v>
      </c>
      <c r="AU35" s="15" t="str">
        <f>IF(INDEX('ESCAP_policy tracker'!C:C, MATCH(Data!B35, 'ESCAP_policy tracker'!B:B, 0))="-","",  INDEX('ESCAP_policy tracker'!C:C, MATCH(Data!B35, 'ESCAP_policy tracker'!B:B, 0)))</f>
        <v/>
      </c>
      <c r="AW35" s="20">
        <f t="shared" si="4"/>
        <v>4</v>
      </c>
      <c r="AX35" s="20">
        <f t="shared" si="5"/>
        <v>-2</v>
      </c>
      <c r="AY35" s="47">
        <v>0.25</v>
      </c>
      <c r="AZ35" s="47">
        <v>0</v>
      </c>
      <c r="BA35" s="47">
        <v>0.25</v>
      </c>
      <c r="BB35" s="47">
        <v>0.5</v>
      </c>
      <c r="BC35" s="47">
        <f t="shared" si="6"/>
        <v>0</v>
      </c>
      <c r="BD35" s="19">
        <v>56.217353612348496</v>
      </c>
      <c r="BE35" s="19">
        <v>0.72799999999999976</v>
      </c>
      <c r="BF35" s="19">
        <v>0.76599999999999957</v>
      </c>
      <c r="BG35" s="19">
        <v>0.80200000000000005</v>
      </c>
      <c r="BH35" s="19">
        <v>5</v>
      </c>
      <c r="BI35" s="20">
        <v>2.27</v>
      </c>
      <c r="BJ35" s="20">
        <v>6.5</v>
      </c>
      <c r="BK35" s="19">
        <v>6.2621961849999996</v>
      </c>
      <c r="BL35" s="19">
        <v>5.8</v>
      </c>
      <c r="BT35" s="20"/>
      <c r="BU35" s="20"/>
      <c r="BV35" s="20"/>
      <c r="BW35" s="20"/>
    </row>
    <row r="36" spans="1:75">
      <c r="A36" s="19" t="s">
        <v>33</v>
      </c>
      <c r="B36" s="19" t="s">
        <v>343</v>
      </c>
      <c r="C36" s="19" t="s">
        <v>1378</v>
      </c>
      <c r="D36" s="19">
        <v>540</v>
      </c>
      <c r="E36" s="15">
        <f>_xlfn.IFNA(INDEX(Confirmedcases!E:E,MATCH(B36,Confirmedcases!D:D,0)),_xlfn.IFNA(INDEX(Confirmedcases!L:L,MATCH(B36,Confirmedcases!K:K,0)),0))</f>
        <v>23</v>
      </c>
      <c r="F36" s="15">
        <f>_xlfn.IFNA(INDEX(Confirmeddeaths!E:E,MATCH(B36,Confirmeddeaths!D:D,0)),_xlfn.IFNA(INDEX(Confirmeddeaths!L:L,MATCH(B36,Confirmeddeaths!K:K,0)),0))</f>
        <v>0</v>
      </c>
      <c r="G36" s="15" t="str">
        <f>_xlfn.IFNA(INDEX(Stringencyindex!$1:$1048576,MATCH(Data!$B36,Stringencyindex!B:B,0),MATCH(G$1,Stringencyindex!$1:$1,0)),"")</f>
        <v/>
      </c>
      <c r="H36" s="15" t="str">
        <f>_xlfn.IFNA(INDEX(Stringencyindex!$1:$1048576,MATCH(Data!$B36,Stringencyindex!B:B,0),MATCH(H$1,Stringencyindex!$1:$1,0)),"")</f>
        <v/>
      </c>
      <c r="I36" s="15" t="str">
        <f>_xlfn.IFNA(INDEX(Policy!D:D,MATCH(Data!B36,Policy!A:A,0)),"")</f>
        <v/>
      </c>
      <c r="J36" s="19">
        <v>282.75</v>
      </c>
      <c r="K36" s="35">
        <v>10173.501559756816</v>
      </c>
      <c r="L36" s="19">
        <v>10337.254546117128</v>
      </c>
      <c r="M36" s="19">
        <v>0.64354991221498059</v>
      </c>
      <c r="N36" s="19">
        <v>0.2391619257996109</v>
      </c>
      <c r="O36" s="19">
        <v>0.35395080408365759</v>
      </c>
      <c r="P36" s="19">
        <v>0.17809651425389103</v>
      </c>
      <c r="Q36" s="19">
        <v>0.41627986639007786</v>
      </c>
      <c r="R36" s="19">
        <v>1.9918331103053737E-2</v>
      </c>
      <c r="S36" s="19">
        <v>2.001120465186973E-2</v>
      </c>
      <c r="T36" s="19">
        <v>0.10201582325394086</v>
      </c>
      <c r="U36" s="19">
        <v>0.1234752464616479</v>
      </c>
      <c r="V36" s="19">
        <v>0.11966859323901577</v>
      </c>
      <c r="W36" s="19">
        <v>7.3504930279484293E-2</v>
      </c>
      <c r="X36" s="19">
        <v>0.54140587101098769</v>
      </c>
      <c r="Y36" s="19">
        <v>0</v>
      </c>
      <c r="Z36" s="19">
        <v>621.06169299999999</v>
      </c>
      <c r="AB36" s="19">
        <v>0</v>
      </c>
      <c r="AC36" s="35" t="s">
        <v>672</v>
      </c>
      <c r="AD36" s="35" t="s">
        <v>1159</v>
      </c>
      <c r="AE36" s="19" t="s">
        <v>672</v>
      </c>
      <c r="AF36" s="19" t="str">
        <f t="shared" si="7"/>
        <v/>
      </c>
      <c r="AG36" s="19" t="str">
        <f t="shared" si="8"/>
        <v/>
      </c>
      <c r="AH36" s="19" t="s">
        <v>672</v>
      </c>
      <c r="AI36" s="19">
        <v>16.698</v>
      </c>
      <c r="AJ36" s="19">
        <v>2533.0325718399999</v>
      </c>
      <c r="AK36" s="19">
        <v>0.19117900000000002</v>
      </c>
      <c r="AL36" s="19">
        <v>32.325451999999999</v>
      </c>
      <c r="AM36" s="19">
        <v>1934.241886</v>
      </c>
      <c r="AN36" s="19">
        <v>130.54050279000001</v>
      </c>
      <c r="AO36" s="19">
        <v>170.94595225</v>
      </c>
      <c r="AP36" s="19">
        <v>264.78759979999995</v>
      </c>
      <c r="AQ36" s="19">
        <v>668.72557499999994</v>
      </c>
      <c r="AR36" s="35">
        <f t="shared" si="2"/>
        <v>334.00308603999997</v>
      </c>
      <c r="AS36" s="35">
        <f t="shared" si="3"/>
        <v>301.48645504000001</v>
      </c>
      <c r="AT36" s="19">
        <v>0</v>
      </c>
      <c r="AU36" s="15" t="str">
        <f>IF(INDEX('ESCAP_policy tracker'!C:C, MATCH(Data!B36, 'ESCAP_policy tracker'!B:B, 0))="-","",  INDEX('ESCAP_policy tracker'!C:C, MATCH(Data!B36, 'ESCAP_policy tracker'!B:B, 0)))</f>
        <v/>
      </c>
      <c r="AW36" s="20">
        <f t="shared" si="4"/>
        <v>0</v>
      </c>
      <c r="AX36" s="20">
        <f t="shared" si="5"/>
        <v>0</v>
      </c>
      <c r="AY36" s="47">
        <v>0</v>
      </c>
      <c r="AZ36" s="47">
        <v>0</v>
      </c>
      <c r="BA36" s="47">
        <v>0</v>
      </c>
      <c r="BB36" s="47">
        <v>0</v>
      </c>
      <c r="BC36" s="47">
        <f t="shared" si="6"/>
        <v>1</v>
      </c>
      <c r="BD36" s="19">
        <v>51.2</v>
      </c>
      <c r="BE36" s="19" t="e">
        <v>#N/A</v>
      </c>
      <c r="BF36" s="19" t="e">
        <v>#N/A</v>
      </c>
      <c r="BG36" s="19" t="e">
        <v>#N/A</v>
      </c>
      <c r="BH36" s="19">
        <v>5</v>
      </c>
      <c r="BI36" s="20" t="s">
        <v>1552</v>
      </c>
      <c r="BJ36" s="20" t="s">
        <v>1552</v>
      </c>
      <c r="BK36" s="19" t="s">
        <v>1552</v>
      </c>
      <c r="BL36" s="19" t="s">
        <v>1552</v>
      </c>
      <c r="BT36" s="20"/>
      <c r="BU36" s="20"/>
      <c r="BV36" s="20"/>
      <c r="BW36" s="20"/>
    </row>
    <row r="37" spans="1:75">
      <c r="A37" s="19" t="s">
        <v>34</v>
      </c>
      <c r="B37" s="19" t="s">
        <v>344</v>
      </c>
      <c r="C37" s="19" t="s">
        <v>1378</v>
      </c>
      <c r="D37" s="19">
        <v>554</v>
      </c>
      <c r="E37" s="15">
        <f>_xlfn.IFNA(INDEX(Confirmedcases!E:E,MATCH(B37,Confirmedcases!D:D,0)),_xlfn.IFNA(INDEX(Confirmedcases!L:L,MATCH(B37,Confirmedcases!K:K,0)),0))</f>
        <v>1219</v>
      </c>
      <c r="F37" s="15">
        <f>_xlfn.IFNA(INDEX(Confirmeddeaths!E:E,MATCH(B37,Confirmeddeaths!D:D,0)),_xlfn.IFNA(INDEX(Confirmeddeaths!L:L,MATCH(B37,Confirmeddeaths!K:K,0)),0))</f>
        <v>22</v>
      </c>
      <c r="G37" s="15">
        <f>_xlfn.IFNA(INDEX(Stringencyindex!$1:$1048576,MATCH(Data!$B37,Stringencyindex!B:B,0),MATCH(G$1,Stringencyindex!$1:$1,0)),"")</f>
        <v>27.560753442140797</v>
      </c>
      <c r="H37" s="15">
        <f>_xlfn.IFNA(INDEX(Stringencyindex!$1:$1048576,MATCH(Data!$B37,Stringencyindex!B:B,0),MATCH(H$1,Stringencyindex!$1:$1,0)),"")</f>
        <v>-24.512169536348559</v>
      </c>
      <c r="I37" s="15">
        <f>_xlfn.IFNA(INDEX(Policy!D:D,MATCH(Data!B37,Policy!A:A,0)),"")</f>
        <v>10.808695652173913</v>
      </c>
      <c r="J37" s="19">
        <v>4783.0630000000001</v>
      </c>
      <c r="K37" s="35">
        <v>207920.61396174895</v>
      </c>
      <c r="L37" s="19">
        <v>212813.67907698214</v>
      </c>
      <c r="M37" s="19">
        <v>0.57708677899094507</v>
      </c>
      <c r="N37" s="19">
        <v>0.18475269468450811</v>
      </c>
      <c r="O37" s="19">
        <v>0.23613389728418396</v>
      </c>
      <c r="P37" s="19">
        <v>0.27981124729200429</v>
      </c>
      <c r="Q37" s="19">
        <v>0.27960825160815844</v>
      </c>
      <c r="R37" s="19">
        <v>5.7874287292890327E-2</v>
      </c>
      <c r="S37" s="19">
        <v>4.2135517684881454E-2</v>
      </c>
      <c r="T37" s="19">
        <v>0.11533033990293658</v>
      </c>
      <c r="U37" s="19">
        <v>6.8003302036936442E-2</v>
      </c>
      <c r="V37" s="19">
        <v>0.12653764136285883</v>
      </c>
      <c r="W37" s="19">
        <v>7.8006069118732091E-2</v>
      </c>
      <c r="X37" s="19">
        <v>0.51211284260440459</v>
      </c>
      <c r="Y37" s="19">
        <v>0.28597933786625834</v>
      </c>
      <c r="Z37" s="19">
        <v>585.31677060424954</v>
      </c>
      <c r="AA37" s="19">
        <v>69.626480000000001</v>
      </c>
      <c r="AB37" s="19">
        <v>0</v>
      </c>
      <c r="AC37" s="35">
        <v>44.05</v>
      </c>
      <c r="AD37" s="35">
        <v>100</v>
      </c>
      <c r="AE37" s="19">
        <v>2.8</v>
      </c>
      <c r="AF37" s="19">
        <f t="shared" si="7"/>
        <v>13392.5764</v>
      </c>
      <c r="AG37" s="19">
        <f t="shared" si="8"/>
        <v>4783.0630000000001</v>
      </c>
      <c r="AH37" s="19" t="s">
        <v>672</v>
      </c>
      <c r="AI37" s="19">
        <v>17.914000000000001</v>
      </c>
      <c r="AJ37" s="19">
        <v>56737.615580700003</v>
      </c>
      <c r="AK37" s="19">
        <v>822.73133400000006</v>
      </c>
      <c r="AL37" s="19">
        <v>2386.3949350000003</v>
      </c>
      <c r="AM37" s="19">
        <v>36629.772611000008</v>
      </c>
      <c r="AN37" s="19">
        <v>2255.0254069500002</v>
      </c>
      <c r="AO37" s="19">
        <v>10769.69320679</v>
      </c>
      <c r="AP37" s="19">
        <v>3873.9980869599985</v>
      </c>
      <c r="AQ37" s="19">
        <v>4642.3808650000001</v>
      </c>
      <c r="AR37" s="35">
        <f t="shared" si="2"/>
        <v>16233.844882740001</v>
      </c>
      <c r="AS37" s="35">
        <f t="shared" si="3"/>
        <v>13024.71861374</v>
      </c>
      <c r="AT37" s="19">
        <v>0</v>
      </c>
      <c r="AU37" s="15">
        <f>IF(INDEX('ESCAP_policy tracker'!C:C, MATCH(Data!B37, 'ESCAP_policy tracker'!B:B, 0))="-","",  INDEX('ESCAP_policy tracker'!C:C, MATCH(Data!B37, 'ESCAP_policy tracker'!B:B, 0)))</f>
        <v>21.3</v>
      </c>
      <c r="AV37" s="9">
        <v>5</v>
      </c>
      <c r="AW37" s="20">
        <f t="shared" si="4"/>
        <v>16.3</v>
      </c>
      <c r="AX37" s="20">
        <f t="shared" si="5"/>
        <v>-5.65</v>
      </c>
      <c r="AY37" s="47">
        <v>0.05</v>
      </c>
      <c r="AZ37" s="47">
        <v>0.31</v>
      </c>
      <c r="BA37" s="47">
        <v>0.6</v>
      </c>
      <c r="BB37" s="47">
        <v>2.1739130434782608E-2</v>
      </c>
      <c r="BC37" s="47">
        <f t="shared" si="6"/>
        <v>1.8260869565217316E-2</v>
      </c>
      <c r="BD37" s="19">
        <v>47.856613502017829</v>
      </c>
      <c r="BE37" s="19">
        <v>0.67500000000000004</v>
      </c>
      <c r="BF37" s="19">
        <v>0.69300000000000006</v>
      </c>
      <c r="BG37" s="19">
        <v>0.66900000000000004</v>
      </c>
      <c r="BH37" s="19">
        <v>7.1477857142857166</v>
      </c>
      <c r="BI37" s="20">
        <v>-5.7</v>
      </c>
      <c r="BJ37" s="20">
        <v>4</v>
      </c>
      <c r="BK37" s="19">
        <v>1.6</v>
      </c>
      <c r="BL37" s="19">
        <v>2.1</v>
      </c>
      <c r="BT37" s="20"/>
      <c r="BU37" s="20"/>
      <c r="BV37" s="20"/>
      <c r="BW37" s="20"/>
    </row>
    <row r="38" spans="1:75">
      <c r="A38" s="19" t="s">
        <v>35</v>
      </c>
      <c r="B38" s="19" t="s">
        <v>351</v>
      </c>
      <c r="C38" s="19" t="s">
        <v>1378</v>
      </c>
      <c r="D38" s="19">
        <v>570</v>
      </c>
      <c r="E38" s="15">
        <f>_xlfn.IFNA(INDEX(Confirmedcases!E:E,MATCH(B38,Confirmedcases!D:D,0)),_xlfn.IFNA(INDEX(Confirmedcases!L:L,MATCH(B38,Confirmedcases!K:K,0)),0))</f>
        <v>0</v>
      </c>
      <c r="F38" s="15">
        <f>_xlfn.IFNA(INDEX(Confirmeddeaths!E:E,MATCH(B38,Confirmeddeaths!D:D,0)),_xlfn.IFNA(INDEX(Confirmeddeaths!L:L,MATCH(B38,Confirmeddeaths!K:K,0)),0))</f>
        <v>0</v>
      </c>
      <c r="G38" s="15" t="str">
        <f>_xlfn.IFNA(INDEX(Stringencyindex!$1:$1048576,MATCH(Data!$B38,Stringencyindex!B:B,0),MATCH(G$1,Stringencyindex!$1:$1,0)),"")</f>
        <v/>
      </c>
      <c r="H38" s="15" t="str">
        <f>_xlfn.IFNA(INDEX(Stringencyindex!$1:$1048576,MATCH(Data!$B38,Stringencyindex!B:B,0),MATCH(H$1,Stringencyindex!$1:$1,0)),"")</f>
        <v/>
      </c>
      <c r="I38" s="15" t="str">
        <f>_xlfn.IFNA(INDEX(Policy!D:D,MATCH(Data!B38,Policy!A:A,0)),"")</f>
        <v/>
      </c>
      <c r="J38" s="19">
        <v>1.615</v>
      </c>
      <c r="K38" s="35">
        <v>2</v>
      </c>
      <c r="L38" s="19">
        <v>2.0960000000000001</v>
      </c>
      <c r="M38" s="19">
        <v>0.6</v>
      </c>
      <c r="N38" s="19">
        <v>0.2</v>
      </c>
      <c r="O38" s="19">
        <v>0.2</v>
      </c>
      <c r="P38" s="19">
        <v>0.4</v>
      </c>
      <c r="Q38" s="19">
        <v>0.4</v>
      </c>
      <c r="R38" s="19">
        <v>0.14285714285714285</v>
      </c>
      <c r="S38" s="19">
        <v>0.14285714285714285</v>
      </c>
      <c r="T38" s="19">
        <v>0.14285714285714285</v>
      </c>
      <c r="U38" s="19">
        <v>0.14285714285714285</v>
      </c>
      <c r="V38" s="19">
        <v>0.14285714285714285</v>
      </c>
      <c r="W38" s="19">
        <v>0.14285714285714285</v>
      </c>
      <c r="X38" s="19">
        <v>0.14285714285714285</v>
      </c>
      <c r="Y38" s="19">
        <v>0</v>
      </c>
      <c r="Z38" s="19">
        <v>0</v>
      </c>
      <c r="AB38" s="19">
        <v>0</v>
      </c>
      <c r="AC38" s="35" t="s">
        <v>672</v>
      </c>
      <c r="AD38" s="35" t="s">
        <v>672</v>
      </c>
      <c r="AE38" s="19" t="s">
        <v>672</v>
      </c>
      <c r="AF38" s="19" t="str">
        <f t="shared" si="7"/>
        <v/>
      </c>
      <c r="AG38" s="19" t="str">
        <f t="shared" si="8"/>
        <v/>
      </c>
      <c r="AH38" s="19" t="s">
        <v>672</v>
      </c>
      <c r="AI38" s="19" t="s">
        <v>672</v>
      </c>
      <c r="AJ38" s="19">
        <f>2+AO38</f>
        <v>2.2999999999999998</v>
      </c>
      <c r="AK38" s="19">
        <v>3.4E-5</v>
      </c>
      <c r="AL38" s="19">
        <v>1.8655650000000001</v>
      </c>
      <c r="AM38" s="19">
        <v>0.13440099999999985</v>
      </c>
      <c r="AN38" s="19">
        <v>0</v>
      </c>
      <c r="AO38" s="15">
        <v>0.3</v>
      </c>
      <c r="AP38" s="19">
        <v>0</v>
      </c>
      <c r="AQ38" s="19">
        <v>2.1433770000000001</v>
      </c>
      <c r="AR38" s="35">
        <f t="shared" si="2"/>
        <v>2.1655989999999998</v>
      </c>
      <c r="AS38" s="35">
        <f t="shared" si="3"/>
        <v>0.3</v>
      </c>
      <c r="AT38" s="19">
        <v>0</v>
      </c>
      <c r="AU38" s="15" t="str">
        <f>IF(INDEX('ESCAP_policy tracker'!C:C, MATCH(Data!B38, 'ESCAP_policy tracker'!B:B, 0))="-","",  INDEX('ESCAP_policy tracker'!C:C, MATCH(Data!B38, 'ESCAP_policy tracker'!B:B, 0)))</f>
        <v/>
      </c>
      <c r="AW38" s="20">
        <f t="shared" si="4"/>
        <v>0</v>
      </c>
      <c r="AX38" s="20">
        <f t="shared" si="5"/>
        <v>0</v>
      </c>
      <c r="AY38" s="47">
        <v>0</v>
      </c>
      <c r="AZ38" s="47">
        <v>0</v>
      </c>
      <c r="BA38" s="47">
        <v>0</v>
      </c>
      <c r="BB38" s="47">
        <v>0</v>
      </c>
      <c r="BC38" s="47">
        <f t="shared" si="6"/>
        <v>1</v>
      </c>
      <c r="BD38" s="19">
        <v>51.2</v>
      </c>
      <c r="BE38" s="19" t="e">
        <v>#N/A</v>
      </c>
      <c r="BF38" s="19" t="e">
        <v>#N/A</v>
      </c>
      <c r="BG38" s="19" t="e">
        <v>#N/A</v>
      </c>
      <c r="BH38" s="19">
        <v>5</v>
      </c>
      <c r="BI38" s="20" t="s">
        <v>1552</v>
      </c>
      <c r="BJ38" s="20" t="s">
        <v>1552</v>
      </c>
      <c r="BK38" s="19" t="s">
        <v>1552</v>
      </c>
      <c r="BL38" s="19" t="s">
        <v>1552</v>
      </c>
      <c r="BT38" s="20"/>
      <c r="BU38" s="20"/>
      <c r="BV38" s="20"/>
      <c r="BW38" s="20"/>
    </row>
    <row r="39" spans="1:75">
      <c r="A39" s="19" t="s">
        <v>36</v>
      </c>
      <c r="B39" s="19" t="s">
        <v>356</v>
      </c>
      <c r="C39" s="19" t="s">
        <v>1378</v>
      </c>
      <c r="D39" s="19">
        <v>580</v>
      </c>
      <c r="E39" s="15">
        <f>_xlfn.IFNA(INDEX(Confirmedcases!E:E,MATCH(B39,Confirmedcases!D:D,0)),_xlfn.IFNA(INDEX(Confirmedcases!L:L,MATCH(B39,Confirmedcases!K:K,0)),0))</f>
        <v>48</v>
      </c>
      <c r="F39" s="15">
        <f>_xlfn.IFNA(INDEX(Confirmeddeaths!E:E,MATCH(B39,Confirmeddeaths!D:D,0)),_xlfn.IFNA(INDEX(Confirmeddeaths!L:L,MATCH(B39,Confirmeddeaths!K:K,0)),0))</f>
        <v>2</v>
      </c>
      <c r="G39" s="15" t="str">
        <f>_xlfn.IFNA(INDEX(Stringencyindex!$1:$1048576,MATCH(Data!$B39,Stringencyindex!B:B,0),MATCH(G$1,Stringencyindex!$1:$1,0)),"")</f>
        <v/>
      </c>
      <c r="H39" s="15" t="str">
        <f>_xlfn.IFNA(INDEX(Stringencyindex!$1:$1048576,MATCH(Data!$B39,Stringencyindex!B:B,0),MATCH(H$1,Stringencyindex!$1:$1,0)),"")</f>
        <v/>
      </c>
      <c r="I39" s="15" t="str">
        <f>_xlfn.IFNA(INDEX(Policy!D:D,MATCH(Data!B39,Policy!A:A,0)),"")</f>
        <v/>
      </c>
      <c r="J39" s="19">
        <v>57.216000000000001</v>
      </c>
      <c r="K39" s="38">
        <v>1323</v>
      </c>
      <c r="L39" s="19">
        <v>1362.69</v>
      </c>
      <c r="M39" s="19">
        <v>0.6</v>
      </c>
      <c r="N39" s="19">
        <v>0.2</v>
      </c>
      <c r="O39" s="19">
        <v>0.2</v>
      </c>
      <c r="P39" s="19">
        <v>0.4</v>
      </c>
      <c r="Q39" s="19">
        <v>0.4</v>
      </c>
      <c r="R39" s="19">
        <v>0.14285714285714285</v>
      </c>
      <c r="S39" s="19">
        <v>0.14285714285714285</v>
      </c>
      <c r="T39" s="19">
        <v>0.14285714285714285</v>
      </c>
      <c r="U39" s="19">
        <v>0.14285714285714285</v>
      </c>
      <c r="V39" s="19">
        <v>0.14285714285714285</v>
      </c>
      <c r="W39" s="19">
        <v>0.14285714285714285</v>
      </c>
      <c r="X39" s="19">
        <v>0.14285714285714285</v>
      </c>
      <c r="Y39" s="19">
        <v>0</v>
      </c>
      <c r="Z39" s="19">
        <v>0</v>
      </c>
      <c r="AB39" s="19">
        <v>0</v>
      </c>
      <c r="AC39" s="35" t="s">
        <v>672</v>
      </c>
      <c r="AD39" s="35" t="s">
        <v>672</v>
      </c>
      <c r="AE39" s="19" t="s">
        <v>672</v>
      </c>
      <c r="AF39" s="19" t="str">
        <f t="shared" si="7"/>
        <v/>
      </c>
      <c r="AG39" s="19" t="str">
        <f t="shared" si="8"/>
        <v/>
      </c>
      <c r="AH39" s="19" t="s">
        <v>672</v>
      </c>
      <c r="AI39" s="19" t="s">
        <v>672</v>
      </c>
      <c r="AJ39" s="19">
        <v>5</v>
      </c>
      <c r="AK39" s="19">
        <v>7.2990000000000008E-3</v>
      </c>
      <c r="AL39" s="19">
        <v>1.186102</v>
      </c>
      <c r="AM39" s="19">
        <v>3.8065989999999998</v>
      </c>
      <c r="AN39" s="19">
        <v>0</v>
      </c>
      <c r="AO39" s="19">
        <v>0</v>
      </c>
      <c r="AP39" s="19">
        <v>0</v>
      </c>
      <c r="AQ39" s="19">
        <v>40.210097999999995</v>
      </c>
      <c r="AR39" s="35">
        <f t="shared" si="2"/>
        <v>1.1934009999999999</v>
      </c>
      <c r="AS39" s="35">
        <f t="shared" si="3"/>
        <v>0</v>
      </c>
      <c r="AT39" s="19">
        <v>0</v>
      </c>
      <c r="AU39" s="15" t="str">
        <f>IF(INDEX('ESCAP_policy tracker'!C:C, MATCH(Data!B39, 'ESCAP_policy tracker'!B:B, 0))="-","",  INDEX('ESCAP_policy tracker'!C:C, MATCH(Data!B39, 'ESCAP_policy tracker'!B:B, 0)))</f>
        <v/>
      </c>
      <c r="AW39" s="20">
        <f t="shared" si="4"/>
        <v>0</v>
      </c>
      <c r="AX39" s="20">
        <f t="shared" si="5"/>
        <v>0</v>
      </c>
      <c r="AY39" s="47">
        <v>0</v>
      </c>
      <c r="AZ39" s="47">
        <v>0</v>
      </c>
      <c r="BA39" s="47">
        <v>0</v>
      </c>
      <c r="BB39" s="47">
        <v>0</v>
      </c>
      <c r="BC39" s="47">
        <f t="shared" si="6"/>
        <v>1</v>
      </c>
      <c r="BD39" s="19">
        <v>51.2</v>
      </c>
      <c r="BE39" s="19" t="e">
        <v>#N/A</v>
      </c>
      <c r="BF39" s="19" t="e">
        <v>#N/A</v>
      </c>
      <c r="BG39" s="19" t="e">
        <v>#N/A</v>
      </c>
      <c r="BH39" s="19">
        <v>5</v>
      </c>
      <c r="BI39" s="20" t="s">
        <v>1552</v>
      </c>
      <c r="BJ39" s="20" t="s">
        <v>1552</v>
      </c>
      <c r="BK39" s="19" t="s">
        <v>1552</v>
      </c>
      <c r="BL39" s="19" t="s">
        <v>1552</v>
      </c>
      <c r="BT39" s="20"/>
      <c r="BU39" s="20"/>
      <c r="BV39" s="20"/>
      <c r="BW39" s="20"/>
    </row>
    <row r="40" spans="1:75">
      <c r="A40" s="19" t="s">
        <v>37</v>
      </c>
      <c r="B40" s="19" t="s">
        <v>361</v>
      </c>
      <c r="C40" s="19" t="s">
        <v>1378</v>
      </c>
      <c r="D40" s="19">
        <v>586</v>
      </c>
      <c r="E40" s="15">
        <f>_xlfn.IFNA(INDEX(Confirmedcases!E:E,MATCH(B40,Confirmedcases!D:D,0)),_xlfn.IFNA(INDEX(Confirmedcases!L:L,MATCH(B40,Confirmedcases!K:K,0)),0))</f>
        <v>284660</v>
      </c>
      <c r="F40" s="15">
        <f>_xlfn.IFNA(INDEX(Confirmeddeaths!E:E,MATCH(B40,Confirmeddeaths!D:D,0)),_xlfn.IFNA(INDEX(Confirmeddeaths!L:L,MATCH(B40,Confirmeddeaths!K:K,0)),0))</f>
        <v>6097</v>
      </c>
      <c r="G40" s="15">
        <f>_xlfn.IFNA(INDEX(Stringencyindex!$1:$1048576,MATCH(Data!$B40,Stringencyindex!B:B,0),MATCH(G$1,Stringencyindex!$1:$1,0)),"")</f>
        <v>48.273488418234365</v>
      </c>
      <c r="H40" s="15">
        <f>_xlfn.IFNA(INDEX(Stringencyindex!$1:$1048576,MATCH(Data!$B40,Stringencyindex!B:B,0),MATCH(H$1,Stringencyindex!$1:$1,0)),"")</f>
        <v>-39.126364669455072</v>
      </c>
      <c r="I40" s="15">
        <f>_xlfn.IFNA(INDEX(Policy!D:D,MATCH(Data!B40,Policy!A:A,0)),"")</f>
        <v>5.0491718114538475</v>
      </c>
      <c r="J40" s="19">
        <v>216565.318</v>
      </c>
      <c r="K40" s="35">
        <v>282345.60967652249</v>
      </c>
      <c r="L40" s="19">
        <v>291663.0147958477</v>
      </c>
      <c r="M40" s="19">
        <v>0.82111809641245093</v>
      </c>
      <c r="N40" s="19">
        <v>0.1237384359933692</v>
      </c>
      <c r="O40" s="19">
        <v>0.1482449744892001</v>
      </c>
      <c r="P40" s="19">
        <v>8.5297351660958684E-2</v>
      </c>
      <c r="Q40" s="19">
        <v>0.19439887364650074</v>
      </c>
      <c r="R40" s="19">
        <v>0.23958493321470109</v>
      </c>
      <c r="S40" s="19">
        <v>4.0154291835610152E-2</v>
      </c>
      <c r="T40" s="19">
        <v>0.12872164956251897</v>
      </c>
      <c r="U40" s="19">
        <v>2.4025428351270427E-2</v>
      </c>
      <c r="V40" s="19">
        <v>0.1952270603870763</v>
      </c>
      <c r="W40" s="19">
        <v>0.11879390947590973</v>
      </c>
      <c r="X40" s="19">
        <v>0.25349272717291343</v>
      </c>
      <c r="Y40" s="19">
        <v>7.9190205199180896</v>
      </c>
      <c r="Z40" s="19">
        <v>22506.964980479999</v>
      </c>
      <c r="AA40" s="19">
        <v>5.3015569999999999</v>
      </c>
      <c r="AB40" s="19">
        <v>0</v>
      </c>
      <c r="AC40" s="35">
        <v>86.5</v>
      </c>
      <c r="AD40" s="35">
        <v>2.2999999999999998</v>
      </c>
      <c r="AE40" s="19">
        <v>0.6</v>
      </c>
      <c r="AF40" s="19">
        <f t="shared" si="7"/>
        <v>129939.1908</v>
      </c>
      <c r="AG40" s="19">
        <f t="shared" si="8"/>
        <v>216565.318</v>
      </c>
      <c r="AH40" s="19">
        <v>71.23</v>
      </c>
      <c r="AI40" s="19">
        <v>56.744999999999997</v>
      </c>
      <c r="AJ40" s="19">
        <v>28886.37298</v>
      </c>
      <c r="AK40" s="19">
        <v>499.33034100000003</v>
      </c>
      <c r="AL40" s="19">
        <v>397.10742200000004</v>
      </c>
      <c r="AM40" s="19">
        <v>22734.455216999999</v>
      </c>
      <c r="AN40" s="19">
        <v>847.48</v>
      </c>
      <c r="AO40" s="19">
        <v>390</v>
      </c>
      <c r="AP40" s="19">
        <v>4018</v>
      </c>
      <c r="AQ40" s="19">
        <v>17152.677217999997</v>
      </c>
      <c r="AR40" s="35">
        <f t="shared" si="2"/>
        <v>2133.9177629999999</v>
      </c>
      <c r="AS40" s="35">
        <f t="shared" si="3"/>
        <v>1237.48</v>
      </c>
      <c r="AT40" s="19">
        <v>1.0851021556771282E-2</v>
      </c>
      <c r="AU40" s="15">
        <f>IF(INDEX('ESCAP_policy tracker'!C:C, MATCH(Data!B40, 'ESCAP_policy tracker'!B:B, 0))="-","",  INDEX('ESCAP_policy tracker'!C:C, MATCH(Data!B40, 'ESCAP_policy tracker'!B:B, 0)))</f>
        <v>2</v>
      </c>
      <c r="AW40" s="20">
        <f t="shared" si="4"/>
        <v>2</v>
      </c>
      <c r="AX40" s="20">
        <f t="shared" si="5"/>
        <v>-1</v>
      </c>
      <c r="AY40" s="47">
        <v>0.1875</v>
      </c>
      <c r="AZ40" s="47">
        <v>0.16666666666666666</v>
      </c>
      <c r="BA40" s="47">
        <v>2.0833333333333332E-2</v>
      </c>
      <c r="BB40" s="47">
        <v>3.3333333333333333E-2</v>
      </c>
      <c r="BC40" s="47">
        <f t="shared" si="6"/>
        <v>0.59166666666666667</v>
      </c>
      <c r="BD40" s="19">
        <v>51.2</v>
      </c>
      <c r="BE40" s="19">
        <v>5.423</v>
      </c>
      <c r="BF40" s="19">
        <v>6.9190000000000005</v>
      </c>
      <c r="BG40" s="19">
        <v>6.4550000000000001</v>
      </c>
      <c r="BH40" s="19">
        <v>5.2452333946160001</v>
      </c>
      <c r="BI40" s="20">
        <v>-0.4</v>
      </c>
      <c r="BJ40" s="20">
        <v>1</v>
      </c>
      <c r="BK40" s="19">
        <v>10.758333333333333</v>
      </c>
      <c r="BL40" s="19">
        <v>8</v>
      </c>
      <c r="BT40" s="20"/>
      <c r="BU40" s="20"/>
      <c r="BV40" s="20"/>
      <c r="BW40" s="20"/>
    </row>
    <row r="41" spans="1:75">
      <c r="A41" s="19" t="s">
        <v>38</v>
      </c>
      <c r="B41" s="19" t="s">
        <v>362</v>
      </c>
      <c r="C41" s="19" t="s">
        <v>1378</v>
      </c>
      <c r="D41" s="19">
        <v>585</v>
      </c>
      <c r="E41" s="15">
        <f>_xlfn.IFNA(INDEX(Confirmedcases!E:E,MATCH(B41,Confirmedcases!D:D,0)),_xlfn.IFNA(INDEX(Confirmedcases!L:L,MATCH(B41,Confirmedcases!K:K,0)),0))</f>
        <v>0</v>
      </c>
      <c r="F41" s="15">
        <f>_xlfn.IFNA(INDEX(Confirmeddeaths!E:E,MATCH(B41,Confirmeddeaths!D:D,0)),_xlfn.IFNA(INDEX(Confirmeddeaths!L:L,MATCH(B41,Confirmeddeaths!K:K,0)),0))</f>
        <v>0</v>
      </c>
      <c r="G41" s="15" t="str">
        <f>_xlfn.IFNA(INDEX(Stringencyindex!$1:$1048576,MATCH(Data!$B41,Stringencyindex!B:B,0),MATCH(G$1,Stringencyindex!$1:$1,0)),"")</f>
        <v/>
      </c>
      <c r="H41" s="15" t="str">
        <f>_xlfn.IFNA(INDEX(Stringencyindex!$1:$1048576,MATCH(Data!$B41,Stringencyindex!B:B,0),MATCH(H$1,Stringencyindex!$1:$1,0)),"")</f>
        <v/>
      </c>
      <c r="I41" s="15" t="str">
        <f>_xlfn.IFNA(INDEX(Policy!D:D,MATCH(Data!B41,Policy!A:A,0)),"")</f>
        <v/>
      </c>
      <c r="J41" s="19">
        <v>18.007999999999999</v>
      </c>
      <c r="K41" s="35">
        <v>283.99487499999998</v>
      </c>
      <c r="L41" s="19">
        <v>282.574900625</v>
      </c>
      <c r="M41" s="19">
        <v>0.69367199672177182</v>
      </c>
      <c r="N41" s="19">
        <v>0.32402010775722623</v>
      </c>
      <c r="O41" s="19">
        <v>0.25500617924883329</v>
      </c>
      <c r="P41" s="19">
        <v>0.46694773629277642</v>
      </c>
      <c r="Q41" s="19">
        <v>0.76749827263608195</v>
      </c>
      <c r="R41" s="19">
        <v>3.5249672108398807E-2</v>
      </c>
      <c r="S41" s="19">
        <v>2.8048939287164003E-2</v>
      </c>
      <c r="T41" s="19">
        <v>1.1255571405638603E-2</v>
      </c>
      <c r="U41" s="19">
        <v>4.9062787841235987E-2</v>
      </c>
      <c r="V41" s="19">
        <v>0.30471058113842064</v>
      </c>
      <c r="W41" s="19">
        <v>0.10869635893206864</v>
      </c>
      <c r="X41" s="19">
        <v>0.46297609319556998</v>
      </c>
      <c r="Y41" s="19">
        <v>0.74785826890034368</v>
      </c>
      <c r="Z41" s="19">
        <v>2.1762675625000001</v>
      </c>
      <c r="AB41" s="19">
        <v>0</v>
      </c>
      <c r="AC41" s="35" t="s">
        <v>672</v>
      </c>
      <c r="AD41" s="35">
        <v>48</v>
      </c>
      <c r="AE41" s="19">
        <v>4.8</v>
      </c>
      <c r="AF41" s="19">
        <f t="shared" si="7"/>
        <v>86.438399999999987</v>
      </c>
      <c r="AG41" s="19">
        <f t="shared" si="8"/>
        <v>18.007999999999999</v>
      </c>
      <c r="AH41" s="19" t="s">
        <v>672</v>
      </c>
      <c r="AJ41" s="19">
        <f>7.7+AO41</f>
        <v>27.7</v>
      </c>
      <c r="AK41" s="19">
        <v>0.23031599999999999</v>
      </c>
      <c r="AL41" s="19">
        <v>2.2577849999999997</v>
      </c>
      <c r="AM41" s="19">
        <v>5.2118990000000007</v>
      </c>
      <c r="AN41" s="19">
        <v>0</v>
      </c>
      <c r="AO41" s="15">
        <v>20</v>
      </c>
      <c r="AP41" s="19">
        <v>0</v>
      </c>
      <c r="AQ41" s="19">
        <v>26.945053999999999</v>
      </c>
      <c r="AR41" s="35">
        <f t="shared" si="2"/>
        <v>22.488100999999997</v>
      </c>
      <c r="AS41" s="35">
        <f t="shared" si="3"/>
        <v>20</v>
      </c>
      <c r="AT41" s="19">
        <v>0</v>
      </c>
      <c r="AU41" s="15">
        <f>IF(INDEX('ESCAP_policy tracker'!C:C, MATCH(Data!B41, 'ESCAP_policy tracker'!B:B, 0))="-","",  INDEX('ESCAP_policy tracker'!C:C, MATCH(Data!B41, 'ESCAP_policy tracker'!B:B, 0)))</f>
        <v>2.4</v>
      </c>
      <c r="AW41" s="20">
        <f t="shared" si="4"/>
        <v>2.4</v>
      </c>
      <c r="AX41" s="20">
        <f t="shared" si="5"/>
        <v>-1.2</v>
      </c>
      <c r="AY41" s="47">
        <v>0</v>
      </c>
      <c r="AZ41" s="47">
        <v>0.2</v>
      </c>
      <c r="BA41" s="47">
        <v>0.2</v>
      </c>
      <c r="BB41" s="47">
        <v>0.125</v>
      </c>
      <c r="BC41" s="47">
        <f t="shared" si="6"/>
        <v>0.47500000000000009</v>
      </c>
      <c r="BD41" s="19">
        <v>51.2</v>
      </c>
      <c r="BE41" s="19">
        <v>-5.5259999999999998</v>
      </c>
      <c r="BF41" s="19">
        <v>-1.143</v>
      </c>
      <c r="BG41" s="19">
        <v>-1.718</v>
      </c>
      <c r="BH41" s="19">
        <v>5</v>
      </c>
      <c r="BI41" s="20">
        <v>-10.5</v>
      </c>
      <c r="BJ41" s="20">
        <v>1.2</v>
      </c>
      <c r="BK41" s="19">
        <v>0.4</v>
      </c>
      <c r="BL41" s="19">
        <v>0.8</v>
      </c>
      <c r="BT41" s="20"/>
      <c r="BU41" s="20"/>
      <c r="BV41" s="20"/>
      <c r="BW41" s="20"/>
    </row>
    <row r="42" spans="1:75">
      <c r="A42" s="19" t="s">
        <v>39</v>
      </c>
      <c r="B42" s="19" t="s">
        <v>365</v>
      </c>
      <c r="C42" s="19" t="s">
        <v>1378</v>
      </c>
      <c r="D42" s="19">
        <v>598</v>
      </c>
      <c r="E42" s="15">
        <f>_xlfn.IFNA(INDEX(Confirmedcases!E:E,MATCH(B42,Confirmedcases!D:D,0)),_xlfn.IFNA(INDEX(Confirmedcases!L:L,MATCH(B42,Confirmedcases!K:K,0)),0))</f>
        <v>214</v>
      </c>
      <c r="F42" s="15">
        <f>_xlfn.IFNA(INDEX(Confirmeddeaths!E:E,MATCH(B42,Confirmeddeaths!D:D,0)),_xlfn.IFNA(INDEX(Confirmeddeaths!L:L,MATCH(B42,Confirmeddeaths!K:K,0)),0))</f>
        <v>3</v>
      </c>
      <c r="G42" s="15">
        <f>_xlfn.IFNA(INDEX(Stringencyindex!$1:$1048576,MATCH(Data!$B42,Stringencyindex!B:B,0),MATCH(G$1,Stringencyindex!$1:$1,0)),"")</f>
        <v>35.765790837396942</v>
      </c>
      <c r="H42" s="15">
        <f>_xlfn.IFNA(INDEX(Stringencyindex!$1:$1048576,MATCH(Data!$B42,Stringencyindex!B:B,0),MATCH(H$1,Stringencyindex!$1:$1,0)),"")</f>
        <v>-28.863258997899059</v>
      </c>
      <c r="I42" s="15">
        <f>_xlfn.IFNA(INDEX(Policy!D:D,MATCH(Data!B42,Policy!A:A,0)),"")</f>
        <v>6.9105863399330136</v>
      </c>
      <c r="J42" s="19">
        <v>8776.1090000000004</v>
      </c>
      <c r="K42" s="35">
        <v>23077.212141073389</v>
      </c>
      <c r="L42" s="19">
        <v>24369.536020973501</v>
      </c>
      <c r="M42" s="19">
        <v>0.55175392565057835</v>
      </c>
      <c r="N42" s="19">
        <v>0.22115239160218816</v>
      </c>
      <c r="O42" s="19">
        <v>7.5305307416166922E-2</v>
      </c>
      <c r="P42" s="19">
        <v>0.55256913407139163</v>
      </c>
      <c r="Q42" s="19">
        <v>0.4058333563482745</v>
      </c>
      <c r="R42" s="19">
        <v>0.19455817820182097</v>
      </c>
      <c r="S42" s="19">
        <v>0.18725101481335354</v>
      </c>
      <c r="T42" s="19">
        <v>2.415979020054072E-2</v>
      </c>
      <c r="U42" s="19">
        <v>9.3989571781282824E-2</v>
      </c>
      <c r="V42" s="19">
        <v>0.13516739944636635</v>
      </c>
      <c r="W42" s="19">
        <v>4.6280384711964176E-2</v>
      </c>
      <c r="X42" s="19">
        <v>0.31859366081705165</v>
      </c>
      <c r="Y42" s="19">
        <v>1.0634418045273177E-2</v>
      </c>
      <c r="Z42" s="19">
        <v>2.5083401843385844</v>
      </c>
      <c r="AA42" s="19">
        <v>8.9763900000000003</v>
      </c>
      <c r="AB42" s="19">
        <v>4.1428121630003603E-2</v>
      </c>
      <c r="AC42" s="35">
        <v>84.07</v>
      </c>
      <c r="AD42" s="35">
        <v>0.9</v>
      </c>
      <c r="AE42" s="19" t="s">
        <v>672</v>
      </c>
      <c r="AF42" s="19" t="str">
        <f t="shared" si="7"/>
        <v/>
      </c>
      <c r="AG42" s="19" t="str">
        <f t="shared" si="8"/>
        <v/>
      </c>
      <c r="AH42" s="19" t="s">
        <v>672</v>
      </c>
      <c r="AI42" s="19">
        <v>79.367000000000004</v>
      </c>
      <c r="AJ42" s="19">
        <v>10444.80773667</v>
      </c>
      <c r="AK42" s="19">
        <v>3440.1913679999998</v>
      </c>
      <c r="AL42" s="19">
        <v>115.03246300000001</v>
      </c>
      <c r="AM42" s="19">
        <v>6485.460169</v>
      </c>
      <c r="AN42" s="19">
        <v>9.2046987700000003</v>
      </c>
      <c r="AO42" s="19">
        <v>1.06627067</v>
      </c>
      <c r="AP42" s="19">
        <v>393.85276723000004</v>
      </c>
      <c r="AQ42" s="19">
        <v>433.01626299999998</v>
      </c>
      <c r="AR42" s="35">
        <f t="shared" si="2"/>
        <v>3565.4948004399998</v>
      </c>
      <c r="AS42" s="35">
        <f t="shared" si="3"/>
        <v>10.27096944</v>
      </c>
      <c r="AT42" s="19">
        <v>0</v>
      </c>
      <c r="AU42" s="15">
        <f>IF(INDEX('ESCAP_policy tracker'!C:C, MATCH(Data!B42, 'ESCAP_policy tracker'!B:B, 0))="-","",  INDEX('ESCAP_policy tracker'!C:C, MATCH(Data!B42, 'ESCAP_policy tracker'!B:B, 0)))</f>
        <v>6.8</v>
      </c>
      <c r="AW42" s="20">
        <f t="shared" si="4"/>
        <v>6.8</v>
      </c>
      <c r="AX42" s="20">
        <f t="shared" si="5"/>
        <v>-3.4</v>
      </c>
      <c r="AY42" s="47">
        <v>8.9285714285714288E-2</v>
      </c>
      <c r="AZ42" s="47">
        <v>8.9285714285714288E-2</v>
      </c>
      <c r="BA42" s="47">
        <v>0.7</v>
      </c>
      <c r="BB42" s="47">
        <v>8.9285714285714288E-2</v>
      </c>
      <c r="BC42" s="47">
        <f t="shared" si="6"/>
        <v>3.2142857142857154E-2</v>
      </c>
      <c r="BD42" s="19">
        <v>51.2</v>
      </c>
      <c r="BE42" s="19">
        <v>2.5839999999999996</v>
      </c>
      <c r="BF42" s="19">
        <v>2.61</v>
      </c>
      <c r="BG42" s="19">
        <v>2.52</v>
      </c>
      <c r="BH42" s="19">
        <v>5</v>
      </c>
      <c r="BI42" s="20">
        <v>-4.0999999999999996</v>
      </c>
      <c r="BJ42" s="20">
        <v>5.3</v>
      </c>
      <c r="BK42" s="19">
        <v>3.3</v>
      </c>
      <c r="BL42" s="19">
        <v>4.4000000000000004</v>
      </c>
      <c r="BT42" s="20"/>
      <c r="BU42" s="20"/>
      <c r="BV42" s="20"/>
      <c r="BW42" s="20"/>
    </row>
    <row r="43" spans="1:75">
      <c r="A43" s="19" t="s">
        <v>40</v>
      </c>
      <c r="B43" s="19" t="s">
        <v>370</v>
      </c>
      <c r="C43" s="19" t="s">
        <v>1378</v>
      </c>
      <c r="D43" s="19">
        <v>608</v>
      </c>
      <c r="E43" s="15">
        <f>_xlfn.IFNA(INDEX(Confirmedcases!E:E,MATCH(B43,Confirmedcases!D:D,0)),_xlfn.IFNA(INDEX(Confirmedcases!L:L,MATCH(B43,Confirmedcases!K:K,0)),0))</f>
        <v>129913</v>
      </c>
      <c r="F43" s="15">
        <f>_xlfn.IFNA(INDEX(Confirmeddeaths!E:E,MATCH(B43,Confirmeddeaths!D:D,0)),_xlfn.IFNA(INDEX(Confirmeddeaths!L:L,MATCH(B43,Confirmeddeaths!K:K,0)),0))</f>
        <v>2270</v>
      </c>
      <c r="G43" s="15">
        <f>_xlfn.IFNA(INDEX(Stringencyindex!$1:$1048576,MATCH(Data!$B43,Stringencyindex!B:B,0),MATCH(G$1,Stringencyindex!$1:$1,0)),"")</f>
        <v>57.251017323535791</v>
      </c>
      <c r="H43" s="15">
        <f>_xlfn.IFNA(INDEX(Stringencyindex!$1:$1048576,MATCH(Data!$B43,Stringencyindex!B:B,0),MATCH(H$1,Stringencyindex!$1:$1,0)),"")</f>
        <v>-46.410540774260078</v>
      </c>
      <c r="I43" s="15">
        <f>_xlfn.IFNA(INDEX(Policy!D:D,MATCH(Data!B43,Policy!A:A,0)),"")</f>
        <v>3.1</v>
      </c>
      <c r="J43" s="19">
        <v>108116.61500000001</v>
      </c>
      <c r="K43" s="35">
        <v>330910.15538822924</v>
      </c>
      <c r="L43" s="19">
        <v>350466.94557167357</v>
      </c>
      <c r="M43" s="19">
        <v>0.73825198242570067</v>
      </c>
      <c r="N43" s="19">
        <v>0.11927080675693646</v>
      </c>
      <c r="O43" s="19">
        <v>0.26763481952594032</v>
      </c>
      <c r="P43" s="19">
        <v>0.31684003592562898</v>
      </c>
      <c r="Q43" s="19">
        <v>0.44374749018461307</v>
      </c>
      <c r="R43" s="19">
        <v>9.2843498614270145E-2</v>
      </c>
      <c r="S43" s="19">
        <v>3.9984842495580541E-2</v>
      </c>
      <c r="T43" s="19">
        <v>0.19053758738612045</v>
      </c>
      <c r="U43" s="19">
        <v>7.7329299091424455E-2</v>
      </c>
      <c r="V43" s="19">
        <v>0.20376254373814273</v>
      </c>
      <c r="W43" s="19">
        <v>5.9136270972597105E-2</v>
      </c>
      <c r="X43" s="19">
        <v>0.33640595770192189</v>
      </c>
      <c r="Y43" s="19">
        <v>9.8558352531010556</v>
      </c>
      <c r="Z43" s="19">
        <v>35167</v>
      </c>
      <c r="AA43" s="19">
        <v>8.7264230000000005</v>
      </c>
      <c r="AB43" s="19">
        <v>2.6380249710601784E-2</v>
      </c>
      <c r="AC43" s="35">
        <v>80.06</v>
      </c>
      <c r="AD43" s="35">
        <v>39.799999999999997</v>
      </c>
      <c r="AE43" s="19">
        <v>1</v>
      </c>
      <c r="AF43" s="19">
        <f t="shared" si="7"/>
        <v>108116.61500000001</v>
      </c>
      <c r="AG43" s="19">
        <f t="shared" si="8"/>
        <v>108116.61500000001</v>
      </c>
      <c r="AH43" s="19" t="s">
        <v>672</v>
      </c>
      <c r="AI43" s="19">
        <v>36.143999999999998</v>
      </c>
      <c r="AJ43" s="19">
        <v>104956.416298</v>
      </c>
      <c r="AK43" s="19">
        <v>1144.3989550000001</v>
      </c>
      <c r="AL43" s="19">
        <v>45800.856950999994</v>
      </c>
      <c r="AM43" s="19">
        <v>20542.412391999995</v>
      </c>
      <c r="AN43" s="19">
        <v>2682.9589999999998</v>
      </c>
      <c r="AO43" s="19">
        <v>7460.5379999999996</v>
      </c>
      <c r="AP43" s="19">
        <v>27325.250999999997</v>
      </c>
      <c r="AQ43" s="19">
        <v>13834.530777</v>
      </c>
      <c r="AR43" s="35">
        <f t="shared" si="2"/>
        <v>57088.752905999994</v>
      </c>
      <c r="AS43" s="35">
        <f t="shared" si="3"/>
        <v>10143.496999999999</v>
      </c>
      <c r="AT43" s="19">
        <v>0</v>
      </c>
      <c r="AU43" s="15">
        <f>IF(INDEX('ESCAP_policy tracker'!C:C, MATCH(Data!B43, 'ESCAP_policy tracker'!B:B, 0))="-","",  INDEX('ESCAP_policy tracker'!C:C, MATCH(Data!B43, 'ESCAP_policy tracker'!B:B, 0)))</f>
        <v>3.2</v>
      </c>
      <c r="AW43" s="20">
        <f t="shared" si="4"/>
        <v>3.2</v>
      </c>
      <c r="AX43" s="20">
        <f t="shared" si="5"/>
        <v>-1.6</v>
      </c>
      <c r="AY43" s="47">
        <v>0.4382135661517797</v>
      </c>
      <c r="AZ43" s="47">
        <v>0</v>
      </c>
      <c r="BA43" s="47">
        <v>0.20147750167897918</v>
      </c>
      <c r="BB43" s="47">
        <v>9.0664875755540622E-2</v>
      </c>
      <c r="BC43" s="47">
        <f t="shared" si="6"/>
        <v>0.26964405641370059</v>
      </c>
      <c r="BD43" s="19">
        <v>96.986999223355042</v>
      </c>
      <c r="BE43" s="19">
        <v>1.8460000000000001</v>
      </c>
      <c r="BF43" s="19">
        <v>1.962</v>
      </c>
      <c r="BG43" s="19">
        <v>2.024</v>
      </c>
      <c r="BH43" s="19">
        <v>12.11279077124</v>
      </c>
      <c r="BI43" s="20">
        <v>-7</v>
      </c>
      <c r="BJ43" s="20">
        <v>7</v>
      </c>
      <c r="BK43" s="19">
        <v>2.2000000000000002</v>
      </c>
      <c r="BL43" s="19">
        <v>2.5</v>
      </c>
      <c r="BT43" s="20"/>
      <c r="BU43" s="20"/>
      <c r="BV43" s="20"/>
      <c r="BW43" s="20"/>
    </row>
    <row r="44" spans="1:75">
      <c r="A44" s="19" t="s">
        <v>41</v>
      </c>
      <c r="B44" s="19" t="s">
        <v>381</v>
      </c>
      <c r="C44" s="19" t="s">
        <v>1378</v>
      </c>
      <c r="D44" s="19">
        <v>410</v>
      </c>
      <c r="E44" s="15">
        <f>_xlfn.IFNA(INDEX(Confirmedcases!E:E,MATCH(B44,Confirmedcases!D:D,0)),_xlfn.IFNA(INDEX(Confirmedcases!L:L,MATCH(B44,Confirmedcases!K:K,0)),0))</f>
        <v>14626</v>
      </c>
      <c r="F44" s="15">
        <f>_xlfn.IFNA(INDEX(Confirmeddeaths!E:E,MATCH(B44,Confirmeddeaths!D:D,0)),_xlfn.IFNA(INDEX(Confirmeddeaths!L:L,MATCH(B44,Confirmeddeaths!K:K,0)),0))</f>
        <v>305</v>
      </c>
      <c r="G44" s="15">
        <f>_xlfn.IFNA(INDEX(Stringencyindex!$1:$1048576,MATCH(Data!$B44,Stringencyindex!B:B,0),MATCH(G$1,Stringencyindex!$1:$1,0)),"")</f>
        <v>38.625431970304163</v>
      </c>
      <c r="H44" s="15">
        <f>_xlfn.IFNA(INDEX(Stringencyindex!$1:$1048576,MATCH(Data!$B44,Stringencyindex!B:B,0),MATCH(H$1,Stringencyindex!$1:$1,0)),"")</f>
        <v>-31.956139886563932</v>
      </c>
      <c r="I44" s="15">
        <f>_xlfn.IFNA(INDEX(Policy!D:D,MATCH(Data!B44,Policy!A:A,0)),"")</f>
        <v>3.3906748466257675</v>
      </c>
      <c r="J44" s="19">
        <v>51225.307999999997</v>
      </c>
      <c r="K44" s="35">
        <v>1720488.9340175323</v>
      </c>
      <c r="L44" s="19">
        <v>1754898.7126978829</v>
      </c>
      <c r="M44" s="19">
        <v>0.47968061211610047</v>
      </c>
      <c r="N44" s="19">
        <v>0.16134855244027321</v>
      </c>
      <c r="O44" s="19">
        <v>0.30366375019342517</v>
      </c>
      <c r="P44" s="19">
        <v>0.41630855501751518</v>
      </c>
      <c r="Q44" s="19">
        <v>0.37029406436873152</v>
      </c>
      <c r="R44" s="19">
        <v>1.9954082765445431E-2</v>
      </c>
      <c r="S44" s="19">
        <v>2.2573103443572998E-2</v>
      </c>
      <c r="T44" s="19">
        <v>0.2916099221817991</v>
      </c>
      <c r="U44" s="19">
        <v>5.9151206142239177E-2</v>
      </c>
      <c r="V44" s="19">
        <v>0.10440311004660262</v>
      </c>
      <c r="W44" s="19">
        <v>7.8785019432879161E-2</v>
      </c>
      <c r="X44" s="19">
        <v>0.4235235559874615</v>
      </c>
      <c r="Y44" s="19">
        <v>0.45251642810751319</v>
      </c>
      <c r="Z44" s="19">
        <v>7373.9000012689212</v>
      </c>
      <c r="AA44" s="19">
        <v>50.456029999999998</v>
      </c>
      <c r="AB44" s="19">
        <v>0</v>
      </c>
      <c r="AC44" s="35">
        <v>46.79</v>
      </c>
      <c r="AD44" s="35">
        <v>77.599999999999994</v>
      </c>
      <c r="AE44" s="19">
        <v>11.5</v>
      </c>
      <c r="AF44" s="19">
        <f t="shared" si="7"/>
        <v>589091.04200000002</v>
      </c>
      <c r="AG44" s="19">
        <f t="shared" si="8"/>
        <v>51225.307999999997</v>
      </c>
      <c r="AH44" s="19" t="s">
        <v>672</v>
      </c>
      <c r="AI44" s="19">
        <v>24.635000000000002</v>
      </c>
      <c r="AJ44" s="19">
        <v>701407.92992248992</v>
      </c>
      <c r="AK44" s="19">
        <v>47989.094424999996</v>
      </c>
      <c r="AL44" s="19">
        <v>347535.04489399999</v>
      </c>
      <c r="AM44" s="19">
        <v>209283.178101</v>
      </c>
      <c r="AN44" s="19">
        <v>27514.651208610001</v>
      </c>
      <c r="AO44" s="19">
        <v>15387.715823959999</v>
      </c>
      <c r="AP44" s="19">
        <v>53698.245469920003</v>
      </c>
      <c r="AQ44" s="19">
        <v>146953.236569</v>
      </c>
      <c r="AR44" s="35">
        <f t="shared" si="2"/>
        <v>438426.50635157002</v>
      </c>
      <c r="AS44" s="35">
        <f t="shared" si="3"/>
        <v>42902.36703257</v>
      </c>
      <c r="AT44" s="19">
        <v>5.111706384492264E-5</v>
      </c>
      <c r="AU44" s="15">
        <f>IF(INDEX('ESCAP_policy tracker'!C:C, MATCH(Data!B44, 'ESCAP_policy tracker'!B:B, 0))="-","",  INDEX('ESCAP_policy tracker'!C:C, MATCH(Data!B44, 'ESCAP_policy tracker'!B:B, 0)))</f>
        <v>14.1</v>
      </c>
      <c r="AW44" s="20">
        <f t="shared" si="4"/>
        <v>14.1</v>
      </c>
      <c r="AX44" s="20">
        <f t="shared" si="5"/>
        <v>-7.05</v>
      </c>
      <c r="AY44" s="47">
        <v>0.3</v>
      </c>
      <c r="AZ44" s="47">
        <v>0.2</v>
      </c>
      <c r="BA44" s="47">
        <v>0.25</v>
      </c>
      <c r="BB44" s="47">
        <v>0.2</v>
      </c>
      <c r="BC44" s="47">
        <f t="shared" si="6"/>
        <v>4.9999999999999933E-2</v>
      </c>
      <c r="BD44" s="19">
        <v>1.1466051353062505</v>
      </c>
      <c r="BE44" s="19">
        <v>-0.76200000000000001</v>
      </c>
      <c r="BF44" s="19">
        <v>-0.57700000000000007</v>
      </c>
      <c r="BG44" s="19">
        <v>-0.42199999999999993</v>
      </c>
      <c r="BH44" s="19">
        <v>5</v>
      </c>
      <c r="BI44" s="20">
        <v>-1.3</v>
      </c>
      <c r="BJ44" s="20">
        <v>3</v>
      </c>
      <c r="BK44" s="19">
        <v>0.3</v>
      </c>
      <c r="BL44" s="19">
        <v>1.1000000000000001</v>
      </c>
      <c r="BT44" s="20"/>
      <c r="BU44" s="20"/>
      <c r="BV44" s="20"/>
      <c r="BW44" s="20"/>
    </row>
    <row r="45" spans="1:75">
      <c r="A45" s="19" t="s">
        <v>42</v>
      </c>
      <c r="B45" s="19" t="s">
        <v>388</v>
      </c>
      <c r="C45" s="19" t="s">
        <v>1378</v>
      </c>
      <c r="D45" s="19">
        <v>643</v>
      </c>
      <c r="E45" s="15">
        <f>_xlfn.IFNA(INDEX(Confirmedcases!E:E,MATCH(B45,Confirmedcases!D:D,0)),_xlfn.IFNA(INDEX(Confirmedcases!L:L,MATCH(B45,Confirmedcases!K:K,0)),0))</f>
        <v>892654</v>
      </c>
      <c r="F45" s="15">
        <f>_xlfn.IFNA(INDEX(Confirmeddeaths!E:E,MATCH(B45,Confirmeddeaths!D:D,0)),_xlfn.IFNA(INDEX(Confirmeddeaths!L:L,MATCH(B45,Confirmeddeaths!K:K,0)),0))</f>
        <v>15001</v>
      </c>
      <c r="G45" s="15">
        <f>_xlfn.IFNA(INDEX(Stringencyindex!$1:$1048576,MATCH(Data!$B45,Stringencyindex!B:B,0),MATCH(G$1,Stringencyindex!$1:$1,0)),"")</f>
        <v>46.124944229594632</v>
      </c>
      <c r="H45" s="15">
        <f>_xlfn.IFNA(INDEX(Stringencyindex!$1:$1048576,MATCH(Data!$B45,Stringencyindex!B:B,0),MATCH(H$1,Stringencyindex!$1:$1,0)),"")</f>
        <v>-37.54994422959463</v>
      </c>
      <c r="I45" s="15">
        <f>_xlfn.IFNA(INDEX(Policy!D:D,MATCH(Data!B45,Policy!A:A,0)),"")</f>
        <v>3.4</v>
      </c>
      <c r="J45" s="19">
        <v>145872.25599999999</v>
      </c>
      <c r="K45" s="35">
        <v>1660514.1692654914</v>
      </c>
      <c r="L45" s="19">
        <v>1682765.0591336491</v>
      </c>
      <c r="M45" s="19">
        <v>0.49350678389225622</v>
      </c>
      <c r="N45" s="19">
        <v>0.173862898162679</v>
      </c>
      <c r="O45" s="19">
        <v>0.2101119116001299</v>
      </c>
      <c r="P45" s="19">
        <v>0.30686280475839184</v>
      </c>
      <c r="Q45" s="19">
        <v>0.20732323384595489</v>
      </c>
      <c r="R45" s="19">
        <v>3.5222214089832962E-2</v>
      </c>
      <c r="S45" s="19">
        <v>0.13933157694519008</v>
      </c>
      <c r="T45" s="19">
        <v>0.1377546267800227</v>
      </c>
      <c r="U45" s="19">
        <v>8.1848010447073849E-2</v>
      </c>
      <c r="V45" s="19">
        <v>0.16747250294993013</v>
      </c>
      <c r="W45" s="19">
        <v>7.4910229010686502E-2</v>
      </c>
      <c r="X45" s="19">
        <v>0.36346083977725308</v>
      </c>
      <c r="Y45" s="19">
        <v>0.64449411309463633</v>
      </c>
      <c r="Z45" s="19">
        <v>10556.117518848001</v>
      </c>
      <c r="AA45" s="19">
        <v>23.255389999999998</v>
      </c>
      <c r="AB45" s="19">
        <v>0.22739477340466199</v>
      </c>
      <c r="AC45" s="35">
        <v>58.91</v>
      </c>
      <c r="AD45" s="35">
        <v>91.228499999999997</v>
      </c>
      <c r="AE45" s="19">
        <v>8.1999999999999993</v>
      </c>
      <c r="AF45" s="19">
        <f t="shared" si="7"/>
        <v>1196152.4992</v>
      </c>
      <c r="AG45" s="19">
        <f t="shared" si="8"/>
        <v>145872.25599999999</v>
      </c>
      <c r="AH45" s="19" t="s">
        <v>672</v>
      </c>
      <c r="AI45" s="19">
        <v>6.7610000000000001</v>
      </c>
      <c r="AJ45" s="19">
        <v>516353.34695419995</v>
      </c>
      <c r="AK45" s="19">
        <v>237851.24260199998</v>
      </c>
      <c r="AL45" s="19">
        <v>20641.617999999999</v>
      </c>
      <c r="AM45" s="19">
        <v>193001.96757099996</v>
      </c>
      <c r="AN45" s="19">
        <v>22088.751949410002</v>
      </c>
      <c r="AO45" s="19">
        <v>11486.21147548</v>
      </c>
      <c r="AP45" s="19">
        <v>31283.555356309997</v>
      </c>
      <c r="AQ45" s="19">
        <v>2615.670161</v>
      </c>
      <c r="AR45" s="35">
        <f t="shared" si="2"/>
        <v>292067.82402688998</v>
      </c>
      <c r="AS45" s="35">
        <f t="shared" si="3"/>
        <v>33574.963424890004</v>
      </c>
      <c r="AT45" s="19">
        <v>2.2831728786950552E-2</v>
      </c>
      <c r="AU45" s="15">
        <f>IF(INDEX('ESCAP_policy tracker'!C:C, MATCH(Data!B45, 'ESCAP_policy tracker'!B:B, 0))="-","",  INDEX('ESCAP_policy tracker'!C:C, MATCH(Data!B45, 'ESCAP_policy tracker'!B:B, 0)))</f>
        <v>3.4</v>
      </c>
      <c r="AW45" s="20">
        <f t="shared" si="4"/>
        <v>3.4</v>
      </c>
      <c r="AX45" s="20">
        <f t="shared" si="5"/>
        <v>-1.7</v>
      </c>
      <c r="AY45" s="47">
        <v>0.25</v>
      </c>
      <c r="AZ45" s="47">
        <v>0.25</v>
      </c>
      <c r="BA45" s="47">
        <v>0.2</v>
      </c>
      <c r="BB45" s="47">
        <v>0.1</v>
      </c>
      <c r="BC45" s="47">
        <f t="shared" si="6"/>
        <v>0.19999999999999998</v>
      </c>
      <c r="BD45" s="19">
        <v>71.639748256912114</v>
      </c>
      <c r="BE45" s="19">
        <v>0.47599999999999998</v>
      </c>
      <c r="BF45" s="19">
        <v>0.60499999999999998</v>
      </c>
      <c r="BG45" s="19">
        <v>0.61</v>
      </c>
      <c r="BH45" s="19">
        <v>11.78632783488</v>
      </c>
      <c r="BI45" s="20">
        <v>-8.8000000000000007</v>
      </c>
      <c r="BJ45" s="20">
        <v>4.0999999999999996</v>
      </c>
      <c r="BK45" s="19">
        <v>3.2</v>
      </c>
      <c r="BL45" s="19">
        <v>4</v>
      </c>
      <c r="BT45" s="20"/>
      <c r="BU45" s="20"/>
      <c r="BV45" s="20"/>
      <c r="BW45" s="20"/>
    </row>
    <row r="46" spans="1:75">
      <c r="A46" s="19" t="s">
        <v>43</v>
      </c>
      <c r="B46" s="19" t="s">
        <v>405</v>
      </c>
      <c r="C46" s="19" t="s">
        <v>1378</v>
      </c>
      <c r="D46" s="19">
        <v>882</v>
      </c>
      <c r="E46" s="15">
        <f>_xlfn.IFNA(INDEX(Confirmedcases!E:E,MATCH(B46,Confirmedcases!D:D,0)),_xlfn.IFNA(INDEX(Confirmedcases!L:L,MATCH(B46,Confirmedcases!K:K,0)),0))</f>
        <v>0</v>
      </c>
      <c r="F46" s="15">
        <f>_xlfn.IFNA(INDEX(Confirmeddeaths!E:E,MATCH(B46,Confirmeddeaths!D:D,0)),_xlfn.IFNA(INDEX(Confirmeddeaths!L:L,MATCH(B46,Confirmeddeaths!K:K,0)),0))</f>
        <v>0</v>
      </c>
      <c r="G46" s="15" t="str">
        <f>_xlfn.IFNA(INDEX(Stringencyindex!$1:$1048576,MATCH(Data!$B46,Stringencyindex!B:B,0),MATCH(G$1,Stringencyindex!$1:$1,0)),"")</f>
        <v/>
      </c>
      <c r="H46" s="15" t="str">
        <f>_xlfn.IFNA(INDEX(Stringencyindex!$1:$1048576,MATCH(Data!$B46,Stringencyindex!B:B,0),MATCH(H$1,Stringencyindex!$1:$1,0)),"")</f>
        <v/>
      </c>
      <c r="I46" s="15" t="str">
        <f>_xlfn.IFNA(INDEX(Policy!D:D,MATCH(Data!B46,Policy!A:A,0)),"")</f>
        <v/>
      </c>
      <c r="J46" s="19">
        <v>197.09700000000001</v>
      </c>
      <c r="K46" s="35">
        <v>833.46470625366601</v>
      </c>
      <c r="L46" s="19">
        <v>854.30132391000757</v>
      </c>
      <c r="M46" s="19">
        <v>0.93667378507708499</v>
      </c>
      <c r="N46" s="19">
        <v>0.18913870063954599</v>
      </c>
      <c r="O46" s="19">
        <v>9.0119775579013225E-2</v>
      </c>
      <c r="P46" s="19">
        <v>0.32566836966219453</v>
      </c>
      <c r="Q46" s="19">
        <v>0.54160063142157322</v>
      </c>
      <c r="R46" s="19">
        <v>9.4401607829674689E-2</v>
      </c>
      <c r="S46" s="19">
        <v>2.6911294022777674E-2</v>
      </c>
      <c r="T46" s="19">
        <v>5.7114121863971877E-2</v>
      </c>
      <c r="U46" s="19">
        <v>6.2175030314460318E-2</v>
      </c>
      <c r="V46" s="19">
        <v>0.34982468546825823</v>
      </c>
      <c r="W46" s="19">
        <v>0.10758935452005709</v>
      </c>
      <c r="X46" s="19">
        <v>0.3019839059808001</v>
      </c>
      <c r="Y46" s="19">
        <v>16.218122942983424</v>
      </c>
      <c r="Z46" s="19">
        <v>146.77401263399997</v>
      </c>
      <c r="AA46" s="19">
        <v>10.11218</v>
      </c>
      <c r="AB46" s="19">
        <v>0</v>
      </c>
      <c r="AC46" s="35">
        <v>0</v>
      </c>
      <c r="AD46" s="35">
        <v>49.472610091019106</v>
      </c>
      <c r="AE46" s="19" t="s">
        <v>672</v>
      </c>
      <c r="AF46" s="19" t="str">
        <f t="shared" si="7"/>
        <v/>
      </c>
      <c r="AG46" s="19" t="str">
        <f t="shared" si="8"/>
        <v/>
      </c>
      <c r="AH46" s="19">
        <v>21.26</v>
      </c>
      <c r="AI46" s="19">
        <v>32.926000000000002</v>
      </c>
      <c r="AJ46" s="19">
        <v>289.489305</v>
      </c>
      <c r="AK46" s="19">
        <v>5.5289489999999999</v>
      </c>
      <c r="AL46" s="19">
        <v>5.5049250000000001</v>
      </c>
      <c r="AM46" s="19">
        <v>35.067431000000006</v>
      </c>
      <c r="AN46" s="19">
        <v>17.451000000000001</v>
      </c>
      <c r="AO46" s="19">
        <v>167.88300000000001</v>
      </c>
      <c r="AP46" s="19">
        <v>58.054000000000002</v>
      </c>
      <c r="AQ46" s="19">
        <v>61.060961999999996</v>
      </c>
      <c r="AR46" s="35">
        <f t="shared" si="2"/>
        <v>196.36787400000003</v>
      </c>
      <c r="AS46" s="35">
        <f t="shared" si="3"/>
        <v>185.334</v>
      </c>
      <c r="AT46" s="19">
        <v>0</v>
      </c>
      <c r="AU46" s="15">
        <f>IF(INDEX('ESCAP_policy tracker'!C:C, MATCH(Data!B46, 'ESCAP_policy tracker'!B:B, 0))="-","",  INDEX('ESCAP_policy tracker'!C:C, MATCH(Data!B46, 'ESCAP_policy tracker'!B:B, 0)))</f>
        <v>3</v>
      </c>
      <c r="AW46" s="20">
        <f t="shared" si="4"/>
        <v>3</v>
      </c>
      <c r="AX46" s="20">
        <f t="shared" si="5"/>
        <v>-1.5</v>
      </c>
      <c r="AY46" s="47">
        <v>0.25</v>
      </c>
      <c r="AZ46" s="47">
        <v>0.25</v>
      </c>
      <c r="BA46" s="47">
        <v>0</v>
      </c>
      <c r="BB46" s="47">
        <v>0.1</v>
      </c>
      <c r="BC46" s="47">
        <f t="shared" si="6"/>
        <v>0.4</v>
      </c>
      <c r="BD46" s="19">
        <v>51.2</v>
      </c>
      <c r="BE46" s="19">
        <v>1.1910000000000001</v>
      </c>
      <c r="BF46" s="19">
        <v>1.841</v>
      </c>
      <c r="BG46" s="19">
        <v>2.3410000000000002</v>
      </c>
      <c r="BH46" s="19">
        <v>5</v>
      </c>
      <c r="BI46" s="20">
        <v>-5</v>
      </c>
      <c r="BJ46" s="20">
        <v>3.3</v>
      </c>
      <c r="BK46" s="19">
        <v>4.9000000000000004</v>
      </c>
      <c r="BL46" s="19">
        <v>4.5</v>
      </c>
      <c r="BT46" s="20"/>
      <c r="BU46" s="20"/>
      <c r="BV46" s="20"/>
      <c r="BW46" s="20"/>
    </row>
    <row r="47" spans="1:75">
      <c r="A47" s="19" t="s">
        <v>44</v>
      </c>
      <c r="B47" s="19" t="s">
        <v>421</v>
      </c>
      <c r="C47" s="19" t="s">
        <v>1378</v>
      </c>
      <c r="D47" s="19">
        <v>702</v>
      </c>
      <c r="E47" s="15">
        <f>_xlfn.IFNA(INDEX(Confirmedcases!E:E,MATCH(B47,Confirmedcases!D:D,0)),_xlfn.IFNA(INDEX(Confirmedcases!L:L,MATCH(B47,Confirmedcases!K:K,0)),0))</f>
        <v>55104</v>
      </c>
      <c r="F47" s="15">
        <f>_xlfn.IFNA(INDEX(Confirmeddeaths!E:E,MATCH(B47,Confirmeddeaths!D:D,0)),_xlfn.IFNA(INDEX(Confirmeddeaths!L:L,MATCH(B47,Confirmeddeaths!K:K,0)),0))</f>
        <v>27</v>
      </c>
      <c r="G47" s="15">
        <f>_xlfn.IFNA(INDEX(Stringencyindex!$1:$1048576,MATCH(Data!$B47,Stringencyindex!B:B,0),MATCH(G$1,Stringencyindex!$1:$1,0)),"")</f>
        <v>42.346802460006188</v>
      </c>
      <c r="H47" s="15">
        <f>_xlfn.IFNA(INDEX(Stringencyindex!$1:$1048576,MATCH(Data!$B47,Stringencyindex!B:B,0),MATCH(H$1,Stringencyindex!$1:$1,0)),"")</f>
        <v>-35.232982669356772</v>
      </c>
      <c r="I47" s="15">
        <f>_xlfn.IFNA(INDEX(Policy!D:D,MATCH(Data!B47,Policy!A:A,0)),"")</f>
        <v>19.7</v>
      </c>
      <c r="J47" s="19">
        <v>5804.3370000000004</v>
      </c>
      <c r="K47" s="35">
        <v>361115.40148645971</v>
      </c>
      <c r="L47" s="19">
        <v>363751.54391731089</v>
      </c>
      <c r="M47" s="19">
        <v>0.34148156132111784</v>
      </c>
      <c r="N47" s="19">
        <v>0.10693807580773473</v>
      </c>
      <c r="O47" s="19">
        <v>0.24467431416326632</v>
      </c>
      <c r="P47" s="19">
        <v>1.7580044653168065</v>
      </c>
      <c r="Q47" s="19">
        <v>1.4959472374060101</v>
      </c>
      <c r="R47" s="19">
        <v>2.4870585064237072E-4</v>
      </c>
      <c r="S47" s="19">
        <v>1.2234765301757667E-2</v>
      </c>
      <c r="T47" s="19">
        <v>0.2135743045622332</v>
      </c>
      <c r="U47" s="19">
        <v>3.5324911623699801E-2</v>
      </c>
      <c r="V47" s="19">
        <v>0.20113423757224894</v>
      </c>
      <c r="W47" s="19">
        <v>0.11034553402636758</v>
      </c>
      <c r="X47" s="19">
        <v>0.42713754106305035</v>
      </c>
      <c r="Y47" s="19">
        <v>0</v>
      </c>
      <c r="Z47" s="19">
        <v>0</v>
      </c>
      <c r="AA47" s="19">
        <v>104.5939</v>
      </c>
      <c r="AB47" s="19">
        <v>4.9853495670861036E-4</v>
      </c>
      <c r="AC47" s="35">
        <v>49.94</v>
      </c>
      <c r="AD47" s="35" t="s">
        <v>672</v>
      </c>
      <c r="AE47" s="19">
        <v>2.4</v>
      </c>
      <c r="AF47" s="19">
        <f t="shared" si="7"/>
        <v>13930.408800000001</v>
      </c>
      <c r="AG47" s="19">
        <f t="shared" si="8"/>
        <v>5804.3370000000004</v>
      </c>
      <c r="AH47" s="19" t="s">
        <v>672</v>
      </c>
      <c r="AI47" s="19">
        <v>14.016</v>
      </c>
      <c r="AJ47" s="19">
        <v>595758.59074699995</v>
      </c>
      <c r="AK47" s="19">
        <v>62483.378204000001</v>
      </c>
      <c r="AL47" s="19">
        <v>185471.655199</v>
      </c>
      <c r="AM47" s="19">
        <v>163788.26034399998</v>
      </c>
      <c r="AN47" s="19">
        <v>51457.781999999999</v>
      </c>
      <c r="AO47" s="19">
        <v>20527.613000000001</v>
      </c>
      <c r="AP47" s="19">
        <v>112029.90199999999</v>
      </c>
      <c r="AQ47" s="19">
        <v>82694.986208000002</v>
      </c>
      <c r="AR47" s="35">
        <f t="shared" si="2"/>
        <v>319940.428403</v>
      </c>
      <c r="AS47" s="35">
        <f t="shared" si="3"/>
        <v>71985.395000000004</v>
      </c>
      <c r="AT47" s="19">
        <v>0</v>
      </c>
      <c r="AU47" s="15">
        <f>IF(INDEX('ESCAP_policy tracker'!C:C, MATCH(Data!B47, 'ESCAP_policy tracker'!B:B, 0))="-","",  INDEX('ESCAP_policy tracker'!C:C, MATCH(Data!B47, 'ESCAP_policy tracker'!B:B, 0)))</f>
        <v>18.34</v>
      </c>
      <c r="AW47" s="20">
        <f t="shared" si="4"/>
        <v>18.34</v>
      </c>
      <c r="AX47" s="20">
        <f t="shared" si="5"/>
        <v>-9.17</v>
      </c>
      <c r="AY47" s="47">
        <v>0.2</v>
      </c>
      <c r="AZ47" s="47">
        <v>0.25</v>
      </c>
      <c r="BA47" s="47">
        <v>0.5</v>
      </c>
      <c r="BB47" s="47">
        <v>1.2558869701726845E-2</v>
      </c>
      <c r="BC47" s="47">
        <f t="shared" si="6"/>
        <v>3.7441130298273201E-2</v>
      </c>
      <c r="BD47" s="19">
        <v>12.430765256845541</v>
      </c>
      <c r="BE47" s="19">
        <v>-4.2530000000000001</v>
      </c>
      <c r="BF47" s="19">
        <v>-3.7709999999999999</v>
      </c>
      <c r="BG47" s="19">
        <v>-3.6</v>
      </c>
      <c r="BH47" s="19">
        <v>5</v>
      </c>
      <c r="BI47" s="20">
        <v>-6.2</v>
      </c>
      <c r="BJ47" s="20">
        <v>3.5</v>
      </c>
      <c r="BK47" s="19">
        <v>-0.5</v>
      </c>
      <c r="BL47" s="19">
        <v>1.1000000000000001</v>
      </c>
      <c r="BT47" s="20"/>
      <c r="BU47" s="20"/>
      <c r="BV47" s="20"/>
      <c r="BW47" s="20"/>
    </row>
    <row r="48" spans="1:75">
      <c r="A48" s="19" t="s">
        <v>45</v>
      </c>
      <c r="B48" s="19" t="s">
        <v>428</v>
      </c>
      <c r="C48" s="19" t="s">
        <v>1378</v>
      </c>
      <c r="D48" s="19">
        <v>90</v>
      </c>
      <c r="E48" s="15">
        <f>_xlfn.IFNA(INDEX(Confirmedcases!E:E,MATCH(B48,Confirmedcases!D:D,0)),_xlfn.IFNA(INDEX(Confirmedcases!L:L,MATCH(B48,Confirmedcases!K:K,0)),0))</f>
        <v>0</v>
      </c>
      <c r="F48" s="15">
        <f>_xlfn.IFNA(INDEX(Confirmeddeaths!E:E,MATCH(B48,Confirmeddeaths!D:D,0)),_xlfn.IFNA(INDEX(Confirmeddeaths!L:L,MATCH(B48,Confirmeddeaths!K:K,0)),0))</f>
        <v>0</v>
      </c>
      <c r="G48" s="15">
        <f>_xlfn.IFNA(INDEX(Stringencyindex!$1:$1048576,MATCH(Data!$B48,Stringencyindex!B:B,0),MATCH(G$1,Stringencyindex!$1:$1,0)),"")</f>
        <v>27.573775141680272</v>
      </c>
      <c r="H48" s="15">
        <f>_xlfn.IFNA(INDEX(Stringencyindex!$1:$1048576,MATCH(Data!$B48,Stringencyindex!B:B,0),MATCH(H$1,Stringencyindex!$1:$1,0)),"")</f>
        <v>-21.730427120745212</v>
      </c>
      <c r="I48" s="15" t="str">
        <f>_xlfn.IFNA(INDEX(Policy!D:D,MATCH(Data!B48,Policy!A:A,0)),"")</f>
        <v/>
      </c>
      <c r="J48" s="19">
        <v>669.82299999999998</v>
      </c>
      <c r="K48" s="35">
        <v>1271.0457520342707</v>
      </c>
      <c r="L48" s="19">
        <v>1306.6350330912303</v>
      </c>
      <c r="M48" s="19">
        <v>0.51337424496847828</v>
      </c>
      <c r="N48" s="19">
        <v>0.35652838449518565</v>
      </c>
      <c r="O48" s="19">
        <v>0.14167067748911147</v>
      </c>
      <c r="P48" s="19">
        <v>0.54341773116236025</v>
      </c>
      <c r="Q48" s="19">
        <v>0.61632484519716724</v>
      </c>
      <c r="R48" s="19">
        <v>0.25424542112028969</v>
      </c>
      <c r="S48" s="19">
        <v>2.440166507135369E-2</v>
      </c>
      <c r="T48" s="19">
        <v>9.2819247211370831E-2</v>
      </c>
      <c r="U48" s="19">
        <v>3.4972625504215898E-2</v>
      </c>
      <c r="V48" s="19">
        <v>0.21463812028371054</v>
      </c>
      <c r="W48" s="19">
        <v>6.4107312680885556E-2</v>
      </c>
      <c r="X48" s="19">
        <v>0.31481560812817388</v>
      </c>
      <c r="Y48" s="19">
        <v>1.3424430902777778</v>
      </c>
      <c r="Z48" s="19">
        <v>19.331180499999999</v>
      </c>
      <c r="AA48" s="19">
        <v>4.7673750000000004</v>
      </c>
      <c r="AB48" s="19">
        <v>4.2066555583064741E-2</v>
      </c>
      <c r="AC48" s="35">
        <v>85.66</v>
      </c>
      <c r="AD48" s="35">
        <v>13.1</v>
      </c>
      <c r="AE48" s="19">
        <v>1.4</v>
      </c>
      <c r="AF48" s="19">
        <f t="shared" si="7"/>
        <v>937.7521999999999</v>
      </c>
      <c r="AG48" s="19">
        <f t="shared" si="8"/>
        <v>669.82299999999998</v>
      </c>
      <c r="AH48" s="19" t="s">
        <v>672</v>
      </c>
      <c r="AI48" s="19">
        <v>66.498000000000005</v>
      </c>
      <c r="AJ48" s="19">
        <v>727.04765557000007</v>
      </c>
      <c r="AK48" s="19">
        <v>1.2755179999999999</v>
      </c>
      <c r="AL48" s="19">
        <v>1.4108959999999999</v>
      </c>
      <c r="AM48" s="19">
        <v>566.42559400000005</v>
      </c>
      <c r="AN48" s="19">
        <v>46.569268170000001</v>
      </c>
      <c r="AO48" s="19">
        <v>81.415729459999994</v>
      </c>
      <c r="AP48" s="19">
        <v>29.950649939999991</v>
      </c>
      <c r="AQ48" s="19">
        <v>90.198070999999999</v>
      </c>
      <c r="AR48" s="35">
        <f t="shared" si="2"/>
        <v>130.67141162999999</v>
      </c>
      <c r="AS48" s="35">
        <f t="shared" si="3"/>
        <v>127.98499763</v>
      </c>
      <c r="AT48" s="19">
        <v>0</v>
      </c>
      <c r="AU48" s="15">
        <f>IF(INDEX('ESCAP_policy tracker'!C:C, MATCH(Data!B48, 'ESCAP_policy tracker'!B:B, 0))="-","",  INDEX('ESCAP_policy tracker'!C:C, MATCH(Data!B48, 'ESCAP_policy tracker'!B:B, 0)))</f>
        <v>2.6</v>
      </c>
      <c r="AW48" s="20">
        <f t="shared" si="4"/>
        <v>2.6</v>
      </c>
      <c r="AX48" s="20">
        <f t="shared" si="5"/>
        <v>-1.3</v>
      </c>
      <c r="AY48" s="47">
        <v>0.25</v>
      </c>
      <c r="AZ48" s="47">
        <v>0.25</v>
      </c>
      <c r="BA48" s="47">
        <v>0.25</v>
      </c>
      <c r="BB48" s="47">
        <v>0.25</v>
      </c>
      <c r="BC48" s="47">
        <f t="shared" si="6"/>
        <v>0</v>
      </c>
      <c r="BD48" s="19">
        <v>51.2</v>
      </c>
      <c r="BE48" s="19">
        <v>0.18499999999999961</v>
      </c>
      <c r="BF48" s="19">
        <v>6.4999999999999947E-2</v>
      </c>
      <c r="BG48" s="19">
        <v>0.20999999999999996</v>
      </c>
      <c r="BH48" s="19">
        <v>5</v>
      </c>
      <c r="BI48" s="20">
        <v>-6</v>
      </c>
      <c r="BJ48" s="20">
        <v>3.9</v>
      </c>
      <c r="BK48" s="19">
        <v>6.2</v>
      </c>
      <c r="BL48" s="19">
        <v>3</v>
      </c>
      <c r="BT48" s="20"/>
      <c r="BU48" s="20"/>
      <c r="BV48" s="20"/>
      <c r="BW48" s="20"/>
    </row>
    <row r="49" spans="1:75">
      <c r="A49" s="19" t="s">
        <v>46</v>
      </c>
      <c r="B49" s="19" t="s">
        <v>439</v>
      </c>
      <c r="C49" s="19" t="s">
        <v>1378</v>
      </c>
      <c r="D49" s="19">
        <v>144</v>
      </c>
      <c r="E49" s="15">
        <f>_xlfn.IFNA(INDEX(Confirmedcases!E:E,MATCH(B49,Confirmedcases!D:D,0)),_xlfn.IFNA(INDEX(Confirmedcases!L:L,MATCH(B49,Confirmedcases!K:K,0)),0))</f>
        <v>2844</v>
      </c>
      <c r="F49" s="15">
        <f>_xlfn.IFNA(INDEX(Confirmeddeaths!E:E,MATCH(B49,Confirmeddeaths!D:D,0)),_xlfn.IFNA(INDEX(Confirmeddeaths!L:L,MATCH(B49,Confirmeddeaths!K:K,0)),0))</f>
        <v>11</v>
      </c>
      <c r="G49" s="15">
        <f>_xlfn.IFNA(INDEX(Stringencyindex!$1:$1048576,MATCH(Data!$B49,Stringencyindex!B:B,0),MATCH(G$1,Stringencyindex!$1:$1,0)),"")</f>
        <v>41.792130517035446</v>
      </c>
      <c r="H49" s="15">
        <f>_xlfn.IFNA(INDEX(Stringencyindex!$1:$1048576,MATCH(Data!$B49,Stringencyindex!B:B,0),MATCH(H$1,Stringencyindex!$1:$1,0)),"")</f>
        <v>-34.932130517035446</v>
      </c>
      <c r="I49" s="15">
        <f>_xlfn.IFNA(INDEX(Policy!D:D,MATCH(Data!B49,Policy!A:A,0)),"")</f>
        <v>0.36</v>
      </c>
      <c r="J49" s="19">
        <v>21323.733</v>
      </c>
      <c r="K49" s="35">
        <v>88941.886339934354</v>
      </c>
      <c r="L49" s="19">
        <v>91295.881598397944</v>
      </c>
      <c r="M49" s="19">
        <v>0.69766582276413636</v>
      </c>
      <c r="N49" s="19">
        <v>8.9978284325371513E-2</v>
      </c>
      <c r="O49" s="19">
        <v>0.26413254153255128</v>
      </c>
      <c r="P49" s="19">
        <v>0.22784980772572547</v>
      </c>
      <c r="Q49" s="19">
        <v>0.3013365254131663</v>
      </c>
      <c r="R49" s="19">
        <v>8.5829625956813566E-2</v>
      </c>
      <c r="S49" s="19">
        <v>3.792249452181061E-2</v>
      </c>
      <c r="T49" s="19">
        <v>0.17688984972084432</v>
      </c>
      <c r="U49" s="19">
        <v>7.9573906153988502E-2</v>
      </c>
      <c r="V49" s="19">
        <v>0.13324125408588472</v>
      </c>
      <c r="W49" s="19">
        <v>0.13214865608791534</v>
      </c>
      <c r="X49" s="19">
        <v>0.35439421347274302</v>
      </c>
      <c r="Y49" s="19">
        <v>7.7943207928470759</v>
      </c>
      <c r="Z49" s="19">
        <v>6747.2317375359999</v>
      </c>
      <c r="AA49" s="19">
        <v>9.1097809999999999</v>
      </c>
      <c r="AB49" s="19">
        <v>0</v>
      </c>
      <c r="AC49" s="35">
        <v>78.23</v>
      </c>
      <c r="AD49" s="35">
        <v>25.175999999999998</v>
      </c>
      <c r="AE49" s="19">
        <v>3.6</v>
      </c>
      <c r="AF49" s="19">
        <f t="shared" si="7"/>
        <v>76765.438800000004</v>
      </c>
      <c r="AG49" s="19">
        <f t="shared" si="8"/>
        <v>21323.733</v>
      </c>
      <c r="AH49" s="19">
        <v>60.82</v>
      </c>
      <c r="AI49" s="19">
        <v>41.845999999999997</v>
      </c>
      <c r="AJ49" s="19">
        <v>20700.161267349999</v>
      </c>
      <c r="AK49" s="19">
        <v>182.507248</v>
      </c>
      <c r="AL49" s="19">
        <v>808.37291200000004</v>
      </c>
      <c r="AM49" s="19">
        <v>11297.087779</v>
      </c>
      <c r="AN49" s="19">
        <v>2524.3254037500001</v>
      </c>
      <c r="AO49" s="19">
        <v>4380.6286580400001</v>
      </c>
      <c r="AP49" s="19">
        <v>1507.23926656</v>
      </c>
      <c r="AQ49" s="19">
        <v>3637.6634290000002</v>
      </c>
      <c r="AR49" s="35">
        <f t="shared" si="2"/>
        <v>7895.8342217899999</v>
      </c>
      <c r="AS49" s="35">
        <f t="shared" si="3"/>
        <v>6904.9540617900002</v>
      </c>
      <c r="AT49" s="19">
        <v>4.217385489044807E-3</v>
      </c>
      <c r="AU49" s="15">
        <f>IF(INDEX('ESCAP_policy tracker'!C:C, MATCH(Data!B49, 'ESCAP_policy tracker'!B:B, 0))="-","",  INDEX('ESCAP_policy tracker'!C:C, MATCH(Data!B49, 'ESCAP_policy tracker'!B:B, 0)))</f>
        <v>0.36</v>
      </c>
      <c r="AW49" s="20">
        <f t="shared" si="4"/>
        <v>0.36</v>
      </c>
      <c r="AX49" s="20">
        <f t="shared" si="5"/>
        <v>-0.18</v>
      </c>
      <c r="AY49" s="47">
        <v>0.5</v>
      </c>
      <c r="AZ49" s="47">
        <v>0</v>
      </c>
      <c r="BA49" s="47">
        <v>0</v>
      </c>
      <c r="BB49" s="47">
        <v>0.5</v>
      </c>
      <c r="BC49" s="47">
        <f t="shared" si="6"/>
        <v>0</v>
      </c>
      <c r="BD49" s="19">
        <v>98.467675192046471</v>
      </c>
      <c r="BE49" s="19">
        <v>5.9089999999999998</v>
      </c>
      <c r="BF49" s="19">
        <v>6.0460000000000003</v>
      </c>
      <c r="BG49" s="19">
        <v>5.9329999999999998</v>
      </c>
      <c r="BH49" s="19">
        <v>5.8398901596160018</v>
      </c>
      <c r="BI49" s="20">
        <v>-5.2</v>
      </c>
      <c r="BJ49" s="20">
        <v>4.3</v>
      </c>
      <c r="BK49" s="19">
        <v>5</v>
      </c>
      <c r="BL49" s="19">
        <v>4.8</v>
      </c>
      <c r="BT49" s="20"/>
      <c r="BU49" s="20"/>
      <c r="BV49" s="20"/>
      <c r="BW49" s="20"/>
    </row>
    <row r="50" spans="1:75">
      <c r="A50" s="19" t="s">
        <v>47</v>
      </c>
      <c r="B50" s="19" t="s">
        <v>454</v>
      </c>
      <c r="C50" s="19" t="s">
        <v>1378</v>
      </c>
      <c r="D50" s="19">
        <v>762</v>
      </c>
      <c r="E50" s="15">
        <f>_xlfn.IFNA(INDEX(Confirmedcases!E:E,MATCH(B50,Confirmedcases!D:D,0)),_xlfn.IFNA(INDEX(Confirmedcases!L:L,MATCH(B50,Confirmedcases!K:K,0)),0))</f>
        <v>7785</v>
      </c>
      <c r="F50" s="15">
        <f>_xlfn.IFNA(INDEX(Confirmeddeaths!E:E,MATCH(B50,Confirmeddeaths!D:D,0)),_xlfn.IFNA(INDEX(Confirmeddeaths!L:L,MATCH(B50,Confirmeddeaths!K:K,0)),0))</f>
        <v>62</v>
      </c>
      <c r="G50" s="15">
        <f>_xlfn.IFNA(INDEX(Stringencyindex!$1:$1048576,MATCH(Data!$B50,Stringencyindex!B:B,0),MATCH(G$1,Stringencyindex!$1:$1,0)),"")</f>
        <v>34.306204698053676</v>
      </c>
      <c r="H50" s="15">
        <f>_xlfn.IFNA(INDEX(Stringencyindex!$1:$1048576,MATCH(Data!$B50,Stringencyindex!B:B,0),MATCH(H$1,Stringencyindex!$1:$1,0)),"")</f>
        <v>-26.557148760858851</v>
      </c>
      <c r="I50" s="15">
        <f>_xlfn.IFNA(INDEX(Policy!D:D,MATCH(Data!B50,Policy!A:A,0)),"")</f>
        <v>2.3245829244357212</v>
      </c>
      <c r="J50" s="19">
        <v>9321.018</v>
      </c>
      <c r="K50" s="35">
        <v>7522.9341089436166</v>
      </c>
      <c r="L50" s="19">
        <v>8064.5853647875574</v>
      </c>
      <c r="M50" s="19">
        <v>0.85946748313578525</v>
      </c>
      <c r="N50" s="19">
        <v>0.14558473367323224</v>
      </c>
      <c r="O50" s="19">
        <v>0.22943427881877868</v>
      </c>
      <c r="P50" s="19">
        <v>0.14841566660856428</v>
      </c>
      <c r="Q50" s="19">
        <v>0.45360664926500494</v>
      </c>
      <c r="R50" s="19">
        <v>0.2091973227839666</v>
      </c>
      <c r="S50" s="19">
        <v>0</v>
      </c>
      <c r="T50" s="19">
        <v>0.19273777520617097</v>
      </c>
      <c r="U50" s="19">
        <v>0.10843115010418257</v>
      </c>
      <c r="V50" s="19">
        <v>0.16171054470749235</v>
      </c>
      <c r="W50" s="19">
        <v>0.12097694330582219</v>
      </c>
      <c r="X50" s="19">
        <v>0.20694626389236523</v>
      </c>
      <c r="Y50" s="19">
        <v>28.190340224743526</v>
      </c>
      <c r="Z50" s="19">
        <v>2298.0765351210921</v>
      </c>
      <c r="AA50" s="19">
        <v>7.8853200000000001</v>
      </c>
      <c r="AB50" s="19">
        <v>0</v>
      </c>
      <c r="AC50" s="35">
        <v>76.430000000000007</v>
      </c>
      <c r="AD50" s="35">
        <v>92.750200000000007</v>
      </c>
      <c r="AE50" s="19">
        <v>4.8</v>
      </c>
      <c r="AF50" s="19">
        <f t="shared" si="7"/>
        <v>44740.886399999996</v>
      </c>
      <c r="AG50" s="19">
        <f t="shared" si="8"/>
        <v>9321.018</v>
      </c>
      <c r="AH50" s="19" t="s">
        <v>672</v>
      </c>
      <c r="AI50" s="19">
        <v>42.606999999999999</v>
      </c>
      <c r="AJ50" s="19">
        <v>1380.78845</v>
      </c>
      <c r="AK50" s="19">
        <v>80.811986000000005</v>
      </c>
      <c r="AL50" s="19">
        <v>43.108446000000001</v>
      </c>
      <c r="AM50" s="19">
        <v>1014.647018</v>
      </c>
      <c r="AN50" s="19">
        <v>181.35900000000001</v>
      </c>
      <c r="AO50" s="19">
        <v>8.9090000000000007</v>
      </c>
      <c r="AP50" s="19">
        <v>51.952999999999996</v>
      </c>
      <c r="AQ50" s="19">
        <v>482.75162999999998</v>
      </c>
      <c r="AR50" s="35">
        <f t="shared" si="2"/>
        <v>314.18843199999998</v>
      </c>
      <c r="AS50" s="35">
        <f t="shared" si="3"/>
        <v>190.268</v>
      </c>
      <c r="AT50" s="19">
        <v>0</v>
      </c>
      <c r="AU50" s="15">
        <f>IF(INDEX('ESCAP_policy tracker'!C:C, MATCH(Data!B50, 'ESCAP_policy tracker'!B:B, 0))="-","",  INDEX('ESCAP_policy tracker'!C:C, MATCH(Data!B50, 'ESCAP_policy tracker'!B:B, 0)))</f>
        <v>0.56000000000000005</v>
      </c>
      <c r="AW50" s="20">
        <f t="shared" si="4"/>
        <v>0.56000000000000005</v>
      </c>
      <c r="AX50" s="20">
        <f t="shared" si="5"/>
        <v>-0.28000000000000003</v>
      </c>
      <c r="AY50" s="47">
        <v>0</v>
      </c>
      <c r="AZ50" s="47">
        <v>0</v>
      </c>
      <c r="BA50" s="47">
        <v>1</v>
      </c>
      <c r="BB50" s="47">
        <v>0</v>
      </c>
      <c r="BC50" s="47">
        <f t="shared" si="6"/>
        <v>0</v>
      </c>
      <c r="BD50" s="19">
        <v>51.2</v>
      </c>
      <c r="BE50" s="19">
        <v>1.0850000000000004</v>
      </c>
      <c r="BF50" s="19">
        <v>1.095</v>
      </c>
      <c r="BG50" s="19">
        <v>1.2319999999999998</v>
      </c>
      <c r="BH50" s="19">
        <v>5</v>
      </c>
      <c r="BI50" s="20">
        <v>-3.6</v>
      </c>
      <c r="BJ50" s="20">
        <v>7</v>
      </c>
      <c r="BK50" s="19">
        <v>10</v>
      </c>
      <c r="BL50" s="19">
        <v>8</v>
      </c>
      <c r="BT50" s="20"/>
      <c r="BU50" s="20"/>
      <c r="BV50" s="20"/>
      <c r="BW50" s="20"/>
    </row>
    <row r="51" spans="1:75">
      <c r="A51" s="19" t="s">
        <v>48</v>
      </c>
      <c r="B51" s="19" t="s">
        <v>455</v>
      </c>
      <c r="C51" s="19" t="s">
        <v>1378</v>
      </c>
      <c r="D51" s="19">
        <v>764</v>
      </c>
      <c r="E51" s="15">
        <f>_xlfn.IFNA(INDEX(Confirmedcases!E:E,MATCH(B51,Confirmedcases!D:D,0)),_xlfn.IFNA(INDEX(Confirmedcases!L:L,MATCH(B51,Confirmedcases!K:K,0)),0))</f>
        <v>3351</v>
      </c>
      <c r="F51" s="15">
        <f>_xlfn.IFNA(INDEX(Confirmeddeaths!E:E,MATCH(B51,Confirmeddeaths!D:D,0)),_xlfn.IFNA(INDEX(Confirmeddeaths!L:L,MATCH(B51,Confirmeddeaths!K:K,0)),0))</f>
        <v>58</v>
      </c>
      <c r="G51" s="15">
        <f>_xlfn.IFNA(INDEX(Stringencyindex!$1:$1048576,MATCH(Data!$B51,Stringencyindex!B:B,0),MATCH(G$1,Stringencyindex!$1:$1,0)),"")</f>
        <v>37.484758960218045</v>
      </c>
      <c r="H51" s="15">
        <f>_xlfn.IFNA(INDEX(Stringencyindex!$1:$1048576,MATCH(Data!$B51,Stringencyindex!B:B,0),MATCH(H$1,Stringencyindex!$1:$1,0)),"")</f>
        <v>-30.752355002088162</v>
      </c>
      <c r="I51" s="15">
        <f>_xlfn.IFNA(INDEX(Policy!D:D,MATCH(Data!B51,Policy!A:A,0)),"")</f>
        <v>9.6</v>
      </c>
      <c r="J51" s="19">
        <v>69625.581999999995</v>
      </c>
      <c r="K51" s="35">
        <v>504992.35535243416</v>
      </c>
      <c r="L51" s="19">
        <v>516998.54860093829</v>
      </c>
      <c r="M51" s="19">
        <v>0.48735938778715943</v>
      </c>
      <c r="N51" s="19">
        <v>0.16162788680872767</v>
      </c>
      <c r="O51" s="19">
        <v>0.22840566038487495</v>
      </c>
      <c r="P51" s="19">
        <v>0.66818560717098618</v>
      </c>
      <c r="Q51" s="19">
        <v>0.56488320934675795</v>
      </c>
      <c r="R51" s="19">
        <v>8.2650698141401663E-2</v>
      </c>
      <c r="S51" s="19">
        <v>5.6358186704583875E-2</v>
      </c>
      <c r="T51" s="19">
        <v>0.27408490479844588</v>
      </c>
      <c r="U51" s="19">
        <v>2.5693398423633811E-2</v>
      </c>
      <c r="V51" s="19">
        <v>0.22504812874539246</v>
      </c>
      <c r="W51" s="19">
        <v>7.6277758278868138E-2</v>
      </c>
      <c r="X51" s="19">
        <v>0.25988692490767423</v>
      </c>
      <c r="Y51" s="19">
        <v>1.3370273105596047</v>
      </c>
      <c r="Z51" s="19">
        <v>7075.2410111999998</v>
      </c>
      <c r="AA51" s="19">
        <v>16.872150000000001</v>
      </c>
      <c r="AB51" s="19">
        <v>0</v>
      </c>
      <c r="AC51" s="35">
        <v>75.14</v>
      </c>
      <c r="AD51" s="35">
        <v>79.7</v>
      </c>
      <c r="AE51" s="19">
        <v>2.1</v>
      </c>
      <c r="AF51" s="19">
        <f t="shared" si="7"/>
        <v>146213.72219999999</v>
      </c>
      <c r="AG51" s="19">
        <f t="shared" si="8"/>
        <v>69625.581999999995</v>
      </c>
      <c r="AH51" s="19">
        <v>51.42</v>
      </c>
      <c r="AI51" s="19">
        <v>50.872999999999998</v>
      </c>
      <c r="AJ51" s="19">
        <v>336575.70791360002</v>
      </c>
      <c r="AK51" s="19">
        <v>10658.379449999999</v>
      </c>
      <c r="AL51" s="19">
        <v>111617.35186499999</v>
      </c>
      <c r="AM51" s="19">
        <v>130209.42280000001</v>
      </c>
      <c r="AN51" s="19">
        <v>7614.5661479399996</v>
      </c>
      <c r="AO51" s="19">
        <v>63050.145423790003</v>
      </c>
      <c r="AP51" s="19">
        <v>13425.842226869994</v>
      </c>
      <c r="AQ51" s="19">
        <v>42041.133054999998</v>
      </c>
      <c r="AR51" s="35">
        <f t="shared" si="2"/>
        <v>192940.44288673002</v>
      </c>
      <c r="AS51" s="35">
        <f t="shared" si="3"/>
        <v>70664.711571730004</v>
      </c>
      <c r="AT51" s="19">
        <v>2.6102698675598631E-3</v>
      </c>
      <c r="AU51" s="15">
        <f>IF(INDEX('ESCAP_policy tracker'!C:C, MATCH(Data!B51, 'ESCAP_policy tracker'!B:B, 0))="-","",  INDEX('ESCAP_policy tracker'!C:C, MATCH(Data!B51, 'ESCAP_policy tracker'!B:B, 0)))</f>
        <v>8.9</v>
      </c>
      <c r="AV51" s="9">
        <v>4</v>
      </c>
      <c r="AW51" s="20">
        <f t="shared" si="4"/>
        <v>4.9000000000000004</v>
      </c>
      <c r="AX51" s="20">
        <f t="shared" si="5"/>
        <v>-0.45000000000000018</v>
      </c>
      <c r="AY51" s="47">
        <v>0.2</v>
      </c>
      <c r="AZ51" s="47">
        <v>0.2</v>
      </c>
      <c r="BA51" s="47">
        <v>0.5</v>
      </c>
      <c r="BB51" s="47">
        <v>0.1</v>
      </c>
      <c r="BC51" s="47">
        <f t="shared" si="6"/>
        <v>0</v>
      </c>
      <c r="BD51" s="19">
        <v>60.976489369119399</v>
      </c>
      <c r="BE51" s="19">
        <v>0.59199999999999997</v>
      </c>
      <c r="BF51" s="19">
        <v>0.51800000000000002</v>
      </c>
      <c r="BG51" s="19">
        <v>0.495</v>
      </c>
      <c r="BH51" s="19">
        <v>5</v>
      </c>
      <c r="BI51" s="20">
        <v>-8.1</v>
      </c>
      <c r="BJ51" s="20">
        <v>5</v>
      </c>
      <c r="BK51" s="19">
        <v>-1</v>
      </c>
      <c r="BL51" s="19">
        <v>0.3</v>
      </c>
      <c r="BT51" s="20"/>
      <c r="BU51" s="20"/>
      <c r="BV51" s="20"/>
      <c r="BW51" s="20"/>
    </row>
    <row r="52" spans="1:75">
      <c r="A52" s="19" t="s">
        <v>49</v>
      </c>
      <c r="B52" s="19" t="s">
        <v>456</v>
      </c>
      <c r="C52" s="19" t="s">
        <v>1378</v>
      </c>
      <c r="D52" s="19">
        <v>626</v>
      </c>
      <c r="E52" s="15">
        <f>_xlfn.IFNA(INDEX(Confirmedcases!E:E,MATCH(B52,Confirmedcases!D:D,0)),_xlfn.IFNA(INDEX(Confirmedcases!L:L,MATCH(B52,Confirmedcases!K:K,0)),0))</f>
        <v>25</v>
      </c>
      <c r="F52" s="15">
        <f>_xlfn.IFNA(INDEX(Confirmeddeaths!E:E,MATCH(B52,Confirmeddeaths!D:D,0)),_xlfn.IFNA(INDEX(Confirmeddeaths!L:L,MATCH(B52,Confirmeddeaths!K:K,0)),0))</f>
        <v>0</v>
      </c>
      <c r="G52" s="15">
        <f>_xlfn.IFNA(INDEX(Stringencyindex!$1:$1048576,MATCH(Data!$B52,Stringencyindex!B:B,0),MATCH(G$1,Stringencyindex!$1:$1,0)),"")</f>
        <v>24.803333737557672</v>
      </c>
      <c r="H52" s="15">
        <f>_xlfn.IFNA(INDEX(Stringencyindex!$1:$1048576,MATCH(Data!$B52,Stringencyindex!B:B,0),MATCH(H$1,Stringencyindex!$1:$1,0)),"")</f>
        <v>-21.500929779427789</v>
      </c>
      <c r="I52" s="15" t="str">
        <f>_xlfn.IFNA(INDEX(Policy!D:D,MATCH(Data!B52,Policy!A:A,0)),"")</f>
        <v/>
      </c>
      <c r="J52" s="19">
        <v>1293.1189999999999</v>
      </c>
      <c r="K52" s="35">
        <v>2581</v>
      </c>
      <c r="L52" s="19">
        <v>2697.145</v>
      </c>
      <c r="M52" s="19">
        <v>0.37146588066640834</v>
      </c>
      <c r="N52" s="19">
        <v>0.33970858620689653</v>
      </c>
      <c r="O52" s="19">
        <v>0.21738811003487021</v>
      </c>
      <c r="P52" s="19">
        <v>0.64720323595505613</v>
      </c>
      <c r="Q52" s="19">
        <v>0.58495272956218525</v>
      </c>
      <c r="R52" s="19">
        <v>0.10049700185481281</v>
      </c>
      <c r="S52" s="19">
        <v>0.38944397071292436</v>
      </c>
      <c r="T52" s="19">
        <v>7.4495661648731667E-3</v>
      </c>
      <c r="U52" s="19">
        <v>9.9240378066065255E-2</v>
      </c>
      <c r="V52" s="19">
        <v>0.11404059003353904</v>
      </c>
      <c r="W52" s="19">
        <v>1.4837023413125167E-2</v>
      </c>
      <c r="X52" s="19">
        <v>0.27449146897542537</v>
      </c>
      <c r="Y52" s="19">
        <v>3.3339546355858229</v>
      </c>
      <c r="Z52" s="19">
        <v>97.951587193511472</v>
      </c>
      <c r="AA52" s="19">
        <v>9.1770449999999997</v>
      </c>
      <c r="AB52" s="19">
        <v>0.86776589211202337</v>
      </c>
      <c r="AC52" s="35">
        <v>81.459999999999994</v>
      </c>
      <c r="AD52" s="35">
        <v>89.7</v>
      </c>
      <c r="AE52" s="19">
        <v>5.9</v>
      </c>
      <c r="AF52" s="19">
        <f t="shared" si="7"/>
        <v>7629.4021000000002</v>
      </c>
      <c r="AG52" s="19">
        <f t="shared" si="8"/>
        <v>1293.1189999999999</v>
      </c>
      <c r="AH52" s="19">
        <v>53.7</v>
      </c>
      <c r="AI52" s="19">
        <v>68.463999999999999</v>
      </c>
      <c r="AJ52" s="19">
        <v>287.08451572000001</v>
      </c>
      <c r="AK52" s="19">
        <v>21.686696999999999</v>
      </c>
      <c r="AL52" s="19">
        <v>5.2240460000000004</v>
      </c>
      <c r="AM52" s="19">
        <v>21.259651999999999</v>
      </c>
      <c r="AN52" s="19">
        <v>3.1881883599999998</v>
      </c>
      <c r="AO52" s="19">
        <v>217.94484358</v>
      </c>
      <c r="AP52" s="19">
        <v>17.781088780000005</v>
      </c>
      <c r="AQ52" s="19">
        <v>71.171324999999996</v>
      </c>
      <c r="AR52" s="35">
        <f t="shared" si="2"/>
        <v>248.04377493999999</v>
      </c>
      <c r="AS52" s="35">
        <f t="shared" si="3"/>
        <v>221.13303194</v>
      </c>
      <c r="AT52" s="19">
        <v>0</v>
      </c>
      <c r="AU52" s="15">
        <f>IF(INDEX('ESCAP_policy tracker'!C:C, MATCH(Data!B52, 'ESCAP_policy tracker'!B:B, 0))="-","",  INDEX('ESCAP_policy tracker'!C:C, MATCH(Data!B52, 'ESCAP_policy tracker'!B:B, 0)))</f>
        <v>10.5</v>
      </c>
      <c r="AW52" s="20">
        <f t="shared" si="4"/>
        <v>10.5</v>
      </c>
      <c r="AX52" s="20">
        <f t="shared" si="5"/>
        <v>-5.25</v>
      </c>
      <c r="AY52" s="47">
        <v>0.2</v>
      </c>
      <c r="AZ52" s="47">
        <v>0.2</v>
      </c>
      <c r="BA52" s="47">
        <v>0.5</v>
      </c>
      <c r="BB52" s="47">
        <v>0.1</v>
      </c>
      <c r="BC52" s="47">
        <f t="shared" si="6"/>
        <v>0</v>
      </c>
      <c r="BD52" s="19">
        <v>51.2</v>
      </c>
      <c r="BE52" s="19">
        <v>0.25999999999999801</v>
      </c>
      <c r="BF52" s="19">
        <v>0.40399999999999991</v>
      </c>
      <c r="BG52" s="19">
        <v>0.5519999999999996</v>
      </c>
      <c r="BH52" s="19">
        <v>5</v>
      </c>
      <c r="BI52" s="20">
        <v>-6</v>
      </c>
      <c r="BJ52" s="20">
        <v>-3.2</v>
      </c>
      <c r="BK52" s="19">
        <v>0.9</v>
      </c>
      <c r="BL52" s="19">
        <v>1.9</v>
      </c>
      <c r="BT52" s="20"/>
      <c r="BU52" s="20"/>
      <c r="BV52" s="20"/>
      <c r="BW52" s="20"/>
    </row>
    <row r="53" spans="1:75">
      <c r="A53" s="19" t="s">
        <v>50</v>
      </c>
      <c r="B53" s="19" t="s">
        <v>461</v>
      </c>
      <c r="C53" s="19" t="s">
        <v>1378</v>
      </c>
      <c r="D53" s="19">
        <v>776</v>
      </c>
      <c r="E53" s="15">
        <f>_xlfn.IFNA(INDEX(Confirmedcases!E:E,MATCH(B53,Confirmedcases!D:D,0)),_xlfn.IFNA(INDEX(Confirmedcases!L:L,MATCH(B53,Confirmedcases!K:K,0)),0))</f>
        <v>0</v>
      </c>
      <c r="F53" s="15">
        <f>_xlfn.IFNA(INDEX(Confirmeddeaths!E:E,MATCH(B53,Confirmeddeaths!D:D,0)),_xlfn.IFNA(INDEX(Confirmeddeaths!L:L,MATCH(B53,Confirmeddeaths!K:K,0)),0))</f>
        <v>0</v>
      </c>
      <c r="G53" s="15" t="str">
        <f>_xlfn.IFNA(INDEX(Stringencyindex!$1:$1048576,MATCH(Data!$B53,Stringencyindex!B:B,0),MATCH(G$1,Stringencyindex!$1:$1,0)),"")</f>
        <v/>
      </c>
      <c r="H53" s="15" t="str">
        <f>_xlfn.IFNA(INDEX(Stringencyindex!$1:$1048576,MATCH(Data!$B53,Stringencyindex!B:B,0),MATCH(H$1,Stringencyindex!$1:$1,0)),"")</f>
        <v/>
      </c>
      <c r="I53" s="15">
        <f>_xlfn.IFNA(INDEX(Policy!D:D,MATCH(Data!B53,Policy!A:A,0)),"")</f>
        <v>5.3</v>
      </c>
      <c r="J53" s="19">
        <v>104.494</v>
      </c>
      <c r="K53" s="35">
        <v>504.20119013854742</v>
      </c>
      <c r="L53" s="19">
        <v>512.26840918076425</v>
      </c>
      <c r="M53" s="19">
        <v>0.98918489432304502</v>
      </c>
      <c r="N53" s="19">
        <v>0.17762188276482199</v>
      </c>
      <c r="O53" s="19">
        <v>0.25395811939890856</v>
      </c>
      <c r="P53" s="19">
        <v>0.20365315753909347</v>
      </c>
      <c r="Q53" s="19">
        <v>0.62947444403652808</v>
      </c>
      <c r="R53" s="19">
        <v>0.21968452325215154</v>
      </c>
      <c r="S53" s="19">
        <v>4.1653340402840286E-2</v>
      </c>
      <c r="T53" s="19">
        <v>8.1099486690558678E-2</v>
      </c>
      <c r="U53" s="19">
        <v>8.7396374364443613E-2</v>
      </c>
      <c r="V53" s="19">
        <v>0.18672132562984078</v>
      </c>
      <c r="W53" s="19">
        <v>8.9810302914590703E-2</v>
      </c>
      <c r="X53" s="19">
        <v>0.29363464674557432</v>
      </c>
      <c r="Y53" s="19">
        <v>37.560072950819674</v>
      </c>
      <c r="Z53" s="19">
        <v>183.29315600000001</v>
      </c>
      <c r="AA53" s="19">
        <v>13.64916818358838</v>
      </c>
      <c r="AB53" s="19">
        <v>0</v>
      </c>
      <c r="AC53" s="35">
        <v>81.8</v>
      </c>
      <c r="AD53" s="35">
        <v>1</v>
      </c>
      <c r="AE53" s="19">
        <v>2.6</v>
      </c>
      <c r="AF53" s="19">
        <f t="shared" si="7"/>
        <v>271.68439999999998</v>
      </c>
      <c r="AG53" s="19">
        <f t="shared" si="8"/>
        <v>104.494</v>
      </c>
      <c r="AH53" s="19">
        <v>73.55</v>
      </c>
      <c r="AI53" s="19">
        <v>53.162999999999997</v>
      </c>
      <c r="AJ53" s="19">
        <v>103.828249</v>
      </c>
      <c r="AK53" s="19">
        <v>1.727E-3</v>
      </c>
      <c r="AL53" s="19">
        <v>1.8555709999999999</v>
      </c>
      <c r="AM53" s="19">
        <v>13.082951</v>
      </c>
      <c r="AN53" s="19">
        <v>17.321999999999999</v>
      </c>
      <c r="AO53" s="19">
        <v>48.215000000000003</v>
      </c>
      <c r="AP53" s="19">
        <v>23.350999999999999</v>
      </c>
      <c r="AQ53" s="19">
        <v>32.518063999999995</v>
      </c>
      <c r="AR53" s="35">
        <f t="shared" si="2"/>
        <v>67.394298000000006</v>
      </c>
      <c r="AS53" s="35">
        <f t="shared" si="3"/>
        <v>65.537000000000006</v>
      </c>
      <c r="AT53" s="19">
        <v>0</v>
      </c>
      <c r="AU53" s="15">
        <f>IF(INDEX('ESCAP_policy tracker'!C:C, MATCH(Data!B53, 'ESCAP_policy tracker'!B:B, 0))="-","",  INDEX('ESCAP_policy tracker'!C:C, MATCH(Data!B53, 'ESCAP_policy tracker'!B:B, 0)))</f>
        <v>5.3</v>
      </c>
      <c r="AW53" s="20">
        <f t="shared" si="4"/>
        <v>5.3</v>
      </c>
      <c r="AX53" s="20">
        <f t="shared" si="5"/>
        <v>-2.65</v>
      </c>
      <c r="AY53" s="47">
        <v>0.1</v>
      </c>
      <c r="AZ53" s="47">
        <v>0.1</v>
      </c>
      <c r="BA53" s="47">
        <v>0</v>
      </c>
      <c r="BB53" s="47">
        <v>0.35</v>
      </c>
      <c r="BC53" s="47">
        <f t="shared" si="6"/>
        <v>0.45000000000000007</v>
      </c>
      <c r="BD53" s="19">
        <v>87.243267914194433</v>
      </c>
      <c r="BE53" s="19">
        <v>0.65799999999999992</v>
      </c>
      <c r="BF53" s="19">
        <v>0.65100000000000002</v>
      </c>
      <c r="BG53" s="19">
        <v>0.57899999999999974</v>
      </c>
      <c r="BH53" s="19">
        <v>5</v>
      </c>
      <c r="BI53" s="20">
        <v>-3</v>
      </c>
      <c r="BJ53" s="20">
        <v>2.5</v>
      </c>
      <c r="BK53" s="19">
        <v>0.4</v>
      </c>
      <c r="BL53" s="19">
        <v>1.8</v>
      </c>
      <c r="BT53" s="20"/>
      <c r="BU53" s="20"/>
      <c r="BV53" s="20"/>
      <c r="BW53" s="20"/>
    </row>
    <row r="54" spans="1:75">
      <c r="A54" s="19" t="s">
        <v>51</v>
      </c>
      <c r="B54" s="19" t="s">
        <v>466</v>
      </c>
      <c r="C54" s="19" t="s">
        <v>1378</v>
      </c>
      <c r="D54" s="19">
        <v>792</v>
      </c>
      <c r="E54" s="15">
        <f>_xlfn.IFNA(INDEX(Confirmedcases!E:E,MATCH(B54,Confirmedcases!D:D,0)),_xlfn.IFNA(INDEX(Confirmedcases!L:L,MATCH(B54,Confirmedcases!K:K,0)),0))</f>
        <v>240804</v>
      </c>
      <c r="F54" s="15">
        <f>_xlfn.IFNA(INDEX(Confirmeddeaths!E:E,MATCH(B54,Confirmeddeaths!D:D,0)),_xlfn.IFNA(INDEX(Confirmeddeaths!L:L,MATCH(B54,Confirmeddeaths!K:K,0)),0))</f>
        <v>5844</v>
      </c>
      <c r="G54" s="15">
        <f>_xlfn.IFNA(INDEX(Stringencyindex!$1:$1048576,MATCH(Data!$B54,Stringencyindex!B:B,0),MATCH(G$1,Stringencyindex!$1:$1,0)),"")</f>
        <v>39.406741709601974</v>
      </c>
      <c r="H54" s="15">
        <f>_xlfn.IFNA(INDEX(Stringencyindex!$1:$1048576,MATCH(Data!$B54,Stringencyindex!B:B,0),MATCH(H$1,Stringencyindex!$1:$1,0)),"")</f>
        <v>-33.139598028436069</v>
      </c>
      <c r="I54" s="15">
        <f>_xlfn.IFNA(INDEX(Policy!D:D,MATCH(Data!B54,Policy!A:A,0)),"")</f>
        <v>3.78</v>
      </c>
      <c r="J54" s="19">
        <v>83429.615000000005</v>
      </c>
      <c r="K54" s="35">
        <v>771355.09964009863</v>
      </c>
      <c r="L54" s="19">
        <v>777525.94043721945</v>
      </c>
      <c r="M54" s="19">
        <v>0.56687205207400815</v>
      </c>
      <c r="N54" s="19">
        <v>0.14830825372966733</v>
      </c>
      <c r="O54" s="19">
        <v>0.29913500127930814</v>
      </c>
      <c r="P54" s="19">
        <v>0.29530104433245591</v>
      </c>
      <c r="Q54" s="19">
        <v>0.30627267180579765</v>
      </c>
      <c r="R54" s="19">
        <v>6.4963278851873765E-2</v>
      </c>
      <c r="S54" s="19">
        <v>3.6342206807232873E-2</v>
      </c>
      <c r="T54" s="19">
        <v>0.21269252877656925</v>
      </c>
      <c r="U54" s="19">
        <v>8.008468076630848E-2</v>
      </c>
      <c r="V54" s="19">
        <v>0.16988575232349987</v>
      </c>
      <c r="W54" s="19">
        <v>0.119024237729662</v>
      </c>
      <c r="X54" s="19">
        <v>0.31700731474485372</v>
      </c>
      <c r="Y54" s="19">
        <v>0.10889072055161435</v>
      </c>
      <c r="Z54" s="19">
        <v>809.82899999999995</v>
      </c>
      <c r="AA54" s="19">
        <v>19.085799999999999</v>
      </c>
      <c r="AB54" s="19">
        <v>0</v>
      </c>
      <c r="AC54" s="35">
        <v>68.36</v>
      </c>
      <c r="AD54" s="35">
        <v>20</v>
      </c>
      <c r="AE54" s="19">
        <v>2.7</v>
      </c>
      <c r="AF54" s="19">
        <f t="shared" si="7"/>
        <v>225259.96050000002</v>
      </c>
      <c r="AG54" s="19">
        <f t="shared" si="8"/>
        <v>83429.615000000005</v>
      </c>
      <c r="AH54" s="19" t="s">
        <v>672</v>
      </c>
      <c r="AI54" s="19">
        <v>30.882000000000001</v>
      </c>
      <c r="AJ54" s="19">
        <v>216773.39068300001</v>
      </c>
      <c r="AK54" s="19">
        <v>4140.5040559999998</v>
      </c>
      <c r="AL54" s="19">
        <v>52379.295091</v>
      </c>
      <c r="AM54" s="19">
        <v>111503.59153599999</v>
      </c>
      <c r="AN54" s="19">
        <v>17621</v>
      </c>
      <c r="AO54" s="19">
        <v>25220</v>
      </c>
      <c r="AP54" s="19">
        <v>5909</v>
      </c>
      <c r="AQ54" s="19">
        <v>20087.915299</v>
      </c>
      <c r="AR54" s="35">
        <f t="shared" si="2"/>
        <v>99360.799147000012</v>
      </c>
      <c r="AS54" s="35">
        <f t="shared" si="3"/>
        <v>42841</v>
      </c>
      <c r="AT54" s="19">
        <v>0</v>
      </c>
      <c r="AU54" s="15">
        <f>IF(INDEX('ESCAP_policy tracker'!C:C, MATCH(Data!B54, 'ESCAP_policy tracker'!B:B, 0))="-","",  INDEX('ESCAP_policy tracker'!C:C, MATCH(Data!B54, 'ESCAP_policy tracker'!B:B, 0)))</f>
        <v>5</v>
      </c>
      <c r="AW54" s="20">
        <f t="shared" si="4"/>
        <v>5</v>
      </c>
      <c r="AX54" s="20">
        <f t="shared" si="5"/>
        <v>-2.5</v>
      </c>
      <c r="AY54" s="47">
        <v>0.2</v>
      </c>
      <c r="AZ54" s="47">
        <v>0.1</v>
      </c>
      <c r="BA54" s="47">
        <v>0.25</v>
      </c>
      <c r="BB54" s="47">
        <v>0.1</v>
      </c>
      <c r="BC54" s="47">
        <f t="shared" si="6"/>
        <v>0.35000000000000009</v>
      </c>
      <c r="BD54" s="19">
        <v>94.436336535016693</v>
      </c>
      <c r="BE54" s="19">
        <v>1.7520000000000002</v>
      </c>
      <c r="BF54" s="19">
        <v>2.1449999999999996</v>
      </c>
      <c r="BG54" s="19">
        <v>2.6360000000000001</v>
      </c>
      <c r="BH54" s="19">
        <v>10.864439662799988</v>
      </c>
      <c r="BI54" s="20">
        <v>-4.5999999999999996</v>
      </c>
      <c r="BJ54" s="20">
        <v>3.4</v>
      </c>
      <c r="BK54" s="19">
        <v>11.5</v>
      </c>
      <c r="BL54" s="19">
        <v>9.5</v>
      </c>
      <c r="BT54" s="20"/>
      <c r="BU54" s="20"/>
      <c r="BV54" s="20"/>
      <c r="BW54" s="20"/>
    </row>
    <row r="55" spans="1:75">
      <c r="A55" s="19" t="s">
        <v>52</v>
      </c>
      <c r="B55" s="19" t="s">
        <v>467</v>
      </c>
      <c r="C55" s="19" t="s">
        <v>1378</v>
      </c>
      <c r="D55" s="19">
        <v>795</v>
      </c>
      <c r="E55" s="15">
        <f>_xlfn.IFNA(INDEX(Confirmedcases!E:E,MATCH(B55,Confirmedcases!D:D,0)),_xlfn.IFNA(INDEX(Confirmedcases!L:L,MATCH(B55,Confirmedcases!K:K,0)),0))</f>
        <v>0</v>
      </c>
      <c r="F55" s="15">
        <f>_xlfn.IFNA(INDEX(Confirmeddeaths!E:E,MATCH(B55,Confirmeddeaths!D:D,0)),_xlfn.IFNA(INDEX(Confirmeddeaths!L:L,MATCH(B55,Confirmeddeaths!K:K,0)),0))</f>
        <v>0</v>
      </c>
      <c r="G55" s="15">
        <f>_xlfn.IFNA(INDEX(Stringencyindex!$1:$1048576,MATCH(Data!$B55,Stringencyindex!B:B,0),MATCH(G$1,Stringencyindex!$1:$1,0)),"")</f>
        <v>25.1532065273732</v>
      </c>
      <c r="H55" s="15">
        <f>_xlfn.IFNA(INDEX(Stringencyindex!$1:$1048576,MATCH(Data!$B55,Stringencyindex!B:B,0),MATCH(H$1,Stringencyindex!$1:$1,0)),"")</f>
        <v>-19.563678297087556</v>
      </c>
      <c r="I55" s="15">
        <f>_xlfn.IFNA(INDEX(Policy!D:D,MATCH(Data!B55,Policy!A:A,0)),"")</f>
        <v>0</v>
      </c>
      <c r="J55" s="19">
        <v>5942.0889999999999</v>
      </c>
      <c r="K55" s="35">
        <v>40749.26142828571</v>
      </c>
      <c r="L55" s="19">
        <v>43275.715636839435</v>
      </c>
      <c r="M55" s="19">
        <v>0.11094371942945254</v>
      </c>
      <c r="N55" s="19">
        <v>9.012304388542379E-2</v>
      </c>
      <c r="O55" s="19">
        <v>0.49482760670890918</v>
      </c>
      <c r="P55" s="19">
        <v>0.74223119679148775</v>
      </c>
      <c r="Q55" s="19">
        <v>0.44132438601913543</v>
      </c>
      <c r="R55" s="19">
        <v>9.050376839643455E-2</v>
      </c>
      <c r="S55" s="19">
        <v>2.8615421149622816E-2</v>
      </c>
      <c r="T55" s="19">
        <v>0.46892442206152118</v>
      </c>
      <c r="U55" s="19">
        <v>0.10008060001616147</v>
      </c>
      <c r="V55" s="19">
        <v>3.6660590540141945E-2</v>
      </c>
      <c r="W55" s="19">
        <v>5.6012564211722696E-2</v>
      </c>
      <c r="X55" s="19">
        <v>0.21920263363151146</v>
      </c>
      <c r="Y55" s="19">
        <v>2.1425204610704034E-3</v>
      </c>
      <c r="Z55" s="19">
        <v>1</v>
      </c>
      <c r="AA55" s="19">
        <v>4.5025339999999998</v>
      </c>
      <c r="AB55" s="19">
        <v>0.47</v>
      </c>
      <c r="AC55" s="35">
        <v>75.959999999999994</v>
      </c>
      <c r="AD55" s="35" t="s">
        <v>672</v>
      </c>
      <c r="AE55" s="19">
        <v>7.4</v>
      </c>
      <c r="AF55" s="19">
        <f t="shared" si="7"/>
        <v>43971.458599999998</v>
      </c>
      <c r="AG55" s="19">
        <f t="shared" si="8"/>
        <v>5942.0889999999999</v>
      </c>
      <c r="AH55" s="19" t="s">
        <v>672</v>
      </c>
      <c r="AI55" s="19">
        <v>26.885999999999999</v>
      </c>
      <c r="AJ55" s="19">
        <v>10000</v>
      </c>
      <c r="AK55" s="19">
        <v>7705.1074040000003</v>
      </c>
      <c r="AL55" s="19">
        <v>45.33896</v>
      </c>
      <c r="AM55" s="19">
        <v>2249.5536360000006</v>
      </c>
      <c r="AN55" s="19">
        <v>0</v>
      </c>
      <c r="AO55" s="19">
        <v>0</v>
      </c>
      <c r="AP55" s="19">
        <v>0</v>
      </c>
      <c r="AQ55" s="19">
        <v>30.452002</v>
      </c>
      <c r="AR55" s="35">
        <f t="shared" si="2"/>
        <v>7750.4463640000004</v>
      </c>
      <c r="AS55" s="35">
        <f t="shared" si="3"/>
        <v>0</v>
      </c>
      <c r="AT55" s="19">
        <v>0.10721837566305482</v>
      </c>
      <c r="AU55" s="15" t="str">
        <f>IF(INDEX('ESCAP_policy tracker'!C:C, MATCH(Data!B55, 'ESCAP_policy tracker'!B:B, 0))="-","",  INDEX('ESCAP_policy tracker'!C:C, MATCH(Data!B55, 'ESCAP_policy tracker'!B:B, 0)))</f>
        <v/>
      </c>
      <c r="AW55" s="20">
        <f t="shared" si="4"/>
        <v>0</v>
      </c>
      <c r="AX55" s="20">
        <f t="shared" si="5"/>
        <v>0</v>
      </c>
      <c r="AY55" s="47">
        <v>0</v>
      </c>
      <c r="AZ55" s="47">
        <v>0</v>
      </c>
      <c r="BA55" s="47">
        <v>0</v>
      </c>
      <c r="BB55" s="47">
        <v>0.8</v>
      </c>
      <c r="BC55" s="47">
        <f t="shared" si="6"/>
        <v>0.19999999999999996</v>
      </c>
      <c r="BD55" s="19">
        <v>51.2</v>
      </c>
      <c r="BE55" s="19">
        <v>0.13600000000000001</v>
      </c>
      <c r="BF55" s="19">
        <v>0.33500000000000002</v>
      </c>
      <c r="BG55" s="19">
        <v>0.60299999999999998</v>
      </c>
      <c r="BH55" s="19">
        <v>5</v>
      </c>
      <c r="BI55" s="20">
        <v>1</v>
      </c>
      <c r="BJ55" s="20">
        <v>4.5</v>
      </c>
      <c r="BK55" s="19">
        <v>8</v>
      </c>
      <c r="BL55" s="19">
        <v>8</v>
      </c>
      <c r="BT55" s="20"/>
      <c r="BU55" s="20"/>
      <c r="BV55" s="20"/>
      <c r="BW55" s="20"/>
    </row>
    <row r="56" spans="1:75">
      <c r="A56" s="19" t="s">
        <v>53</v>
      </c>
      <c r="B56" s="19" t="s">
        <v>470</v>
      </c>
      <c r="C56" s="19" t="s">
        <v>1378</v>
      </c>
      <c r="D56" s="19">
        <v>798</v>
      </c>
      <c r="E56" s="15">
        <f>_xlfn.IFNA(INDEX(Confirmedcases!E:E,MATCH(B56,Confirmedcases!D:D,0)),_xlfn.IFNA(INDEX(Confirmedcases!L:L,MATCH(B56,Confirmedcases!K:K,0)),0))</f>
        <v>0</v>
      </c>
      <c r="F56" s="15">
        <f>_xlfn.IFNA(INDEX(Confirmeddeaths!E:E,MATCH(B56,Confirmeddeaths!D:D,0)),_xlfn.IFNA(INDEX(Confirmeddeaths!L:L,MATCH(B56,Confirmeddeaths!K:K,0)),0))</f>
        <v>0</v>
      </c>
      <c r="G56" s="15" t="str">
        <f>_xlfn.IFNA(INDEX(Stringencyindex!$1:$1048576,MATCH(Data!$B56,Stringencyindex!B:B,0),MATCH(G$1,Stringencyindex!$1:$1,0)),"")</f>
        <v/>
      </c>
      <c r="H56" s="15" t="str">
        <f>_xlfn.IFNA(INDEX(Stringencyindex!$1:$1048576,MATCH(Data!$B56,Stringencyindex!B:B,0),MATCH(H$1,Stringencyindex!$1:$1,0)),"")</f>
        <v/>
      </c>
      <c r="I56" s="15" t="str">
        <f>_xlfn.IFNA(INDEX(Policy!D:D,MATCH(Data!B56,Policy!A:A,0)),"")</f>
        <v/>
      </c>
      <c r="J56" s="19">
        <v>11.646000000000001</v>
      </c>
      <c r="K56" s="35">
        <v>46.039144341876252</v>
      </c>
      <c r="L56" s="19">
        <v>47.926749259893178</v>
      </c>
      <c r="M56" s="19">
        <v>1.0156906556138616</v>
      </c>
      <c r="N56" s="19">
        <v>0.93513349296933523</v>
      </c>
      <c r="O56" s="19">
        <v>0.27976674534866075</v>
      </c>
      <c r="P56" s="19">
        <v>0.10296169953107263</v>
      </c>
      <c r="Q56" s="19">
        <v>1.3335525934629302</v>
      </c>
      <c r="R56" s="19">
        <v>0.21925452415523916</v>
      </c>
      <c r="S56" s="19">
        <v>5.4993154138280303E-3</v>
      </c>
      <c r="T56" s="19">
        <v>8.8583569959030748E-3</v>
      </c>
      <c r="U56" s="19">
        <v>0.11102715694886535</v>
      </c>
      <c r="V56" s="19">
        <v>9.0526761324187771E-2</v>
      </c>
      <c r="W56" s="19">
        <v>6.5120572170916921E-2</v>
      </c>
      <c r="X56" s="19">
        <v>0.49971331299105975</v>
      </c>
      <c r="Y56" s="19">
        <v>9.6593048688095227</v>
      </c>
      <c r="Z56" s="19">
        <v>4.0569080449000001</v>
      </c>
      <c r="AA56" s="19">
        <v>11.047969155214838</v>
      </c>
      <c r="AB56" s="19">
        <v>0.45173009176816126</v>
      </c>
      <c r="AC56" s="35" t="s">
        <v>672</v>
      </c>
      <c r="AD56" s="35">
        <v>19.5</v>
      </c>
      <c r="AE56" s="19" t="s">
        <v>672</v>
      </c>
      <c r="AF56" s="19" t="str">
        <f t="shared" si="7"/>
        <v/>
      </c>
      <c r="AG56" s="19" t="str">
        <f t="shared" si="8"/>
        <v/>
      </c>
      <c r="AH56" s="19" t="s">
        <v>672</v>
      </c>
      <c r="AI56" s="19" t="s">
        <v>672</v>
      </c>
      <c r="AJ56" s="19">
        <v>3.1428460899999999</v>
      </c>
      <c r="AK56" s="19">
        <v>1.1E-4</v>
      </c>
      <c r="AL56" s="19">
        <v>2.8199999999999999E-2</v>
      </c>
      <c r="AM56" s="19">
        <v>0.130245</v>
      </c>
      <c r="AN56" s="19">
        <v>0</v>
      </c>
      <c r="AO56" s="15">
        <f>0.11*3.14</f>
        <v>0.34540000000000004</v>
      </c>
      <c r="AP56" s="19">
        <f>2.98429109-AO56</f>
        <v>2.63889109</v>
      </c>
      <c r="AQ56" s="19">
        <v>3.3966599999999998</v>
      </c>
      <c r="AR56" s="35">
        <f t="shared" si="2"/>
        <v>0.37371000000000004</v>
      </c>
      <c r="AS56" s="35">
        <f t="shared" si="3"/>
        <v>0.34540000000000004</v>
      </c>
      <c r="AT56" s="19">
        <v>0</v>
      </c>
      <c r="AU56" s="15">
        <f>IF(INDEX('ESCAP_policy tracker'!C:C, MATCH(Data!B56, 'ESCAP_policy tracker'!B:B, 0))="-","",  INDEX('ESCAP_policy tracker'!C:C, MATCH(Data!B56, 'ESCAP_policy tracker'!B:B, 0)))</f>
        <v>17.796610169491526</v>
      </c>
      <c r="AV56" s="9">
        <v>5</v>
      </c>
      <c r="AW56" s="20">
        <f t="shared" si="4"/>
        <v>12.796610169491526</v>
      </c>
      <c r="AX56" s="20">
        <f t="shared" si="5"/>
        <v>-3.898305084745763</v>
      </c>
      <c r="AY56" s="47">
        <v>0</v>
      </c>
      <c r="AZ56" s="47">
        <v>0</v>
      </c>
      <c r="BA56" s="47">
        <v>0.7</v>
      </c>
      <c r="BB56" s="47">
        <v>0.25</v>
      </c>
      <c r="BC56" s="47">
        <f t="shared" si="6"/>
        <v>5.0000000000000044E-2</v>
      </c>
      <c r="BD56" s="19">
        <v>51.2</v>
      </c>
      <c r="BE56" s="19">
        <v>-3.0210000000000004</v>
      </c>
      <c r="BF56" s="19">
        <v>-2.9230000000000009</v>
      </c>
      <c r="BG56" s="19">
        <v>-2.8220000000000005</v>
      </c>
      <c r="BH56" s="19">
        <v>5</v>
      </c>
      <c r="BI56" s="20">
        <v>2.7</v>
      </c>
      <c r="BJ56" s="20">
        <v>3.2</v>
      </c>
      <c r="BK56" s="19">
        <v>3</v>
      </c>
      <c r="BL56" s="19">
        <v>3</v>
      </c>
      <c r="BT56" s="20"/>
      <c r="BU56" s="20"/>
      <c r="BV56" s="20"/>
      <c r="BW56" s="20"/>
    </row>
    <row r="57" spans="1:75">
      <c r="A57" s="19" t="s">
        <v>54</v>
      </c>
      <c r="B57" s="19" t="s">
        <v>489</v>
      </c>
      <c r="C57" s="19" t="s">
        <v>1378</v>
      </c>
      <c r="D57" s="19">
        <v>860</v>
      </c>
      <c r="E57" s="15">
        <f>_xlfn.IFNA(INDEX(Confirmedcases!E:E,MATCH(B57,Confirmedcases!D:D,0)),_xlfn.IFNA(INDEX(Confirmedcases!L:L,MATCH(B57,Confirmedcases!K:K,0)),0))</f>
        <v>30820</v>
      </c>
      <c r="F57" s="15">
        <f>_xlfn.IFNA(INDEX(Confirmeddeaths!E:E,MATCH(B57,Confirmeddeaths!D:D,0)),_xlfn.IFNA(INDEX(Confirmeddeaths!L:L,MATCH(B57,Confirmeddeaths!K:K,0)),0))</f>
        <v>196</v>
      </c>
      <c r="G57" s="15">
        <f>_xlfn.IFNA(INDEX(Stringencyindex!$1:$1048576,MATCH(Data!$B57,Stringencyindex!B:B,0),MATCH(G$1,Stringencyindex!$1:$1,0)),"")</f>
        <v>49.269048968753282</v>
      </c>
      <c r="H57" s="15">
        <f>_xlfn.IFNA(INDEX(Stringencyindex!$1:$1048576,MATCH(Data!$B57,Stringencyindex!B:B,0),MATCH(H$1,Stringencyindex!$1:$1,0)),"")</f>
        <v>-39.741880633792348</v>
      </c>
      <c r="I57" s="15">
        <f>_xlfn.IFNA(INDEX(Policy!D:D,MATCH(Data!B57,Policy!A:A,0)),"")</f>
        <v>1.5</v>
      </c>
      <c r="J57" s="19">
        <v>32981.716</v>
      </c>
      <c r="K57" s="35">
        <v>50499.920089504041</v>
      </c>
      <c r="L57" s="19">
        <v>53327.915614516271</v>
      </c>
      <c r="M57" s="19">
        <v>0.54472528752973715</v>
      </c>
      <c r="N57" s="19">
        <v>0.14979326255809192</v>
      </c>
      <c r="O57" s="19">
        <v>0.29758511574094654</v>
      </c>
      <c r="P57" s="19">
        <v>0.29109102293473871</v>
      </c>
      <c r="Q57" s="19">
        <v>0.3873651369947268</v>
      </c>
      <c r="R57" s="19">
        <v>0.31713520182193794</v>
      </c>
      <c r="S57" s="19">
        <v>7.7050736883768275E-2</v>
      </c>
      <c r="T57" s="19">
        <v>0.17998597508039055</v>
      </c>
      <c r="U57" s="19">
        <v>5.6050533229552543E-2</v>
      </c>
      <c r="V57" s="19">
        <v>7.161765911167553E-2</v>
      </c>
      <c r="W57" s="19">
        <v>8.074173757546034E-2</v>
      </c>
      <c r="X57" s="19">
        <v>0.21741815629721484</v>
      </c>
      <c r="Y57" s="19">
        <v>6.8606381220036372</v>
      </c>
      <c r="Z57" s="19">
        <v>4150</v>
      </c>
      <c r="AA57" s="19">
        <v>5.3114299999999997</v>
      </c>
      <c r="AB57" s="19">
        <v>0</v>
      </c>
      <c r="AC57" s="35">
        <v>77.73</v>
      </c>
      <c r="AD57" s="35">
        <v>98.1</v>
      </c>
      <c r="AE57" s="19">
        <v>4</v>
      </c>
      <c r="AF57" s="19">
        <f t="shared" si="7"/>
        <v>131926.864</v>
      </c>
      <c r="AG57" s="19">
        <f t="shared" si="8"/>
        <v>32981.716</v>
      </c>
      <c r="AH57" s="19" t="s">
        <v>672</v>
      </c>
      <c r="AI57" s="19">
        <v>43.066000000000003</v>
      </c>
      <c r="AJ57" s="19">
        <v>15500.553229450001</v>
      </c>
      <c r="AK57" s="19">
        <v>774.21707700000002</v>
      </c>
      <c r="AL57" s="19">
        <v>261.00158199999998</v>
      </c>
      <c r="AM57" s="19">
        <v>10182.600641000001</v>
      </c>
      <c r="AN57" s="19">
        <v>0</v>
      </c>
      <c r="AO57" s="19">
        <v>0</v>
      </c>
      <c r="AP57" s="19">
        <v>4282.7339294499998</v>
      </c>
      <c r="AQ57" s="19">
        <v>977.41749800000002</v>
      </c>
      <c r="AR57" s="35">
        <f t="shared" si="2"/>
        <v>1035.2186590000001</v>
      </c>
      <c r="AS57" s="35">
        <f t="shared" si="3"/>
        <v>0</v>
      </c>
      <c r="AT57" s="19">
        <v>0.16770354472490967</v>
      </c>
      <c r="AU57" s="15">
        <f>IF(INDEX('ESCAP_policy tracker'!C:C, MATCH(Data!B57, 'ESCAP_policy tracker'!B:B, 0))="-","",  INDEX('ESCAP_policy tracker'!C:C, MATCH(Data!B57, 'ESCAP_policy tracker'!B:B, 0)))</f>
        <v>1.9</v>
      </c>
      <c r="AW57" s="20">
        <f t="shared" si="4"/>
        <v>1.9</v>
      </c>
      <c r="AX57" s="20">
        <f t="shared" si="5"/>
        <v>-0.95</v>
      </c>
      <c r="AY57" s="47">
        <v>0.25</v>
      </c>
      <c r="AZ57" s="47">
        <v>0.25</v>
      </c>
      <c r="BA57" s="47">
        <v>0</v>
      </c>
      <c r="BB57" s="47">
        <v>0.25</v>
      </c>
      <c r="BC57" s="47">
        <f t="shared" si="6"/>
        <v>0.25</v>
      </c>
      <c r="BD57" s="19">
        <v>51.2</v>
      </c>
      <c r="BE57" s="19">
        <v>-0.14299999999999996</v>
      </c>
      <c r="BF57" s="19">
        <v>-0.11199999999999999</v>
      </c>
      <c r="BG57" s="19">
        <v>-7.1000000000000035E-2</v>
      </c>
      <c r="BH57" s="19">
        <v>5</v>
      </c>
      <c r="BI57" s="20">
        <v>2</v>
      </c>
      <c r="BJ57" s="20">
        <v>4</v>
      </c>
      <c r="BK57" s="19">
        <v>13.5</v>
      </c>
      <c r="BL57" s="19">
        <v>10.6</v>
      </c>
      <c r="BT57" s="20"/>
      <c r="BU57" s="20"/>
      <c r="BV57" s="20"/>
      <c r="BW57" s="20"/>
    </row>
    <row r="58" spans="1:75">
      <c r="A58" s="19" t="s">
        <v>55</v>
      </c>
      <c r="B58" s="19" t="s">
        <v>490</v>
      </c>
      <c r="C58" s="19" t="s">
        <v>1378</v>
      </c>
      <c r="D58" s="19">
        <v>548</v>
      </c>
      <c r="E58" s="15">
        <f>_xlfn.IFNA(INDEX(Confirmedcases!E:E,MATCH(B58,Confirmedcases!D:D,0)),_xlfn.IFNA(INDEX(Confirmedcases!L:L,MATCH(B58,Confirmedcases!K:K,0)),0))</f>
        <v>0</v>
      </c>
      <c r="F58" s="15">
        <f>_xlfn.IFNA(INDEX(Confirmeddeaths!E:E,MATCH(B58,Confirmeddeaths!D:D,0)),_xlfn.IFNA(INDEX(Confirmeddeaths!L:L,MATCH(B58,Confirmeddeaths!K:K,0)),0))</f>
        <v>0</v>
      </c>
      <c r="G58" s="15">
        <f>_xlfn.IFNA(INDEX(Stringencyindex!$1:$1048576,MATCH(Data!$B58,Stringencyindex!B:B,0),MATCH(G$1,Stringencyindex!$1:$1,0)),"")</f>
        <v>41.845412144309599</v>
      </c>
      <c r="H58" s="15">
        <f>_xlfn.IFNA(INDEX(Stringencyindex!$1:$1048576,MATCH(Data!$B58,Stringencyindex!B:B,0),MATCH(H$1,Stringencyindex!$1:$1,0)),"")</f>
        <v>-32.698288395530305</v>
      </c>
      <c r="I58" s="15" t="str">
        <f>_xlfn.IFNA(INDEX(Policy!D:D,MATCH(Data!B58,Policy!A:A,0)),"")</f>
        <v/>
      </c>
      <c r="J58" s="19">
        <v>299.88200000000001</v>
      </c>
      <c r="K58" s="35">
        <v>888.93215306879142</v>
      </c>
      <c r="L58" s="19">
        <v>915.60011766085518</v>
      </c>
      <c r="M58" s="19">
        <v>0.66693921182363214</v>
      </c>
      <c r="N58" s="19">
        <v>0.18742406350395138</v>
      </c>
      <c r="O58" s="19">
        <v>0.28617050729970139</v>
      </c>
      <c r="P58" s="19">
        <v>0.45516883851462553</v>
      </c>
      <c r="Q58" s="19">
        <v>0.55634927266178447</v>
      </c>
      <c r="R58" s="19">
        <v>0.22809580876885452</v>
      </c>
      <c r="S58" s="19">
        <v>2.0189282746490754E-2</v>
      </c>
      <c r="T58" s="19">
        <v>3.3337171724514697E-2</v>
      </c>
      <c r="U58" s="19">
        <v>5.8527788937533465E-2</v>
      </c>
      <c r="V58" s="19">
        <v>0.24320454162190264</v>
      </c>
      <c r="W58" s="19">
        <v>9.1001026674366089E-2</v>
      </c>
      <c r="X58" s="19">
        <v>0.32564437950446912</v>
      </c>
      <c r="Y58" s="19">
        <v>3.703328023133543</v>
      </c>
      <c r="Z58" s="19">
        <v>35.218649499999998</v>
      </c>
      <c r="AA58" s="19">
        <v>7.1560050000000004</v>
      </c>
      <c r="AB58" s="19">
        <v>0</v>
      </c>
      <c r="AC58" s="35">
        <v>81.16</v>
      </c>
      <c r="AD58" s="35">
        <v>3.5</v>
      </c>
      <c r="AE58" s="19" t="s">
        <v>672</v>
      </c>
      <c r="AF58" s="19" t="str">
        <f t="shared" si="7"/>
        <v/>
      </c>
      <c r="AG58" s="19" t="str">
        <f t="shared" si="8"/>
        <v/>
      </c>
      <c r="AH58" s="19" t="s">
        <v>672</v>
      </c>
      <c r="AI58" s="19">
        <v>71.799000000000007</v>
      </c>
      <c r="AJ58" s="19">
        <v>422.71168461000002</v>
      </c>
      <c r="AK58" s="19">
        <v>2.1014609999999996</v>
      </c>
      <c r="AL58" s="19">
        <v>4.312665</v>
      </c>
      <c r="AM58" s="19">
        <v>49.005287999999993</v>
      </c>
      <c r="AN58" s="19">
        <v>34.268999999999998</v>
      </c>
      <c r="AO58" s="19">
        <v>227.65</v>
      </c>
      <c r="AP58" s="19">
        <v>105.37327060999999</v>
      </c>
      <c r="AQ58" s="19">
        <v>32.742049000000002</v>
      </c>
      <c r="AR58" s="35">
        <f t="shared" si="2"/>
        <v>268.33312599999994</v>
      </c>
      <c r="AS58" s="35">
        <f t="shared" si="3"/>
        <v>261.91899999999998</v>
      </c>
      <c r="AT58" s="19">
        <v>0</v>
      </c>
      <c r="AU58" s="15">
        <f>IF(INDEX('ESCAP_policy tracker'!C:C, MATCH(Data!B58, 'ESCAP_policy tracker'!B:B, 0))="-","",  INDEX('ESCAP_policy tracker'!C:C, MATCH(Data!B58, 'ESCAP_policy tracker'!B:B, 0)))</f>
        <v>4.5</v>
      </c>
      <c r="AW58" s="20">
        <f t="shared" si="4"/>
        <v>4.5</v>
      </c>
      <c r="AX58" s="20">
        <f t="shared" si="5"/>
        <v>-2.25</v>
      </c>
      <c r="AY58" s="47">
        <v>0.25</v>
      </c>
      <c r="AZ58" s="47">
        <v>0.25</v>
      </c>
      <c r="BA58" s="47">
        <v>0</v>
      </c>
      <c r="BB58" s="47">
        <v>0</v>
      </c>
      <c r="BC58" s="47">
        <f t="shared" si="6"/>
        <v>0.5</v>
      </c>
      <c r="BD58" s="19">
        <v>51.2</v>
      </c>
      <c r="BE58" s="19">
        <v>0.88700000000000001</v>
      </c>
      <c r="BF58" s="19">
        <v>0.73</v>
      </c>
      <c r="BG58" s="19">
        <v>0.76399999999999979</v>
      </c>
      <c r="BH58" s="19">
        <v>5</v>
      </c>
      <c r="BI58" s="20">
        <v>-9.8000000000000007</v>
      </c>
      <c r="BJ58" s="20">
        <v>5.3</v>
      </c>
      <c r="BK58" s="19">
        <v>3</v>
      </c>
      <c r="BL58" s="19">
        <v>2</v>
      </c>
      <c r="BT58" s="20"/>
      <c r="BU58" s="20"/>
      <c r="BV58" s="20"/>
      <c r="BW58" s="20"/>
    </row>
    <row r="59" spans="1:75">
      <c r="A59" s="19" t="s">
        <v>56</v>
      </c>
      <c r="B59" s="19" t="s">
        <v>493</v>
      </c>
      <c r="C59" s="19" t="s">
        <v>1378</v>
      </c>
      <c r="D59" s="19">
        <v>704</v>
      </c>
      <c r="E59" s="15">
        <f>_xlfn.IFNA(INDEX(Confirmedcases!E:E,MATCH(B59,Confirmedcases!D:D,0)),_xlfn.IFNA(INDEX(Confirmedcases!L:L,MATCH(B59,Confirmedcases!K:K,0)),0))</f>
        <v>841</v>
      </c>
      <c r="F59" s="15">
        <f>_xlfn.IFNA(INDEX(Confirmeddeaths!E:E,MATCH(B59,Confirmeddeaths!D:D,0)),_xlfn.IFNA(INDEX(Confirmeddeaths!L:L,MATCH(B59,Confirmeddeaths!K:K,0)),0))</f>
        <v>13</v>
      </c>
      <c r="G59" s="15">
        <f>_xlfn.IFNA(INDEX(Stringencyindex!$1:$1048576,MATCH(Data!$B59,Stringencyindex!B:B,0),MATCH(G$1,Stringencyindex!$1:$1,0)),"")</f>
        <v>49.535236141934988</v>
      </c>
      <c r="H59" s="15">
        <f>_xlfn.IFNA(INDEX(Stringencyindex!$1:$1048576,MATCH(Data!$B59,Stringencyindex!B:B,0),MATCH(H$1,Stringencyindex!$1:$1,0)),"")</f>
        <v>-39.182124267545341</v>
      </c>
      <c r="I59" s="15">
        <f>_xlfn.IFNA(INDEX(Policy!D:D,MATCH(Data!B59,Policy!A:A,0)),"")</f>
        <v>4.2</v>
      </c>
      <c r="J59" s="19">
        <v>96462.106</v>
      </c>
      <c r="K59" s="35">
        <v>244901.10410338885</v>
      </c>
      <c r="L59" s="19">
        <v>262093.16161144679</v>
      </c>
      <c r="M59" s="19">
        <v>0.67658163553808692</v>
      </c>
      <c r="N59" s="19">
        <v>6.4782782835949917E-2</v>
      </c>
      <c r="O59" s="19">
        <v>0.26566920800749089</v>
      </c>
      <c r="P59" s="19">
        <v>1.0596688470492932</v>
      </c>
      <c r="Q59" s="19">
        <v>1.0260565569827074</v>
      </c>
      <c r="R59" s="19">
        <v>0.16188808557394649</v>
      </c>
      <c r="S59" s="19">
        <v>0.13791915228810964</v>
      </c>
      <c r="T59" s="19">
        <v>0.17792717986282883</v>
      </c>
      <c r="U59" s="19">
        <v>6.4916187102697767E-2</v>
      </c>
      <c r="V59" s="19">
        <v>0.16295454887538693</v>
      </c>
      <c r="W59" s="19">
        <v>3.7583298630796784E-2</v>
      </c>
      <c r="X59" s="19">
        <v>0.25681154766623349</v>
      </c>
      <c r="Y59" s="19">
        <v>6.4975519517499443</v>
      </c>
      <c r="Z59" s="19">
        <v>17000</v>
      </c>
      <c r="AA59" s="19">
        <v>10.975809999999999</v>
      </c>
      <c r="AB59" s="19">
        <v>5.3301099693249726E-2</v>
      </c>
      <c r="AC59" s="35">
        <v>76.73</v>
      </c>
      <c r="AD59" s="35">
        <v>39.902900000000002</v>
      </c>
      <c r="AE59" s="19">
        <v>2.6</v>
      </c>
      <c r="AF59" s="19">
        <f t="shared" si="7"/>
        <v>250801.47560000001</v>
      </c>
      <c r="AG59" s="19">
        <f t="shared" si="8"/>
        <v>96462.106</v>
      </c>
      <c r="AH59" s="19">
        <v>58.35</v>
      </c>
      <c r="AI59" s="19">
        <v>55.621000000000002</v>
      </c>
      <c r="AJ59" s="19">
        <v>258689.95560524001</v>
      </c>
      <c r="AK59" s="19">
        <v>8275.4357899999995</v>
      </c>
      <c r="AL59" s="19">
        <v>94987.333490999998</v>
      </c>
      <c r="AM59" s="19">
        <v>140321.49155600002</v>
      </c>
      <c r="AN59" s="19">
        <v>2995.3161592500001</v>
      </c>
      <c r="AO59" s="19">
        <v>10265.58891454</v>
      </c>
      <c r="AP59" s="19">
        <v>1844.7896944500008</v>
      </c>
      <c r="AQ59" s="19">
        <v>14584.716542</v>
      </c>
      <c r="AR59" s="35">
        <f t="shared" si="2"/>
        <v>116523.67435479</v>
      </c>
      <c r="AS59" s="35">
        <f t="shared" si="3"/>
        <v>13260.90507379</v>
      </c>
      <c r="AT59" s="19">
        <v>2.5378785768758912E-3</v>
      </c>
      <c r="AU59" s="15">
        <f>IF(INDEX('ESCAP_policy tracker'!C:C, MATCH(Data!B59, 'ESCAP_policy tracker'!B:B, 0))="-","",  INDEX('ESCAP_policy tracker'!C:C, MATCH(Data!B59, 'ESCAP_policy tracker'!B:B, 0)))</f>
        <v>3.5</v>
      </c>
      <c r="AW59" s="20">
        <f t="shared" si="4"/>
        <v>3.5</v>
      </c>
      <c r="AX59" s="20">
        <f t="shared" si="5"/>
        <v>-1.75</v>
      </c>
      <c r="AY59" s="47">
        <v>0.2</v>
      </c>
      <c r="AZ59" s="47">
        <v>0.1</v>
      </c>
      <c r="BA59" s="47">
        <v>0</v>
      </c>
      <c r="BB59" s="47">
        <v>0.1</v>
      </c>
      <c r="BC59" s="47">
        <f t="shared" si="6"/>
        <v>0.60000000000000009</v>
      </c>
      <c r="BD59" s="19">
        <v>51.2</v>
      </c>
      <c r="BE59" s="19">
        <v>2.0520000000000005</v>
      </c>
      <c r="BF59" s="19">
        <v>2.1429999999999998</v>
      </c>
      <c r="BG59" s="19">
        <v>1.9840000000000002</v>
      </c>
      <c r="BH59" s="19">
        <v>5.375511159888001</v>
      </c>
      <c r="BI59" s="20">
        <v>2.2999999999999998</v>
      </c>
      <c r="BJ59" s="20">
        <v>7.1</v>
      </c>
      <c r="BK59" s="19">
        <v>3.3</v>
      </c>
      <c r="BL59" s="19">
        <v>3.5</v>
      </c>
      <c r="BT59" s="20"/>
      <c r="BU59" s="20"/>
      <c r="BV59" s="20"/>
      <c r="BW59" s="20"/>
    </row>
    <row r="60" spans="1:75">
      <c r="A60" s="19" t="s">
        <v>57</v>
      </c>
      <c r="B60" s="19" t="s">
        <v>176</v>
      </c>
      <c r="C60" s="19" t="s">
        <v>1378</v>
      </c>
      <c r="D60" s="19">
        <v>408</v>
      </c>
      <c r="E60" s="15">
        <f>_xlfn.IFNA(INDEX(Confirmedcases!E:E,MATCH(B60,Confirmedcases!D:D,0)),_xlfn.IFNA(INDEX(Confirmedcases!L:L,MATCH(B60,Confirmedcases!K:K,0)),0))</f>
        <v>0</v>
      </c>
      <c r="F60" s="15">
        <f>_xlfn.IFNA(INDEX(Confirmeddeaths!E:E,MATCH(B60,Confirmeddeaths!D:D,0)),_xlfn.IFNA(INDEX(Confirmeddeaths!L:L,MATCH(B60,Confirmeddeaths!K:K,0)),0))</f>
        <v>0</v>
      </c>
      <c r="G60" s="15" t="str">
        <f>_xlfn.IFNA(INDEX(Stringencyindex!$1:$1048576,MATCH(Data!$B60,Stringencyindex!B:B,0),MATCH(G$1,Stringencyindex!$1:$1,0)),"")</f>
        <v/>
      </c>
      <c r="H60" s="15" t="str">
        <f>_xlfn.IFNA(INDEX(Stringencyindex!$1:$1048576,MATCH(Data!$B60,Stringencyindex!B:B,0),MATCH(H$1,Stringencyindex!$1:$1,0)),"")</f>
        <v/>
      </c>
      <c r="I60" s="15" t="str">
        <f>_xlfn.IFNA(INDEX(Policy!D:D,MATCH(Data!B60,Policy!A:A,0)),"")</f>
        <v/>
      </c>
      <c r="J60" s="19">
        <v>25666.161</v>
      </c>
      <c r="K60" s="35">
        <v>17487.261056771375</v>
      </c>
      <c r="L60" s="19">
        <v>17802.031479370246</v>
      </c>
      <c r="M60" s="19">
        <v>0.31580601502216504</v>
      </c>
      <c r="N60" s="19">
        <v>0.52634335837027513</v>
      </c>
      <c r="O60" s="19">
        <v>0.21053734334811008</v>
      </c>
      <c r="P60" s="19">
        <v>5.8738210786746646E-2</v>
      </c>
      <c r="Q60" s="19">
        <v>0.11142492752729691</v>
      </c>
      <c r="R60" s="19">
        <v>0.23276657181721727</v>
      </c>
      <c r="S60" s="19">
        <v>0.16027249407732086</v>
      </c>
      <c r="T60" s="19">
        <v>0.18753872247379075</v>
      </c>
      <c r="U60" s="19">
        <v>8.8975483943235914E-2</v>
      </c>
      <c r="V60" s="19">
        <v>0</v>
      </c>
      <c r="W60" s="19">
        <v>0</v>
      </c>
      <c r="X60" s="19">
        <v>0.3304467276884353</v>
      </c>
      <c r="Y60" s="19">
        <v>0</v>
      </c>
      <c r="Z60" s="19">
        <v>0</v>
      </c>
      <c r="AA60" s="19">
        <v>1.5679479999999999</v>
      </c>
      <c r="AB60" s="19">
        <v>0</v>
      </c>
      <c r="AC60" s="35" t="s">
        <v>672</v>
      </c>
      <c r="AD60" s="35" t="s">
        <v>672</v>
      </c>
      <c r="AE60" s="19">
        <v>13.2</v>
      </c>
      <c r="AF60" s="19">
        <f t="shared" si="7"/>
        <v>338793.32519999996</v>
      </c>
      <c r="AG60" s="19">
        <f t="shared" si="8"/>
        <v>25666.161</v>
      </c>
      <c r="AH60" s="19" t="s">
        <v>672</v>
      </c>
      <c r="AI60" s="19">
        <v>89.570999999999998</v>
      </c>
      <c r="AJ60" s="19">
        <v>300</v>
      </c>
      <c r="AK60" s="19">
        <v>7.5972590000000002</v>
      </c>
      <c r="AL60" s="19">
        <v>111.89765700000001</v>
      </c>
      <c r="AM60" s="19">
        <v>180.50508399999998</v>
      </c>
      <c r="AN60" s="19">
        <v>0</v>
      </c>
      <c r="AO60" s="19">
        <v>0</v>
      </c>
      <c r="AP60" s="19">
        <v>0</v>
      </c>
      <c r="AQ60" s="19">
        <v>662.12889599999994</v>
      </c>
      <c r="AR60" s="35">
        <f t="shared" si="2"/>
        <v>119.494916</v>
      </c>
      <c r="AS60" s="35">
        <f t="shared" si="3"/>
        <v>0</v>
      </c>
      <c r="AT60" s="19">
        <v>0</v>
      </c>
      <c r="AU60" s="203" t="str">
        <f>IF(INDEX('ESCAP_policy tracker'!C:C, MATCH(Data!B60, 'ESCAP_policy tracker'!B:B, 0))="-","",  INDEX('ESCAP_policy tracker'!C:C, MATCH(Data!B60, 'ESCAP_policy tracker'!B:B, 0)))</f>
        <v/>
      </c>
      <c r="AW60" s="20">
        <f t="shared" si="4"/>
        <v>0</v>
      </c>
      <c r="AX60" s="20">
        <f t="shared" si="5"/>
        <v>0</v>
      </c>
      <c r="AY60" s="47">
        <v>0</v>
      </c>
      <c r="AZ60" s="47">
        <v>0</v>
      </c>
      <c r="BA60" s="47">
        <v>0</v>
      </c>
      <c r="BB60" s="47">
        <v>0</v>
      </c>
      <c r="BC60" s="47">
        <f t="shared" si="6"/>
        <v>1</v>
      </c>
      <c r="BD60" s="19">
        <v>51.2</v>
      </c>
      <c r="BE60" s="19" t="e">
        <v>#N/A</v>
      </c>
      <c r="BF60" s="19" t="e">
        <v>#N/A</v>
      </c>
      <c r="BG60" s="19" t="e">
        <v>#N/A</v>
      </c>
      <c r="BH60" s="19">
        <v>5</v>
      </c>
      <c r="BI60" s="20" t="s">
        <v>1552</v>
      </c>
      <c r="BJ60" s="20" t="s">
        <v>1552</v>
      </c>
      <c r="BK60" s="19" t="s">
        <v>1552</v>
      </c>
      <c r="BL60" s="19" t="s">
        <v>1552</v>
      </c>
      <c r="BT60" s="20"/>
      <c r="BU60" s="20"/>
      <c r="BV60" s="20"/>
      <c r="BW60" s="20"/>
    </row>
    <row r="61" spans="1:75">
      <c r="A61" s="19" t="str">
        <f>VLOOKUP(B61,'Code matching'!$D$2:$E$251,2,FALSE)</f>
        <v>Angola</v>
      </c>
      <c r="B61" s="26" t="s">
        <v>73</v>
      </c>
      <c r="C61" s="26" t="s">
        <v>1107</v>
      </c>
      <c r="D61" s="19">
        <v>24</v>
      </c>
      <c r="E61" s="15">
        <f>_xlfn.IFNA(INDEX(Confirmedcases!E:E,MATCH(B61,Confirmedcases!D:D,0)),_xlfn.IFNA(INDEX(Confirmedcases!L:L,MATCH(B61,Confirmedcases!K:K,0)),0))</f>
        <v>1672</v>
      </c>
      <c r="F61" s="15">
        <f>_xlfn.IFNA(INDEX(Confirmeddeaths!E:E,MATCH(B61,Confirmeddeaths!D:D,0)),_xlfn.IFNA(INDEX(Confirmeddeaths!L:L,MATCH(B61,Confirmeddeaths!K:K,0)),0))</f>
        <v>75</v>
      </c>
      <c r="G61" s="15">
        <f>_xlfn.IFNA(INDEX(Stringencyindex!$1:$1048576,MATCH(Data!$B61,Stringencyindex!B:B,0),MATCH(G$1,Stringencyindex!$1:$1,0)),"")</f>
        <v>49.01131221072572</v>
      </c>
      <c r="H61" s="15">
        <f>_xlfn.IFNA(INDEX(Stringencyindex!$1:$1048576,MATCH(Data!$B61,Stringencyindex!B:B,0),MATCH(H$1,Stringencyindex!$1:$1,0)),"")</f>
        <v>-38.149188461946423</v>
      </c>
      <c r="I61" s="15">
        <f>_xlfn.IFNA(INDEX(Policy!D:D,MATCH(Data!B61,Policy!A:A,0)),"")</f>
        <v>0.13110885312530729</v>
      </c>
      <c r="J61" s="19">
        <v>31825.294999999998</v>
      </c>
      <c r="K61" s="35">
        <v>105902.34090294549</v>
      </c>
      <c r="L61" s="19">
        <v>104313.80767858656</v>
      </c>
      <c r="M61" s="19">
        <v>0.56312852539913416</v>
      </c>
      <c r="N61" s="19">
        <v>9.0330879627752395E-2</v>
      </c>
      <c r="O61" s="19">
        <v>0.20466467849440453</v>
      </c>
      <c r="P61" s="19">
        <v>0.39210101320939278</v>
      </c>
      <c r="Q61" s="19">
        <v>0.25023059428491728</v>
      </c>
      <c r="R61" s="19">
        <v>9.7178363297764928E-2</v>
      </c>
      <c r="S61" s="19">
        <v>0.22426332396244783</v>
      </c>
      <c r="T61" s="19">
        <v>6.5681236087729161E-2</v>
      </c>
      <c r="U61" s="19">
        <v>0.13520341614143583</v>
      </c>
      <c r="V61" s="19">
        <v>0.21335863525696697</v>
      </c>
      <c r="W61" s="19">
        <v>4.7158637704170107E-2</v>
      </c>
      <c r="X61" s="19">
        <v>0.21715638754952271</v>
      </c>
      <c r="Y61" s="19">
        <v>1.7254439946682398E-3</v>
      </c>
      <c r="Z61" s="19">
        <v>1.579247125</v>
      </c>
      <c r="AA61" s="19">
        <v>5.3936089999999997</v>
      </c>
      <c r="AB61" s="19">
        <v>0.57238961369796093</v>
      </c>
      <c r="AC61" s="35">
        <v>85.84</v>
      </c>
      <c r="AD61" s="35">
        <v>14.5</v>
      </c>
      <c r="AE61" s="19" t="s">
        <v>672</v>
      </c>
      <c r="AF61" s="19" t="str">
        <f t="shared" si="7"/>
        <v/>
      </c>
      <c r="AG61" s="19" t="str">
        <f t="shared" si="8"/>
        <v/>
      </c>
      <c r="AH61" s="19">
        <v>68.099999999999994</v>
      </c>
      <c r="AI61" s="19">
        <v>70.076999999999998</v>
      </c>
      <c r="AJ61" s="19">
        <v>41225.090810000002</v>
      </c>
      <c r="AK61" s="19">
        <v>39551.663009999997</v>
      </c>
      <c r="AL61" s="19">
        <v>0</v>
      </c>
      <c r="AM61" s="19">
        <v>1042.3028000000049</v>
      </c>
      <c r="AN61" s="19">
        <v>27.902999999999999</v>
      </c>
      <c r="AO61" s="19">
        <v>543.93200000000002</v>
      </c>
      <c r="AP61" s="19">
        <v>59.289999999999964</v>
      </c>
      <c r="AQ61" s="19">
        <v>754.66965800000003</v>
      </c>
      <c r="AR61" s="35">
        <f t="shared" si="2"/>
        <v>40123.498009999996</v>
      </c>
      <c r="AS61" s="35">
        <f t="shared" si="3"/>
        <v>571.83500000000004</v>
      </c>
      <c r="AT61" s="19">
        <v>1.7700713705318873E-2</v>
      </c>
      <c r="AW61" s="20">
        <f t="shared" si="4"/>
        <v>0.13110885312530729</v>
      </c>
      <c r="AX61" s="20">
        <f t="shared" si="5"/>
        <v>-6.5554426562653645E-2</v>
      </c>
      <c r="AY61" s="47">
        <v>0</v>
      </c>
      <c r="AZ61" s="47">
        <v>0</v>
      </c>
      <c r="BA61" s="47">
        <v>0</v>
      </c>
      <c r="BB61" s="47">
        <v>0</v>
      </c>
      <c r="BC61" s="47">
        <f t="shared" si="6"/>
        <v>1</v>
      </c>
      <c r="BD61" s="19">
        <v>51.2</v>
      </c>
      <c r="BE61" s="19">
        <v>5.13</v>
      </c>
      <c r="BF61" s="19">
        <v>6.0889999999999995</v>
      </c>
      <c r="BG61" s="19">
        <v>5.7720000000000002</v>
      </c>
      <c r="BH61" s="19">
        <v>15.104704696520008</v>
      </c>
      <c r="BI61" s="20">
        <v>-4</v>
      </c>
      <c r="BJ61" s="20">
        <v>3.1</v>
      </c>
      <c r="BK61" s="19">
        <v>20.719000000000001</v>
      </c>
      <c r="BL61" s="19">
        <v>22.282</v>
      </c>
      <c r="BT61" s="20"/>
      <c r="BU61" s="20"/>
      <c r="BV61" s="20"/>
      <c r="BW61" s="20"/>
    </row>
    <row r="62" spans="1:75">
      <c r="A62" s="19" t="str">
        <f>VLOOKUP(B62,'Code matching'!$D$2:$E$251,2,FALSE)</f>
        <v>Albania</v>
      </c>
      <c r="B62" s="26" t="s">
        <v>66</v>
      </c>
      <c r="C62" s="26" t="s">
        <v>1107</v>
      </c>
      <c r="D62" s="19">
        <v>8</v>
      </c>
      <c r="E62" s="15">
        <f>_xlfn.IFNA(INDEX(Confirmedcases!E:E,MATCH(B62,Confirmedcases!D:D,0)),_xlfn.IFNA(INDEX(Confirmedcases!L:L,MATCH(B62,Confirmedcases!K:K,0)),0))</f>
        <v>6411</v>
      </c>
      <c r="F62" s="15">
        <f>_xlfn.IFNA(INDEX(Confirmeddeaths!E:E,MATCH(B62,Confirmeddeaths!D:D,0)),_xlfn.IFNA(INDEX(Confirmeddeaths!L:L,MATCH(B62,Confirmeddeaths!K:K,0)),0))</f>
        <v>199</v>
      </c>
      <c r="G62" s="15">
        <f>_xlfn.IFNA(INDEX(Stringencyindex!$1:$1048576,MATCH(Data!$B62,Stringencyindex!B:B,0),MATCH(G$1,Stringencyindex!$1:$1,0)),"")</f>
        <v>45.336350643940769</v>
      </c>
      <c r="H62" s="15">
        <f>_xlfn.IFNA(INDEX(Stringencyindex!$1:$1048576,MATCH(Data!$B62,Stringencyindex!B:B,0),MATCH(H$1,Stringencyindex!$1:$1,0)),"")</f>
        <v>-37.205878874226414</v>
      </c>
      <c r="I62" s="15">
        <f>_xlfn.IFNA(INDEX(Policy!D:D,MATCH(Data!B62,Policy!A:A,0)),"")</f>
        <v>2.8</v>
      </c>
      <c r="J62" s="19">
        <v>2880.9169999999999</v>
      </c>
      <c r="K62" s="35">
        <v>15058.88376951387</v>
      </c>
      <c r="L62" s="19">
        <v>15450.419566791001</v>
      </c>
      <c r="M62" s="19">
        <v>0.79169592251341214</v>
      </c>
      <c r="N62" s="19">
        <v>0.11175273432357143</v>
      </c>
      <c r="O62" s="19">
        <v>0.2420487724471832</v>
      </c>
      <c r="P62" s="19">
        <v>0.31825494552782746</v>
      </c>
      <c r="Q62" s="19">
        <v>0.45791387245389281</v>
      </c>
      <c r="R62" s="19">
        <v>0.20997391734125342</v>
      </c>
      <c r="S62" s="19">
        <v>7.0584178386562821E-2</v>
      </c>
      <c r="T62" s="19">
        <v>7.049022011202212E-2</v>
      </c>
      <c r="U62" s="19">
        <v>0.10210045288352278</v>
      </c>
      <c r="V62" s="19">
        <v>0.14875156430672831</v>
      </c>
      <c r="W62" s="19">
        <v>7.1575857302873511E-2</v>
      </c>
      <c r="X62" s="19">
        <v>0.32652380966703698</v>
      </c>
      <c r="Y62" s="19">
        <v>9.438926111713581</v>
      </c>
      <c r="Z62" s="19">
        <v>1455.293627904</v>
      </c>
      <c r="AA62" s="19">
        <v>9.810295</v>
      </c>
      <c r="AB62" s="19">
        <v>5.9600764291643682E-2</v>
      </c>
      <c r="AC62" s="35">
        <v>74</v>
      </c>
      <c r="AD62" s="35">
        <v>77</v>
      </c>
      <c r="AE62" s="19">
        <v>2.9</v>
      </c>
      <c r="AF62" s="19">
        <f t="shared" si="7"/>
        <v>8354.6592999999993</v>
      </c>
      <c r="AG62" s="19">
        <f t="shared" si="8"/>
        <v>2880.9169999999999</v>
      </c>
      <c r="AH62" s="19">
        <v>32.24</v>
      </c>
      <c r="AI62" s="19">
        <v>54.459000000000003</v>
      </c>
      <c r="AJ62" s="19">
        <v>6488.8377789999995</v>
      </c>
      <c r="AK62" s="19">
        <v>192.02250799999999</v>
      </c>
      <c r="AL62" s="19">
        <v>98.414713000000006</v>
      </c>
      <c r="AM62" s="19">
        <v>2585.4225579999998</v>
      </c>
      <c r="AN62" s="19">
        <v>305.79399999999998</v>
      </c>
      <c r="AO62" s="19">
        <v>2185.8960000000002</v>
      </c>
      <c r="AP62" s="19">
        <v>1121.288</v>
      </c>
      <c r="AQ62" s="19">
        <v>265.20236700000004</v>
      </c>
      <c r="AR62" s="35">
        <f t="shared" si="2"/>
        <v>2782.1272210000002</v>
      </c>
      <c r="AS62" s="35">
        <f t="shared" si="3"/>
        <v>2491.69</v>
      </c>
      <c r="AT62" s="19">
        <v>0</v>
      </c>
      <c r="AW62" s="20">
        <f t="shared" si="4"/>
        <v>2.8</v>
      </c>
      <c r="AX62" s="20">
        <f t="shared" si="5"/>
        <v>-1.4</v>
      </c>
      <c r="AY62" s="47">
        <v>0</v>
      </c>
      <c r="AZ62" s="47">
        <v>0</v>
      </c>
      <c r="BA62" s="47">
        <v>0</v>
      </c>
      <c r="BB62" s="47">
        <v>0</v>
      </c>
      <c r="BC62" s="47">
        <f t="shared" si="6"/>
        <v>1</v>
      </c>
      <c r="BD62" s="19">
        <v>45.108210219743292</v>
      </c>
      <c r="BE62" s="19">
        <v>2.1800000000000002</v>
      </c>
      <c r="BF62" s="19">
        <v>1.8089999999999999</v>
      </c>
      <c r="BG62" s="19">
        <v>1.8519999999999999</v>
      </c>
      <c r="BH62" s="19">
        <v>5</v>
      </c>
      <c r="BI62" s="20">
        <v>-5</v>
      </c>
      <c r="BJ62" s="20">
        <v>8.8000000000000007</v>
      </c>
      <c r="BK62" s="19">
        <v>2.39</v>
      </c>
      <c r="BL62" s="19">
        <v>2.75</v>
      </c>
      <c r="BT62" s="20"/>
    </row>
    <row r="63" spans="1:75">
      <c r="A63" s="19" t="str">
        <f>VLOOKUP(B63,'Code matching'!$D$2:$E$251,2,FALSE)</f>
        <v>United Arab Emirates</v>
      </c>
      <c r="B63" s="26" t="s">
        <v>476</v>
      </c>
      <c r="C63" s="26" t="s">
        <v>1107</v>
      </c>
      <c r="D63" s="19">
        <v>784</v>
      </c>
      <c r="E63" s="15">
        <f>_xlfn.IFNA(INDEX(Confirmedcases!E:E,MATCH(B63,Confirmedcases!D:D,0)),_xlfn.IFNA(INDEX(Confirmedcases!L:L,MATCH(B63,Confirmedcases!K:K,0)),0))</f>
        <v>62525</v>
      </c>
      <c r="F63" s="15">
        <f>_xlfn.IFNA(INDEX(Confirmeddeaths!E:E,MATCH(B63,Confirmeddeaths!D:D,0)),_xlfn.IFNA(INDEX(Confirmeddeaths!L:L,MATCH(B63,Confirmeddeaths!K:K,0)),0))</f>
        <v>357</v>
      </c>
      <c r="G63" s="15">
        <f>_xlfn.IFNA(INDEX(Stringencyindex!$1:$1048576,MATCH(Data!$B63,Stringencyindex!B:B,0),MATCH(G$1,Stringencyindex!$1:$1,0)),"")</f>
        <v>40.487865826031154</v>
      </c>
      <c r="H63" s="15">
        <f>_xlfn.IFNA(INDEX(Stringencyindex!$1:$1048576,MATCH(Data!$B63,Stringencyindex!B:B,0),MATCH(H$1,Stringencyindex!$1:$1,0)),"")</f>
        <v>-33.627865826031154</v>
      </c>
      <c r="I63" s="15">
        <f>_xlfn.IFNA(INDEX(Policy!D:D,MATCH(Data!B63,Policy!A:A,0)),"")</f>
        <v>2.1111111111111112</v>
      </c>
      <c r="J63" s="19">
        <v>9770.5290000000005</v>
      </c>
      <c r="K63" s="35">
        <v>414178.94259251188</v>
      </c>
      <c r="L63" s="19">
        <v>418735.4585239435</v>
      </c>
      <c r="M63" s="19">
        <v>0.38538813576081477</v>
      </c>
      <c r="N63" s="19">
        <v>0.13136983529014945</v>
      </c>
      <c r="O63" s="19">
        <v>0.1942116925632337</v>
      </c>
      <c r="P63" s="19">
        <v>0.93861424282363071</v>
      </c>
      <c r="Q63" s="19">
        <v>0.67978365698650567</v>
      </c>
      <c r="R63" s="19">
        <v>7.3883568132048858E-3</v>
      </c>
      <c r="S63" s="19">
        <v>0.29533143921117061</v>
      </c>
      <c r="T63" s="19">
        <v>8.9158564949491426E-2</v>
      </c>
      <c r="U63" s="19">
        <v>8.3404277924335982E-2</v>
      </c>
      <c r="V63" s="19">
        <v>0.13362927058474278</v>
      </c>
      <c r="W63" s="19">
        <v>8.4285034548087806E-2</v>
      </c>
      <c r="X63" s="19">
        <v>0.30680305596830909</v>
      </c>
      <c r="Y63" s="19">
        <v>0</v>
      </c>
      <c r="Z63" s="19">
        <v>0</v>
      </c>
      <c r="AA63" s="19">
        <v>101.4756</v>
      </c>
      <c r="AB63" s="19">
        <v>0.5341166641414965</v>
      </c>
      <c r="AC63" s="35">
        <v>56.35</v>
      </c>
      <c r="AD63" s="35" t="s">
        <v>672</v>
      </c>
      <c r="AE63" s="19">
        <v>1.2</v>
      </c>
      <c r="AF63" s="19">
        <f t="shared" si="7"/>
        <v>11724.6348</v>
      </c>
      <c r="AG63" s="19">
        <f t="shared" si="8"/>
        <v>9770.5290000000005</v>
      </c>
      <c r="AH63" s="19" t="s">
        <v>672</v>
      </c>
      <c r="AI63" s="19">
        <v>3.9020000000000001</v>
      </c>
      <c r="AJ63" s="19">
        <v>388727.02518687997</v>
      </c>
      <c r="AK63" s="19">
        <v>115581.172349</v>
      </c>
      <c r="AL63" s="19">
        <v>63976.224008000005</v>
      </c>
      <c r="AM63" s="19">
        <v>137338.45115799998</v>
      </c>
      <c r="AN63" s="19">
        <v>28318.584070789999</v>
      </c>
      <c r="AO63" s="19">
        <v>21375.08509189</v>
      </c>
      <c r="AP63" s="19">
        <v>22137.508509199997</v>
      </c>
      <c r="AQ63" s="19">
        <v>20583.519785</v>
      </c>
      <c r="AR63" s="35">
        <f t="shared" si="2"/>
        <v>229251.06551968001</v>
      </c>
      <c r="AS63" s="35">
        <f t="shared" si="3"/>
        <v>49693.669162680002</v>
      </c>
      <c r="AT63" s="19">
        <v>2.7490173273517257E-2</v>
      </c>
      <c r="AW63" s="20">
        <f t="shared" si="4"/>
        <v>2.1111111111111112</v>
      </c>
      <c r="AX63" s="20">
        <f t="shared" si="5"/>
        <v>-1.0555555555555556</v>
      </c>
      <c r="AY63" s="47">
        <v>0</v>
      </c>
      <c r="AZ63" s="47">
        <v>0</v>
      </c>
      <c r="BA63" s="47">
        <v>0</v>
      </c>
      <c r="BB63" s="47">
        <v>0</v>
      </c>
      <c r="BC63" s="47">
        <f t="shared" si="6"/>
        <v>1</v>
      </c>
      <c r="BD63" s="19">
        <v>51.2</v>
      </c>
      <c r="BE63" s="19">
        <v>0.34300000000000019</v>
      </c>
      <c r="BF63" s="19">
        <v>0.33299999999999974</v>
      </c>
      <c r="BG63" s="19">
        <v>0.31699999999999973</v>
      </c>
      <c r="BH63" s="19">
        <v>5</v>
      </c>
      <c r="BI63" s="20">
        <v>-4.5</v>
      </c>
      <c r="BJ63" s="20">
        <v>1.4</v>
      </c>
      <c r="BK63" s="19">
        <v>-1</v>
      </c>
      <c r="BL63" s="19">
        <v>1.5</v>
      </c>
      <c r="BT63" s="20"/>
    </row>
    <row r="64" spans="1:75">
      <c r="A64" s="19" t="str">
        <f>VLOOKUP(B64,'Code matching'!$D$2:$E$251,2,FALSE)</f>
        <v>Argentina</v>
      </c>
      <c r="B64" s="26" t="s">
        <v>81</v>
      </c>
      <c r="C64" s="26" t="s">
        <v>1107</v>
      </c>
      <c r="D64" s="19">
        <v>32</v>
      </c>
      <c r="E64" s="15">
        <f>_xlfn.IFNA(INDEX(Confirmedcases!E:E,MATCH(B64,Confirmedcases!D:D,0)),_xlfn.IFNA(INDEX(Confirmedcases!L:L,MATCH(B64,Confirmedcases!K:K,0)),0))</f>
        <v>241811</v>
      </c>
      <c r="F64" s="15">
        <f>_xlfn.IFNA(INDEX(Confirmeddeaths!E:E,MATCH(B64,Confirmeddeaths!D:D,0)),_xlfn.IFNA(INDEX(Confirmeddeaths!L:L,MATCH(B64,Confirmeddeaths!K:K,0)),0))</f>
        <v>4556</v>
      </c>
      <c r="G64" s="15">
        <f>_xlfn.IFNA(INDEX(Stringencyindex!$1:$1048576,MATCH(Data!$B64,Stringencyindex!B:B,0),MATCH(G$1,Stringencyindex!$1:$1,0)),"")</f>
        <v>58.894095229511805</v>
      </c>
      <c r="H64" s="15">
        <f>_xlfn.IFNA(INDEX(Stringencyindex!$1:$1048576,MATCH(Data!$B64,Stringencyindex!B:B,0),MATCH(H$1,Stringencyindex!$1:$1,0)),"")</f>
        <v>-46.641982915329947</v>
      </c>
      <c r="I64" s="15">
        <f>_xlfn.IFNA(INDEX(Policy!D:D,MATCH(Data!B64,Policy!A:A,0)),"")</f>
        <v>5</v>
      </c>
      <c r="J64" s="19">
        <v>44780.677000000003</v>
      </c>
      <c r="K64" s="35">
        <v>518475.28787209047</v>
      </c>
      <c r="L64" s="19">
        <v>503019.37215232832</v>
      </c>
      <c r="M64" s="19">
        <v>0.65014013793420711</v>
      </c>
      <c r="N64" s="19">
        <v>0.16175227962058594</v>
      </c>
      <c r="O64" s="19">
        <v>0.1439306460525443</v>
      </c>
      <c r="P64" s="19">
        <v>0.14401357179196869</v>
      </c>
      <c r="Q64" s="19">
        <v>0.16364662737864782</v>
      </c>
      <c r="R64" s="19">
        <v>7.2389594108535918E-2</v>
      </c>
      <c r="S64" s="19">
        <v>7.3433647161402701E-2</v>
      </c>
      <c r="T64" s="19">
        <v>0.15034366846735206</v>
      </c>
      <c r="U64" s="19">
        <v>4.7973356655232849E-2</v>
      </c>
      <c r="V64" s="19">
        <v>0.17642947005503215</v>
      </c>
      <c r="W64" s="19">
        <v>6.8886504551162644E-2</v>
      </c>
      <c r="X64" s="19">
        <v>0.41054375900120077</v>
      </c>
      <c r="Y64" s="19">
        <v>0.11622488222466684</v>
      </c>
      <c r="Z64" s="19">
        <v>517.74582059740112</v>
      </c>
      <c r="AA64" s="19">
        <v>21.74175</v>
      </c>
      <c r="AB64" s="19">
        <v>2.8812437607569973E-2</v>
      </c>
      <c r="AC64" s="35">
        <v>58.5</v>
      </c>
      <c r="AD64" s="35">
        <v>89.3</v>
      </c>
      <c r="AE64" s="19">
        <v>5</v>
      </c>
      <c r="AF64" s="19">
        <f t="shared" si="7"/>
        <v>223903.38500000001</v>
      </c>
      <c r="AG64" s="19">
        <f t="shared" si="8"/>
        <v>44780.677000000003</v>
      </c>
      <c r="AH64" s="19">
        <v>49.36</v>
      </c>
      <c r="AI64" s="19">
        <v>25.815000000000001</v>
      </c>
      <c r="AJ64" s="19">
        <v>75686.972420999999</v>
      </c>
      <c r="AK64" s="19">
        <v>2535.8193609999998</v>
      </c>
      <c r="AL64" s="19">
        <v>5794.4676339999996</v>
      </c>
      <c r="AM64" s="19">
        <v>53228.070425999991</v>
      </c>
      <c r="AN64" s="19">
        <v>1798.28</v>
      </c>
      <c r="AO64" s="19">
        <v>5557.5110000000004</v>
      </c>
      <c r="AP64" s="19">
        <v>6772.8239999999987</v>
      </c>
      <c r="AQ64" s="19">
        <v>6274.5669340000004</v>
      </c>
      <c r="AR64" s="35">
        <f t="shared" si="2"/>
        <v>15686.077995</v>
      </c>
      <c r="AS64" s="35">
        <f t="shared" si="3"/>
        <v>7355.7910000000002</v>
      </c>
      <c r="AT64" s="19">
        <v>1.2423356469507346E-2</v>
      </c>
      <c r="AW64" s="20">
        <f t="shared" si="4"/>
        <v>5</v>
      </c>
      <c r="AX64" s="20">
        <f t="shared" si="5"/>
        <v>-2.5</v>
      </c>
      <c r="AY64" s="47">
        <v>0</v>
      </c>
      <c r="AZ64" s="47">
        <v>0</v>
      </c>
      <c r="BA64" s="47">
        <v>0</v>
      </c>
      <c r="BB64" s="47">
        <v>0</v>
      </c>
      <c r="BC64" s="47">
        <f t="shared" si="6"/>
        <v>1</v>
      </c>
      <c r="BD64" s="19">
        <v>93.37151410707574</v>
      </c>
      <c r="BE64" s="19">
        <v>3.339</v>
      </c>
      <c r="BF64" s="19">
        <v>3.7770000000000001</v>
      </c>
      <c r="BG64" s="19">
        <v>3.6469999999999998</v>
      </c>
      <c r="BH64" s="19">
        <v>15.833657173360011</v>
      </c>
      <c r="BI64" s="20">
        <v>-7.3</v>
      </c>
      <c r="BJ64" s="20">
        <v>2.1</v>
      </c>
      <c r="BK64" s="19" t="s">
        <v>1552</v>
      </c>
      <c r="BL64" s="19" t="s">
        <v>1552</v>
      </c>
    </row>
    <row r="65" spans="1:64">
      <c r="A65" s="19" t="str">
        <f>VLOOKUP(B65,'Code matching'!$D$2:$E$251,2,FALSE)</f>
        <v>Austria</v>
      </c>
      <c r="B65" s="26" t="s">
        <v>87</v>
      </c>
      <c r="C65" s="26" t="s">
        <v>1107</v>
      </c>
      <c r="D65" s="19">
        <v>40</v>
      </c>
      <c r="E65" s="15">
        <f>_xlfn.IFNA(INDEX(Confirmedcases!E:E,MATCH(B65,Confirmedcases!D:D,0)),_xlfn.IFNA(INDEX(Confirmedcases!L:L,MATCH(B65,Confirmedcases!K:K,0)),0))</f>
        <v>22011</v>
      </c>
      <c r="F65" s="15">
        <f>_xlfn.IFNA(INDEX(Confirmeddeaths!E:E,MATCH(B65,Confirmeddeaths!D:D,0)),_xlfn.IFNA(INDEX(Confirmeddeaths!L:L,MATCH(B65,Confirmeddeaths!K:K,0)),0))</f>
        <v>721</v>
      </c>
      <c r="G65" s="15">
        <f>_xlfn.IFNA(INDEX(Stringencyindex!$1:$1048576,MATCH(Data!$B65,Stringencyindex!B:B,0),MATCH(G$1,Stringencyindex!$1:$1,0)),"")</f>
        <v>31.177530665501699</v>
      </c>
      <c r="H65" s="15">
        <f>_xlfn.IFNA(INDEX(Stringencyindex!$1:$1048576,MATCH(Data!$B65,Stringencyindex!B:B,0),MATCH(H$1,Stringencyindex!$1:$1,0)),"")</f>
        <v>-26.858474728306874</v>
      </c>
      <c r="I65" s="15">
        <f>_xlfn.IFNA(INDEX(Policy!D:D,MATCH(Data!B65,Policy!A:A,0)),"")</f>
        <v>17.3</v>
      </c>
      <c r="J65" s="19">
        <v>8955.1020000000008</v>
      </c>
      <c r="K65" s="35">
        <v>455508.25502821931</v>
      </c>
      <c r="L65" s="19">
        <v>461430.17875936406</v>
      </c>
      <c r="M65" s="19">
        <v>0.51762965906629699</v>
      </c>
      <c r="N65" s="19">
        <v>0.19321732689944729</v>
      </c>
      <c r="O65" s="19">
        <v>0.24430744871418811</v>
      </c>
      <c r="P65" s="19">
        <v>0.55755855004125621</v>
      </c>
      <c r="Q65" s="19">
        <v>0.52034406816651824</v>
      </c>
      <c r="R65" s="19">
        <v>1.2827963147434202E-2</v>
      </c>
      <c r="S65" s="19">
        <v>3.1826174044548482E-2</v>
      </c>
      <c r="T65" s="19">
        <v>0.18945172931476545</v>
      </c>
      <c r="U65" s="19">
        <v>6.6887547936180472E-2</v>
      </c>
      <c r="V65" s="19">
        <v>0.16923918692102338</v>
      </c>
      <c r="W65" s="19">
        <v>9.2280170326146077E-2</v>
      </c>
      <c r="X65" s="19">
        <v>0.437487228309902</v>
      </c>
      <c r="Y65" s="19">
        <v>0.68156074669144429</v>
      </c>
      <c r="Z65" s="19">
        <v>3051.4701438720003</v>
      </c>
      <c r="AA65" s="19">
        <v>56.308210000000003</v>
      </c>
      <c r="AB65" s="19">
        <v>0</v>
      </c>
      <c r="AC65" s="35">
        <v>37.229999999999997</v>
      </c>
      <c r="AD65" s="35">
        <v>100</v>
      </c>
      <c r="AE65" s="19">
        <v>7.6</v>
      </c>
      <c r="AF65" s="19">
        <f t="shared" si="7"/>
        <v>68058.775200000004</v>
      </c>
      <c r="AG65" s="19">
        <f t="shared" si="8"/>
        <v>8955.1020000000008</v>
      </c>
      <c r="AH65" s="19" t="s">
        <v>672</v>
      </c>
      <c r="AI65" s="19">
        <v>11.852</v>
      </c>
      <c r="AJ65" s="19">
        <v>251135.71166908002</v>
      </c>
      <c r="AK65" s="19">
        <v>3707.9726719999999</v>
      </c>
      <c r="AL65" s="19">
        <v>69626.577491000004</v>
      </c>
      <c r="AM65" s="19">
        <v>103657.420457</v>
      </c>
      <c r="AN65" s="19">
        <v>17196.27825073</v>
      </c>
      <c r="AO65" s="19">
        <v>23215.088495669999</v>
      </c>
      <c r="AP65" s="19">
        <v>33732.374302679993</v>
      </c>
      <c r="AQ65" s="19">
        <v>15064.421623</v>
      </c>
      <c r="AR65" s="35">
        <f t="shared" si="2"/>
        <v>113745.91690940001</v>
      </c>
      <c r="AS65" s="35">
        <f t="shared" si="3"/>
        <v>40411.366746400003</v>
      </c>
      <c r="AT65" s="19">
        <v>0</v>
      </c>
      <c r="AW65" s="20">
        <f t="shared" si="4"/>
        <v>17.3</v>
      </c>
      <c r="AX65" s="20">
        <f t="shared" si="5"/>
        <v>-8.65</v>
      </c>
      <c r="AY65" s="47">
        <v>0</v>
      </c>
      <c r="AZ65" s="47">
        <v>0</v>
      </c>
      <c r="BA65" s="47">
        <v>0</v>
      </c>
      <c r="BB65" s="47">
        <v>0</v>
      </c>
      <c r="BC65" s="47">
        <f t="shared" si="6"/>
        <v>1</v>
      </c>
      <c r="BD65" s="19">
        <v>63.758636495031077</v>
      </c>
      <c r="BE65" s="19">
        <v>1.125</v>
      </c>
      <c r="BF65" s="19">
        <v>1.0669999999999999</v>
      </c>
      <c r="BG65" s="19">
        <v>0.99099999999999999</v>
      </c>
      <c r="BH65" s="19">
        <v>12.688547619047617</v>
      </c>
      <c r="BI65" s="20">
        <v>-5.5934999999999997</v>
      </c>
      <c r="BJ65" s="20">
        <v>3.6387</v>
      </c>
      <c r="BK65" s="19">
        <v>0.44</v>
      </c>
      <c r="BL65" s="19">
        <v>1.6990000000000001</v>
      </c>
    </row>
    <row r="66" spans="1:64">
      <c r="A66" s="19" t="str">
        <f>VLOOKUP(B66,'Code matching'!$D$2:$E$251,2,FALSE)</f>
        <v>Burundi</v>
      </c>
      <c r="B66" s="26" t="s">
        <v>129</v>
      </c>
      <c r="C66" s="26" t="s">
        <v>1107</v>
      </c>
      <c r="D66" s="19">
        <v>108</v>
      </c>
      <c r="E66" s="15">
        <f>_xlfn.IFNA(INDEX(Confirmedcases!E:E,MATCH(B66,Confirmedcases!D:D,0)),_xlfn.IFNA(INDEX(Confirmedcases!L:L,MATCH(B66,Confirmedcases!K:K,0)),0))</f>
        <v>408</v>
      </c>
      <c r="F66" s="15">
        <f>_xlfn.IFNA(INDEX(Confirmeddeaths!E:E,MATCH(B66,Confirmeddeaths!D:D,0)),_xlfn.IFNA(INDEX(Confirmeddeaths!L:L,MATCH(B66,Confirmeddeaths!K:K,0)),0))</f>
        <v>1</v>
      </c>
      <c r="G66" s="15">
        <f>_xlfn.IFNA(INDEX(Stringencyindex!$1:$1048576,MATCH(Data!$B66,Stringencyindex!B:B,0),MATCH(G$1,Stringencyindex!$1:$1,0)),"")</f>
        <v>18.618207772495587</v>
      </c>
      <c r="H66" s="15">
        <f>_xlfn.IFNA(INDEX(Stringencyindex!$1:$1048576,MATCH(Data!$B66,Stringencyindex!B:B,0),MATCH(H$1,Stringencyindex!$1:$1,0)),"")</f>
        <v>-15.188207772495588</v>
      </c>
      <c r="I66" s="15">
        <f>_xlfn.IFNA(INDEX(Policy!D:D,MATCH(Data!B66,Policy!A:A,0)),"")</f>
        <v>2.75</v>
      </c>
      <c r="J66" s="19">
        <v>11530.58</v>
      </c>
      <c r="K66" s="35">
        <v>3285.1502996189797</v>
      </c>
      <c r="L66" s="19">
        <v>3344.2831386870721</v>
      </c>
      <c r="M66" s="19">
        <v>0.83180623560658662</v>
      </c>
      <c r="N66" s="19">
        <v>0.17528719788783731</v>
      </c>
      <c r="O66" s="19">
        <v>0.11971263272759439</v>
      </c>
      <c r="P66" s="19">
        <v>7.2385391083617925E-2</v>
      </c>
      <c r="Q66" s="19">
        <v>0.28805222731686358</v>
      </c>
      <c r="R66" s="19">
        <v>0.38515988665982731</v>
      </c>
      <c r="S66" s="19">
        <v>1.0858976870769551E-2</v>
      </c>
      <c r="T66" s="19">
        <v>0.12469511869125847</v>
      </c>
      <c r="U66" s="19">
        <v>3.8566024838975005E-2</v>
      </c>
      <c r="V66" s="19">
        <v>6.3093554594296858E-2</v>
      </c>
      <c r="W66" s="19">
        <v>4.4680839891672548E-2</v>
      </c>
      <c r="X66" s="19">
        <v>0.3329455984530178</v>
      </c>
      <c r="Y66" s="19">
        <v>1.3526065491183878</v>
      </c>
      <c r="Z66" s="19">
        <v>48.328631999999999</v>
      </c>
      <c r="AA66" s="19">
        <v>1.3928469999999999</v>
      </c>
      <c r="AB66" s="19">
        <v>0</v>
      </c>
      <c r="AC66" s="35">
        <v>87.75</v>
      </c>
      <c r="AD66" s="35">
        <v>3.9548700000000001</v>
      </c>
      <c r="AE66" s="19">
        <v>0.8</v>
      </c>
      <c r="AF66" s="19">
        <f t="shared" si="7"/>
        <v>9224.4639999999999</v>
      </c>
      <c r="AG66" s="19">
        <f t="shared" si="8"/>
        <v>11530.58</v>
      </c>
      <c r="AH66" s="19">
        <v>89.44</v>
      </c>
      <c r="AI66" s="19">
        <v>94.656000000000006</v>
      </c>
      <c r="AJ66" s="19">
        <v>232.940157</v>
      </c>
      <c r="AK66" s="19">
        <v>3.684418</v>
      </c>
      <c r="AL66" s="19">
        <v>2.8712429999999998</v>
      </c>
      <c r="AM66" s="19">
        <v>162.51549600000001</v>
      </c>
      <c r="AN66" s="19">
        <v>1.873</v>
      </c>
      <c r="AO66" s="19">
        <v>3.008</v>
      </c>
      <c r="AP66" s="19">
        <v>58.988</v>
      </c>
      <c r="AQ66" s="19">
        <v>127.382463</v>
      </c>
      <c r="AR66" s="35">
        <f t="shared" si="2"/>
        <v>11.436661000000001</v>
      </c>
      <c r="AS66" s="35">
        <f t="shared" si="3"/>
        <v>4.8810000000000002</v>
      </c>
      <c r="AT66" s="19">
        <v>0</v>
      </c>
      <c r="AW66" s="20">
        <f t="shared" si="4"/>
        <v>2.75</v>
      </c>
      <c r="AX66" s="20">
        <f t="shared" si="5"/>
        <v>-1.375</v>
      </c>
      <c r="AY66" s="47">
        <v>0</v>
      </c>
      <c r="AZ66" s="47">
        <v>0</v>
      </c>
      <c r="BA66" s="47">
        <v>0</v>
      </c>
      <c r="BB66" s="47">
        <v>0</v>
      </c>
      <c r="BC66" s="47">
        <f t="shared" si="6"/>
        <v>1</v>
      </c>
      <c r="BD66" s="19">
        <v>51.2</v>
      </c>
      <c r="BE66" s="19">
        <v>4.4939999999999998</v>
      </c>
      <c r="BF66" s="19">
        <v>5.3170000000000002</v>
      </c>
      <c r="BG66" s="19">
        <v>6.1880000000000006</v>
      </c>
      <c r="BH66" s="19">
        <v>5</v>
      </c>
      <c r="BI66" s="20">
        <v>1</v>
      </c>
      <c r="BJ66" s="20">
        <v>2.2999999999999998</v>
      </c>
      <c r="BK66" s="19">
        <v>8</v>
      </c>
      <c r="BL66" s="19">
        <v>6</v>
      </c>
    </row>
    <row r="67" spans="1:64">
      <c r="A67" s="19" t="str">
        <f>VLOOKUP(B67,'Code matching'!$D$2:$E$251,2,FALSE)</f>
        <v>Belgium</v>
      </c>
      <c r="B67" s="26" t="s">
        <v>99</v>
      </c>
      <c r="C67" s="26" t="s">
        <v>1107</v>
      </c>
      <c r="D67" s="19">
        <v>56</v>
      </c>
      <c r="E67" s="15">
        <f>_xlfn.IFNA(INDEX(Confirmedcases!E:E,MATCH(B67,Confirmedcases!D:D,0)),_xlfn.IFNA(INDEX(Confirmedcases!L:L,MATCH(B67,Confirmedcases!K:K,0)),0))</f>
        <v>74059</v>
      </c>
      <c r="F67" s="15">
        <f>_xlfn.IFNA(INDEX(Confirmeddeaths!E:E,MATCH(B67,Confirmeddeaths!D:D,0)),_xlfn.IFNA(INDEX(Confirmeddeaths!L:L,MATCH(B67,Confirmeddeaths!K:K,0)),0))</f>
        <v>9872</v>
      </c>
      <c r="G67" s="15">
        <f>_xlfn.IFNA(INDEX(Stringencyindex!$1:$1048576,MATCH(Data!$B67,Stringencyindex!B:B,0),MATCH(G$1,Stringencyindex!$1:$1,0)),"")</f>
        <v>42.949867564152711</v>
      </c>
      <c r="H67" s="15">
        <f>_xlfn.IFNA(INDEX(Stringencyindex!$1:$1048576,MATCH(Data!$B67,Stringencyindex!B:B,0),MATCH(H$1,Stringencyindex!$1:$1,0)),"")</f>
        <v>-34.480969057988162</v>
      </c>
      <c r="I67" s="15">
        <f>_xlfn.IFNA(INDEX(Policy!D:D,MATCH(Data!B67,Policy!A:A,0)),"")</f>
        <v>19.7</v>
      </c>
      <c r="J67" s="19">
        <v>11539.328</v>
      </c>
      <c r="K67" s="35">
        <v>543026.26650713687</v>
      </c>
      <c r="L67" s="19">
        <v>550592.42066277249</v>
      </c>
      <c r="M67" s="19">
        <v>0.51596234002972474</v>
      </c>
      <c r="N67" s="19">
        <v>0.2307236443493734</v>
      </c>
      <c r="O67" s="19">
        <v>0.23835032767184014</v>
      </c>
      <c r="P67" s="19">
        <v>0.82575739452716046</v>
      </c>
      <c r="Q67" s="19">
        <v>0.82738912069467219</v>
      </c>
      <c r="R67" s="19">
        <v>5.6048926428342418E-3</v>
      </c>
      <c r="S67" s="19">
        <v>2.3722222574649354E-2</v>
      </c>
      <c r="T67" s="19">
        <v>0.13784298005007609</v>
      </c>
      <c r="U67" s="19">
        <v>5.2603083715703207E-2</v>
      </c>
      <c r="V67" s="19">
        <v>0.13649567824031941</v>
      </c>
      <c r="W67" s="19">
        <v>9.8892733597783791E-2</v>
      </c>
      <c r="X67" s="19">
        <v>0.54483840917863391</v>
      </c>
      <c r="Y67" s="19">
        <v>2.4503267029437272</v>
      </c>
      <c r="Z67" s="19">
        <v>12683.111543839999</v>
      </c>
      <c r="AA67" s="19">
        <v>49.813969999999998</v>
      </c>
      <c r="AB67" s="19">
        <v>0</v>
      </c>
      <c r="AC67" s="35">
        <v>38.090000000000003</v>
      </c>
      <c r="AD67" s="35">
        <v>100</v>
      </c>
      <c r="AE67" s="19">
        <v>6.2</v>
      </c>
      <c r="AF67" s="19">
        <f t="shared" ref="AF67:AF98" si="9">IF(AE67&lt;&gt;"",AE67*J67,"")</f>
        <v>71543.833599999998</v>
      </c>
      <c r="AG67" s="19">
        <f t="shared" ref="AG67:AG98" si="10">IF(AF67&lt;&gt;"",J67,"")</f>
        <v>11539.328</v>
      </c>
      <c r="AH67" s="19" t="s">
        <v>672</v>
      </c>
      <c r="AI67" s="19">
        <v>13.898</v>
      </c>
      <c r="AJ67" s="19">
        <v>590058.32463032997</v>
      </c>
      <c r="AK67" s="19">
        <v>43940.357113999999</v>
      </c>
      <c r="AL67" s="19">
        <v>102136.30227300001</v>
      </c>
      <c r="AM67" s="19">
        <v>320576.92058999999</v>
      </c>
      <c r="AN67" s="19">
        <v>26835.64536427</v>
      </c>
      <c r="AO67" s="19">
        <v>13404.21805671</v>
      </c>
      <c r="AP67" s="19">
        <v>83164.881232349988</v>
      </c>
      <c r="AQ67" s="19">
        <v>62980.257807999995</v>
      </c>
      <c r="AR67" s="35">
        <f t="shared" si="2"/>
        <v>186316.52280798001</v>
      </c>
      <c r="AS67" s="35">
        <f t="shared" si="3"/>
        <v>40239.86342098</v>
      </c>
      <c r="AT67" s="19">
        <v>0</v>
      </c>
      <c r="AW67" s="20">
        <f t="shared" si="4"/>
        <v>19.7</v>
      </c>
      <c r="AX67" s="20">
        <f t="shared" si="5"/>
        <v>-9.85</v>
      </c>
      <c r="AY67" s="47">
        <v>0</v>
      </c>
      <c r="AZ67" s="47">
        <v>0</v>
      </c>
      <c r="BA67" s="47">
        <v>0</v>
      </c>
      <c r="BB67" s="47">
        <v>0</v>
      </c>
      <c r="BC67" s="47">
        <f t="shared" si="6"/>
        <v>1</v>
      </c>
      <c r="BD67" s="19">
        <v>59.029130275613198</v>
      </c>
      <c r="BE67" s="19">
        <v>1.77</v>
      </c>
      <c r="BF67" s="19">
        <v>1.5630000000000002</v>
      </c>
      <c r="BG67" s="19">
        <v>1.3590000000000002</v>
      </c>
      <c r="BH67" s="19">
        <v>10.463761904761904</v>
      </c>
      <c r="BI67" s="20">
        <v>-9.4977999999999998</v>
      </c>
      <c r="BJ67" s="20">
        <v>4.5453000000000001</v>
      </c>
      <c r="BK67" s="19">
        <v>0.253</v>
      </c>
      <c r="BL67" s="19">
        <v>1.0900000000000001</v>
      </c>
    </row>
    <row r="68" spans="1:64">
      <c r="A68" s="19" t="str">
        <f>VLOOKUP(B68,'Code matching'!$D$2:$E$251,2,FALSE)</f>
        <v>Benin</v>
      </c>
      <c r="B68" s="26" t="s">
        <v>103</v>
      </c>
      <c r="C68" s="26" t="s">
        <v>1107</v>
      </c>
      <c r="D68" s="19">
        <v>204</v>
      </c>
      <c r="E68" s="15">
        <f>_xlfn.IFNA(INDEX(Confirmedcases!E:E,MATCH(B68,Confirmedcases!D:D,0)),_xlfn.IFNA(INDEX(Confirmedcases!L:L,MATCH(B68,Confirmedcases!K:K,0)),0))</f>
        <v>1936</v>
      </c>
      <c r="F68" s="15">
        <f>_xlfn.IFNA(INDEX(Confirmeddeaths!E:E,MATCH(B68,Confirmeddeaths!D:D,0)),_xlfn.IFNA(INDEX(Confirmeddeaths!L:L,MATCH(B68,Confirmeddeaths!K:K,0)),0))</f>
        <v>38</v>
      </c>
      <c r="G68" s="15">
        <f>_xlfn.IFNA(INDEX(Stringencyindex!$1:$1048576,MATCH(Data!$B68,Stringencyindex!B:B,0),MATCH(G$1,Stringencyindex!$1:$1,0)),"")</f>
        <v>30.967961480410828</v>
      </c>
      <c r="H68" s="15">
        <f>_xlfn.IFNA(INDEX(Stringencyindex!$1:$1048576,MATCH(Data!$B68,Stringencyindex!B:B,0),MATCH(H$1,Stringencyindex!$1:$1,0)),"")</f>
        <v>-25.250837731631531</v>
      </c>
      <c r="I68" s="15">
        <f>_xlfn.IFNA(INDEX(Policy!D:D,MATCH(Data!B68,Policy!A:A,0)),"")</f>
        <v>1.7</v>
      </c>
      <c r="J68" s="19">
        <v>11801.151</v>
      </c>
      <c r="K68" s="35">
        <v>10411.637170318972</v>
      </c>
      <c r="L68" s="19">
        <v>11119.628513497029</v>
      </c>
      <c r="M68" s="19">
        <v>0.64358892676402213</v>
      </c>
      <c r="N68" s="19">
        <v>0.15089106146240056</v>
      </c>
      <c r="O68" s="19">
        <v>0.29590082244811799</v>
      </c>
      <c r="P68" s="19">
        <v>0.3202004978074256</v>
      </c>
      <c r="Q68" s="19">
        <v>0.41356992694048184</v>
      </c>
      <c r="R68" s="19">
        <v>0.2453185275993045</v>
      </c>
      <c r="S68" s="19">
        <v>1.5257088785862275E-2</v>
      </c>
      <c r="T68" s="19">
        <v>0.13988412707815029</v>
      </c>
      <c r="U68" s="19">
        <v>7.925583992189067E-2</v>
      </c>
      <c r="V68" s="19">
        <v>0.15038758713028202</v>
      </c>
      <c r="W68" s="19">
        <v>0.11319868125136663</v>
      </c>
      <c r="X68" s="19">
        <v>0.25669814823333431</v>
      </c>
      <c r="Y68" s="19">
        <v>1.4268968067065535</v>
      </c>
      <c r="Z68" s="19">
        <v>205.10214699600002</v>
      </c>
      <c r="AA68" s="19">
        <v>3.306041</v>
      </c>
      <c r="AB68" s="19">
        <v>0</v>
      </c>
      <c r="AC68" s="35">
        <v>81.44</v>
      </c>
      <c r="AD68" s="35">
        <v>9.6999999999999993</v>
      </c>
      <c r="AE68" s="19">
        <v>0.5</v>
      </c>
      <c r="AF68" s="19">
        <f t="shared" si="9"/>
        <v>5900.5754999999999</v>
      </c>
      <c r="AG68" s="19">
        <f t="shared" si="10"/>
        <v>11801.151</v>
      </c>
      <c r="AH68" s="19">
        <v>94.54</v>
      </c>
      <c r="AI68" s="19">
        <v>88.888000000000005</v>
      </c>
      <c r="AJ68" s="19">
        <v>3025.45754158</v>
      </c>
      <c r="AK68" s="19">
        <v>109.93787399999999</v>
      </c>
      <c r="AL68" s="19">
        <v>74.387111000000004</v>
      </c>
      <c r="AM68" s="19">
        <v>2267.0989689999997</v>
      </c>
      <c r="AN68" s="19">
        <v>143.315</v>
      </c>
      <c r="AO68" s="19">
        <v>131.72080778</v>
      </c>
      <c r="AP68" s="19">
        <v>298.99777979999999</v>
      </c>
      <c r="AQ68" s="19">
        <v>388.628424</v>
      </c>
      <c r="AR68" s="35">
        <f t="shared" ref="AR68:AR131" si="11">AO68+AN68+AL68+AK68</f>
        <v>459.36079278</v>
      </c>
      <c r="AS68" s="35">
        <f t="shared" ref="AS68:AS131" si="12">AO68+AN68</f>
        <v>275.03580778000003</v>
      </c>
      <c r="AT68" s="19">
        <v>0</v>
      </c>
      <c r="AW68" s="20">
        <f t="shared" ref="AW68:AW131" si="13">IFERROR(IF(AU68&lt;&gt;"",AU68,I68)-IF(AV68&lt;&gt;"",AV68,0),0)</f>
        <v>1.7</v>
      </c>
      <c r="AX68" s="20">
        <f t="shared" ref="AX68:AX131" si="14">-0.5*AW68+0.5*AV68</f>
        <v>-0.85</v>
      </c>
      <c r="AY68" s="47">
        <v>0</v>
      </c>
      <c r="AZ68" s="47">
        <v>0</v>
      </c>
      <c r="BA68" s="47">
        <v>0</v>
      </c>
      <c r="BB68" s="47">
        <v>0</v>
      </c>
      <c r="BC68" s="47">
        <f t="shared" ref="BC68:BC131" si="15">1-AY68-AZ68-BA68-BB68</f>
        <v>1</v>
      </c>
      <c r="BD68" s="19">
        <v>51.2</v>
      </c>
      <c r="BE68" s="19">
        <v>1.8330000000000002</v>
      </c>
      <c r="BF68" s="19">
        <v>1.7909999999999999</v>
      </c>
      <c r="BG68" s="19">
        <v>1.927</v>
      </c>
      <c r="BH68" s="19">
        <v>5</v>
      </c>
      <c r="BI68" s="20">
        <v>3.2</v>
      </c>
      <c r="BJ68" s="20">
        <v>6</v>
      </c>
      <c r="BK68" s="19">
        <v>-0.80100000000000005</v>
      </c>
      <c r="BL68" s="19">
        <v>0.6</v>
      </c>
    </row>
    <row r="69" spans="1:64">
      <c r="A69" s="19" t="str">
        <f>VLOOKUP(B69,'Code matching'!$D$2:$E$251,2,FALSE)</f>
        <v>Burkina Faso</v>
      </c>
      <c r="B69" s="26" t="s">
        <v>127</v>
      </c>
      <c r="C69" s="26" t="s">
        <v>1107</v>
      </c>
      <c r="D69" s="19">
        <v>854</v>
      </c>
      <c r="E69" s="15">
        <f>_xlfn.IFNA(INDEX(Confirmedcases!E:E,MATCH(B69,Confirmedcases!D:D,0)),_xlfn.IFNA(INDEX(Confirmedcases!L:L,MATCH(B69,Confirmedcases!K:K,0)),0))</f>
        <v>1180</v>
      </c>
      <c r="F69" s="15">
        <f>_xlfn.IFNA(INDEX(Confirmeddeaths!E:E,MATCH(B69,Confirmeddeaths!D:D,0)),_xlfn.IFNA(INDEX(Confirmeddeaths!L:L,MATCH(B69,Confirmeddeaths!K:K,0)),0))</f>
        <v>54</v>
      </c>
      <c r="G69" s="15">
        <f>_xlfn.IFNA(INDEX(Stringencyindex!$1:$1048576,MATCH(Data!$B69,Stringencyindex!B:B,0),MATCH(G$1,Stringencyindex!$1:$1,0)),"")</f>
        <v>37.400069875327382</v>
      </c>
      <c r="H69" s="15">
        <f>_xlfn.IFNA(INDEX(Stringencyindex!$1:$1048576,MATCH(Data!$B69,Stringencyindex!B:B,0),MATCH(H$1,Stringencyindex!$1:$1,0)),"")</f>
        <v>-29.651013938132557</v>
      </c>
      <c r="I69" s="15">
        <f>_xlfn.IFNA(INDEX(Policy!D:D,MATCH(Data!B69,Policy!A:A,0)),"")</f>
        <v>0.79010484478859733</v>
      </c>
      <c r="J69" s="19">
        <v>20321.378000000001</v>
      </c>
      <c r="K69" s="35">
        <v>16199.647535521559</v>
      </c>
      <c r="L69" s="19">
        <v>17171.618794127393</v>
      </c>
      <c r="M69" s="19">
        <v>0.68647476035061361</v>
      </c>
      <c r="N69" s="19">
        <v>0.16371824454973585</v>
      </c>
      <c r="O69" s="19">
        <v>0.20697055543117626</v>
      </c>
      <c r="P69" s="19">
        <v>0.26121687979257374</v>
      </c>
      <c r="Q69" s="19">
        <v>0.32551878718038429</v>
      </c>
      <c r="R69" s="19">
        <v>0.24278226127400407</v>
      </c>
      <c r="S69" s="19">
        <v>0.1168938703713699</v>
      </c>
      <c r="T69" s="19">
        <v>0.10794617021761096</v>
      </c>
      <c r="U69" s="19">
        <v>4.0047838333056252E-2</v>
      </c>
      <c r="V69" s="19">
        <v>0.12317653443247532</v>
      </c>
      <c r="W69" s="19">
        <v>4.254202316642465E-2</v>
      </c>
      <c r="X69" s="19">
        <v>0.32661130220518347</v>
      </c>
      <c r="Y69" s="19">
        <v>3.2628956544918792</v>
      </c>
      <c r="Z69" s="19">
        <v>476.15436285999994</v>
      </c>
      <c r="AA69" s="19">
        <v>3.31291</v>
      </c>
      <c r="AB69" s="19">
        <v>0.13293703540122825</v>
      </c>
      <c r="AC69" s="35">
        <v>83.83</v>
      </c>
      <c r="AD69" s="35">
        <v>2.7039800000000001</v>
      </c>
      <c r="AE69" s="19">
        <v>0.4</v>
      </c>
      <c r="AF69" s="19">
        <f t="shared" si="9"/>
        <v>8128.5512000000008</v>
      </c>
      <c r="AG69" s="19">
        <f t="shared" si="10"/>
        <v>20321.378000000001</v>
      </c>
      <c r="AH69" s="19">
        <v>93.9</v>
      </c>
      <c r="AI69" s="19">
        <v>86.945999999999998</v>
      </c>
      <c r="AJ69" s="19">
        <v>3683.7006040799997</v>
      </c>
      <c r="AK69" s="19">
        <v>11.064984000000001</v>
      </c>
      <c r="AL69" s="19">
        <v>46.823492000000002</v>
      </c>
      <c r="AM69" s="19">
        <v>3099.6450129999998</v>
      </c>
      <c r="AN69" s="19">
        <v>75.584000000000003</v>
      </c>
      <c r="AO69" s="19">
        <v>139.45902581999999</v>
      </c>
      <c r="AP69" s="19">
        <v>311.12408926000001</v>
      </c>
      <c r="AQ69" s="19">
        <v>711.51128599999993</v>
      </c>
      <c r="AR69" s="35">
        <f t="shared" si="11"/>
        <v>272.93150181999999</v>
      </c>
      <c r="AS69" s="35">
        <f t="shared" si="12"/>
        <v>215.04302582</v>
      </c>
      <c r="AT69" s="19">
        <v>0</v>
      </c>
      <c r="AW69" s="20">
        <f t="shared" si="13"/>
        <v>0.79010484478859733</v>
      </c>
      <c r="AX69" s="20">
        <f t="shared" si="14"/>
        <v>-0.39505242239429866</v>
      </c>
      <c r="AY69" s="47">
        <v>0</v>
      </c>
      <c r="AZ69" s="47">
        <v>0</v>
      </c>
      <c r="BA69" s="47">
        <v>0</v>
      </c>
      <c r="BB69" s="47">
        <v>0</v>
      </c>
      <c r="BC69" s="47">
        <f t="shared" si="15"/>
        <v>1</v>
      </c>
      <c r="BD69" s="19">
        <v>51.2</v>
      </c>
      <c r="BE69" s="19">
        <v>1.3280000000000001</v>
      </c>
      <c r="BF69" s="19">
        <v>1.373</v>
      </c>
      <c r="BG69" s="19">
        <v>1.4259999999999999</v>
      </c>
      <c r="BH69" s="19">
        <v>5</v>
      </c>
      <c r="BI69" s="20">
        <v>2</v>
      </c>
      <c r="BJ69" s="20">
        <v>5.8</v>
      </c>
      <c r="BK69" s="19">
        <v>3.2</v>
      </c>
      <c r="BL69" s="19">
        <v>2.1</v>
      </c>
    </row>
    <row r="70" spans="1:64">
      <c r="A70" s="19" t="str">
        <f>VLOOKUP(B70,'Code matching'!$D$2:$E$251,2,FALSE)</f>
        <v>Bulgaria</v>
      </c>
      <c r="B70" s="26" t="s">
        <v>125</v>
      </c>
      <c r="C70" s="26" t="s">
        <v>1107</v>
      </c>
      <c r="D70" s="19">
        <v>100</v>
      </c>
      <c r="E70" s="15">
        <f>_xlfn.IFNA(INDEX(Confirmedcases!E:E,MATCH(B70,Confirmedcases!D:D,0)),_xlfn.IFNA(INDEX(Confirmedcases!L:L,MATCH(B70,Confirmedcases!K:K,0)),0))</f>
        <v>13396</v>
      </c>
      <c r="F70" s="15">
        <f>_xlfn.IFNA(INDEX(Confirmeddeaths!E:E,MATCH(B70,Confirmeddeaths!D:D,0)),_xlfn.IFNA(INDEX(Confirmeddeaths!L:L,MATCH(B70,Confirmeddeaths!K:K,0)),0))</f>
        <v>447</v>
      </c>
      <c r="G70" s="15">
        <f>_xlfn.IFNA(INDEX(Stringencyindex!$1:$1048576,MATCH(Data!$B70,Stringencyindex!B:B,0),MATCH(G$1,Stringencyindex!$1:$1,0)),"")</f>
        <v>32.97383326859223</v>
      </c>
      <c r="H70" s="15">
        <f>_xlfn.IFNA(INDEX(Stringencyindex!$1:$1048576,MATCH(Data!$B70,Stringencyindex!B:B,0),MATCH(H$1,Stringencyindex!$1:$1,0)),"")</f>
        <v>-27.256709519812933</v>
      </c>
      <c r="I70" s="15">
        <f>_xlfn.IFNA(INDEX(Policy!D:D,MATCH(Data!B70,Policy!A:A,0)),"")</f>
        <v>4.5788635620023994</v>
      </c>
      <c r="J70" s="19">
        <v>7000.1189999999997</v>
      </c>
      <c r="K70" s="35">
        <v>66199.18026603623</v>
      </c>
      <c r="L70" s="19">
        <v>68582.347622486952</v>
      </c>
      <c r="M70" s="19">
        <v>0.59693258021346496</v>
      </c>
      <c r="N70" s="19">
        <v>0.16453469079664668</v>
      </c>
      <c r="O70" s="19">
        <v>0.18804720004959213</v>
      </c>
      <c r="P70" s="19">
        <v>0.65860277788919797</v>
      </c>
      <c r="Q70" s="19">
        <v>0.6327346419338018</v>
      </c>
      <c r="R70" s="19">
        <v>3.887879039557942E-2</v>
      </c>
      <c r="S70" s="19">
        <v>6.0651585860614164E-2</v>
      </c>
      <c r="T70" s="19">
        <v>0.15538269551623396</v>
      </c>
      <c r="U70" s="19">
        <v>4.177517144368037E-2</v>
      </c>
      <c r="V70" s="19">
        <v>0.17662457539894891</v>
      </c>
      <c r="W70" s="19">
        <v>0.12270983518487953</v>
      </c>
      <c r="X70" s="19">
        <v>0.4039773462000637</v>
      </c>
      <c r="Y70" s="19">
        <v>3.4963946483441504</v>
      </c>
      <c r="Z70" s="19">
        <v>2316.3614545279997</v>
      </c>
      <c r="AA70" s="19">
        <v>22.775539999999999</v>
      </c>
      <c r="AB70" s="19">
        <v>0</v>
      </c>
      <c r="AC70" s="35">
        <v>55.88</v>
      </c>
      <c r="AD70" s="35">
        <v>100</v>
      </c>
      <c r="AE70" s="19">
        <v>6.8</v>
      </c>
      <c r="AF70" s="19">
        <f t="shared" si="9"/>
        <v>47600.809199999996</v>
      </c>
      <c r="AG70" s="19">
        <f t="shared" si="10"/>
        <v>7000.1189999999997</v>
      </c>
      <c r="AH70" s="19" t="s">
        <v>672</v>
      </c>
      <c r="AI70" s="19">
        <v>11.395</v>
      </c>
      <c r="AJ70" s="19">
        <v>43236.600523809997</v>
      </c>
      <c r="AK70" s="19">
        <v>2990.1482930000002</v>
      </c>
      <c r="AL70" s="19">
        <v>7386.3215199999995</v>
      </c>
      <c r="AM70" s="19">
        <v>22937.890543000001</v>
      </c>
      <c r="AN70" s="19">
        <v>2245.3014417700001</v>
      </c>
      <c r="AO70" s="19">
        <v>4416.0270346999996</v>
      </c>
      <c r="AP70" s="19">
        <v>3260.9116913400003</v>
      </c>
      <c r="AQ70" s="19">
        <v>5138.1041359999999</v>
      </c>
      <c r="AR70" s="35">
        <f t="shared" si="11"/>
        <v>17037.79828947</v>
      </c>
      <c r="AS70" s="35">
        <f t="shared" si="12"/>
        <v>6661.3284764700002</v>
      </c>
      <c r="AT70" s="19">
        <v>0</v>
      </c>
      <c r="AW70" s="20">
        <f t="shared" si="13"/>
        <v>4.5788635620023994</v>
      </c>
      <c r="AX70" s="20">
        <f t="shared" si="14"/>
        <v>-2.2894317810011997</v>
      </c>
      <c r="AY70" s="47">
        <v>0</v>
      </c>
      <c r="AZ70" s="47">
        <v>0</v>
      </c>
      <c r="BA70" s="47">
        <v>0</v>
      </c>
      <c r="BB70" s="47">
        <v>0</v>
      </c>
      <c r="BC70" s="47">
        <f t="shared" si="15"/>
        <v>1</v>
      </c>
      <c r="BD70" s="19">
        <v>93.836376524950111</v>
      </c>
      <c r="BE70" s="19">
        <v>0.16899999999999982</v>
      </c>
      <c r="BF70" s="19">
        <v>0.13100000000000001</v>
      </c>
      <c r="BG70" s="19">
        <v>9.4999999999999987E-2</v>
      </c>
      <c r="BH70" s="19">
        <v>3.5276908280145109</v>
      </c>
      <c r="BI70" s="20">
        <v>-6.2</v>
      </c>
      <c r="BJ70" s="20">
        <v>4.3</v>
      </c>
      <c r="BK70" s="19">
        <v>1.0289999999999999</v>
      </c>
      <c r="BL70" s="19">
        <v>1.948</v>
      </c>
    </row>
    <row r="71" spans="1:64">
      <c r="A71" s="19" t="str">
        <f>VLOOKUP(B71,'Code matching'!$D$2:$E$251,2,FALSE)</f>
        <v>Bahrain</v>
      </c>
      <c r="B71" s="26" t="s">
        <v>92</v>
      </c>
      <c r="C71" s="26" t="s">
        <v>1107</v>
      </c>
      <c r="D71" s="19">
        <v>48</v>
      </c>
      <c r="E71" s="15">
        <f>_xlfn.IFNA(INDEX(Confirmedcases!E:E,MATCH(B71,Confirmedcases!D:D,0)),_xlfn.IFNA(INDEX(Confirmedcases!L:L,MATCH(B71,Confirmedcases!K:K,0)),0))</f>
        <v>44011</v>
      </c>
      <c r="F71" s="15">
        <f>_xlfn.IFNA(INDEX(Confirmeddeaths!E:E,MATCH(B71,Confirmeddeaths!D:D,0)),_xlfn.IFNA(INDEX(Confirmeddeaths!L:L,MATCH(B71,Confirmeddeaths!K:K,0)),0))</f>
        <v>162</v>
      </c>
      <c r="G71" s="15">
        <f>_xlfn.IFNA(INDEX(Stringencyindex!$1:$1048576,MATCH(Data!$B71,Stringencyindex!B:B,0),MATCH(G$1,Stringencyindex!$1:$1,0)),"")</f>
        <v>48.101832040670708</v>
      </c>
      <c r="H71" s="15">
        <f>_xlfn.IFNA(INDEX(Stringencyindex!$1:$1048576,MATCH(Data!$B71,Stringencyindex!B:B,0),MATCH(H$1,Stringencyindex!$1:$1,0)),"")</f>
        <v>-38.574663705709774</v>
      </c>
      <c r="I71" s="15">
        <f>_xlfn.IFNA(INDEX(Policy!D:D,MATCH(Data!B71,Policy!A:A,0)),"")</f>
        <v>7.0331673218350401</v>
      </c>
      <c r="J71" s="19">
        <v>1641.172</v>
      </c>
      <c r="K71" s="35">
        <v>37876.302425531911</v>
      </c>
      <c r="L71" s="19">
        <v>38574.048540070165</v>
      </c>
      <c r="M71" s="19">
        <v>0.43588394616957754</v>
      </c>
      <c r="N71" s="19">
        <v>0.15936144229965371</v>
      </c>
      <c r="O71" s="19">
        <v>0.28569022112705789</v>
      </c>
      <c r="P71" s="19">
        <v>0.79663716573416854</v>
      </c>
      <c r="Q71" s="19">
        <v>0.71413175206175372</v>
      </c>
      <c r="R71" s="19">
        <v>2.9049540229614998E-3</v>
      </c>
      <c r="S71" s="19">
        <v>0.17699087012632586</v>
      </c>
      <c r="T71" s="19">
        <v>0.1776897982530373</v>
      </c>
      <c r="U71" s="19">
        <v>8.2716279216829419E-2</v>
      </c>
      <c r="V71" s="19">
        <v>6.5633943453640889E-2</v>
      </c>
      <c r="W71" s="19">
        <v>7.4085270277551171E-2</v>
      </c>
      <c r="X71" s="19">
        <v>0.41997888464965388</v>
      </c>
      <c r="Y71" s="19">
        <v>0</v>
      </c>
      <c r="Z71" s="19">
        <v>0</v>
      </c>
      <c r="AA71" s="19">
        <v>51.852249999999998</v>
      </c>
      <c r="AB71" s="19">
        <v>0.69104148263347798</v>
      </c>
      <c r="AC71" s="35">
        <v>66.69</v>
      </c>
      <c r="AD71" s="35">
        <v>40.1</v>
      </c>
      <c r="AE71" s="19">
        <v>2</v>
      </c>
      <c r="AF71" s="19">
        <f t="shared" si="9"/>
        <v>3282.3440000000001</v>
      </c>
      <c r="AG71" s="19">
        <f t="shared" si="10"/>
        <v>1641.172</v>
      </c>
      <c r="AH71" s="19" t="s">
        <v>672</v>
      </c>
      <c r="AI71" s="19">
        <v>2.8210000000000002</v>
      </c>
      <c r="AJ71" s="19">
        <v>30327.596058589999</v>
      </c>
      <c r="AK71" s="19">
        <v>9314.5292989999998</v>
      </c>
      <c r="AL71" s="19">
        <v>865.03776399999992</v>
      </c>
      <c r="AM71" s="19">
        <v>8232.6034859999982</v>
      </c>
      <c r="AN71" s="19">
        <v>193.88300000000001</v>
      </c>
      <c r="AO71" s="19">
        <v>3642.1280000000002</v>
      </c>
      <c r="AP71" s="19">
        <v>8079.4145095900003</v>
      </c>
      <c r="AQ71" s="19">
        <v>1112.8682879999999</v>
      </c>
      <c r="AR71" s="35">
        <f t="shared" si="11"/>
        <v>14015.578063000001</v>
      </c>
      <c r="AS71" s="35">
        <f t="shared" si="12"/>
        <v>3836.011</v>
      </c>
      <c r="AT71" s="19">
        <v>1.1263827008957719E-2</v>
      </c>
      <c r="AW71" s="20">
        <f t="shared" si="13"/>
        <v>7.0331673218350401</v>
      </c>
      <c r="AX71" s="20">
        <f t="shared" si="14"/>
        <v>-3.5165836609175201</v>
      </c>
      <c r="AY71" s="47">
        <v>0</v>
      </c>
      <c r="AZ71" s="47">
        <v>0</v>
      </c>
      <c r="BA71" s="47">
        <v>0</v>
      </c>
      <c r="BB71" s="47">
        <v>0</v>
      </c>
      <c r="BC71" s="47">
        <f t="shared" si="15"/>
        <v>1</v>
      </c>
      <c r="BD71" s="19">
        <v>51.2</v>
      </c>
      <c r="BE71" s="19">
        <v>4.5910000000000011</v>
      </c>
      <c r="BF71" s="19">
        <v>4.5750000000000011</v>
      </c>
      <c r="BG71" s="19">
        <v>4.6770000000000005</v>
      </c>
      <c r="BH71" s="19">
        <v>5</v>
      </c>
      <c r="BI71" s="20">
        <v>-4.5</v>
      </c>
      <c r="BJ71" s="20">
        <v>2.2999999999999998</v>
      </c>
      <c r="BK71" s="19">
        <v>2.6</v>
      </c>
      <c r="BL71" s="19">
        <v>2.5</v>
      </c>
    </row>
    <row r="72" spans="1:64">
      <c r="A72" s="19" t="str">
        <f>VLOOKUP(B72,'Code matching'!$D$2:$E$251,2,FALSE)</f>
        <v>Bahamas</v>
      </c>
      <c r="B72" s="26" t="s">
        <v>90</v>
      </c>
      <c r="C72" s="26" t="s">
        <v>1107</v>
      </c>
      <c r="D72" s="19">
        <v>44</v>
      </c>
      <c r="E72" s="15">
        <f>_xlfn.IFNA(INDEX(Confirmedcases!E:E,MATCH(B72,Confirmedcases!D:D,0)),_xlfn.IFNA(INDEX(Confirmedcases!L:L,MATCH(B72,Confirmedcases!K:K,0)),0))</f>
        <v>878</v>
      </c>
      <c r="F72" s="15">
        <f>_xlfn.IFNA(INDEX(Confirmeddeaths!E:E,MATCH(B72,Confirmeddeaths!D:D,0)),_xlfn.IFNA(INDEX(Confirmeddeaths!L:L,MATCH(B72,Confirmeddeaths!K:K,0)),0))</f>
        <v>14</v>
      </c>
      <c r="G72" s="15" t="str">
        <f>_xlfn.IFNA(INDEX(Stringencyindex!$1:$1048576,MATCH(Data!$B72,Stringencyindex!B:B,0),MATCH(G$1,Stringencyindex!$1:$1,0)),"")</f>
        <v/>
      </c>
      <c r="H72" s="15" t="str">
        <f>_xlfn.IFNA(INDEX(Stringencyindex!$1:$1048576,MATCH(Data!$B72,Stringencyindex!B:B,0),MATCH(H$1,Stringencyindex!$1:$1,0)),"")</f>
        <v/>
      </c>
      <c r="I72" s="15">
        <f>_xlfn.IFNA(INDEX(Policy!D:D,MATCH(Data!B72,Policy!A:A,0)),"")</f>
        <v>0.6</v>
      </c>
      <c r="J72" s="19">
        <v>389.48200000000003</v>
      </c>
      <c r="K72" s="35">
        <v>12424.5</v>
      </c>
      <c r="L72" s="19">
        <v>12536.327644679437</v>
      </c>
      <c r="M72" s="19">
        <v>0.68958106966075094</v>
      </c>
      <c r="N72" s="19">
        <v>0.12290233007364482</v>
      </c>
      <c r="O72" s="19">
        <v>0.23887480381504286</v>
      </c>
      <c r="P72" s="19">
        <v>0.36080325163990501</v>
      </c>
      <c r="Q72" s="19">
        <v>0.41270071230230593</v>
      </c>
      <c r="R72" s="19">
        <v>1.0114022585242846E-2</v>
      </c>
      <c r="S72" s="19">
        <v>3.8199393341373386E-2</v>
      </c>
      <c r="T72" s="19">
        <v>3.3539816540584001E-2</v>
      </c>
      <c r="U72" s="19">
        <v>7.5859737601871147E-2</v>
      </c>
      <c r="V72" s="19">
        <v>0.2286481745422651</v>
      </c>
      <c r="W72" s="19">
        <v>8.2602419325366369E-2</v>
      </c>
      <c r="X72" s="19">
        <v>0.5310364360632972</v>
      </c>
      <c r="Y72" s="19">
        <v>0</v>
      </c>
      <c r="Z72" s="19">
        <v>0</v>
      </c>
      <c r="AA72" s="19">
        <v>28.606760000000001</v>
      </c>
      <c r="AB72" s="19">
        <v>0</v>
      </c>
      <c r="AC72" s="35">
        <v>53.32</v>
      </c>
      <c r="AD72" s="35">
        <v>84.2</v>
      </c>
      <c r="AE72" s="19">
        <v>2.9</v>
      </c>
      <c r="AF72" s="19">
        <f t="shared" si="9"/>
        <v>1129.4978000000001</v>
      </c>
      <c r="AG72" s="19">
        <f t="shared" si="10"/>
        <v>389.48200000000003</v>
      </c>
      <c r="AH72" s="19" t="s">
        <v>672</v>
      </c>
      <c r="AI72" s="19">
        <v>14.068</v>
      </c>
      <c r="AJ72" s="19">
        <v>3931.6273789699999</v>
      </c>
      <c r="AK72" s="19">
        <v>196.371757</v>
      </c>
      <c r="AL72" s="19">
        <v>281.87278499999996</v>
      </c>
      <c r="AM72" s="19">
        <v>177.05545799999999</v>
      </c>
      <c r="AN72" s="19">
        <v>76.628670979999995</v>
      </c>
      <c r="AO72" s="19">
        <v>3003.9399448099998</v>
      </c>
      <c r="AP72" s="19">
        <v>195.75876318000019</v>
      </c>
      <c r="AQ72" s="19">
        <v>1009.534394</v>
      </c>
      <c r="AR72" s="35">
        <f t="shared" si="11"/>
        <v>3558.8131577899999</v>
      </c>
      <c r="AS72" s="35">
        <f t="shared" si="12"/>
        <v>3080.56861579</v>
      </c>
      <c r="AT72" s="19">
        <v>0</v>
      </c>
      <c r="AW72" s="20">
        <f t="shared" si="13"/>
        <v>0.6</v>
      </c>
      <c r="AX72" s="20">
        <f t="shared" si="14"/>
        <v>-0.3</v>
      </c>
      <c r="AY72" s="47">
        <v>0</v>
      </c>
      <c r="AZ72" s="47">
        <v>0</v>
      </c>
      <c r="BA72" s="47">
        <v>0</v>
      </c>
      <c r="BB72" s="47">
        <v>0</v>
      </c>
      <c r="BC72" s="47">
        <f t="shared" si="15"/>
        <v>1</v>
      </c>
      <c r="BD72" s="19">
        <v>51.2</v>
      </c>
      <c r="BE72" s="19">
        <v>2.7229999999999999</v>
      </c>
      <c r="BF72" s="19">
        <v>3.0219999999999998</v>
      </c>
      <c r="BG72" s="19">
        <v>3.0359999999999996</v>
      </c>
      <c r="BH72" s="19">
        <v>5</v>
      </c>
      <c r="BI72" s="20">
        <v>-8.3249999999999993</v>
      </c>
      <c r="BJ72" s="20">
        <v>6.6890000000000001</v>
      </c>
      <c r="BK72" s="19">
        <v>2.37</v>
      </c>
      <c r="BL72" s="19">
        <v>2.7949999999999999</v>
      </c>
    </row>
    <row r="73" spans="1:64">
      <c r="A73" s="19" t="str">
        <f>VLOOKUP(B73,'Code matching'!$D$2:$E$251,2,FALSE)</f>
        <v>Bosnia and Herzegovina</v>
      </c>
      <c r="B73" s="26" t="s">
        <v>112</v>
      </c>
      <c r="C73" s="26" t="s">
        <v>1107</v>
      </c>
      <c r="D73" s="19">
        <v>70</v>
      </c>
      <c r="E73" s="15">
        <f>_xlfn.IFNA(INDEX(Confirmedcases!E:E,MATCH(B73,Confirmedcases!D:D,0)),_xlfn.IFNA(INDEX(Confirmedcases!L:L,MATCH(B73,Confirmedcases!K:K,0)),0))</f>
        <v>14325</v>
      </c>
      <c r="F73" s="15">
        <f>_xlfn.IFNA(INDEX(Confirmeddeaths!E:E,MATCH(B73,Confirmeddeaths!D:D,0)),_xlfn.IFNA(INDEX(Confirmeddeaths!L:L,MATCH(B73,Confirmeddeaths!K:K,0)),0))</f>
        <v>402</v>
      </c>
      <c r="G73" s="15">
        <f>_xlfn.IFNA(INDEX(Stringencyindex!$1:$1048576,MATCH(Data!$B73,Stringencyindex!B:B,0),MATCH(G$1,Stringencyindex!$1:$1,0)),"")</f>
        <v>43.849989494994077</v>
      </c>
      <c r="H73" s="15">
        <f>_xlfn.IFNA(INDEX(Stringencyindex!$1:$1048576,MATCH(Data!$B73,Stringencyindex!B:B,0),MATCH(H$1,Stringencyindex!$1:$1,0)),"")</f>
        <v>-35.719517725279722</v>
      </c>
      <c r="I73" s="15">
        <f>_xlfn.IFNA(INDEX(Policy!D:D,MATCH(Data!B73,Policy!A:A,0)),"")</f>
        <v>3.64</v>
      </c>
      <c r="J73" s="19">
        <v>3301</v>
      </c>
      <c r="K73" s="35">
        <v>19781.950020356839</v>
      </c>
      <c r="L73" s="19">
        <v>20276.503428930693</v>
      </c>
      <c r="M73" s="19">
        <v>0.77398875137107914</v>
      </c>
      <c r="N73" s="19">
        <v>0.20017400307051278</v>
      </c>
      <c r="O73" s="19">
        <v>0.18451868544669847</v>
      </c>
      <c r="P73" s="19">
        <v>0.41367035279679931</v>
      </c>
      <c r="Q73" s="19">
        <v>0.56852675855186285</v>
      </c>
      <c r="R73" s="19">
        <v>7.0337961117564129E-2</v>
      </c>
      <c r="S73" s="19">
        <v>7.9303062960850323E-2</v>
      </c>
      <c r="T73" s="19">
        <v>0.15055154601360807</v>
      </c>
      <c r="U73" s="19">
        <v>4.6941822012882876E-2</v>
      </c>
      <c r="V73" s="19">
        <v>0.19644386411479664</v>
      </c>
      <c r="W73" s="19">
        <v>9.1259173917033615E-2</v>
      </c>
      <c r="X73" s="19">
        <v>0.36516256982747125</v>
      </c>
      <c r="Y73" s="19">
        <v>10.900602689107727</v>
      </c>
      <c r="Z73" s="19">
        <v>2191.6751766719995</v>
      </c>
      <c r="AA73" s="19">
        <v>22.228380000000001</v>
      </c>
      <c r="AB73" s="19">
        <v>0</v>
      </c>
      <c r="AC73" s="35">
        <v>69.680000000000007</v>
      </c>
      <c r="AD73" s="35">
        <v>29.6</v>
      </c>
      <c r="AE73" s="19">
        <v>3.5</v>
      </c>
      <c r="AF73" s="19">
        <f t="shared" si="9"/>
        <v>11553.5</v>
      </c>
      <c r="AG73" s="19">
        <f t="shared" si="10"/>
        <v>3301</v>
      </c>
      <c r="AH73" s="19">
        <v>10.79</v>
      </c>
      <c r="AI73" s="19">
        <v>20.824000000000002</v>
      </c>
      <c r="AJ73" s="19">
        <v>9279.013379</v>
      </c>
      <c r="AK73" s="19">
        <v>625.77246100000002</v>
      </c>
      <c r="AL73" s="19">
        <v>1133.0267490000001</v>
      </c>
      <c r="AM73" s="19">
        <v>5423.3461689999986</v>
      </c>
      <c r="AN73" s="19">
        <v>438.34899999999999</v>
      </c>
      <c r="AO73" s="19">
        <v>939.42899999999997</v>
      </c>
      <c r="AP73" s="19">
        <v>719.09</v>
      </c>
      <c r="AQ73" s="19">
        <v>1273.8553850000001</v>
      </c>
      <c r="AR73" s="35">
        <f t="shared" si="11"/>
        <v>3136.5772099999999</v>
      </c>
      <c r="AS73" s="35">
        <f t="shared" si="12"/>
        <v>1377.778</v>
      </c>
      <c r="AT73" s="19">
        <v>0</v>
      </c>
      <c r="AW73" s="20">
        <f t="shared" si="13"/>
        <v>3.64</v>
      </c>
      <c r="AX73" s="20">
        <f t="shared" si="14"/>
        <v>-1.82</v>
      </c>
      <c r="AY73" s="47">
        <v>0</v>
      </c>
      <c r="AZ73" s="47">
        <v>0</v>
      </c>
      <c r="BA73" s="47">
        <v>0</v>
      </c>
      <c r="BB73" s="47">
        <v>0</v>
      </c>
      <c r="BC73" s="47">
        <f t="shared" si="15"/>
        <v>1</v>
      </c>
      <c r="BD73" s="19">
        <v>51.549059035914247</v>
      </c>
      <c r="BE73" s="19">
        <v>0.74399999999999999</v>
      </c>
      <c r="BF73" s="19">
        <v>0.76800000000000002</v>
      </c>
      <c r="BG73" s="19">
        <v>0.85399999999999998</v>
      </c>
      <c r="BH73" s="19">
        <v>5</v>
      </c>
      <c r="BI73" s="20">
        <v>-3.2</v>
      </c>
      <c r="BJ73" s="20">
        <v>3.4</v>
      </c>
      <c r="BK73" s="19">
        <v>-0.64</v>
      </c>
      <c r="BL73" s="19">
        <v>1.373</v>
      </c>
    </row>
    <row r="74" spans="1:64">
      <c r="A74" s="19" t="str">
        <f>VLOOKUP(B74,'Code matching'!$D$2:$E$251,2,FALSE)</f>
        <v>Belarus</v>
      </c>
      <c r="B74" s="26" t="s">
        <v>97</v>
      </c>
      <c r="C74" s="26" t="s">
        <v>1107</v>
      </c>
      <c r="D74" s="19">
        <v>112</v>
      </c>
      <c r="E74" s="15">
        <f>_xlfn.IFNA(INDEX(Confirmedcases!E:E,MATCH(B74,Confirmedcases!D:D,0)),_xlfn.IFNA(INDEX(Confirmedcases!L:L,MATCH(B74,Confirmedcases!K:K,0)),0))</f>
        <v>68850</v>
      </c>
      <c r="F74" s="15">
        <f>_xlfn.IFNA(INDEX(Confirmeddeaths!E:E,MATCH(B74,Confirmeddeaths!D:D,0)),_xlfn.IFNA(INDEX(Confirmeddeaths!L:L,MATCH(B74,Confirmeddeaths!K:K,0)),0))</f>
        <v>587</v>
      </c>
      <c r="G74" s="15">
        <f>_xlfn.IFNA(INDEX(Stringencyindex!$1:$1048576,MATCH(Data!$B74,Stringencyindex!B:B,0),MATCH(G$1,Stringencyindex!$1:$1,0)),"")</f>
        <v>7.8315537823991725</v>
      </c>
      <c r="H74" s="15">
        <f>_xlfn.IFNA(INDEX(Stringencyindex!$1:$1048576,MATCH(Data!$B74,Stringencyindex!B:B,0),MATCH(H$1,Stringencyindex!$1:$1,0)),"")</f>
        <v>-6.3072618295030551</v>
      </c>
      <c r="I74" s="15">
        <f>_xlfn.IFNA(INDEX(Policy!D:D,MATCH(Data!B74,Policy!A:A,0)),"")</f>
        <v>1.2</v>
      </c>
      <c r="J74" s="19">
        <v>9452.4110000000001</v>
      </c>
      <c r="K74" s="35">
        <v>59662.253540711637</v>
      </c>
      <c r="L74" s="19">
        <v>60318.566245599111</v>
      </c>
      <c r="M74" s="19">
        <v>0.53900823080489602</v>
      </c>
      <c r="N74" s="19">
        <v>0.15624034570523954</v>
      </c>
      <c r="O74" s="19">
        <v>0.25879031545269959</v>
      </c>
      <c r="P74" s="19">
        <v>0.70425333313646188</v>
      </c>
      <c r="Q74" s="19">
        <v>0.69282227797780016</v>
      </c>
      <c r="R74" s="19">
        <v>7.4776014024218337E-2</v>
      </c>
      <c r="S74" s="19">
        <v>5.4389174364727427E-2</v>
      </c>
      <c r="T74" s="19">
        <v>0.25073903958269222</v>
      </c>
      <c r="U74" s="19">
        <v>6.270595649590073E-2</v>
      </c>
      <c r="V74" s="19">
        <v>0.12746950840835145</v>
      </c>
      <c r="W74" s="19">
        <v>0.13200039759778076</v>
      </c>
      <c r="X74" s="19">
        <v>0.29791990952632907</v>
      </c>
      <c r="Y74" s="19">
        <v>2.2684473343476319</v>
      </c>
      <c r="Z74" s="19">
        <v>1419.4128660480001</v>
      </c>
      <c r="AA74" s="19">
        <v>19.282540000000001</v>
      </c>
      <c r="AB74" s="19">
        <v>0</v>
      </c>
      <c r="AC74" s="35">
        <v>60.54</v>
      </c>
      <c r="AD74" s="35">
        <v>100</v>
      </c>
      <c r="AE74" s="19">
        <v>11</v>
      </c>
      <c r="AF74" s="19">
        <f t="shared" si="9"/>
        <v>103976.52100000001</v>
      </c>
      <c r="AG74" s="19">
        <f t="shared" si="10"/>
        <v>9452.4110000000001</v>
      </c>
      <c r="AH74" s="19" t="s">
        <v>672</v>
      </c>
      <c r="AI74" s="19">
        <v>4.1660000000000004</v>
      </c>
      <c r="AJ74" s="19">
        <v>42446.941399999996</v>
      </c>
      <c r="AK74" s="19">
        <v>8477.2975999999999</v>
      </c>
      <c r="AL74" s="19">
        <v>5243.0540000000001</v>
      </c>
      <c r="AM74" s="19">
        <v>20005.789799999999</v>
      </c>
      <c r="AN74" s="19">
        <v>3845.7</v>
      </c>
      <c r="AO74" s="19">
        <v>870.5</v>
      </c>
      <c r="AP74" s="19">
        <v>4004.5999999999995</v>
      </c>
      <c r="AQ74" s="19">
        <v>11085.4954</v>
      </c>
      <c r="AR74" s="35">
        <f t="shared" si="11"/>
        <v>18436.551599999999</v>
      </c>
      <c r="AS74" s="35">
        <f t="shared" si="12"/>
        <v>4716.2</v>
      </c>
      <c r="AT74" s="19">
        <v>0</v>
      </c>
      <c r="AW74" s="20">
        <f t="shared" si="13"/>
        <v>1.2</v>
      </c>
      <c r="AX74" s="20">
        <f t="shared" si="14"/>
        <v>-0.6</v>
      </c>
      <c r="AY74" s="47">
        <v>0</v>
      </c>
      <c r="AZ74" s="47">
        <v>0</v>
      </c>
      <c r="BA74" s="47">
        <v>0</v>
      </c>
      <c r="BB74" s="47">
        <v>0</v>
      </c>
      <c r="BC74" s="47">
        <f t="shared" si="15"/>
        <v>1</v>
      </c>
      <c r="BD74" s="19">
        <v>98.65828495030415</v>
      </c>
      <c r="BE74" s="19">
        <v>2.3620000000000001</v>
      </c>
      <c r="BF74" s="19">
        <v>1.9499999999999997</v>
      </c>
      <c r="BG74" s="19">
        <v>2.391</v>
      </c>
      <c r="BH74" s="19">
        <v>6.789913160000002</v>
      </c>
      <c r="BI74" s="20">
        <v>-4</v>
      </c>
      <c r="BJ74" s="20">
        <v>1</v>
      </c>
      <c r="BK74" s="19">
        <v>5.6079999999999997</v>
      </c>
      <c r="BL74" s="19">
        <v>5.593</v>
      </c>
    </row>
    <row r="75" spans="1:64">
      <c r="A75" s="19" t="str">
        <f>VLOOKUP(B75,'Code matching'!$D$2:$E$251,2,FALSE)</f>
        <v>Belize</v>
      </c>
      <c r="B75" s="26" t="s">
        <v>101</v>
      </c>
      <c r="C75" s="26" t="s">
        <v>1107</v>
      </c>
      <c r="D75" s="19">
        <v>84</v>
      </c>
      <c r="E75" s="15">
        <f>_xlfn.IFNA(INDEX(Confirmedcases!E:E,MATCH(B75,Confirmedcases!D:D,0)),_xlfn.IFNA(INDEX(Confirmedcases!L:L,MATCH(B75,Confirmedcases!K:K,0)),0))</f>
        <v>153</v>
      </c>
      <c r="F75" s="15">
        <f>_xlfn.IFNA(INDEX(Confirmeddeaths!E:E,MATCH(B75,Confirmeddeaths!D:D,0)),_xlfn.IFNA(INDEX(Confirmeddeaths!L:L,MATCH(B75,Confirmeddeaths!K:K,0)),0))</f>
        <v>2</v>
      </c>
      <c r="G75" s="15">
        <f>_xlfn.IFNA(INDEX(Stringencyindex!$1:$1048576,MATCH(Data!$B75,Stringencyindex!B:B,0),MATCH(G$1,Stringencyindex!$1:$1,0)),"")</f>
        <v>44.001438200634688</v>
      </c>
      <c r="H75" s="15">
        <f>_xlfn.IFNA(INDEX(Stringencyindex!$1:$1048576,MATCH(Data!$B75,Stringencyindex!B:B,0),MATCH(H$1,Stringencyindex!$1:$1,0)),"")</f>
        <v>-34.728090703076091</v>
      </c>
      <c r="I75" s="15">
        <f>_xlfn.IFNA(INDEX(Policy!D:D,MATCH(Data!B75,Policy!A:A,0)),"")</f>
        <v>1</v>
      </c>
      <c r="J75" s="19">
        <v>390.35300000000001</v>
      </c>
      <c r="K75" s="35">
        <v>1871.203164</v>
      </c>
      <c r="L75" s="19">
        <v>1910.5025012103622</v>
      </c>
      <c r="M75" s="19">
        <v>0.72018482489055902</v>
      </c>
      <c r="N75" s="19">
        <v>0.16355644666919769</v>
      </c>
      <c r="O75" s="19">
        <v>0.20240691753127027</v>
      </c>
      <c r="P75" s="19">
        <v>0.5546497491386243</v>
      </c>
      <c r="Q75" s="19">
        <v>0.62102877007533752</v>
      </c>
      <c r="R75" s="19">
        <v>0.10989063315039607</v>
      </c>
      <c r="S75" s="19">
        <v>3.7118129431020649E-2</v>
      </c>
      <c r="T75" s="19">
        <v>6.402294088307553E-2</v>
      </c>
      <c r="U75" s="19">
        <v>3.6232182487211634E-2</v>
      </c>
      <c r="V75" s="19">
        <v>0.2417067805488195</v>
      </c>
      <c r="W75" s="19">
        <v>0.10722815045814968</v>
      </c>
      <c r="X75" s="19">
        <v>0.40380118273428495</v>
      </c>
      <c r="Y75" s="19">
        <v>4.9708025051112656</v>
      </c>
      <c r="Z75" s="19">
        <v>99.46575812727643</v>
      </c>
      <c r="AA75" s="19">
        <v>10.148020000000001</v>
      </c>
      <c r="AB75" s="19">
        <v>0</v>
      </c>
      <c r="AC75" s="35">
        <v>74.19</v>
      </c>
      <c r="AD75" s="35">
        <v>64.599999999999994</v>
      </c>
      <c r="AE75" s="19">
        <v>1.3</v>
      </c>
      <c r="AF75" s="19">
        <f t="shared" si="9"/>
        <v>507.45890000000003</v>
      </c>
      <c r="AG75" s="19">
        <f t="shared" si="10"/>
        <v>390.35300000000001</v>
      </c>
      <c r="AH75" s="19" t="s">
        <v>672</v>
      </c>
      <c r="AI75" s="19">
        <v>33.012</v>
      </c>
      <c r="AJ75" s="19">
        <v>1066.4955379799999</v>
      </c>
      <c r="AK75" s="19">
        <v>28.435239000000003</v>
      </c>
      <c r="AL75" s="19">
        <v>23.093564999999998</v>
      </c>
      <c r="AM75" s="19">
        <v>400.01319599999994</v>
      </c>
      <c r="AN75" s="19">
        <v>24.79924587</v>
      </c>
      <c r="AO75" s="19">
        <v>489.98023842999999</v>
      </c>
      <c r="AP75" s="19">
        <v>100.17405367999993</v>
      </c>
      <c r="AQ75" s="19">
        <v>143.82231899999999</v>
      </c>
      <c r="AR75" s="35">
        <f t="shared" si="11"/>
        <v>566.30828830000007</v>
      </c>
      <c r="AS75" s="35">
        <f t="shared" si="12"/>
        <v>514.77948430000004</v>
      </c>
      <c r="AT75" s="19">
        <v>0</v>
      </c>
      <c r="AW75" s="20">
        <f t="shared" si="13"/>
        <v>1</v>
      </c>
      <c r="AX75" s="20">
        <f t="shared" si="14"/>
        <v>-0.5</v>
      </c>
      <c r="AY75" s="47">
        <v>0</v>
      </c>
      <c r="AZ75" s="47">
        <v>0</v>
      </c>
      <c r="BA75" s="47">
        <v>0</v>
      </c>
      <c r="BB75" s="47">
        <v>0</v>
      </c>
      <c r="BC75" s="47">
        <f t="shared" si="15"/>
        <v>1</v>
      </c>
      <c r="BD75" s="19">
        <v>51.2</v>
      </c>
      <c r="BE75" s="19">
        <v>3.0179999999999998</v>
      </c>
      <c r="BF75" s="19">
        <v>2.9590000000000001</v>
      </c>
      <c r="BG75" s="19">
        <v>2.9060000000000001</v>
      </c>
      <c r="BH75" s="19">
        <v>12.628288829839999</v>
      </c>
      <c r="BI75" s="20">
        <v>-13.5</v>
      </c>
      <c r="BJ75" s="20">
        <v>6.7</v>
      </c>
      <c r="BK75" s="19">
        <v>0.999</v>
      </c>
      <c r="BL75" s="19">
        <v>1.4019999999999999</v>
      </c>
    </row>
    <row r="76" spans="1:64">
      <c r="A76" s="19" t="str">
        <f>VLOOKUP(B76,'Code matching'!$D$2:$E$251,2,FALSE)</f>
        <v>Bolivia (Plurinational State of)</v>
      </c>
      <c r="B76" s="26" t="s">
        <v>108</v>
      </c>
      <c r="C76" s="26" t="s">
        <v>1107</v>
      </c>
      <c r="D76" s="19">
        <v>68</v>
      </c>
      <c r="E76" s="15">
        <f>_xlfn.IFNA(INDEX(Confirmedcases!E:E,MATCH(B76,Confirmedcases!D:D,0)),_xlfn.IFNA(INDEX(Confirmedcases!L:L,MATCH(B76,Confirmedcases!K:K,0)),0))</f>
        <v>89055</v>
      </c>
      <c r="F76" s="15">
        <f>_xlfn.IFNA(INDEX(Confirmeddeaths!E:E,MATCH(B76,Confirmeddeaths!D:D,0)),_xlfn.IFNA(INDEX(Confirmeddeaths!L:L,MATCH(B76,Confirmeddeaths!K:K,0)),0))</f>
        <v>3687</v>
      </c>
      <c r="G76" s="15">
        <f>_xlfn.IFNA(INDEX(Stringencyindex!$1:$1048576,MATCH(Data!$B76,Stringencyindex!B:B,0),MATCH(G$1,Stringencyindex!$1:$1,0)),"")</f>
        <v>57.860799578258735</v>
      </c>
      <c r="H76" s="15">
        <f>_xlfn.IFNA(INDEX(Stringencyindex!$1:$1048576,MATCH(Data!$B76,Stringencyindex!B:B,0),MATCH(H$1,Stringencyindex!$1:$1,0)),"")</f>
        <v>-45.538867913219676</v>
      </c>
      <c r="I76" s="15">
        <f>_xlfn.IFNA(INDEX(Policy!D:D,MATCH(Data!B76,Policy!A:A,0)),"")</f>
        <v>0.97995283018867929</v>
      </c>
      <c r="J76" s="19">
        <v>11513.1</v>
      </c>
      <c r="K76" s="35">
        <v>40287.647930535451</v>
      </c>
      <c r="L76" s="19">
        <v>41496.269267242584</v>
      </c>
      <c r="M76" s="19">
        <v>0.67010377257500664</v>
      </c>
      <c r="N76" s="19">
        <v>0.17525644670199289</v>
      </c>
      <c r="O76" s="19">
        <v>0.20166089237669307</v>
      </c>
      <c r="P76" s="19">
        <v>0.25988795065688536</v>
      </c>
      <c r="Q76" s="19">
        <v>0.31121169567469226</v>
      </c>
      <c r="R76" s="19">
        <v>0.1322457854350314</v>
      </c>
      <c r="S76" s="19">
        <v>0.15026869304927265</v>
      </c>
      <c r="T76" s="19">
        <v>0.11912970110222866</v>
      </c>
      <c r="U76" s="19">
        <v>3.2902926645376231E-2</v>
      </c>
      <c r="V76" s="19">
        <v>0.10810554310822083</v>
      </c>
      <c r="W76" s="19">
        <v>0.10614854264302392</v>
      </c>
      <c r="X76" s="19">
        <v>0.35119880801684628</v>
      </c>
      <c r="Y76" s="19">
        <v>3.157243841984859</v>
      </c>
      <c r="Z76" s="19">
        <v>1338.7029614399999</v>
      </c>
      <c r="AA76" s="19">
        <v>14.034929999999999</v>
      </c>
      <c r="AB76" s="19">
        <v>0.1696790230425185</v>
      </c>
      <c r="AC76" s="35">
        <v>79.62</v>
      </c>
      <c r="AD76" s="35">
        <v>100</v>
      </c>
      <c r="AE76" s="19">
        <v>1.1000000000000001</v>
      </c>
      <c r="AF76" s="19">
        <f t="shared" si="9"/>
        <v>12664.410000000002</v>
      </c>
      <c r="AG76" s="19">
        <f t="shared" si="10"/>
        <v>11513.1</v>
      </c>
      <c r="AH76" s="19">
        <v>73.22</v>
      </c>
      <c r="AI76" s="19">
        <v>67.75</v>
      </c>
      <c r="AJ76" s="19">
        <v>10530.512435000001</v>
      </c>
      <c r="AK76" s="19">
        <v>3168.7605600000002</v>
      </c>
      <c r="AL76" s="19">
        <v>51.574103999999998</v>
      </c>
      <c r="AM76" s="19">
        <v>5844.4027710000009</v>
      </c>
      <c r="AN76" s="19">
        <v>431.02800000000002</v>
      </c>
      <c r="AO76" s="19">
        <v>822.8</v>
      </c>
      <c r="AP76" s="19">
        <v>211.94700000000012</v>
      </c>
      <c r="AQ76" s="19">
        <v>951.72706900000003</v>
      </c>
      <c r="AR76" s="35">
        <f t="shared" si="11"/>
        <v>4474.1626640000004</v>
      </c>
      <c r="AS76" s="35">
        <f t="shared" si="12"/>
        <v>1253.828</v>
      </c>
      <c r="AT76" s="19">
        <v>3.4261844385414152E-2</v>
      </c>
      <c r="AW76" s="20">
        <f t="shared" si="13"/>
        <v>0.97995283018867929</v>
      </c>
      <c r="AX76" s="20">
        <f t="shared" si="14"/>
        <v>-0.48997641509433965</v>
      </c>
      <c r="AY76" s="47">
        <v>0</v>
      </c>
      <c r="AZ76" s="47">
        <v>0</v>
      </c>
      <c r="BA76" s="47">
        <v>0</v>
      </c>
      <c r="BB76" s="47">
        <v>0</v>
      </c>
      <c r="BC76" s="47">
        <f t="shared" si="15"/>
        <v>1</v>
      </c>
      <c r="BD76" s="19">
        <v>51.2</v>
      </c>
      <c r="BE76" s="19">
        <v>1.1740000000000004</v>
      </c>
      <c r="BF76" s="19">
        <v>1.3659999999999997</v>
      </c>
      <c r="BG76" s="19">
        <v>1.4969999999999999</v>
      </c>
      <c r="BH76" s="19">
        <v>5.7193111534320007</v>
      </c>
      <c r="BI76" s="20">
        <v>-5.9</v>
      </c>
      <c r="BJ76" s="20">
        <v>2.2000000000000002</v>
      </c>
      <c r="BK76" s="19">
        <v>2.262</v>
      </c>
      <c r="BL76" s="19">
        <v>4.3520000000000003</v>
      </c>
    </row>
    <row r="77" spans="1:64">
      <c r="A77" s="19" t="str">
        <f>VLOOKUP(B77,'Code matching'!$D$2:$E$251,2,FALSE)</f>
        <v>Brazil</v>
      </c>
      <c r="B77" s="26" t="s">
        <v>118</v>
      </c>
      <c r="C77" s="26" t="s">
        <v>1107</v>
      </c>
      <c r="D77" s="19">
        <v>76</v>
      </c>
      <c r="E77" s="15">
        <f>_xlfn.IFNA(INDEX(Confirmedcases!E:E,MATCH(B77,Confirmedcases!D:D,0)),_xlfn.IFNA(INDEX(Confirmedcases!L:L,MATCH(B77,Confirmedcases!K:K,0)),0))</f>
        <v>3012412</v>
      </c>
      <c r="F77" s="15">
        <f>_xlfn.IFNA(INDEX(Confirmeddeaths!E:E,MATCH(B77,Confirmeddeaths!D:D,0)),_xlfn.IFNA(INDEX(Confirmeddeaths!L:L,MATCH(B77,Confirmeddeaths!K:K,0)),0))</f>
        <v>100477</v>
      </c>
      <c r="G77" s="15">
        <f>_xlfn.IFNA(INDEX(Stringencyindex!$1:$1048576,MATCH(Data!$B77,Stringencyindex!B:B,0),MATCH(G$1,Stringencyindex!$1:$1,0)),"")</f>
        <v>48.678057466229376</v>
      </c>
      <c r="H77" s="15">
        <f>_xlfn.IFNA(INDEX(Stringencyindex!$1:$1048576,MATCH(Data!$B77,Stringencyindex!B:B,0),MATCH(H$1,Stringencyindex!$1:$1,0)),"")</f>
        <v>-38.704989131268441</v>
      </c>
      <c r="I77" s="15">
        <f>_xlfn.IFNA(INDEX(Policy!D:D,MATCH(Data!B77,Policy!A:A,0)),"")</f>
        <v>11.8</v>
      </c>
      <c r="J77" s="19">
        <v>211049.527</v>
      </c>
      <c r="K77" s="35">
        <v>1868613.0922968916</v>
      </c>
      <c r="L77" s="19">
        <v>1887298.5579301082</v>
      </c>
      <c r="M77" s="19">
        <v>0.64332510137593446</v>
      </c>
      <c r="N77" s="19">
        <v>0.1971613519419457</v>
      </c>
      <c r="O77" s="19">
        <v>0.15826284029646126</v>
      </c>
      <c r="P77" s="19">
        <v>0.1480534444695126</v>
      </c>
      <c r="Q77" s="19">
        <v>0.14276715272751409</v>
      </c>
      <c r="R77" s="19">
        <v>5.1048209174113755E-2</v>
      </c>
      <c r="S77" s="19">
        <v>4.4787926847554033E-2</v>
      </c>
      <c r="T77" s="19">
        <v>0.11308945696720595</v>
      </c>
      <c r="U77" s="19">
        <v>5.799338687155494E-2</v>
      </c>
      <c r="V77" s="19">
        <v>0.15695157499285478</v>
      </c>
      <c r="W77" s="19">
        <v>7.8348182034268826E-2</v>
      </c>
      <c r="X77" s="19">
        <v>0.49778126311261911</v>
      </c>
      <c r="Y77" s="19">
        <v>0.17835802674058754</v>
      </c>
      <c r="Z77" s="19">
        <v>3294.3084255039998</v>
      </c>
      <c r="AA77" s="19">
        <v>18.817720000000001</v>
      </c>
      <c r="AB77" s="19">
        <v>0</v>
      </c>
      <c r="AC77" s="35">
        <v>66.25</v>
      </c>
      <c r="AD77" s="35">
        <v>78.3</v>
      </c>
      <c r="AE77" s="19">
        <v>2.2000000000000002</v>
      </c>
      <c r="AF77" s="19">
        <f t="shared" si="9"/>
        <v>464308.95940000005</v>
      </c>
      <c r="AG77" s="19">
        <f t="shared" si="10"/>
        <v>211049.527</v>
      </c>
      <c r="AH77" s="19">
        <v>38.270000000000003</v>
      </c>
      <c r="AI77" s="19">
        <v>32.646999999999998</v>
      </c>
      <c r="AJ77" s="19">
        <v>273910.25993299996</v>
      </c>
      <c r="AK77" s="19">
        <v>29670.758848999998</v>
      </c>
      <c r="AL77" s="19">
        <v>40752.868001999996</v>
      </c>
      <c r="AM77" s="19">
        <v>169464.12808199998</v>
      </c>
      <c r="AN77" s="19">
        <v>5879.6610000000001</v>
      </c>
      <c r="AO77" s="19">
        <v>5917.0709999999999</v>
      </c>
      <c r="AP77" s="19">
        <v>22225.772999999997</v>
      </c>
      <c r="AQ77" s="19">
        <v>26233.496436000001</v>
      </c>
      <c r="AR77" s="35">
        <f t="shared" si="11"/>
        <v>82220.358850999997</v>
      </c>
      <c r="AS77" s="35">
        <f t="shared" si="12"/>
        <v>11796.732</v>
      </c>
      <c r="AT77" s="19">
        <v>0</v>
      </c>
      <c r="AW77" s="20">
        <f t="shared" si="13"/>
        <v>11.8</v>
      </c>
      <c r="AX77" s="20">
        <f t="shared" si="14"/>
        <v>-5.9</v>
      </c>
      <c r="AY77" s="47">
        <v>0</v>
      </c>
      <c r="AZ77" s="47">
        <v>0</v>
      </c>
      <c r="BA77" s="47">
        <v>0</v>
      </c>
      <c r="BB77" s="47">
        <v>0</v>
      </c>
      <c r="BC77" s="47">
        <f t="shared" si="15"/>
        <v>1</v>
      </c>
      <c r="BD77" s="19">
        <v>92.35350478721908</v>
      </c>
      <c r="BE77" s="19">
        <v>5.6530000000000005</v>
      </c>
      <c r="BF77" s="19">
        <v>5.5549999999999997</v>
      </c>
      <c r="BG77" s="19">
        <v>5.9350000000000005</v>
      </c>
      <c r="BH77" s="19">
        <v>11.820470779519999</v>
      </c>
      <c r="BI77" s="20">
        <v>-8</v>
      </c>
      <c r="BJ77" s="20">
        <v>2.2000000000000002</v>
      </c>
      <c r="BK77" s="19">
        <v>3.5550000000000002</v>
      </c>
      <c r="BL77" s="19">
        <v>3.3050000000000002</v>
      </c>
    </row>
    <row r="78" spans="1:64">
      <c r="A78" s="19" t="str">
        <f>VLOOKUP(B78,'Code matching'!$D$2:$E$251,2,FALSE)</f>
        <v>Barbados</v>
      </c>
      <c r="B78" s="26" t="s">
        <v>95</v>
      </c>
      <c r="C78" s="26" t="s">
        <v>1107</v>
      </c>
      <c r="D78" s="19">
        <v>52</v>
      </c>
      <c r="E78" s="15">
        <f>_xlfn.IFNA(INDEX(Confirmedcases!E:E,MATCH(B78,Confirmedcases!D:D,0)),_xlfn.IFNA(INDEX(Confirmedcases!L:L,MATCH(B78,Confirmedcases!K:K,0)),0))</f>
        <v>142</v>
      </c>
      <c r="F78" s="15">
        <f>_xlfn.IFNA(INDEX(Confirmeddeaths!E:E,MATCH(B78,Confirmeddeaths!D:D,0)),_xlfn.IFNA(INDEX(Confirmeddeaths!L:L,MATCH(B78,Confirmeddeaths!K:K,0)),0))</f>
        <v>7</v>
      </c>
      <c r="G78" s="15">
        <f>_xlfn.IFNA(INDEX(Stringencyindex!$1:$1048576,MATCH(Data!$B78,Stringencyindex!B:B,0),MATCH(G$1,Stringencyindex!$1:$1,0)),"")</f>
        <v>41.733123289710278</v>
      </c>
      <c r="H78" s="15">
        <f>_xlfn.IFNA(INDEX(Stringencyindex!$1:$1048576,MATCH(Data!$B78,Stringencyindex!B:B,0),MATCH(H$1,Stringencyindex!$1:$1,0)),"")</f>
        <v>-34.745527247840158</v>
      </c>
      <c r="I78" s="15">
        <f>_xlfn.IFNA(INDEX(Policy!D:D,MATCH(Data!B78,Policy!A:A,0)),"")</f>
        <v>2</v>
      </c>
      <c r="J78" s="19">
        <v>287.02499999999998</v>
      </c>
      <c r="K78" s="35">
        <v>5086.693295</v>
      </c>
      <c r="L78" s="19">
        <v>5086.6910770441154</v>
      </c>
      <c r="M78" s="19">
        <v>0.77681056864270803</v>
      </c>
      <c r="N78" s="19">
        <v>0.12491845077913234</v>
      </c>
      <c r="O78" s="19">
        <v>0.13783993133401609</v>
      </c>
      <c r="P78" s="19">
        <v>0.36949974964039972</v>
      </c>
      <c r="Q78" s="19">
        <v>0.43904421674002264</v>
      </c>
      <c r="R78" s="19">
        <v>1.4800833209432294E-2</v>
      </c>
      <c r="S78" s="19">
        <v>2.8633902259466822E-2</v>
      </c>
      <c r="T78" s="19">
        <v>6.1130160536109784E-2</v>
      </c>
      <c r="U78" s="19">
        <v>5.9287342968483647E-2</v>
      </c>
      <c r="V78" s="19">
        <v>0.24107152156175421</v>
      </c>
      <c r="W78" s="19">
        <v>0.12640294709325162</v>
      </c>
      <c r="X78" s="19">
        <v>0.46867329237150163</v>
      </c>
      <c r="Y78" s="19">
        <v>2.0874386257467719</v>
      </c>
      <c r="Z78" s="19">
        <v>108.31719028999998</v>
      </c>
      <c r="AA78" s="19">
        <v>17.855879999999999</v>
      </c>
      <c r="AB78" s="19">
        <v>0</v>
      </c>
      <c r="AC78" s="35">
        <v>50.69</v>
      </c>
      <c r="AD78" s="35">
        <v>68.3</v>
      </c>
      <c r="AE78" s="19">
        <v>5.8</v>
      </c>
      <c r="AF78" s="19">
        <f t="shared" si="9"/>
        <v>1664.7449999999999</v>
      </c>
      <c r="AG78" s="19">
        <f t="shared" si="10"/>
        <v>287.02499999999998</v>
      </c>
      <c r="AH78" s="19" t="s">
        <v>672</v>
      </c>
      <c r="AI78" s="19">
        <v>16.670999999999999</v>
      </c>
      <c r="AJ78" s="19">
        <v>1805.4597509999999</v>
      </c>
      <c r="AK78" s="19">
        <v>18.835429999999999</v>
      </c>
      <c r="AL78" s="19">
        <v>44.605968000000004</v>
      </c>
      <c r="AM78" s="19">
        <v>394.26835299999999</v>
      </c>
      <c r="AN78" s="19">
        <v>0</v>
      </c>
      <c r="AO78" s="19">
        <v>1125.4000000000001</v>
      </c>
      <c r="AP78" s="19">
        <v>222.34999999999991</v>
      </c>
      <c r="AQ78" s="19">
        <v>393.32913000000002</v>
      </c>
      <c r="AR78" s="35">
        <f t="shared" si="11"/>
        <v>1188.8413980000003</v>
      </c>
      <c r="AS78" s="35">
        <f t="shared" si="12"/>
        <v>1125.4000000000001</v>
      </c>
      <c r="AT78" s="19">
        <v>0</v>
      </c>
      <c r="AW78" s="20">
        <f t="shared" si="13"/>
        <v>2</v>
      </c>
      <c r="AX78" s="20">
        <f t="shared" si="14"/>
        <v>-1</v>
      </c>
      <c r="AY78" s="47">
        <v>0</v>
      </c>
      <c r="AZ78" s="47">
        <v>0</v>
      </c>
      <c r="BA78" s="47">
        <v>0</v>
      </c>
      <c r="BB78" s="47">
        <v>0</v>
      </c>
      <c r="BC78" s="47">
        <f t="shared" si="15"/>
        <v>1</v>
      </c>
      <c r="BD78" s="19">
        <v>24.932190908696061</v>
      </c>
      <c r="BE78" s="19">
        <v>2.6749999999999998</v>
      </c>
      <c r="BF78" s="19">
        <v>3.1520000000000001</v>
      </c>
      <c r="BG78" s="19">
        <v>3.6080000000000001</v>
      </c>
      <c r="BH78" s="19">
        <v>5</v>
      </c>
      <c r="BI78" s="20">
        <v>-7.6</v>
      </c>
      <c r="BJ78" s="20">
        <v>7.1</v>
      </c>
      <c r="BK78" s="19">
        <v>4.4640000000000004</v>
      </c>
      <c r="BL78" s="19">
        <v>1.615</v>
      </c>
    </row>
    <row r="79" spans="1:64">
      <c r="A79" s="19" t="str">
        <f>VLOOKUP(B79,'Code matching'!$D$2:$E$251,2,FALSE)</f>
        <v>Botswana</v>
      </c>
      <c r="B79" s="26" t="s">
        <v>114</v>
      </c>
      <c r="C79" s="26" t="s">
        <v>1107</v>
      </c>
      <c r="D79" s="19">
        <v>72</v>
      </c>
      <c r="E79" s="15">
        <f>_xlfn.IFNA(INDEX(Confirmedcases!E:E,MATCH(B79,Confirmedcases!D:D,0)),_xlfn.IFNA(INDEX(Confirmedcases!L:L,MATCH(B79,Confirmedcases!K:K,0)),0))</f>
        <v>804</v>
      </c>
      <c r="F79" s="15">
        <f>_xlfn.IFNA(INDEX(Confirmeddeaths!E:E,MATCH(B79,Confirmeddeaths!D:D,0)),_xlfn.IFNA(INDEX(Confirmeddeaths!L:L,MATCH(B79,Confirmeddeaths!K:K,0)),0))</f>
        <v>2</v>
      </c>
      <c r="G79" s="15">
        <f>_xlfn.IFNA(INDEX(Stringencyindex!$1:$1048576,MATCH(Data!$B79,Stringencyindex!B:B,0),MATCH(G$1,Stringencyindex!$1:$1,0)),"")</f>
        <v>44.059994376618768</v>
      </c>
      <c r="H79" s="15">
        <f>_xlfn.IFNA(INDEX(Stringencyindex!$1:$1048576,MATCH(Data!$B79,Stringencyindex!B:B,0),MATCH(H$1,Stringencyindex!$1:$1,0)),"")</f>
        <v>-35.231174585969356</v>
      </c>
      <c r="I79" s="15">
        <f>_xlfn.IFNA(INDEX(Policy!D:D,MATCH(Data!B79,Policy!A:A,0)),"")</f>
        <v>1.1000000000000001</v>
      </c>
      <c r="J79" s="19">
        <v>2303.6970000000001</v>
      </c>
      <c r="K79" s="35">
        <v>18614.604730501789</v>
      </c>
      <c r="L79" s="19">
        <v>19359.198001235101</v>
      </c>
      <c r="M79" s="19">
        <v>0.49514081147227484</v>
      </c>
      <c r="N79" s="19">
        <v>0.1865645037674751</v>
      </c>
      <c r="O79" s="19">
        <v>0.30189278002795322</v>
      </c>
      <c r="P79" s="19">
        <v>0.39355112230944822</v>
      </c>
      <c r="Q79" s="19">
        <v>0.37291939688128689</v>
      </c>
      <c r="R79" s="19">
        <v>2.1999437755789105E-2</v>
      </c>
      <c r="S79" s="19">
        <v>0.19304276035335724</v>
      </c>
      <c r="T79" s="19">
        <v>5.6789372557033063E-2</v>
      </c>
      <c r="U79" s="19">
        <v>7.2907581139995112E-2</v>
      </c>
      <c r="V79" s="19">
        <v>0.21203229213667932</v>
      </c>
      <c r="W79" s="19">
        <v>6.6727181820503675E-2</v>
      </c>
      <c r="X79" s="19">
        <v>0.37650137424244046</v>
      </c>
      <c r="Y79" s="19">
        <v>0.26804215063135367</v>
      </c>
      <c r="Z79" s="19">
        <v>50.097077953000003</v>
      </c>
      <c r="AA79" s="19">
        <v>7.863804</v>
      </c>
      <c r="AB79" s="19">
        <v>0.35260825441219301</v>
      </c>
      <c r="AC79" s="35">
        <v>67.64</v>
      </c>
      <c r="AD79" s="35">
        <v>100</v>
      </c>
      <c r="AE79" s="19">
        <v>1.8</v>
      </c>
      <c r="AF79" s="19">
        <f t="shared" si="9"/>
        <v>4146.6546000000008</v>
      </c>
      <c r="AG79" s="19">
        <f t="shared" si="10"/>
        <v>2303.6970000000001</v>
      </c>
      <c r="AH79" s="19" t="s">
        <v>672</v>
      </c>
      <c r="AI79" s="19">
        <v>28.373999999999999</v>
      </c>
      <c r="AJ79" s="19">
        <v>7618.9635143999994</v>
      </c>
      <c r="AK79" s="19">
        <v>14.872009</v>
      </c>
      <c r="AL79" s="19">
        <v>243.16604199999998</v>
      </c>
      <c r="AM79" s="19">
        <v>6314.9628400000001</v>
      </c>
      <c r="AN79" s="19">
        <v>51.052</v>
      </c>
      <c r="AO79" s="19">
        <v>703.70100000000002</v>
      </c>
      <c r="AP79" s="19">
        <v>291.20962339999994</v>
      </c>
      <c r="AQ79" s="19">
        <v>834.57970899999998</v>
      </c>
      <c r="AR79" s="35">
        <f t="shared" si="11"/>
        <v>1012.791051</v>
      </c>
      <c r="AS79" s="35">
        <f t="shared" si="12"/>
        <v>754.75300000000004</v>
      </c>
      <c r="AT79" s="19">
        <v>0</v>
      </c>
      <c r="AW79" s="20">
        <f t="shared" si="13"/>
        <v>1.1000000000000001</v>
      </c>
      <c r="AX79" s="20">
        <f t="shared" si="14"/>
        <v>-0.55000000000000004</v>
      </c>
      <c r="AY79" s="47">
        <v>0</v>
      </c>
      <c r="AZ79" s="47">
        <v>0</v>
      </c>
      <c r="BA79" s="47">
        <v>0</v>
      </c>
      <c r="BB79" s="47">
        <v>0</v>
      </c>
      <c r="BC79" s="47">
        <f t="shared" si="15"/>
        <v>1</v>
      </c>
      <c r="BD79" s="19">
        <v>51.2</v>
      </c>
      <c r="BE79" s="19">
        <v>-5.5239999999999991</v>
      </c>
      <c r="BF79" s="19">
        <v>-5.1950000000000003</v>
      </c>
      <c r="BG79" s="19">
        <v>-4.7699999999999996</v>
      </c>
      <c r="BH79" s="19">
        <v>5</v>
      </c>
      <c r="BI79" s="20">
        <v>-9.1</v>
      </c>
      <c r="BJ79" s="20">
        <v>4.2</v>
      </c>
      <c r="BK79" s="19">
        <v>2.1160000000000001</v>
      </c>
      <c r="BL79" s="19">
        <v>2.581</v>
      </c>
    </row>
    <row r="80" spans="1:64">
      <c r="A80" s="19" t="str">
        <f>VLOOKUP(B80,'Code matching'!$D$2:$E$251,2,FALSE)</f>
        <v>Central African Republic</v>
      </c>
      <c r="B80" s="26" t="s">
        <v>140</v>
      </c>
      <c r="C80" s="26" t="s">
        <v>1107</v>
      </c>
      <c r="D80" s="19">
        <v>140</v>
      </c>
      <c r="E80" s="15">
        <f>_xlfn.IFNA(INDEX(Confirmedcases!E:E,MATCH(B80,Confirmedcases!D:D,0)),_xlfn.IFNA(INDEX(Confirmedcases!L:L,MATCH(B80,Confirmedcases!K:K,0)),0))</f>
        <v>4641</v>
      </c>
      <c r="F80" s="15">
        <f>_xlfn.IFNA(INDEX(Confirmeddeaths!E:E,MATCH(B80,Confirmeddeaths!D:D,0)),_xlfn.IFNA(INDEX(Confirmeddeaths!L:L,MATCH(B80,Confirmeddeaths!K:K,0)),0))</f>
        <v>60</v>
      </c>
      <c r="G80" s="15">
        <f>_xlfn.IFNA(INDEX(Stringencyindex!$1:$1048576,MATCH(Data!$B80,Stringencyindex!B:B,0),MATCH(G$1,Stringencyindex!$1:$1,0)),"")</f>
        <v>37.808160623870393</v>
      </c>
      <c r="H80" s="15">
        <f>_xlfn.IFNA(INDEX(Stringencyindex!$1:$1048576,MATCH(Data!$B80,Stringencyindex!B:B,0),MATCH(H$1,Stringencyindex!$1:$1,0)),"")</f>
        <v>-30.312924477324984</v>
      </c>
      <c r="I80" s="15">
        <f>_xlfn.IFNA(INDEX(Policy!D:D,MATCH(Data!B80,Policy!A:A,0)),"")</f>
        <v>1.9</v>
      </c>
      <c r="J80" s="19">
        <v>4745.1850000000004</v>
      </c>
      <c r="K80" s="35">
        <v>2243.167108910995</v>
      </c>
      <c r="L80" s="19">
        <v>2346.3528482094234</v>
      </c>
      <c r="M80" s="19">
        <v>0.91489939913766016</v>
      </c>
      <c r="N80" s="19">
        <v>0.10921981360470881</v>
      </c>
      <c r="O80" s="19">
        <v>0.14874358177937802</v>
      </c>
      <c r="P80" s="19">
        <v>0.13668568111088047</v>
      </c>
      <c r="Q80" s="19">
        <v>0.32466886798515465</v>
      </c>
      <c r="R80" s="19">
        <v>0.31481656565652189</v>
      </c>
      <c r="S80" s="19">
        <v>3.1790924836679529E-2</v>
      </c>
      <c r="T80" s="19">
        <v>0.19310487831053005</v>
      </c>
      <c r="U80" s="19">
        <v>3.2761448695774249E-2</v>
      </c>
      <c r="V80" s="19">
        <v>0.17671878102152536</v>
      </c>
      <c r="W80" s="19">
        <v>3.8281128062928313E-2</v>
      </c>
      <c r="X80" s="19">
        <v>0.21252627341604058</v>
      </c>
      <c r="Y80" s="19">
        <v>0</v>
      </c>
      <c r="Z80" s="19">
        <v>0</v>
      </c>
      <c r="AA80" s="19">
        <v>2.250486</v>
      </c>
      <c r="AB80" s="19">
        <v>0.100961563396607</v>
      </c>
      <c r="AC80" s="35">
        <v>90.35</v>
      </c>
      <c r="AD80" s="35" t="s">
        <v>672</v>
      </c>
      <c r="AE80" s="19">
        <v>1</v>
      </c>
      <c r="AF80" s="19">
        <f t="shared" si="9"/>
        <v>4745.1850000000004</v>
      </c>
      <c r="AG80" s="19">
        <f t="shared" si="10"/>
        <v>4745.1850000000004</v>
      </c>
      <c r="AH80" s="19" t="s">
        <v>672</v>
      </c>
      <c r="AI80" s="19">
        <v>92.472999999999999</v>
      </c>
      <c r="AJ80" s="19">
        <v>275.39943406999998</v>
      </c>
      <c r="AK80" s="19">
        <v>8.2418000000000005E-2</v>
      </c>
      <c r="AL80" s="19">
        <v>38.333514000000001</v>
      </c>
      <c r="AM80" s="19">
        <v>113.77071099999999</v>
      </c>
      <c r="AN80" s="19">
        <v>0</v>
      </c>
      <c r="AO80" s="19">
        <v>0</v>
      </c>
      <c r="AP80" s="19">
        <v>123.21279106999999</v>
      </c>
      <c r="AQ80" s="19">
        <v>19.517536</v>
      </c>
      <c r="AR80" s="35">
        <f t="shared" si="11"/>
        <v>38.415931999999998</v>
      </c>
      <c r="AS80" s="35">
        <f t="shared" si="12"/>
        <v>0</v>
      </c>
      <c r="AT80" s="19">
        <v>0</v>
      </c>
      <c r="AW80" s="20">
        <f t="shared" si="13"/>
        <v>1.9</v>
      </c>
      <c r="AX80" s="20">
        <f t="shared" si="14"/>
        <v>-0.95</v>
      </c>
      <c r="AY80" s="47">
        <v>0</v>
      </c>
      <c r="AZ80" s="47">
        <v>0</v>
      </c>
      <c r="BA80" s="47">
        <v>0</v>
      </c>
      <c r="BB80" s="47">
        <v>0</v>
      </c>
      <c r="BC80" s="47">
        <f t="shared" si="15"/>
        <v>1</v>
      </c>
      <c r="BD80" s="19">
        <v>51.2</v>
      </c>
      <c r="BE80" s="19">
        <v>0.31899999999999995</v>
      </c>
      <c r="BF80" s="19">
        <v>0.29199999999999993</v>
      </c>
      <c r="BG80" s="19">
        <v>0.26199999999999996</v>
      </c>
      <c r="BH80" s="19">
        <v>5</v>
      </c>
      <c r="BI80" s="20">
        <v>0.8</v>
      </c>
      <c r="BJ80" s="20">
        <v>3.5</v>
      </c>
      <c r="BK80" s="19">
        <v>1.25</v>
      </c>
      <c r="BL80" s="19">
        <v>2.536</v>
      </c>
    </row>
    <row r="81" spans="1:64">
      <c r="A81" s="19" t="str">
        <f>VLOOKUP(B81,'Code matching'!$D$2:$E$251,2,FALSE)</f>
        <v>Canada</v>
      </c>
      <c r="B81" s="26" t="s">
        <v>136</v>
      </c>
      <c r="C81" s="26" t="s">
        <v>1107</v>
      </c>
      <c r="D81" s="19">
        <v>124</v>
      </c>
      <c r="E81" s="15">
        <f>_xlfn.IFNA(INDEX(Confirmedcases!E:E,MATCH(B81,Confirmedcases!D:D,0)),_xlfn.IFNA(INDEX(Confirmedcases!L:L,MATCH(B81,Confirmedcases!K:K,0)),0))</f>
        <v>119221</v>
      </c>
      <c r="F81" s="15">
        <f>_xlfn.IFNA(INDEX(Confirmeddeaths!E:E,MATCH(B81,Confirmeddeaths!D:D,0)),_xlfn.IFNA(INDEX(Confirmeddeaths!L:L,MATCH(B81,Confirmeddeaths!K:K,0)),0))</f>
        <v>8976</v>
      </c>
      <c r="G81" s="15">
        <f>_xlfn.IFNA(INDEX(Stringencyindex!$1:$1048576,MATCH(Data!$B81,Stringencyindex!B:B,0),MATCH(G$1,Stringencyindex!$1:$1,0)),"")</f>
        <v>44.101966404096139</v>
      </c>
      <c r="H81" s="15">
        <f>_xlfn.IFNA(INDEX(Stringencyindex!$1:$1048576,MATCH(Data!$B81,Stringencyindex!B:B,0),MATCH(H$1,Stringencyindex!$1:$1,0)),"")</f>
        <v>-34.89173078092719</v>
      </c>
      <c r="I81" s="15">
        <f>_xlfn.IFNA(INDEX(Policy!D:D,MATCH(Data!B81,Policy!A:A,0)),"")</f>
        <v>15</v>
      </c>
      <c r="J81" s="19">
        <v>37411.046999999999</v>
      </c>
      <c r="K81" s="35">
        <v>1712562.0760522839</v>
      </c>
      <c r="L81" s="19">
        <v>1738250.7734831376</v>
      </c>
      <c r="M81" s="19">
        <v>0.58209440840067039</v>
      </c>
      <c r="N81" s="19">
        <v>0.20849449384221524</v>
      </c>
      <c r="O81" s="19">
        <v>0.2248667341726974</v>
      </c>
      <c r="P81" s="19">
        <v>0.31816565655473195</v>
      </c>
      <c r="Q81" s="19">
        <v>0.3393363228861217</v>
      </c>
      <c r="R81" s="19">
        <v>1.9677677434886978E-2</v>
      </c>
      <c r="S81" s="19">
        <v>7.1779794451602805E-2</v>
      </c>
      <c r="T81" s="19">
        <v>0.10609583607499204</v>
      </c>
      <c r="U81" s="19">
        <v>7.8574922163494695E-2</v>
      </c>
      <c r="V81" s="19">
        <v>0.12629094157004847</v>
      </c>
      <c r="W81" s="19">
        <v>7.6475535319785404E-2</v>
      </c>
      <c r="X81" s="19">
        <v>0.52110529298567321</v>
      </c>
      <c r="Y81" s="19">
        <v>7.8552315706499565E-2</v>
      </c>
      <c r="Z81" s="19">
        <v>1359.673029888</v>
      </c>
      <c r="AA81" s="19">
        <v>61.6096</v>
      </c>
      <c r="AB81" s="19">
        <v>0</v>
      </c>
      <c r="AC81" s="35">
        <v>46.72</v>
      </c>
      <c r="AD81" s="35">
        <v>100</v>
      </c>
      <c r="AE81" s="19">
        <v>2.7</v>
      </c>
      <c r="AF81" s="19">
        <f t="shared" si="9"/>
        <v>101009.8269</v>
      </c>
      <c r="AG81" s="19">
        <f t="shared" si="10"/>
        <v>37411.046999999999</v>
      </c>
      <c r="AH81" s="19" t="s">
        <v>672</v>
      </c>
      <c r="AI81" s="19">
        <v>15.218</v>
      </c>
      <c r="AJ81" s="19">
        <v>543158.71958013996</v>
      </c>
      <c r="AK81" s="19">
        <v>99274.126697</v>
      </c>
      <c r="AL81" s="19">
        <v>118444.51137800001</v>
      </c>
      <c r="AM81" s="19">
        <v>232559.06431599997</v>
      </c>
      <c r="AN81" s="19">
        <v>13677.17291329</v>
      </c>
      <c r="AO81" s="19">
        <v>21837.423960519998</v>
      </c>
      <c r="AP81" s="19">
        <v>57366.42031532999</v>
      </c>
      <c r="AQ81" s="19">
        <v>36704.619859999999</v>
      </c>
      <c r="AR81" s="35">
        <f t="shared" si="11"/>
        <v>253233.23494881002</v>
      </c>
      <c r="AS81" s="35">
        <f t="shared" si="12"/>
        <v>35514.596873809998</v>
      </c>
      <c r="AT81" s="19">
        <v>0</v>
      </c>
      <c r="AW81" s="20">
        <f t="shared" si="13"/>
        <v>15</v>
      </c>
      <c r="AX81" s="20">
        <f t="shared" si="14"/>
        <v>-7.5</v>
      </c>
      <c r="AY81" s="47">
        <v>0</v>
      </c>
      <c r="AZ81" s="47">
        <v>0</v>
      </c>
      <c r="BA81" s="47">
        <v>0</v>
      </c>
      <c r="BB81" s="47">
        <v>0</v>
      </c>
      <c r="BC81" s="47">
        <f t="shared" si="15"/>
        <v>1</v>
      </c>
      <c r="BD81" s="19">
        <v>69.404369044523122</v>
      </c>
      <c r="BE81" s="19">
        <v>0.252</v>
      </c>
      <c r="BF81" s="19">
        <v>0.28199999999999997</v>
      </c>
      <c r="BG81" s="19">
        <v>0.313</v>
      </c>
      <c r="BH81" s="19">
        <v>13.044166666666664</v>
      </c>
      <c r="BI81" s="20">
        <v>-8.4</v>
      </c>
      <c r="BJ81" s="20">
        <v>4.9000000000000004</v>
      </c>
      <c r="BK81" s="19">
        <v>0.61</v>
      </c>
      <c r="BL81" s="19">
        <v>1.2609999999999999</v>
      </c>
    </row>
    <row r="82" spans="1:64">
      <c r="A82" s="19" t="str">
        <f>VLOOKUP(B82,'Code matching'!$D$2:$E$251,2,FALSE)</f>
        <v>Switzerland</v>
      </c>
      <c r="B82" s="26" t="s">
        <v>451</v>
      </c>
      <c r="C82" s="26" t="s">
        <v>1107</v>
      </c>
      <c r="D82" s="19">
        <v>756</v>
      </c>
      <c r="E82" s="15">
        <f>_xlfn.IFNA(INDEX(Confirmedcases!E:E,MATCH(B82,Confirmedcases!D:D,0)),_xlfn.IFNA(INDEX(Confirmedcases!L:L,MATCH(B82,Confirmedcases!K:K,0)),0))</f>
        <v>36514</v>
      </c>
      <c r="F82" s="15">
        <f>_xlfn.IFNA(INDEX(Confirmeddeaths!E:E,MATCH(B82,Confirmeddeaths!D:D,0)),_xlfn.IFNA(INDEX(Confirmeddeaths!L:L,MATCH(B82,Confirmeddeaths!K:K,0)),0))</f>
        <v>1711</v>
      </c>
      <c r="G82" s="15">
        <f>_xlfn.IFNA(INDEX(Stringencyindex!$1:$1048576,MATCH(Data!$B82,Stringencyindex!B:B,0),MATCH(G$1,Stringencyindex!$1:$1,0)),"")</f>
        <v>34.822855666509398</v>
      </c>
      <c r="H82" s="15">
        <f>_xlfn.IFNA(INDEX(Stringencyindex!$1:$1048576,MATCH(Data!$B82,Stringencyindex!B:B,0),MATCH(H$1,Stringencyindex!$1:$1,0)),"")</f>
        <v>-28.661203687444456</v>
      </c>
      <c r="I82" s="15">
        <f>_xlfn.IFNA(INDEX(Policy!D:D,MATCH(Data!B82,Policy!A:A,0)),"")</f>
        <v>10.4</v>
      </c>
      <c r="J82" s="19">
        <v>8591.3649999999998</v>
      </c>
      <c r="K82" s="35">
        <v>705140.62004669965</v>
      </c>
      <c r="L82" s="19">
        <v>717128.18327014078</v>
      </c>
      <c r="M82" s="19">
        <v>0.53259713582832835</v>
      </c>
      <c r="N82" s="19">
        <v>0.11812415286561466</v>
      </c>
      <c r="O82" s="19">
        <v>0.23731496073223679</v>
      </c>
      <c r="P82" s="19">
        <v>0.66129420917199844</v>
      </c>
      <c r="Q82" s="19">
        <v>0.53903375131604847</v>
      </c>
      <c r="R82" s="19">
        <v>6.7090528019303946E-3</v>
      </c>
      <c r="S82" s="19">
        <v>1.6701210583557773E-2</v>
      </c>
      <c r="T82" s="19">
        <v>0.18860046755991253</v>
      </c>
      <c r="U82" s="19">
        <v>5.3036901543668191E-2</v>
      </c>
      <c r="V82" s="19">
        <v>0.16314893032165789</v>
      </c>
      <c r="W82" s="19">
        <v>8.2371753144455884E-2</v>
      </c>
      <c r="X82" s="19">
        <v>0.48943168404481741</v>
      </c>
      <c r="Y82" s="19">
        <v>0.35041713520912554</v>
      </c>
      <c r="Z82" s="19">
        <v>2506.7440184320003</v>
      </c>
      <c r="AA82" s="19">
        <v>66.838620000000006</v>
      </c>
      <c r="AB82" s="19">
        <v>0</v>
      </c>
      <c r="AC82" s="35">
        <v>37.78</v>
      </c>
      <c r="AD82" s="35">
        <v>100</v>
      </c>
      <c r="AE82" s="19">
        <v>4.7</v>
      </c>
      <c r="AF82" s="19">
        <f t="shared" si="9"/>
        <v>40379.415500000003</v>
      </c>
      <c r="AG82" s="19">
        <f t="shared" si="10"/>
        <v>8591.3649999999998</v>
      </c>
      <c r="AH82" s="19" t="s">
        <v>672</v>
      </c>
      <c r="AI82" s="19">
        <v>14.555</v>
      </c>
      <c r="AJ82" s="19">
        <v>434798.98908900004</v>
      </c>
      <c r="AK82" s="19">
        <v>2907.6430319999999</v>
      </c>
      <c r="AL82" s="19">
        <v>43237.054912</v>
      </c>
      <c r="AM82" s="19">
        <v>264379.57714499999</v>
      </c>
      <c r="AN82" s="19">
        <v>13158.403</v>
      </c>
      <c r="AO82" s="19">
        <v>17045.394</v>
      </c>
      <c r="AP82" s="19">
        <v>94070.917000000001</v>
      </c>
      <c r="AQ82" s="19">
        <v>9668.1211410000014</v>
      </c>
      <c r="AR82" s="35">
        <f t="shared" si="11"/>
        <v>76348.494944000005</v>
      </c>
      <c r="AS82" s="35">
        <f t="shared" si="12"/>
        <v>30203.796999999999</v>
      </c>
      <c r="AT82" s="19">
        <v>0</v>
      </c>
      <c r="AW82" s="20">
        <f t="shared" si="13"/>
        <v>10.4</v>
      </c>
      <c r="AX82" s="20">
        <f t="shared" si="14"/>
        <v>-5.2</v>
      </c>
      <c r="AY82" s="47">
        <v>0</v>
      </c>
      <c r="AZ82" s="47">
        <v>0</v>
      </c>
      <c r="BA82" s="47">
        <v>0</v>
      </c>
      <c r="BB82" s="47">
        <v>0</v>
      </c>
      <c r="BC82" s="47">
        <f t="shared" si="15"/>
        <v>1</v>
      </c>
      <c r="BD82" s="19">
        <v>70.197863788604579</v>
      </c>
      <c r="BE82" s="19">
        <v>0.15000000000000013</v>
      </c>
      <c r="BF82" s="19">
        <v>0.13300000000000001</v>
      </c>
      <c r="BG82" s="19">
        <v>0.11499999999999999</v>
      </c>
      <c r="BH82" s="19">
        <v>5</v>
      </c>
      <c r="BI82" s="20">
        <v>-5.6748000000000003</v>
      </c>
      <c r="BJ82" s="20">
        <v>4.8531000000000004</v>
      </c>
      <c r="BK82" s="19">
        <v>-0.38700000000000001</v>
      </c>
      <c r="BL82" s="19">
        <v>0.59699999999999998</v>
      </c>
    </row>
    <row r="83" spans="1:64">
      <c r="A83" s="19" t="str">
        <f>VLOOKUP(B83,'Code matching'!$D$2:$E$251,2,FALSE)</f>
        <v>Chile</v>
      </c>
      <c r="B83" s="26" t="s">
        <v>144</v>
      </c>
      <c r="C83" s="26" t="s">
        <v>1107</v>
      </c>
      <c r="D83" s="19">
        <v>152</v>
      </c>
      <c r="E83" s="15">
        <f>_xlfn.IFNA(INDEX(Confirmedcases!E:E,MATCH(B83,Confirmedcases!D:D,0)),_xlfn.IFNA(INDEX(Confirmedcases!L:L,MATCH(B83,Confirmedcases!K:K,0)),0))</f>
        <v>373056</v>
      </c>
      <c r="F83" s="15">
        <f>_xlfn.IFNA(INDEX(Confirmeddeaths!E:E,MATCH(B83,Confirmeddeaths!D:D,0)),_xlfn.IFNA(INDEX(Confirmeddeaths!L:L,MATCH(B83,Confirmeddeaths!K:K,0)),0))</f>
        <v>10077</v>
      </c>
      <c r="G83" s="15">
        <f>_xlfn.IFNA(INDEX(Stringencyindex!$1:$1048576,MATCH(Data!$B83,Stringencyindex!B:B,0),MATCH(G$1,Stringencyindex!$1:$1,0)),"")</f>
        <v>51.629719557903741</v>
      </c>
      <c r="H83" s="15">
        <f>_xlfn.IFNA(INDEX(Stringencyindex!$1:$1048576,MATCH(Data!$B83,Stringencyindex!B:B,0),MATCH(H$1,Stringencyindex!$1:$1,0)),"")</f>
        <v>-39.370899767254329</v>
      </c>
      <c r="I83" s="15">
        <f>_xlfn.IFNA(INDEX(Policy!D:D,MATCH(Data!B83,Policy!A:A,0)),"")</f>
        <v>12.34</v>
      </c>
      <c r="J83" s="19">
        <v>18952.038</v>
      </c>
      <c r="K83" s="35">
        <v>298231.13353275094</v>
      </c>
      <c r="L83" s="19">
        <v>300616.21541514155</v>
      </c>
      <c r="M83" s="19">
        <v>0.63026075304036799</v>
      </c>
      <c r="N83" s="19">
        <v>0.14172631348122133</v>
      </c>
      <c r="O83" s="19">
        <v>0.21307394301823396</v>
      </c>
      <c r="P83" s="19">
        <v>0.2881163711143479</v>
      </c>
      <c r="Q83" s="19">
        <v>0.28719132702846578</v>
      </c>
      <c r="R83" s="19">
        <v>3.9815117037981261E-2</v>
      </c>
      <c r="S83" s="19">
        <v>0.13965108611768701</v>
      </c>
      <c r="T83" s="19">
        <v>0.11636764655811159</v>
      </c>
      <c r="U83" s="19">
        <v>7.1490030441875366E-2</v>
      </c>
      <c r="V83" s="19">
        <v>0.12549383057811525</v>
      </c>
      <c r="W83" s="19">
        <v>7.8709061062354771E-2</v>
      </c>
      <c r="X83" s="19">
        <v>0.42847322820387479</v>
      </c>
      <c r="Y83" s="19">
        <v>2.2344788732145723E-2</v>
      </c>
      <c r="Z83" s="19">
        <v>65.74663602180361</v>
      </c>
      <c r="AA83" s="19">
        <v>24.450949999999999</v>
      </c>
      <c r="AB83" s="19">
        <v>0.1513640605392865</v>
      </c>
      <c r="AC83" s="35">
        <v>58.03</v>
      </c>
      <c r="AD83" s="35">
        <v>78.599999999999994</v>
      </c>
      <c r="AE83" s="19">
        <v>2.2000000000000002</v>
      </c>
      <c r="AF83" s="19">
        <f t="shared" si="9"/>
        <v>41694.483600000007</v>
      </c>
      <c r="AG83" s="19">
        <f t="shared" si="10"/>
        <v>18952.038</v>
      </c>
      <c r="AH83" s="19">
        <v>27.78</v>
      </c>
      <c r="AI83" s="19">
        <v>26.742000000000001</v>
      </c>
      <c r="AJ83" s="19">
        <v>85611.304079999987</v>
      </c>
      <c r="AK83" s="19">
        <v>665.168586</v>
      </c>
      <c r="AL83" s="19">
        <v>1911.3035279999999</v>
      </c>
      <c r="AM83" s="19">
        <v>72905.241707999987</v>
      </c>
      <c r="AN83" s="19">
        <v>3211.472777</v>
      </c>
      <c r="AO83" s="19">
        <v>3175.596137</v>
      </c>
      <c r="AP83" s="19">
        <v>3742.5213440000002</v>
      </c>
      <c r="AQ83" s="19">
        <v>12276.327567</v>
      </c>
      <c r="AR83" s="35">
        <f t="shared" si="11"/>
        <v>8963.5410279999996</v>
      </c>
      <c r="AS83" s="35">
        <f t="shared" si="12"/>
        <v>6387.0689139999995</v>
      </c>
      <c r="AT83" s="19">
        <v>0</v>
      </c>
      <c r="AW83" s="20">
        <f t="shared" si="13"/>
        <v>12.34</v>
      </c>
      <c r="AX83" s="20">
        <f t="shared" si="14"/>
        <v>-6.17</v>
      </c>
      <c r="AY83" s="47">
        <v>0</v>
      </c>
      <c r="AZ83" s="47">
        <v>0</v>
      </c>
      <c r="BA83" s="47">
        <v>0</v>
      </c>
      <c r="BB83" s="47">
        <v>0</v>
      </c>
      <c r="BC83" s="47">
        <f t="shared" si="15"/>
        <v>1</v>
      </c>
      <c r="BD83" s="19">
        <v>91.356058718197616</v>
      </c>
      <c r="BE83" s="19">
        <v>0.3879999999999999</v>
      </c>
      <c r="BF83" s="19">
        <v>0.47699999999999987</v>
      </c>
      <c r="BG83" s="19">
        <v>0.53800000000000003</v>
      </c>
      <c r="BH83" s="19">
        <v>15.227343406800001</v>
      </c>
      <c r="BI83" s="20">
        <v>-4.3</v>
      </c>
      <c r="BJ83" s="20">
        <v>3.1</v>
      </c>
      <c r="BK83" s="19">
        <v>3.3740000000000001</v>
      </c>
      <c r="BL83" s="19">
        <v>2.9260000000000002</v>
      </c>
    </row>
    <row r="84" spans="1:64">
      <c r="A84" s="19" t="str">
        <f>VLOOKUP(B84,'Code matching'!$D$2:$E$251,2,FALSE)</f>
        <v>Côte d’Ivoire</v>
      </c>
      <c r="B84" s="26" t="s">
        <v>164</v>
      </c>
      <c r="C84" s="26" t="s">
        <v>1107</v>
      </c>
      <c r="D84" s="19">
        <v>384</v>
      </c>
      <c r="E84" s="15">
        <f>_xlfn.IFNA(INDEX(Confirmedcases!E:E,MATCH(B84,Confirmedcases!D:D,0)),_xlfn.IFNA(INDEX(Confirmedcases!L:L,MATCH(B84,Confirmedcases!K:K,0)),0))</f>
        <v>16715</v>
      </c>
      <c r="F84" s="15">
        <f>_xlfn.IFNA(INDEX(Confirmeddeaths!E:E,MATCH(B84,Confirmeddeaths!D:D,0)),_xlfn.IFNA(INDEX(Confirmeddeaths!L:L,MATCH(B84,Confirmeddeaths!K:K,0)),0))</f>
        <v>105</v>
      </c>
      <c r="G84" s="15">
        <f>_xlfn.IFNA(INDEX(Stringencyindex!$1:$1048576,MATCH(Data!$B84,Stringencyindex!B:B,0),MATCH(G$1,Stringencyindex!$1:$1,0)),"")</f>
        <v>31.619167054814721</v>
      </c>
      <c r="H84" s="15">
        <f>_xlfn.IFNA(INDEX(Stringencyindex!$1:$1048576,MATCH(Data!$B84,Stringencyindex!B:B,0),MATCH(H$1,Stringencyindex!$1:$1,0)),"")</f>
        <v>-27.998459138554956</v>
      </c>
      <c r="I84" s="15">
        <f>_xlfn.IFNA(INDEX(Policy!D:D,MATCH(Data!B84,Policy!A:A,0)),"")</f>
        <v>2.5999999999999996</v>
      </c>
      <c r="J84" s="19">
        <v>25716.544000000002</v>
      </c>
      <c r="K84" s="35">
        <v>43028.057229712518</v>
      </c>
      <c r="L84" s="19">
        <v>46212.142435234564</v>
      </c>
      <c r="M84" s="19">
        <v>0.6587854759930446</v>
      </c>
      <c r="N84" s="19">
        <v>0.1382099600950335</v>
      </c>
      <c r="O84" s="19">
        <v>0.20787010376496318</v>
      </c>
      <c r="P84" s="19">
        <v>0.29797001260932005</v>
      </c>
      <c r="Q84" s="19">
        <v>0.29247056263107335</v>
      </c>
      <c r="R84" s="19">
        <v>0.2173088924364539</v>
      </c>
      <c r="S84" s="19">
        <v>8.3812044741506678E-2</v>
      </c>
      <c r="T84" s="19">
        <v>0.14040113618996242</v>
      </c>
      <c r="U84" s="19">
        <v>5.3267986380674051E-2</v>
      </c>
      <c r="V84" s="19">
        <v>0.1335009773633081</v>
      </c>
      <c r="W84" s="19">
        <v>7.710830310145815E-2</v>
      </c>
      <c r="X84" s="19">
        <v>0.29460065978659078</v>
      </c>
      <c r="Y84" s="19">
        <v>0.76064622797092651</v>
      </c>
      <c r="Z84" s="19">
        <v>338.02357724800004</v>
      </c>
      <c r="AA84" s="19">
        <v>7.0287940000000004</v>
      </c>
      <c r="AB84" s="19">
        <v>0.12434621455264176</v>
      </c>
      <c r="AC84" s="35">
        <v>86.09</v>
      </c>
      <c r="AD84" s="35">
        <v>7.7</v>
      </c>
      <c r="AE84" s="19" t="s">
        <v>672</v>
      </c>
      <c r="AF84" s="19" t="str">
        <f t="shared" si="9"/>
        <v/>
      </c>
      <c r="AG84" s="19" t="str">
        <f t="shared" si="10"/>
        <v/>
      </c>
      <c r="AH84" s="19">
        <v>84.75</v>
      </c>
      <c r="AI84" s="19">
        <v>72.421999999999997</v>
      </c>
      <c r="AJ84" s="19">
        <v>14082.328551279999</v>
      </c>
      <c r="AK84" s="19">
        <v>1954.329855</v>
      </c>
      <c r="AL84" s="19">
        <v>1022.8282750000001</v>
      </c>
      <c r="AM84" s="19">
        <v>10079.693018</v>
      </c>
      <c r="AN84" s="19">
        <v>227.696</v>
      </c>
      <c r="AO84" s="19">
        <v>406.45383611</v>
      </c>
      <c r="AP84" s="19">
        <v>391.32756717000007</v>
      </c>
      <c r="AQ84" s="19">
        <v>1914.683299</v>
      </c>
      <c r="AR84" s="35">
        <f t="shared" si="11"/>
        <v>3611.3079661100001</v>
      </c>
      <c r="AS84" s="35">
        <f t="shared" si="12"/>
        <v>634.14983611000002</v>
      </c>
      <c r="AT84" s="19">
        <v>0</v>
      </c>
      <c r="AW84" s="20">
        <f t="shared" si="13"/>
        <v>2.5999999999999996</v>
      </c>
      <c r="AX84" s="20">
        <f t="shared" si="14"/>
        <v>-1.2999999999999998</v>
      </c>
      <c r="AY84" s="47">
        <v>0</v>
      </c>
      <c r="AZ84" s="47">
        <v>0</v>
      </c>
      <c r="BA84" s="47">
        <v>0</v>
      </c>
      <c r="BB84" s="47">
        <v>0</v>
      </c>
      <c r="BC84" s="47">
        <f t="shared" si="15"/>
        <v>1</v>
      </c>
      <c r="BD84" s="19">
        <v>65.953947771383099</v>
      </c>
      <c r="BE84" s="19">
        <v>2.0489999999999999</v>
      </c>
      <c r="BF84" s="19">
        <v>2.0670000000000002</v>
      </c>
      <c r="BG84" s="19">
        <v>1.9359999999999999</v>
      </c>
      <c r="BH84" s="19">
        <v>8.9040394859279992</v>
      </c>
      <c r="BI84" s="20">
        <v>2.7</v>
      </c>
      <c r="BJ84" s="20">
        <v>8.6999999999999993</v>
      </c>
      <c r="BK84" s="19">
        <v>1.2</v>
      </c>
      <c r="BL84" s="19">
        <v>1.4</v>
      </c>
    </row>
    <row r="85" spans="1:64">
      <c r="A85" s="19" t="str">
        <f>VLOOKUP(B85,'Code matching'!$D$2:$E$251,2,FALSE)</f>
        <v>Cameroon</v>
      </c>
      <c r="B85" s="26" t="s">
        <v>134</v>
      </c>
      <c r="C85" s="26" t="s">
        <v>1107</v>
      </c>
      <c r="D85" s="19">
        <v>120</v>
      </c>
      <c r="E85" s="15">
        <f>_xlfn.IFNA(INDEX(Confirmedcases!E:E,MATCH(B85,Confirmedcases!D:D,0)),_xlfn.IFNA(INDEX(Confirmedcases!L:L,MATCH(B85,Confirmedcases!K:K,0)),0))</f>
        <v>18042</v>
      </c>
      <c r="F85" s="15">
        <f>_xlfn.IFNA(INDEX(Confirmeddeaths!E:E,MATCH(B85,Confirmeddeaths!D:D,0)),_xlfn.IFNA(INDEX(Confirmeddeaths!L:L,MATCH(B85,Confirmeddeaths!K:K,0)),0))</f>
        <v>395</v>
      </c>
      <c r="G85" s="15">
        <f>_xlfn.IFNA(INDEX(Stringencyindex!$1:$1048576,MATCH(Data!$B85,Stringencyindex!B:B,0),MATCH(G$1,Stringencyindex!$1:$1,0)),"")</f>
        <v>38.524741906730966</v>
      </c>
      <c r="H85" s="15">
        <f>_xlfn.IFNA(INDEX(Stringencyindex!$1:$1048576,MATCH(Data!$B85,Stringencyindex!B:B,0),MATCH(H$1,Stringencyindex!$1:$1,0)),"")</f>
        <v>-30.266674095146495</v>
      </c>
      <c r="I85" s="15">
        <f>_xlfn.IFNA(INDEX(Policy!D:D,MATCH(Data!B85,Policy!A:A,0)),"")</f>
        <v>0.82894685835576731</v>
      </c>
      <c r="J85" s="19">
        <v>25876.38</v>
      </c>
      <c r="K85" s="35">
        <v>38694.15976110335</v>
      </c>
      <c r="L85" s="19">
        <v>40241.925325731179</v>
      </c>
      <c r="M85" s="19">
        <v>0.70481824060392306</v>
      </c>
      <c r="N85" s="19">
        <v>0.11106726642842578</v>
      </c>
      <c r="O85" s="19">
        <v>0.22782064692790527</v>
      </c>
      <c r="P85" s="19">
        <v>0.19313688185860262</v>
      </c>
      <c r="Q85" s="19">
        <v>0.23697694278394532</v>
      </c>
      <c r="R85" s="19">
        <v>0.15705737294777061</v>
      </c>
      <c r="S85" s="19">
        <v>6.6041755626752893E-2</v>
      </c>
      <c r="T85" s="19">
        <v>0.15530612166314811</v>
      </c>
      <c r="U85" s="19">
        <v>5.9394499231810442E-2</v>
      </c>
      <c r="V85" s="19">
        <v>0.20888980041663213</v>
      </c>
      <c r="W85" s="19">
        <v>8.2691790514981878E-2</v>
      </c>
      <c r="X85" s="19">
        <v>0.27061865959890391</v>
      </c>
      <c r="Y85" s="19">
        <v>0.86341503416856491</v>
      </c>
      <c r="Z85" s="19">
        <v>333.55449599999997</v>
      </c>
      <c r="AA85" s="19">
        <v>6.0586630000000001</v>
      </c>
      <c r="AB85" s="19">
        <v>0.13471605243877949</v>
      </c>
      <c r="AC85" s="35">
        <v>84.75</v>
      </c>
      <c r="AD85" s="35">
        <v>13.0037</v>
      </c>
      <c r="AE85" s="19">
        <v>1.3</v>
      </c>
      <c r="AF85" s="19">
        <f t="shared" si="9"/>
        <v>33639.294000000002</v>
      </c>
      <c r="AG85" s="19">
        <f t="shared" si="10"/>
        <v>25876.38</v>
      </c>
      <c r="AH85" s="19">
        <v>82.39</v>
      </c>
      <c r="AI85" s="19">
        <v>76.504999999999995</v>
      </c>
      <c r="AJ85" s="19">
        <v>5781.7895520000002</v>
      </c>
      <c r="AK85" s="19">
        <v>1556.598825</v>
      </c>
      <c r="AL85" s="19">
        <v>67.304136999999997</v>
      </c>
      <c r="AM85" s="19">
        <v>2213.81259</v>
      </c>
      <c r="AN85" s="19">
        <v>591.495</v>
      </c>
      <c r="AO85" s="19">
        <v>524.40499999999997</v>
      </c>
      <c r="AP85" s="19">
        <v>828.17400000000021</v>
      </c>
      <c r="AQ85" s="19">
        <v>737.20781299999999</v>
      </c>
      <c r="AR85" s="35">
        <f t="shared" si="11"/>
        <v>2739.8029620000002</v>
      </c>
      <c r="AS85" s="35">
        <f t="shared" si="12"/>
        <v>1115.9000000000001</v>
      </c>
      <c r="AT85" s="19">
        <v>0</v>
      </c>
      <c r="AW85" s="20">
        <f t="shared" si="13"/>
        <v>0.82894685835576731</v>
      </c>
      <c r="AX85" s="20">
        <f t="shared" si="14"/>
        <v>-0.41447342917788366</v>
      </c>
      <c r="AY85" s="47">
        <v>0</v>
      </c>
      <c r="AZ85" s="47">
        <v>0</v>
      </c>
      <c r="BA85" s="47">
        <v>0</v>
      </c>
      <c r="BB85" s="47">
        <v>0</v>
      </c>
      <c r="BC85" s="47">
        <f t="shared" si="15"/>
        <v>1</v>
      </c>
      <c r="BD85" s="19">
        <v>51.2</v>
      </c>
      <c r="BE85" s="19">
        <v>0.91800000000000015</v>
      </c>
      <c r="BF85" s="19">
        <v>0.9870000000000001</v>
      </c>
      <c r="BG85" s="19">
        <v>0.95500000000000007</v>
      </c>
      <c r="BH85" s="19">
        <v>5.3755117199999987</v>
      </c>
      <c r="BI85" s="20">
        <v>-0.2</v>
      </c>
      <c r="BJ85" s="20">
        <v>3.4</v>
      </c>
      <c r="BK85" s="19">
        <v>2.8</v>
      </c>
      <c r="BL85" s="19">
        <v>2.25</v>
      </c>
    </row>
    <row r="86" spans="1:64">
      <c r="A86" s="19" t="str">
        <f>VLOOKUP(B86,'Code matching'!$D$2:$E$251,2,FALSE)</f>
        <v>Democratic Republic of the Congo</v>
      </c>
      <c r="B86" s="26" t="s">
        <v>178</v>
      </c>
      <c r="C86" s="26" t="s">
        <v>1107</v>
      </c>
      <c r="D86" s="19">
        <v>180</v>
      </c>
      <c r="E86" s="15">
        <f>_xlfn.IFNA(INDEX(Confirmedcases!E:E,MATCH(B86,Confirmedcases!D:D,0)),_xlfn.IFNA(INDEX(Confirmedcases!L:L,MATCH(B86,Confirmedcases!K:K,0)),0))</f>
        <v>9453</v>
      </c>
      <c r="F86" s="15">
        <f>_xlfn.IFNA(INDEX(Confirmeddeaths!E:E,MATCH(B86,Confirmeddeaths!D:D,0)),_xlfn.IFNA(INDEX(Confirmeddeaths!L:L,MATCH(B86,Confirmeddeaths!K:K,0)),0))</f>
        <v>224</v>
      </c>
      <c r="G86" s="15">
        <f>_xlfn.IFNA(INDEX(Stringencyindex!$1:$1048576,MATCH(Data!$B86,Stringencyindex!B:B,0),MATCH(G$1,Stringencyindex!$1:$1,0)),"")</f>
        <v>44.388646660418807</v>
      </c>
      <c r="H86" s="15">
        <f>_xlfn.IFNA(INDEX(Stringencyindex!$1:$1048576,MATCH(Data!$B86,Stringencyindex!B:B,0),MATCH(H$1,Stringencyindex!$1:$1,0)),"")</f>
        <v>-36.117163488828638</v>
      </c>
      <c r="I86" s="15">
        <f>_xlfn.IFNA(INDEX(Policy!D:D,MATCH(Data!B86,Policy!A:A,0)),"")</f>
        <v>0.3</v>
      </c>
      <c r="J86" s="19">
        <v>86790.566999999995</v>
      </c>
      <c r="K86" s="35">
        <v>47146.003693312181</v>
      </c>
      <c r="L86" s="19">
        <v>49408.971422437964</v>
      </c>
      <c r="M86" s="19">
        <v>0.76532675471533296</v>
      </c>
      <c r="N86" s="19">
        <v>6.2700708704442859E-2</v>
      </c>
      <c r="O86" s="19">
        <v>0.20575094228746713</v>
      </c>
      <c r="P86" s="19">
        <v>0.34112633215190868</v>
      </c>
      <c r="Q86" s="19">
        <v>0.37700826031607426</v>
      </c>
      <c r="R86" s="19">
        <v>0.19976050923935515</v>
      </c>
      <c r="S86" s="19">
        <v>0.2586958027964783</v>
      </c>
      <c r="T86" s="19">
        <v>0.18600197409661542</v>
      </c>
      <c r="U86" s="19">
        <v>1.4840158792546382E-2</v>
      </c>
      <c r="V86" s="19">
        <v>0.12148639414818965</v>
      </c>
      <c r="W86" s="19">
        <v>8.501695775077002E-2</v>
      </c>
      <c r="X86" s="19">
        <v>0.134198203176045</v>
      </c>
      <c r="Y86" s="19">
        <v>3.7202639833448994</v>
      </c>
      <c r="Z86" s="19">
        <v>1822.706136</v>
      </c>
      <c r="AA86" s="19">
        <v>2.032108</v>
      </c>
      <c r="AB86" s="19">
        <v>0.14269468428105711</v>
      </c>
      <c r="AC86" s="35" t="s">
        <v>672</v>
      </c>
      <c r="AD86" s="35">
        <v>15</v>
      </c>
      <c r="AE86" s="19" t="s">
        <v>672</v>
      </c>
      <c r="AF86" s="19" t="str">
        <f t="shared" si="9"/>
        <v/>
      </c>
      <c r="AG86" s="19" t="str">
        <f t="shared" si="10"/>
        <v/>
      </c>
      <c r="AH86" s="19">
        <v>96.25</v>
      </c>
      <c r="AI86" s="19">
        <v>81.578000000000003</v>
      </c>
      <c r="AJ86" s="19">
        <v>8908.1360000000004</v>
      </c>
      <c r="AK86" s="19">
        <v>232.33801</v>
      </c>
      <c r="AL86" s="19">
        <v>68.861530999999999</v>
      </c>
      <c r="AM86" s="19">
        <v>8498.800459</v>
      </c>
      <c r="AN86" s="19">
        <v>34.567999999999998</v>
      </c>
      <c r="AO86" s="19">
        <v>6.01</v>
      </c>
      <c r="AP86" s="19">
        <v>67.557999999999993</v>
      </c>
      <c r="AQ86" s="19">
        <v>185.25810300000001</v>
      </c>
      <c r="AR86" s="35">
        <f t="shared" si="11"/>
        <v>341.77754099999999</v>
      </c>
      <c r="AS86" s="35">
        <f t="shared" si="12"/>
        <v>40.577999999999996</v>
      </c>
      <c r="AT86" s="19">
        <v>0</v>
      </c>
      <c r="AW86" s="20">
        <f t="shared" si="13"/>
        <v>0.3</v>
      </c>
      <c r="AX86" s="20">
        <f t="shared" si="14"/>
        <v>-0.15</v>
      </c>
      <c r="AY86" s="47">
        <v>0</v>
      </c>
      <c r="AZ86" s="47">
        <v>0</v>
      </c>
      <c r="BA86" s="47">
        <v>0</v>
      </c>
      <c r="BB86" s="47">
        <v>0</v>
      </c>
      <c r="BC86" s="47">
        <f t="shared" si="15"/>
        <v>1</v>
      </c>
      <c r="BD86" s="19">
        <v>70.420650843794078</v>
      </c>
      <c r="BE86" s="19">
        <v>0.44400000000000001</v>
      </c>
      <c r="BF86" s="19">
        <v>0.45599999999999996</v>
      </c>
      <c r="BG86" s="19">
        <v>0.47899999999999998</v>
      </c>
      <c r="BH86" s="19">
        <v>5</v>
      </c>
      <c r="BI86" s="20">
        <v>-2.2000000000000002</v>
      </c>
      <c r="BJ86" s="20">
        <v>3.5</v>
      </c>
      <c r="BK86" s="19">
        <v>11</v>
      </c>
      <c r="BL86" s="19">
        <v>10.5</v>
      </c>
    </row>
    <row r="87" spans="1:64">
      <c r="A87" s="19" t="str">
        <f>VLOOKUP(B87,'Code matching'!$D$2:$E$251,2,FALSE)</f>
        <v>Congo</v>
      </c>
      <c r="B87" s="26" t="s">
        <v>159</v>
      </c>
      <c r="C87" s="26" t="s">
        <v>1107</v>
      </c>
      <c r="D87" s="19">
        <v>178</v>
      </c>
      <c r="E87" s="15">
        <f>_xlfn.IFNA(INDEX(Confirmedcases!E:E,MATCH(B87,Confirmedcases!D:D,0)),_xlfn.IFNA(INDEX(Confirmedcases!L:L,MATCH(B87,Confirmedcases!K:K,0)),0))</f>
        <v>3664</v>
      </c>
      <c r="F87" s="15">
        <f>_xlfn.IFNA(INDEX(Confirmeddeaths!E:E,MATCH(B87,Confirmeddeaths!D:D,0)),_xlfn.IFNA(INDEX(Confirmeddeaths!L:L,MATCH(B87,Confirmeddeaths!K:K,0)),0))</f>
        <v>58</v>
      </c>
      <c r="G87" s="15">
        <f>_xlfn.IFNA(INDEX(Stringencyindex!$1:$1048576,MATCH(Data!$B87,Stringencyindex!B:B,0),MATCH(G$1,Stringencyindex!$1:$1,0)),"")</f>
        <v>44.853338596131479</v>
      </c>
      <c r="H87" s="15">
        <f>_xlfn.IFNA(INDEX(Stringencyindex!$1:$1048576,MATCH(Data!$B87,Stringencyindex!B:B,0),MATCH(H$1,Stringencyindex!$1:$1,0)),"")</f>
        <v>-36.341450470521124</v>
      </c>
      <c r="I87" s="15">
        <f>_xlfn.IFNA(INDEX(Policy!D:D,MATCH(Data!B87,Policy!A:A,0)),"")</f>
        <v>0.19840000000000002</v>
      </c>
      <c r="J87" s="19">
        <v>5380.5079999999998</v>
      </c>
      <c r="K87" s="35">
        <v>14173.188323877777</v>
      </c>
      <c r="L87" s="19">
        <v>14669.250439813875</v>
      </c>
      <c r="M87" s="19">
        <v>0.33893608960189675</v>
      </c>
      <c r="N87" s="19">
        <v>0.1184337722022285</v>
      </c>
      <c r="O87" s="19">
        <v>0.39395427459625748</v>
      </c>
      <c r="P87" s="19">
        <v>0.45245255164187864</v>
      </c>
      <c r="Q87" s="19">
        <v>0.39128296516884459</v>
      </c>
      <c r="R87" s="19">
        <v>0.10332959444526868</v>
      </c>
      <c r="S87" s="19">
        <v>0.26014081473558609</v>
      </c>
      <c r="T87" s="19">
        <v>8.7698521839783314E-2</v>
      </c>
      <c r="U87" s="19">
        <v>6.7650141495712357E-2</v>
      </c>
      <c r="V87" s="19">
        <v>0.14772238049479255</v>
      </c>
      <c r="W87" s="19">
        <v>0.11898466940119577</v>
      </c>
      <c r="X87" s="19">
        <v>0.21447387758766118</v>
      </c>
      <c r="Y87" s="19">
        <v>0</v>
      </c>
      <c r="Z87" s="19">
        <v>0</v>
      </c>
      <c r="AA87" s="19">
        <v>31.752179999999999</v>
      </c>
      <c r="AB87" s="19">
        <v>0.54686023980561393</v>
      </c>
      <c r="AC87" s="35">
        <v>85.86</v>
      </c>
      <c r="AD87" s="35">
        <v>22.1</v>
      </c>
      <c r="AE87" s="19" t="s">
        <v>672</v>
      </c>
      <c r="AF87" s="19" t="str">
        <f t="shared" si="9"/>
        <v/>
      </c>
      <c r="AG87" s="19" t="str">
        <f t="shared" si="10"/>
        <v/>
      </c>
      <c r="AH87" s="19" t="s">
        <v>672</v>
      </c>
      <c r="AI87" s="19">
        <v>76.998999999999995</v>
      </c>
      <c r="AJ87" s="19">
        <v>10237.198912870001</v>
      </c>
      <c r="AK87" s="19">
        <v>6635.8553430000002</v>
      </c>
      <c r="AL87" s="19">
        <v>1266.5564069999998</v>
      </c>
      <c r="AM87" s="19">
        <v>2131.4220329999998</v>
      </c>
      <c r="AN87" s="19">
        <v>72.591774639999997</v>
      </c>
      <c r="AO87" s="19">
        <v>57.658604650000001</v>
      </c>
      <c r="AP87" s="19">
        <v>73.114750579999992</v>
      </c>
      <c r="AQ87" s="19">
        <v>116.909057</v>
      </c>
      <c r="AR87" s="35">
        <f t="shared" si="11"/>
        <v>8032.6621292899999</v>
      </c>
      <c r="AS87" s="35">
        <f t="shared" si="12"/>
        <v>130.25037929000001</v>
      </c>
      <c r="AT87" s="19">
        <v>0</v>
      </c>
      <c r="AW87" s="20">
        <f t="shared" si="13"/>
        <v>0.19840000000000002</v>
      </c>
      <c r="AX87" s="20">
        <f t="shared" si="14"/>
        <v>-9.920000000000001E-2</v>
      </c>
      <c r="AY87" s="47">
        <v>0</v>
      </c>
      <c r="AZ87" s="47">
        <v>0</v>
      </c>
      <c r="BA87" s="47">
        <v>0</v>
      </c>
      <c r="BB87" s="47">
        <v>0</v>
      </c>
      <c r="BC87" s="47">
        <f t="shared" si="15"/>
        <v>1</v>
      </c>
      <c r="BD87" s="19">
        <v>51.2</v>
      </c>
      <c r="BE87" s="19">
        <v>1.7199999999999989</v>
      </c>
      <c r="BF87" s="19">
        <v>1.4329999999999998</v>
      </c>
      <c r="BG87" s="19">
        <v>1.2889999999999997</v>
      </c>
      <c r="BH87" s="19">
        <v>5</v>
      </c>
      <c r="BI87" s="20">
        <v>-6.2</v>
      </c>
      <c r="BJ87" s="20">
        <v>-1.1000000000000001</v>
      </c>
      <c r="BK87" s="19">
        <v>2.0649999999999999</v>
      </c>
      <c r="BL87" s="19">
        <v>2.6379999999999999</v>
      </c>
    </row>
    <row r="88" spans="1:64">
      <c r="A88" s="19" t="str">
        <f>VLOOKUP(B88,'Code matching'!$D$2:$E$251,2,FALSE)</f>
        <v>Colombia</v>
      </c>
      <c r="B88" s="26" t="s">
        <v>155</v>
      </c>
      <c r="C88" s="26" t="s">
        <v>1107</v>
      </c>
      <c r="D88" s="19">
        <v>170</v>
      </c>
      <c r="E88" s="15">
        <f>_xlfn.IFNA(INDEX(Confirmedcases!E:E,MATCH(B88,Confirmedcases!D:D,0)),_xlfn.IFNA(INDEX(Confirmedcases!L:L,MATCH(B88,Confirmedcases!K:K,0)),0))</f>
        <v>376870</v>
      </c>
      <c r="F88" s="15">
        <f>_xlfn.IFNA(INDEX(Confirmeddeaths!E:E,MATCH(B88,Confirmeddeaths!D:D,0)),_xlfn.IFNA(INDEX(Confirmeddeaths!L:L,MATCH(B88,Confirmeddeaths!K:K,0)),0))</f>
        <v>12540</v>
      </c>
      <c r="G88" s="15">
        <f>_xlfn.IFNA(INDEX(Stringencyindex!$1:$1048576,MATCH(Data!$B88,Stringencyindex!B:B,0),MATCH(G$1,Stringencyindex!$1:$1,0)),"")</f>
        <v>55.740556377128968</v>
      </c>
      <c r="H88" s="15">
        <f>_xlfn.IFNA(INDEX(Stringencyindex!$1:$1048576,MATCH(Data!$B88,Stringencyindex!B:B,0),MATCH(H$1,Stringencyindex!$1:$1,0)),"")</f>
        <v>-43.79866825151862</v>
      </c>
      <c r="I88" s="15">
        <f>_xlfn.IFNA(INDEX(Policy!D:D,MATCH(Data!B88,Policy!A:A,0)),"")</f>
        <v>2.8</v>
      </c>
      <c r="J88" s="19">
        <v>50339.442999999999</v>
      </c>
      <c r="K88" s="35">
        <v>330227.86958748993</v>
      </c>
      <c r="L88" s="19">
        <v>340795.19493648439</v>
      </c>
      <c r="M88" s="19">
        <v>0.68487373650579286</v>
      </c>
      <c r="N88" s="19">
        <v>0.15281195620037927</v>
      </c>
      <c r="O88" s="19">
        <v>0.21161801884738851</v>
      </c>
      <c r="P88" s="19">
        <v>0.15891406618897794</v>
      </c>
      <c r="Q88" s="19">
        <v>0.20894911412604875</v>
      </c>
      <c r="R88" s="19">
        <v>6.9219359814680664E-2</v>
      </c>
      <c r="S88" s="19">
        <v>9.6968255184036525E-2</v>
      </c>
      <c r="T88" s="19">
        <v>0.12481837365671672</v>
      </c>
      <c r="U88" s="19">
        <v>7.1448862829365536E-2</v>
      </c>
      <c r="V88" s="19">
        <v>0.14116844602640166</v>
      </c>
      <c r="W88" s="19">
        <v>8.5759292540848436E-2</v>
      </c>
      <c r="X88" s="19">
        <v>0.41061740994794937</v>
      </c>
      <c r="Y88" s="19">
        <v>2.0690732392625693</v>
      </c>
      <c r="Z88" s="19">
        <v>6784.3876978800008</v>
      </c>
      <c r="AA88" s="19">
        <v>14.81575</v>
      </c>
      <c r="AB88" s="19">
        <v>5.8880564351712475E-2</v>
      </c>
      <c r="AC88" s="35">
        <v>74.760000000000005</v>
      </c>
      <c r="AD88" s="35">
        <v>51.7</v>
      </c>
      <c r="AE88" s="19">
        <v>1.5</v>
      </c>
      <c r="AF88" s="19">
        <f t="shared" si="9"/>
        <v>75509.164499999999</v>
      </c>
      <c r="AG88" s="19">
        <f t="shared" si="10"/>
        <v>50339.442999999999</v>
      </c>
      <c r="AH88" s="19">
        <v>57.26</v>
      </c>
      <c r="AI88" s="19">
        <v>51.003999999999998</v>
      </c>
      <c r="AJ88" s="19">
        <v>51139.055626660003</v>
      </c>
      <c r="AK88" s="19">
        <v>24211.578954000001</v>
      </c>
      <c r="AL88" s="19">
        <v>1571.426105</v>
      </c>
      <c r="AM88" s="19">
        <v>16048.515162</v>
      </c>
      <c r="AN88" s="19">
        <v>1778.87768383</v>
      </c>
      <c r="AO88" s="19">
        <v>5550.3210698299999</v>
      </c>
      <c r="AP88" s="19">
        <v>1978.3366520000009</v>
      </c>
      <c r="AQ88" s="19">
        <v>3534.49854</v>
      </c>
      <c r="AR88" s="35">
        <f t="shared" si="11"/>
        <v>33112.203812660002</v>
      </c>
      <c r="AS88" s="35">
        <f t="shared" si="12"/>
        <v>7329.19875366</v>
      </c>
      <c r="AT88" s="19">
        <v>2.4990955408658901E-3</v>
      </c>
      <c r="AW88" s="20">
        <f t="shared" si="13"/>
        <v>2.8</v>
      </c>
      <c r="AX88" s="20">
        <f t="shared" si="14"/>
        <v>-1.4</v>
      </c>
      <c r="AY88" s="47">
        <v>0</v>
      </c>
      <c r="AZ88" s="47">
        <v>0</v>
      </c>
      <c r="BA88" s="47">
        <v>0</v>
      </c>
      <c r="BB88" s="47">
        <v>0</v>
      </c>
      <c r="BC88" s="47">
        <f t="shared" si="15"/>
        <v>1</v>
      </c>
      <c r="BD88" s="19">
        <v>94.347994422214853</v>
      </c>
      <c r="BE88" s="19">
        <v>2.7759999999999998</v>
      </c>
      <c r="BF88" s="19">
        <v>2.641</v>
      </c>
      <c r="BG88" s="19">
        <v>2.5069999999999997</v>
      </c>
      <c r="BH88" s="19">
        <v>15.163987766279998</v>
      </c>
      <c r="BI88" s="20">
        <v>-4.9000000000000004</v>
      </c>
      <c r="BJ88" s="20">
        <v>3.6</v>
      </c>
      <c r="BK88" s="19">
        <v>3.512</v>
      </c>
      <c r="BL88" s="19">
        <v>3.2109999999999999</v>
      </c>
    </row>
    <row r="89" spans="1:64">
      <c r="A89" s="19" t="str">
        <f>VLOOKUP(B89,'Code matching'!$D$2:$E$251,2,FALSE)</f>
        <v>Comoros</v>
      </c>
      <c r="B89" s="26" t="s">
        <v>157</v>
      </c>
      <c r="C89" s="26" t="s">
        <v>1107</v>
      </c>
      <c r="D89" s="19">
        <v>174</v>
      </c>
      <c r="E89" s="15">
        <f>_xlfn.IFNA(INDEX(Confirmedcases!E:E,MATCH(B89,Confirmedcases!D:D,0)),_xlfn.IFNA(INDEX(Confirmedcases!L:L,MATCH(B89,Confirmedcases!K:K,0)),0))</f>
        <v>399</v>
      </c>
      <c r="F89" s="15">
        <f>_xlfn.IFNA(INDEX(Confirmeddeaths!E:E,MATCH(B89,Confirmeddeaths!D:D,0)),_xlfn.IFNA(INDEX(Confirmeddeaths!L:L,MATCH(B89,Confirmeddeaths!K:K,0)),0))</f>
        <v>7</v>
      </c>
      <c r="G89" s="15" t="str">
        <f>_xlfn.IFNA(INDEX(Stringencyindex!$1:$1048576,MATCH(Data!$B89,Stringencyindex!B:B,0),MATCH(G$1,Stringencyindex!$1:$1,0)),"")</f>
        <v/>
      </c>
      <c r="H89" s="15" t="str">
        <f>_xlfn.IFNA(INDEX(Stringencyindex!$1:$1048576,MATCH(Data!$B89,Stringencyindex!B:B,0),MATCH(H$1,Stringencyindex!$1:$1,0)),"")</f>
        <v/>
      </c>
      <c r="I89" s="15" t="str">
        <f>_xlfn.IFNA(INDEX(Policy!D:D,MATCH(Data!B89,Policy!A:A,0)),"")</f>
        <v/>
      </c>
      <c r="J89" s="19">
        <v>850.88599999999997</v>
      </c>
      <c r="K89" s="35">
        <v>1165.6904212307099</v>
      </c>
      <c r="L89" s="19">
        <v>1194.4649189980753</v>
      </c>
      <c r="M89" s="19">
        <v>0.93420101261233879</v>
      </c>
      <c r="N89" s="19">
        <v>0.1080876959495405</v>
      </c>
      <c r="O89" s="19">
        <v>0.12151093309190307</v>
      </c>
      <c r="P89" s="19">
        <v>0.12722421692074887</v>
      </c>
      <c r="Q89" s="19">
        <v>0.29789454543529786</v>
      </c>
      <c r="R89" s="19">
        <v>0.31535910959455915</v>
      </c>
      <c r="S89" s="19">
        <v>1.8706925778679443E-2</v>
      </c>
      <c r="T89" s="19">
        <v>8.5797159419092786E-2</v>
      </c>
      <c r="U89" s="19">
        <v>1.9215807098639508E-2</v>
      </c>
      <c r="V89" s="19">
        <v>0.20790157936915393</v>
      </c>
      <c r="W89" s="19">
        <v>7.5068737851503572E-2</v>
      </c>
      <c r="X89" s="19">
        <v>0.27795068088411407</v>
      </c>
      <c r="Y89" s="19">
        <v>11.466443875102641</v>
      </c>
      <c r="Z89" s="19">
        <v>135.18937328746014</v>
      </c>
      <c r="AA89" s="19">
        <v>7.3800140000000001</v>
      </c>
      <c r="AB89" s="19">
        <v>0</v>
      </c>
      <c r="AC89" s="35">
        <v>84.79</v>
      </c>
      <c r="AD89" s="35" t="s">
        <v>672</v>
      </c>
      <c r="AE89" s="19">
        <v>2.2000000000000002</v>
      </c>
      <c r="AF89" s="19">
        <f t="shared" si="9"/>
        <v>1871.9492</v>
      </c>
      <c r="AG89" s="19">
        <f t="shared" si="10"/>
        <v>850.88599999999997</v>
      </c>
      <c r="AH89" s="19">
        <v>93.36</v>
      </c>
      <c r="AI89" s="19">
        <v>68.539000000000001</v>
      </c>
      <c r="AJ89" s="19">
        <v>120.89821999999999</v>
      </c>
      <c r="AK89" s="19">
        <v>3.8860000000000001E-3</v>
      </c>
      <c r="AL89" s="19">
        <v>3.359896</v>
      </c>
      <c r="AM89" s="19">
        <v>38.657544000000001</v>
      </c>
      <c r="AN89" s="19">
        <v>5.2658040000000002</v>
      </c>
      <c r="AO89" s="19">
        <v>50.252232999999997</v>
      </c>
      <c r="AP89" s="19">
        <v>23.358856999999993</v>
      </c>
      <c r="AQ89" s="19">
        <v>21.453281</v>
      </c>
      <c r="AR89" s="35">
        <f t="shared" si="11"/>
        <v>58.881819</v>
      </c>
      <c r="AS89" s="35">
        <f t="shared" si="12"/>
        <v>55.518037</v>
      </c>
      <c r="AT89" s="19">
        <v>0</v>
      </c>
      <c r="AW89" s="20">
        <f t="shared" si="13"/>
        <v>0</v>
      </c>
      <c r="AX89" s="20">
        <f t="shared" si="14"/>
        <v>0</v>
      </c>
      <c r="AY89" s="47">
        <v>0</v>
      </c>
      <c r="AZ89" s="47">
        <v>0</v>
      </c>
      <c r="BA89" s="47">
        <v>0</v>
      </c>
      <c r="BB89" s="47">
        <v>0</v>
      </c>
      <c r="BC89" s="47">
        <f t="shared" si="15"/>
        <v>1</v>
      </c>
      <c r="BD89" s="19">
        <v>51.2</v>
      </c>
      <c r="BE89" s="19">
        <v>0.15400000000000036</v>
      </c>
      <c r="BF89" s="19">
        <v>0.248</v>
      </c>
      <c r="BG89" s="19">
        <v>0.29300000000000015</v>
      </c>
      <c r="BH89" s="19">
        <v>5</v>
      </c>
      <c r="BI89" s="20">
        <v>-1.4</v>
      </c>
      <c r="BJ89" s="20">
        <v>3.2</v>
      </c>
      <c r="BK89" s="19">
        <v>3</v>
      </c>
      <c r="BL89" s="19">
        <v>2.1</v>
      </c>
    </row>
    <row r="90" spans="1:64">
      <c r="A90" s="19" t="str">
        <f>VLOOKUP(B90,'Code matching'!$D$2:$E$251,2,FALSE)</f>
        <v>Cabo Verde</v>
      </c>
      <c r="B90" s="26" t="s">
        <v>131</v>
      </c>
      <c r="C90" s="26" t="s">
        <v>1107</v>
      </c>
      <c r="D90" s="19">
        <v>132</v>
      </c>
      <c r="E90" s="15">
        <f>_xlfn.IFNA(INDEX(Confirmedcases!E:E,MATCH(B90,Confirmedcases!D:D,0)),_xlfn.IFNA(INDEX(Confirmedcases!L:L,MATCH(B90,Confirmedcases!K:K,0)),0))</f>
        <v>2858</v>
      </c>
      <c r="F90" s="15">
        <f>_xlfn.IFNA(INDEX(Confirmeddeaths!E:E,MATCH(B90,Confirmeddeaths!D:D,0)),_xlfn.IFNA(INDEX(Confirmeddeaths!L:L,MATCH(B90,Confirmeddeaths!K:K,0)),0))</f>
        <v>32</v>
      </c>
      <c r="G90" s="15">
        <f>_xlfn.IFNA(INDEX(Stringencyindex!$1:$1048576,MATCH(Data!$B90,Stringencyindex!B:B,0),MATCH(G$1,Stringencyindex!$1:$1,0)),"")</f>
        <v>47.710347405397357</v>
      </c>
      <c r="H90" s="15">
        <f>_xlfn.IFNA(INDEX(Stringencyindex!$1:$1048576,MATCH(Data!$B90,Stringencyindex!B:B,0),MATCH(H$1,Stringencyindex!$1:$1,0)),"")</f>
        <v>-37.992471154176656</v>
      </c>
      <c r="I90" s="15">
        <f>_xlfn.IFNA(INDEX(Policy!D:D,MATCH(Data!B90,Policy!A:A,0)),"")</f>
        <v>2.8690909090909087</v>
      </c>
      <c r="J90" s="19">
        <v>549.93499999999995</v>
      </c>
      <c r="K90" s="35">
        <v>1976.8147229518249</v>
      </c>
      <c r="L90" s="19">
        <v>2071.7046922922859</v>
      </c>
      <c r="M90" s="19">
        <v>0.61287011136345326</v>
      </c>
      <c r="N90" s="19">
        <v>0.17705804065777761</v>
      </c>
      <c r="O90" s="19">
        <v>0.40435562013809778</v>
      </c>
      <c r="P90" s="19">
        <v>0.48779428136897079</v>
      </c>
      <c r="Q90" s="19">
        <v>0.68207805352829953</v>
      </c>
      <c r="R90" s="19">
        <v>6.1915147706602884E-2</v>
      </c>
      <c r="S90" s="19">
        <v>3.5002596630312868E-2</v>
      </c>
      <c r="T90" s="19">
        <v>7.8912602748143268E-2</v>
      </c>
      <c r="U90" s="19">
        <v>0.11164808084034077</v>
      </c>
      <c r="V90" s="19">
        <v>0.20617647529881752</v>
      </c>
      <c r="W90" s="19">
        <v>0.14607881957503507</v>
      </c>
      <c r="X90" s="19">
        <v>0.36026627720711663</v>
      </c>
      <c r="Y90" s="19">
        <v>11.715218190760059</v>
      </c>
      <c r="Z90" s="19">
        <v>235.82734217999999</v>
      </c>
      <c r="AA90" s="19">
        <v>11.446669999999999</v>
      </c>
      <c r="AB90" s="19">
        <v>0</v>
      </c>
      <c r="AC90" s="35">
        <v>70.540000000000006</v>
      </c>
      <c r="AD90" s="35">
        <v>85.823899999999995</v>
      </c>
      <c r="AE90" s="19">
        <v>2.1</v>
      </c>
      <c r="AF90" s="19">
        <f t="shared" si="9"/>
        <v>1154.8634999999999</v>
      </c>
      <c r="AG90" s="19">
        <f t="shared" si="10"/>
        <v>549.93499999999995</v>
      </c>
      <c r="AH90" s="19">
        <v>57.81</v>
      </c>
      <c r="AI90" s="19">
        <v>38.548999999999999</v>
      </c>
      <c r="AJ90" s="19">
        <v>773.24218000000008</v>
      </c>
      <c r="AK90" s="19">
        <v>0.39377200000000001</v>
      </c>
      <c r="AL90" s="19">
        <v>14.080689</v>
      </c>
      <c r="AM90" s="19">
        <v>61.06771899999999</v>
      </c>
      <c r="AN90" s="19">
        <v>126.604</v>
      </c>
      <c r="AO90" s="19">
        <v>466.339</v>
      </c>
      <c r="AP90" s="19">
        <v>104.75700000000001</v>
      </c>
      <c r="AQ90" s="19">
        <v>98.069013999999996</v>
      </c>
      <c r="AR90" s="35">
        <f t="shared" si="11"/>
        <v>607.417461</v>
      </c>
      <c r="AS90" s="35">
        <f t="shared" si="12"/>
        <v>592.94299999999998</v>
      </c>
      <c r="AT90" s="19">
        <v>0</v>
      </c>
      <c r="AW90" s="20">
        <f t="shared" si="13"/>
        <v>2.8690909090909087</v>
      </c>
      <c r="AX90" s="20">
        <f t="shared" si="14"/>
        <v>-1.4345454545454543</v>
      </c>
      <c r="AY90" s="47">
        <v>0</v>
      </c>
      <c r="AZ90" s="47">
        <v>0</v>
      </c>
      <c r="BA90" s="47">
        <v>0</v>
      </c>
      <c r="BB90" s="47">
        <v>0</v>
      </c>
      <c r="BC90" s="47">
        <f t="shared" si="15"/>
        <v>1</v>
      </c>
      <c r="BD90" s="19">
        <v>51.2</v>
      </c>
      <c r="BE90" s="19">
        <v>2.6970000000000001</v>
      </c>
      <c r="BF90" s="19">
        <v>2.3220000000000001</v>
      </c>
      <c r="BG90" s="19">
        <v>2.2290000000000001</v>
      </c>
      <c r="BH90" s="19">
        <v>5</v>
      </c>
      <c r="BI90" s="20">
        <v>-5.5</v>
      </c>
      <c r="BJ90" s="20">
        <v>5</v>
      </c>
      <c r="BK90" s="19">
        <v>1.3</v>
      </c>
      <c r="BL90" s="19">
        <v>1.4</v>
      </c>
    </row>
    <row r="91" spans="1:64">
      <c r="A91" s="19" t="str">
        <f>VLOOKUP(B91,'Code matching'!$D$2:$E$251,2,FALSE)</f>
        <v>Costa Rica</v>
      </c>
      <c r="B91" s="26" t="s">
        <v>162</v>
      </c>
      <c r="C91" s="26" t="s">
        <v>1107</v>
      </c>
      <c r="D91" s="19">
        <v>188</v>
      </c>
      <c r="E91" s="15">
        <f>_xlfn.IFNA(INDEX(Confirmedcases!E:E,MATCH(B91,Confirmedcases!D:D,0)),_xlfn.IFNA(INDEX(Confirmedcases!L:L,MATCH(B91,Confirmedcases!K:K,0)),0))</f>
        <v>22802</v>
      </c>
      <c r="F91" s="15">
        <f>_xlfn.IFNA(INDEX(Confirmeddeaths!E:E,MATCH(B91,Confirmeddeaths!D:D,0)),_xlfn.IFNA(INDEX(Confirmeddeaths!L:L,MATCH(B91,Confirmeddeaths!K:K,0)),0))</f>
        <v>228</v>
      </c>
      <c r="G91" s="15">
        <f>_xlfn.IFNA(INDEX(Stringencyindex!$1:$1048576,MATCH(Data!$B91,Stringencyindex!B:B,0),MATCH(G$1,Stringencyindex!$1:$1,0)),"")</f>
        <v>45.106841783148781</v>
      </c>
      <c r="H91" s="15">
        <f>_xlfn.IFNA(INDEX(Stringencyindex!$1:$1048576,MATCH(Data!$B91,Stringencyindex!B:B,0),MATCH(H$1,Stringencyindex!$1:$1,0)),"")</f>
        <v>-36.46872990875913</v>
      </c>
      <c r="I91" s="15">
        <f>_xlfn.IFNA(INDEX(Policy!D:D,MATCH(Data!B91,Policy!A:A,0)),"")</f>
        <v>0.49481570557373095</v>
      </c>
      <c r="J91" s="19">
        <v>5047.5609999999997</v>
      </c>
      <c r="K91" s="35">
        <v>60126.014828795</v>
      </c>
      <c r="L91" s="19">
        <v>61218.285683280534</v>
      </c>
      <c r="M91" s="19">
        <v>0.63699119374453328</v>
      </c>
      <c r="N91" s="19">
        <v>0.17021944788013452</v>
      </c>
      <c r="O91" s="19">
        <v>0.17339740699455233</v>
      </c>
      <c r="P91" s="19">
        <v>0.33721601021315267</v>
      </c>
      <c r="Q91" s="19">
        <v>0.33087097243604829</v>
      </c>
      <c r="R91" s="19">
        <v>4.9575572530900829E-2</v>
      </c>
      <c r="S91" s="19">
        <v>3.4043727040193844E-2</v>
      </c>
      <c r="T91" s="19">
        <v>0.12864579554575029</v>
      </c>
      <c r="U91" s="19">
        <v>4.8500929690347784E-2</v>
      </c>
      <c r="V91" s="19">
        <v>0.13597695862445056</v>
      </c>
      <c r="W91" s="19">
        <v>9.4739852564399554E-2</v>
      </c>
      <c r="X91" s="19">
        <v>0.50851716400398839</v>
      </c>
      <c r="Y91" s="19">
        <v>0.90840293237410064</v>
      </c>
      <c r="Z91" s="19">
        <v>554.31655336400001</v>
      </c>
      <c r="AA91" s="19">
        <v>24.41658</v>
      </c>
      <c r="AB91" s="19">
        <v>0</v>
      </c>
      <c r="AC91" s="35">
        <v>64.34</v>
      </c>
      <c r="AD91" s="35">
        <v>68.765199999999993</v>
      </c>
      <c r="AE91" s="19">
        <v>1.2</v>
      </c>
      <c r="AF91" s="19">
        <f t="shared" si="9"/>
        <v>6057.0731999999998</v>
      </c>
      <c r="AG91" s="19">
        <f t="shared" si="10"/>
        <v>5047.5609999999997</v>
      </c>
      <c r="AH91" s="19">
        <v>36.85</v>
      </c>
      <c r="AI91" s="19">
        <v>25.094000000000001</v>
      </c>
      <c r="AJ91" s="19">
        <v>20293.665614999998</v>
      </c>
      <c r="AK91" s="19">
        <v>5.5548959999999994</v>
      </c>
      <c r="AL91" s="19">
        <v>1449.9051689999999</v>
      </c>
      <c r="AM91" s="19">
        <v>9745.7585500000005</v>
      </c>
      <c r="AN91" s="19">
        <v>466.02600000000001</v>
      </c>
      <c r="AO91" s="19">
        <v>3832.0569999999998</v>
      </c>
      <c r="AP91" s="19">
        <v>4794.3640000000005</v>
      </c>
      <c r="AQ91" s="19">
        <v>1863.541066</v>
      </c>
      <c r="AR91" s="35">
        <f t="shared" si="11"/>
        <v>5753.5430649999989</v>
      </c>
      <c r="AS91" s="35">
        <f t="shared" si="12"/>
        <v>4298.0829999999996</v>
      </c>
      <c r="AT91" s="19">
        <v>0</v>
      </c>
      <c r="AW91" s="20">
        <f t="shared" si="13"/>
        <v>0.49481570557373095</v>
      </c>
      <c r="AX91" s="20">
        <f t="shared" si="14"/>
        <v>-0.24740785278686547</v>
      </c>
      <c r="AY91" s="47">
        <v>0</v>
      </c>
      <c r="AZ91" s="47">
        <v>0</v>
      </c>
      <c r="BA91" s="47">
        <v>0</v>
      </c>
      <c r="BB91" s="47">
        <v>0</v>
      </c>
      <c r="BC91" s="47">
        <f t="shared" si="15"/>
        <v>1</v>
      </c>
      <c r="BD91" s="19">
        <v>100</v>
      </c>
      <c r="BE91" s="19">
        <v>4.0080000000000009</v>
      </c>
      <c r="BF91" s="19">
        <v>4.282</v>
      </c>
      <c r="BG91" s="19">
        <v>4.4429999999999996</v>
      </c>
      <c r="BH91" s="19">
        <v>15.064052139280012</v>
      </c>
      <c r="BI91" s="20">
        <v>-3.3</v>
      </c>
      <c r="BJ91" s="20">
        <v>3</v>
      </c>
      <c r="BK91" s="19">
        <v>1.5369999999999999</v>
      </c>
      <c r="BL91" s="19">
        <v>2.2519999999999998</v>
      </c>
    </row>
    <row r="92" spans="1:64">
      <c r="A92" s="19" t="str">
        <f>VLOOKUP(B92,'Code matching'!$D$2:$E$251,2,FALSE)</f>
        <v>Cuba</v>
      </c>
      <c r="B92" s="26" t="s">
        <v>168</v>
      </c>
      <c r="C92" s="26" t="s">
        <v>1107</v>
      </c>
      <c r="D92" s="19">
        <v>192</v>
      </c>
      <c r="E92" s="15">
        <f>_xlfn.IFNA(INDEX(Confirmedcases!E:E,MATCH(B92,Confirmedcases!D:D,0)),_xlfn.IFNA(INDEX(Confirmedcases!L:L,MATCH(B92,Confirmedcases!K:K,0)),0))</f>
        <v>2953</v>
      </c>
      <c r="F92" s="15">
        <f>_xlfn.IFNA(INDEX(Confirmeddeaths!E:E,MATCH(B92,Confirmeddeaths!D:D,0)),_xlfn.IFNA(INDEX(Confirmeddeaths!L:L,MATCH(B92,Confirmeddeaths!K:K,0)),0))</f>
        <v>88</v>
      </c>
      <c r="G92" s="15">
        <f>_xlfn.IFNA(INDEX(Stringencyindex!$1:$1048576,MATCH(Data!$B92,Stringencyindex!B:B,0),MATCH(G$1,Stringencyindex!$1:$1,0)),"")</f>
        <v>45.518088376610756</v>
      </c>
      <c r="H92" s="15">
        <f>_xlfn.IFNA(INDEX(Stringencyindex!$1:$1048576,MATCH(Data!$B92,Stringencyindex!B:B,0),MATCH(H$1,Stringencyindex!$1:$1,0)),"")</f>
        <v>-37.51521212539005</v>
      </c>
      <c r="I92" s="15" t="str">
        <f>_xlfn.IFNA(INDEX(Policy!D:D,MATCH(Data!B92,Policy!A:A,0)),"")</f>
        <v/>
      </c>
      <c r="J92" s="19">
        <v>11333.483</v>
      </c>
      <c r="K92" s="35">
        <v>100023</v>
      </c>
      <c r="L92" s="19">
        <v>100523.10923822367</v>
      </c>
      <c r="M92" s="19">
        <v>0.55974125951031262</v>
      </c>
      <c r="N92" s="19">
        <v>0.30053087789808342</v>
      </c>
      <c r="O92" s="19">
        <v>0.11450366415724383</v>
      </c>
      <c r="P92" s="19">
        <v>0.14501664617138058</v>
      </c>
      <c r="Q92" s="19">
        <v>0.12566109794747207</v>
      </c>
      <c r="R92" s="19">
        <v>3.827175473720399E-2</v>
      </c>
      <c r="S92" s="19">
        <v>2.0536310137717648E-2</v>
      </c>
      <c r="T92" s="19">
        <v>0.12962850613763677</v>
      </c>
      <c r="U92" s="19">
        <v>0.10151873647596514</v>
      </c>
      <c r="V92" s="19">
        <v>0.25017694998887741</v>
      </c>
      <c r="W92" s="19">
        <v>9.1043297134421317E-2</v>
      </c>
      <c r="X92" s="19">
        <v>0.36882444538817771</v>
      </c>
      <c r="Y92" s="19">
        <v>0</v>
      </c>
      <c r="Z92" s="19">
        <v>0</v>
      </c>
      <c r="AA92" s="19">
        <v>18.525130000000001</v>
      </c>
      <c r="AB92" s="19">
        <v>0</v>
      </c>
      <c r="AC92" s="35">
        <v>56.84</v>
      </c>
      <c r="AD92" s="35" t="s">
        <v>1159</v>
      </c>
      <c r="AE92" s="19">
        <v>5.2</v>
      </c>
      <c r="AF92" s="19">
        <f t="shared" si="9"/>
        <v>58934.111600000004</v>
      </c>
      <c r="AG92" s="19">
        <f t="shared" si="10"/>
        <v>11333.483</v>
      </c>
      <c r="AH92" s="19" t="s">
        <v>672</v>
      </c>
      <c r="AI92" s="19">
        <v>26.579000000000001</v>
      </c>
      <c r="AJ92" s="19">
        <v>13397.350359</v>
      </c>
      <c r="AK92" s="19">
        <v>55.105576999999997</v>
      </c>
      <c r="AL92" s="19">
        <v>192.401512</v>
      </c>
      <c r="AM92" s="19">
        <v>2413.127027</v>
      </c>
      <c r="AN92" s="19">
        <v>0</v>
      </c>
      <c r="AO92" s="19">
        <v>3040.177713</v>
      </c>
      <c r="AP92" s="19">
        <v>7696.5385300000007</v>
      </c>
      <c r="AQ92" s="19">
        <v>954.12763199999995</v>
      </c>
      <c r="AR92" s="35">
        <f t="shared" si="11"/>
        <v>3287.6848019999998</v>
      </c>
      <c r="AS92" s="35">
        <f t="shared" si="12"/>
        <v>3040.177713</v>
      </c>
      <c r="AT92" s="19">
        <v>0</v>
      </c>
      <c r="AW92" s="20">
        <f t="shared" si="13"/>
        <v>0</v>
      </c>
      <c r="AX92" s="20">
        <f t="shared" si="14"/>
        <v>0</v>
      </c>
      <c r="AY92" s="47">
        <v>0</v>
      </c>
      <c r="AZ92" s="47">
        <v>0</v>
      </c>
      <c r="BA92" s="47">
        <v>0</v>
      </c>
      <c r="BB92" s="47">
        <v>0</v>
      </c>
      <c r="BC92" s="47">
        <f t="shared" si="15"/>
        <v>1</v>
      </c>
      <c r="BD92" s="19">
        <v>51.2</v>
      </c>
      <c r="BE92" s="19" t="e">
        <v>#N/A</v>
      </c>
      <c r="BF92" s="19" t="e">
        <v>#N/A</v>
      </c>
      <c r="BG92" s="19" t="e">
        <v>#N/A</v>
      </c>
      <c r="BH92" s="19">
        <v>5</v>
      </c>
      <c r="BI92" s="20" t="e">
        <v>#N/A</v>
      </c>
      <c r="BJ92" s="20" t="e">
        <v>#N/A</v>
      </c>
      <c r="BK92" s="19" t="s">
        <v>1552</v>
      </c>
      <c r="BL92" s="19" t="s">
        <v>1552</v>
      </c>
    </row>
    <row r="93" spans="1:64">
      <c r="A93" s="19" t="str">
        <f>VLOOKUP(B93,'Code matching'!$D$2:$E$251,2,FALSE)</f>
        <v>Cyprus</v>
      </c>
      <c r="B93" s="26" t="s">
        <v>172</v>
      </c>
      <c r="C93" s="26" t="s">
        <v>1107</v>
      </c>
      <c r="D93" s="19">
        <v>196</v>
      </c>
      <c r="E93" s="15">
        <f>_xlfn.IFNA(INDEX(Confirmedcases!E:E,MATCH(B93,Confirmedcases!D:D,0)),_xlfn.IFNA(INDEX(Confirmedcases!L:L,MATCH(B93,Confirmedcases!K:K,0)),0))</f>
        <v>1233</v>
      </c>
      <c r="F93" s="15">
        <f>_xlfn.IFNA(INDEX(Confirmeddeaths!E:E,MATCH(B93,Confirmeddeaths!D:D,0)),_xlfn.IFNA(INDEX(Confirmeddeaths!L:L,MATCH(B93,Confirmeddeaths!K:K,0)),0))</f>
        <v>19</v>
      </c>
      <c r="G93" s="15">
        <f>_xlfn.IFNA(INDEX(Stringencyindex!$1:$1048576,MATCH(Data!$B93,Stringencyindex!B:B,0),MATCH(G$1,Stringencyindex!$1:$1,0)),"")</f>
        <v>42.265636580878535</v>
      </c>
      <c r="H93" s="15">
        <f>_xlfn.IFNA(INDEX(Stringencyindex!$1:$1048576,MATCH(Data!$B93,Stringencyindex!B:B,0),MATCH(H$1,Stringencyindex!$1:$1,0)),"")</f>
        <v>-35.024220748359006</v>
      </c>
      <c r="I93" s="15">
        <f>_xlfn.IFNA(INDEX(Policy!D:D,MATCH(Data!B93,Policy!A:A,0)),"")</f>
        <v>10.863616071428572</v>
      </c>
      <c r="J93" s="19">
        <v>1198.575</v>
      </c>
      <c r="K93" s="35">
        <v>24962.780237333318</v>
      </c>
      <c r="L93" s="19">
        <v>25802.533568067076</v>
      </c>
      <c r="M93" s="19">
        <v>0.65178495396871949</v>
      </c>
      <c r="N93" s="19">
        <v>0.14901266924656303</v>
      </c>
      <c r="O93" s="19">
        <v>0.19206350708209935</v>
      </c>
      <c r="P93" s="19">
        <v>0.73065787357246248</v>
      </c>
      <c r="Q93" s="19">
        <v>0.72279518209085136</v>
      </c>
      <c r="R93" s="19">
        <v>2.3437927824325064E-2</v>
      </c>
      <c r="S93" s="19">
        <v>2.292864574776847E-2</v>
      </c>
      <c r="T93" s="19">
        <v>5.609769454027709E-2</v>
      </c>
      <c r="U93" s="19">
        <v>6.1968128799080008E-2</v>
      </c>
      <c r="V93" s="19">
        <v>0.18332511910629209</v>
      </c>
      <c r="W93" s="19">
        <v>0.13370571162586933</v>
      </c>
      <c r="X93" s="19">
        <v>0.51853677235638784</v>
      </c>
      <c r="Y93" s="19">
        <v>2.3822778223723229</v>
      </c>
      <c r="Z93" s="19">
        <v>578.41705527199997</v>
      </c>
      <c r="AA93" s="19">
        <v>48.18421</v>
      </c>
      <c r="AB93" s="19">
        <v>0</v>
      </c>
      <c r="AC93" s="35">
        <v>58.13</v>
      </c>
      <c r="AD93" s="35">
        <v>100</v>
      </c>
      <c r="AE93" s="19">
        <v>3.4</v>
      </c>
      <c r="AF93" s="19">
        <f t="shared" si="9"/>
        <v>4075.1550000000002</v>
      </c>
      <c r="AG93" s="19">
        <f t="shared" si="10"/>
        <v>1198.575</v>
      </c>
      <c r="AH93" s="19" t="s">
        <v>672</v>
      </c>
      <c r="AI93" s="19">
        <v>13.185</v>
      </c>
      <c r="AJ93" s="19">
        <v>16969.35027341</v>
      </c>
      <c r="AK93" s="19">
        <v>1041.42109</v>
      </c>
      <c r="AL93" s="19">
        <v>2356.368254</v>
      </c>
      <c r="AM93" s="19">
        <v>1667.5800629999992</v>
      </c>
      <c r="AN93" s="19">
        <v>3269.9167853700001</v>
      </c>
      <c r="AO93" s="19">
        <v>3278.7191380600002</v>
      </c>
      <c r="AP93" s="19">
        <v>5355.3449429800003</v>
      </c>
      <c r="AQ93" s="19">
        <v>2227.122202</v>
      </c>
      <c r="AR93" s="35">
        <f t="shared" si="11"/>
        <v>9946.4252674300005</v>
      </c>
      <c r="AS93" s="35">
        <f t="shared" si="12"/>
        <v>6548.6359234299998</v>
      </c>
      <c r="AT93" s="19">
        <v>0</v>
      </c>
      <c r="AW93" s="20">
        <f t="shared" si="13"/>
        <v>10.863616071428572</v>
      </c>
      <c r="AX93" s="20">
        <f t="shared" si="14"/>
        <v>-5.4318080357142859</v>
      </c>
      <c r="AY93" s="47">
        <v>0</v>
      </c>
      <c r="AZ93" s="47">
        <v>0</v>
      </c>
      <c r="BA93" s="47">
        <v>0</v>
      </c>
      <c r="BB93" s="47">
        <v>0</v>
      </c>
      <c r="BC93" s="47">
        <f t="shared" si="15"/>
        <v>1</v>
      </c>
      <c r="BD93" s="19">
        <v>51.2</v>
      </c>
      <c r="BE93" s="19">
        <v>2.2649999999999997</v>
      </c>
      <c r="BF93" s="19">
        <v>2.0190000000000001</v>
      </c>
      <c r="BG93" s="19">
        <v>1.8360000000000003</v>
      </c>
      <c r="BH93" s="19">
        <v>5</v>
      </c>
      <c r="BI93" s="20">
        <v>-6.4710000000000001</v>
      </c>
      <c r="BJ93" s="20">
        <v>5.5940000000000003</v>
      </c>
      <c r="BK93" s="19">
        <v>0.7</v>
      </c>
      <c r="BL93" s="19">
        <v>1</v>
      </c>
    </row>
    <row r="94" spans="1:64">
      <c r="A94" s="19" t="str">
        <f>VLOOKUP(B94,'Code matching'!$D$2:$E$251,2,FALSE)</f>
        <v>Czechia</v>
      </c>
      <c r="B94" s="26" t="s">
        <v>174</v>
      </c>
      <c r="C94" s="26" t="s">
        <v>1107</v>
      </c>
      <c r="D94" s="19">
        <v>203</v>
      </c>
      <c r="E94" s="15">
        <f>_xlfn.IFNA(INDEX(Confirmedcases!E:E,MATCH(B94,Confirmedcases!D:D,0)),_xlfn.IFNA(INDEX(Confirmedcases!L:L,MATCH(B94,Confirmedcases!K:K,0)),0))</f>
        <v>18355</v>
      </c>
      <c r="F94" s="15">
        <f>_xlfn.IFNA(INDEX(Confirmeddeaths!E:E,MATCH(B94,Confirmeddeaths!D:D,0)),_xlfn.IFNA(INDEX(Confirmeddeaths!L:L,MATCH(B94,Confirmeddeaths!K:K,0)),0))</f>
        <v>390</v>
      </c>
      <c r="G94" s="15">
        <f>_xlfn.IFNA(INDEX(Stringencyindex!$1:$1048576,MATCH(Data!$B94,Stringencyindex!B:B,0),MATCH(G$1,Stringencyindex!$1:$1,0)),"")</f>
        <v>32.142174043241909</v>
      </c>
      <c r="H94" s="15">
        <f>_xlfn.IFNA(INDEX(Stringencyindex!$1:$1048576,MATCH(Data!$B94,Stringencyindex!B:B,0),MATCH(H$1,Stringencyindex!$1:$1,0)),"")</f>
        <v>-27.187881959501674</v>
      </c>
      <c r="I94" s="15">
        <f>_xlfn.IFNA(INDEX(Policy!D:D,MATCH(Data!B94,Policy!A:A,0)),"")</f>
        <v>7.3</v>
      </c>
      <c r="J94" s="19">
        <v>10689.209000000001</v>
      </c>
      <c r="K94" s="35">
        <v>245225.88290337019</v>
      </c>
      <c r="L94" s="19">
        <v>251846.45360462487</v>
      </c>
      <c r="M94" s="19">
        <v>0.47479553320129453</v>
      </c>
      <c r="N94" s="19">
        <v>0.19969662610546812</v>
      </c>
      <c r="O94" s="19">
        <v>0.25492133409448914</v>
      </c>
      <c r="P94" s="19">
        <v>0.7838606439273238</v>
      </c>
      <c r="Q94" s="19">
        <v>0.7200307089596073</v>
      </c>
      <c r="R94" s="19">
        <v>2.1854055982127772E-2</v>
      </c>
      <c r="S94" s="19">
        <v>4.531844815322391E-2</v>
      </c>
      <c r="T94" s="19">
        <v>0.25633402377540399</v>
      </c>
      <c r="U94" s="19">
        <v>5.6139615313212474E-2</v>
      </c>
      <c r="V94" s="19">
        <v>0.13503211285703259</v>
      </c>
      <c r="W94" s="19">
        <v>0.11200952017404982</v>
      </c>
      <c r="X94" s="19">
        <v>0.37331222374494943</v>
      </c>
      <c r="Y94" s="19">
        <v>1.5450286796272974</v>
      </c>
      <c r="Z94" s="19">
        <v>3815.4946751999996</v>
      </c>
      <c r="AA94" s="19">
        <v>31.609210000000001</v>
      </c>
      <c r="AB94" s="19">
        <v>0</v>
      </c>
      <c r="AC94" s="35">
        <v>50.11</v>
      </c>
      <c r="AD94" s="35">
        <v>100</v>
      </c>
      <c r="AE94" s="19">
        <v>6.5</v>
      </c>
      <c r="AF94" s="19">
        <f t="shared" si="9"/>
        <v>69479.858500000002</v>
      </c>
      <c r="AG94" s="19">
        <f t="shared" si="10"/>
        <v>10689.209000000001</v>
      </c>
      <c r="AH94" s="19" t="s">
        <v>672</v>
      </c>
      <c r="AI94" s="19">
        <v>16.658000000000001</v>
      </c>
      <c r="AJ94" s="19">
        <v>232449.02851067</v>
      </c>
      <c r="AK94" s="19">
        <v>3915.743058</v>
      </c>
      <c r="AL94" s="19">
        <v>118102.674178</v>
      </c>
      <c r="AM94" s="19">
        <v>80503.160472999996</v>
      </c>
      <c r="AN94" s="19">
        <v>7410.7225692399998</v>
      </c>
      <c r="AO94" s="19">
        <v>7414.0714184500002</v>
      </c>
      <c r="AP94" s="19">
        <v>15102.65681398</v>
      </c>
      <c r="AQ94" s="19">
        <v>11200.213485</v>
      </c>
      <c r="AR94" s="35">
        <f t="shared" si="11"/>
        <v>136843.21122368998</v>
      </c>
      <c r="AS94" s="35">
        <f t="shared" si="12"/>
        <v>14824.79398769</v>
      </c>
      <c r="AT94" s="19">
        <v>0</v>
      </c>
      <c r="AW94" s="20">
        <f t="shared" si="13"/>
        <v>7.3</v>
      </c>
      <c r="AX94" s="20">
        <f t="shared" si="14"/>
        <v>-3.65</v>
      </c>
      <c r="AY94" s="47">
        <v>0</v>
      </c>
      <c r="AZ94" s="47">
        <v>0</v>
      </c>
      <c r="BA94" s="47">
        <v>0</v>
      </c>
      <c r="BB94" s="47">
        <v>0</v>
      </c>
      <c r="BC94" s="47">
        <f t="shared" si="15"/>
        <v>1</v>
      </c>
      <c r="BD94" s="19">
        <v>48.62324995635916</v>
      </c>
      <c r="BE94" s="19">
        <v>0.55100000000000005</v>
      </c>
      <c r="BF94" s="19">
        <v>0.52100000000000002</v>
      </c>
      <c r="BG94" s="19">
        <v>0.48899999999999999</v>
      </c>
      <c r="BH94" s="19">
        <v>5</v>
      </c>
      <c r="BI94" s="20">
        <v>-9.4282000000000004</v>
      </c>
      <c r="BJ94" s="20">
        <v>6.6772</v>
      </c>
      <c r="BK94" s="19">
        <v>2.073</v>
      </c>
      <c r="BL94" s="19">
        <v>2</v>
      </c>
    </row>
    <row r="95" spans="1:64">
      <c r="A95" s="19" t="str">
        <f>VLOOKUP(B95,'Code matching'!$D$2:$E$251,2,FALSE)</f>
        <v>Germany</v>
      </c>
      <c r="B95" s="26" t="s">
        <v>223</v>
      </c>
      <c r="C95" s="26" t="s">
        <v>1107</v>
      </c>
      <c r="D95" s="19">
        <v>276</v>
      </c>
      <c r="E95" s="15">
        <f>_xlfn.IFNA(INDEX(Confirmedcases!E:E,MATCH(B95,Confirmedcases!D:D,0)),_xlfn.IFNA(INDEX(Confirmedcases!L:L,MATCH(B95,Confirmedcases!K:K,0)),0))</f>
        <v>216327</v>
      </c>
      <c r="F95" s="15">
        <f>_xlfn.IFNA(INDEX(Confirmeddeaths!E:E,MATCH(B95,Confirmeddeaths!D:D,0)),_xlfn.IFNA(INDEX(Confirmeddeaths!L:L,MATCH(B95,Confirmeddeaths!K:K,0)),0))</f>
        <v>9197</v>
      </c>
      <c r="G95" s="15">
        <f>_xlfn.IFNA(INDEX(Stringencyindex!$1:$1048576,MATCH(Data!$B95,Stringencyindex!B:B,0),MATCH(G$1,Stringencyindex!$1:$1,0)),"")</f>
        <v>41.412795316162388</v>
      </c>
      <c r="H95" s="15">
        <f>_xlfn.IFNA(INDEX(Stringencyindex!$1:$1048576,MATCH(Data!$B95,Stringencyindex!B:B,0),MATCH(H$1,Stringencyindex!$1:$1,0)),"")</f>
        <v>-33.388424691365842</v>
      </c>
      <c r="I95" s="15">
        <f>_xlfn.IFNA(INDEX(Policy!D:D,MATCH(Data!B95,Policy!A:A,0)),"")</f>
        <v>17.712179487179487</v>
      </c>
      <c r="J95" s="19">
        <v>83517.044999999998</v>
      </c>
      <c r="K95" s="35">
        <v>3949548.8339529387</v>
      </c>
      <c r="L95" s="19">
        <v>3977197.6646680953</v>
      </c>
      <c r="M95" s="19">
        <v>0.52137921342435189</v>
      </c>
      <c r="N95" s="19">
        <v>0.19902014430221535</v>
      </c>
      <c r="O95" s="19">
        <v>0.21326109252265749</v>
      </c>
      <c r="P95" s="19">
        <v>0.4741610527543304</v>
      </c>
      <c r="Q95" s="19">
        <v>0.41254735570525985</v>
      </c>
      <c r="R95" s="19">
        <v>8.5336502551198248E-3</v>
      </c>
      <c r="S95" s="19">
        <v>2.7625310807984558E-2</v>
      </c>
      <c r="T95" s="19">
        <v>0.22652814617353462</v>
      </c>
      <c r="U95" s="19">
        <v>5.0736146014188445E-2</v>
      </c>
      <c r="V95" s="19">
        <v>0.11620849115794855</v>
      </c>
      <c r="W95" s="19">
        <v>9.0175645932855514E-2</v>
      </c>
      <c r="X95" s="19">
        <v>0.48019260965836852</v>
      </c>
      <c r="Y95" s="19">
        <v>0.44107311081164396</v>
      </c>
      <c r="Z95" s="19">
        <v>17040.171562154999</v>
      </c>
      <c r="AA95" s="19">
        <v>55.441540000000003</v>
      </c>
      <c r="AB95" s="19">
        <v>0</v>
      </c>
      <c r="AC95" s="35">
        <v>37.49</v>
      </c>
      <c r="AD95" s="35">
        <v>100</v>
      </c>
      <c r="AE95" s="19">
        <v>8.3000000000000007</v>
      </c>
      <c r="AF95" s="19">
        <f t="shared" si="9"/>
        <v>693191.47350000008</v>
      </c>
      <c r="AG95" s="19">
        <f t="shared" si="10"/>
        <v>83517.044999999998</v>
      </c>
      <c r="AH95" s="19" t="s">
        <v>672</v>
      </c>
      <c r="AI95" s="19">
        <v>9.7840000000000007</v>
      </c>
      <c r="AJ95" s="19">
        <v>1893702.5567517101</v>
      </c>
      <c r="AK95" s="19">
        <v>32225.582318000001</v>
      </c>
      <c r="AL95" s="19">
        <v>752309.91601600009</v>
      </c>
      <c r="AM95" s="19">
        <v>778011.32273699995</v>
      </c>
      <c r="AN95" s="19">
        <v>68746.471860210004</v>
      </c>
      <c r="AO95" s="19">
        <v>42617.990851169998</v>
      </c>
      <c r="AP95" s="19">
        <v>219791.27296932999</v>
      </c>
      <c r="AQ95" s="19">
        <v>114403.03266699999</v>
      </c>
      <c r="AR95" s="35">
        <f t="shared" si="11"/>
        <v>895899.9610453801</v>
      </c>
      <c r="AS95" s="35">
        <f t="shared" si="12"/>
        <v>111364.46271138001</v>
      </c>
      <c r="AT95" s="19">
        <v>0</v>
      </c>
      <c r="AW95" s="20">
        <f t="shared" si="13"/>
        <v>17.712179487179487</v>
      </c>
      <c r="AX95" s="20">
        <f t="shared" si="14"/>
        <v>-8.8560897435897434</v>
      </c>
      <c r="AY95" s="47">
        <v>0</v>
      </c>
      <c r="AZ95" s="47">
        <v>0</v>
      </c>
      <c r="BA95" s="47">
        <v>0</v>
      </c>
      <c r="BB95" s="47">
        <v>0</v>
      </c>
      <c r="BC95" s="47">
        <f t="shared" si="15"/>
        <v>1</v>
      </c>
      <c r="BD95" s="19">
        <v>16.17607945838159</v>
      </c>
      <c r="BE95" s="19">
        <v>0.64599999999999991</v>
      </c>
      <c r="BF95" s="19">
        <v>0.51600000000000001</v>
      </c>
      <c r="BG95" s="19">
        <v>0.39699999999999991</v>
      </c>
      <c r="BH95" s="19">
        <v>8.8648333333333316</v>
      </c>
      <c r="BI95" s="20">
        <v>-7.8</v>
      </c>
      <c r="BJ95" s="20">
        <v>5.4</v>
      </c>
      <c r="BK95" s="19">
        <v>0.32200000000000001</v>
      </c>
      <c r="BL95" s="19">
        <v>1.1830000000000001</v>
      </c>
    </row>
    <row r="96" spans="1:64">
      <c r="A96" s="19" t="str">
        <f>VLOOKUP(B96,'Code matching'!$D$2:$E$251,2,FALSE)</f>
        <v>Djibouti</v>
      </c>
      <c r="B96" s="26" t="s">
        <v>182</v>
      </c>
      <c r="C96" s="26" t="s">
        <v>1107</v>
      </c>
      <c r="D96" s="19">
        <v>262</v>
      </c>
      <c r="E96" s="15">
        <f>_xlfn.IFNA(INDEX(Confirmedcases!E:E,MATCH(B96,Confirmedcases!D:D,0)),_xlfn.IFNA(INDEX(Confirmedcases!L:L,MATCH(B96,Confirmedcases!K:K,0)),0))</f>
        <v>5344</v>
      </c>
      <c r="F96" s="15">
        <f>_xlfn.IFNA(INDEX(Confirmeddeaths!E:E,MATCH(B96,Confirmeddeaths!D:D,0)),_xlfn.IFNA(INDEX(Confirmeddeaths!L:L,MATCH(B96,Confirmeddeaths!K:K,0)),0))</f>
        <v>59</v>
      </c>
      <c r="G96" s="15">
        <f>_xlfn.IFNA(INDEX(Stringencyindex!$1:$1048576,MATCH(Data!$B96,Stringencyindex!B:B,0),MATCH(G$1,Stringencyindex!$1:$1,0)),"")</f>
        <v>35.931673333385696</v>
      </c>
      <c r="H96" s="15">
        <f>_xlfn.IFNA(INDEX(Stringencyindex!$1:$1048576,MATCH(Data!$B96,Stringencyindex!B:B,0),MATCH(H$1,Stringencyindex!$1:$1,0)),"")</f>
        <v>-30.088325312450635</v>
      </c>
      <c r="I96" s="15">
        <f>_xlfn.IFNA(INDEX(Policy!D:D,MATCH(Data!B96,Policy!A:A,0)),"")</f>
        <v>2.4</v>
      </c>
      <c r="J96" s="19">
        <v>973.56</v>
      </c>
      <c r="K96" s="35">
        <v>2923.3625928426736</v>
      </c>
      <c r="L96" s="19">
        <v>3123.37817396541</v>
      </c>
      <c r="M96" s="19">
        <v>0.60681034990953542</v>
      </c>
      <c r="N96" s="19">
        <v>0.20469159774608309</v>
      </c>
      <c r="O96" s="19">
        <v>0.271640903476152</v>
      </c>
      <c r="P96" s="19">
        <v>1.5374479476055742</v>
      </c>
      <c r="Q96" s="19">
        <v>1.6415369193151637</v>
      </c>
      <c r="R96" s="19">
        <v>1.3590073715919734E-2</v>
      </c>
      <c r="S96" s="19">
        <v>4.7262523676738853E-2</v>
      </c>
      <c r="T96" s="19">
        <v>2.8842778993878226E-2</v>
      </c>
      <c r="U96" s="19">
        <v>4.1589020105352162E-2</v>
      </c>
      <c r="V96" s="19">
        <v>0.3188451210352638</v>
      </c>
      <c r="W96" s="19">
        <v>0.25289875694591096</v>
      </c>
      <c r="X96" s="19">
        <v>0.2969717255290053</v>
      </c>
      <c r="Y96" s="19">
        <v>1.8625762476310801</v>
      </c>
      <c r="Z96" s="19">
        <v>58.969163999999999</v>
      </c>
      <c r="AA96" s="19">
        <v>6.9544550000000003</v>
      </c>
      <c r="AB96" s="19">
        <v>0</v>
      </c>
      <c r="AC96" s="35">
        <v>82.84</v>
      </c>
      <c r="AD96" s="35">
        <v>12</v>
      </c>
      <c r="AE96" s="19">
        <v>1.4</v>
      </c>
      <c r="AF96" s="19">
        <f t="shared" si="9"/>
        <v>1362.9839999999999</v>
      </c>
      <c r="AG96" s="19">
        <f t="shared" si="10"/>
        <v>973.56</v>
      </c>
      <c r="AH96" s="19" t="s">
        <v>672</v>
      </c>
      <c r="AI96" s="19">
        <v>46.790999999999997</v>
      </c>
      <c r="AJ96" s="19">
        <v>619.30742495999993</v>
      </c>
      <c r="AK96" s="19">
        <v>8.8353819999999992</v>
      </c>
      <c r="AL96" s="19">
        <v>12.918905000000001</v>
      </c>
      <c r="AM96" s="19">
        <v>146.54866799999999</v>
      </c>
      <c r="AN96" s="19">
        <v>126.238</v>
      </c>
      <c r="AO96" s="19">
        <v>35.110999999999997</v>
      </c>
      <c r="AP96" s="19">
        <v>289.65546996</v>
      </c>
      <c r="AQ96" s="19">
        <v>28.043397000000002</v>
      </c>
      <c r="AR96" s="35">
        <f t="shared" si="11"/>
        <v>183.10328699999999</v>
      </c>
      <c r="AS96" s="35">
        <f t="shared" si="12"/>
        <v>161.34899999999999</v>
      </c>
      <c r="AT96" s="19">
        <v>0</v>
      </c>
      <c r="AW96" s="20">
        <f t="shared" si="13"/>
        <v>2.4</v>
      </c>
      <c r="AX96" s="20">
        <f t="shared" si="14"/>
        <v>-1.2</v>
      </c>
      <c r="AY96" s="47">
        <v>0</v>
      </c>
      <c r="AZ96" s="47">
        <v>0</v>
      </c>
      <c r="BA96" s="47">
        <v>0</v>
      </c>
      <c r="BB96" s="47">
        <v>0</v>
      </c>
      <c r="BC96" s="47">
        <f t="shared" si="15"/>
        <v>1</v>
      </c>
      <c r="BD96" s="19">
        <v>51.2</v>
      </c>
      <c r="BE96" s="19">
        <v>1.4279999999999999</v>
      </c>
      <c r="BF96" s="19">
        <v>1.256</v>
      </c>
      <c r="BG96" s="19">
        <v>1.125</v>
      </c>
      <c r="BH96" s="19">
        <v>5</v>
      </c>
      <c r="BI96" s="20">
        <v>1.3</v>
      </c>
      <c r="BJ96" s="20">
        <v>9.1999999999999993</v>
      </c>
      <c r="BK96" s="19">
        <v>2.8980000000000001</v>
      </c>
      <c r="BL96" s="19">
        <v>2.7570000000000001</v>
      </c>
    </row>
    <row r="97" spans="1:64">
      <c r="A97" s="19" t="str">
        <f>VLOOKUP(B97,'Code matching'!$D$2:$E$251,2,FALSE)</f>
        <v>Denmark</v>
      </c>
      <c r="B97" s="26" t="s">
        <v>180</v>
      </c>
      <c r="C97" s="26" t="s">
        <v>1107</v>
      </c>
      <c r="D97" s="19">
        <v>208</v>
      </c>
      <c r="E97" s="15">
        <f>_xlfn.IFNA(INDEX(Confirmedcases!E:E,MATCH(B97,Confirmedcases!D:D,0)),_xlfn.IFNA(INDEX(Confirmedcases!L:L,MATCH(B97,Confirmedcases!K:K,0)),0))</f>
        <v>14442</v>
      </c>
      <c r="F97" s="15">
        <f>_xlfn.IFNA(INDEX(Confirmeddeaths!E:E,MATCH(B97,Confirmeddeaths!D:D,0)),_xlfn.IFNA(INDEX(Confirmeddeaths!L:L,MATCH(B97,Confirmeddeaths!K:K,0)),0))</f>
        <v>617</v>
      </c>
      <c r="G97" s="15">
        <f>_xlfn.IFNA(INDEX(Stringencyindex!$1:$1048576,MATCH(Data!$B97,Stringencyindex!B:B,0),MATCH(G$1,Stringencyindex!$1:$1,0)),"")</f>
        <v>40.485743131695081</v>
      </c>
      <c r="H97" s="15">
        <f>_xlfn.IFNA(INDEX(Stringencyindex!$1:$1048576,MATCH(Data!$B97,Stringencyindex!B:B,0),MATCH(H$1,Stringencyindex!$1:$1,0)),"")</f>
        <v>-32.736687194500256</v>
      </c>
      <c r="I97" s="15">
        <f>_xlfn.IFNA(INDEX(Policy!D:D,MATCH(Data!B97,Policy!A:A,0)),"")</f>
        <v>13.362114892734523</v>
      </c>
      <c r="J97" s="19">
        <v>5771.8760000000002</v>
      </c>
      <c r="K97" s="35">
        <v>355675.31087424257</v>
      </c>
      <c r="L97" s="19">
        <v>362435.75089711236</v>
      </c>
      <c r="M97" s="19">
        <v>0.46650020436749817</v>
      </c>
      <c r="N97" s="19">
        <v>0.24346446988673856</v>
      </c>
      <c r="O97" s="19">
        <v>0.22151166052376853</v>
      </c>
      <c r="P97" s="19">
        <v>0.55641611537903268</v>
      </c>
      <c r="Q97" s="19">
        <v>0.49594515292833241</v>
      </c>
      <c r="R97" s="19">
        <v>1.1813300882725647E-2</v>
      </c>
      <c r="S97" s="19">
        <v>3.2257286374388801E-2</v>
      </c>
      <c r="T97" s="19">
        <v>0.14990733408027215</v>
      </c>
      <c r="U97" s="19">
        <v>6.1695332111474203E-2</v>
      </c>
      <c r="V97" s="19">
        <v>0.14603030080625254</v>
      </c>
      <c r="W97" s="19">
        <v>9.5117678789281651E-2</v>
      </c>
      <c r="X97" s="19">
        <v>0.50317876695560504</v>
      </c>
      <c r="Y97" s="19">
        <v>0.38708552240938321</v>
      </c>
      <c r="Z97" s="19">
        <v>1343.8680332800002</v>
      </c>
      <c r="AA97" s="19">
        <v>54.733400000000003</v>
      </c>
      <c r="AB97" s="19">
        <v>0</v>
      </c>
      <c r="AC97" s="35">
        <v>39.43</v>
      </c>
      <c r="AD97" s="35">
        <v>100</v>
      </c>
      <c r="AE97" s="19">
        <v>2.5</v>
      </c>
      <c r="AF97" s="19">
        <f t="shared" si="9"/>
        <v>14429.69</v>
      </c>
      <c r="AG97" s="19">
        <f t="shared" si="10"/>
        <v>5771.8760000000002</v>
      </c>
      <c r="AH97" s="19" t="s">
        <v>672</v>
      </c>
      <c r="AI97" s="19">
        <v>8.0020000000000007</v>
      </c>
      <c r="AJ97" s="19">
        <v>177547.08067356001</v>
      </c>
      <c r="AK97" s="19">
        <v>4688.8560130000005</v>
      </c>
      <c r="AL97" s="19">
        <v>28311.852427999998</v>
      </c>
      <c r="AM97" s="19">
        <v>74968.734706000003</v>
      </c>
      <c r="AN97" s="19">
        <v>37508.78448961</v>
      </c>
      <c r="AO97" s="19">
        <v>8266.5270278299995</v>
      </c>
      <c r="AP97" s="19">
        <v>23802.326009120006</v>
      </c>
      <c r="AQ97" s="19">
        <v>6450.138551</v>
      </c>
      <c r="AR97" s="35">
        <f t="shared" si="11"/>
        <v>78776.019958439996</v>
      </c>
      <c r="AS97" s="35">
        <f t="shared" si="12"/>
        <v>45775.311517440001</v>
      </c>
      <c r="AT97" s="19">
        <v>0</v>
      </c>
      <c r="AW97" s="20">
        <f t="shared" si="13"/>
        <v>13.362114892734523</v>
      </c>
      <c r="AX97" s="20">
        <f t="shared" si="14"/>
        <v>-6.6810574463672614</v>
      </c>
      <c r="AY97" s="47">
        <v>0</v>
      </c>
      <c r="AZ97" s="47">
        <v>0</v>
      </c>
      <c r="BA97" s="47">
        <v>0</v>
      </c>
      <c r="BB97" s="47">
        <v>0</v>
      </c>
      <c r="BC97" s="47">
        <f t="shared" si="15"/>
        <v>1</v>
      </c>
      <c r="BD97" s="19">
        <v>28.735089320475097</v>
      </c>
      <c r="BE97" s="19">
        <v>-0.193</v>
      </c>
      <c r="BF97" s="19">
        <v>-0.39300000000000002</v>
      </c>
      <c r="BG97" s="19">
        <v>-0.3</v>
      </c>
      <c r="BH97" s="19">
        <v>9.4250952380952384</v>
      </c>
      <c r="BI97" s="20">
        <v>-6.5831</v>
      </c>
      <c r="BJ97" s="20">
        <v>4.3188000000000004</v>
      </c>
      <c r="BK97" s="19">
        <v>0.7</v>
      </c>
      <c r="BL97" s="19">
        <v>1.2</v>
      </c>
    </row>
    <row r="98" spans="1:64">
      <c r="A98" s="19" t="str">
        <f>VLOOKUP(B98,'Code matching'!$D$2:$E$251,2,FALSE)</f>
        <v>Dominican Republic</v>
      </c>
      <c r="B98" s="26" t="s">
        <v>186</v>
      </c>
      <c r="C98" s="26" t="s">
        <v>1107</v>
      </c>
      <c r="D98" s="19">
        <v>214</v>
      </c>
      <c r="E98" s="15">
        <f>_xlfn.IFNA(INDEX(Confirmedcases!E:E,MATCH(B98,Confirmedcases!D:D,0)),_xlfn.IFNA(INDEX(Confirmedcases!L:L,MATCH(B98,Confirmedcases!K:K,0)),0))</f>
        <v>79732</v>
      </c>
      <c r="F98" s="15">
        <f>_xlfn.IFNA(INDEX(Confirmeddeaths!E:E,MATCH(B98,Confirmeddeaths!D:D,0)),_xlfn.IFNA(INDEX(Confirmeddeaths!L:L,MATCH(B98,Confirmeddeaths!K:K,0)),0))</f>
        <v>1309</v>
      </c>
      <c r="G98" s="15">
        <f>_xlfn.IFNA(INDEX(Stringencyindex!$1:$1048576,MATCH(Data!$B98,Stringencyindex!B:B,0),MATCH(G$1,Stringencyindex!$1:$1,0)),"")</f>
        <v>51.81660583421732</v>
      </c>
      <c r="H98" s="15">
        <f>_xlfn.IFNA(INDEX(Stringencyindex!$1:$1048576,MATCH(Data!$B98,Stringencyindex!B:B,0),MATCH(H$1,Stringencyindex!$1:$1,0)),"")</f>
        <v>-41.018966252918496</v>
      </c>
      <c r="I98" s="15">
        <f>_xlfn.IFNA(INDEX(Policy!D:D,MATCH(Data!B98,Policy!A:A,0)),"")</f>
        <v>4.3062500000000004</v>
      </c>
      <c r="J98" s="19">
        <v>10738.958000000001</v>
      </c>
      <c r="K98" s="35">
        <v>81298.58540323528</v>
      </c>
      <c r="L98" s="19">
        <v>85200.93777801565</v>
      </c>
      <c r="M98" s="19">
        <v>0.68160889027769367</v>
      </c>
      <c r="N98" s="19">
        <v>0.12338011759148192</v>
      </c>
      <c r="O98" s="19">
        <v>0.24153193684826721</v>
      </c>
      <c r="P98" s="19">
        <v>0.25093697144959798</v>
      </c>
      <c r="Q98" s="19">
        <v>0.29951641961476222</v>
      </c>
      <c r="R98" s="19">
        <v>5.9506337979105768E-2</v>
      </c>
      <c r="S98" s="19">
        <v>4.2007025193391757E-2</v>
      </c>
      <c r="T98" s="19">
        <v>0.14216876750275198</v>
      </c>
      <c r="U98" s="19">
        <v>0.11840957817112702</v>
      </c>
      <c r="V98" s="19">
        <v>0.17368597065566288</v>
      </c>
      <c r="W98" s="19">
        <v>0.10086505820336016</v>
      </c>
      <c r="X98" s="19">
        <v>0.36335726229460041</v>
      </c>
      <c r="Y98" s="19">
        <v>8.0879353965867562</v>
      </c>
      <c r="Z98" s="19">
        <v>7236.6801960960011</v>
      </c>
      <c r="AA98" s="19">
        <v>17.012250000000002</v>
      </c>
      <c r="AB98" s="19">
        <v>2.8524395749750249E-2</v>
      </c>
      <c r="AC98" s="35">
        <v>73.8</v>
      </c>
      <c r="AD98" s="35">
        <v>11.1</v>
      </c>
      <c r="AE98" s="19">
        <v>1.6</v>
      </c>
      <c r="AF98" s="19">
        <f t="shared" si="9"/>
        <v>17182.3328</v>
      </c>
      <c r="AG98" s="19">
        <f t="shared" si="10"/>
        <v>10738.958000000001</v>
      </c>
      <c r="AH98" s="19">
        <v>51.12</v>
      </c>
      <c r="AI98" s="19">
        <v>43.77</v>
      </c>
      <c r="AJ98" s="19">
        <v>20191.7</v>
      </c>
      <c r="AK98" s="19">
        <v>108.181861</v>
      </c>
      <c r="AL98" s="19">
        <v>1180.4730630000001</v>
      </c>
      <c r="AM98" s="19">
        <v>9618.9450760000018</v>
      </c>
      <c r="AN98" s="19">
        <v>649.1</v>
      </c>
      <c r="AO98" s="19">
        <v>7560.7</v>
      </c>
      <c r="AP98" s="19">
        <v>1074.3000000000002</v>
      </c>
      <c r="AQ98" s="19">
        <v>3822.8552</v>
      </c>
      <c r="AR98" s="35">
        <f t="shared" si="11"/>
        <v>9498.4549239999978</v>
      </c>
      <c r="AS98" s="35">
        <f t="shared" si="12"/>
        <v>8209.7999999999993</v>
      </c>
      <c r="AT98" s="19">
        <v>0</v>
      </c>
      <c r="AW98" s="20">
        <f t="shared" si="13"/>
        <v>4.3062500000000004</v>
      </c>
      <c r="AX98" s="20">
        <f t="shared" si="14"/>
        <v>-2.1531250000000002</v>
      </c>
      <c r="AY98" s="47">
        <v>0</v>
      </c>
      <c r="AZ98" s="47">
        <v>0</v>
      </c>
      <c r="BA98" s="47">
        <v>0</v>
      </c>
      <c r="BB98" s="47">
        <v>0</v>
      </c>
      <c r="BC98" s="47">
        <f t="shared" si="15"/>
        <v>1</v>
      </c>
      <c r="BD98" s="19">
        <v>51.2</v>
      </c>
      <c r="BE98" s="19">
        <v>2.7759999999999998</v>
      </c>
      <c r="BF98" s="19">
        <v>2.4900000000000002</v>
      </c>
      <c r="BG98" s="19">
        <v>2.58</v>
      </c>
      <c r="BH98" s="19">
        <v>13.597589683760004</v>
      </c>
      <c r="BI98" s="20">
        <v>-0.8</v>
      </c>
      <c r="BJ98" s="20">
        <v>2.5</v>
      </c>
      <c r="BK98" s="19">
        <v>3.5489999999999999</v>
      </c>
      <c r="BL98" s="19">
        <v>3.6030000000000002</v>
      </c>
    </row>
    <row r="99" spans="1:64">
      <c r="A99" s="19" t="str">
        <f>VLOOKUP(B99,'Code matching'!$D$2:$E$251,2,FALSE)</f>
        <v>Algeria</v>
      </c>
      <c r="B99" s="26" t="s">
        <v>68</v>
      </c>
      <c r="C99" s="26" t="s">
        <v>1107</v>
      </c>
      <c r="D99" s="19">
        <v>12</v>
      </c>
      <c r="E99" s="15">
        <f>_xlfn.IFNA(INDEX(Confirmedcases!E:E,MATCH(B99,Confirmedcases!D:D,0)),_xlfn.IFNA(INDEX(Confirmedcases!L:L,MATCH(B99,Confirmedcases!K:K,0)),0))</f>
        <v>35214</v>
      </c>
      <c r="F99" s="15">
        <f>_xlfn.IFNA(INDEX(Confirmeddeaths!E:E,MATCH(B99,Confirmeddeaths!D:D,0)),_xlfn.IFNA(INDEX(Confirmeddeaths!L:L,MATCH(B99,Confirmeddeaths!K:K,0)),0))</f>
        <v>1302</v>
      </c>
      <c r="G99" s="15">
        <f>_xlfn.IFNA(INDEX(Stringencyindex!$1:$1048576,MATCH(Data!$B99,Stringencyindex!B:B,0),MATCH(G$1,Stringencyindex!$1:$1,0)),"")</f>
        <v>48.870027727615593</v>
      </c>
      <c r="H99" s="15">
        <f>_xlfn.IFNA(INDEX(Stringencyindex!$1:$1048576,MATCH(Data!$B99,Stringencyindex!B:B,0),MATCH(H$1,Stringencyindex!$1:$1,0)),"")</f>
        <v>-37.944792104446648</v>
      </c>
      <c r="I99" s="15">
        <f>_xlfn.IFNA(INDEX(Policy!D:D,MATCH(Data!B99,Policy!A:A,0)),"")</f>
        <v>-2.1941042128474777</v>
      </c>
      <c r="J99" s="19">
        <v>43053.053999999996</v>
      </c>
      <c r="K99" s="35">
        <v>173757.48751630881</v>
      </c>
      <c r="L99" s="19">
        <v>177232.68797088941</v>
      </c>
      <c r="M99" s="19">
        <v>0.42293466923313849</v>
      </c>
      <c r="N99" s="19">
        <v>0.17314403621695026</v>
      </c>
      <c r="O99" s="19">
        <v>0.4048824010913486</v>
      </c>
      <c r="P99" s="19">
        <v>0.25623766467601827</v>
      </c>
      <c r="Q99" s="19">
        <v>0.32341056186939676</v>
      </c>
      <c r="R99" s="19">
        <v>0.12401504389506067</v>
      </c>
      <c r="S99" s="19">
        <v>0.2505084468609155</v>
      </c>
      <c r="T99" s="19">
        <v>4.4247651946406126E-2</v>
      </c>
      <c r="U99" s="19">
        <v>0.11518493157684959</v>
      </c>
      <c r="V99" s="19">
        <v>0.13499647408709517</v>
      </c>
      <c r="W99" s="19">
        <v>0.1093492902184022</v>
      </c>
      <c r="X99" s="19">
        <v>0.22169816141527079</v>
      </c>
      <c r="Y99" s="19">
        <v>1.0371510756391038</v>
      </c>
      <c r="Z99" s="19">
        <v>1792</v>
      </c>
      <c r="AA99" s="19">
        <v>8.6939080000000004</v>
      </c>
      <c r="AB99" s="19">
        <v>0.37355639892251674</v>
      </c>
      <c r="AC99" s="35">
        <v>77.05</v>
      </c>
      <c r="AD99" s="35">
        <v>63.6</v>
      </c>
      <c r="AE99" s="19">
        <v>1.9</v>
      </c>
      <c r="AF99" s="19">
        <f t="shared" ref="AF99:AF130" si="16">IF(AE99&lt;&gt;"",AE99*J99,"")</f>
        <v>81800.802599999995</v>
      </c>
      <c r="AG99" s="19">
        <f t="shared" ref="AG99:AG130" si="17">IF(AF99&lt;&gt;"",J99,"")</f>
        <v>43053.053999999996</v>
      </c>
      <c r="AH99" s="19" t="s">
        <v>672</v>
      </c>
      <c r="AI99" s="19">
        <v>31.553999999999998</v>
      </c>
      <c r="AJ99" s="19">
        <v>44299.059908349998</v>
      </c>
      <c r="AK99" s="19">
        <v>39415.706365999999</v>
      </c>
      <c r="AL99" s="19">
        <v>85.181876000000003</v>
      </c>
      <c r="AM99" s="19">
        <v>1667.2491169999994</v>
      </c>
      <c r="AN99" s="19">
        <v>709.25900000000001</v>
      </c>
      <c r="AO99" s="19">
        <v>140.50700000000001</v>
      </c>
      <c r="AP99" s="19">
        <v>2281.1565493499998</v>
      </c>
      <c r="AQ99" s="19">
        <v>1735.57069</v>
      </c>
      <c r="AR99" s="35">
        <f t="shared" si="11"/>
        <v>40350.654241999997</v>
      </c>
      <c r="AS99" s="35">
        <f t="shared" si="12"/>
        <v>849.76600000000008</v>
      </c>
      <c r="AT99" s="19">
        <v>9.465999554424992E-2</v>
      </c>
      <c r="AW99" s="20">
        <f t="shared" si="13"/>
        <v>-2.1941042128474777</v>
      </c>
      <c r="AX99" s="20">
        <f t="shared" si="14"/>
        <v>1.0970521064237388</v>
      </c>
      <c r="AY99" s="47">
        <v>0</v>
      </c>
      <c r="AZ99" s="47">
        <v>0</v>
      </c>
      <c r="BA99" s="47">
        <v>0</v>
      </c>
      <c r="BB99" s="47">
        <v>0</v>
      </c>
      <c r="BC99" s="47">
        <f t="shared" si="15"/>
        <v>1</v>
      </c>
      <c r="BD99" s="19">
        <v>51.2</v>
      </c>
      <c r="BE99" s="19">
        <v>-0.22600000000000087</v>
      </c>
      <c r="BF99" s="19">
        <v>4.9000000000000377E-2</v>
      </c>
      <c r="BG99" s="19">
        <v>0.27500000000000036</v>
      </c>
      <c r="BH99" s="19">
        <v>5</v>
      </c>
      <c r="BI99" s="20">
        <v>-6.4</v>
      </c>
      <c r="BJ99" s="20">
        <v>1.9</v>
      </c>
      <c r="BK99" s="19">
        <v>3.5</v>
      </c>
      <c r="BL99" s="19">
        <v>3.7</v>
      </c>
    </row>
    <row r="100" spans="1:64">
      <c r="A100" s="19" t="str">
        <f>VLOOKUP(B100,'Code matching'!$D$2:$E$251,2,FALSE)</f>
        <v>Ecuador</v>
      </c>
      <c r="B100" s="26" t="s">
        <v>188</v>
      </c>
      <c r="C100" s="26" t="s">
        <v>1107</v>
      </c>
      <c r="D100" s="19">
        <v>218</v>
      </c>
      <c r="E100" s="15">
        <f>_xlfn.IFNA(INDEX(Confirmedcases!E:E,MATCH(B100,Confirmedcases!D:D,0)),_xlfn.IFNA(INDEX(Confirmedcases!L:L,MATCH(B100,Confirmedcases!K:K,0)),0))</f>
        <v>94459</v>
      </c>
      <c r="F100" s="15">
        <f>_xlfn.IFNA(INDEX(Confirmeddeaths!E:E,MATCH(B100,Confirmeddeaths!D:D,0)),_xlfn.IFNA(INDEX(Confirmeddeaths!L:L,MATCH(B100,Confirmeddeaths!K:K,0)),0))</f>
        <v>5922</v>
      </c>
      <c r="G100" s="15">
        <f>_xlfn.IFNA(INDEX(Stringencyindex!$1:$1048576,MATCH(Data!$B100,Stringencyindex!B:B,0),MATCH(G$1,Stringencyindex!$1:$1,0)),"")</f>
        <v>54.0775405637944</v>
      </c>
      <c r="H100" s="15">
        <f>_xlfn.IFNA(INDEX(Stringencyindex!$1:$1048576,MATCH(Data!$B100,Stringencyindex!B:B,0),MATCH(H$1,Stringencyindex!$1:$1,0)),"")</f>
        <v>-43.215416815015104</v>
      </c>
      <c r="I100" s="15">
        <f>_xlfn.IFNA(INDEX(Policy!D:D,MATCH(Data!B100,Policy!A:A,0)),"")</f>
        <v>0.50105167992029376</v>
      </c>
      <c r="J100" s="19">
        <v>17373.662</v>
      </c>
      <c r="K100" s="35">
        <v>108398.058</v>
      </c>
      <c r="L100" s="19">
        <v>108181.28378780128</v>
      </c>
      <c r="M100" s="19">
        <v>0.59693536207078546</v>
      </c>
      <c r="N100" s="19">
        <v>0.14580893137402887</v>
      </c>
      <c r="O100" s="19">
        <v>0.25032588683461471</v>
      </c>
      <c r="P100" s="19">
        <v>0.22819763062544904</v>
      </c>
      <c r="Q100" s="19">
        <v>0.23046792037547389</v>
      </c>
      <c r="R100" s="19">
        <v>9.8826156900976736E-2</v>
      </c>
      <c r="S100" s="19">
        <v>7.7131778190239697E-2</v>
      </c>
      <c r="T100" s="19">
        <v>0.15142641662889916</v>
      </c>
      <c r="U100" s="19">
        <v>0.12071069806356809</v>
      </c>
      <c r="V100" s="19">
        <v>0.12584995643059763</v>
      </c>
      <c r="W100" s="19">
        <v>7.2449389034207903E-2</v>
      </c>
      <c r="X100" s="19">
        <v>0.35360560475151082</v>
      </c>
      <c r="Y100" s="19">
        <v>2.9908086818929891</v>
      </c>
      <c r="Z100" s="19">
        <v>3227.5012809780001</v>
      </c>
      <c r="AA100" s="19">
        <v>13.784649999999999</v>
      </c>
      <c r="AB100" s="19">
        <v>0.19475157586645775</v>
      </c>
      <c r="AC100" s="35">
        <v>73.97</v>
      </c>
      <c r="AD100" s="35">
        <v>52</v>
      </c>
      <c r="AE100" s="19">
        <v>1.5</v>
      </c>
      <c r="AF100" s="19">
        <f t="shared" si="16"/>
        <v>26060.493000000002</v>
      </c>
      <c r="AG100" s="19">
        <f t="shared" si="17"/>
        <v>17373.662</v>
      </c>
      <c r="AH100" s="19">
        <v>65.77</v>
      </c>
      <c r="AI100" s="19">
        <v>49.548000000000002</v>
      </c>
      <c r="AJ100" s="19">
        <v>24151.644822999999</v>
      </c>
      <c r="AK100" s="19">
        <v>8806.5406610000009</v>
      </c>
      <c r="AL100" s="19">
        <v>295.35696200000001</v>
      </c>
      <c r="AM100" s="19">
        <v>12504.236199999998</v>
      </c>
      <c r="AN100" s="19">
        <v>430.125</v>
      </c>
      <c r="AO100" s="19">
        <v>1871.1089999999999</v>
      </c>
      <c r="AP100" s="19">
        <v>244.27700000000004</v>
      </c>
      <c r="AQ100" s="19">
        <v>4542.2538890000005</v>
      </c>
      <c r="AR100" s="35">
        <f t="shared" si="11"/>
        <v>11403.131623000001</v>
      </c>
      <c r="AS100" s="35">
        <f t="shared" si="12"/>
        <v>2301.2339999999999</v>
      </c>
      <c r="AT100" s="19">
        <v>3.1951700718996195E-2</v>
      </c>
      <c r="AW100" s="20">
        <f t="shared" si="13"/>
        <v>0.50105167992029376</v>
      </c>
      <c r="AX100" s="20">
        <f t="shared" si="14"/>
        <v>-0.25052583996014688</v>
      </c>
      <c r="AY100" s="47">
        <v>0</v>
      </c>
      <c r="AZ100" s="47">
        <v>0</v>
      </c>
      <c r="BA100" s="47">
        <v>0</v>
      </c>
      <c r="BB100" s="47">
        <v>0</v>
      </c>
      <c r="BC100" s="47">
        <f t="shared" si="15"/>
        <v>1</v>
      </c>
      <c r="BD100" s="19">
        <v>51.2</v>
      </c>
      <c r="BE100" s="19">
        <v>2.5979999999999999</v>
      </c>
      <c r="BF100" s="19">
        <v>2.9269999999999996</v>
      </c>
      <c r="BG100" s="19">
        <v>2.7630000000000003</v>
      </c>
      <c r="BH100" s="19">
        <v>6.4775295982160035</v>
      </c>
      <c r="BI100" s="20">
        <v>-7.4</v>
      </c>
      <c r="BJ100" s="20">
        <v>4.0999999999999996</v>
      </c>
      <c r="BK100" s="19">
        <v>-5.0000000000000001E-3</v>
      </c>
      <c r="BL100" s="19">
        <v>1.163</v>
      </c>
    </row>
    <row r="101" spans="1:64">
      <c r="A101" s="19" t="str">
        <f>VLOOKUP(B101,'Code matching'!$D$2:$E$251,2,FALSE)</f>
        <v>Egypt</v>
      </c>
      <c r="B101" s="26" t="s">
        <v>190</v>
      </c>
      <c r="C101" s="26" t="s">
        <v>1107</v>
      </c>
      <c r="D101" s="19">
        <v>818</v>
      </c>
      <c r="E101" s="15">
        <f>_xlfn.IFNA(INDEX(Confirmedcases!E:E,MATCH(B101,Confirmedcases!D:D,0)),_xlfn.IFNA(INDEX(Confirmedcases!L:L,MATCH(B101,Confirmedcases!K:K,0)),0))</f>
        <v>95492</v>
      </c>
      <c r="F101" s="15">
        <f>_xlfn.IFNA(INDEX(Confirmeddeaths!E:E,MATCH(B101,Confirmeddeaths!D:D,0)),_xlfn.IFNA(INDEX(Confirmeddeaths!L:L,MATCH(B101,Confirmeddeaths!K:K,0)),0))</f>
        <v>5009</v>
      </c>
      <c r="G101" s="15">
        <f>_xlfn.IFNA(INDEX(Stringencyindex!$1:$1048576,MATCH(Data!$B101,Stringencyindex!B:B,0),MATCH(G$1,Stringencyindex!$1:$1,0)),"")</f>
        <v>42.882146254488468</v>
      </c>
      <c r="H101" s="15">
        <f>_xlfn.IFNA(INDEX(Stringencyindex!$1:$1048576,MATCH(Data!$B101,Stringencyindex!B:B,0),MATCH(H$1,Stringencyindex!$1:$1,0)),"")</f>
        <v>-34.624078442903993</v>
      </c>
      <c r="I101" s="15">
        <f>_xlfn.IFNA(INDEX(Policy!D:D,MATCH(Data!B101,Policy!A:A,0)),"")</f>
        <v>1.8</v>
      </c>
      <c r="J101" s="19">
        <v>100388.073</v>
      </c>
      <c r="K101" s="35">
        <v>249751.08160289621</v>
      </c>
      <c r="L101" s="19">
        <v>264221.1876553417</v>
      </c>
      <c r="M101" s="19">
        <v>0.85446432595664124</v>
      </c>
      <c r="N101" s="19">
        <v>8.3517375039437514E-2</v>
      </c>
      <c r="O101" s="19">
        <v>0.16656149997746428</v>
      </c>
      <c r="P101" s="19">
        <v>0.18911975481137605</v>
      </c>
      <c r="Q101" s="19">
        <v>0.29366295578491908</v>
      </c>
      <c r="R101" s="19">
        <v>0.11493077005486307</v>
      </c>
      <c r="S101" s="19">
        <v>0.13336643825256878</v>
      </c>
      <c r="T101" s="19">
        <v>0.1666873447428166</v>
      </c>
      <c r="U101" s="19">
        <v>5.916524056393855E-2</v>
      </c>
      <c r="V101" s="19">
        <v>0.16208225219529293</v>
      </c>
      <c r="W101" s="19">
        <v>8.9833338705710572E-2</v>
      </c>
      <c r="X101" s="19">
        <v>0.27393461548480941</v>
      </c>
      <c r="Y101" s="19">
        <v>8.8638390090519295</v>
      </c>
      <c r="Z101" s="19">
        <v>26791.485235200002</v>
      </c>
      <c r="AA101" s="19">
        <v>6.4070799999999997</v>
      </c>
      <c r="AB101" s="19">
        <v>0</v>
      </c>
      <c r="AC101" s="35">
        <v>76.81</v>
      </c>
      <c r="AD101" s="35">
        <v>37.5</v>
      </c>
      <c r="AE101" s="19">
        <v>1.6</v>
      </c>
      <c r="AF101" s="19">
        <f t="shared" si="16"/>
        <v>160620.91680000001</v>
      </c>
      <c r="AG101" s="19">
        <f t="shared" si="17"/>
        <v>100388.073</v>
      </c>
      <c r="AH101" s="19">
        <v>54.16</v>
      </c>
      <c r="AI101" s="19">
        <v>30.934999999999999</v>
      </c>
      <c r="AJ101" s="19">
        <v>52951.13036676</v>
      </c>
      <c r="AK101" s="19">
        <v>7895.2926789999992</v>
      </c>
      <c r="AL101" s="19">
        <v>1894.519168</v>
      </c>
      <c r="AM101" s="19">
        <v>19594.149699000001</v>
      </c>
      <c r="AN101" s="19">
        <v>8843.4</v>
      </c>
      <c r="AO101" s="19">
        <v>11615.1</v>
      </c>
      <c r="AP101" s="19">
        <v>3108.6688207599982</v>
      </c>
      <c r="AQ101" s="19">
        <v>11393.247800000001</v>
      </c>
      <c r="AR101" s="35">
        <f t="shared" si="11"/>
        <v>30248.311846999997</v>
      </c>
      <c r="AS101" s="35">
        <f t="shared" si="12"/>
        <v>20458.5</v>
      </c>
      <c r="AT101" s="19">
        <v>0.10687010863162619</v>
      </c>
      <c r="AW101" s="20">
        <f t="shared" si="13"/>
        <v>1.8</v>
      </c>
      <c r="AX101" s="20">
        <f t="shared" si="14"/>
        <v>-0.9</v>
      </c>
      <c r="AY101" s="47">
        <v>0</v>
      </c>
      <c r="AZ101" s="47">
        <v>0</v>
      </c>
      <c r="BA101" s="47">
        <v>0</v>
      </c>
      <c r="BB101" s="47">
        <v>0</v>
      </c>
      <c r="BC101" s="47">
        <f t="shared" si="15"/>
        <v>1</v>
      </c>
      <c r="BD101" s="19">
        <v>28.377023243370409</v>
      </c>
      <c r="BE101" s="19">
        <v>9.0689999999999991</v>
      </c>
      <c r="BF101" s="19">
        <v>8.6950000000000003</v>
      </c>
      <c r="BG101" s="19">
        <v>6.9139999999999997</v>
      </c>
      <c r="BH101" s="19">
        <v>13.313148037080001</v>
      </c>
      <c r="BI101" s="20">
        <v>3</v>
      </c>
      <c r="BJ101" s="20">
        <v>2.1</v>
      </c>
      <c r="BK101" s="19">
        <v>5.8570000000000002</v>
      </c>
      <c r="BL101" s="19">
        <v>8.23</v>
      </c>
    </row>
    <row r="102" spans="1:64">
      <c r="A102" s="19" t="str">
        <f>VLOOKUP(B102,'Code matching'!$D$2:$E$251,2,FALSE)</f>
        <v>Eritrea</v>
      </c>
      <c r="B102" s="26" t="s">
        <v>196</v>
      </c>
      <c r="C102" s="26" t="s">
        <v>1107</v>
      </c>
      <c r="D102" s="19">
        <v>232</v>
      </c>
      <c r="E102" s="15">
        <f>_xlfn.IFNA(INDEX(Confirmedcases!E:E,MATCH(B102,Confirmedcases!D:D,0)),_xlfn.IFNA(INDEX(Confirmedcases!L:L,MATCH(B102,Confirmedcases!K:K,0)),0))</f>
        <v>285</v>
      </c>
      <c r="F102" s="15">
        <f>_xlfn.IFNA(INDEX(Confirmeddeaths!E:E,MATCH(B102,Confirmeddeaths!D:D,0)),_xlfn.IFNA(INDEX(Confirmeddeaths!L:L,MATCH(B102,Confirmeddeaths!K:K,0)),0))</f>
        <v>0</v>
      </c>
      <c r="G102" s="15">
        <f>_xlfn.IFNA(INDEX(Stringencyindex!$1:$1048576,MATCH(Data!$B102,Stringencyindex!B:B,0),MATCH(G$1,Stringencyindex!$1:$1,0)),"")</f>
        <v>57.015966807095211</v>
      </c>
      <c r="H102" s="15">
        <f>_xlfn.IFNA(INDEX(Stringencyindex!$1:$1048576,MATCH(Data!$B102,Stringencyindex!B:B,0),MATCH(H$1,Stringencyindex!$1:$1,0)),"")</f>
        <v>-44.185023267666502</v>
      </c>
      <c r="I102" s="15">
        <f>_xlfn.IFNA(INDEX(Policy!D:D,MATCH(Data!B102,Policy!A:A,0)),"")</f>
        <v>0</v>
      </c>
      <c r="J102" s="19">
        <v>3497.1170000000002</v>
      </c>
      <c r="K102" s="35">
        <v>6855.2589854063026</v>
      </c>
      <c r="L102" s="19">
        <v>7184.3149007718712</v>
      </c>
      <c r="M102" s="19">
        <v>0.79227671661901145</v>
      </c>
      <c r="N102" s="19">
        <v>0.19279675600060711</v>
      </c>
      <c r="O102" s="19">
        <v>7.1629277068277125E-2</v>
      </c>
      <c r="P102" s="19">
        <v>9.9501307017062862E-2</v>
      </c>
      <c r="Q102" s="19">
        <v>0.15620405670495846</v>
      </c>
      <c r="R102" s="19">
        <v>0.17264263926488635</v>
      </c>
      <c r="S102" s="19">
        <v>1.7645762791690996E-2</v>
      </c>
      <c r="T102" s="19">
        <v>6.0255992296772816E-2</v>
      </c>
      <c r="U102" s="19">
        <v>0.15715822647209296</v>
      </c>
      <c r="V102" s="19">
        <v>0.19193296940809157</v>
      </c>
      <c r="W102" s="19">
        <v>0.12293513348875075</v>
      </c>
      <c r="X102" s="19">
        <v>0.27742927627771469</v>
      </c>
      <c r="Y102" s="19">
        <v>0</v>
      </c>
      <c r="Z102" s="19">
        <v>0</v>
      </c>
      <c r="AA102" s="19">
        <v>2.314533</v>
      </c>
      <c r="AB102" s="19">
        <v>7.234303419116965E-2</v>
      </c>
      <c r="AC102" s="35">
        <v>89.21</v>
      </c>
      <c r="AD102" s="35" t="s">
        <v>672</v>
      </c>
      <c r="AE102" s="19">
        <v>0.7</v>
      </c>
      <c r="AF102" s="19">
        <f t="shared" si="16"/>
        <v>2447.9818999999998</v>
      </c>
      <c r="AG102" s="19">
        <f t="shared" si="17"/>
        <v>3497.1170000000002</v>
      </c>
      <c r="AH102" s="19" t="s">
        <v>672</v>
      </c>
      <c r="AI102" s="19">
        <v>86.753</v>
      </c>
      <c r="AJ102" s="19">
        <v>664.47418099999993</v>
      </c>
      <c r="AK102" s="19">
        <v>1.4999999999999999E-4</v>
      </c>
      <c r="AL102" s="19">
        <v>103.808194</v>
      </c>
      <c r="AM102" s="19">
        <v>560.66583700000001</v>
      </c>
      <c r="AN102" s="19">
        <v>0</v>
      </c>
      <c r="AO102" s="19">
        <v>0</v>
      </c>
      <c r="AP102" s="19">
        <v>0</v>
      </c>
      <c r="AQ102" s="19">
        <v>37.610439</v>
      </c>
      <c r="AR102" s="35">
        <f t="shared" si="11"/>
        <v>103.80834400000001</v>
      </c>
      <c r="AS102" s="35">
        <f t="shared" si="12"/>
        <v>0</v>
      </c>
      <c r="AT102" s="19">
        <v>0</v>
      </c>
      <c r="AW102" s="20">
        <f t="shared" si="13"/>
        <v>0</v>
      </c>
      <c r="AX102" s="20">
        <f t="shared" si="14"/>
        <v>0</v>
      </c>
      <c r="AY102" s="47">
        <v>0</v>
      </c>
      <c r="AZ102" s="47">
        <v>0</v>
      </c>
      <c r="BA102" s="47">
        <v>0</v>
      </c>
      <c r="BB102" s="47">
        <v>0</v>
      </c>
      <c r="BC102" s="47">
        <f t="shared" si="15"/>
        <v>1</v>
      </c>
      <c r="BD102" s="19">
        <v>51.2</v>
      </c>
      <c r="BE102" s="19">
        <v>1.6549999999999998</v>
      </c>
      <c r="BF102" s="19">
        <v>1.5030000000000001</v>
      </c>
      <c r="BG102" s="19">
        <v>1.3970000000000002</v>
      </c>
      <c r="BH102" s="19">
        <v>5</v>
      </c>
      <c r="BI102" s="20">
        <v>-0.7</v>
      </c>
      <c r="BJ102" s="20">
        <v>5.7</v>
      </c>
      <c r="BK102" s="19">
        <v>4.4610000000000003</v>
      </c>
      <c r="BL102" s="19">
        <v>2.4489999999999998</v>
      </c>
    </row>
    <row r="103" spans="1:64">
      <c r="A103" s="19" t="str">
        <f>VLOOKUP(B103,'Code matching'!$D$2:$E$251,2,FALSE)</f>
        <v>Spain</v>
      </c>
      <c r="B103" s="26" t="s">
        <v>438</v>
      </c>
      <c r="C103" s="26" t="s">
        <v>1107</v>
      </c>
      <c r="D103" s="19">
        <v>724</v>
      </c>
      <c r="E103" s="15">
        <f>_xlfn.IFNA(INDEX(Confirmedcases!E:E,MATCH(B103,Confirmedcases!D:D,0)),_xlfn.IFNA(INDEX(Confirmedcases!L:L,MATCH(B103,Confirmedcases!K:K,0)),0))</f>
        <v>314362</v>
      </c>
      <c r="F103" s="15">
        <f>_xlfn.IFNA(INDEX(Confirmeddeaths!E:E,MATCH(B103,Confirmeddeaths!D:D,0)),_xlfn.IFNA(INDEX(Confirmeddeaths!L:L,MATCH(B103,Confirmeddeaths!K:K,0)),0))</f>
        <v>28503</v>
      </c>
      <c r="G103" s="15">
        <f>_xlfn.IFNA(INDEX(Stringencyindex!$1:$1048576,MATCH(Data!$B103,Stringencyindex!B:B,0),MATCH(G$1,Stringencyindex!$1:$1,0)),"")</f>
        <v>41.570212523519743</v>
      </c>
      <c r="H103" s="15">
        <f>_xlfn.IFNA(INDEX(Stringencyindex!$1:$1048576,MATCH(Data!$B103,Stringencyindex!B:B,0),MATCH(H$1,Stringencyindex!$1:$1,0)),"")</f>
        <v>-34.011864502584686</v>
      </c>
      <c r="I103" s="15">
        <f>_xlfn.IFNA(INDEX(Policy!D:D,MATCH(Data!B103,Policy!A:A,0)),"")</f>
        <v>7.8</v>
      </c>
      <c r="J103" s="19">
        <v>46736.775999999998</v>
      </c>
      <c r="K103" s="35">
        <v>1419735.2450047049</v>
      </c>
      <c r="L103" s="19">
        <v>1451257.6858254818</v>
      </c>
      <c r="M103" s="19">
        <v>0.58293635048615322</v>
      </c>
      <c r="N103" s="19">
        <v>0.18617559742903178</v>
      </c>
      <c r="O103" s="19">
        <v>0.1942982532754724</v>
      </c>
      <c r="P103" s="19">
        <v>0.35116657641493504</v>
      </c>
      <c r="Q103" s="19">
        <v>0.32403033456358504</v>
      </c>
      <c r="R103" s="19">
        <v>3.0896129297920523E-2</v>
      </c>
      <c r="S103" s="19">
        <v>3.4538699667637299E-2</v>
      </c>
      <c r="T103" s="19">
        <v>0.12412221682990675</v>
      </c>
      <c r="U103" s="19">
        <v>6.2255507514926901E-2</v>
      </c>
      <c r="V103" s="19">
        <v>0.19189075413982762</v>
      </c>
      <c r="W103" s="19">
        <v>8.3130202358892902E-2</v>
      </c>
      <c r="X103" s="19">
        <v>0.47316649019088791</v>
      </c>
      <c r="Y103" s="19">
        <v>0.71358976838761834</v>
      </c>
      <c r="Z103" s="19">
        <v>9975.0572953600004</v>
      </c>
      <c r="AA103" s="19">
        <v>39.527670000000001</v>
      </c>
      <c r="AB103" s="19">
        <v>0</v>
      </c>
      <c r="AC103" s="35">
        <v>48.71</v>
      </c>
      <c r="AD103" s="35">
        <v>100</v>
      </c>
      <c r="AE103" s="19">
        <v>3</v>
      </c>
      <c r="AF103" s="19">
        <f t="shared" si="16"/>
        <v>140210.32799999998</v>
      </c>
      <c r="AG103" s="19">
        <f t="shared" si="17"/>
        <v>46736.775999999998</v>
      </c>
      <c r="AH103" s="19" t="s">
        <v>672</v>
      </c>
      <c r="AI103" s="19">
        <v>15.869</v>
      </c>
      <c r="AJ103" s="19">
        <v>477694.26580553001</v>
      </c>
      <c r="AK103" s="19">
        <v>21852.794715999997</v>
      </c>
      <c r="AL103" s="19">
        <v>109974.37007199999</v>
      </c>
      <c r="AM103" s="19">
        <v>196700.48928799998</v>
      </c>
      <c r="AN103" s="19">
        <v>19180.454943929999</v>
      </c>
      <c r="AO103" s="19">
        <v>72857.555061320003</v>
      </c>
      <c r="AP103" s="19">
        <v>57128.601724280001</v>
      </c>
      <c r="AQ103" s="19">
        <v>56351.254063</v>
      </c>
      <c r="AR103" s="35">
        <f t="shared" si="11"/>
        <v>223865.17479325001</v>
      </c>
      <c r="AS103" s="35">
        <f t="shared" si="12"/>
        <v>92038.010005250006</v>
      </c>
      <c r="AT103" s="19">
        <v>0</v>
      </c>
      <c r="AW103" s="20">
        <f t="shared" si="13"/>
        <v>7.8</v>
      </c>
      <c r="AX103" s="20">
        <f t="shared" si="14"/>
        <v>-3.9</v>
      </c>
      <c r="AY103" s="47">
        <v>0</v>
      </c>
      <c r="AZ103" s="47">
        <v>0</v>
      </c>
      <c r="BA103" s="47">
        <v>0</v>
      </c>
      <c r="BB103" s="47">
        <v>0</v>
      </c>
      <c r="BC103" s="47">
        <f t="shared" si="15"/>
        <v>1</v>
      </c>
      <c r="BD103" s="19">
        <v>0.10657198763754509</v>
      </c>
      <c r="BE103" s="19">
        <v>2.161</v>
      </c>
      <c r="BF103" s="19">
        <v>2.0720000000000001</v>
      </c>
      <c r="BG103" s="19">
        <v>2.0430000000000001</v>
      </c>
      <c r="BH103" s="19">
        <v>8.6099523809523788</v>
      </c>
      <c r="BI103" s="20">
        <v>-12.8</v>
      </c>
      <c r="BJ103" s="20">
        <v>6.3</v>
      </c>
      <c r="BK103" s="19">
        <v>-0.30099999999999999</v>
      </c>
      <c r="BL103" s="19">
        <v>0.65400000000000003</v>
      </c>
    </row>
    <row r="104" spans="1:64">
      <c r="A104" s="19" t="str">
        <f>VLOOKUP(B104,'Code matching'!$D$2:$E$251,2,FALSE)</f>
        <v>Estonia</v>
      </c>
      <c r="B104" s="26" t="s">
        <v>198</v>
      </c>
      <c r="C104" s="26" t="s">
        <v>1107</v>
      </c>
      <c r="D104" s="19">
        <v>233</v>
      </c>
      <c r="E104" s="15">
        <f>_xlfn.IFNA(INDEX(Confirmedcases!E:E,MATCH(B104,Confirmedcases!D:D,0)),_xlfn.IFNA(INDEX(Confirmedcases!L:L,MATCH(B104,Confirmedcases!K:K,0)),0))</f>
        <v>2152</v>
      </c>
      <c r="F104" s="15">
        <f>_xlfn.IFNA(INDEX(Confirmeddeaths!E:E,MATCH(B104,Confirmeddeaths!D:D,0)),_xlfn.IFNA(INDEX(Confirmeddeaths!L:L,MATCH(B104,Confirmeddeaths!K:K,0)),0))</f>
        <v>63</v>
      </c>
      <c r="G104" s="15">
        <f>_xlfn.IFNA(INDEX(Stringencyindex!$1:$1048576,MATCH(Data!$B104,Stringencyindex!B:B,0),MATCH(G$1,Stringencyindex!$1:$1,0)),"")</f>
        <v>26.265053328583072</v>
      </c>
      <c r="H104" s="15">
        <f>_xlfn.IFNA(INDEX(Stringencyindex!$1:$1048576,MATCH(Data!$B104,Stringencyindex!B:B,0),MATCH(H$1,Stringencyindex!$1:$1,0)),"")</f>
        <v>-22.453637234375307</v>
      </c>
      <c r="I104" s="15">
        <f>_xlfn.IFNA(INDEX(Policy!D:D,MATCH(Data!B104,Policy!A:A,0)),"")</f>
        <v>11.3</v>
      </c>
      <c r="J104" s="19">
        <v>1325.6479999999999</v>
      </c>
      <c r="K104" s="35">
        <v>30747.15919789645</v>
      </c>
      <c r="L104" s="19">
        <v>31946.31738117948</v>
      </c>
      <c r="M104" s="19">
        <v>0.49662315282609892</v>
      </c>
      <c r="N104" s="19">
        <v>0.19620222943330376</v>
      </c>
      <c r="O104" s="19">
        <v>0.23859759699067293</v>
      </c>
      <c r="P104" s="19">
        <v>0.74256708076485589</v>
      </c>
      <c r="Q104" s="19">
        <v>0.70743793539478284</v>
      </c>
      <c r="R104" s="19">
        <v>3.0566071488773144E-2</v>
      </c>
      <c r="S104" s="19">
        <v>5.2831773917712474E-2</v>
      </c>
      <c r="T104" s="19">
        <v>0.15194148700983165</v>
      </c>
      <c r="U104" s="19">
        <v>7.2621766887413008E-2</v>
      </c>
      <c r="V104" s="19">
        <v>0.13654016246116613</v>
      </c>
      <c r="W104" s="19">
        <v>0.13592412871855272</v>
      </c>
      <c r="X104" s="19">
        <v>0.41957460951655084</v>
      </c>
      <c r="Y104" s="19">
        <v>1.8525456382498868</v>
      </c>
      <c r="Z104" s="19">
        <v>574.99311519999992</v>
      </c>
      <c r="AA104" s="19">
        <v>32.904029999999999</v>
      </c>
      <c r="AB104" s="19">
        <v>0</v>
      </c>
      <c r="AC104" s="35">
        <v>50.94</v>
      </c>
      <c r="AD104" s="35">
        <v>100</v>
      </c>
      <c r="AE104" s="19">
        <v>5</v>
      </c>
      <c r="AF104" s="19">
        <f t="shared" si="16"/>
        <v>6628.24</v>
      </c>
      <c r="AG104" s="19">
        <f t="shared" si="17"/>
        <v>1325.6479999999999</v>
      </c>
      <c r="AH104" s="19" t="s">
        <v>672</v>
      </c>
      <c r="AI104" s="19">
        <v>10.484</v>
      </c>
      <c r="AJ104" s="19">
        <v>24882.577340980002</v>
      </c>
      <c r="AK104" s="19">
        <v>2620.4798150000001</v>
      </c>
      <c r="AL104" s="19">
        <v>5308.7519689999999</v>
      </c>
      <c r="AM104" s="19">
        <v>9268.1335840000011</v>
      </c>
      <c r="AN104" s="19">
        <v>2295.53444356</v>
      </c>
      <c r="AO104" s="19">
        <v>1768.77248205</v>
      </c>
      <c r="AP104" s="19">
        <v>3620.9050473699999</v>
      </c>
      <c r="AQ104" s="19">
        <v>2393.3224180000002</v>
      </c>
      <c r="AR104" s="35">
        <f t="shared" si="11"/>
        <v>11993.53870961</v>
      </c>
      <c r="AS104" s="35">
        <f t="shared" si="12"/>
        <v>4064.3069256099998</v>
      </c>
      <c r="AT104" s="19">
        <v>0</v>
      </c>
      <c r="AW104" s="20">
        <f t="shared" si="13"/>
        <v>11.3</v>
      </c>
      <c r="AX104" s="20">
        <f t="shared" si="14"/>
        <v>-5.65</v>
      </c>
      <c r="AY104" s="47">
        <v>0</v>
      </c>
      <c r="AZ104" s="47">
        <v>0</v>
      </c>
      <c r="BA104" s="47">
        <v>0</v>
      </c>
      <c r="BB104" s="47">
        <v>0</v>
      </c>
      <c r="BC104" s="47">
        <f t="shared" si="15"/>
        <v>1</v>
      </c>
      <c r="BD104" s="19">
        <v>51.2</v>
      </c>
      <c r="BE104" s="19">
        <v>-3.6000000000000004E-2</v>
      </c>
      <c r="BF104" s="19">
        <v>-3.4000000000000002E-2</v>
      </c>
      <c r="BG104" s="19">
        <v>-3.0000000000000013E-2</v>
      </c>
      <c r="BH104" s="19">
        <v>5</v>
      </c>
      <c r="BI104" s="20">
        <v>-7.7169999999999996</v>
      </c>
      <c r="BJ104" s="20">
        <v>5.3940000000000001</v>
      </c>
      <c r="BK104" s="19">
        <v>1.5</v>
      </c>
      <c r="BL104" s="19">
        <v>2</v>
      </c>
    </row>
    <row r="105" spans="1:64">
      <c r="A105" s="19" t="str">
        <f>VLOOKUP(B105,'Code matching'!$D$2:$E$251,2,FALSE)</f>
        <v>Ethiopia</v>
      </c>
      <c r="B105" s="26" t="s">
        <v>202</v>
      </c>
      <c r="C105" s="26" t="s">
        <v>1107</v>
      </c>
      <c r="D105" s="19">
        <v>231</v>
      </c>
      <c r="E105" s="15">
        <f>_xlfn.IFNA(INDEX(Confirmedcases!E:E,MATCH(B105,Confirmedcases!D:D,0)),_xlfn.IFNA(INDEX(Confirmedcases!L:L,MATCH(B105,Confirmedcases!K:K,0)),0))</f>
        <v>22818</v>
      </c>
      <c r="F105" s="15">
        <f>_xlfn.IFNA(INDEX(Confirmeddeaths!E:E,MATCH(B105,Confirmeddeaths!D:D,0)),_xlfn.IFNA(INDEX(Confirmeddeaths!L:L,MATCH(B105,Confirmeddeaths!K:K,0)),0))</f>
        <v>407</v>
      </c>
      <c r="G105" s="15">
        <f>_xlfn.IFNA(INDEX(Stringencyindex!$1:$1048576,MATCH(Data!$B105,Stringencyindex!B:B,0),MATCH(G$1,Stringencyindex!$1:$1,0)),"")</f>
        <v>48.22404548196301</v>
      </c>
      <c r="H105" s="15">
        <f>_xlfn.IFNA(INDEX(Stringencyindex!$1:$1048576,MATCH(Data!$B105,Stringencyindex!B:B,0),MATCH(H$1,Stringencyindex!$1:$1,0)),"")</f>
        <v>-37.552629649443482</v>
      </c>
      <c r="I105" s="15">
        <f>_xlfn.IFNA(INDEX(Policy!D:D,MATCH(Data!B105,Policy!A:A,0)),"")</f>
        <v>3.4465272140929732</v>
      </c>
      <c r="J105" s="19">
        <v>112078.73</v>
      </c>
      <c r="K105" s="35">
        <v>80292.451756554045</v>
      </c>
      <c r="L105" s="19">
        <v>86153.80249483521</v>
      </c>
      <c r="M105" s="19">
        <v>0.65455818142551536</v>
      </c>
      <c r="N105" s="19">
        <v>0.10240008949848607</v>
      </c>
      <c r="O105" s="19">
        <v>0.3369553414952447</v>
      </c>
      <c r="P105" s="19">
        <v>8.3674356703897876E-2</v>
      </c>
      <c r="Q105" s="19">
        <v>0.2279872975360282</v>
      </c>
      <c r="R105" s="19">
        <v>0.32845175922072101</v>
      </c>
      <c r="S105" s="19">
        <v>9.1218163413059675E-3</v>
      </c>
      <c r="T105" s="19">
        <v>6.1292358738102772E-2</v>
      </c>
      <c r="U105" s="19">
        <v>0.21656799175326982</v>
      </c>
      <c r="V105" s="19">
        <v>0.15727244541192162</v>
      </c>
      <c r="W105" s="19">
        <v>3.9656680062788448E-2</v>
      </c>
      <c r="X105" s="19">
        <v>0.18763694847284662</v>
      </c>
      <c r="Y105" s="19">
        <v>0.58250243512825328</v>
      </c>
      <c r="Z105" s="19">
        <v>531.04417000902345</v>
      </c>
      <c r="AA105" s="19">
        <v>3.342695</v>
      </c>
      <c r="AB105" s="19">
        <v>1.5951548974524433E-2</v>
      </c>
      <c r="AC105" s="35">
        <v>80.040000000000006</v>
      </c>
      <c r="AD105" s="35">
        <v>15.3</v>
      </c>
      <c r="AE105" s="19">
        <v>0.3</v>
      </c>
      <c r="AF105" s="19">
        <f t="shared" si="16"/>
        <v>33623.618999999999</v>
      </c>
      <c r="AG105" s="19">
        <f t="shared" si="17"/>
        <v>112078.73</v>
      </c>
      <c r="AH105" s="19" t="s">
        <v>672</v>
      </c>
      <c r="AI105" s="19">
        <v>86.274000000000001</v>
      </c>
      <c r="AJ105" s="19">
        <v>7739.2570746399997</v>
      </c>
      <c r="AK105" s="19">
        <v>103.21433900000001</v>
      </c>
      <c r="AL105" s="19">
        <v>144.97504699999999</v>
      </c>
      <c r="AM105" s="19">
        <v>2582.383233</v>
      </c>
      <c r="AN105" s="19">
        <v>3266.5623118799999</v>
      </c>
      <c r="AO105" s="19">
        <v>959.21214081000005</v>
      </c>
      <c r="AP105" s="19">
        <v>682.91000295000015</v>
      </c>
      <c r="AQ105" s="19">
        <v>1837.4429599999999</v>
      </c>
      <c r="AR105" s="35">
        <f t="shared" si="11"/>
        <v>4473.9638386899996</v>
      </c>
      <c r="AS105" s="35">
        <f t="shared" si="12"/>
        <v>4225.7744526899996</v>
      </c>
      <c r="AT105" s="19">
        <v>0</v>
      </c>
      <c r="AW105" s="20">
        <f t="shared" si="13"/>
        <v>3.4465272140929732</v>
      </c>
      <c r="AX105" s="20">
        <f t="shared" si="14"/>
        <v>-1.7232636070464866</v>
      </c>
      <c r="AY105" s="47">
        <v>0</v>
      </c>
      <c r="AZ105" s="47">
        <v>0</v>
      </c>
      <c r="BA105" s="47">
        <v>0</v>
      </c>
      <c r="BB105" s="47">
        <v>0</v>
      </c>
      <c r="BC105" s="47">
        <f t="shared" si="15"/>
        <v>1</v>
      </c>
      <c r="BD105" s="19">
        <v>51.2</v>
      </c>
      <c r="BE105" s="19">
        <v>0.51300000000000034</v>
      </c>
      <c r="BF105" s="19">
        <v>0.54199999999999982</v>
      </c>
      <c r="BG105" s="19">
        <v>0.5169999999999999</v>
      </c>
      <c r="BH105" s="19">
        <v>5.4366223201920008</v>
      </c>
      <c r="BI105" s="20">
        <v>3.2</v>
      </c>
      <c r="BJ105" s="20">
        <v>3.6</v>
      </c>
      <c r="BK105" s="19">
        <v>15.366</v>
      </c>
      <c r="BL105" s="19">
        <v>9.1460000000000008</v>
      </c>
    </row>
    <row r="106" spans="1:64">
      <c r="A106" s="19" t="str">
        <f>VLOOKUP(B106,'Code matching'!$D$2:$E$251,2,FALSE)</f>
        <v>Finland</v>
      </c>
      <c r="B106" s="26" t="s">
        <v>209</v>
      </c>
      <c r="C106" s="26" t="s">
        <v>1107</v>
      </c>
      <c r="D106" s="19">
        <v>246</v>
      </c>
      <c r="E106" s="15">
        <f>_xlfn.IFNA(INDEX(Confirmedcases!E:E,MATCH(B106,Confirmedcases!D:D,0)),_xlfn.IFNA(INDEX(Confirmedcases!L:L,MATCH(B106,Confirmedcases!K:K,0)),0))</f>
        <v>7584</v>
      </c>
      <c r="F106" s="15">
        <f>_xlfn.IFNA(INDEX(Confirmeddeaths!E:E,MATCH(B106,Confirmeddeaths!D:D,0)),_xlfn.IFNA(INDEX(Confirmeddeaths!L:L,MATCH(B106,Confirmeddeaths!K:K,0)),0))</f>
        <v>331</v>
      </c>
      <c r="G106" s="15">
        <f>_xlfn.IFNA(INDEX(Stringencyindex!$1:$1048576,MATCH(Data!$B106,Stringencyindex!B:B,0),MATCH(G$1,Stringencyindex!$1:$1,0)),"")</f>
        <v>29.562736995727839</v>
      </c>
      <c r="H106" s="15">
        <f>_xlfn.IFNA(INDEX(Stringencyindex!$1:$1048576,MATCH(Data!$B106,Stringencyindex!B:B,0),MATCH(H$1,Stringencyindex!$1:$1,0)),"")</f>
        <v>-24.354625121338191</v>
      </c>
      <c r="I106" s="15">
        <f>_xlfn.IFNA(INDEX(Policy!D:D,MATCH(Data!B106,Policy!A:A,0)),"")</f>
        <v>16.178571428571431</v>
      </c>
      <c r="J106" s="19">
        <v>5532.1559999999999</v>
      </c>
      <c r="K106" s="35">
        <v>276878.3276870586</v>
      </c>
      <c r="L106" s="19">
        <v>280754.59845393174</v>
      </c>
      <c r="M106" s="19">
        <v>0.52761960819439291</v>
      </c>
      <c r="N106" s="19">
        <v>0.22662537907384425</v>
      </c>
      <c r="O106" s="19">
        <v>0.23684064609964475</v>
      </c>
      <c r="P106" s="19">
        <v>0.38561246817059286</v>
      </c>
      <c r="Q106" s="19">
        <v>0.39293163235275302</v>
      </c>
      <c r="R106" s="19">
        <v>2.8485046091827962E-2</v>
      </c>
      <c r="S106" s="19">
        <v>3.532224758178458E-2</v>
      </c>
      <c r="T106" s="19">
        <v>0.17505014277104269</v>
      </c>
      <c r="U106" s="19">
        <v>7.337147148037268E-2</v>
      </c>
      <c r="V106" s="19">
        <v>0.10833308632460899</v>
      </c>
      <c r="W106" s="19">
        <v>0.10468723755323038</v>
      </c>
      <c r="X106" s="19">
        <v>0.47475076819713274</v>
      </c>
      <c r="Y106" s="19">
        <v>0.33142277536695169</v>
      </c>
      <c r="Z106" s="19">
        <v>893.69477068799995</v>
      </c>
      <c r="AA106" s="19">
        <v>53.289299999999997</v>
      </c>
      <c r="AB106" s="19">
        <v>0</v>
      </c>
      <c r="AC106" s="35">
        <v>39.51</v>
      </c>
      <c r="AD106" s="35">
        <v>100</v>
      </c>
      <c r="AE106" s="19">
        <v>4.4000000000000004</v>
      </c>
      <c r="AF106" s="19">
        <f t="shared" si="16"/>
        <v>24341.486400000002</v>
      </c>
      <c r="AG106" s="19">
        <f t="shared" si="17"/>
        <v>5532.1559999999999</v>
      </c>
      <c r="AH106" s="19" t="s">
        <v>672</v>
      </c>
      <c r="AI106" s="19">
        <v>13.093999999999999</v>
      </c>
      <c r="AJ106" s="19">
        <v>107962.71890856</v>
      </c>
      <c r="AK106" s="19">
        <v>6381.4657869999992</v>
      </c>
      <c r="AL106" s="19">
        <v>23320.249722</v>
      </c>
      <c r="AM106" s="19">
        <v>45556.574950999988</v>
      </c>
      <c r="AN106" s="19">
        <v>4921.1878575299997</v>
      </c>
      <c r="AO106" s="19">
        <v>3591.0119414800001</v>
      </c>
      <c r="AP106" s="19">
        <v>24192.228649550001</v>
      </c>
      <c r="AQ106" s="19">
        <v>11360.468024</v>
      </c>
      <c r="AR106" s="35">
        <f t="shared" si="11"/>
        <v>38213.91530801</v>
      </c>
      <c r="AS106" s="35">
        <f t="shared" si="12"/>
        <v>8512.199799009999</v>
      </c>
      <c r="AT106" s="19">
        <v>0</v>
      </c>
      <c r="AW106" s="20">
        <f t="shared" si="13"/>
        <v>16.178571428571431</v>
      </c>
      <c r="AX106" s="20">
        <f t="shared" si="14"/>
        <v>-8.0892857142857153</v>
      </c>
      <c r="AY106" s="47">
        <v>0</v>
      </c>
      <c r="AZ106" s="47">
        <v>0</v>
      </c>
      <c r="BA106" s="47">
        <v>0</v>
      </c>
      <c r="BB106" s="47">
        <v>0</v>
      </c>
      <c r="BC106" s="47">
        <f t="shared" si="15"/>
        <v>1</v>
      </c>
      <c r="BD106" s="19">
        <v>24.683415525744042</v>
      </c>
      <c r="BE106" s="19">
        <v>0.14500000000000002</v>
      </c>
      <c r="BF106" s="19">
        <v>5.8000000000000052E-2</v>
      </c>
      <c r="BG106" s="19">
        <v>3.0999999999999917E-2</v>
      </c>
      <c r="BH106" s="19">
        <v>7.4421904761904765</v>
      </c>
      <c r="BI106" s="20">
        <v>-8.2491000000000003</v>
      </c>
      <c r="BJ106" s="20">
        <v>3.8637999999999999</v>
      </c>
      <c r="BK106" s="19">
        <v>0.94</v>
      </c>
      <c r="BL106" s="19">
        <v>1.6759999999999999</v>
      </c>
    </row>
    <row r="107" spans="1:64">
      <c r="A107" s="19" t="str">
        <f>VLOOKUP(B107,'Code matching'!$D$2:$E$251,2,FALSE)</f>
        <v>France</v>
      </c>
      <c r="B107" s="26" t="s">
        <v>211</v>
      </c>
      <c r="C107" s="26" t="s">
        <v>1107</v>
      </c>
      <c r="D107" s="19">
        <v>250</v>
      </c>
      <c r="E107" s="15">
        <f>_xlfn.IFNA(INDEX(Confirmedcases!E:E,MATCH(B107,Confirmedcases!D:D,0)),_xlfn.IFNA(INDEX(Confirmedcases!L:L,MATCH(B107,Confirmedcases!K:K,0)),0))</f>
        <v>185353</v>
      </c>
      <c r="F107" s="15">
        <f>_xlfn.IFNA(INDEX(Confirmeddeaths!E:E,MATCH(B107,Confirmeddeaths!D:D,0)),_xlfn.IFNA(INDEX(Confirmeddeaths!L:L,MATCH(B107,Confirmeddeaths!K:K,0)),0))</f>
        <v>30201</v>
      </c>
      <c r="G107" s="15">
        <f>_xlfn.IFNA(INDEX(Stringencyindex!$1:$1048576,MATCH(Data!$B107,Stringencyindex!B:B,0),MATCH(G$1,Stringencyindex!$1:$1,0)),"")</f>
        <v>37.226384855953839</v>
      </c>
      <c r="H107" s="15">
        <f>_xlfn.IFNA(INDEX(Stringencyindex!$1:$1048576,MATCH(Data!$B107,Stringencyindex!B:B,0),MATCH(H$1,Stringencyindex!$1:$1,0)),"")</f>
        <v>-32.907328918759013</v>
      </c>
      <c r="I107" s="15">
        <f>_xlfn.IFNA(INDEX(Policy!D:D,MATCH(Data!B107,Policy!A:A,0)),"")</f>
        <v>10.436363636363637</v>
      </c>
      <c r="J107" s="19">
        <v>65129.728000000003</v>
      </c>
      <c r="K107" s="35">
        <v>2778892.2474745079</v>
      </c>
      <c r="L107" s="19">
        <v>2815015.7805483951</v>
      </c>
      <c r="M107" s="19">
        <v>0.53907882826411224</v>
      </c>
      <c r="N107" s="19">
        <v>0.23410239302364125</v>
      </c>
      <c r="O107" s="19">
        <v>0.22860069100629385</v>
      </c>
      <c r="P107" s="19">
        <v>0.31337475404680654</v>
      </c>
      <c r="Q107" s="19">
        <v>0.3211096898121194</v>
      </c>
      <c r="R107" s="19">
        <v>1.8255078493967982E-2</v>
      </c>
      <c r="S107" s="19">
        <v>2.478424620682234E-2</v>
      </c>
      <c r="T107" s="19">
        <v>0.10922821239403614</v>
      </c>
      <c r="U107" s="19">
        <v>5.6154572736946573E-2</v>
      </c>
      <c r="V107" s="19">
        <v>0.13288281502205962</v>
      </c>
      <c r="W107" s="19">
        <v>9.8498033167138954E-2</v>
      </c>
      <c r="X107" s="19">
        <v>0.56019704197902853</v>
      </c>
      <c r="Y107" s="19">
        <v>0.95076824645355085</v>
      </c>
      <c r="Z107" s="19">
        <v>25738</v>
      </c>
      <c r="AA107" s="19">
        <v>55.166460000000001</v>
      </c>
      <c r="AB107" s="19">
        <v>0</v>
      </c>
      <c r="AC107" s="35">
        <v>44.12</v>
      </c>
      <c r="AD107" s="35">
        <v>100</v>
      </c>
      <c r="AE107" s="19">
        <v>6.5</v>
      </c>
      <c r="AF107" s="19">
        <f t="shared" si="16"/>
        <v>423343.23200000002</v>
      </c>
      <c r="AG107" s="19">
        <f t="shared" si="17"/>
        <v>65129.728000000003</v>
      </c>
      <c r="AH107" s="19" t="s">
        <v>672</v>
      </c>
      <c r="AI107" s="19">
        <v>11.603</v>
      </c>
      <c r="AJ107" s="19">
        <v>860030.11271112994</v>
      </c>
      <c r="AK107" s="19">
        <v>18718.848710999999</v>
      </c>
      <c r="AL107" s="19">
        <v>225747.71565500001</v>
      </c>
      <c r="AM107" s="19">
        <v>324069.31547899998</v>
      </c>
      <c r="AN107" s="19">
        <v>47463.805626909998</v>
      </c>
      <c r="AO107" s="19">
        <v>65782.097428549998</v>
      </c>
      <c r="AP107" s="19">
        <v>178248.32981066999</v>
      </c>
      <c r="AQ107" s="19">
        <v>73866.548841000011</v>
      </c>
      <c r="AR107" s="35">
        <f t="shared" si="11"/>
        <v>357712.46742146002</v>
      </c>
      <c r="AS107" s="35">
        <f t="shared" si="12"/>
        <v>113245.90305545999</v>
      </c>
      <c r="AT107" s="19">
        <v>0</v>
      </c>
      <c r="AW107" s="20">
        <f t="shared" si="13"/>
        <v>10.436363636363637</v>
      </c>
      <c r="AX107" s="20">
        <f t="shared" si="14"/>
        <v>-5.2181818181818187</v>
      </c>
      <c r="AY107" s="47">
        <v>0</v>
      </c>
      <c r="AZ107" s="47">
        <v>0</v>
      </c>
      <c r="BA107" s="47">
        <v>0</v>
      </c>
      <c r="BB107" s="47">
        <v>0</v>
      </c>
      <c r="BC107" s="47">
        <f t="shared" si="15"/>
        <v>1</v>
      </c>
      <c r="BD107" s="19">
        <v>49.65153662769967</v>
      </c>
      <c r="BE107" s="19">
        <v>1.4119999999999999</v>
      </c>
      <c r="BF107" s="19">
        <v>1.462</v>
      </c>
      <c r="BG107" s="19">
        <v>1.2949999999999999</v>
      </c>
      <c r="BH107" s="19">
        <v>10.327523809523809</v>
      </c>
      <c r="BI107" s="20">
        <v>-12.5</v>
      </c>
      <c r="BJ107" s="20">
        <v>7.3</v>
      </c>
      <c r="BK107" s="19">
        <v>0.28799999999999998</v>
      </c>
      <c r="BL107" s="19">
        <v>0.69899999999999995</v>
      </c>
    </row>
    <row r="108" spans="1:64">
      <c r="A108" s="19" t="str">
        <f>VLOOKUP(B108,'Code matching'!$D$2:$E$251,2,FALSE)</f>
        <v>Gabon</v>
      </c>
      <c r="B108" s="26" t="s">
        <v>218</v>
      </c>
      <c r="C108" s="26" t="s">
        <v>1107</v>
      </c>
      <c r="D108" s="19">
        <v>266</v>
      </c>
      <c r="E108" s="15">
        <f>_xlfn.IFNA(INDEX(Confirmedcases!E:E,MATCH(B108,Confirmedcases!D:D,0)),_xlfn.IFNA(INDEX(Confirmedcases!L:L,MATCH(B108,Confirmedcases!K:K,0)),0))</f>
        <v>7923</v>
      </c>
      <c r="F108" s="15">
        <f>_xlfn.IFNA(INDEX(Confirmeddeaths!E:E,MATCH(B108,Confirmeddeaths!D:D,0)),_xlfn.IFNA(INDEX(Confirmeddeaths!L:L,MATCH(B108,Confirmeddeaths!K:K,0)),0))</f>
        <v>51</v>
      </c>
      <c r="G108" s="15">
        <f>_xlfn.IFNA(INDEX(Stringencyindex!$1:$1048576,MATCH(Data!$B108,Stringencyindex!B:B,0),MATCH(G$1,Stringencyindex!$1:$1,0)),"")</f>
        <v>47.088338073374942</v>
      </c>
      <c r="H108" s="15">
        <f>_xlfn.IFNA(INDEX(Stringencyindex!$1:$1048576,MATCH(Data!$B108,Stringencyindex!B:B,0),MATCH(H$1,Stringencyindex!$1:$1,0)),"")</f>
        <v>-37.561169738414009</v>
      </c>
      <c r="I108" s="15">
        <f>_xlfn.IFNA(INDEX(Policy!D:D,MATCH(Data!B108,Policy!A:A,0)),"")</f>
        <v>2.04</v>
      </c>
      <c r="J108" s="19">
        <v>2172.5790000000002</v>
      </c>
      <c r="K108" s="35">
        <v>16994.077209927076</v>
      </c>
      <c r="L108" s="19">
        <v>17418.930522104878</v>
      </c>
      <c r="M108" s="19">
        <v>0.38593046311675655</v>
      </c>
      <c r="N108" s="19">
        <v>0.11483224695803715</v>
      </c>
      <c r="O108" s="19">
        <v>0.21401762878974079</v>
      </c>
      <c r="P108" s="19">
        <v>0.51922016952252814</v>
      </c>
      <c r="Q108" s="19">
        <v>0.23059595219740872</v>
      </c>
      <c r="R108" s="19">
        <v>5.1898865699609741E-2</v>
      </c>
      <c r="S108" s="19">
        <v>0.36298981518499623</v>
      </c>
      <c r="T108" s="19">
        <v>7.2986568282572037E-2</v>
      </c>
      <c r="U108" s="19">
        <v>5.865870213975518E-2</v>
      </c>
      <c r="V108" s="19">
        <v>5.6028945959145302E-2</v>
      </c>
      <c r="W108" s="19">
        <v>7.3096613433682525E-2</v>
      </c>
      <c r="X108" s="19">
        <v>0.32434048930023895</v>
      </c>
      <c r="Y108" s="19">
        <v>0.10936802897434376</v>
      </c>
      <c r="Z108" s="19">
        <v>18.458042249999998</v>
      </c>
      <c r="AA108" s="19">
        <v>18.83165</v>
      </c>
      <c r="AB108" s="19">
        <v>0.35748176781009328</v>
      </c>
      <c r="AC108" s="35">
        <v>73.72</v>
      </c>
      <c r="AD108" s="35">
        <v>38.799999999999997</v>
      </c>
      <c r="AE108" s="19">
        <v>6.3</v>
      </c>
      <c r="AF108" s="19">
        <f t="shared" si="16"/>
        <v>13687.2477</v>
      </c>
      <c r="AG108" s="19">
        <f t="shared" si="17"/>
        <v>2172.5790000000002</v>
      </c>
      <c r="AH108" s="19" t="s">
        <v>672</v>
      </c>
      <c r="AI108" s="19">
        <v>33.83</v>
      </c>
      <c r="AJ108" s="19">
        <v>7359.2060690000008</v>
      </c>
      <c r="AK108" s="19">
        <v>4144.2701239999997</v>
      </c>
      <c r="AL108" s="19">
        <v>323.59963099999999</v>
      </c>
      <c r="AM108" s="19">
        <v>2614.0003140000008</v>
      </c>
      <c r="AN108" s="19">
        <v>16.100999999999999</v>
      </c>
      <c r="AO108" s="19">
        <v>25.155000000000001</v>
      </c>
      <c r="AP108" s="19">
        <v>236.08</v>
      </c>
      <c r="AQ108" s="19">
        <v>174.59652700000001</v>
      </c>
      <c r="AR108" s="35">
        <f t="shared" si="11"/>
        <v>4509.125755</v>
      </c>
      <c r="AS108" s="35">
        <f t="shared" si="12"/>
        <v>41.256</v>
      </c>
      <c r="AT108" s="19">
        <v>7.221053249574355E-3</v>
      </c>
      <c r="AW108" s="20">
        <f t="shared" si="13"/>
        <v>2.04</v>
      </c>
      <c r="AX108" s="20">
        <f t="shared" si="14"/>
        <v>-1.02</v>
      </c>
      <c r="AY108" s="47">
        <v>0</v>
      </c>
      <c r="AZ108" s="47">
        <v>0</v>
      </c>
      <c r="BA108" s="47">
        <v>0</v>
      </c>
      <c r="BB108" s="47">
        <v>0</v>
      </c>
      <c r="BC108" s="47">
        <f t="shared" si="15"/>
        <v>1</v>
      </c>
      <c r="BD108" s="19">
        <v>51.2</v>
      </c>
      <c r="BE108" s="19">
        <v>2.1509999999999998</v>
      </c>
      <c r="BF108" s="19">
        <v>2.4589999999999996</v>
      </c>
      <c r="BG108" s="19">
        <v>2.4560000000000004</v>
      </c>
      <c r="BH108" s="19">
        <v>4.9202084292919999</v>
      </c>
      <c r="BI108" s="20">
        <v>-3.2</v>
      </c>
      <c r="BJ108" s="20">
        <v>-2.6</v>
      </c>
      <c r="BK108" s="19">
        <v>3</v>
      </c>
      <c r="BL108" s="19">
        <v>3</v>
      </c>
    </row>
    <row r="109" spans="1:64">
      <c r="A109" s="19" t="str">
        <f>VLOOKUP(B109,'Code matching'!$D$2:$E$251,2,FALSE)</f>
        <v>United Kingdom of Great Britain and Northern Ireland</v>
      </c>
      <c r="B109" s="26" t="s">
        <v>478</v>
      </c>
      <c r="C109" s="26" t="s">
        <v>1107</v>
      </c>
      <c r="D109" s="19">
        <v>826</v>
      </c>
      <c r="E109" s="15">
        <f>_xlfn.IFNA(INDEX(Confirmedcases!E:E,MATCH(B109,Confirmedcases!D:D,0)),_xlfn.IFNA(INDEX(Confirmedcases!L:L,MATCH(B109,Confirmedcases!K:K,0)),0))</f>
        <v>310829</v>
      </c>
      <c r="F109" s="15">
        <f>_xlfn.IFNA(INDEX(Confirmeddeaths!E:E,MATCH(B109,Confirmeddeaths!D:D,0)),_xlfn.IFNA(INDEX(Confirmeddeaths!L:L,MATCH(B109,Confirmeddeaths!K:K,0)),0))</f>
        <v>46574</v>
      </c>
      <c r="G109" s="15">
        <f>_xlfn.IFNA(INDEX(Stringencyindex!$1:$1048576,MATCH(Data!$B109,Stringencyindex!B:B,0),MATCH(G$1,Stringencyindex!$1:$1,0)),"")</f>
        <v>44.456035368554268</v>
      </c>
      <c r="H109" s="15">
        <f>_xlfn.IFNA(INDEX(Stringencyindex!$1:$1048576,MATCH(Data!$B109,Stringencyindex!B:B,0),MATCH(H$1,Stringencyindex!$1:$1,0)),"")</f>
        <v>-35.118203703515206</v>
      </c>
      <c r="I109" s="15">
        <f>_xlfn.IFNA(INDEX(Policy!D:D,MATCH(Data!B109,Policy!A:A,0)),"")</f>
        <v>5</v>
      </c>
      <c r="J109" s="19">
        <v>67530.172000000006</v>
      </c>
      <c r="K109" s="35">
        <v>2855296.7315219673</v>
      </c>
      <c r="L109" s="19">
        <v>2886703.6463124407</v>
      </c>
      <c r="M109" s="19">
        <v>0.65510041218944459</v>
      </c>
      <c r="N109" s="19">
        <v>0.18501661933636659</v>
      </c>
      <c r="O109" s="19">
        <v>0.17066381096287495</v>
      </c>
      <c r="P109" s="19">
        <v>0.30006849577484795</v>
      </c>
      <c r="Q109" s="19">
        <v>0.31769657960321046</v>
      </c>
      <c r="R109" s="19">
        <v>7.0774092951512305E-3</v>
      </c>
      <c r="S109" s="19">
        <v>3.6402446180671989E-2</v>
      </c>
      <c r="T109" s="19">
        <v>9.9177515760177054E-2</v>
      </c>
      <c r="U109" s="19">
        <v>6.0765751793977599E-2</v>
      </c>
      <c r="V109" s="19">
        <v>0.13655210657976913</v>
      </c>
      <c r="W109" s="19">
        <v>0.10895247057803384</v>
      </c>
      <c r="X109" s="19">
        <v>0.55107229981221917</v>
      </c>
      <c r="Y109" s="19">
        <v>0.14115520758129277</v>
      </c>
      <c r="Z109" s="19">
        <v>3872.7145134712869</v>
      </c>
      <c r="AA109" s="19">
        <v>49.35351</v>
      </c>
      <c r="AB109" s="19">
        <v>1.7491762873486803E-3</v>
      </c>
      <c r="AC109" s="35">
        <v>46.8</v>
      </c>
      <c r="AD109" s="35">
        <v>100</v>
      </c>
      <c r="AE109" s="19">
        <v>2.8</v>
      </c>
      <c r="AF109" s="19">
        <f t="shared" si="16"/>
        <v>189084.4816</v>
      </c>
      <c r="AG109" s="19">
        <f t="shared" si="17"/>
        <v>67530.172000000006</v>
      </c>
      <c r="AH109" s="19" t="s">
        <v>672</v>
      </c>
      <c r="AI109" s="19">
        <v>14.987</v>
      </c>
      <c r="AJ109" s="19">
        <v>863226.32299600006</v>
      </c>
      <c r="AK109" s="19">
        <v>43743.029029999998</v>
      </c>
      <c r="AL109" s="19">
        <v>177123.41094100001</v>
      </c>
      <c r="AM109" s="19">
        <v>266202.85935899999</v>
      </c>
      <c r="AN109" s="19">
        <v>40812.789690999998</v>
      </c>
      <c r="AO109" s="19">
        <v>54181.564618999997</v>
      </c>
      <c r="AP109" s="19">
        <v>281162.66935599997</v>
      </c>
      <c r="AQ109" s="19">
        <v>66871.186824000004</v>
      </c>
      <c r="AR109" s="35">
        <f t="shared" si="11"/>
        <v>315860.79428099998</v>
      </c>
      <c r="AS109" s="35">
        <f t="shared" si="12"/>
        <v>94994.354309999995</v>
      </c>
      <c r="AT109" s="19">
        <v>0</v>
      </c>
      <c r="AW109" s="20">
        <f t="shared" si="13"/>
        <v>5</v>
      </c>
      <c r="AX109" s="20">
        <f t="shared" si="14"/>
        <v>-2.5</v>
      </c>
      <c r="AY109" s="47">
        <v>0</v>
      </c>
      <c r="AZ109" s="47">
        <v>0</v>
      </c>
      <c r="BA109" s="47">
        <v>0</v>
      </c>
      <c r="BB109" s="47">
        <v>0</v>
      </c>
      <c r="BC109" s="47">
        <f t="shared" si="15"/>
        <v>1</v>
      </c>
      <c r="BD109" s="19">
        <v>0</v>
      </c>
      <c r="BE109" s="19">
        <v>1.4219999999999999</v>
      </c>
      <c r="BF109" s="19">
        <v>1.3599999999999999</v>
      </c>
      <c r="BG109" s="19">
        <v>1.4350000000000001</v>
      </c>
      <c r="BH109" s="19">
        <v>15.216023809523806</v>
      </c>
      <c r="BI109" s="20">
        <v>-10.199999999999999</v>
      </c>
      <c r="BJ109" s="20">
        <v>6.3</v>
      </c>
      <c r="BK109" s="19">
        <v>1.1859999999999999</v>
      </c>
      <c r="BL109" s="19">
        <v>1.5449999999999999</v>
      </c>
    </row>
    <row r="110" spans="1:64">
      <c r="A110" s="19" t="str">
        <f>VLOOKUP(B110,'Code matching'!$D$2:$E$251,2,FALSE)</f>
        <v>Ghana</v>
      </c>
      <c r="B110" s="26" t="s">
        <v>225</v>
      </c>
      <c r="C110" s="26" t="s">
        <v>1107</v>
      </c>
      <c r="D110" s="19">
        <v>288</v>
      </c>
      <c r="E110" s="15">
        <f>_xlfn.IFNA(INDEX(Confirmedcases!E:E,MATCH(B110,Confirmedcases!D:D,0)),_xlfn.IFNA(INDEX(Confirmedcases!L:L,MATCH(B110,Confirmedcases!K:K,0)),0))</f>
        <v>41003</v>
      </c>
      <c r="F110" s="15">
        <f>_xlfn.IFNA(INDEX(Confirmeddeaths!E:E,MATCH(B110,Confirmeddeaths!D:D,0)),_xlfn.IFNA(INDEX(Confirmeddeaths!L:L,MATCH(B110,Confirmeddeaths!K:K,0)),0))</f>
        <v>215</v>
      </c>
      <c r="G110" s="15">
        <f>_xlfn.IFNA(INDEX(Stringencyindex!$1:$1048576,MATCH(Data!$B110,Stringencyindex!B:B,0),MATCH(G$1,Stringencyindex!$1:$1,0)),"")</f>
        <v>36.735868916543957</v>
      </c>
      <c r="H110" s="15">
        <f>_xlfn.IFNA(INDEX(Stringencyindex!$1:$1048576,MATCH(Data!$B110,Stringencyindex!B:B,0),MATCH(H$1,Stringencyindex!$1:$1,0)),"")</f>
        <v>-29.494453084024428</v>
      </c>
      <c r="I110" s="15">
        <f>_xlfn.IFNA(INDEX(Policy!D:D,MATCH(Data!B110,Policy!A:A,0)),"")</f>
        <v>0.16215543330798932</v>
      </c>
      <c r="J110" s="19">
        <v>30417.856</v>
      </c>
      <c r="K110" s="35">
        <v>65534.787300851305</v>
      </c>
      <c r="L110" s="19">
        <v>70122.251356525041</v>
      </c>
      <c r="M110" s="19">
        <v>0.71994598323860393</v>
      </c>
      <c r="N110" s="19">
        <v>9.0143416644745775E-2</v>
      </c>
      <c r="O110" s="19">
        <v>0.14176053586371024</v>
      </c>
      <c r="P110" s="19">
        <v>0.35264330819862849</v>
      </c>
      <c r="Q110" s="19">
        <v>0.36413821598163698</v>
      </c>
      <c r="R110" s="19">
        <v>0.19687767324609437</v>
      </c>
      <c r="S110" s="19">
        <v>0.15645416376741089</v>
      </c>
      <c r="T110" s="19">
        <v>0.1127018151169988</v>
      </c>
      <c r="U110" s="19">
        <v>7.0555829776904569E-2</v>
      </c>
      <c r="V110" s="19">
        <v>0.18943289326798665</v>
      </c>
      <c r="W110" s="19">
        <v>9.9106988334785956E-2</v>
      </c>
      <c r="X110" s="19">
        <v>0.17487063648981882</v>
      </c>
      <c r="Y110" s="19">
        <v>5.2485377461723086</v>
      </c>
      <c r="Z110" s="19">
        <v>3520.5616639999998</v>
      </c>
      <c r="AA110" s="19">
        <v>7.5437050000000001</v>
      </c>
      <c r="AB110" s="19">
        <v>9.1200970654539096E-2</v>
      </c>
      <c r="AC110" s="35">
        <v>77.48</v>
      </c>
      <c r="AD110" s="35">
        <v>33.299999999999997</v>
      </c>
      <c r="AE110" s="19">
        <v>0.9</v>
      </c>
      <c r="AF110" s="19">
        <f t="shared" si="16"/>
        <v>27376.070400000001</v>
      </c>
      <c r="AG110" s="19">
        <f t="shared" si="17"/>
        <v>30417.856</v>
      </c>
      <c r="AH110" s="19">
        <v>83.18</v>
      </c>
      <c r="AI110" s="19">
        <v>74.105999999999995</v>
      </c>
      <c r="AJ110" s="19">
        <v>22440.576651210002</v>
      </c>
      <c r="AK110" s="19">
        <v>4646.0242340000004</v>
      </c>
      <c r="AL110" s="19">
        <v>135.71266</v>
      </c>
      <c r="AM110" s="19">
        <v>10086.353106</v>
      </c>
      <c r="AN110" s="19">
        <v>472.55</v>
      </c>
      <c r="AO110" s="19">
        <v>849.58</v>
      </c>
      <c r="AP110" s="19">
        <v>6250.3566512099997</v>
      </c>
      <c r="AQ110" s="19">
        <v>571.90118700000005</v>
      </c>
      <c r="AR110" s="35">
        <f t="shared" si="11"/>
        <v>6103.8668940000007</v>
      </c>
      <c r="AS110" s="35">
        <f t="shared" si="12"/>
        <v>1322.13</v>
      </c>
      <c r="AT110" s="19">
        <v>2.6250629688147134E-3</v>
      </c>
      <c r="AW110" s="20">
        <f t="shared" si="13"/>
        <v>0.16215543330798932</v>
      </c>
      <c r="AX110" s="20">
        <f t="shared" si="14"/>
        <v>-8.1077716653994658E-2</v>
      </c>
      <c r="AY110" s="47">
        <v>0</v>
      </c>
      <c r="AZ110" s="47">
        <v>0</v>
      </c>
      <c r="BA110" s="47">
        <v>0</v>
      </c>
      <c r="BB110" s="47">
        <v>0</v>
      </c>
      <c r="BC110" s="47">
        <f t="shared" si="15"/>
        <v>1</v>
      </c>
      <c r="BD110" s="19">
        <v>51.2</v>
      </c>
      <c r="BE110" s="19">
        <v>5.6319999999999997</v>
      </c>
      <c r="BF110" s="19">
        <v>6.5039999999999996</v>
      </c>
      <c r="BG110" s="19">
        <v>6.2329999999999997</v>
      </c>
      <c r="BH110" s="19">
        <v>13.593898750560006</v>
      </c>
      <c r="BI110" s="20">
        <v>1.5</v>
      </c>
      <c r="BJ110" s="20">
        <v>3.4</v>
      </c>
      <c r="BK110" s="19">
        <v>9.6530000000000005</v>
      </c>
      <c r="BL110" s="19">
        <v>8.5470000000000006</v>
      </c>
    </row>
    <row r="111" spans="1:64">
      <c r="A111" s="19" t="str">
        <f>VLOOKUP(B111,'Code matching'!$D$2:$E$251,2,FALSE)</f>
        <v>Guinea</v>
      </c>
      <c r="B111" s="26" t="s">
        <v>242</v>
      </c>
      <c r="C111" s="26" t="s">
        <v>1107</v>
      </c>
      <c r="D111" s="19">
        <v>324</v>
      </c>
      <c r="E111" s="15">
        <f>_xlfn.IFNA(INDEX(Confirmedcases!E:E,MATCH(B111,Confirmedcases!D:D,0)),_xlfn.IFNA(INDEX(Confirmedcases!L:L,MATCH(B111,Confirmedcases!K:K,0)),0))</f>
        <v>7930</v>
      </c>
      <c r="F111" s="15">
        <f>_xlfn.IFNA(INDEX(Confirmeddeaths!E:E,MATCH(B111,Confirmeddeaths!D:D,0)),_xlfn.IFNA(INDEX(Confirmeddeaths!L:L,MATCH(B111,Confirmeddeaths!K:K,0)),0))</f>
        <v>50</v>
      </c>
      <c r="G111" s="15">
        <f>_xlfn.IFNA(INDEX(Stringencyindex!$1:$1048576,MATCH(Data!$B111,Stringencyindex!B:B,0),MATCH(G$1,Stringencyindex!$1:$1,0)),"")</f>
        <v>45.206738988933232</v>
      </c>
      <c r="H111" s="15">
        <f>_xlfn.IFNA(INDEX(Stringencyindex!$1:$1048576,MATCH(Data!$B111,Stringencyindex!B:B,0),MATCH(H$1,Stringencyindex!$1:$1,0)),"")</f>
        <v>-35.298154821452769</v>
      </c>
      <c r="I111" s="15">
        <f>_xlfn.IFNA(INDEX(Policy!D:D,MATCH(Data!B111,Policy!A:A,0)),"")</f>
        <v>2.6</v>
      </c>
      <c r="J111" s="19">
        <v>12771.245999999999</v>
      </c>
      <c r="K111" s="35">
        <v>11639.603011840272</v>
      </c>
      <c r="L111" s="19">
        <v>12349.610546893235</v>
      </c>
      <c r="M111" s="19">
        <v>0.72982965674276157</v>
      </c>
      <c r="N111" s="19">
        <v>0.18018260356999938</v>
      </c>
      <c r="O111" s="19">
        <v>0.32003936302380198</v>
      </c>
      <c r="P111" s="19">
        <v>0.39615274850375193</v>
      </c>
      <c r="Q111" s="19">
        <v>0.59630671337626617</v>
      </c>
      <c r="R111" s="19">
        <v>0.1950951192557859</v>
      </c>
      <c r="S111" s="19">
        <v>0.15405962257090877</v>
      </c>
      <c r="T111" s="19">
        <v>0.1100445786943825</v>
      </c>
      <c r="U111" s="19">
        <v>6.2677071923293429E-2</v>
      </c>
      <c r="V111" s="19">
        <v>0.21548775548080043</v>
      </c>
      <c r="W111" s="19">
        <v>4.827204314566113E-2</v>
      </c>
      <c r="X111" s="19">
        <v>0.21436380892916779</v>
      </c>
      <c r="Y111" s="19">
        <v>0.21267205266307601</v>
      </c>
      <c r="Z111" s="19">
        <v>28.43</v>
      </c>
      <c r="AA111" s="19">
        <v>3.725314</v>
      </c>
      <c r="AB111" s="19">
        <v>0.15823975911088725</v>
      </c>
      <c r="AC111" s="35">
        <v>89.32</v>
      </c>
      <c r="AD111" s="35">
        <v>8.8000000000000007</v>
      </c>
      <c r="AE111" s="19">
        <v>0.3</v>
      </c>
      <c r="AF111" s="19">
        <f t="shared" si="16"/>
        <v>3831.3737999999994</v>
      </c>
      <c r="AG111" s="19">
        <f t="shared" si="17"/>
        <v>12771.245999999999</v>
      </c>
      <c r="AH111" s="19" t="s">
        <v>672</v>
      </c>
      <c r="AI111" s="19">
        <v>91.412999999999997</v>
      </c>
      <c r="AJ111" s="19">
        <v>4072.1633516400002</v>
      </c>
      <c r="AK111" s="19">
        <v>145.56509500000001</v>
      </c>
      <c r="AL111" s="19">
        <v>226.444031</v>
      </c>
      <c r="AM111" s="19">
        <v>3606.0608740000002</v>
      </c>
      <c r="AN111" s="19">
        <v>0.47359561999999999</v>
      </c>
      <c r="AO111" s="19">
        <v>16.38</v>
      </c>
      <c r="AP111" s="19">
        <v>77.239756020000002</v>
      </c>
      <c r="AQ111" s="19">
        <v>546.56670499999996</v>
      </c>
      <c r="AR111" s="35">
        <f t="shared" si="11"/>
        <v>388.86272162</v>
      </c>
      <c r="AS111" s="35">
        <f t="shared" si="12"/>
        <v>16.85359562</v>
      </c>
      <c r="AT111" s="19">
        <v>0</v>
      </c>
      <c r="AW111" s="20">
        <f t="shared" si="13"/>
        <v>2.6</v>
      </c>
      <c r="AX111" s="20">
        <f t="shared" si="14"/>
        <v>-1.3</v>
      </c>
      <c r="AY111" s="47">
        <v>0</v>
      </c>
      <c r="AZ111" s="47">
        <v>0</v>
      </c>
      <c r="BA111" s="47">
        <v>0</v>
      </c>
      <c r="BB111" s="47">
        <v>0</v>
      </c>
      <c r="BC111" s="47">
        <f t="shared" si="15"/>
        <v>1</v>
      </c>
      <c r="BD111" s="19">
        <v>51.2</v>
      </c>
      <c r="BE111" s="19">
        <v>0.77</v>
      </c>
      <c r="BF111" s="19">
        <v>0.68299999999999983</v>
      </c>
      <c r="BG111" s="19">
        <v>0.95500000000000007</v>
      </c>
      <c r="BH111" s="19">
        <v>5</v>
      </c>
      <c r="BI111" s="20">
        <v>2.1</v>
      </c>
      <c r="BJ111" s="20">
        <v>7.9</v>
      </c>
      <c r="BK111" s="19">
        <v>8.5</v>
      </c>
      <c r="BL111" s="19">
        <v>8</v>
      </c>
    </row>
    <row r="112" spans="1:64">
      <c r="A112" s="19" t="str">
        <f>VLOOKUP(B112,'Code matching'!$D$2:$E$251,2,FALSE)</f>
        <v>Gambia</v>
      </c>
      <c r="B112" s="26" t="s">
        <v>220</v>
      </c>
      <c r="C112" s="26" t="s">
        <v>1107</v>
      </c>
      <c r="D112" s="19">
        <v>270</v>
      </c>
      <c r="E112" s="15">
        <f>_xlfn.IFNA(INDEX(Confirmedcases!E:E,MATCH(B112,Confirmedcases!D:D,0)),_xlfn.IFNA(INDEX(Confirmedcases!L:L,MATCH(B112,Confirmedcases!K:K,0)),0))</f>
        <v>1235</v>
      </c>
      <c r="F112" s="15">
        <f>_xlfn.IFNA(INDEX(Confirmeddeaths!E:E,MATCH(B112,Confirmeddeaths!D:D,0)),_xlfn.IFNA(INDEX(Confirmeddeaths!L:L,MATCH(B112,Confirmeddeaths!K:K,0)),0))</f>
        <v>23</v>
      </c>
      <c r="G112" s="15">
        <f>_xlfn.IFNA(INDEX(Stringencyindex!$1:$1048576,MATCH(Data!$B112,Stringencyindex!B:B,0),MATCH(G$1,Stringencyindex!$1:$1,0)),"")</f>
        <v>32.582407197506129</v>
      </c>
      <c r="H112" s="15">
        <f>_xlfn.IFNA(INDEX(Stringencyindex!$1:$1048576,MATCH(Data!$B112,Stringencyindex!B:B,0),MATCH(H$1,Stringencyindex!$1:$1,0)),"")</f>
        <v>-29.533823291713894</v>
      </c>
      <c r="I112" s="15">
        <f>_xlfn.IFNA(INDEX(Policy!D:D,MATCH(Data!B112,Policy!A:A,0)),"")</f>
        <v>2.5930626057529609</v>
      </c>
      <c r="J112" s="19">
        <v>2347.7060000000001</v>
      </c>
      <c r="K112" s="35">
        <v>1632.8216519606988</v>
      </c>
      <c r="L112" s="19">
        <v>1725.8926045342257</v>
      </c>
      <c r="M112" s="19">
        <v>0.88921076180650582</v>
      </c>
      <c r="N112" s="19">
        <v>0.11782294352472007</v>
      </c>
      <c r="O112" s="19">
        <v>0.18207941001688821</v>
      </c>
      <c r="P112" s="19">
        <v>0.19301979985886789</v>
      </c>
      <c r="Q112" s="19">
        <v>0.38213291516882503</v>
      </c>
      <c r="R112" s="19">
        <v>0.21607067865161284</v>
      </c>
      <c r="S112" s="19">
        <v>2.7239773449644577E-2</v>
      </c>
      <c r="T112" s="19">
        <v>4.8033459804528195E-2</v>
      </c>
      <c r="U112" s="19">
        <v>9.4035496475283281E-2</v>
      </c>
      <c r="V112" s="19">
        <v>0.39204663403795548</v>
      </c>
      <c r="W112" s="19">
        <v>7.5759999330640482E-2</v>
      </c>
      <c r="X112" s="19">
        <v>0.14681395825033522</v>
      </c>
      <c r="Y112" s="19">
        <v>15.537389050535779</v>
      </c>
      <c r="Z112" s="19">
        <v>275.47790786599938</v>
      </c>
      <c r="AA112" s="19">
        <v>4.2570990000000002</v>
      </c>
      <c r="AB112" s="19">
        <v>0.10365268749997936</v>
      </c>
      <c r="AC112" s="35">
        <v>83.21</v>
      </c>
      <c r="AD112" s="35">
        <v>17.0444</v>
      </c>
      <c r="AE112" s="19">
        <v>1.1000000000000001</v>
      </c>
      <c r="AF112" s="19">
        <f t="shared" si="16"/>
        <v>2582.4766000000004</v>
      </c>
      <c r="AG112" s="19">
        <f t="shared" si="17"/>
        <v>2347.7060000000001</v>
      </c>
      <c r="AH112" s="19">
        <v>75.89</v>
      </c>
      <c r="AI112" s="19">
        <v>73.334000000000003</v>
      </c>
      <c r="AJ112" s="19">
        <v>237.43869999999998</v>
      </c>
      <c r="AK112" s="19">
        <v>0.85234500000000002</v>
      </c>
      <c r="AL112" s="19">
        <v>3.7138829999999996</v>
      </c>
      <c r="AM112" s="19">
        <v>97.226472000000001</v>
      </c>
      <c r="AN112" s="19">
        <v>27.231999999999999</v>
      </c>
      <c r="AO112" s="19">
        <v>103.309</v>
      </c>
      <c r="AP112" s="19">
        <v>5.1049999999999898</v>
      </c>
      <c r="AQ112" s="19">
        <v>47.437671999999999</v>
      </c>
      <c r="AR112" s="35">
        <f t="shared" si="11"/>
        <v>135.10722800000002</v>
      </c>
      <c r="AS112" s="35">
        <f t="shared" si="12"/>
        <v>130.541</v>
      </c>
      <c r="AT112" s="19">
        <v>0</v>
      </c>
      <c r="AW112" s="20">
        <f t="shared" si="13"/>
        <v>2.5930626057529609</v>
      </c>
      <c r="AX112" s="20">
        <f t="shared" si="14"/>
        <v>-1.2965313028764804</v>
      </c>
      <c r="AY112" s="47">
        <v>0</v>
      </c>
      <c r="AZ112" s="47">
        <v>0</v>
      </c>
      <c r="BA112" s="47">
        <v>0</v>
      </c>
      <c r="BB112" s="47">
        <v>0</v>
      </c>
      <c r="BC112" s="47">
        <f t="shared" si="15"/>
        <v>1</v>
      </c>
      <c r="BD112" s="19">
        <v>51.2</v>
      </c>
      <c r="BE112" s="19">
        <v>3.109</v>
      </c>
      <c r="BF112" s="19">
        <v>3.1519999999999997</v>
      </c>
      <c r="BG112" s="19">
        <v>2.9029999999999996</v>
      </c>
      <c r="BH112" s="19">
        <v>5</v>
      </c>
      <c r="BI112" s="20">
        <v>2.5</v>
      </c>
      <c r="BJ112" s="20">
        <v>6.5</v>
      </c>
      <c r="BK112" s="19">
        <v>6.7469999999999999</v>
      </c>
      <c r="BL112" s="19">
        <v>6.0430000000000001</v>
      </c>
    </row>
    <row r="113" spans="1:64">
      <c r="A113" s="19" t="str">
        <f>VLOOKUP(B113,'Code matching'!$D$2:$E$251,2,FALSE)</f>
        <v>Guinea-Bissau</v>
      </c>
      <c r="B113" s="26" t="s">
        <v>244</v>
      </c>
      <c r="C113" s="26" t="s">
        <v>1107</v>
      </c>
      <c r="D113" s="19">
        <v>624</v>
      </c>
      <c r="E113" s="15">
        <f>_xlfn.IFNA(INDEX(Confirmedcases!E:E,MATCH(B113,Confirmedcases!D:D,0)),_xlfn.IFNA(INDEX(Confirmedcases!L:L,MATCH(B113,Confirmedcases!K:K,0)),0))</f>
        <v>2052</v>
      </c>
      <c r="F113" s="15">
        <f>_xlfn.IFNA(INDEX(Confirmeddeaths!E:E,MATCH(B113,Confirmeddeaths!D:D,0)),_xlfn.IFNA(INDEX(Confirmeddeaths!L:L,MATCH(B113,Confirmeddeaths!K:K,0)),0))</f>
        <v>29</v>
      </c>
      <c r="G113" s="15" t="str">
        <f>_xlfn.IFNA(INDEX(Stringencyindex!$1:$1048576,MATCH(Data!$B113,Stringencyindex!B:B,0),MATCH(G$1,Stringencyindex!$1:$1,0)),"")</f>
        <v/>
      </c>
      <c r="H113" s="15" t="str">
        <f>_xlfn.IFNA(INDEX(Stringencyindex!$1:$1048576,MATCH(Data!$B113,Stringencyindex!B:B,0),MATCH(H$1,Stringencyindex!$1:$1,0)),"")</f>
        <v/>
      </c>
      <c r="I113" s="15">
        <f>_xlfn.IFNA(INDEX(Policy!D:D,MATCH(Data!B113,Policy!A:A,0)),"")</f>
        <v>0.27</v>
      </c>
      <c r="J113" s="19">
        <v>1920.922</v>
      </c>
      <c r="K113" s="35">
        <v>1458.8683511220459</v>
      </c>
      <c r="L113" s="19">
        <v>1530.3532633523325</v>
      </c>
      <c r="M113" s="19">
        <v>0.8360757929677145</v>
      </c>
      <c r="N113" s="19">
        <v>0.14863355477602472</v>
      </c>
      <c r="O113" s="19">
        <v>7.4390695880838673E-2</v>
      </c>
      <c r="P113" s="19">
        <v>0.24190955460182709</v>
      </c>
      <c r="Q113" s="19">
        <v>0.30464686060611362</v>
      </c>
      <c r="R113" s="19">
        <v>0.49924850685697875</v>
      </c>
      <c r="S113" s="19">
        <v>8.8003590211999955E-3</v>
      </c>
      <c r="T113" s="19">
        <v>0.11031417452479395</v>
      </c>
      <c r="U113" s="19">
        <v>1.3801185320657954E-2</v>
      </c>
      <c r="V113" s="19">
        <v>0.18342232854630089</v>
      </c>
      <c r="W113" s="19">
        <v>4.6474022325267664E-2</v>
      </c>
      <c r="X113" s="19">
        <v>0.13793942340350263</v>
      </c>
      <c r="Y113" s="19">
        <v>9.3766026353614897</v>
      </c>
      <c r="Z113" s="19">
        <v>130.99113881600002</v>
      </c>
      <c r="AA113" s="19">
        <v>2.7025389999999998</v>
      </c>
      <c r="AB113" s="19">
        <v>1.0777126206568257E-2</v>
      </c>
      <c r="AC113" s="35">
        <v>89.61</v>
      </c>
      <c r="AD113" s="35">
        <v>6.2</v>
      </c>
      <c r="AE113" s="19" t="s">
        <v>672</v>
      </c>
      <c r="AF113" s="19" t="str">
        <f t="shared" si="16"/>
        <v/>
      </c>
      <c r="AG113" s="19" t="str">
        <f t="shared" si="17"/>
        <v/>
      </c>
      <c r="AH113" s="19" t="s">
        <v>672</v>
      </c>
      <c r="AI113" s="19">
        <v>76.938000000000002</v>
      </c>
      <c r="AJ113" s="19">
        <v>379.86942489</v>
      </c>
      <c r="AK113" s="19">
        <v>15.274557000000001</v>
      </c>
      <c r="AL113" s="19">
        <v>1.6564469999999998</v>
      </c>
      <c r="AM113" s="19">
        <v>331.80713199999997</v>
      </c>
      <c r="AN113" s="19">
        <v>0.27</v>
      </c>
      <c r="AO113" s="19">
        <v>17.275781139999999</v>
      </c>
      <c r="AP113" s="19">
        <v>13.585507750000001</v>
      </c>
      <c r="AQ113" s="19">
        <v>35.824726000000005</v>
      </c>
      <c r="AR113" s="35">
        <f t="shared" si="11"/>
        <v>34.476785140000004</v>
      </c>
      <c r="AS113" s="35">
        <f t="shared" si="12"/>
        <v>17.545781139999999</v>
      </c>
      <c r="AT113" s="19">
        <v>0</v>
      </c>
      <c r="AW113" s="20">
        <f t="shared" si="13"/>
        <v>0.27</v>
      </c>
      <c r="AX113" s="20">
        <f t="shared" si="14"/>
        <v>-0.13500000000000001</v>
      </c>
      <c r="AY113" s="47">
        <v>0</v>
      </c>
      <c r="AZ113" s="47">
        <v>0</v>
      </c>
      <c r="BA113" s="47">
        <v>0</v>
      </c>
      <c r="BB113" s="47">
        <v>0</v>
      </c>
      <c r="BC113" s="47">
        <f t="shared" si="15"/>
        <v>1</v>
      </c>
      <c r="BD113" s="19">
        <v>51.2</v>
      </c>
      <c r="BE113" s="19">
        <v>1.1840000000000002</v>
      </c>
      <c r="BF113" s="19">
        <v>1.3149999999999999</v>
      </c>
      <c r="BG113" s="19">
        <v>1.4689999999999999</v>
      </c>
      <c r="BH113" s="19">
        <v>5</v>
      </c>
      <c r="BI113" s="20">
        <v>-1.6</v>
      </c>
      <c r="BJ113" s="20">
        <v>3.1</v>
      </c>
      <c r="BK113" s="19">
        <v>0.84799999999999998</v>
      </c>
      <c r="BL113" s="19">
        <v>1.5</v>
      </c>
    </row>
    <row r="114" spans="1:64">
      <c r="A114" s="19" t="str">
        <f>VLOOKUP(B114,'Code matching'!$D$2:$E$251,2,FALSE)</f>
        <v>Equatorial Guinea</v>
      </c>
      <c r="B114" s="26" t="s">
        <v>194</v>
      </c>
      <c r="C114" s="26" t="s">
        <v>1107</v>
      </c>
      <c r="D114" s="19">
        <v>226</v>
      </c>
      <c r="E114" s="15">
        <f>_xlfn.IFNA(INDEX(Confirmedcases!E:E,MATCH(B114,Confirmedcases!D:D,0)),_xlfn.IFNA(INDEX(Confirmedcases!L:L,MATCH(B114,Confirmedcases!K:K,0)),0))</f>
        <v>4821</v>
      </c>
      <c r="F114" s="15">
        <f>_xlfn.IFNA(INDEX(Confirmeddeaths!E:E,MATCH(B114,Confirmeddeaths!D:D,0)),_xlfn.IFNA(INDEX(Confirmeddeaths!L:L,MATCH(B114,Confirmeddeaths!K:K,0)),0))</f>
        <v>83</v>
      </c>
      <c r="G114" s="15" t="str">
        <f>_xlfn.IFNA(INDEX(Stringencyindex!$1:$1048576,MATCH(Data!$B114,Stringencyindex!B:B,0),MATCH(G$1,Stringencyindex!$1:$1,0)),"")</f>
        <v/>
      </c>
      <c r="H114" s="15" t="str">
        <f>_xlfn.IFNA(INDEX(Stringencyindex!$1:$1048576,MATCH(Data!$B114,Stringencyindex!B:B,0),MATCH(H$1,Stringencyindex!$1:$1,0)),"")</f>
        <v/>
      </c>
      <c r="I114" s="15">
        <f>_xlfn.IFNA(INDEX(Policy!D:D,MATCH(Data!B114,Policy!A:A,0)),"")</f>
        <v>2</v>
      </c>
      <c r="J114" s="19">
        <v>1355.9860000000001</v>
      </c>
      <c r="K114" s="35">
        <v>13324.357169082703</v>
      </c>
      <c r="L114" s="19">
        <v>12991.245913646184</v>
      </c>
      <c r="M114" s="19">
        <v>0.47099980313383377</v>
      </c>
      <c r="N114" s="19">
        <v>0.21895436096391188</v>
      </c>
      <c r="O114" s="19">
        <v>0.15023090901499764</v>
      </c>
      <c r="P114" s="19">
        <v>0.56672972599391402</v>
      </c>
      <c r="Q114" s="19">
        <v>0.40805383945097984</v>
      </c>
      <c r="R114" s="19">
        <v>2.3419549393029357E-2</v>
      </c>
      <c r="S114" s="19">
        <v>0.27759857002094573</v>
      </c>
      <c r="T114" s="19">
        <v>0.25448110790067219</v>
      </c>
      <c r="U114" s="19">
        <v>3.8576179138971385E-2</v>
      </c>
      <c r="V114" s="19">
        <v>9.249042995373366E-2</v>
      </c>
      <c r="W114" s="19">
        <v>6.1057240460521287E-2</v>
      </c>
      <c r="X114" s="19">
        <v>0.2523769231321264</v>
      </c>
      <c r="Y114" s="19">
        <v>0</v>
      </c>
      <c r="Z114" s="19">
        <v>0</v>
      </c>
      <c r="AA114" s="19">
        <v>16.294360000000001</v>
      </c>
      <c r="AB114" s="19">
        <v>0.88336449538810857</v>
      </c>
      <c r="AC114" s="35">
        <v>84.93</v>
      </c>
      <c r="AD114" s="35" t="s">
        <v>672</v>
      </c>
      <c r="AE114" s="19">
        <v>2.1</v>
      </c>
      <c r="AF114" s="19">
        <f t="shared" si="16"/>
        <v>2847.5706000000005</v>
      </c>
      <c r="AG114" s="19">
        <f t="shared" si="17"/>
        <v>1355.9860000000001</v>
      </c>
      <c r="AH114" s="19" t="s">
        <v>672</v>
      </c>
      <c r="AI114" s="19">
        <v>85.924999999999997</v>
      </c>
      <c r="AJ114" s="19">
        <v>6780.9405610000003</v>
      </c>
      <c r="AK114" s="19">
        <v>5770.185144</v>
      </c>
      <c r="AL114" s="19">
        <v>11.753697000000001</v>
      </c>
      <c r="AM114" s="19">
        <v>718.06115899999986</v>
      </c>
      <c r="AN114" s="19">
        <v>0</v>
      </c>
      <c r="AO114" s="19">
        <v>0</v>
      </c>
      <c r="AP114" s="19">
        <v>280.940561</v>
      </c>
      <c r="AQ114" s="19">
        <v>29.063933000000002</v>
      </c>
      <c r="AR114" s="35">
        <f t="shared" si="11"/>
        <v>5781.9388410000001</v>
      </c>
      <c r="AS114" s="35">
        <f t="shared" si="12"/>
        <v>0</v>
      </c>
      <c r="AT114" s="19">
        <v>0</v>
      </c>
      <c r="AW114" s="20">
        <f t="shared" si="13"/>
        <v>2</v>
      </c>
      <c r="AX114" s="20">
        <f t="shared" si="14"/>
        <v>-1</v>
      </c>
      <c r="AY114" s="47">
        <v>0</v>
      </c>
      <c r="AZ114" s="47">
        <v>0</v>
      </c>
      <c r="BA114" s="47">
        <v>0</v>
      </c>
      <c r="BB114" s="47">
        <v>0</v>
      </c>
      <c r="BC114" s="47">
        <f t="shared" si="15"/>
        <v>1</v>
      </c>
      <c r="BD114" s="19">
        <v>51.2</v>
      </c>
      <c r="BE114" s="19">
        <v>0.79900000000000004</v>
      </c>
      <c r="BF114" s="19">
        <v>1.5379999999999998</v>
      </c>
      <c r="BG114" s="19">
        <v>1.7360000000000002</v>
      </c>
      <c r="BH114" s="19">
        <v>5</v>
      </c>
      <c r="BI114" s="20">
        <v>-8.4</v>
      </c>
      <c r="BJ114" s="20">
        <v>-1.6</v>
      </c>
      <c r="BK114" s="19">
        <v>1.653</v>
      </c>
      <c r="BL114" s="19">
        <v>1.653</v>
      </c>
    </row>
    <row r="115" spans="1:64">
      <c r="A115" s="19" t="str">
        <f>VLOOKUP(B115,'Code matching'!$D$2:$E$251,2,FALSE)</f>
        <v>Greece</v>
      </c>
      <c r="B115" s="26" t="s">
        <v>229</v>
      </c>
      <c r="C115" s="26" t="s">
        <v>1107</v>
      </c>
      <c r="D115" s="19">
        <v>300</v>
      </c>
      <c r="E115" s="15">
        <f>_xlfn.IFNA(INDEX(Confirmedcases!E:E,MATCH(B115,Confirmedcases!D:D,0)),_xlfn.IFNA(INDEX(Confirmedcases!L:L,MATCH(B115,Confirmedcases!K:K,0)),0))</f>
        <v>5623</v>
      </c>
      <c r="F115" s="15">
        <f>_xlfn.IFNA(INDEX(Confirmeddeaths!E:E,MATCH(B115,Confirmeddeaths!D:D,0)),_xlfn.IFNA(INDEX(Confirmeddeaths!L:L,MATCH(B115,Confirmeddeaths!K:K,0)),0))</f>
        <v>212</v>
      </c>
      <c r="G115" s="15">
        <f>_xlfn.IFNA(INDEX(Stringencyindex!$1:$1048576,MATCH(Data!$B115,Stringencyindex!B:B,0),MATCH(G$1,Stringencyindex!$1:$1,0)),"")</f>
        <v>37.862198442049483</v>
      </c>
      <c r="H115" s="15">
        <f>_xlfn.IFNA(INDEX(Stringencyindex!$1:$1048576,MATCH(Data!$B115,Stringencyindex!B:B,0),MATCH(H$1,Stringencyindex!$1:$1,0)),"")</f>
        <v>-31.509838546724779</v>
      </c>
      <c r="I115" s="15">
        <f>_xlfn.IFNA(INDEX(Policy!D:D,MATCH(Data!B115,Policy!A:A,0)),"")</f>
        <v>14</v>
      </c>
      <c r="J115" s="19">
        <v>10473.455</v>
      </c>
      <c r="K115" s="35">
        <v>218138.83132392142</v>
      </c>
      <c r="L115" s="19">
        <v>221847.65158655038</v>
      </c>
      <c r="M115" s="19">
        <v>0.68004590881037719</v>
      </c>
      <c r="N115" s="19">
        <v>0.19144731855733726</v>
      </c>
      <c r="O115" s="19">
        <v>0.11078748768366231</v>
      </c>
      <c r="P115" s="19">
        <v>0.36129367562826858</v>
      </c>
      <c r="Q115" s="19">
        <v>0.36390311508602485</v>
      </c>
      <c r="R115" s="19">
        <v>4.2726429751022178E-2</v>
      </c>
      <c r="S115" s="19">
        <v>4.1479687168282937E-2</v>
      </c>
      <c r="T115" s="19">
        <v>0.11027545387026243</v>
      </c>
      <c r="U115" s="19">
        <v>2.3659179155556605E-2</v>
      </c>
      <c r="V115" s="19">
        <v>0.16744025454964087</v>
      </c>
      <c r="W115" s="19">
        <v>0.10256724640580939</v>
      </c>
      <c r="X115" s="19">
        <v>0.51185174908698683</v>
      </c>
      <c r="Y115" s="19">
        <v>0.25421763163934735</v>
      </c>
      <c r="Z115" s="19">
        <v>544.05623782400005</v>
      </c>
      <c r="AA115" s="19">
        <v>22.51474</v>
      </c>
      <c r="AB115" s="19">
        <v>0</v>
      </c>
      <c r="AC115" s="35">
        <v>50.82</v>
      </c>
      <c r="AD115" s="35">
        <v>77.400000000000006</v>
      </c>
      <c r="AE115" s="19">
        <v>4.3</v>
      </c>
      <c r="AF115" s="19">
        <f t="shared" si="16"/>
        <v>45035.856499999994</v>
      </c>
      <c r="AG115" s="19">
        <f t="shared" si="17"/>
        <v>10473.455</v>
      </c>
      <c r="AH115" s="19" t="s">
        <v>672</v>
      </c>
      <c r="AI115" s="19">
        <v>33.253</v>
      </c>
      <c r="AJ115" s="19">
        <v>82678.405327220011</v>
      </c>
      <c r="AK115" s="19">
        <v>13556.148493000001</v>
      </c>
      <c r="AL115" s="19">
        <v>3411.7255210000003</v>
      </c>
      <c r="AM115" s="19">
        <v>22522.647424000003</v>
      </c>
      <c r="AN115" s="19">
        <v>19539.365287600001</v>
      </c>
      <c r="AO115" s="19">
        <v>18403.66925042</v>
      </c>
      <c r="AP115" s="19">
        <v>5244.8493511999986</v>
      </c>
      <c r="AQ115" s="19">
        <v>18874.073561999998</v>
      </c>
      <c r="AR115" s="35">
        <f t="shared" si="11"/>
        <v>54910.908552020002</v>
      </c>
      <c r="AS115" s="35">
        <f t="shared" si="12"/>
        <v>37943.034538020001</v>
      </c>
      <c r="AT115" s="19">
        <v>0</v>
      </c>
      <c r="AW115" s="20">
        <f t="shared" si="13"/>
        <v>14</v>
      </c>
      <c r="AX115" s="20">
        <f t="shared" si="14"/>
        <v>-7</v>
      </c>
      <c r="AY115" s="47">
        <v>0</v>
      </c>
      <c r="AZ115" s="47">
        <v>0</v>
      </c>
      <c r="BA115" s="47">
        <v>0</v>
      </c>
      <c r="BB115" s="47">
        <v>0</v>
      </c>
      <c r="BC115" s="47">
        <f t="shared" si="15"/>
        <v>1</v>
      </c>
      <c r="BD115" s="19">
        <v>90.141214480296142</v>
      </c>
      <c r="BE115" s="19">
        <v>3.6120000000000001</v>
      </c>
      <c r="BF115" s="19">
        <v>3.6229999999999998</v>
      </c>
      <c r="BG115" s="19">
        <v>3.5419999999999998</v>
      </c>
      <c r="BH115" s="19">
        <v>1.4509741248458403</v>
      </c>
      <c r="BI115" s="20">
        <v>-9.6402999999999999</v>
      </c>
      <c r="BJ115" s="20">
        <v>5.1628999999999996</v>
      </c>
      <c r="BK115" s="19">
        <v>-0.45600000000000002</v>
      </c>
      <c r="BL115" s="19">
        <v>1.0149999999999999</v>
      </c>
    </row>
    <row r="116" spans="1:64">
      <c r="A116" s="19" t="str">
        <f>VLOOKUP(B116,'Code matching'!$D$2:$E$251,2,FALSE)</f>
        <v>Guatemala</v>
      </c>
      <c r="B116" s="26" t="s">
        <v>238</v>
      </c>
      <c r="C116" s="26" t="s">
        <v>1107</v>
      </c>
      <c r="D116" s="19">
        <v>320</v>
      </c>
      <c r="E116" s="15">
        <f>_xlfn.IFNA(INDEX(Confirmedcases!E:E,MATCH(B116,Confirmedcases!D:D,0)),_xlfn.IFNA(INDEX(Confirmedcases!L:L,MATCH(B116,Confirmedcases!K:K,0)),0))</f>
        <v>56605</v>
      </c>
      <c r="F116" s="15">
        <f>_xlfn.IFNA(INDEX(Confirmeddeaths!E:E,MATCH(B116,Confirmeddeaths!D:D,0)),_xlfn.IFNA(INDEX(Confirmeddeaths!L:L,MATCH(B116,Confirmeddeaths!K:K,0)),0))</f>
        <v>2211</v>
      </c>
      <c r="G116" s="15">
        <f>_xlfn.IFNA(INDEX(Stringencyindex!$1:$1048576,MATCH(Data!$B116,Stringencyindex!B:B,0),MATCH(G$1,Stringencyindex!$1:$1,0)),"")</f>
        <v>59.733687642337628</v>
      </c>
      <c r="H116" s="15">
        <f>_xlfn.IFNA(INDEX(Stringencyindex!$1:$1048576,MATCH(Data!$B116,Stringencyindex!B:B,0),MATCH(H$1,Stringencyindex!$1:$1,0)),"")</f>
        <v>-47.791799516727281</v>
      </c>
      <c r="I116" s="15">
        <f>_xlfn.IFNA(INDEX(Policy!D:D,MATCH(Data!B116,Policy!A:A,0)),"")</f>
        <v>3.4</v>
      </c>
      <c r="J116" s="19">
        <v>17581.472000000002</v>
      </c>
      <c r="K116" s="35">
        <v>78460.81216358536</v>
      </c>
      <c r="L116" s="19">
        <v>81047.978720848696</v>
      </c>
      <c r="M116" s="19">
        <v>0.87797901840627246</v>
      </c>
      <c r="N116" s="19">
        <v>9.686851184562148E-2</v>
      </c>
      <c r="O116" s="19">
        <v>0.11998815817539828</v>
      </c>
      <c r="P116" s="19">
        <v>0.18120617921466373</v>
      </c>
      <c r="Q116" s="19">
        <v>0.2768483904732757</v>
      </c>
      <c r="R116" s="19">
        <v>0.1024286962294103</v>
      </c>
      <c r="S116" s="19">
        <v>3.0357602194116151E-2</v>
      </c>
      <c r="T116" s="19">
        <v>0.18327583171275907</v>
      </c>
      <c r="U116" s="19">
        <v>3.8533977570330724E-2</v>
      </c>
      <c r="V116" s="19">
        <v>0.30385416083266198</v>
      </c>
      <c r="W116" s="19">
        <v>7.1666037481662337E-2</v>
      </c>
      <c r="X116" s="19">
        <v>0.26988369397905931</v>
      </c>
      <c r="Y116" s="19">
        <v>13.061068890036646</v>
      </c>
      <c r="Z116" s="19">
        <v>10621</v>
      </c>
      <c r="AA116" s="19">
        <v>9.9895809999999994</v>
      </c>
      <c r="AB116" s="19">
        <v>3.57746755757491E-2</v>
      </c>
      <c r="AC116" s="35">
        <v>80.08</v>
      </c>
      <c r="AD116" s="35">
        <v>8.34023</v>
      </c>
      <c r="AE116" s="19">
        <v>0.6</v>
      </c>
      <c r="AF116" s="19">
        <f t="shared" si="16"/>
        <v>10548.8832</v>
      </c>
      <c r="AG116" s="19">
        <f t="shared" si="17"/>
        <v>17581.472000000002</v>
      </c>
      <c r="AH116" s="19">
        <v>72.78</v>
      </c>
      <c r="AI116" s="19">
        <v>40.286000000000001</v>
      </c>
      <c r="AJ116" s="19">
        <v>13595.318352999999</v>
      </c>
      <c r="AK116" s="19">
        <v>408.98785600000002</v>
      </c>
      <c r="AL116" s="19">
        <v>224.77346199999999</v>
      </c>
      <c r="AM116" s="19">
        <v>10156.857035000001</v>
      </c>
      <c r="AN116" s="19">
        <v>394.5</v>
      </c>
      <c r="AO116" s="19">
        <v>1549</v>
      </c>
      <c r="AP116" s="19">
        <v>861.19999999999982</v>
      </c>
      <c r="AQ116" s="19">
        <v>3261.9466389999998</v>
      </c>
      <c r="AR116" s="35">
        <f t="shared" si="11"/>
        <v>2577.2613180000003</v>
      </c>
      <c r="AS116" s="35">
        <f t="shared" si="12"/>
        <v>1943.5</v>
      </c>
      <c r="AT116" s="19">
        <v>0</v>
      </c>
      <c r="AW116" s="20">
        <f t="shared" si="13"/>
        <v>3.4</v>
      </c>
      <c r="AX116" s="20">
        <f t="shared" si="14"/>
        <v>-1.7</v>
      </c>
      <c r="AY116" s="47">
        <v>0</v>
      </c>
      <c r="AZ116" s="47">
        <v>0</v>
      </c>
      <c r="BA116" s="47">
        <v>0</v>
      </c>
      <c r="BB116" s="47">
        <v>0</v>
      </c>
      <c r="BC116" s="47">
        <f t="shared" si="15"/>
        <v>1</v>
      </c>
      <c r="BD116" s="19">
        <v>44.591752278410539</v>
      </c>
      <c r="BE116" s="19">
        <v>1.49</v>
      </c>
      <c r="BF116" s="19">
        <v>1.5500000000000003</v>
      </c>
      <c r="BG116" s="19">
        <v>1.6470000000000002</v>
      </c>
      <c r="BH116" s="19">
        <v>8.9062067186999965</v>
      </c>
      <c r="BI116" s="20">
        <v>-3</v>
      </c>
      <c r="BJ116" s="20">
        <v>4.0999999999999996</v>
      </c>
      <c r="BK116" s="19">
        <v>1.829</v>
      </c>
      <c r="BL116" s="19">
        <v>1.7809999999999999</v>
      </c>
    </row>
    <row r="117" spans="1:64">
      <c r="A117" s="19" t="str">
        <f>VLOOKUP(B117,'Code matching'!$D$2:$E$251,2,FALSE)</f>
        <v>Guyana</v>
      </c>
      <c r="B117" s="26" t="s">
        <v>246</v>
      </c>
      <c r="C117" s="26" t="s">
        <v>1107</v>
      </c>
      <c r="D117" s="19">
        <v>328</v>
      </c>
      <c r="E117" s="15">
        <f>_xlfn.IFNA(INDEX(Confirmedcases!E:E,MATCH(B117,Confirmedcases!D:D,0)),_xlfn.IFNA(INDEX(Confirmedcases!L:L,MATCH(B117,Confirmedcases!K:K,0)),0))</f>
        <v>554</v>
      </c>
      <c r="F117" s="15">
        <f>_xlfn.IFNA(INDEX(Confirmeddeaths!E:E,MATCH(B117,Confirmeddeaths!D:D,0)),_xlfn.IFNA(INDEX(Confirmeddeaths!L:L,MATCH(B117,Confirmeddeaths!K:K,0)),0))</f>
        <v>22</v>
      </c>
      <c r="G117" s="15">
        <f>_xlfn.IFNA(INDEX(Stringencyindex!$1:$1048576,MATCH(Data!$B117,Stringencyindex!B:B,0),MATCH(G$1,Stringencyindex!$1:$1,0)),"")</f>
        <v>52.017792380904787</v>
      </c>
      <c r="H117" s="15">
        <f>_xlfn.IFNA(INDEX(Stringencyindex!$1:$1048576,MATCH(Data!$B117,Stringencyindex!B:B,0),MATCH(H$1,Stringencyindex!$1:$1,0)),"")</f>
        <v>-40.838735920333505</v>
      </c>
      <c r="I117" s="15">
        <f>_xlfn.IFNA(INDEX(Policy!D:D,MATCH(Data!B117,Policy!A:A,0)),"")</f>
        <v>0</v>
      </c>
      <c r="J117" s="19">
        <v>782.76599999999996</v>
      </c>
      <c r="K117" s="35">
        <v>3817.7175796228776</v>
      </c>
      <c r="L117" s="19">
        <v>3989.5098848880161</v>
      </c>
      <c r="M117" s="19">
        <v>0.6637932131466775</v>
      </c>
      <c r="N117" s="19">
        <v>0.1892209845906154</v>
      </c>
      <c r="O117" s="19">
        <v>0.29564225665519411</v>
      </c>
      <c r="P117" s="19">
        <v>0.45812187565864104</v>
      </c>
      <c r="Q117" s="19">
        <v>0.60910318480960035</v>
      </c>
      <c r="R117" s="19">
        <v>0.14714865730808918</v>
      </c>
      <c r="S117" s="19">
        <v>0.23933792630844986</v>
      </c>
      <c r="T117" s="19">
        <v>5.7671945731958087E-2</v>
      </c>
      <c r="U117" s="19">
        <v>8.6691422575781135E-2</v>
      </c>
      <c r="V117" s="19">
        <v>0.12504458755515033</v>
      </c>
      <c r="W117" s="19">
        <v>0.11829781194025873</v>
      </c>
      <c r="X117" s="19">
        <v>0.22580764858031277</v>
      </c>
      <c r="Y117" s="19">
        <v>8.097373161853918</v>
      </c>
      <c r="Z117" s="19">
        <v>333.69274799999999</v>
      </c>
      <c r="AA117" s="19">
        <v>8.5076009999999904</v>
      </c>
      <c r="AB117" s="19">
        <v>5.3761787925255503E-2</v>
      </c>
      <c r="AC117" s="35">
        <v>78.83</v>
      </c>
      <c r="AD117" s="35">
        <v>100</v>
      </c>
      <c r="AE117" s="19">
        <v>1.6</v>
      </c>
      <c r="AF117" s="19">
        <f t="shared" si="16"/>
        <v>1252.4256</v>
      </c>
      <c r="AG117" s="19">
        <f t="shared" si="17"/>
        <v>782.76599999999996</v>
      </c>
      <c r="AH117" s="19">
        <v>53.91</v>
      </c>
      <c r="AI117" s="19">
        <v>32.261000000000003</v>
      </c>
      <c r="AJ117" s="19">
        <v>1620.4738824399999</v>
      </c>
      <c r="AK117" s="19">
        <v>0.707125</v>
      </c>
      <c r="AL117" s="19">
        <v>147.87292499999998</v>
      </c>
      <c r="AM117" s="19">
        <v>1338.7621570000001</v>
      </c>
      <c r="AN117" s="19">
        <v>9.4482226199999992</v>
      </c>
      <c r="AO117" s="19">
        <v>61.534996739999997</v>
      </c>
      <c r="AP117" s="19">
        <v>62.148456080000017</v>
      </c>
      <c r="AQ117" s="19">
        <v>278.14617800000002</v>
      </c>
      <c r="AR117" s="35">
        <f t="shared" si="11"/>
        <v>219.56326935999996</v>
      </c>
      <c r="AS117" s="35">
        <f t="shared" si="12"/>
        <v>70.983219359999993</v>
      </c>
      <c r="AT117" s="19">
        <v>0</v>
      </c>
      <c r="AW117" s="20">
        <f t="shared" si="13"/>
        <v>0</v>
      </c>
      <c r="AX117" s="20">
        <f t="shared" si="14"/>
        <v>0</v>
      </c>
      <c r="AY117" s="47">
        <v>0</v>
      </c>
      <c r="AZ117" s="47">
        <v>0</v>
      </c>
      <c r="BA117" s="47">
        <v>0</v>
      </c>
      <c r="BB117" s="47">
        <v>0</v>
      </c>
      <c r="BC117" s="47">
        <f t="shared" si="15"/>
        <v>1</v>
      </c>
      <c r="BD117" s="19">
        <v>51.2</v>
      </c>
      <c r="BE117" s="19">
        <v>1.0159999999999996</v>
      </c>
      <c r="BF117" s="19">
        <v>0.57800000000000007</v>
      </c>
      <c r="BG117" s="19">
        <v>0.54300000000000004</v>
      </c>
      <c r="BH117" s="19">
        <v>5</v>
      </c>
      <c r="BI117" s="20">
        <v>51.1</v>
      </c>
      <c r="BJ117" s="20">
        <v>8.1</v>
      </c>
      <c r="BK117" s="19">
        <v>1.8080000000000001</v>
      </c>
      <c r="BL117" s="19">
        <v>3.0049999999999999</v>
      </c>
    </row>
    <row r="118" spans="1:64">
      <c r="A118" s="19" t="str">
        <f>VLOOKUP(B118,'Code matching'!$D$2:$E$251,2,FALSE)</f>
        <v>Honduras</v>
      </c>
      <c r="B118" s="26" t="s">
        <v>254</v>
      </c>
      <c r="C118" s="26" t="s">
        <v>1107</v>
      </c>
      <c r="D118" s="19">
        <v>340</v>
      </c>
      <c r="E118" s="15">
        <f>_xlfn.IFNA(INDEX(Confirmedcases!E:E,MATCH(B118,Confirmedcases!D:D,0)),_xlfn.IFNA(INDEX(Confirmedcases!L:L,MATCH(B118,Confirmedcases!K:K,0)),0))</f>
        <v>46973</v>
      </c>
      <c r="F118" s="15">
        <f>_xlfn.IFNA(INDEX(Confirmeddeaths!E:E,MATCH(B118,Confirmeddeaths!D:D,0)),_xlfn.IFNA(INDEX(Confirmeddeaths!L:L,MATCH(B118,Confirmeddeaths!K:K,0)),0))</f>
        <v>1476</v>
      </c>
      <c r="G118" s="15">
        <f>_xlfn.IFNA(INDEX(Stringencyindex!$1:$1048576,MATCH(Data!$B118,Stringencyindex!B:B,0),MATCH(G$1,Stringencyindex!$1:$1,0)),"")</f>
        <v>62.046689406557533</v>
      </c>
      <c r="H118" s="15">
        <f>_xlfn.IFNA(INDEX(Stringencyindex!$1:$1048576,MATCH(Data!$B118,Stringencyindex!B:B,0),MATCH(H$1,Stringencyindex!$1:$1,0)),"")</f>
        <v>-48.83432898785636</v>
      </c>
      <c r="I118" s="15">
        <f>_xlfn.IFNA(INDEX(Policy!D:D,MATCH(Data!B118,Policy!A:A,0)),"")</f>
        <v>7.2</v>
      </c>
      <c r="J118" s="19">
        <v>9746.1170000000002</v>
      </c>
      <c r="K118" s="35">
        <v>23969.857875125432</v>
      </c>
      <c r="L118" s="19">
        <v>24667.170289379497</v>
      </c>
      <c r="M118" s="19">
        <v>0.79365907722381723</v>
      </c>
      <c r="N118" s="19">
        <v>0.13687823438549948</v>
      </c>
      <c r="O118" s="19">
        <v>0.24302123240450652</v>
      </c>
      <c r="P118" s="19">
        <v>0.4178481355103893</v>
      </c>
      <c r="Q118" s="19">
        <v>0.60355880581905763</v>
      </c>
      <c r="R118" s="19">
        <v>0.12316846367896388</v>
      </c>
      <c r="S118" s="19">
        <v>3.896845043778864E-2</v>
      </c>
      <c r="T118" s="19">
        <v>0.17518786145353452</v>
      </c>
      <c r="U118" s="19">
        <v>6.5853872505720973E-2</v>
      </c>
      <c r="V118" s="19">
        <v>0.17711257388201895</v>
      </c>
      <c r="W118" s="19">
        <v>7.0360614106010022E-2</v>
      </c>
      <c r="X118" s="19">
        <v>0.34934816393596307</v>
      </c>
      <c r="Y118" s="19">
        <v>21.959333298997915</v>
      </c>
      <c r="Z118" s="19">
        <v>5368.8373982720004</v>
      </c>
      <c r="AA118" s="19">
        <v>8.1382779999999997</v>
      </c>
      <c r="AB118" s="19">
        <v>3.0561971693228332E-3</v>
      </c>
      <c r="AC118" s="35">
        <v>81.39</v>
      </c>
      <c r="AD118" s="35">
        <v>56.9</v>
      </c>
      <c r="AE118" s="19">
        <v>0.7</v>
      </c>
      <c r="AF118" s="19">
        <f t="shared" si="16"/>
        <v>6822.2819</v>
      </c>
      <c r="AG118" s="19">
        <f t="shared" si="17"/>
        <v>9746.1170000000002</v>
      </c>
      <c r="AH118" s="19">
        <v>75.56</v>
      </c>
      <c r="AI118" s="19">
        <v>51.189</v>
      </c>
      <c r="AJ118" s="19">
        <v>11548.448999999999</v>
      </c>
      <c r="AK118" s="19">
        <v>143.36117999999999</v>
      </c>
      <c r="AL118" s="19">
        <v>954.54715899999997</v>
      </c>
      <c r="AM118" s="19">
        <v>7571.3916609999997</v>
      </c>
      <c r="AN118" s="19">
        <v>129.67099999999999</v>
      </c>
      <c r="AO118" s="19">
        <v>736.221</v>
      </c>
      <c r="AP118" s="19">
        <v>2013.2570000000001</v>
      </c>
      <c r="AQ118" s="19">
        <v>1952.220501</v>
      </c>
      <c r="AR118" s="35">
        <f t="shared" si="11"/>
        <v>1963.8003389999999</v>
      </c>
      <c r="AS118" s="35">
        <f t="shared" si="12"/>
        <v>865.89200000000005</v>
      </c>
      <c r="AT118" s="19">
        <v>0</v>
      </c>
      <c r="AW118" s="20">
        <f t="shared" si="13"/>
        <v>7.2</v>
      </c>
      <c r="AX118" s="20">
        <f t="shared" si="14"/>
        <v>-3.6</v>
      </c>
      <c r="AY118" s="47">
        <v>0</v>
      </c>
      <c r="AZ118" s="47">
        <v>0</v>
      </c>
      <c r="BA118" s="47">
        <v>0</v>
      </c>
      <c r="BB118" s="47">
        <v>0</v>
      </c>
      <c r="BC118" s="47">
        <f t="shared" si="15"/>
        <v>1</v>
      </c>
      <c r="BD118" s="19">
        <v>70.559152978133355</v>
      </c>
      <c r="BE118" s="19">
        <v>0.95399999999999996</v>
      </c>
      <c r="BF118" s="19">
        <v>0.91600000000000004</v>
      </c>
      <c r="BG118" s="19">
        <v>0.9910000000000001</v>
      </c>
      <c r="BH118" s="19">
        <v>4.7360295220160022</v>
      </c>
      <c r="BI118" s="20">
        <v>-5.8</v>
      </c>
      <c r="BJ118" s="20">
        <v>3.7</v>
      </c>
      <c r="BK118" s="19">
        <v>3.157</v>
      </c>
      <c r="BL118" s="19">
        <v>2.9780000000000002</v>
      </c>
    </row>
    <row r="119" spans="1:64">
      <c r="A119" s="19" t="str">
        <f>VLOOKUP(B119,'Code matching'!$D$2:$E$251,2,FALSE)</f>
        <v>Croatia</v>
      </c>
      <c r="B119" s="26" t="s">
        <v>166</v>
      </c>
      <c r="C119" s="26" t="s">
        <v>1107</v>
      </c>
      <c r="D119" s="19">
        <v>191</v>
      </c>
      <c r="E119" s="15">
        <f>_xlfn.IFNA(INDEX(Confirmedcases!E:E,MATCH(B119,Confirmedcases!D:D,0)),_xlfn.IFNA(INDEX(Confirmedcases!L:L,MATCH(B119,Confirmedcases!K:K,0)),0))</f>
        <v>5604</v>
      </c>
      <c r="F119" s="15">
        <f>_xlfn.IFNA(INDEX(Confirmeddeaths!E:E,MATCH(B119,Confirmeddeaths!D:D,0)),_xlfn.IFNA(INDEX(Confirmeddeaths!L:L,MATCH(B119,Confirmeddeaths!K:K,0)),0))</f>
        <v>157</v>
      </c>
      <c r="G119" s="15">
        <f>_xlfn.IFNA(INDEX(Stringencyindex!$1:$1048576,MATCH(Data!$B119,Stringencyindex!B:B,0),MATCH(G$1,Stringencyindex!$1:$1,0)),"")</f>
        <v>30.887333560377009</v>
      </c>
      <c r="H119" s="15">
        <f>_xlfn.IFNA(INDEX(Stringencyindex!$1:$1048576,MATCH(Data!$B119,Stringencyindex!B:B,0),MATCH(H$1,Stringencyindex!$1:$1,0)),"")</f>
        <v>-27.584929602247126</v>
      </c>
      <c r="I119" s="15">
        <f>_xlfn.IFNA(INDEX(Policy!D:D,MATCH(Data!B119,Policy!A:A,0)),"")</f>
        <v>11.390859169933995</v>
      </c>
      <c r="J119" s="19">
        <v>4130.3040000000001</v>
      </c>
      <c r="K119" s="35">
        <v>60991.183097089794</v>
      </c>
      <c r="L119" s="19">
        <v>62711.258493957554</v>
      </c>
      <c r="M119" s="19">
        <v>0.58185537062639248</v>
      </c>
      <c r="N119" s="19">
        <v>0.1944839401796164</v>
      </c>
      <c r="O119" s="19">
        <v>0.20037431569807168</v>
      </c>
      <c r="P119" s="19">
        <v>0.50500321616062904</v>
      </c>
      <c r="Q119" s="19">
        <v>0.51344937448507688</v>
      </c>
      <c r="R119" s="19">
        <v>3.472994690516075E-2</v>
      </c>
      <c r="S119" s="19">
        <v>4.4620532581281368E-2</v>
      </c>
      <c r="T119" s="19">
        <v>0.1522353066425329</v>
      </c>
      <c r="U119" s="19">
        <v>5.1601476187829183E-2</v>
      </c>
      <c r="V119" s="19">
        <v>0.18969512128915314</v>
      </c>
      <c r="W119" s="19">
        <v>9.4762686829157894E-2</v>
      </c>
      <c r="X119" s="19">
        <v>0.43235492956170901</v>
      </c>
      <c r="Y119" s="19">
        <v>6.6251243398568995</v>
      </c>
      <c r="Z119" s="19">
        <v>4021.5829767799351</v>
      </c>
      <c r="AA119" s="19">
        <v>21.33304</v>
      </c>
      <c r="AB119" s="19">
        <v>0</v>
      </c>
      <c r="AC119" s="35">
        <v>55.74</v>
      </c>
      <c r="AD119" s="35">
        <v>57.6</v>
      </c>
      <c r="AE119" s="19">
        <v>5.6</v>
      </c>
      <c r="AF119" s="19">
        <f t="shared" si="16"/>
        <v>23129.702399999998</v>
      </c>
      <c r="AG119" s="19">
        <f t="shared" si="17"/>
        <v>4130.3040000000001</v>
      </c>
      <c r="AH119" s="19" t="s">
        <v>672</v>
      </c>
      <c r="AI119" s="19">
        <v>11.914999999999999</v>
      </c>
      <c r="AJ119" s="19">
        <v>33761.201674530006</v>
      </c>
      <c r="AK119" s="19">
        <v>1818.2817279999999</v>
      </c>
      <c r="AL119" s="19">
        <v>4048.079135</v>
      </c>
      <c r="AM119" s="19">
        <v>11344.108427000001</v>
      </c>
      <c r="AN119" s="19">
        <v>1427.3114149</v>
      </c>
      <c r="AO119" s="19">
        <v>11530.20912485</v>
      </c>
      <c r="AP119" s="19">
        <v>3593.2118447800021</v>
      </c>
      <c r="AQ119" s="19">
        <v>3807.6828280000004</v>
      </c>
      <c r="AR119" s="35">
        <f t="shared" si="11"/>
        <v>18823.881402749998</v>
      </c>
      <c r="AS119" s="35">
        <f t="shared" si="12"/>
        <v>12957.520539749999</v>
      </c>
      <c r="AT119" s="19">
        <v>0</v>
      </c>
      <c r="AW119" s="20">
        <f t="shared" si="13"/>
        <v>11.390859169933995</v>
      </c>
      <c r="AX119" s="20">
        <f t="shared" si="14"/>
        <v>-5.6954295849669974</v>
      </c>
      <c r="AY119" s="47">
        <v>0</v>
      </c>
      <c r="AZ119" s="47">
        <v>0</v>
      </c>
      <c r="BA119" s="47">
        <v>0</v>
      </c>
      <c r="BB119" s="47">
        <v>0</v>
      </c>
      <c r="BC119" s="47">
        <f t="shared" si="15"/>
        <v>1</v>
      </c>
      <c r="BD119" s="19">
        <v>94.323029617280412</v>
      </c>
      <c r="BE119" s="19">
        <v>1.889</v>
      </c>
      <c r="BF119" s="19">
        <v>1.6890000000000001</v>
      </c>
      <c r="BG119" s="19">
        <v>1.6389999999999998</v>
      </c>
      <c r="BH119" s="19">
        <v>3.1755203646560015</v>
      </c>
      <c r="BI119" s="20">
        <v>-9.3000000000000007</v>
      </c>
      <c r="BJ119" s="20">
        <v>5.4</v>
      </c>
      <c r="BK119" s="19">
        <v>1.329</v>
      </c>
      <c r="BL119" s="19">
        <v>1.181</v>
      </c>
    </row>
    <row r="120" spans="1:64">
      <c r="A120" s="19" t="str">
        <f>VLOOKUP(B120,'Code matching'!$D$2:$E$251,2,FALSE)</f>
        <v>Haiti</v>
      </c>
      <c r="B120" s="26" t="s">
        <v>248</v>
      </c>
      <c r="C120" s="26" t="s">
        <v>1107</v>
      </c>
      <c r="D120" s="19">
        <v>332</v>
      </c>
      <c r="E120" s="15">
        <f>_xlfn.IFNA(INDEX(Confirmedcases!E:E,MATCH(B120,Confirmedcases!D:D,0)),_xlfn.IFNA(INDEX(Confirmedcases!L:L,MATCH(B120,Confirmedcases!K:K,0)),0))</f>
        <v>7611</v>
      </c>
      <c r="F120" s="15">
        <f>_xlfn.IFNA(INDEX(Confirmeddeaths!E:E,MATCH(B120,Confirmeddeaths!D:D,0)),_xlfn.IFNA(INDEX(Confirmeddeaths!L:L,MATCH(B120,Confirmeddeaths!K:K,0)),0))</f>
        <v>182</v>
      </c>
      <c r="G120" s="15">
        <f>_xlfn.IFNA(INDEX(Stringencyindex!$1:$1048576,MATCH(Data!$B120,Stringencyindex!B:B,0),MATCH(G$1,Stringencyindex!$1:$1,0)),"")</f>
        <v>34.636577257060488</v>
      </c>
      <c r="H120" s="15">
        <f>_xlfn.IFNA(INDEX(Stringencyindex!$1:$1048576,MATCH(Data!$B120,Stringencyindex!B:B,0),MATCH(H$1,Stringencyindex!$1:$1,0)),"")</f>
        <v>-30.698937152385195</v>
      </c>
      <c r="I120" s="15">
        <f>_xlfn.IFNA(INDEX(Policy!D:D,MATCH(Data!B120,Policy!A:A,0)),"")</f>
        <v>4</v>
      </c>
      <c r="J120" s="19">
        <v>11263.076999999999</v>
      </c>
      <c r="K120" s="35">
        <v>9287.2662253254057</v>
      </c>
      <c r="L120" s="19">
        <v>9296.552389017741</v>
      </c>
      <c r="M120" s="19">
        <v>1.02425127398115</v>
      </c>
      <c r="N120" s="19">
        <v>9.9643007541481809E-2</v>
      </c>
      <c r="O120" s="19">
        <v>0.29007056784228608</v>
      </c>
      <c r="P120" s="19">
        <v>0.17076455515905392</v>
      </c>
      <c r="Q120" s="19">
        <v>0.58472940236674253</v>
      </c>
      <c r="R120" s="19">
        <v>0.18565738396895295</v>
      </c>
      <c r="S120" s="19">
        <v>9.823717492467415E-3</v>
      </c>
      <c r="T120" s="19">
        <v>8.440236930648061E-2</v>
      </c>
      <c r="U120" s="19">
        <v>0.22307987718029257</v>
      </c>
      <c r="V120" s="19">
        <v>0.28889105541006771</v>
      </c>
      <c r="W120" s="19">
        <v>0.12934005984671679</v>
      </c>
      <c r="X120" s="19">
        <v>7.8805536795021947E-2</v>
      </c>
      <c r="Y120" s="19">
        <v>37.127059985939447</v>
      </c>
      <c r="Z120" s="19">
        <v>3274.2354201600001</v>
      </c>
      <c r="AA120" s="19">
        <v>3.465446</v>
      </c>
      <c r="AB120" s="19">
        <v>0</v>
      </c>
      <c r="AC120" s="35">
        <v>90.76</v>
      </c>
      <c r="AD120" s="35">
        <v>1</v>
      </c>
      <c r="AE120" s="19">
        <v>0.7</v>
      </c>
      <c r="AF120" s="19">
        <f t="shared" si="16"/>
        <v>7884.1538999999993</v>
      </c>
      <c r="AG120" s="19">
        <f t="shared" si="17"/>
        <v>11263.076999999999</v>
      </c>
      <c r="AH120" s="19">
        <v>88.12</v>
      </c>
      <c r="AI120" s="19">
        <v>72.700999999999993</v>
      </c>
      <c r="AJ120" s="19">
        <v>1627.11391596</v>
      </c>
      <c r="AK120" s="19">
        <v>7.4541999999999997E-2</v>
      </c>
      <c r="AL120" s="19">
        <v>39.075032</v>
      </c>
      <c r="AM120" s="19">
        <v>1046.8052849999999</v>
      </c>
      <c r="AN120" s="19">
        <v>0</v>
      </c>
      <c r="AO120" s="19">
        <v>459.45100000000002</v>
      </c>
      <c r="AP120" s="19">
        <v>81.708056960000022</v>
      </c>
      <c r="AQ120" s="19">
        <v>245.50412700000001</v>
      </c>
      <c r="AR120" s="35">
        <f t="shared" si="11"/>
        <v>498.60057400000005</v>
      </c>
      <c r="AS120" s="35">
        <f t="shared" si="12"/>
        <v>459.45100000000002</v>
      </c>
      <c r="AT120" s="19">
        <v>0</v>
      </c>
      <c r="AW120" s="20">
        <f t="shared" si="13"/>
        <v>4</v>
      </c>
      <c r="AX120" s="20">
        <f t="shared" si="14"/>
        <v>-2</v>
      </c>
      <c r="AY120" s="47">
        <v>0</v>
      </c>
      <c r="AZ120" s="47">
        <v>0</v>
      </c>
      <c r="BA120" s="47">
        <v>0</v>
      </c>
      <c r="BB120" s="47">
        <v>0</v>
      </c>
      <c r="BC120" s="47">
        <f t="shared" si="15"/>
        <v>1</v>
      </c>
      <c r="BD120" s="19">
        <v>51.2</v>
      </c>
      <c r="BE120" s="19">
        <v>0.4870000000000001</v>
      </c>
      <c r="BF120" s="19">
        <v>0.3490000000000002</v>
      </c>
      <c r="BG120" s="19">
        <v>0.37400000000000011</v>
      </c>
      <c r="BH120" s="19">
        <v>5</v>
      </c>
      <c r="BI120" s="20">
        <v>-3.5</v>
      </c>
      <c r="BJ120" s="20">
        <v>1</v>
      </c>
      <c r="BK120" s="19">
        <v>22.189</v>
      </c>
      <c r="BL120" s="19">
        <v>21.318000000000001</v>
      </c>
    </row>
    <row r="121" spans="1:64">
      <c r="A121" s="19" t="str">
        <f>VLOOKUP(B121,'Code matching'!$D$2:$E$251,2,FALSE)</f>
        <v>Hungary</v>
      </c>
      <c r="B121" s="26" t="s">
        <v>256</v>
      </c>
      <c r="C121" s="26" t="s">
        <v>1107</v>
      </c>
      <c r="D121" s="19">
        <v>348</v>
      </c>
      <c r="E121" s="15">
        <f>_xlfn.IFNA(INDEX(Confirmedcases!E:E,MATCH(B121,Confirmedcases!D:D,0)),_xlfn.IFNA(INDEX(Confirmedcases!L:L,MATCH(B121,Confirmedcases!K:K,0)),0))</f>
        <v>4696</v>
      </c>
      <c r="F121" s="15">
        <f>_xlfn.IFNA(INDEX(Confirmeddeaths!E:E,MATCH(B121,Confirmeddeaths!D:D,0)),_xlfn.IFNA(INDEX(Confirmeddeaths!L:L,MATCH(B121,Confirmeddeaths!K:K,0)),0))</f>
        <v>602</v>
      </c>
      <c r="G121" s="15">
        <f>_xlfn.IFNA(INDEX(Stringencyindex!$1:$1048576,MATCH(Data!$B121,Stringencyindex!B:B,0),MATCH(G$1,Stringencyindex!$1:$1,0)),"")</f>
        <v>38.583887110128735</v>
      </c>
      <c r="H121" s="15">
        <f>_xlfn.IFNA(INDEX(Stringencyindex!$1:$1048576,MATCH(Data!$B121,Stringencyindex!B:B,0),MATCH(H$1,Stringencyindex!$1:$1,0)),"")</f>
        <v>-31.342471277609206</v>
      </c>
      <c r="I121" s="15">
        <f>_xlfn.IFNA(INDEX(Policy!D:D,MATCH(Data!B121,Policy!A:A,0)),"")</f>
        <v>3.5862776763865334</v>
      </c>
      <c r="J121" s="19">
        <v>9684.6790000000001</v>
      </c>
      <c r="K121" s="35">
        <v>157882.9127782539</v>
      </c>
      <c r="L121" s="19">
        <v>165777.08413656338</v>
      </c>
      <c r="M121" s="19">
        <v>0.48700248383770911</v>
      </c>
      <c r="N121" s="19">
        <v>0.197002283424248</v>
      </c>
      <c r="O121" s="19">
        <v>0.25335838462531057</v>
      </c>
      <c r="P121" s="19">
        <v>0.84938914328636583</v>
      </c>
      <c r="Q121" s="19">
        <v>0.80565074543845483</v>
      </c>
      <c r="R121" s="19">
        <v>4.2104413032145335E-2</v>
      </c>
      <c r="S121" s="19">
        <v>2.6753200074085489E-2</v>
      </c>
      <c r="T121" s="19">
        <v>0.22086031635409689</v>
      </c>
      <c r="U121" s="19">
        <v>5.3252005572129932E-2</v>
      </c>
      <c r="V121" s="19">
        <v>0.12954777170486328</v>
      </c>
      <c r="W121" s="19">
        <v>0.11039194344597504</v>
      </c>
      <c r="X121" s="19">
        <v>0.41709034981670395</v>
      </c>
      <c r="Y121" s="19">
        <v>2.5545290183619218</v>
      </c>
      <c r="Z121" s="19">
        <v>4353.09626432</v>
      </c>
      <c r="AA121" s="19">
        <v>25.081430000000001</v>
      </c>
      <c r="AB121" s="19">
        <v>0</v>
      </c>
      <c r="AC121" s="35">
        <v>53.13</v>
      </c>
      <c r="AD121" s="35">
        <v>100</v>
      </c>
      <c r="AE121" s="19">
        <v>7</v>
      </c>
      <c r="AF121" s="19">
        <f t="shared" si="16"/>
        <v>67792.752999999997</v>
      </c>
      <c r="AG121" s="19">
        <f t="shared" si="17"/>
        <v>9684.6790000000001</v>
      </c>
      <c r="AH121" s="19" t="s">
        <v>672</v>
      </c>
      <c r="AI121" s="19">
        <v>10.234999999999999</v>
      </c>
      <c r="AJ121" s="19">
        <v>153161.86091585</v>
      </c>
      <c r="AK121" s="19">
        <v>3479.1076250000001</v>
      </c>
      <c r="AL121" s="19">
        <v>68698.322807999997</v>
      </c>
      <c r="AM121" s="19">
        <v>51780.454615000002</v>
      </c>
      <c r="AN121" s="19">
        <v>7466.3875414499998</v>
      </c>
      <c r="AO121" s="19">
        <v>6827.58178942</v>
      </c>
      <c r="AP121" s="19">
        <v>14910.00653698</v>
      </c>
      <c r="AQ121" s="19">
        <v>9547.798804</v>
      </c>
      <c r="AR121" s="35">
        <f t="shared" si="11"/>
        <v>86471.399763869995</v>
      </c>
      <c r="AS121" s="35">
        <f t="shared" si="12"/>
        <v>14293.969330870001</v>
      </c>
      <c r="AT121" s="19">
        <v>0</v>
      </c>
      <c r="AW121" s="20">
        <f t="shared" si="13"/>
        <v>3.5862776763865334</v>
      </c>
      <c r="AX121" s="20">
        <f t="shared" si="14"/>
        <v>-1.7931388381932667</v>
      </c>
      <c r="AY121" s="47">
        <v>0</v>
      </c>
      <c r="AZ121" s="47">
        <v>0</v>
      </c>
      <c r="BA121" s="47">
        <v>0</v>
      </c>
      <c r="BB121" s="47">
        <v>0</v>
      </c>
      <c r="BC121" s="47">
        <f t="shared" si="15"/>
        <v>1</v>
      </c>
      <c r="BD121" s="19">
        <v>74.343250417879332</v>
      </c>
      <c r="BE121" s="19">
        <v>1.986</v>
      </c>
      <c r="BF121" s="19">
        <v>1.913</v>
      </c>
      <c r="BG121" s="19">
        <v>1.6600000000000001</v>
      </c>
      <c r="BH121" s="19">
        <v>5.5596183528839962</v>
      </c>
      <c r="BI121" s="20">
        <v>-5</v>
      </c>
      <c r="BJ121" s="20">
        <v>4.5</v>
      </c>
      <c r="BK121" s="19">
        <v>3.3370000000000002</v>
      </c>
      <c r="BL121" s="19">
        <v>3.1709999999999998</v>
      </c>
    </row>
    <row r="122" spans="1:64">
      <c r="A122" s="19" t="str">
        <f>VLOOKUP(B122,'Code matching'!$D$2:$E$251,2,FALSE)</f>
        <v>Ireland</v>
      </c>
      <c r="B122" s="26" t="s">
        <v>265</v>
      </c>
      <c r="C122" s="26" t="s">
        <v>1107</v>
      </c>
      <c r="D122" s="19">
        <v>372</v>
      </c>
      <c r="E122" s="15">
        <f>_xlfn.IFNA(INDEX(Confirmedcases!E:E,MATCH(B122,Confirmedcases!D:D,0)),_xlfn.IFNA(INDEX(Confirmedcases!L:L,MATCH(B122,Confirmedcases!K:K,0)),0))</f>
        <v>26712</v>
      </c>
      <c r="F122" s="15">
        <f>_xlfn.IFNA(INDEX(Confirmeddeaths!E:E,MATCH(B122,Confirmeddeaths!D:D,0)),_xlfn.IFNA(INDEX(Confirmeddeaths!L:L,MATCH(B122,Confirmeddeaths!K:K,0)),0))</f>
        <v>1772</v>
      </c>
      <c r="G122" s="15">
        <f>_xlfn.IFNA(INDEX(Stringencyindex!$1:$1048576,MATCH(Data!$B122,Stringencyindex!B:B,0),MATCH(G$1,Stringencyindex!$1:$1,0)),"")</f>
        <v>37.358179869656681</v>
      </c>
      <c r="H122" s="15">
        <f>_xlfn.IFNA(INDEX(Stringencyindex!$1:$1048576,MATCH(Data!$B122,Stringencyindex!B:B,0),MATCH(H$1,Stringencyindex!$1:$1,0)),"")</f>
        <v>-32.022471953396916</v>
      </c>
      <c r="I122" s="15">
        <f>_xlfn.IFNA(INDEX(Policy!D:D,MATCH(Data!B122,Policy!A:A,0)),"")</f>
        <v>14.489515249129735</v>
      </c>
      <c r="J122" s="19">
        <v>4882.4949999999999</v>
      </c>
      <c r="K122" s="35">
        <v>382674.36064824526</v>
      </c>
      <c r="L122" s="19">
        <v>399130.0975062846</v>
      </c>
      <c r="M122" s="19">
        <v>0.31022584007837423</v>
      </c>
      <c r="N122" s="19">
        <v>0.11900304257039282</v>
      </c>
      <c r="O122" s="19">
        <v>0.23403206249865813</v>
      </c>
      <c r="P122" s="19">
        <v>1.2232608524423025</v>
      </c>
      <c r="Q122" s="19">
        <v>0.89184989180395635</v>
      </c>
      <c r="R122" s="19">
        <v>9.8106706123984363E-3</v>
      </c>
      <c r="S122" s="19">
        <v>1.8805490550501614E-2</v>
      </c>
      <c r="T122" s="19">
        <v>0.34630828927626417</v>
      </c>
      <c r="U122" s="19">
        <v>2.8301556627485191E-2</v>
      </c>
      <c r="V122" s="19">
        <v>9.2351114752533783E-2</v>
      </c>
      <c r="W122" s="19">
        <v>0.1462729141946984</v>
      </c>
      <c r="X122" s="19">
        <v>0.35814996398611842</v>
      </c>
      <c r="Y122" s="19">
        <v>0.15099035698862159</v>
      </c>
      <c r="Z122" s="19">
        <v>581.22228019199997</v>
      </c>
      <c r="AA122" s="19">
        <v>49.945369999999997</v>
      </c>
      <c r="AB122" s="19">
        <v>0</v>
      </c>
      <c r="AC122" s="35">
        <v>46.47</v>
      </c>
      <c r="AD122" s="35">
        <v>95.841800204568699</v>
      </c>
      <c r="AE122" s="19">
        <v>2.8</v>
      </c>
      <c r="AF122" s="19">
        <f t="shared" si="16"/>
        <v>13670.985999999999</v>
      </c>
      <c r="AG122" s="19">
        <f t="shared" si="17"/>
        <v>4882.4949999999999</v>
      </c>
      <c r="AH122" s="19" t="s">
        <v>672</v>
      </c>
      <c r="AI122" s="19">
        <v>14.754</v>
      </c>
      <c r="AJ122" s="19">
        <v>372749.69061953004</v>
      </c>
      <c r="AK122" s="19">
        <v>1424.5590490000002</v>
      </c>
      <c r="AL122" s="19">
        <v>23899.104088</v>
      </c>
      <c r="AM122" s="19">
        <v>141694.22465400002</v>
      </c>
      <c r="AN122" s="19">
        <v>9045.9804191700005</v>
      </c>
      <c r="AO122" s="19">
        <v>6105.0536899400004</v>
      </c>
      <c r="AP122" s="19">
        <v>190580.76871942001</v>
      </c>
      <c r="AQ122" s="19">
        <v>7528.8025010000001</v>
      </c>
      <c r="AR122" s="35">
        <f t="shared" si="11"/>
        <v>40474.697246110009</v>
      </c>
      <c r="AS122" s="35">
        <f t="shared" si="12"/>
        <v>15151.034109110002</v>
      </c>
      <c r="AT122" s="19">
        <v>0</v>
      </c>
      <c r="AW122" s="20">
        <f t="shared" si="13"/>
        <v>14.489515249129735</v>
      </c>
      <c r="AX122" s="20">
        <f t="shared" si="14"/>
        <v>-7.2447576245648673</v>
      </c>
      <c r="AY122" s="47">
        <v>0</v>
      </c>
      <c r="AZ122" s="47">
        <v>0</v>
      </c>
      <c r="BA122" s="47">
        <v>0</v>
      </c>
      <c r="BB122" s="47">
        <v>0</v>
      </c>
      <c r="BC122" s="47">
        <f t="shared" si="15"/>
        <v>1</v>
      </c>
      <c r="BD122" s="19">
        <v>58.503280636008256</v>
      </c>
      <c r="BE122" s="19">
        <v>1.458</v>
      </c>
      <c r="BF122" s="19">
        <v>1.2270000000000001</v>
      </c>
      <c r="BG122" s="19">
        <v>1.0880000000000001</v>
      </c>
      <c r="BH122" s="19">
        <v>8.2989047619047636</v>
      </c>
      <c r="BI122" s="20">
        <v>-6.6904000000000003</v>
      </c>
      <c r="BJ122" s="20">
        <v>6.4947999999999997</v>
      </c>
      <c r="BK122" s="19">
        <v>0.4</v>
      </c>
      <c r="BL122" s="19">
        <v>1.7</v>
      </c>
    </row>
    <row r="123" spans="1:64">
      <c r="A123" s="19" t="str">
        <f>VLOOKUP(B123,'Code matching'!$D$2:$E$251,2,FALSE)</f>
        <v>Iraq</v>
      </c>
      <c r="B123" s="26" t="s">
        <v>263</v>
      </c>
      <c r="C123" s="26" t="s">
        <v>1107</v>
      </c>
      <c r="D123" s="19">
        <v>368</v>
      </c>
      <c r="E123" s="15">
        <f>_xlfn.IFNA(INDEX(Confirmedcases!E:E,MATCH(B123,Confirmedcases!D:D,0)),_xlfn.IFNA(INDEX(Confirmedcases!L:L,MATCH(B123,Confirmedcases!K:K,0)),0))</f>
        <v>150115</v>
      </c>
      <c r="F123" s="15">
        <f>_xlfn.IFNA(INDEX(Confirmeddeaths!E:E,MATCH(B123,Confirmeddeaths!D:D,0)),_xlfn.IFNA(INDEX(Confirmeddeaths!L:L,MATCH(B123,Confirmeddeaths!K:K,0)),0))</f>
        <v>5392</v>
      </c>
      <c r="G123" s="15">
        <f>_xlfn.IFNA(INDEX(Stringencyindex!$1:$1048576,MATCH(Data!$B123,Stringencyindex!B:B,0),MATCH(G$1,Stringencyindex!$1:$1,0)),"")</f>
        <v>61.025434797868606</v>
      </c>
      <c r="H123" s="15">
        <f>_xlfn.IFNA(INDEX(Stringencyindex!$1:$1048576,MATCH(Data!$B123,Stringencyindex!B:B,0),MATCH(H$1,Stringencyindex!$1:$1,0)),"")</f>
        <v>-48.322087300310017</v>
      </c>
      <c r="I123" s="15">
        <f>_xlfn.IFNA(INDEX(Policy!D:D,MATCH(Data!B123,Policy!A:A,0)),"")</f>
        <v>0.14850955277663808</v>
      </c>
      <c r="J123" s="19">
        <v>39309.783000000003</v>
      </c>
      <c r="K123" s="35">
        <v>212271.80714436693</v>
      </c>
      <c r="L123" s="19">
        <v>219064.47607547845</v>
      </c>
      <c r="M123" s="19">
        <v>0.55905164355879478</v>
      </c>
      <c r="N123" s="19">
        <v>0.22327111510130029</v>
      </c>
      <c r="O123" s="19">
        <v>0.14055861538195633</v>
      </c>
      <c r="P123" s="19">
        <v>0.43398456580178707</v>
      </c>
      <c r="Q123" s="19">
        <v>0.28900017883280826</v>
      </c>
      <c r="R123" s="19">
        <v>1.9254051856983437E-2</v>
      </c>
      <c r="S123" s="19">
        <v>0.49360690532848805</v>
      </c>
      <c r="T123" s="19">
        <v>1.7728978462030948E-2</v>
      </c>
      <c r="U123" s="19">
        <v>4.2006486833943146E-2</v>
      </c>
      <c r="V123" s="19">
        <v>7.6737294749609664E-2</v>
      </c>
      <c r="W123" s="19">
        <v>0.10491899996031202</v>
      </c>
      <c r="X123" s="19">
        <v>0.2457472828086367</v>
      </c>
      <c r="Y123" s="19">
        <v>0.33137455565595325</v>
      </c>
      <c r="Z123" s="19">
        <v>743.80995511646586</v>
      </c>
      <c r="AA123" s="19">
        <v>11.944660000000001</v>
      </c>
      <c r="AB123" s="19">
        <v>0.88434150866821393</v>
      </c>
      <c r="AC123" s="35">
        <v>88.98</v>
      </c>
      <c r="AD123" s="35">
        <v>56</v>
      </c>
      <c r="AE123" s="19">
        <v>1.4</v>
      </c>
      <c r="AF123" s="19">
        <f t="shared" si="16"/>
        <v>55033.696199999998</v>
      </c>
      <c r="AG123" s="19">
        <f t="shared" si="17"/>
        <v>39309.783000000003</v>
      </c>
      <c r="AH123" s="19" t="s">
        <v>672</v>
      </c>
      <c r="AI123" s="19">
        <v>22.405000000000001</v>
      </c>
      <c r="AJ123" s="19">
        <v>94611.275133000003</v>
      </c>
      <c r="AK123" s="19">
        <v>87015.768737000006</v>
      </c>
      <c r="AL123" s="19">
        <v>51.051057999999998</v>
      </c>
      <c r="AM123" s="19">
        <v>1973.6553379999968</v>
      </c>
      <c r="AN123" s="19">
        <v>967.2</v>
      </c>
      <c r="AO123" s="19">
        <v>1986.1</v>
      </c>
      <c r="AP123" s="19">
        <v>2617.5000000000005</v>
      </c>
      <c r="AQ123" s="19">
        <v>2361.8780200000001</v>
      </c>
      <c r="AR123" s="35">
        <f t="shared" si="11"/>
        <v>90020.119795000006</v>
      </c>
      <c r="AS123" s="35">
        <f t="shared" si="12"/>
        <v>2953.3</v>
      </c>
      <c r="AT123" s="19">
        <v>4.0674609881894988E-2</v>
      </c>
      <c r="AW123" s="20">
        <f t="shared" si="13"/>
        <v>0.14850955277663808</v>
      </c>
      <c r="AX123" s="20">
        <f t="shared" si="14"/>
        <v>-7.4254776388319038E-2</v>
      </c>
      <c r="AY123" s="47">
        <v>0</v>
      </c>
      <c r="AZ123" s="47">
        <v>0</v>
      </c>
      <c r="BA123" s="47">
        <v>0</v>
      </c>
      <c r="BB123" s="47">
        <v>0</v>
      </c>
      <c r="BC123" s="47">
        <f t="shared" si="15"/>
        <v>1</v>
      </c>
      <c r="BD123" s="19">
        <v>51.2</v>
      </c>
      <c r="BE123" s="19">
        <v>1.0880000000000003</v>
      </c>
      <c r="BF123" s="19">
        <v>1.7049999999999998</v>
      </c>
      <c r="BG123" s="19">
        <v>1.6659999999999999</v>
      </c>
      <c r="BH123" s="19">
        <v>4.4837692794679969</v>
      </c>
      <c r="BI123" s="20">
        <v>-9.6999999999999993</v>
      </c>
      <c r="BJ123" s="20">
        <v>1.9</v>
      </c>
      <c r="BK123" s="19">
        <v>0.8</v>
      </c>
      <c r="BL123" s="19">
        <v>1</v>
      </c>
    </row>
    <row r="124" spans="1:64">
      <c r="A124" s="19" t="str">
        <f>VLOOKUP(B124,'Code matching'!$D$2:$E$251,2,FALSE)</f>
        <v>Iceland</v>
      </c>
      <c r="B124" s="26" t="s">
        <v>258</v>
      </c>
      <c r="C124" s="26" t="s">
        <v>1107</v>
      </c>
      <c r="D124" s="19">
        <v>352</v>
      </c>
      <c r="E124" s="15">
        <f>_xlfn.IFNA(INDEX(Confirmedcases!E:E,MATCH(B124,Confirmedcases!D:D,0)),_xlfn.IFNA(INDEX(Confirmedcases!L:L,MATCH(B124,Confirmedcases!K:K,0)),0))</f>
        <v>1958</v>
      </c>
      <c r="F124" s="15">
        <f>_xlfn.IFNA(INDEX(Confirmeddeaths!E:E,MATCH(B124,Confirmeddeaths!D:D,0)),_xlfn.IFNA(INDEX(Confirmeddeaths!L:L,MATCH(B124,Confirmeddeaths!K:K,0)),0))</f>
        <v>10</v>
      </c>
      <c r="G124" s="15">
        <f>_xlfn.IFNA(INDEX(Stringencyindex!$1:$1048576,MATCH(Data!$B124,Stringencyindex!B:B,0),MATCH(G$1,Stringencyindex!$1:$1,0)),"")</f>
        <v>28.57661643112592</v>
      </c>
      <c r="H124" s="15">
        <f>_xlfn.IFNA(INDEX(Stringencyindex!$1:$1048576,MATCH(Data!$B124,Stringencyindex!B:B,0),MATCH(H$1,Stringencyindex!$1:$1,0)),"")</f>
        <v>-23.114684242710396</v>
      </c>
      <c r="I124" s="15">
        <f>_xlfn.IFNA(INDEX(Policy!D:D,MATCH(Data!B124,Policy!A:A,0)),"")</f>
        <v>9.9</v>
      </c>
      <c r="J124" s="19">
        <v>339.03100000000001</v>
      </c>
      <c r="K124" s="35">
        <v>25882.218777408441</v>
      </c>
      <c r="L124" s="19">
        <v>26858.222654755726</v>
      </c>
      <c r="M124" s="19">
        <v>0.50736992812304516</v>
      </c>
      <c r="N124" s="19">
        <v>0.23564647940316985</v>
      </c>
      <c r="O124" s="19">
        <v>0.22229149081309013</v>
      </c>
      <c r="P124" s="19">
        <v>0.472113903933435</v>
      </c>
      <c r="Q124" s="19">
        <v>0.44124843157817628</v>
      </c>
      <c r="R124" s="19">
        <v>5.1590662200007777E-2</v>
      </c>
      <c r="S124" s="19">
        <v>5.0187654661056666E-2</v>
      </c>
      <c r="T124" s="19">
        <v>0.10862612755844117</v>
      </c>
      <c r="U124" s="19">
        <v>6.5112511842481208E-2</v>
      </c>
      <c r="V124" s="19">
        <v>0.13240789679807696</v>
      </c>
      <c r="W124" s="19">
        <v>0.11576359755956578</v>
      </c>
      <c r="X124" s="19">
        <v>0.47631154938037035</v>
      </c>
      <c r="Y124" s="19">
        <v>0.64185255417677067</v>
      </c>
      <c r="Z124" s="19">
        <v>153.518293908</v>
      </c>
      <c r="AA124" s="19">
        <v>62.199489999999997</v>
      </c>
      <c r="AB124" s="19">
        <v>0</v>
      </c>
      <c r="AC124" s="35">
        <v>43.16</v>
      </c>
      <c r="AD124" s="35">
        <v>85.569117294452127</v>
      </c>
      <c r="AE124" s="19">
        <v>3.2</v>
      </c>
      <c r="AF124" s="19">
        <f t="shared" si="16"/>
        <v>1084.8992000000001</v>
      </c>
      <c r="AG124" s="19">
        <f t="shared" si="17"/>
        <v>339.03100000000001</v>
      </c>
      <c r="AH124" s="19" t="s">
        <v>672</v>
      </c>
      <c r="AI124" s="19">
        <v>12.044</v>
      </c>
      <c r="AJ124" s="19">
        <v>12043.50897837</v>
      </c>
      <c r="AK124" s="19">
        <v>111.998469</v>
      </c>
      <c r="AL124" s="19">
        <v>252.05848699999999</v>
      </c>
      <c r="AM124" s="19">
        <v>5197.418885</v>
      </c>
      <c r="AN124" s="19">
        <v>2202.9586183699998</v>
      </c>
      <c r="AO124" s="19">
        <v>3126.31489663</v>
      </c>
      <c r="AP124" s="19">
        <v>1152.7596223699998</v>
      </c>
      <c r="AQ124" s="19">
        <v>1121.596728</v>
      </c>
      <c r="AR124" s="35">
        <f t="shared" si="11"/>
        <v>5693.3304710000002</v>
      </c>
      <c r="AS124" s="35">
        <f t="shared" si="12"/>
        <v>5329.2735149999999</v>
      </c>
      <c r="AT124" s="19">
        <v>0</v>
      </c>
      <c r="AW124" s="20">
        <f t="shared" si="13"/>
        <v>9.9</v>
      </c>
      <c r="AX124" s="20">
        <f t="shared" si="14"/>
        <v>-4.95</v>
      </c>
      <c r="AY124" s="47">
        <v>0</v>
      </c>
      <c r="AZ124" s="47">
        <v>0</v>
      </c>
      <c r="BA124" s="47">
        <v>0</v>
      </c>
      <c r="BB124" s="47">
        <v>0</v>
      </c>
      <c r="BC124" s="47">
        <f t="shared" si="15"/>
        <v>1</v>
      </c>
      <c r="BD124" s="19">
        <v>51.2</v>
      </c>
      <c r="BE124" s="19">
        <v>2.0049999999999999</v>
      </c>
      <c r="BF124" s="19">
        <v>1.909</v>
      </c>
      <c r="BG124" s="19">
        <v>1.7479999999999998</v>
      </c>
      <c r="BH124" s="19">
        <v>5</v>
      </c>
      <c r="BI124" s="20">
        <v>-7.2060000000000004</v>
      </c>
      <c r="BJ124" s="20">
        <v>6.048</v>
      </c>
      <c r="BK124" s="19">
        <v>2.2799999999999998</v>
      </c>
      <c r="BL124" s="19">
        <v>2.5</v>
      </c>
    </row>
    <row r="125" spans="1:64">
      <c r="A125" s="19" t="str">
        <f>VLOOKUP(B125,'Code matching'!$D$2:$E$251,2,FALSE)</f>
        <v>Israel</v>
      </c>
      <c r="B125" s="26" t="s">
        <v>269</v>
      </c>
      <c r="C125" s="26" t="s">
        <v>1107</v>
      </c>
      <c r="D125" s="19">
        <v>376</v>
      </c>
      <c r="E125" s="15">
        <f>_xlfn.IFNA(INDEX(Confirmedcases!E:E,MATCH(B125,Confirmedcases!D:D,0)),_xlfn.IFNA(INDEX(Confirmedcases!L:L,MATCH(B125,Confirmedcases!K:K,0)),0))</f>
        <v>82416</v>
      </c>
      <c r="F125" s="15">
        <f>_xlfn.IFNA(INDEX(Confirmeddeaths!E:E,MATCH(B125,Confirmeddeaths!D:D,0)),_xlfn.IFNA(INDEX(Confirmeddeaths!L:L,MATCH(B125,Confirmeddeaths!K:K,0)),0))</f>
        <v>598</v>
      </c>
      <c r="G125" s="15">
        <f>_xlfn.IFNA(INDEX(Stringencyindex!$1:$1048576,MATCH(Data!$B125,Stringencyindex!B:B,0),MATCH(G$1,Stringencyindex!$1:$1,0)),"")</f>
        <v>45.112942373462701</v>
      </c>
      <c r="H125" s="15">
        <f>_xlfn.IFNA(INDEX(Stringencyindex!$1:$1048576,MATCH(Data!$B125,Stringencyindex!B:B,0),MATCH(H$1,Stringencyindex!$1:$1,0)),"")</f>
        <v>-37.871526540943172</v>
      </c>
      <c r="I125" s="15">
        <f>_xlfn.IFNA(INDEX(Policy!D:D,MATCH(Data!B125,Policy!A:A,0)),"")</f>
        <v>11.35</v>
      </c>
      <c r="J125" s="19">
        <v>8519.3770000000004</v>
      </c>
      <c r="K125" s="35">
        <v>370587.97854612442</v>
      </c>
      <c r="L125" s="19">
        <v>381957.55066198186</v>
      </c>
      <c r="M125" s="19">
        <v>0.54747435442177594</v>
      </c>
      <c r="N125" s="19">
        <v>0.23021100421377302</v>
      </c>
      <c r="O125" s="19">
        <v>0.21803897368496866</v>
      </c>
      <c r="P125" s="19">
        <v>0.29446099089820893</v>
      </c>
      <c r="Q125" s="19">
        <v>0.29018532321872659</v>
      </c>
      <c r="R125" s="19">
        <v>1.2650925910312787E-2</v>
      </c>
      <c r="S125" s="19">
        <v>1.7901645734655164E-2</v>
      </c>
      <c r="T125" s="19">
        <v>0.13238676199562496</v>
      </c>
      <c r="U125" s="19">
        <v>6.4665281640220867E-2</v>
      </c>
      <c r="V125" s="19">
        <v>0.11480990196553315</v>
      </c>
      <c r="W125" s="19">
        <v>0.12706404721465395</v>
      </c>
      <c r="X125" s="19">
        <v>0.53052143553816711</v>
      </c>
      <c r="Y125" s="19">
        <v>1.5606744094274947</v>
      </c>
      <c r="Z125" s="19">
        <v>6051</v>
      </c>
      <c r="AA125" s="19">
        <v>37.022150000000003</v>
      </c>
      <c r="AB125" s="19">
        <v>0</v>
      </c>
      <c r="AC125" s="35">
        <v>58.92</v>
      </c>
      <c r="AD125" s="35">
        <v>99.097886416547794</v>
      </c>
      <c r="AE125" s="19">
        <v>3.1</v>
      </c>
      <c r="AF125" s="19">
        <f t="shared" si="16"/>
        <v>26410.068700000003</v>
      </c>
      <c r="AG125" s="19">
        <f t="shared" si="17"/>
        <v>8519.3770000000004</v>
      </c>
      <c r="AH125" s="19" t="s">
        <v>672</v>
      </c>
      <c r="AI125" s="19">
        <v>12.314</v>
      </c>
      <c r="AJ125" s="19">
        <v>111835.84448388999</v>
      </c>
      <c r="AK125" s="19">
        <v>1401.9390000000001</v>
      </c>
      <c r="AL125" s="19">
        <v>16668.144</v>
      </c>
      <c r="AM125" s="19">
        <v>43836.328999999998</v>
      </c>
      <c r="AN125" s="19">
        <v>4336.9733121199997</v>
      </c>
      <c r="AO125" s="19">
        <v>7201</v>
      </c>
      <c r="AP125" s="19">
        <v>38391.459171770002</v>
      </c>
      <c r="AQ125" s="19">
        <v>7383.3331859999998</v>
      </c>
      <c r="AR125" s="35">
        <f t="shared" si="11"/>
        <v>29608.056312119999</v>
      </c>
      <c r="AS125" s="35">
        <f t="shared" si="12"/>
        <v>11537.973312120001</v>
      </c>
      <c r="AT125" s="19">
        <v>0</v>
      </c>
      <c r="AW125" s="20">
        <f t="shared" si="13"/>
        <v>11.35</v>
      </c>
      <c r="AX125" s="20">
        <f t="shared" si="14"/>
        <v>-5.6749999999999998</v>
      </c>
      <c r="AY125" s="47">
        <v>0</v>
      </c>
      <c r="AZ125" s="47">
        <v>0</v>
      </c>
      <c r="BA125" s="47">
        <v>0</v>
      </c>
      <c r="BB125" s="47">
        <v>0</v>
      </c>
      <c r="BC125" s="47">
        <f t="shared" si="15"/>
        <v>1</v>
      </c>
      <c r="BD125" s="19">
        <v>51.2</v>
      </c>
      <c r="BE125" s="19">
        <v>2.0110000000000001</v>
      </c>
      <c r="BF125" s="19">
        <v>2.036</v>
      </c>
      <c r="BG125" s="19">
        <v>2.0609999999999999</v>
      </c>
      <c r="BH125" s="19">
        <v>5</v>
      </c>
      <c r="BI125" s="20">
        <v>-6.2880000000000003</v>
      </c>
      <c r="BJ125" s="20">
        <v>4.9779999999999998</v>
      </c>
      <c r="BK125" s="19">
        <v>-1.9019999999999999</v>
      </c>
      <c r="BL125" s="19">
        <v>0.54300000000000004</v>
      </c>
    </row>
    <row r="126" spans="1:64">
      <c r="A126" s="19" t="str">
        <f>VLOOKUP(B126,'Code matching'!$D$2:$E$251,2,FALSE)</f>
        <v>Italy</v>
      </c>
      <c r="B126" s="26" t="s">
        <v>271</v>
      </c>
      <c r="C126" s="26" t="s">
        <v>1107</v>
      </c>
      <c r="D126" s="19">
        <v>380</v>
      </c>
      <c r="E126" s="15">
        <f>_xlfn.IFNA(INDEX(Confirmedcases!E:E,MATCH(B126,Confirmedcases!D:D,0)),_xlfn.IFNA(INDEX(Confirmedcases!L:L,MATCH(B126,Confirmedcases!K:K,0)),0))</f>
        <v>250566</v>
      </c>
      <c r="F126" s="15">
        <f>_xlfn.IFNA(INDEX(Confirmeddeaths!E:E,MATCH(B126,Confirmeddeaths!D:D,0)),_xlfn.IFNA(INDEX(Confirmeddeaths!L:L,MATCH(B126,Confirmeddeaths!K:K,0)),0))</f>
        <v>35205</v>
      </c>
      <c r="G126" s="15">
        <f>_xlfn.IFNA(INDEX(Stringencyindex!$1:$1048576,MATCH(Data!$B126,Stringencyindex!B:B,0),MATCH(G$1,Stringencyindex!$1:$1,0)),"")</f>
        <v>44.275040584015343</v>
      </c>
      <c r="H126" s="15">
        <f>_xlfn.IFNA(INDEX(Stringencyindex!$1:$1048576,MATCH(Data!$B126,Stringencyindex!B:B,0),MATCH(H$1,Stringencyindex!$1:$1,0)),"")</f>
        <v>-37.66886037466476</v>
      </c>
      <c r="I126" s="15">
        <f>_xlfn.IFNA(INDEX(Policy!D:D,MATCH(Data!B126,Policy!A:A,0)),"")</f>
        <v>10.799999999999999</v>
      </c>
      <c r="J126" s="19">
        <v>60550.074999999997</v>
      </c>
      <c r="K126" s="35">
        <v>2084882.3640343514</v>
      </c>
      <c r="L126" s="19">
        <v>2086966.0834524333</v>
      </c>
      <c r="M126" s="19">
        <v>0.60320283871034985</v>
      </c>
      <c r="N126" s="19">
        <v>0.19019651625385306</v>
      </c>
      <c r="O126" s="19">
        <v>0.17862103631461587</v>
      </c>
      <c r="P126" s="19">
        <v>0.31453436556280556</v>
      </c>
      <c r="Q126" s="19">
        <v>0.2895434483800865</v>
      </c>
      <c r="R126" s="19">
        <v>2.1635355353124948E-2</v>
      </c>
      <c r="S126" s="19">
        <v>2.8597270584645017E-2</v>
      </c>
      <c r="T126" s="19">
        <v>0.16786001694879502</v>
      </c>
      <c r="U126" s="19">
        <v>4.2185232468676996E-2</v>
      </c>
      <c r="V126" s="19">
        <v>0.15938385104967459</v>
      </c>
      <c r="W126" s="19">
        <v>9.2289460358097292E-2</v>
      </c>
      <c r="X126" s="19">
        <v>0.48804881323698618</v>
      </c>
      <c r="Y126" s="19">
        <v>0.52102183786142375</v>
      </c>
      <c r="Z126" s="19">
        <v>10361.227835573904</v>
      </c>
      <c r="AA126" s="19">
        <v>41.480130000000003</v>
      </c>
      <c r="AB126" s="19">
        <v>0</v>
      </c>
      <c r="AC126" s="35">
        <v>54.92</v>
      </c>
      <c r="AD126" s="35">
        <v>100</v>
      </c>
      <c r="AE126" s="19">
        <v>3.4</v>
      </c>
      <c r="AF126" s="19">
        <f t="shared" si="16"/>
        <v>205870.25499999998</v>
      </c>
      <c r="AG126" s="19">
        <f t="shared" si="17"/>
        <v>60550.074999999997</v>
      </c>
      <c r="AH126" s="19" t="s">
        <v>672</v>
      </c>
      <c r="AI126" s="19">
        <v>22.91</v>
      </c>
      <c r="AJ126" s="19">
        <v>665055.83714624995</v>
      </c>
      <c r="AK126" s="19">
        <v>18746.440287000001</v>
      </c>
      <c r="AL126" s="19">
        <v>195346.59788800002</v>
      </c>
      <c r="AM126" s="19">
        <v>329373.75652099994</v>
      </c>
      <c r="AN126" s="19">
        <v>16118.05525245</v>
      </c>
      <c r="AO126" s="19">
        <v>48410.197057960002</v>
      </c>
      <c r="AP126" s="19">
        <v>57060.790139839999</v>
      </c>
      <c r="AQ126" s="19">
        <v>67477.272748999996</v>
      </c>
      <c r="AR126" s="35">
        <f t="shared" si="11"/>
        <v>278621.29048541002</v>
      </c>
      <c r="AS126" s="35">
        <f t="shared" si="12"/>
        <v>64528.252310410004</v>
      </c>
      <c r="AT126" s="19">
        <v>0</v>
      </c>
      <c r="AW126" s="20">
        <f t="shared" si="13"/>
        <v>10.799999999999999</v>
      </c>
      <c r="AX126" s="20">
        <f t="shared" si="14"/>
        <v>-5.3999999999999995</v>
      </c>
      <c r="AY126" s="47">
        <v>0</v>
      </c>
      <c r="AZ126" s="47">
        <v>0</v>
      </c>
      <c r="BA126" s="47">
        <v>0</v>
      </c>
      <c r="BB126" s="47">
        <v>0</v>
      </c>
      <c r="BC126" s="47">
        <f t="shared" si="15"/>
        <v>1</v>
      </c>
      <c r="BD126" s="19">
        <v>30.830810595347856</v>
      </c>
      <c r="BE126" s="19">
        <v>3.4249999999999998</v>
      </c>
      <c r="BF126" s="19">
        <v>3.238</v>
      </c>
      <c r="BG126" s="19">
        <v>3.0949999999999998</v>
      </c>
      <c r="BH126" s="19">
        <v>8.1456904761904774</v>
      </c>
      <c r="BI126" s="20">
        <v>-12.8</v>
      </c>
      <c r="BJ126" s="20">
        <v>6.3</v>
      </c>
      <c r="BK126" s="19">
        <v>0.24</v>
      </c>
      <c r="BL126" s="19">
        <v>0.65500000000000003</v>
      </c>
    </row>
    <row r="127" spans="1:64">
      <c r="A127" s="19" t="str">
        <f>VLOOKUP(B127,'Code matching'!$D$2:$E$251,2,FALSE)</f>
        <v>Jamaica</v>
      </c>
      <c r="B127" s="26" t="s">
        <v>273</v>
      </c>
      <c r="C127" s="26" t="s">
        <v>1107</v>
      </c>
      <c r="D127" s="19">
        <v>388</v>
      </c>
      <c r="E127" s="15">
        <f>_xlfn.IFNA(INDEX(Confirmedcases!E:E,MATCH(B127,Confirmedcases!D:D,0)),_xlfn.IFNA(INDEX(Confirmedcases!L:L,MATCH(B127,Confirmedcases!K:K,0)),0))</f>
        <v>1003</v>
      </c>
      <c r="F127" s="15">
        <f>_xlfn.IFNA(INDEX(Confirmeddeaths!E:E,MATCH(B127,Confirmeddeaths!D:D,0)),_xlfn.IFNA(INDEX(Confirmeddeaths!L:L,MATCH(B127,Confirmeddeaths!K:K,0)),0))</f>
        <v>12</v>
      </c>
      <c r="G127" s="15">
        <f>_xlfn.IFNA(INDEX(Stringencyindex!$1:$1048576,MATCH(Data!$B127,Stringencyindex!B:B,0),MATCH(G$1,Stringencyindex!$1:$1,0)),"")</f>
        <v>48.403329446002346</v>
      </c>
      <c r="H127" s="15">
        <f>_xlfn.IFNA(INDEX(Stringencyindex!$1:$1048576,MATCH(Data!$B127,Stringencyindex!B:B,0),MATCH(H$1,Stringencyindex!$1:$1,0)),"")</f>
        <v>-39.002385906573636</v>
      </c>
      <c r="I127" s="15">
        <f>_xlfn.IFNA(INDEX(Policy!D:D,MATCH(Data!B127,Policy!A:A,0)),"")</f>
        <v>1.1000000000000001</v>
      </c>
      <c r="J127" s="19">
        <v>2948.279</v>
      </c>
      <c r="K127" s="35">
        <v>15713.914251169324</v>
      </c>
      <c r="L127" s="19">
        <v>15981.021937492074</v>
      </c>
      <c r="M127" s="19">
        <v>0.76301136352413446</v>
      </c>
      <c r="N127" s="19">
        <v>0.13472975829055306</v>
      </c>
      <c r="O127" s="19">
        <v>0.2330589074187833</v>
      </c>
      <c r="P127" s="19">
        <v>0.3795783466892107</v>
      </c>
      <c r="Q127" s="19">
        <v>0.51068503108031504</v>
      </c>
      <c r="R127" s="19">
        <v>7.657163355224969E-2</v>
      </c>
      <c r="S127" s="19">
        <v>6.7563610566892307E-2</v>
      </c>
      <c r="T127" s="19">
        <v>8.9062529546831123E-2</v>
      </c>
      <c r="U127" s="19">
        <v>7.8380687532197096E-2</v>
      </c>
      <c r="V127" s="19">
        <v>0.22435994042785817</v>
      </c>
      <c r="W127" s="19">
        <v>7.594588539067143E-2</v>
      </c>
      <c r="X127" s="19">
        <v>0.38811571298330022</v>
      </c>
      <c r="Y127" s="19">
        <v>16.393846919067638</v>
      </c>
      <c r="Z127" s="19">
        <v>2574.1618432320001</v>
      </c>
      <c r="AA127" s="19">
        <v>13.23629</v>
      </c>
      <c r="AB127" s="19">
        <v>0</v>
      </c>
      <c r="AC127" s="35">
        <v>72.03</v>
      </c>
      <c r="AD127" s="35">
        <v>30.312200000000001</v>
      </c>
      <c r="AE127" s="19">
        <v>1.7</v>
      </c>
      <c r="AF127" s="19">
        <f t="shared" si="16"/>
        <v>5012.0743000000002</v>
      </c>
      <c r="AG127" s="19">
        <f t="shared" si="17"/>
        <v>2948.279</v>
      </c>
      <c r="AH127" s="19" t="s">
        <v>672</v>
      </c>
      <c r="AI127" s="19">
        <v>39.295000000000002</v>
      </c>
      <c r="AJ127" s="19">
        <v>5707.4826105900001</v>
      </c>
      <c r="AK127" s="19">
        <v>314.399609</v>
      </c>
      <c r="AL127" s="19">
        <v>65.980464000000012</v>
      </c>
      <c r="AM127" s="19">
        <v>1498.8255629999999</v>
      </c>
      <c r="AN127" s="19">
        <v>226.12099699000001</v>
      </c>
      <c r="AO127" s="19">
        <v>3096.65394552</v>
      </c>
      <c r="AP127" s="19">
        <v>505.50203207999994</v>
      </c>
      <c r="AQ127" s="19">
        <v>1647.584325</v>
      </c>
      <c r="AR127" s="35">
        <f t="shared" si="11"/>
        <v>3703.1550155100003</v>
      </c>
      <c r="AS127" s="35">
        <f t="shared" si="12"/>
        <v>3322.7749425100001</v>
      </c>
      <c r="AT127" s="19">
        <v>0</v>
      </c>
      <c r="AW127" s="20">
        <f t="shared" si="13"/>
        <v>1.1000000000000001</v>
      </c>
      <c r="AX127" s="20">
        <f t="shared" si="14"/>
        <v>-0.55000000000000004</v>
      </c>
      <c r="AY127" s="47">
        <v>0</v>
      </c>
      <c r="AZ127" s="47">
        <v>0</v>
      </c>
      <c r="BA127" s="47">
        <v>0</v>
      </c>
      <c r="BB127" s="47">
        <v>0</v>
      </c>
      <c r="BC127" s="47">
        <f t="shared" si="15"/>
        <v>1</v>
      </c>
      <c r="BD127" s="19">
        <v>51.2</v>
      </c>
      <c r="BE127" s="19">
        <v>6.2839999999999998</v>
      </c>
      <c r="BF127" s="19">
        <v>6.0549999999999997</v>
      </c>
      <c r="BG127" s="19">
        <v>5.7519999999999998</v>
      </c>
      <c r="BH127" s="19">
        <v>14.955882126040011</v>
      </c>
      <c r="BI127" s="20">
        <v>-6.2</v>
      </c>
      <c r="BJ127" s="20">
        <v>2.7</v>
      </c>
      <c r="BK127" s="19">
        <v>5.0999999999999996</v>
      </c>
      <c r="BL127" s="19">
        <v>5.15</v>
      </c>
    </row>
    <row r="128" spans="1:64">
      <c r="A128" s="19" t="str">
        <f>VLOOKUP(B128,'Code matching'!$D$2:$E$251,2,FALSE)</f>
        <v>Jordan</v>
      </c>
      <c r="B128" s="26" t="s">
        <v>278</v>
      </c>
      <c r="C128" s="26" t="s">
        <v>1107</v>
      </c>
      <c r="D128" s="19">
        <v>400</v>
      </c>
      <c r="E128" s="15">
        <f>_xlfn.IFNA(INDEX(Confirmedcases!E:E,MATCH(B128,Confirmedcases!D:D,0)),_xlfn.IFNA(INDEX(Confirmedcases!L:L,MATCH(B128,Confirmedcases!K:K,0)),0))</f>
        <v>1252</v>
      </c>
      <c r="F128" s="15">
        <f>_xlfn.IFNA(INDEX(Confirmeddeaths!E:E,MATCH(B128,Confirmeddeaths!D:D,0)),_xlfn.IFNA(INDEX(Confirmeddeaths!L:L,MATCH(B128,Confirmeddeaths!K:K,0)),0))</f>
        <v>11</v>
      </c>
      <c r="G128" s="15">
        <f>_xlfn.IFNA(INDEX(Stringencyindex!$1:$1048576,MATCH(Data!$B128,Stringencyindex!B:B,0),MATCH(G$1,Stringencyindex!$1:$1,0)),"")</f>
        <v>40.000182024279255</v>
      </c>
      <c r="H128" s="15">
        <f>_xlfn.IFNA(INDEX(Stringencyindex!$1:$1048576,MATCH(Data!$B128,Stringencyindex!B:B,0),MATCH(H$1,Stringencyindex!$1:$1,0)),"")</f>
        <v>-33.394001814928671</v>
      </c>
      <c r="I128" s="15">
        <f>_xlfn.IFNA(INDEX(Policy!D:D,MATCH(Data!B128,Policy!A:A,0)),"")</f>
        <v>0.4918304130902556</v>
      </c>
      <c r="J128" s="19">
        <v>10101.694</v>
      </c>
      <c r="K128" s="35">
        <v>42230.985915492958</v>
      </c>
      <c r="L128" s="19">
        <v>43050.261680826057</v>
      </c>
      <c r="M128" s="19">
        <v>0.8505592579709178</v>
      </c>
      <c r="N128" s="19">
        <v>0.15424066758938101</v>
      </c>
      <c r="O128" s="19">
        <v>0.18404017812833512</v>
      </c>
      <c r="P128" s="19">
        <v>0.3557067688767343</v>
      </c>
      <c r="Q128" s="19">
        <v>0.54454687256536827</v>
      </c>
      <c r="R128" s="19">
        <v>5.9230148426260572E-2</v>
      </c>
      <c r="S128" s="19">
        <v>5.9545948980665994E-2</v>
      </c>
      <c r="T128" s="19">
        <v>0.20004210674058737</v>
      </c>
      <c r="U128" s="19">
        <v>3.0562475876346536E-2</v>
      </c>
      <c r="V128" s="19">
        <v>0.10200357907294992</v>
      </c>
      <c r="W128" s="19">
        <v>9.1126004421207746E-2</v>
      </c>
      <c r="X128" s="19">
        <v>0.45748973648198182</v>
      </c>
      <c r="Y128" s="19">
        <v>10.210930299230279</v>
      </c>
      <c r="Z128" s="19">
        <v>4510.3721317759992</v>
      </c>
      <c r="AA128" s="19">
        <v>15.99203</v>
      </c>
      <c r="AB128" s="19">
        <v>0</v>
      </c>
      <c r="AC128" s="35">
        <v>68.08</v>
      </c>
      <c r="AD128" s="35">
        <v>42.2</v>
      </c>
      <c r="AE128" s="19">
        <v>1.4</v>
      </c>
      <c r="AF128" s="19">
        <f t="shared" si="16"/>
        <v>14142.371599999999</v>
      </c>
      <c r="AG128" s="19">
        <f t="shared" si="17"/>
        <v>10101.694</v>
      </c>
      <c r="AH128" s="19" t="s">
        <v>672</v>
      </c>
      <c r="AI128" s="19">
        <v>15.003</v>
      </c>
      <c r="AJ128" s="19">
        <v>15031.068466460001</v>
      </c>
      <c r="AK128" s="19">
        <v>105.05065499999999</v>
      </c>
      <c r="AL128" s="19">
        <v>746.96639399999992</v>
      </c>
      <c r="AM128" s="19">
        <v>6898.2458139999999</v>
      </c>
      <c r="AN128" s="19">
        <v>1334.5070871600001</v>
      </c>
      <c r="AO128" s="19">
        <v>5248.6927768599999</v>
      </c>
      <c r="AP128" s="19">
        <v>697.60573944000043</v>
      </c>
      <c r="AQ128" s="19">
        <v>4224.7722000000003</v>
      </c>
      <c r="AR128" s="35">
        <f t="shared" si="11"/>
        <v>7435.21691302</v>
      </c>
      <c r="AS128" s="35">
        <f t="shared" si="12"/>
        <v>6583.1998640199999</v>
      </c>
      <c r="AT128" s="19">
        <v>0</v>
      </c>
      <c r="AW128" s="20">
        <f t="shared" si="13"/>
        <v>0.4918304130902556</v>
      </c>
      <c r="AX128" s="20">
        <f t="shared" si="14"/>
        <v>-0.2459152065451278</v>
      </c>
      <c r="AY128" s="47">
        <v>0</v>
      </c>
      <c r="AZ128" s="47">
        <v>0</v>
      </c>
      <c r="BA128" s="47">
        <v>0</v>
      </c>
      <c r="BB128" s="47">
        <v>0</v>
      </c>
      <c r="BC128" s="47">
        <f t="shared" si="15"/>
        <v>1</v>
      </c>
      <c r="BD128" s="19">
        <v>51.2</v>
      </c>
      <c r="BE128" s="19">
        <v>3.2549999999999999</v>
      </c>
      <c r="BF128" s="19">
        <v>3.6080000000000001</v>
      </c>
      <c r="BG128" s="19">
        <v>3.915</v>
      </c>
      <c r="BH128" s="19">
        <v>14.136622319999999</v>
      </c>
      <c r="BI128" s="20">
        <v>-3.5</v>
      </c>
      <c r="BJ128" s="20">
        <v>2</v>
      </c>
      <c r="BK128" s="19">
        <v>0.2</v>
      </c>
      <c r="BL128" s="19">
        <v>1.6</v>
      </c>
    </row>
    <row r="129" spans="1:64">
      <c r="A129" s="19" t="str">
        <f>VLOOKUP(B129,'Code matching'!$D$2:$E$251,2,FALSE)</f>
        <v>Kenya</v>
      </c>
      <c r="B129" s="26" t="s">
        <v>281</v>
      </c>
      <c r="C129" s="26" t="s">
        <v>1107</v>
      </c>
      <c r="D129" s="19">
        <v>404</v>
      </c>
      <c r="E129" s="15">
        <f>_xlfn.IFNA(INDEX(Confirmedcases!E:E,MATCH(B129,Confirmedcases!D:D,0)),_xlfn.IFNA(INDEX(Confirmedcases!L:L,MATCH(B129,Confirmedcases!K:K,0)),0))</f>
        <v>26436</v>
      </c>
      <c r="F129" s="15">
        <f>_xlfn.IFNA(INDEX(Confirmeddeaths!E:E,MATCH(B129,Confirmeddeaths!D:D,0)),_xlfn.IFNA(INDEX(Confirmeddeaths!L:L,MATCH(B129,Confirmeddeaths!K:K,0)),0))</f>
        <v>420</v>
      </c>
      <c r="G129" s="15">
        <f>_xlfn.IFNA(INDEX(Stringencyindex!$1:$1048576,MATCH(Data!$B129,Stringencyindex!B:B,0),MATCH(G$1,Stringencyindex!$1:$1,0)),"")</f>
        <v>52.632403541054146</v>
      </c>
      <c r="H129" s="15">
        <f>_xlfn.IFNA(INDEX(Stringencyindex!$1:$1048576,MATCH(Data!$B129,Stringencyindex!B:B,0),MATCH(H$1,Stringencyindex!$1:$1,0)),"")</f>
        <v>-42.596223331703555</v>
      </c>
      <c r="I129" s="15">
        <f>_xlfn.IFNA(INDEX(Policy!D:D,MATCH(Data!B129,Policy!A:A,0)),"")</f>
        <v>0.9</v>
      </c>
      <c r="J129" s="19">
        <v>52573.972999999998</v>
      </c>
      <c r="K129" s="35">
        <v>87905.68167698005</v>
      </c>
      <c r="L129" s="19">
        <v>92828.494809765107</v>
      </c>
      <c r="M129" s="19">
        <v>0.81763437787470961</v>
      </c>
      <c r="N129" s="19">
        <v>0.12913980207867554</v>
      </c>
      <c r="O129" s="19">
        <v>0.17332060321813084</v>
      </c>
      <c r="P129" s="19">
        <v>0.13176026424751305</v>
      </c>
      <c r="Q129" s="19">
        <v>0.230051775330888</v>
      </c>
      <c r="R129" s="19">
        <v>0.36669259843238566</v>
      </c>
      <c r="S129" s="19">
        <v>3.4513682862677725E-2</v>
      </c>
      <c r="T129" s="19">
        <v>8.3012749436552624E-2</v>
      </c>
      <c r="U129" s="19">
        <v>5.8229030310880323E-2</v>
      </c>
      <c r="V129" s="19">
        <v>8.7778408403906022E-2</v>
      </c>
      <c r="W129" s="19">
        <v>9.9782290614351177E-2</v>
      </c>
      <c r="X129" s="19">
        <v>0.2699912399391261</v>
      </c>
      <c r="Y129" s="19">
        <v>2.85915397612977</v>
      </c>
      <c r="Z129" s="19">
        <v>2819.3259612422826</v>
      </c>
      <c r="AA129" s="19">
        <v>6.7877419999999997</v>
      </c>
      <c r="AB129" s="19">
        <v>0</v>
      </c>
      <c r="AC129" s="35">
        <v>85.92</v>
      </c>
      <c r="AD129" s="35">
        <v>24.845199999999998</v>
      </c>
      <c r="AE129" s="19">
        <v>1.4</v>
      </c>
      <c r="AF129" s="19">
        <f t="shared" si="16"/>
        <v>73603.562199999986</v>
      </c>
      <c r="AG129" s="19">
        <f t="shared" si="17"/>
        <v>52573.972999999998</v>
      </c>
      <c r="AH129" s="19" t="s">
        <v>672</v>
      </c>
      <c r="AI129" s="19">
        <v>51.308</v>
      </c>
      <c r="AJ129" s="19">
        <v>11368.996918519999</v>
      </c>
      <c r="AK129" s="19">
        <v>267.40486499999997</v>
      </c>
      <c r="AL129" s="19">
        <v>237.44936900000002</v>
      </c>
      <c r="AM129" s="19">
        <v>5545.5664479999996</v>
      </c>
      <c r="AN129" s="19">
        <v>1966.54241071</v>
      </c>
      <c r="AO129" s="19">
        <v>1048.3326432599999</v>
      </c>
      <c r="AP129" s="19">
        <v>2303.7011825500003</v>
      </c>
      <c r="AQ129" s="19">
        <v>2743.1466570000002</v>
      </c>
      <c r="AR129" s="35">
        <f t="shared" si="11"/>
        <v>3519.7292879699999</v>
      </c>
      <c r="AS129" s="35">
        <f t="shared" si="12"/>
        <v>3014.87505397</v>
      </c>
      <c r="AT129" s="19">
        <v>0</v>
      </c>
      <c r="AW129" s="20">
        <f t="shared" si="13"/>
        <v>0.9</v>
      </c>
      <c r="AX129" s="20">
        <f t="shared" si="14"/>
        <v>-0.45</v>
      </c>
      <c r="AY129" s="47">
        <v>0</v>
      </c>
      <c r="AZ129" s="47">
        <v>0</v>
      </c>
      <c r="BA129" s="47">
        <v>0</v>
      </c>
      <c r="BB129" s="47">
        <v>0</v>
      </c>
      <c r="BC129" s="47">
        <f t="shared" si="15"/>
        <v>1</v>
      </c>
      <c r="BD129" s="19">
        <v>52.895304463248792</v>
      </c>
      <c r="BE129" s="19">
        <v>3.7290000000000001</v>
      </c>
      <c r="BF129" s="19">
        <v>3.78</v>
      </c>
      <c r="BG129" s="19">
        <v>3.7389999999999994</v>
      </c>
      <c r="BH129" s="19">
        <v>11.449498828920001</v>
      </c>
      <c r="BI129" s="20">
        <v>1.5</v>
      </c>
      <c r="BJ129" s="20">
        <v>5.2</v>
      </c>
      <c r="BK129" s="19">
        <v>5.0999999999999996</v>
      </c>
      <c r="BL129" s="19">
        <v>5</v>
      </c>
    </row>
    <row r="130" spans="1:64">
      <c r="A130" s="19" t="str">
        <f>VLOOKUP(B130,'Code matching'!$D$2:$E$251,2,FALSE)</f>
        <v>Kuwait</v>
      </c>
      <c r="B130" s="26" t="s">
        <v>284</v>
      </c>
      <c r="C130" s="26" t="s">
        <v>1107</v>
      </c>
      <c r="D130" s="19">
        <v>414</v>
      </c>
      <c r="E130" s="15">
        <f>_xlfn.IFNA(INDEX(Confirmedcases!E:E,MATCH(B130,Confirmedcases!D:D,0)),_xlfn.IFNA(INDEX(Confirmedcases!L:L,MATCH(B130,Confirmedcases!K:K,0)),0))</f>
        <v>71713</v>
      </c>
      <c r="F130" s="15">
        <f>_xlfn.IFNA(INDEX(Confirmeddeaths!E:E,MATCH(B130,Confirmeddeaths!D:D,0)),_xlfn.IFNA(INDEX(Confirmeddeaths!L:L,MATCH(B130,Confirmeddeaths!K:K,0)),0))</f>
        <v>478</v>
      </c>
      <c r="G130" s="15">
        <f>_xlfn.IFNA(INDEX(Stringencyindex!$1:$1048576,MATCH(Data!$B130,Stringencyindex!B:B,0),MATCH(G$1,Stringencyindex!$1:$1,0)),"")</f>
        <v>55.114197290287173</v>
      </c>
      <c r="H130" s="15">
        <f>_xlfn.IFNA(INDEX(Stringencyindex!$1:$1048576,MATCH(Data!$B130,Stringencyindex!B:B,0),MATCH(H$1,Stringencyindex!$1:$1,0)),"")</f>
        <v>-44.442781457767637</v>
      </c>
      <c r="I130" s="15">
        <f>_xlfn.IFNA(INDEX(Policy!D:D,MATCH(Data!B130,Policy!A:A,0)),"")</f>
        <v>1.4</v>
      </c>
      <c r="J130" s="19">
        <v>4207.0829999999996</v>
      </c>
      <c r="K130" s="35">
        <v>141698.14366510441</v>
      </c>
      <c r="L130" s="19">
        <v>142721.88778037019</v>
      </c>
      <c r="M130" s="19">
        <v>0.40777646716204491</v>
      </c>
      <c r="N130" s="19">
        <v>0.23857033790141755</v>
      </c>
      <c r="O130" s="19">
        <v>0.23086169758095665</v>
      </c>
      <c r="P130" s="19">
        <v>0.54319750385555787</v>
      </c>
      <c r="Q130" s="19">
        <v>0.42875383986957466</v>
      </c>
      <c r="R130" s="19">
        <v>4.3557100298769495E-3</v>
      </c>
      <c r="S130" s="19">
        <v>0.45660999543233965</v>
      </c>
      <c r="T130" s="19">
        <v>7.1140049576234918E-2</v>
      </c>
      <c r="U130" s="19">
        <v>1.963771521983761E-2</v>
      </c>
      <c r="V130" s="19">
        <v>4.5136884176418285E-2</v>
      </c>
      <c r="W130" s="19">
        <v>5.4757717562114977E-2</v>
      </c>
      <c r="X130" s="19">
        <v>0.34836192800317756</v>
      </c>
      <c r="Y130" s="19">
        <v>2.0144041398056558E-2</v>
      </c>
      <c r="Z130" s="19">
        <v>27.716387999999998</v>
      </c>
      <c r="AA130" s="19">
        <v>80.894019999999998</v>
      </c>
      <c r="AB130" s="19">
        <v>0.92831423526386725</v>
      </c>
      <c r="AC130" s="35">
        <v>63.86</v>
      </c>
      <c r="AD130" s="35">
        <v>27.3</v>
      </c>
      <c r="AE130" s="19">
        <v>2</v>
      </c>
      <c r="AF130" s="19">
        <f t="shared" si="16"/>
        <v>8414.1659999999993</v>
      </c>
      <c r="AG130" s="19">
        <f t="shared" si="17"/>
        <v>4207.0829999999996</v>
      </c>
      <c r="AH130" s="19" t="s">
        <v>672</v>
      </c>
      <c r="AI130" s="19">
        <v>1.7689999999999999</v>
      </c>
      <c r="AJ130" s="19">
        <v>80116.83134424001</v>
      </c>
      <c r="AK130" s="19">
        <v>45260.016386000003</v>
      </c>
      <c r="AL130" s="19">
        <v>3508.074361</v>
      </c>
      <c r="AM130" s="19">
        <v>23173.353808</v>
      </c>
      <c r="AN130" s="19">
        <v>1069.5148741400001</v>
      </c>
      <c r="AO130" s="19">
        <v>426.96357997000001</v>
      </c>
      <c r="AP130" s="19">
        <v>6678.9083351300005</v>
      </c>
      <c r="AQ130" s="19">
        <v>207.50367300000002</v>
      </c>
      <c r="AR130" s="35">
        <f t="shared" si="11"/>
        <v>50264.569201110004</v>
      </c>
      <c r="AS130" s="35">
        <f t="shared" si="12"/>
        <v>1496.47845411</v>
      </c>
      <c r="AT130" s="19">
        <v>5.2888282339595881E-2</v>
      </c>
      <c r="AW130" s="20">
        <f t="shared" si="13"/>
        <v>1.4</v>
      </c>
      <c r="AX130" s="20">
        <f t="shared" si="14"/>
        <v>-0.7</v>
      </c>
      <c r="AY130" s="47">
        <v>0</v>
      </c>
      <c r="AZ130" s="47">
        <v>0</v>
      </c>
      <c r="BA130" s="47">
        <v>0</v>
      </c>
      <c r="BB130" s="47">
        <v>0</v>
      </c>
      <c r="BC130" s="47">
        <f t="shared" si="15"/>
        <v>1</v>
      </c>
      <c r="BD130" s="19">
        <v>51.2</v>
      </c>
      <c r="BE130" s="19">
        <v>-12.757</v>
      </c>
      <c r="BF130" s="19">
        <v>-13.414</v>
      </c>
      <c r="BG130" s="19">
        <v>-13.819999999999999</v>
      </c>
      <c r="BH130" s="19">
        <v>5</v>
      </c>
      <c r="BI130" s="20">
        <v>-5.4</v>
      </c>
      <c r="BJ130" s="20">
        <v>1.1000000000000001</v>
      </c>
      <c r="BK130" s="19">
        <v>0.5</v>
      </c>
      <c r="BL130" s="19">
        <v>2.2999999999999998</v>
      </c>
    </row>
    <row r="131" spans="1:64">
      <c r="A131" s="19" t="str">
        <f>VLOOKUP(B131,'Code matching'!$D$2:$E$251,2,FALSE)</f>
        <v>Lebanon</v>
      </c>
      <c r="B131" s="26" t="s">
        <v>290</v>
      </c>
      <c r="C131" s="26" t="s">
        <v>1107</v>
      </c>
      <c r="D131" s="19">
        <v>422</v>
      </c>
      <c r="E131" s="15">
        <f>_xlfn.IFNA(INDEX(Confirmedcases!E:E,MATCH(B131,Confirmedcases!D:D,0)),_xlfn.IFNA(INDEX(Confirmedcases!L:L,MATCH(B131,Confirmedcases!K:K,0)),0))</f>
        <v>6517</v>
      </c>
      <c r="F131" s="15">
        <f>_xlfn.IFNA(INDEX(Confirmeddeaths!E:E,MATCH(B131,Confirmeddeaths!D:D,0)),_xlfn.IFNA(INDEX(Confirmeddeaths!L:L,MATCH(B131,Confirmeddeaths!K:K,0)),0))</f>
        <v>76</v>
      </c>
      <c r="G131" s="15">
        <f>_xlfn.IFNA(INDEX(Stringencyindex!$1:$1048576,MATCH(Data!$B131,Stringencyindex!B:B,0),MATCH(G$1,Stringencyindex!$1:$1,0)),"")</f>
        <v>42.923664894977001</v>
      </c>
      <c r="H131" s="15">
        <f>_xlfn.IFNA(INDEX(Stringencyindex!$1:$1048576,MATCH(Data!$B131,Stringencyindex!B:B,0),MATCH(H$1,Stringencyindex!$1:$1,0)),"")</f>
        <v>-35.922653900171774</v>
      </c>
      <c r="I131" s="15">
        <f>_xlfn.IFNA(INDEX(Policy!D:D,MATCH(Data!B131,Policy!A:A,0)),"")</f>
        <v>1.9318101184985454</v>
      </c>
      <c r="J131" s="19">
        <v>6855.7129999999997</v>
      </c>
      <c r="K131" s="35">
        <v>56409.423874342952</v>
      </c>
      <c r="L131" s="19">
        <v>56127.383308161377</v>
      </c>
      <c r="M131" s="19">
        <v>0.88475027524174876</v>
      </c>
      <c r="N131" s="19">
        <v>0.14802302849035337</v>
      </c>
      <c r="O131" s="19">
        <v>0.21952448336540403</v>
      </c>
      <c r="P131" s="19">
        <v>0.24559889310203889</v>
      </c>
      <c r="Q131" s="19">
        <v>0.50074507171051097</v>
      </c>
      <c r="R131" s="19">
        <v>3.308007263667842E-2</v>
      </c>
      <c r="S131" s="19">
        <v>2.8779209646161322E-2</v>
      </c>
      <c r="T131" s="19">
        <v>9.0968130904705194E-2</v>
      </c>
      <c r="U131" s="19">
        <v>4.3117212119437774E-2</v>
      </c>
      <c r="V131" s="19">
        <v>0.17476703307675168</v>
      </c>
      <c r="W131" s="19">
        <v>6.4786488601637257E-2</v>
      </c>
      <c r="X131" s="19">
        <v>0.56450185301462852</v>
      </c>
      <c r="Y131" s="19">
        <v>12.749279062855488</v>
      </c>
      <c r="Z131" s="19">
        <v>7466.6152831613153</v>
      </c>
      <c r="AA131" s="19">
        <v>18.330380000000002</v>
      </c>
      <c r="AB131" s="19">
        <v>0</v>
      </c>
      <c r="AC131" s="35">
        <v>70.33</v>
      </c>
      <c r="AD131" s="35">
        <v>0</v>
      </c>
      <c r="AE131" s="19">
        <v>2.9</v>
      </c>
      <c r="AF131" s="19">
        <f t="shared" ref="AF131:AF162" si="18">IF(AE131&lt;&gt;"",AE131*J131,"")</f>
        <v>19881.5677</v>
      </c>
      <c r="AG131" s="19">
        <f t="shared" ref="AG131:AG162" si="19">IF(AF131&lt;&gt;"",J131,"")</f>
        <v>6855.7129999999997</v>
      </c>
      <c r="AH131" s="19" t="s">
        <v>672</v>
      </c>
      <c r="AI131" s="19">
        <v>36.122</v>
      </c>
      <c r="AJ131" s="19">
        <v>19184.494088849999</v>
      </c>
      <c r="AK131" s="19">
        <v>7.5426130000000002</v>
      </c>
      <c r="AL131" s="19">
        <v>431.57994000000002</v>
      </c>
      <c r="AM131" s="19">
        <v>3390.7254469999998</v>
      </c>
      <c r="AN131" s="19">
        <v>1307.1669999999999</v>
      </c>
      <c r="AO131" s="19">
        <v>7610.7920000000004</v>
      </c>
      <c r="AP131" s="19">
        <v>6436.6870888500007</v>
      </c>
      <c r="AQ131" s="19">
        <v>3966.3456510000001</v>
      </c>
      <c r="AR131" s="35">
        <f t="shared" si="11"/>
        <v>9357.081553</v>
      </c>
      <c r="AS131" s="35">
        <f t="shared" si="12"/>
        <v>8917.9590000000007</v>
      </c>
      <c r="AT131" s="19">
        <v>0</v>
      </c>
      <c r="AW131" s="20">
        <f t="shared" si="13"/>
        <v>1.9318101184985454</v>
      </c>
      <c r="AX131" s="20">
        <f t="shared" si="14"/>
        <v>-0.96590505924927272</v>
      </c>
      <c r="AY131" s="47">
        <v>0</v>
      </c>
      <c r="AZ131" s="47">
        <v>0</v>
      </c>
      <c r="BA131" s="47">
        <v>0</v>
      </c>
      <c r="BB131" s="47">
        <v>0</v>
      </c>
      <c r="BC131" s="47">
        <f t="shared" si="15"/>
        <v>1</v>
      </c>
      <c r="BD131" s="19">
        <v>8.1810189962924742</v>
      </c>
      <c r="BE131" s="19">
        <v>9.411999999999999</v>
      </c>
      <c r="BF131" s="19">
        <v>11.815</v>
      </c>
      <c r="BG131" s="19">
        <v>12.298</v>
      </c>
      <c r="BH131" s="19">
        <v>7.2823975238279974</v>
      </c>
      <c r="BI131" s="20">
        <v>-10.9</v>
      </c>
      <c r="BJ131" s="20">
        <v>-6.3</v>
      </c>
      <c r="BK131" s="19">
        <v>17.001999999999999</v>
      </c>
      <c r="BL131" s="19" t="s">
        <v>1552</v>
      </c>
    </row>
    <row r="132" spans="1:64">
      <c r="A132" s="19" t="str">
        <f>VLOOKUP(B132,'Code matching'!$D$2:$E$251,2,FALSE)</f>
        <v>Liberia</v>
      </c>
      <c r="B132" s="26" t="s">
        <v>294</v>
      </c>
      <c r="C132" s="26" t="s">
        <v>1107</v>
      </c>
      <c r="D132" s="19">
        <v>430</v>
      </c>
      <c r="E132" s="15">
        <f>_xlfn.IFNA(INDEX(Confirmedcases!E:E,MATCH(B132,Confirmedcases!D:D,0)),_xlfn.IFNA(INDEX(Confirmedcases!L:L,MATCH(B132,Confirmedcases!K:K,0)),0))</f>
        <v>1237</v>
      </c>
      <c r="F132" s="15">
        <f>_xlfn.IFNA(INDEX(Confirmeddeaths!E:E,MATCH(B132,Confirmeddeaths!D:D,0)),_xlfn.IFNA(INDEX(Confirmeddeaths!L:L,MATCH(B132,Confirmeddeaths!K:K,0)),0))</f>
        <v>79</v>
      </c>
      <c r="G132" s="15">
        <f>_xlfn.IFNA(INDEX(Stringencyindex!$1:$1048576,MATCH(Data!$B132,Stringencyindex!B:B,0),MATCH(G$1,Stringencyindex!$1:$1,0)),"")</f>
        <v>47.508315827247444</v>
      </c>
      <c r="H132" s="15">
        <f>_xlfn.IFNA(INDEX(Stringencyindex!$1:$1048576,MATCH(Data!$B132,Stringencyindex!B:B,0),MATCH(H$1,Stringencyindex!$1:$1,0)),"")</f>
        <v>-38.234968329688847</v>
      </c>
      <c r="I132" s="15">
        <f>_xlfn.IFNA(INDEX(Policy!D:D,MATCH(Data!B132,Policy!A:A,0)),"")</f>
        <v>1.1483550589695841</v>
      </c>
      <c r="J132" s="19">
        <v>4937.3739999999998</v>
      </c>
      <c r="K132" s="35">
        <v>2121.5639310000001</v>
      </c>
      <c r="L132" s="19">
        <v>2130.0607761988176</v>
      </c>
      <c r="M132" s="19">
        <v>0.6772847195430568</v>
      </c>
      <c r="N132" s="19">
        <v>0.23449365429469116</v>
      </c>
      <c r="O132" s="19">
        <v>0.21396184218970868</v>
      </c>
      <c r="P132" s="19">
        <v>0.2744221540972267</v>
      </c>
      <c r="Q132" s="19">
        <v>0.56195205083357913</v>
      </c>
      <c r="R132" s="19">
        <v>0.72527787484822936</v>
      </c>
      <c r="S132" s="19">
        <v>2.8380489102123083E-2</v>
      </c>
      <c r="T132" s="19">
        <v>4.5170598292023773E-2</v>
      </c>
      <c r="U132" s="19">
        <v>2.065444231940574E-2</v>
      </c>
      <c r="V132" s="19">
        <v>5.0451220341111817E-2</v>
      </c>
      <c r="W132" s="19">
        <v>5.5425626308136057E-2</v>
      </c>
      <c r="X132" s="19">
        <v>7.4639748788970173E-2</v>
      </c>
      <c r="Y132" s="19">
        <v>9.3502963884070116</v>
      </c>
      <c r="Z132" s="19">
        <v>301.2665496344739</v>
      </c>
      <c r="AA132" s="19">
        <v>0.8541088</v>
      </c>
      <c r="AB132" s="19">
        <v>2.9097165580959077E-2</v>
      </c>
      <c r="AC132" s="35">
        <v>84.67</v>
      </c>
      <c r="AD132" s="35" t="s">
        <v>672</v>
      </c>
      <c r="AE132" s="19">
        <v>0.8</v>
      </c>
      <c r="AF132" s="19">
        <f t="shared" si="18"/>
        <v>3949.8991999999998</v>
      </c>
      <c r="AG132" s="19">
        <f t="shared" si="19"/>
        <v>4937.3739999999998</v>
      </c>
      <c r="AH132" s="19">
        <v>90.15</v>
      </c>
      <c r="AI132" s="19">
        <v>78.691000000000003</v>
      </c>
      <c r="AJ132" s="19">
        <v>563.1902</v>
      </c>
      <c r="AK132" s="19">
        <v>98.402704999999997</v>
      </c>
      <c r="AL132" s="19">
        <v>137.20429800000002</v>
      </c>
      <c r="AM132" s="19">
        <v>254.69299699999996</v>
      </c>
      <c r="AN132" s="19">
        <v>0</v>
      </c>
      <c r="AO132" s="19">
        <v>11.120200000000001</v>
      </c>
      <c r="AP132" s="19">
        <v>61.769999999999996</v>
      </c>
      <c r="AQ132" s="19">
        <v>61.61533</v>
      </c>
      <c r="AR132" s="35">
        <f t="shared" ref="AR132:AR195" si="20">AO132+AN132+AL132+AK132</f>
        <v>246.72720300000003</v>
      </c>
      <c r="AS132" s="35">
        <f t="shared" ref="AS132:AS195" si="21">AO132+AN132</f>
        <v>11.120200000000001</v>
      </c>
      <c r="AT132" s="19">
        <v>0</v>
      </c>
      <c r="AW132" s="20">
        <f t="shared" ref="AW132:AW195" si="22">IFERROR(IF(AU132&lt;&gt;"",AU132,I132)-IF(AV132&lt;&gt;"",AV132,0),0)</f>
        <v>1.1483550589695841</v>
      </c>
      <c r="AX132" s="20">
        <f t="shared" ref="AX132:AX195" si="23">-0.5*AW132+0.5*AV132</f>
        <v>-0.57417752948479206</v>
      </c>
      <c r="AY132" s="47">
        <v>0</v>
      </c>
      <c r="AZ132" s="47">
        <v>0</v>
      </c>
      <c r="BA132" s="47">
        <v>0</v>
      </c>
      <c r="BB132" s="47">
        <v>0</v>
      </c>
      <c r="BC132" s="47">
        <f t="shared" ref="BC132:BC195" si="24">1-AY132-AZ132-BA132-BB132</f>
        <v>1</v>
      </c>
      <c r="BD132" s="19">
        <v>51.2</v>
      </c>
      <c r="BE132" s="19">
        <v>1.1269999999999998</v>
      </c>
      <c r="BF132" s="19">
        <v>1.157</v>
      </c>
      <c r="BG132" s="19">
        <v>1.2559999999999993</v>
      </c>
      <c r="BH132" s="19">
        <v>5</v>
      </c>
      <c r="BI132" s="20">
        <v>-2.6</v>
      </c>
      <c r="BJ132" s="20">
        <v>4</v>
      </c>
      <c r="BK132" s="19">
        <v>13.829000000000001</v>
      </c>
      <c r="BL132" s="19">
        <v>13.5</v>
      </c>
    </row>
    <row r="133" spans="1:64">
      <c r="A133" s="19" t="str">
        <f>VLOOKUP(B133,'Code matching'!$D$2:$E$251,2,FALSE)</f>
        <v>Libya</v>
      </c>
      <c r="B133" s="26" t="s">
        <v>296</v>
      </c>
      <c r="C133" s="26" t="s">
        <v>1107</v>
      </c>
      <c r="D133" s="19">
        <v>434</v>
      </c>
      <c r="E133" s="15">
        <f>_xlfn.IFNA(INDEX(Confirmedcases!E:E,MATCH(B133,Confirmedcases!D:D,0)),_xlfn.IFNA(INDEX(Confirmedcases!L:L,MATCH(B133,Confirmedcases!K:K,0)),0))</f>
        <v>5232</v>
      </c>
      <c r="F133" s="15">
        <f>_xlfn.IFNA(INDEX(Confirmeddeaths!E:E,MATCH(B133,Confirmeddeaths!D:D,0)),_xlfn.IFNA(INDEX(Confirmeddeaths!L:L,MATCH(B133,Confirmeddeaths!K:K,0)),0))</f>
        <v>113</v>
      </c>
      <c r="G133" s="15">
        <f>_xlfn.IFNA(INDEX(Stringencyindex!$1:$1048576,MATCH(Data!$B133,Stringencyindex!B:B,0),MATCH(G$1,Stringencyindex!$1:$1,0)),"")</f>
        <v>57.529178815825745</v>
      </c>
      <c r="H133" s="15">
        <f>_xlfn.IFNA(INDEX(Stringencyindex!$1:$1048576,MATCH(Data!$B133,Stringencyindex!B:B,0),MATCH(H$1,Stringencyindex!$1:$1,0)),"")</f>
        <v>-45.461066941436101</v>
      </c>
      <c r="I133" s="15">
        <f>_xlfn.IFNA(INDEX(Policy!D:D,MATCH(Data!B133,Policy!A:A,0)),"")</f>
        <v>1</v>
      </c>
      <c r="J133" s="19">
        <v>6777.4520000000002</v>
      </c>
      <c r="K133" s="35">
        <v>34376.772203960936</v>
      </c>
      <c r="L133" s="19">
        <v>36155.678024520166</v>
      </c>
      <c r="M133" s="19">
        <v>0.28436560483527901</v>
      </c>
      <c r="N133" s="19">
        <v>0.40414485843771514</v>
      </c>
      <c r="O133" s="19">
        <v>0.32161736519918738</v>
      </c>
      <c r="P133" s="19">
        <v>0.54684760453887926</v>
      </c>
      <c r="Q133" s="19">
        <v>0.55697543298974905</v>
      </c>
      <c r="R133" s="19">
        <v>8.9802529491662831E-3</v>
      </c>
      <c r="S133" s="19">
        <v>0.61971755234673886</v>
      </c>
      <c r="T133" s="19">
        <v>3.654145759766228E-2</v>
      </c>
      <c r="U133" s="19">
        <v>1.4815017055265086E-2</v>
      </c>
      <c r="V133" s="19">
        <v>4.7165152963959088E-2</v>
      </c>
      <c r="W133" s="19">
        <v>3.4381309576646056E-2</v>
      </c>
      <c r="X133" s="19">
        <v>0.23839925751056237</v>
      </c>
      <c r="Y133" s="19">
        <v>0</v>
      </c>
      <c r="Z133" s="19">
        <v>0</v>
      </c>
      <c r="AA133" s="19">
        <v>14.15401</v>
      </c>
      <c r="AB133" s="19">
        <v>0.9</v>
      </c>
      <c r="AC133" s="35">
        <v>76.48</v>
      </c>
      <c r="AD133" s="35">
        <v>43.3</v>
      </c>
      <c r="AE133" s="19">
        <v>3.7</v>
      </c>
      <c r="AF133" s="19">
        <f t="shared" si="18"/>
        <v>25076.572400000001</v>
      </c>
      <c r="AG133" s="19">
        <f t="shared" si="19"/>
        <v>6777.4520000000002</v>
      </c>
      <c r="AH133" s="19" t="s">
        <v>672</v>
      </c>
      <c r="AI133" s="19">
        <v>6.8209999999999997</v>
      </c>
      <c r="AJ133" s="19">
        <v>24920.753968000001</v>
      </c>
      <c r="AK133" s="19">
        <v>23115.256436</v>
      </c>
      <c r="AL133" s="19">
        <v>70.017184999999998</v>
      </c>
      <c r="AM133" s="19">
        <v>1628.7263789999997</v>
      </c>
      <c r="AN133" s="19">
        <v>33</v>
      </c>
      <c r="AO133" s="19">
        <v>0</v>
      </c>
      <c r="AP133" s="19">
        <v>73.753968</v>
      </c>
      <c r="AQ133" s="19">
        <v>1767.11015</v>
      </c>
      <c r="AR133" s="35">
        <f t="shared" si="20"/>
        <v>23218.273621</v>
      </c>
      <c r="AS133" s="35">
        <f t="shared" si="21"/>
        <v>33</v>
      </c>
      <c r="AT133" s="19">
        <v>0.10778202014362079</v>
      </c>
      <c r="AW133" s="20">
        <f t="shared" si="22"/>
        <v>1</v>
      </c>
      <c r="AX133" s="20">
        <f t="shared" si="23"/>
        <v>-0.5</v>
      </c>
      <c r="AY133" s="47">
        <v>0</v>
      </c>
      <c r="AZ133" s="47">
        <v>0</v>
      </c>
      <c r="BA133" s="47">
        <v>0</v>
      </c>
      <c r="BB133" s="47">
        <v>0</v>
      </c>
      <c r="BC133" s="47">
        <f t="shared" si="24"/>
        <v>1</v>
      </c>
      <c r="BD133" s="19">
        <v>51.2</v>
      </c>
      <c r="BE133" s="19">
        <v>0</v>
      </c>
      <c r="BF133" s="19">
        <v>0</v>
      </c>
      <c r="BG133" s="19">
        <v>0</v>
      </c>
      <c r="BH133" s="19">
        <v>5</v>
      </c>
      <c r="BI133" s="20">
        <v>-58.661999999999999</v>
      </c>
      <c r="BJ133" s="20">
        <v>80.656000000000006</v>
      </c>
      <c r="BK133" s="19">
        <v>22.256</v>
      </c>
      <c r="BL133" s="19">
        <v>15.119</v>
      </c>
    </row>
    <row r="134" spans="1:64">
      <c r="A134" s="19" t="str">
        <f>VLOOKUP(B134,'Code matching'!$D$2:$E$251,2,FALSE)</f>
        <v>Lesotho</v>
      </c>
      <c r="B134" s="26" t="s">
        <v>292</v>
      </c>
      <c r="C134" s="26" t="s">
        <v>1107</v>
      </c>
      <c r="D134" s="19">
        <v>426</v>
      </c>
      <c r="E134" s="15">
        <f>_xlfn.IFNA(INDEX(Confirmedcases!E:E,MATCH(B134,Confirmedcases!D:D,0)),_xlfn.IFNA(INDEX(Confirmedcases!L:L,MATCH(B134,Confirmedcases!K:K,0)),0))</f>
        <v>781</v>
      </c>
      <c r="F134" s="15">
        <f>_xlfn.IFNA(INDEX(Confirmeddeaths!E:E,MATCH(B134,Confirmeddeaths!D:D,0)),_xlfn.IFNA(INDEX(Confirmeddeaths!L:L,MATCH(B134,Confirmeddeaths!K:K,0)),0))</f>
        <v>24</v>
      </c>
      <c r="G134" s="15">
        <f>_xlfn.IFNA(INDEX(Stringencyindex!$1:$1048576,MATCH(Data!$B134,Stringencyindex!B:B,0),MATCH(G$1,Stringencyindex!$1:$1,0)),"")</f>
        <v>44.664917775166465</v>
      </c>
      <c r="H134" s="15">
        <f>_xlfn.IFNA(INDEX(Stringencyindex!$1:$1048576,MATCH(Data!$B134,Stringencyindex!B:B,0),MATCH(H$1,Stringencyindex!$1:$1,0)),"")</f>
        <v>-34.882557356465291</v>
      </c>
      <c r="I134" s="15">
        <f>_xlfn.IFNA(INDEX(Policy!D:D,MATCH(Data!B134,Policy!A:A,0)),"")</f>
        <v>5.8571428571428577</v>
      </c>
      <c r="J134" s="19">
        <v>2125.268</v>
      </c>
      <c r="K134" s="35">
        <v>2631.2388669680527</v>
      </c>
      <c r="L134" s="19">
        <v>2683.864354231473</v>
      </c>
      <c r="M134" s="19">
        <v>0.79712010203788741</v>
      </c>
      <c r="N134" s="19">
        <v>0.33232358995407579</v>
      </c>
      <c r="O134" s="19">
        <v>0.25959897832950629</v>
      </c>
      <c r="P134" s="19">
        <v>0.43664787632032143</v>
      </c>
      <c r="Q134" s="19">
        <v>0.85362381417910449</v>
      </c>
      <c r="R134" s="19">
        <v>5.9798979041821236E-2</v>
      </c>
      <c r="S134" s="19">
        <v>0.14429753638352516</v>
      </c>
      <c r="T134" s="19">
        <v>0.15967532261644315</v>
      </c>
      <c r="U134" s="19">
        <v>3.6399378547195535E-2</v>
      </c>
      <c r="V134" s="19">
        <v>0.12159548495513492</v>
      </c>
      <c r="W134" s="19">
        <v>5.2125939313231243E-2</v>
      </c>
      <c r="X134" s="19">
        <v>0.4261073591426488</v>
      </c>
      <c r="Y134" s="19">
        <v>21.308421272236412</v>
      </c>
      <c r="Z134" s="19">
        <v>584.06382707200009</v>
      </c>
      <c r="AA134" s="19">
        <v>2.0064679999999999</v>
      </c>
      <c r="AB134" s="19">
        <v>0</v>
      </c>
      <c r="AC134" s="35">
        <v>78.36</v>
      </c>
      <c r="AD134" s="35">
        <v>94</v>
      </c>
      <c r="AE134" s="19" t="s">
        <v>672</v>
      </c>
      <c r="AF134" s="19" t="str">
        <f t="shared" si="18"/>
        <v/>
      </c>
      <c r="AG134" s="19" t="str">
        <f t="shared" si="19"/>
        <v/>
      </c>
      <c r="AH134" s="19" t="s">
        <v>672</v>
      </c>
      <c r="AI134" s="19">
        <v>16.707000000000001</v>
      </c>
      <c r="AJ134" s="19">
        <v>1207.3467539999999</v>
      </c>
      <c r="AK134" s="19">
        <v>0.80183100000000007</v>
      </c>
      <c r="AL134" s="19">
        <v>78.476111000000003</v>
      </c>
      <c r="AM134" s="19">
        <v>1095.808812</v>
      </c>
      <c r="AN134" s="19">
        <v>0.60899999999999999</v>
      </c>
      <c r="AO134" s="19">
        <v>23.427</v>
      </c>
      <c r="AP134" s="19">
        <v>8.2239999999999966</v>
      </c>
      <c r="AQ134" s="19">
        <v>403.48203799999999</v>
      </c>
      <c r="AR134" s="35">
        <f t="shared" si="20"/>
        <v>103.31394200000001</v>
      </c>
      <c r="AS134" s="35">
        <f t="shared" si="21"/>
        <v>24.036000000000001</v>
      </c>
      <c r="AT134" s="19">
        <v>0</v>
      </c>
      <c r="AW134" s="20">
        <f t="shared" si="22"/>
        <v>5.8571428571428577</v>
      </c>
      <c r="AX134" s="20">
        <f t="shared" si="23"/>
        <v>-2.9285714285714288</v>
      </c>
      <c r="AY134" s="47">
        <v>0</v>
      </c>
      <c r="AZ134" s="47">
        <v>0</v>
      </c>
      <c r="BA134" s="47">
        <v>0</v>
      </c>
      <c r="BB134" s="47">
        <v>0</v>
      </c>
      <c r="BC134" s="47">
        <f t="shared" si="24"/>
        <v>1</v>
      </c>
      <c r="BD134" s="19">
        <v>51.2</v>
      </c>
      <c r="BE134" s="19">
        <v>1.5919999999999996</v>
      </c>
      <c r="BF134" s="19">
        <v>1.9280000000000002</v>
      </c>
      <c r="BG134" s="19">
        <v>2.0430000000000001</v>
      </c>
      <c r="BH134" s="19">
        <v>5</v>
      </c>
      <c r="BI134" s="20">
        <v>-5.0999999999999996</v>
      </c>
      <c r="BJ134" s="20">
        <v>5.5</v>
      </c>
      <c r="BK134" s="19">
        <v>3.6</v>
      </c>
      <c r="BL134" s="19">
        <v>3.6</v>
      </c>
    </row>
    <row r="135" spans="1:64">
      <c r="A135" s="19" t="str">
        <f>VLOOKUP(B135,'Code matching'!$D$2:$E$251,2,FALSE)</f>
        <v>Lithuania</v>
      </c>
      <c r="B135" s="26" t="s">
        <v>300</v>
      </c>
      <c r="C135" s="26" t="s">
        <v>1107</v>
      </c>
      <c r="D135" s="19">
        <v>440</v>
      </c>
      <c r="E135" s="15">
        <f>_xlfn.IFNA(INDEX(Confirmedcases!E:E,MATCH(B135,Confirmedcases!D:D,0)),_xlfn.IFNA(INDEX(Confirmedcases!L:L,MATCH(B135,Confirmedcases!K:K,0)),0))</f>
        <v>2252</v>
      </c>
      <c r="F135" s="15">
        <f>_xlfn.IFNA(INDEX(Confirmeddeaths!E:E,MATCH(B135,Confirmeddeaths!D:D,0)),_xlfn.IFNA(INDEX(Confirmeddeaths!L:L,MATCH(B135,Confirmeddeaths!K:K,0)),0))</f>
        <v>81</v>
      </c>
      <c r="G135" s="15">
        <f>_xlfn.IFNA(INDEX(Stringencyindex!$1:$1048576,MATCH(Data!$B135,Stringencyindex!B:B,0),MATCH(G$1,Stringencyindex!$1:$1,0)),"")</f>
        <v>32.214240306773092</v>
      </c>
      <c r="H135" s="15">
        <f>_xlfn.IFNA(INDEX(Stringencyindex!$1:$1048576,MATCH(Data!$B135,Stringencyindex!B:B,0),MATCH(H$1,Stringencyindex!$1:$1,0)),"")</f>
        <v>-28.021408380045798</v>
      </c>
      <c r="I135" s="15">
        <f>_xlfn.IFNA(INDEX(Policy!D:D,MATCH(Data!B135,Policy!A:A,0)),"")</f>
        <v>17.900000000000002</v>
      </c>
      <c r="J135" s="19">
        <v>2759.627</v>
      </c>
      <c r="K135" s="35">
        <v>53455.170033519411</v>
      </c>
      <c r="L135" s="19">
        <v>55486.487679814738</v>
      </c>
      <c r="M135" s="19">
        <v>0.61768013203336514</v>
      </c>
      <c r="N135" s="19">
        <v>0.16490047828317728</v>
      </c>
      <c r="O135" s="19">
        <v>0.20605328381312593</v>
      </c>
      <c r="P135" s="19">
        <v>0.75620901786897232</v>
      </c>
      <c r="Q135" s="19">
        <v>0.73678911064387154</v>
      </c>
      <c r="R135" s="19">
        <v>3.2347014703281024E-2</v>
      </c>
      <c r="S135" s="19">
        <v>3.0540407509903767E-2</v>
      </c>
      <c r="T135" s="19">
        <v>0.18379762811493272</v>
      </c>
      <c r="U135" s="19">
        <v>6.9615157516386361E-2</v>
      </c>
      <c r="V135" s="19">
        <v>0.19722907362380393</v>
      </c>
      <c r="W135" s="19">
        <v>0.15925494989037742</v>
      </c>
      <c r="X135" s="19">
        <v>0.32721576864131485</v>
      </c>
      <c r="Y135" s="19">
        <v>2.4305284459275551</v>
      </c>
      <c r="Z135" s="19">
        <v>1303.7597636799999</v>
      </c>
      <c r="AA135" s="19">
        <v>29.594889999999999</v>
      </c>
      <c r="AB135" s="19">
        <v>0</v>
      </c>
      <c r="AC135" s="35">
        <v>49.16</v>
      </c>
      <c r="AD135" s="35">
        <v>100</v>
      </c>
      <c r="AE135" s="19">
        <v>7.3</v>
      </c>
      <c r="AF135" s="19">
        <f t="shared" si="18"/>
        <v>20145.277099999999</v>
      </c>
      <c r="AG135" s="19">
        <f t="shared" si="19"/>
        <v>2759.627</v>
      </c>
      <c r="AH135" s="19" t="s">
        <v>672</v>
      </c>
      <c r="AI135" s="19">
        <v>11.398</v>
      </c>
      <c r="AJ135" s="19">
        <v>44902.856160080002</v>
      </c>
      <c r="AK135" s="19">
        <v>4868.0403559999995</v>
      </c>
      <c r="AL135" s="19">
        <v>6652.330978</v>
      </c>
      <c r="AM135" s="19">
        <v>21814.205403000007</v>
      </c>
      <c r="AN135" s="19">
        <v>6805.4641899199996</v>
      </c>
      <c r="AO135" s="19">
        <v>1412.46403794</v>
      </c>
      <c r="AP135" s="19">
        <v>3350.3511952199997</v>
      </c>
      <c r="AQ135" s="19">
        <v>7143.2382829999997</v>
      </c>
      <c r="AR135" s="35">
        <f t="shared" si="20"/>
        <v>19738.29956186</v>
      </c>
      <c r="AS135" s="35">
        <f t="shared" si="21"/>
        <v>8217.9282278600003</v>
      </c>
      <c r="AT135" s="19">
        <v>0</v>
      </c>
      <c r="AW135" s="20">
        <f t="shared" si="22"/>
        <v>17.900000000000002</v>
      </c>
      <c r="AX135" s="20">
        <f t="shared" si="23"/>
        <v>-8.9500000000000011</v>
      </c>
      <c r="AY135" s="47">
        <v>0</v>
      </c>
      <c r="AZ135" s="47">
        <v>0</v>
      </c>
      <c r="BA135" s="47">
        <v>0</v>
      </c>
      <c r="BB135" s="47">
        <v>0</v>
      </c>
      <c r="BC135" s="47">
        <f t="shared" si="24"/>
        <v>1</v>
      </c>
      <c r="BD135" s="19">
        <v>16.310842186730458</v>
      </c>
      <c r="BE135" s="19">
        <v>-0.15199999999999997</v>
      </c>
      <c r="BF135" s="19">
        <v>-0.307</v>
      </c>
      <c r="BG135" s="19">
        <v>-0.45200000000000001</v>
      </c>
      <c r="BH135" s="19">
        <v>2.0825388379080003</v>
      </c>
      <c r="BI135" s="20">
        <v>-9.7571999999999992</v>
      </c>
      <c r="BJ135" s="20">
        <v>6.0820999999999996</v>
      </c>
      <c r="BK135" s="19">
        <v>-0.254</v>
      </c>
      <c r="BL135" s="19">
        <v>1.67</v>
      </c>
    </row>
    <row r="136" spans="1:64">
      <c r="A136" s="19" t="str">
        <f>VLOOKUP(B136,'Code matching'!$D$2:$E$251,2,FALSE)</f>
        <v>Luxembourg</v>
      </c>
      <c r="B136" s="26" t="s">
        <v>302</v>
      </c>
      <c r="C136" s="26" t="s">
        <v>1107</v>
      </c>
      <c r="D136" s="19">
        <v>442</v>
      </c>
      <c r="E136" s="15">
        <f>_xlfn.IFNA(INDEX(Confirmedcases!E:E,MATCH(B136,Confirmedcases!D:D,0)),_xlfn.IFNA(INDEX(Confirmedcases!L:L,MATCH(B136,Confirmedcases!K:K,0)),0))</f>
        <v>7113</v>
      </c>
      <c r="F136" s="15">
        <f>_xlfn.IFNA(INDEX(Confirmeddeaths!E:E,MATCH(B136,Confirmeddeaths!D:D,0)),_xlfn.IFNA(INDEX(Confirmeddeaths!L:L,MATCH(B136,Confirmeddeaths!K:K,0)),0))</f>
        <v>119</v>
      </c>
      <c r="G136" s="15">
        <f>_xlfn.IFNA(INDEX(Stringencyindex!$1:$1048576,MATCH(Data!$B136,Stringencyindex!B:B,0),MATCH(G$1,Stringencyindex!$1:$1,0)),"")</f>
        <v>25.942862819654735</v>
      </c>
      <c r="H136" s="15">
        <f>_xlfn.IFNA(INDEX(Stringencyindex!$1:$1048576,MATCH(Data!$B136,Stringencyindex!B:B,0),MATCH(H$1,Stringencyindex!$1:$1,0)),"")</f>
        <v>-22.8942789138625</v>
      </c>
      <c r="I136" s="15">
        <f>_xlfn.IFNA(INDEX(Policy!D:D,MATCH(Data!B136,Policy!A:A,0)),"")</f>
        <v>22.000000000000004</v>
      </c>
      <c r="J136" s="19">
        <v>615.72900000000004</v>
      </c>
      <c r="K136" s="35">
        <v>70919.958015524651</v>
      </c>
      <c r="L136" s="19">
        <v>72419.58400957525</v>
      </c>
      <c r="M136" s="19">
        <v>0.29763656426492813</v>
      </c>
      <c r="N136" s="19">
        <v>0.16659413083911329</v>
      </c>
      <c r="O136" s="19">
        <v>0.167530602342774</v>
      </c>
      <c r="P136" s="19">
        <v>2.1155904870960658</v>
      </c>
      <c r="Q136" s="19">
        <v>1.7554429096578257</v>
      </c>
      <c r="R136" s="19">
        <v>2.509153660752612E-3</v>
      </c>
      <c r="S136" s="19">
        <v>1.3637006112322003E-2</v>
      </c>
      <c r="T136" s="19">
        <v>5.6802827512117196E-2</v>
      </c>
      <c r="U136" s="19">
        <v>5.9557283943869783E-2</v>
      </c>
      <c r="V136" s="19">
        <v>0.11259945207684224</v>
      </c>
      <c r="W136" s="19">
        <v>0.11850328787364262</v>
      </c>
      <c r="X136" s="19">
        <v>0.63639098882045353</v>
      </c>
      <c r="Y136" s="19">
        <v>2.8814664778771255</v>
      </c>
      <c r="Z136" s="19">
        <v>2001.2649128800001</v>
      </c>
      <c r="AA136" s="19">
        <v>71.195700000000002</v>
      </c>
      <c r="AB136" s="19">
        <v>0</v>
      </c>
      <c r="AC136" s="35">
        <v>41.06</v>
      </c>
      <c r="AD136" s="35">
        <v>100</v>
      </c>
      <c r="AE136" s="19">
        <v>4.8</v>
      </c>
      <c r="AF136" s="19">
        <f t="shared" si="18"/>
        <v>2955.4992000000002</v>
      </c>
      <c r="AG136" s="19">
        <f t="shared" si="19"/>
        <v>615.72900000000004</v>
      </c>
      <c r="AH136" s="19" t="s">
        <v>672</v>
      </c>
      <c r="AI136" s="19">
        <v>8.4860000000000007</v>
      </c>
      <c r="AJ136" s="19">
        <v>128287.15516913999</v>
      </c>
      <c r="AK136" s="19">
        <v>159.16618700000001</v>
      </c>
      <c r="AL136" s="19">
        <v>3446.7950230000001</v>
      </c>
      <c r="AM136" s="19">
        <v>11542.406160999997</v>
      </c>
      <c r="AN136" s="19">
        <v>5748.8702263200003</v>
      </c>
      <c r="AO136" s="19">
        <v>4957.4320315699997</v>
      </c>
      <c r="AP136" s="19">
        <v>102432.48554025</v>
      </c>
      <c r="AQ136" s="19">
        <v>2287.5563119999997</v>
      </c>
      <c r="AR136" s="35">
        <f t="shared" si="20"/>
        <v>14312.263467890001</v>
      </c>
      <c r="AS136" s="35">
        <f t="shared" si="21"/>
        <v>10706.30225789</v>
      </c>
      <c r="AT136" s="19">
        <v>0</v>
      </c>
      <c r="AW136" s="20">
        <f t="shared" si="22"/>
        <v>22.000000000000004</v>
      </c>
      <c r="AX136" s="20">
        <f t="shared" si="23"/>
        <v>-11.000000000000002</v>
      </c>
      <c r="AY136" s="47">
        <v>0</v>
      </c>
      <c r="AZ136" s="47">
        <v>0</v>
      </c>
      <c r="BA136" s="47">
        <v>0</v>
      </c>
      <c r="BB136" s="47">
        <v>0</v>
      </c>
      <c r="BC136" s="47">
        <f t="shared" si="24"/>
        <v>1</v>
      </c>
      <c r="BD136" s="19">
        <v>40.115400182974504</v>
      </c>
      <c r="BE136" s="19">
        <v>-0.18200000000000005</v>
      </c>
      <c r="BF136" s="19">
        <v>-6.5999999999999948E-2</v>
      </c>
      <c r="BG136" s="19">
        <v>-0.16599999999999993</v>
      </c>
      <c r="BH136" s="19">
        <v>5</v>
      </c>
      <c r="BI136" s="20">
        <v>-4.8979999999999997</v>
      </c>
      <c r="BJ136" s="20">
        <v>4.8460000000000001</v>
      </c>
      <c r="BK136" s="19">
        <v>0.70499999999999996</v>
      </c>
      <c r="BL136" s="19">
        <v>1.478</v>
      </c>
    </row>
    <row r="137" spans="1:64">
      <c r="A137" s="19" t="str">
        <f>VLOOKUP(B137,'Code matching'!$D$2:$E$251,2,FALSE)</f>
        <v>Latvia</v>
      </c>
      <c r="B137" s="26" t="s">
        <v>288</v>
      </c>
      <c r="C137" s="26" t="s">
        <v>1107</v>
      </c>
      <c r="D137" s="19">
        <v>428</v>
      </c>
      <c r="E137" s="15">
        <f>_xlfn.IFNA(INDEX(Confirmedcases!E:E,MATCH(B137,Confirmedcases!D:D,0)),_xlfn.IFNA(INDEX(Confirmedcases!L:L,MATCH(B137,Confirmedcases!K:K,0)),0))</f>
        <v>1290</v>
      </c>
      <c r="F137" s="15">
        <f>_xlfn.IFNA(INDEX(Confirmeddeaths!E:E,MATCH(B137,Confirmeddeaths!D:D,0)),_xlfn.IFNA(INDEX(Confirmeddeaths!L:L,MATCH(B137,Confirmeddeaths!K:K,0)),0))</f>
        <v>32</v>
      </c>
      <c r="G137" s="15">
        <f>_xlfn.IFNA(INDEX(Stringencyindex!$1:$1048576,MATCH(Data!$B137,Stringencyindex!B:B,0),MATCH(G$1,Stringencyindex!$1:$1,0)),"")</f>
        <v>33.82429140535384</v>
      </c>
      <c r="H137" s="15">
        <f>_xlfn.IFNA(INDEX(Stringencyindex!$1:$1048576,MATCH(Data!$B137,Stringencyindex!B:B,0),MATCH(H$1,Stringencyindex!$1:$1,0)),"")</f>
        <v>-27.471931510029137</v>
      </c>
      <c r="I137" s="15">
        <f>_xlfn.IFNA(INDEX(Policy!D:D,MATCH(Data!B137,Policy!A:A,0)),"")</f>
        <v>16.3</v>
      </c>
      <c r="J137" s="19">
        <v>1906.7429999999999</v>
      </c>
      <c r="K137" s="35">
        <v>34426.040343929388</v>
      </c>
      <c r="L137" s="19">
        <v>35321.117421723146</v>
      </c>
      <c r="M137" s="19">
        <v>0.58898450586480133</v>
      </c>
      <c r="N137" s="19">
        <v>0.1778673686658756</v>
      </c>
      <c r="O137" s="19">
        <v>0.224887868456106</v>
      </c>
      <c r="P137" s="19">
        <v>0.61304025964091136</v>
      </c>
      <c r="Q137" s="19">
        <v>0.61489182371943629</v>
      </c>
      <c r="R137" s="19">
        <v>4.1016548678181552E-2</v>
      </c>
      <c r="S137" s="19">
        <v>3.8436647765277714E-2</v>
      </c>
      <c r="T137" s="19">
        <v>0.11916282553178578</v>
      </c>
      <c r="U137" s="19">
        <v>6.6935309712563035E-2</v>
      </c>
      <c r="V137" s="19">
        <v>0.15851643864550047</v>
      </c>
      <c r="W137" s="19">
        <v>0.14610787343294299</v>
      </c>
      <c r="X137" s="19">
        <v>0.42982435623374843</v>
      </c>
      <c r="Y137" s="19">
        <v>3.4885673434950046</v>
      </c>
      <c r="Z137" s="19">
        <v>1222.5684255278245</v>
      </c>
      <c r="AA137" s="19">
        <v>27.442409999999999</v>
      </c>
      <c r="AB137" s="19">
        <v>0</v>
      </c>
      <c r="AC137" s="35">
        <v>53.18</v>
      </c>
      <c r="AD137" s="35">
        <v>100</v>
      </c>
      <c r="AE137" s="19">
        <v>5.8</v>
      </c>
      <c r="AF137" s="19">
        <f t="shared" si="18"/>
        <v>11059.109399999999</v>
      </c>
      <c r="AG137" s="19">
        <f t="shared" si="19"/>
        <v>1906.7429999999999</v>
      </c>
      <c r="AH137" s="19" t="s">
        <v>672</v>
      </c>
      <c r="AI137" s="19">
        <v>11.305</v>
      </c>
      <c r="AJ137" s="19">
        <v>21251.91874211</v>
      </c>
      <c r="AK137" s="19">
        <v>789.56580299999996</v>
      </c>
      <c r="AL137" s="19">
        <v>3658.3293599999997</v>
      </c>
      <c r="AM137" s="19">
        <v>10584.806853000002</v>
      </c>
      <c r="AN137" s="19">
        <v>2509.1690957199999</v>
      </c>
      <c r="AO137" s="19">
        <v>1050.29373042</v>
      </c>
      <c r="AP137" s="19">
        <v>2659.7538999700005</v>
      </c>
      <c r="AQ137" s="19">
        <v>1932.3671489999999</v>
      </c>
      <c r="AR137" s="35">
        <f t="shared" si="20"/>
        <v>8007.3579891399986</v>
      </c>
      <c r="AS137" s="35">
        <f t="shared" si="21"/>
        <v>3559.4628261399998</v>
      </c>
      <c r="AT137" s="19">
        <v>0</v>
      </c>
      <c r="AW137" s="20">
        <f t="shared" si="22"/>
        <v>16.3</v>
      </c>
      <c r="AX137" s="20">
        <f t="shared" si="23"/>
        <v>-8.15</v>
      </c>
      <c r="AY137" s="47">
        <v>0</v>
      </c>
      <c r="AZ137" s="47">
        <v>0</v>
      </c>
      <c r="BA137" s="47">
        <v>0</v>
      </c>
      <c r="BB137" s="47">
        <v>0</v>
      </c>
      <c r="BC137" s="47">
        <f t="shared" si="24"/>
        <v>1</v>
      </c>
      <c r="BD137" s="19">
        <v>13.416012204079326</v>
      </c>
      <c r="BE137" s="19">
        <v>0.84900000000000009</v>
      </c>
      <c r="BF137" s="19">
        <v>0.89700000000000002</v>
      </c>
      <c r="BG137" s="19">
        <v>0.90299999999999991</v>
      </c>
      <c r="BH137" s="19">
        <v>2.0243366909677425</v>
      </c>
      <c r="BI137" s="20">
        <v>-10.1653</v>
      </c>
      <c r="BJ137" s="20">
        <v>9.3194999999999997</v>
      </c>
      <c r="BK137" s="19">
        <v>-0.29299999999999998</v>
      </c>
      <c r="BL137" s="19">
        <v>3.0230000000000001</v>
      </c>
    </row>
    <row r="138" spans="1:64">
      <c r="A138" s="19" t="str">
        <f>VLOOKUP(B138,'Code matching'!$D$2:$E$251,2,FALSE)</f>
        <v>Morocco</v>
      </c>
      <c r="B138" s="26" t="s">
        <v>333</v>
      </c>
      <c r="C138" s="26" t="s">
        <v>1107</v>
      </c>
      <c r="D138" s="19">
        <v>504</v>
      </c>
      <c r="E138" s="15">
        <f>_xlfn.IFNA(INDEX(Confirmedcases!E:E,MATCH(B138,Confirmedcases!D:D,0)),_xlfn.IFNA(INDEX(Confirmedcases!L:L,MATCH(B138,Confirmedcases!K:K,0)),0))</f>
        <v>32007</v>
      </c>
      <c r="F138" s="15">
        <f>_xlfn.IFNA(INDEX(Confirmeddeaths!E:E,MATCH(B138,Confirmeddeaths!D:D,0)),_xlfn.IFNA(INDEX(Confirmeddeaths!L:L,MATCH(B138,Confirmeddeaths!K:K,0)),0))</f>
        <v>480</v>
      </c>
      <c r="G138" s="15">
        <f>_xlfn.IFNA(INDEX(Stringencyindex!$1:$1048576,MATCH(Data!$B138,Stringencyindex!B:B,0),MATCH(G$1,Stringencyindex!$1:$1,0)),"")</f>
        <v>48.869580576090655</v>
      </c>
      <c r="H138" s="15">
        <f>_xlfn.IFNA(INDEX(Stringencyindex!$1:$1048576,MATCH(Data!$B138,Stringencyindex!B:B,0),MATCH(H$1,Stringencyindex!$1:$1,0)),"")</f>
        <v>-39.553852960056041</v>
      </c>
      <c r="I138" s="15">
        <f>_xlfn.IFNA(INDEX(Policy!D:D,MATCH(Data!B138,Policy!A:A,0)),"")</f>
        <v>2.7</v>
      </c>
      <c r="J138" s="19">
        <v>36471.769</v>
      </c>
      <c r="K138" s="35">
        <v>117921.36398736904</v>
      </c>
      <c r="L138" s="19">
        <v>121223.37235863002</v>
      </c>
      <c r="M138" s="19">
        <v>0.58025590384000325</v>
      </c>
      <c r="N138" s="19">
        <v>0.18974505385689841</v>
      </c>
      <c r="O138" s="19">
        <v>0.28456517850205365</v>
      </c>
      <c r="P138" s="19">
        <v>0.38734683625732053</v>
      </c>
      <c r="Q138" s="19">
        <v>0.4925543583340411</v>
      </c>
      <c r="R138" s="19">
        <v>0.13905138129357841</v>
      </c>
      <c r="S138" s="19">
        <v>5.474155682635428E-2</v>
      </c>
      <c r="T138" s="19">
        <v>0.17800584767762781</v>
      </c>
      <c r="U138" s="19">
        <v>6.1146546407489288E-2</v>
      </c>
      <c r="V138" s="19">
        <v>0.11940920835066395</v>
      </c>
      <c r="W138" s="19">
        <v>6.602917282202693E-2</v>
      </c>
      <c r="X138" s="19">
        <v>0.38161628662225922</v>
      </c>
      <c r="Y138" s="19">
        <v>5.602124071484111</v>
      </c>
      <c r="Z138" s="19">
        <v>6668.7684946946856</v>
      </c>
      <c r="AA138" s="19">
        <v>13.642110000000001</v>
      </c>
      <c r="AB138" s="19">
        <v>0</v>
      </c>
      <c r="AC138" s="35">
        <v>75.27</v>
      </c>
      <c r="AD138" s="35">
        <v>39.799999999999997</v>
      </c>
      <c r="AE138" s="19">
        <v>1.1000000000000001</v>
      </c>
      <c r="AF138" s="19">
        <f t="shared" si="18"/>
        <v>40118.945900000006</v>
      </c>
      <c r="AG138" s="19">
        <f t="shared" si="19"/>
        <v>36471.769</v>
      </c>
      <c r="AH138" s="19" t="s">
        <v>672</v>
      </c>
      <c r="AI138" s="19">
        <v>49.610999999999997</v>
      </c>
      <c r="AJ138" s="19">
        <v>47549.460327000001</v>
      </c>
      <c r="AK138" s="19">
        <v>449.74003899999997</v>
      </c>
      <c r="AL138" s="19">
        <v>8897.5512239999989</v>
      </c>
      <c r="AM138" s="19">
        <v>19661.075064000001</v>
      </c>
      <c r="AN138" s="19">
        <v>3517.556</v>
      </c>
      <c r="AO138" s="19">
        <v>7775.3879999999999</v>
      </c>
      <c r="AP138" s="19">
        <v>7248.1500000000005</v>
      </c>
      <c r="AQ138" s="19">
        <v>9214.9282939999994</v>
      </c>
      <c r="AR138" s="35">
        <f t="shared" si="20"/>
        <v>20640.235262999999</v>
      </c>
      <c r="AS138" s="35">
        <f t="shared" si="21"/>
        <v>11292.944</v>
      </c>
      <c r="AT138" s="19">
        <v>0</v>
      </c>
      <c r="AW138" s="20">
        <f t="shared" si="22"/>
        <v>2.7</v>
      </c>
      <c r="AX138" s="20">
        <f t="shared" si="23"/>
        <v>-1.35</v>
      </c>
      <c r="AY138" s="47">
        <v>0</v>
      </c>
      <c r="AZ138" s="47">
        <v>0</v>
      </c>
      <c r="BA138" s="47">
        <v>0</v>
      </c>
      <c r="BB138" s="47">
        <v>0</v>
      </c>
      <c r="BC138" s="47">
        <f t="shared" si="24"/>
        <v>1</v>
      </c>
      <c r="BD138" s="19">
        <v>51.2</v>
      </c>
      <c r="BE138" s="19">
        <v>2.4849999999999999</v>
      </c>
      <c r="BF138" s="19">
        <v>2.4240000000000004</v>
      </c>
      <c r="BG138" s="19">
        <v>2.2190000000000003</v>
      </c>
      <c r="BH138" s="19">
        <v>10.103288849023999</v>
      </c>
      <c r="BI138" s="20">
        <v>-4</v>
      </c>
      <c r="BJ138" s="20">
        <v>3.4</v>
      </c>
      <c r="BK138" s="19">
        <v>0.3</v>
      </c>
      <c r="BL138" s="19">
        <v>1.3</v>
      </c>
    </row>
    <row r="139" spans="1:64">
      <c r="A139" s="19" t="str">
        <f>VLOOKUP(B139,'Code matching'!$D$2:$E$251,2,FALSE)</f>
        <v>Republic of Moldova</v>
      </c>
      <c r="B139" s="26" t="s">
        <v>383</v>
      </c>
      <c r="C139" s="26" t="s">
        <v>1107</v>
      </c>
      <c r="D139" s="19">
        <v>498</v>
      </c>
      <c r="E139" s="15">
        <f>_xlfn.IFNA(INDEX(Confirmedcases!E:E,MATCH(B139,Confirmedcases!D:D,0)),_xlfn.IFNA(INDEX(Confirmedcases!L:L,MATCH(B139,Confirmedcases!K:K,0)),0))</f>
        <v>27660</v>
      </c>
      <c r="F139" s="15">
        <f>_xlfn.IFNA(INDEX(Confirmeddeaths!E:E,MATCH(B139,Confirmeddeaths!D:D,0)),_xlfn.IFNA(INDEX(Confirmeddeaths!L:L,MATCH(B139,Confirmeddeaths!K:K,0)),0))</f>
        <v>845</v>
      </c>
      <c r="G139" s="15">
        <f>_xlfn.IFNA(INDEX(Stringencyindex!$1:$1048576,MATCH(Data!$B139,Stringencyindex!B:B,0),MATCH(G$1,Stringencyindex!$1:$1,0)),"")</f>
        <v>45.738438861862356</v>
      </c>
      <c r="H139" s="15">
        <f>_xlfn.IFNA(INDEX(Stringencyindex!$1:$1048576,MATCH(Data!$B139,Stringencyindex!B:B,0),MATCH(H$1,Stringencyindex!$1:$1,0)),"")</f>
        <v>-37.861786882797418</v>
      </c>
      <c r="I139" s="15">
        <f>_xlfn.IFNA(INDEX(Policy!D:D,MATCH(Data!B139,Policy!A:A,0)),"")</f>
        <v>2.4</v>
      </c>
      <c r="J139" s="19">
        <v>4043.2629999999999</v>
      </c>
      <c r="K139" s="35">
        <v>11309.115055707096</v>
      </c>
      <c r="L139" s="19">
        <v>11897.202333457428</v>
      </c>
      <c r="M139" s="19">
        <v>0.85606893401730011</v>
      </c>
      <c r="N139" s="19">
        <v>0.14985694230002577</v>
      </c>
      <c r="O139" s="19">
        <v>0.24286407093816181</v>
      </c>
      <c r="P139" s="19">
        <v>0.30423129690058265</v>
      </c>
      <c r="Q139" s="19">
        <v>0.56266127223784534</v>
      </c>
      <c r="R139" s="19">
        <v>0.11759157462001588</v>
      </c>
      <c r="S139" s="19">
        <v>4.1802294030373506E-2</v>
      </c>
      <c r="T139" s="19">
        <v>0.13240994571043094</v>
      </c>
      <c r="U139" s="19">
        <v>9.1671013328489315E-2</v>
      </c>
      <c r="V139" s="19">
        <v>0.19081045908506825</v>
      </c>
      <c r="W139" s="19">
        <v>0.10703205795639731</v>
      </c>
      <c r="X139" s="19">
        <v>0.3186826552692249</v>
      </c>
      <c r="Y139" s="19">
        <v>16.335448436413415</v>
      </c>
      <c r="Z139" s="19">
        <v>1909.2872132479999</v>
      </c>
      <c r="AA139" s="19">
        <v>10.339029999999999</v>
      </c>
      <c r="AB139" s="19">
        <v>0</v>
      </c>
      <c r="AC139" s="35">
        <v>67.52</v>
      </c>
      <c r="AD139" s="35">
        <v>75.2</v>
      </c>
      <c r="AE139" s="19">
        <v>5.8</v>
      </c>
      <c r="AF139" s="19">
        <f t="shared" si="18"/>
        <v>23450.9254</v>
      </c>
      <c r="AG139" s="19">
        <f t="shared" si="19"/>
        <v>4043.2629999999999</v>
      </c>
      <c r="AH139" s="19">
        <v>11.93</v>
      </c>
      <c r="AI139" s="19">
        <v>37.381999999999998</v>
      </c>
      <c r="AJ139" s="19">
        <v>4174.8582160000005</v>
      </c>
      <c r="AK139" s="19">
        <v>9.6441440000000007</v>
      </c>
      <c r="AL139" s="19">
        <v>534.41238600000008</v>
      </c>
      <c r="AM139" s="19">
        <v>2162.7616860000003</v>
      </c>
      <c r="AN139" s="19">
        <v>435.39</v>
      </c>
      <c r="AO139" s="19">
        <v>377.84</v>
      </c>
      <c r="AP139" s="19">
        <v>654.81000000000017</v>
      </c>
      <c r="AQ139" s="19">
        <v>694.40303000000006</v>
      </c>
      <c r="AR139" s="35">
        <f t="shared" si="20"/>
        <v>1357.2865300000001</v>
      </c>
      <c r="AS139" s="35">
        <f t="shared" si="21"/>
        <v>813.23</v>
      </c>
      <c r="AT139" s="19">
        <v>0</v>
      </c>
      <c r="AW139" s="20">
        <f t="shared" si="22"/>
        <v>2.4</v>
      </c>
      <c r="AX139" s="20">
        <f t="shared" si="23"/>
        <v>-1.2</v>
      </c>
      <c r="AY139" s="47">
        <v>0</v>
      </c>
      <c r="AZ139" s="47">
        <v>0</v>
      </c>
      <c r="BA139" s="47">
        <v>0</v>
      </c>
      <c r="BB139" s="47">
        <v>0</v>
      </c>
      <c r="BC139" s="47">
        <f t="shared" si="24"/>
        <v>1</v>
      </c>
      <c r="BD139" s="19">
        <v>100</v>
      </c>
      <c r="BE139" s="19">
        <v>0.8839999999999999</v>
      </c>
      <c r="BF139" s="19">
        <v>0.9870000000000001</v>
      </c>
      <c r="BG139" s="19">
        <v>0.93000000000000016</v>
      </c>
      <c r="BH139" s="19">
        <v>5</v>
      </c>
      <c r="BI139" s="20">
        <v>-3.1</v>
      </c>
      <c r="BJ139" s="20">
        <v>4</v>
      </c>
      <c r="BK139" s="19">
        <v>2.778</v>
      </c>
      <c r="BL139" s="19">
        <v>2.2549999999999999</v>
      </c>
    </row>
    <row r="140" spans="1:64">
      <c r="A140" s="19" t="str">
        <f>VLOOKUP(B140,'Code matching'!$D$2:$E$251,2,FALSE)</f>
        <v>Madagascar</v>
      </c>
      <c r="B140" s="26" t="s">
        <v>304</v>
      </c>
      <c r="C140" s="26" t="s">
        <v>1107</v>
      </c>
      <c r="D140" s="19">
        <v>450</v>
      </c>
      <c r="E140" s="15">
        <f>_xlfn.IFNA(INDEX(Confirmedcases!E:E,MATCH(B140,Confirmedcases!D:D,0)),_xlfn.IFNA(INDEX(Confirmedcases!L:L,MATCH(B140,Confirmedcases!K:K,0)),0))</f>
        <v>13086</v>
      </c>
      <c r="F140" s="15">
        <f>_xlfn.IFNA(INDEX(Confirmeddeaths!E:E,MATCH(B140,Confirmeddeaths!D:D,0)),_xlfn.IFNA(INDEX(Confirmeddeaths!L:L,MATCH(B140,Confirmeddeaths!K:K,0)),0))</f>
        <v>148</v>
      </c>
      <c r="G140" s="15">
        <f>_xlfn.IFNA(INDEX(Stringencyindex!$1:$1048576,MATCH(Data!$B140,Stringencyindex!B:B,0),MATCH(G$1,Stringencyindex!$1:$1,0)),"")</f>
        <v>44.867469828344653</v>
      </c>
      <c r="H140" s="15">
        <f>_xlfn.IFNA(INDEX(Stringencyindex!$1:$1048576,MATCH(Data!$B140,Stringencyindex!B:B,0),MATCH(H$1,Stringencyindex!$1:$1,0)),"")</f>
        <v>-35.403413367773368</v>
      </c>
      <c r="I140" s="15">
        <f>_xlfn.IFNA(INDEX(Policy!D:D,MATCH(Data!B140,Policy!A:A,0)),"")</f>
        <v>3.4443478260869571</v>
      </c>
      <c r="J140" s="19">
        <v>26969.307000000001</v>
      </c>
      <c r="K140" s="35">
        <v>13850.654102446335</v>
      </c>
      <c r="L140" s="19">
        <v>14570.886879630476</v>
      </c>
      <c r="M140" s="19">
        <v>0.71191032399839793</v>
      </c>
      <c r="N140" s="19">
        <v>0.14332009049871722</v>
      </c>
      <c r="O140" s="19">
        <v>0.18805265379910585</v>
      </c>
      <c r="P140" s="19">
        <v>0.28681966290310362</v>
      </c>
      <c r="Q140" s="19">
        <v>0.33819846931595526</v>
      </c>
      <c r="R140" s="19">
        <v>0.25198234391179014</v>
      </c>
      <c r="S140" s="19">
        <v>7.0039505350065631E-2</v>
      </c>
      <c r="T140" s="19">
        <v>0.1068090448353447</v>
      </c>
      <c r="U140" s="19">
        <v>6.7460555561808314E-2</v>
      </c>
      <c r="V140" s="19">
        <v>0.14534701610560657</v>
      </c>
      <c r="W140" s="19">
        <v>9.4390488804347972E-2</v>
      </c>
      <c r="X140" s="19">
        <v>0.2639710454310138</v>
      </c>
      <c r="Y140" s="19">
        <v>3.4504886594765227</v>
      </c>
      <c r="Z140" s="19">
        <v>433.03632676430362</v>
      </c>
      <c r="AA140" s="19">
        <v>1.6139250000000001</v>
      </c>
      <c r="AB140" s="19">
        <v>0</v>
      </c>
      <c r="AC140" s="35">
        <v>83.69</v>
      </c>
      <c r="AD140" s="35">
        <v>4.5999999999999996</v>
      </c>
      <c r="AE140" s="19">
        <v>0.2</v>
      </c>
      <c r="AF140" s="19">
        <f t="shared" si="18"/>
        <v>5393.8614000000007</v>
      </c>
      <c r="AG140" s="19">
        <f t="shared" si="19"/>
        <v>26969.307000000001</v>
      </c>
      <c r="AH140" s="19">
        <v>83.86</v>
      </c>
      <c r="AI140" s="19">
        <v>88.756</v>
      </c>
      <c r="AJ140" s="19">
        <v>4318.5033390000008</v>
      </c>
      <c r="AK140" s="19">
        <v>100.73307200000001</v>
      </c>
      <c r="AL140" s="19">
        <v>81.576209000000006</v>
      </c>
      <c r="AM140" s="19">
        <v>2867.6870580000004</v>
      </c>
      <c r="AN140" s="19">
        <v>392.36099999999999</v>
      </c>
      <c r="AO140" s="19">
        <v>670.56899999999996</v>
      </c>
      <c r="AP140" s="19">
        <v>205.57700000000011</v>
      </c>
      <c r="AQ140" s="19">
        <v>711.90381400000001</v>
      </c>
      <c r="AR140" s="35">
        <f t="shared" si="20"/>
        <v>1245.2392809999999</v>
      </c>
      <c r="AS140" s="35">
        <f t="shared" si="21"/>
        <v>1062.9299999999998</v>
      </c>
      <c r="AT140" s="19">
        <v>0</v>
      </c>
      <c r="AW140" s="20">
        <f t="shared" si="22"/>
        <v>3.4443478260869571</v>
      </c>
      <c r="AX140" s="20">
        <f t="shared" si="23"/>
        <v>-1.7221739130434786</v>
      </c>
      <c r="AY140" s="47">
        <v>0</v>
      </c>
      <c r="AZ140" s="47">
        <v>0</v>
      </c>
      <c r="BA140" s="47">
        <v>0</v>
      </c>
      <c r="BB140" s="47">
        <v>0</v>
      </c>
      <c r="BC140" s="47">
        <f t="shared" si="24"/>
        <v>1</v>
      </c>
      <c r="BD140" s="19">
        <v>51.2</v>
      </c>
      <c r="BE140" s="19">
        <v>0.95599999999999996</v>
      </c>
      <c r="BF140" s="19">
        <v>0.92200000000000015</v>
      </c>
      <c r="BG140" s="19">
        <v>0.81099999999999994</v>
      </c>
      <c r="BH140" s="19">
        <v>5</v>
      </c>
      <c r="BI140" s="20">
        <v>-1.2</v>
      </c>
      <c r="BJ140" s="20">
        <v>4</v>
      </c>
      <c r="BK140" s="19">
        <v>5.5</v>
      </c>
      <c r="BL140" s="19">
        <v>6.5</v>
      </c>
    </row>
    <row r="141" spans="1:64">
      <c r="A141" s="19" t="str">
        <f>VLOOKUP(B141,'Code matching'!$D$2:$E$251,2,FALSE)</f>
        <v>Mexico</v>
      </c>
      <c r="B141" s="26" t="s">
        <v>323</v>
      </c>
      <c r="C141" s="26" t="s">
        <v>1107</v>
      </c>
      <c r="D141" s="19">
        <v>484</v>
      </c>
      <c r="E141" s="15">
        <f>_xlfn.IFNA(INDEX(Confirmedcases!E:E,MATCH(B141,Confirmedcases!D:D,0)),_xlfn.IFNA(INDEX(Confirmedcases!L:L,MATCH(B141,Confirmedcases!K:K,0)),0))</f>
        <v>475902</v>
      </c>
      <c r="F141" s="15">
        <f>_xlfn.IFNA(INDEX(Confirmeddeaths!E:E,MATCH(B141,Confirmeddeaths!D:D,0)),_xlfn.IFNA(INDEX(Confirmeddeaths!L:L,MATCH(B141,Confirmeddeaths!K:K,0)),0))</f>
        <v>52006</v>
      </c>
      <c r="G141" s="15">
        <f>_xlfn.IFNA(INDEX(Stringencyindex!$1:$1048576,MATCH(Data!$B141,Stringencyindex!B:B,0),MATCH(G$1,Stringencyindex!$1:$1,0)),"")</f>
        <v>45.21367499170875</v>
      </c>
      <c r="H141" s="15">
        <f>_xlfn.IFNA(INDEX(Stringencyindex!$1:$1048576,MATCH(Data!$B141,Stringencyindex!B:B,0),MATCH(H$1,Stringencyindex!$1:$1,0)),"")</f>
        <v>-35.495798740488048</v>
      </c>
      <c r="I141" s="15">
        <f>_xlfn.IFNA(INDEX(Policy!D:D,MATCH(Data!B141,Policy!A:A,0)),"")</f>
        <v>1.2</v>
      </c>
      <c r="J141" s="19">
        <v>127575.52899999999</v>
      </c>
      <c r="K141" s="35">
        <v>1223400.9563850132</v>
      </c>
      <c r="L141" s="19">
        <v>1223400.9563850132</v>
      </c>
      <c r="M141" s="19">
        <v>0.64600799726600233</v>
      </c>
      <c r="N141" s="19">
        <v>0.11602869848067916</v>
      </c>
      <c r="O141" s="19">
        <v>0.22111788088336398</v>
      </c>
      <c r="P141" s="19">
        <v>0.39189215592247661</v>
      </c>
      <c r="Q141" s="19">
        <v>0.4109971794393249</v>
      </c>
      <c r="R141" s="19">
        <v>3.5151255227163829E-2</v>
      </c>
      <c r="S141" s="19">
        <v>5.9700599494966415E-2</v>
      </c>
      <c r="T141" s="19">
        <v>0.18244917918715159</v>
      </c>
      <c r="U141" s="19">
        <v>7.7249970323313003E-2</v>
      </c>
      <c r="V141" s="19">
        <v>0.22220474800721232</v>
      </c>
      <c r="W141" s="19">
        <v>8.5419972276621806E-2</v>
      </c>
      <c r="X141" s="19">
        <v>0.3378242754836161</v>
      </c>
      <c r="Y141" s="19">
        <v>3.0231565734334596</v>
      </c>
      <c r="Z141" s="19">
        <v>38520.305269545781</v>
      </c>
      <c r="AA141" s="19">
        <v>12.400259999999999</v>
      </c>
      <c r="AB141" s="19">
        <v>0.40303743835667477</v>
      </c>
      <c r="AC141" s="35">
        <v>71.56</v>
      </c>
      <c r="AD141" s="35">
        <v>25.21</v>
      </c>
      <c r="AE141" s="19">
        <v>1.5</v>
      </c>
      <c r="AF141" s="19">
        <f t="shared" si="18"/>
        <v>191363.2935</v>
      </c>
      <c r="AG141" s="19">
        <f t="shared" si="19"/>
        <v>127575.52899999999</v>
      </c>
      <c r="AH141" s="19">
        <v>60.66</v>
      </c>
      <c r="AI141" s="19">
        <v>31.699000000000002</v>
      </c>
      <c r="AJ141" s="19">
        <v>479093.87498346</v>
      </c>
      <c r="AK141" s="19">
        <v>29705.991377999999</v>
      </c>
      <c r="AL141" s="19">
        <v>277589.415652</v>
      </c>
      <c r="AM141" s="19">
        <v>143236.24421500001</v>
      </c>
      <c r="AN141" s="19">
        <v>2182.5521982499999</v>
      </c>
      <c r="AO141" s="19">
        <v>22506.101881670002</v>
      </c>
      <c r="AP141" s="19">
        <v>3873.5696585400001</v>
      </c>
      <c r="AQ141" s="19">
        <v>46329.581402999996</v>
      </c>
      <c r="AR141" s="35">
        <f t="shared" si="20"/>
        <v>331984.06110992003</v>
      </c>
      <c r="AS141" s="35">
        <f t="shared" si="21"/>
        <v>24688.654079920001</v>
      </c>
      <c r="AT141" s="19">
        <v>1.1163295758644847E-2</v>
      </c>
      <c r="AW141" s="20">
        <f t="shared" si="22"/>
        <v>1.2</v>
      </c>
      <c r="AX141" s="20">
        <f t="shared" si="23"/>
        <v>-0.6</v>
      </c>
      <c r="AY141" s="47">
        <v>0</v>
      </c>
      <c r="AZ141" s="47">
        <v>0</v>
      </c>
      <c r="BA141" s="47">
        <v>0</v>
      </c>
      <c r="BB141" s="47">
        <v>0</v>
      </c>
      <c r="BC141" s="47">
        <f t="shared" si="24"/>
        <v>1</v>
      </c>
      <c r="BD141" s="19">
        <v>74.514353296705082</v>
      </c>
      <c r="BE141" s="19">
        <v>3.657</v>
      </c>
      <c r="BF141" s="19">
        <v>3.4790000000000001</v>
      </c>
      <c r="BG141" s="19">
        <v>3.4350000000000005</v>
      </c>
      <c r="BH141" s="19">
        <v>16.592677070639997</v>
      </c>
      <c r="BI141" s="20">
        <v>-7.5</v>
      </c>
      <c r="BJ141" s="20">
        <v>3</v>
      </c>
      <c r="BK141" s="19">
        <v>2.702</v>
      </c>
      <c r="BL141" s="19">
        <v>2.782</v>
      </c>
    </row>
    <row r="142" spans="1:64">
      <c r="A142" s="19" t="str">
        <f>VLOOKUP(B142,'Code matching'!$D$2:$E$251,2,FALSE)</f>
        <v>North Macedonia</v>
      </c>
      <c r="B142" s="26" t="s">
        <v>355</v>
      </c>
      <c r="C142" s="26" t="s">
        <v>1107</v>
      </c>
      <c r="D142" s="19">
        <v>807</v>
      </c>
      <c r="E142" s="15">
        <f>_xlfn.IFNA(INDEX(Confirmedcases!E:E,MATCH(B142,Confirmedcases!D:D,0)),_xlfn.IFNA(INDEX(Confirmedcases!L:L,MATCH(B142,Confirmedcases!K:K,0)),0))</f>
        <v>11856</v>
      </c>
      <c r="F142" s="15">
        <f>_xlfn.IFNA(INDEX(Confirmeddeaths!E:E,MATCH(B142,Confirmeddeaths!D:D,0)),_xlfn.IFNA(INDEX(Confirmeddeaths!L:L,MATCH(B142,Confirmeddeaths!K:K,0)),0))</f>
        <v>527</v>
      </c>
      <c r="G142" s="15" t="str">
        <f>_xlfn.IFNA(INDEX(Stringencyindex!$1:$1048576,MATCH(Data!$B142,Stringencyindex!B:B,0),MATCH(G$1,Stringencyindex!$1:$1,0)),"")</f>
        <v/>
      </c>
      <c r="H142" s="15" t="str">
        <f>_xlfn.IFNA(INDEX(Stringencyindex!$1:$1048576,MATCH(Data!$B142,Stringencyindex!B:B,0),MATCH(H$1,Stringencyindex!$1:$1,0)),"")</f>
        <v/>
      </c>
      <c r="I142" s="15">
        <f>_xlfn.IFNA(INDEX(Policy!D:D,MATCH(Data!B142,Policy!A:A,0)),"")</f>
        <v>1.2</v>
      </c>
      <c r="J142" s="19">
        <v>2083.4589999999998</v>
      </c>
      <c r="K142" s="35">
        <v>12628.852781282409</v>
      </c>
      <c r="L142" s="19">
        <v>13058.232551976766</v>
      </c>
      <c r="M142" s="19">
        <v>0.65904418033197942</v>
      </c>
      <c r="N142" s="19">
        <v>0.14752459148427255</v>
      </c>
      <c r="O142" s="19">
        <v>0.19857671038654942</v>
      </c>
      <c r="P142" s="19">
        <v>0.60577947368980922</v>
      </c>
      <c r="Q142" s="19">
        <v>0.73152162515785202</v>
      </c>
      <c r="R142" s="19">
        <v>8.4255959109678258E-2</v>
      </c>
      <c r="S142" s="19">
        <v>5.4639533483521713E-2</v>
      </c>
      <c r="T142" s="19">
        <v>0.1495422746788099</v>
      </c>
      <c r="U142" s="19">
        <v>6.9918273193354183E-2</v>
      </c>
      <c r="V142" s="19">
        <v>0.1924438014360316</v>
      </c>
      <c r="W142" s="19">
        <v>8.9723875878831433E-2</v>
      </c>
      <c r="X142" s="19">
        <v>0.35947628221801087</v>
      </c>
      <c r="Y142" s="19">
        <v>2.5034924348484844</v>
      </c>
      <c r="Z142" s="19">
        <v>317.24256134399997</v>
      </c>
      <c r="AA142" s="19">
        <v>11.93332</v>
      </c>
      <c r="AB142" s="19">
        <v>0</v>
      </c>
      <c r="AC142" s="35">
        <v>63.85</v>
      </c>
      <c r="AD142" s="35">
        <v>71.400000000000006</v>
      </c>
      <c r="AE142" s="19">
        <v>4.4000000000000004</v>
      </c>
      <c r="AF142" s="19">
        <f t="shared" si="18"/>
        <v>9167.2196000000004</v>
      </c>
      <c r="AG142" s="19">
        <f t="shared" si="19"/>
        <v>2083.4589999999998</v>
      </c>
      <c r="AH142" s="19" t="s">
        <v>672</v>
      </c>
      <c r="AI142" s="19">
        <v>22.971</v>
      </c>
      <c r="AJ142" s="19">
        <v>8751.4268549999997</v>
      </c>
      <c r="AK142" s="19">
        <v>117.26890899999999</v>
      </c>
      <c r="AL142" s="19">
        <v>2192.8858769999997</v>
      </c>
      <c r="AM142" s="19">
        <v>4596.1820690000004</v>
      </c>
      <c r="AN142" s="19">
        <v>459.33100000000002</v>
      </c>
      <c r="AO142" s="19">
        <v>381.56900000000002</v>
      </c>
      <c r="AP142" s="19">
        <v>1004.19</v>
      </c>
      <c r="AQ142" s="19">
        <v>918.16167200000007</v>
      </c>
      <c r="AR142" s="35">
        <f t="shared" si="20"/>
        <v>3151.0547859999997</v>
      </c>
      <c r="AS142" s="35">
        <f t="shared" si="21"/>
        <v>840.90000000000009</v>
      </c>
      <c r="AT142" s="19">
        <v>0</v>
      </c>
      <c r="AW142" s="20">
        <f t="shared" si="22"/>
        <v>1.2</v>
      </c>
      <c r="AX142" s="20">
        <f t="shared" si="23"/>
        <v>-0.6</v>
      </c>
      <c r="AY142" s="47">
        <v>0</v>
      </c>
      <c r="AZ142" s="47">
        <v>0</v>
      </c>
      <c r="BA142" s="47">
        <v>0</v>
      </c>
      <c r="BB142" s="47">
        <v>0</v>
      </c>
      <c r="BC142" s="47">
        <f t="shared" si="24"/>
        <v>1</v>
      </c>
      <c r="BD142" s="19">
        <v>100</v>
      </c>
      <c r="BE142" s="19">
        <v>1.1890000000000001</v>
      </c>
      <c r="BF142" s="19">
        <v>1.2950000000000002</v>
      </c>
      <c r="BG142" s="19">
        <v>1.302</v>
      </c>
      <c r="BH142" s="19">
        <v>5</v>
      </c>
      <c r="BI142" s="20">
        <v>-2.1</v>
      </c>
      <c r="BJ142" s="20">
        <v>3.9</v>
      </c>
      <c r="BK142" s="19">
        <v>-0.90700000000000003</v>
      </c>
      <c r="BL142" s="19">
        <v>0.83299999999999996</v>
      </c>
    </row>
    <row r="143" spans="1:64">
      <c r="A143" s="19" t="str">
        <f>VLOOKUP(B143,'Code matching'!$D$2:$E$251,2,FALSE)</f>
        <v>Mali</v>
      </c>
      <c r="B143" s="26" t="s">
        <v>310</v>
      </c>
      <c r="C143" s="26" t="s">
        <v>1107</v>
      </c>
      <c r="D143" s="19">
        <v>466</v>
      </c>
      <c r="E143" s="15">
        <f>_xlfn.IFNA(INDEX(Confirmedcases!E:E,MATCH(B143,Confirmedcases!D:D,0)),_xlfn.IFNA(INDEX(Confirmedcases!L:L,MATCH(B143,Confirmedcases!K:K,0)),0))</f>
        <v>2567</v>
      </c>
      <c r="F143" s="15">
        <f>_xlfn.IFNA(INDEX(Confirmeddeaths!E:E,MATCH(B143,Confirmeddeaths!D:D,0)),_xlfn.IFNA(INDEX(Confirmeddeaths!L:L,MATCH(B143,Confirmeddeaths!K:K,0)),0))</f>
        <v>125</v>
      </c>
      <c r="G143" s="15">
        <f>_xlfn.IFNA(INDEX(Stringencyindex!$1:$1048576,MATCH(Data!$B143,Stringencyindex!B:B,0),MATCH(G$1,Stringencyindex!$1:$1,0)),"")</f>
        <v>33.54104145640779</v>
      </c>
      <c r="H143" s="15">
        <f>_xlfn.IFNA(INDEX(Stringencyindex!$1:$1048576,MATCH(Data!$B143,Stringencyindex!B:B,0),MATCH(H$1,Stringencyindex!$1:$1,0)),"")</f>
        <v>-27.062457288927323</v>
      </c>
      <c r="I143" s="15">
        <f>_xlfn.IFNA(INDEX(Policy!D:D,MATCH(Data!B143,Policy!A:A,0)),"")</f>
        <v>0.5</v>
      </c>
      <c r="J143" s="19">
        <v>19658.030999999999</v>
      </c>
      <c r="K143" s="35">
        <v>17171.816572251391</v>
      </c>
      <c r="L143" s="19">
        <v>18064.748261420398</v>
      </c>
      <c r="M143" s="19">
        <v>0.73593009270595577</v>
      </c>
      <c r="N143" s="19">
        <v>0.16577813452522969</v>
      </c>
      <c r="O143" s="19">
        <v>0.18390306509919924</v>
      </c>
      <c r="P143" s="19">
        <v>0.23601322820649154</v>
      </c>
      <c r="Q143" s="19">
        <v>0.34053172458561792</v>
      </c>
      <c r="R143" s="19">
        <v>0.39930370567770085</v>
      </c>
      <c r="S143" s="19">
        <v>8.5318528650691026E-3</v>
      </c>
      <c r="T143" s="19">
        <v>0.1458510536610225</v>
      </c>
      <c r="U143" s="19">
        <v>5.0335278712856465E-2</v>
      </c>
      <c r="V143" s="19">
        <v>0.12564929136290104</v>
      </c>
      <c r="W143" s="19">
        <v>5.5217987059801368E-2</v>
      </c>
      <c r="X143" s="19">
        <v>0.21511083066064873</v>
      </c>
      <c r="Y143" s="19">
        <v>5.8612747960786544</v>
      </c>
      <c r="Z143" s="19">
        <v>1034.339163264</v>
      </c>
      <c r="AA143" s="19">
        <v>3.7791039999999998</v>
      </c>
      <c r="AB143" s="19">
        <v>0.18293874818095074</v>
      </c>
      <c r="AC143" s="35">
        <v>84.34</v>
      </c>
      <c r="AD143" s="35">
        <v>2.6965499999999998</v>
      </c>
      <c r="AE143" s="19">
        <v>0.1</v>
      </c>
      <c r="AF143" s="19">
        <f t="shared" si="18"/>
        <v>1965.8031000000001</v>
      </c>
      <c r="AG143" s="19">
        <f t="shared" si="19"/>
        <v>19658.030999999999</v>
      </c>
      <c r="AH143" s="19">
        <v>88.87</v>
      </c>
      <c r="AI143" s="19">
        <v>81.412999999999997</v>
      </c>
      <c r="AJ143" s="19">
        <v>3951.0909997200001</v>
      </c>
      <c r="AK143" s="19">
        <v>11.111635</v>
      </c>
      <c r="AL143" s="19">
        <v>103.14272699999999</v>
      </c>
      <c r="AM143" s="19">
        <v>3322.9216590000001</v>
      </c>
      <c r="AN143" s="19">
        <v>21.812000000000001</v>
      </c>
      <c r="AO143" s="19">
        <v>218.09021958</v>
      </c>
      <c r="AP143" s="19">
        <v>274.01275914000001</v>
      </c>
      <c r="AQ143" s="19">
        <v>953.39294799999993</v>
      </c>
      <c r="AR143" s="35">
        <f t="shared" si="20"/>
        <v>354.15658157999997</v>
      </c>
      <c r="AS143" s="35">
        <f t="shared" si="21"/>
        <v>239.90221958000001</v>
      </c>
      <c r="AT143" s="19">
        <v>0</v>
      </c>
      <c r="AW143" s="20">
        <f t="shared" si="22"/>
        <v>0.5</v>
      </c>
      <c r="AX143" s="20">
        <f t="shared" si="23"/>
        <v>-0.25</v>
      </c>
      <c r="AY143" s="47">
        <v>0</v>
      </c>
      <c r="AZ143" s="47">
        <v>0</v>
      </c>
      <c r="BA143" s="47">
        <v>0</v>
      </c>
      <c r="BB143" s="47">
        <v>0</v>
      </c>
      <c r="BC143" s="47">
        <f t="shared" si="24"/>
        <v>1</v>
      </c>
      <c r="BD143" s="19">
        <v>51.2</v>
      </c>
      <c r="BE143" s="19">
        <v>0.98599999999999977</v>
      </c>
      <c r="BF143" s="19">
        <v>1.0920000000000001</v>
      </c>
      <c r="BG143" s="19">
        <v>1.071</v>
      </c>
      <c r="BH143" s="19">
        <v>5</v>
      </c>
      <c r="BI143" s="20">
        <v>0.9</v>
      </c>
      <c r="BJ143" s="20">
        <v>4</v>
      </c>
      <c r="BK143" s="19">
        <v>0.56899999999999995</v>
      </c>
      <c r="BL143" s="19">
        <v>1.5</v>
      </c>
    </row>
    <row r="144" spans="1:64">
      <c r="A144" s="19" t="str">
        <f>VLOOKUP(B144,'Code matching'!$D$2:$E$251,2,FALSE)</f>
        <v>Malta</v>
      </c>
      <c r="B144" s="26" t="s">
        <v>312</v>
      </c>
      <c r="C144" s="26" t="s">
        <v>1107</v>
      </c>
      <c r="D144" s="19">
        <v>470</v>
      </c>
      <c r="E144" s="15">
        <f>_xlfn.IFNA(INDEX(Confirmedcases!E:E,MATCH(B144,Confirmedcases!D:D,0)),_xlfn.IFNA(INDEX(Confirmedcases!L:L,MATCH(B144,Confirmedcases!K:K,0)),0))</f>
        <v>989</v>
      </c>
      <c r="F144" s="15">
        <f>_xlfn.IFNA(INDEX(Confirmeddeaths!E:E,MATCH(B144,Confirmeddeaths!D:D,0)),_xlfn.IFNA(INDEX(Confirmeddeaths!L:L,MATCH(B144,Confirmeddeaths!K:K,0)),0))</f>
        <v>9</v>
      </c>
      <c r="G144" s="15" t="str">
        <f>_xlfn.IFNA(INDEX(Stringencyindex!$1:$1048576,MATCH(Data!$B144,Stringencyindex!B:B,0),MATCH(G$1,Stringencyindex!$1:$1,0)),"")</f>
        <v/>
      </c>
      <c r="H144" s="15" t="str">
        <f>_xlfn.IFNA(INDEX(Stringencyindex!$1:$1048576,MATCH(Data!$B144,Stringencyindex!B:B,0),MATCH(H$1,Stringencyindex!$1:$1,0)),"")</f>
        <v/>
      </c>
      <c r="I144" s="15">
        <f>_xlfn.IFNA(INDEX(Policy!D:D,MATCH(Data!B144,Policy!A:A,0)),"")</f>
        <v>15.361713439666197</v>
      </c>
      <c r="J144" s="19">
        <v>440.37200000000001</v>
      </c>
      <c r="K144" s="35">
        <v>14549.123369882343</v>
      </c>
      <c r="L144" s="19">
        <v>15246.663532118604</v>
      </c>
      <c r="M144" s="19">
        <v>0.43935778178217177</v>
      </c>
      <c r="N144" s="19">
        <v>0.16314388220587997</v>
      </c>
      <c r="O144" s="19">
        <v>0.18949982954268738</v>
      </c>
      <c r="P144" s="19">
        <v>1.4456728193639508</v>
      </c>
      <c r="Q144" s="19">
        <v>1.2320898066527055</v>
      </c>
      <c r="R144" s="19">
        <v>1.0433761002536178E-2</v>
      </c>
      <c r="S144" s="19">
        <v>7.7670446068924294E-3</v>
      </c>
      <c r="T144" s="19">
        <v>8.2537669700134278E-2</v>
      </c>
      <c r="U144" s="19">
        <v>3.7184842607787559E-2</v>
      </c>
      <c r="V144" s="19">
        <v>0.15197486200208862</v>
      </c>
      <c r="W144" s="19">
        <v>0.1251771594808295</v>
      </c>
      <c r="X144" s="19">
        <v>0.58492466059973147</v>
      </c>
      <c r="Y144" s="19">
        <v>1.7696043515848976</v>
      </c>
      <c r="Z144" s="19">
        <v>262.94551060199996</v>
      </c>
      <c r="AA144" s="19">
        <v>48.471469999999997</v>
      </c>
      <c r="AB144" s="19">
        <v>0</v>
      </c>
      <c r="AC144" s="35">
        <v>59.94</v>
      </c>
      <c r="AD144" s="35">
        <v>100</v>
      </c>
      <c r="AE144" s="19">
        <v>4.7</v>
      </c>
      <c r="AF144" s="19">
        <f t="shared" si="18"/>
        <v>2069.7483999999999</v>
      </c>
      <c r="AG144" s="19">
        <f t="shared" si="19"/>
        <v>440.37200000000001</v>
      </c>
      <c r="AH144" s="19" t="s">
        <v>672</v>
      </c>
      <c r="AI144" s="19">
        <v>13.866</v>
      </c>
      <c r="AJ144" s="19">
        <v>18073.401043239999</v>
      </c>
      <c r="AK144" s="19">
        <v>1009.0135429999999</v>
      </c>
      <c r="AL144" s="19">
        <v>856.48970499999996</v>
      </c>
      <c r="AM144" s="19">
        <v>1146.6031820000003</v>
      </c>
      <c r="AN144" s="19">
        <v>1183.64223036</v>
      </c>
      <c r="AO144" s="19">
        <v>1819.2725037800001</v>
      </c>
      <c r="AP144" s="19">
        <v>12058.379879100001</v>
      </c>
      <c r="AQ144" s="19">
        <v>2356.6182050000002</v>
      </c>
      <c r="AR144" s="35">
        <f t="shared" si="20"/>
        <v>4868.4179821400003</v>
      </c>
      <c r="AS144" s="35">
        <f t="shared" si="21"/>
        <v>3002.9147341400003</v>
      </c>
      <c r="AT144" s="19">
        <v>0</v>
      </c>
      <c r="AW144" s="20">
        <f t="shared" si="22"/>
        <v>15.361713439666197</v>
      </c>
      <c r="AX144" s="20">
        <f t="shared" si="23"/>
        <v>-7.6808567198330984</v>
      </c>
      <c r="AY144" s="47">
        <v>0</v>
      </c>
      <c r="AZ144" s="47">
        <v>0</v>
      </c>
      <c r="BA144" s="47">
        <v>0</v>
      </c>
      <c r="BB144" s="47">
        <v>0</v>
      </c>
      <c r="BC144" s="47">
        <f t="shared" si="24"/>
        <v>1</v>
      </c>
      <c r="BD144" s="19">
        <v>10.915206948935829</v>
      </c>
      <c r="BE144" s="19">
        <v>1.4249999999999998</v>
      </c>
      <c r="BF144" s="19">
        <v>1.2420000000000002</v>
      </c>
      <c r="BG144" s="19">
        <v>1.2600000000000002</v>
      </c>
      <c r="BH144" s="19">
        <v>5</v>
      </c>
      <c r="BI144" s="20">
        <v>-2.8140000000000001</v>
      </c>
      <c r="BJ144" s="20">
        <v>7.0179999999999998</v>
      </c>
      <c r="BK144" s="19">
        <v>0.58199999999999996</v>
      </c>
      <c r="BL144" s="19">
        <v>1.9330000000000001</v>
      </c>
    </row>
    <row r="145" spans="1:64">
      <c r="A145" s="19" t="str">
        <f>VLOOKUP(B145,'Code matching'!$D$2:$E$251,2,FALSE)</f>
        <v>Montenegro</v>
      </c>
      <c r="B145" s="26" t="s">
        <v>329</v>
      </c>
      <c r="C145" s="26" t="s">
        <v>1107</v>
      </c>
      <c r="D145" s="19">
        <v>499</v>
      </c>
      <c r="E145" s="15">
        <f>_xlfn.IFNA(INDEX(Confirmedcases!E:E,MATCH(B145,Confirmedcases!D:D,0)),_xlfn.IFNA(INDEX(Confirmedcases!L:L,MATCH(B145,Confirmedcases!K:K,0)),0))</f>
        <v>3665</v>
      </c>
      <c r="F145" s="15">
        <f>_xlfn.IFNA(INDEX(Confirmeddeaths!E:E,MATCH(B145,Confirmeddeaths!D:D,0)),_xlfn.IFNA(INDEX(Confirmeddeaths!L:L,MATCH(B145,Confirmeddeaths!K:K,0)),0))</f>
        <v>67</v>
      </c>
      <c r="G145" s="15" t="str">
        <f>_xlfn.IFNA(INDEX(Stringencyindex!$1:$1048576,MATCH(Data!$B145,Stringencyindex!B:B,0),MATCH(G$1,Stringencyindex!$1:$1,0)),"")</f>
        <v/>
      </c>
      <c r="H145" s="15" t="str">
        <f>_xlfn.IFNA(INDEX(Stringencyindex!$1:$1048576,MATCH(Data!$B145,Stringencyindex!B:B,0),MATCH(H$1,Stringencyindex!$1:$1,0)),"")</f>
        <v/>
      </c>
      <c r="I145" s="15">
        <f>_xlfn.IFNA(INDEX(Policy!D:D,MATCH(Data!B145,Policy!A:A,0)),"")</f>
        <v>3.2400442477876106</v>
      </c>
      <c r="J145" s="19">
        <v>627.98699999999997</v>
      </c>
      <c r="K145" s="35">
        <v>5506.9444033019572</v>
      </c>
      <c r="L145" s="19">
        <v>5672.1367096658114</v>
      </c>
      <c r="M145" s="19">
        <v>0.73439985589078571</v>
      </c>
      <c r="N145" s="19">
        <v>0.18504459451055408</v>
      </c>
      <c r="O145" s="19">
        <v>0.29249238172643693</v>
      </c>
      <c r="P145" s="19">
        <v>0.42875000268060287</v>
      </c>
      <c r="Q145" s="19">
        <v>0.66734296491841305</v>
      </c>
      <c r="R145" s="19">
        <v>8.2264604231975944E-2</v>
      </c>
      <c r="S145" s="19">
        <v>7.622996763480977E-2</v>
      </c>
      <c r="T145" s="19">
        <v>4.8677759734516865E-2</v>
      </c>
      <c r="U145" s="19">
        <v>6.9799380892247839E-2</v>
      </c>
      <c r="V145" s="19">
        <v>0.24394957518558691</v>
      </c>
      <c r="W145" s="19">
        <v>9.6037432618378216E-2</v>
      </c>
      <c r="X145" s="19">
        <v>0.38304127970248453</v>
      </c>
      <c r="Y145" s="19">
        <v>25.373854100884959</v>
      </c>
      <c r="Z145" s="19">
        <v>1376.2778464319999</v>
      </c>
      <c r="AA145" s="19">
        <v>17.157299999999999</v>
      </c>
      <c r="AB145" s="19">
        <v>0</v>
      </c>
      <c r="AC145" s="35" t="s">
        <v>672</v>
      </c>
      <c r="AD145" s="35">
        <v>52.3</v>
      </c>
      <c r="AE145" s="19">
        <v>4</v>
      </c>
      <c r="AF145" s="19">
        <f t="shared" si="18"/>
        <v>2511.9479999999999</v>
      </c>
      <c r="AG145" s="19">
        <f t="shared" si="19"/>
        <v>627.98699999999997</v>
      </c>
      <c r="AH145" s="19" t="s">
        <v>672</v>
      </c>
      <c r="AI145" s="19">
        <v>21.34</v>
      </c>
      <c r="AJ145" s="19">
        <v>2298.0733580000001</v>
      </c>
      <c r="AK145" s="19">
        <v>96.958149999999989</v>
      </c>
      <c r="AL145" s="19">
        <v>41.531461999999998</v>
      </c>
      <c r="AM145" s="19">
        <v>327.50774600000005</v>
      </c>
      <c r="AN145" s="19">
        <v>372.767</v>
      </c>
      <c r="AO145" s="19">
        <v>1170.943</v>
      </c>
      <c r="AP145" s="19">
        <v>288.36599999999999</v>
      </c>
      <c r="AQ145" s="19">
        <v>322.01792899999998</v>
      </c>
      <c r="AR145" s="35">
        <f t="shared" si="20"/>
        <v>1682.1996119999999</v>
      </c>
      <c r="AS145" s="35">
        <f t="shared" si="21"/>
        <v>1543.71</v>
      </c>
      <c r="AT145" s="19">
        <v>0</v>
      </c>
      <c r="AW145" s="20">
        <f t="shared" si="22"/>
        <v>3.2400442477876106</v>
      </c>
      <c r="AX145" s="20">
        <f t="shared" si="23"/>
        <v>-1.6200221238938053</v>
      </c>
      <c r="AY145" s="47">
        <v>0</v>
      </c>
      <c r="AZ145" s="47">
        <v>0</v>
      </c>
      <c r="BA145" s="47">
        <v>0</v>
      </c>
      <c r="BB145" s="47">
        <v>0</v>
      </c>
      <c r="BC145" s="47">
        <f t="shared" si="24"/>
        <v>1</v>
      </c>
      <c r="BD145" s="19">
        <v>51.2</v>
      </c>
      <c r="BE145" s="19">
        <v>2.2190000000000003</v>
      </c>
      <c r="BF145" s="19">
        <v>2.4350000000000001</v>
      </c>
      <c r="BG145" s="19">
        <v>2.097</v>
      </c>
      <c r="BH145" s="19">
        <v>5</v>
      </c>
      <c r="BI145" s="20">
        <v>-5.6</v>
      </c>
      <c r="BJ145" s="20">
        <v>4.8</v>
      </c>
      <c r="BK145" s="19">
        <v>0.65900000000000003</v>
      </c>
      <c r="BL145" s="19">
        <v>0.88</v>
      </c>
    </row>
    <row r="146" spans="1:64">
      <c r="A146" s="19" t="str">
        <f>VLOOKUP(B146,'Code matching'!$D$2:$E$251,2,FALSE)</f>
        <v>Mozambique</v>
      </c>
      <c r="B146" s="26" t="s">
        <v>335</v>
      </c>
      <c r="C146" s="26" t="s">
        <v>1107</v>
      </c>
      <c r="D146" s="19">
        <v>508</v>
      </c>
      <c r="E146" s="15">
        <f>_xlfn.IFNA(INDEX(Confirmedcases!E:E,MATCH(B146,Confirmedcases!D:D,0)),_xlfn.IFNA(INDEX(Confirmedcases!L:L,MATCH(B146,Confirmedcases!K:K,0)),0))</f>
        <v>2269</v>
      </c>
      <c r="F146" s="15">
        <f>_xlfn.IFNA(INDEX(Confirmeddeaths!E:E,MATCH(B146,Confirmeddeaths!D:D,0)),_xlfn.IFNA(INDEX(Confirmeddeaths!L:L,MATCH(B146,Confirmeddeaths!K:K,0)),0))</f>
        <v>16</v>
      </c>
      <c r="G146" s="15">
        <f>_xlfn.IFNA(INDEX(Stringencyindex!$1:$1048576,MATCH(Data!$B146,Stringencyindex!B:B,0),MATCH(G$1,Stringencyindex!$1:$1,0)),"")</f>
        <v>34.971134142275055</v>
      </c>
      <c r="H146" s="15">
        <f>_xlfn.IFNA(INDEX(Stringencyindex!$1:$1048576,MATCH(Data!$B146,Stringencyindex!B:B,0),MATCH(H$1,Stringencyindex!$1:$1,0)),"")</f>
        <v>-28.873966330690585</v>
      </c>
      <c r="I146" s="15">
        <f>_xlfn.IFNA(INDEX(Policy!D:D,MATCH(Data!B146,Policy!A:A,0)),"")</f>
        <v>0.1</v>
      </c>
      <c r="J146" s="19">
        <v>30366.036</v>
      </c>
      <c r="K146" s="35">
        <v>14716.757211358397</v>
      </c>
      <c r="L146" s="19">
        <v>14937.507561673125</v>
      </c>
      <c r="M146" s="19">
        <v>0.65408993228517176</v>
      </c>
      <c r="N146" s="19">
        <v>0.22028398458590512</v>
      </c>
      <c r="O146" s="19">
        <v>0.2718147385028018</v>
      </c>
      <c r="P146" s="19">
        <v>0.47761240865711935</v>
      </c>
      <c r="Q146" s="19">
        <v>0.84224421355793966</v>
      </c>
      <c r="R146" s="19">
        <v>0.27364478290404348</v>
      </c>
      <c r="S146" s="19">
        <v>0.1573027487954772</v>
      </c>
      <c r="T146" s="19">
        <v>9.8320775055985299E-2</v>
      </c>
      <c r="U146" s="19">
        <v>1.5938603645997747E-2</v>
      </c>
      <c r="V146" s="19">
        <v>0.12581277027437293</v>
      </c>
      <c r="W146" s="19">
        <v>0.10091322142551394</v>
      </c>
      <c r="X146" s="19">
        <v>0.22806709789860938</v>
      </c>
      <c r="Y146" s="19">
        <v>1.6301221066189624</v>
      </c>
      <c r="Z146" s="19">
        <v>246.034329552</v>
      </c>
      <c r="AA146" s="19">
        <v>2.7890160000000002</v>
      </c>
      <c r="AB146" s="19">
        <v>8.8672970384076663E-2</v>
      </c>
      <c r="AC146" s="35">
        <v>84.5</v>
      </c>
      <c r="AD146" s="35">
        <v>17.3</v>
      </c>
      <c r="AE146" s="19">
        <v>0.7</v>
      </c>
      <c r="AF146" s="19">
        <f t="shared" si="18"/>
        <v>21256.225199999997</v>
      </c>
      <c r="AG146" s="19">
        <f t="shared" si="19"/>
        <v>30366.036</v>
      </c>
      <c r="AH146" s="19">
        <v>86.71</v>
      </c>
      <c r="AI146" s="19">
        <v>85.486000000000004</v>
      </c>
      <c r="AJ146" s="19">
        <v>5868.8291998300001</v>
      </c>
      <c r="AK146" s="19">
        <v>2317.0898390000002</v>
      </c>
      <c r="AL146" s="19">
        <v>47.156870000000005</v>
      </c>
      <c r="AM146" s="19">
        <v>2831.3328240000001</v>
      </c>
      <c r="AN146" s="19">
        <v>383.71621333000002</v>
      </c>
      <c r="AO146" s="19">
        <v>241.83174939</v>
      </c>
      <c r="AP146" s="19">
        <v>47.701704110000009</v>
      </c>
      <c r="AQ146" s="19">
        <v>1409.712726</v>
      </c>
      <c r="AR146" s="35">
        <f t="shared" si="20"/>
        <v>2989.7946717200002</v>
      </c>
      <c r="AS146" s="35">
        <f t="shared" si="21"/>
        <v>625.54796271999999</v>
      </c>
      <c r="AT146" s="19">
        <v>0</v>
      </c>
      <c r="AW146" s="20">
        <f t="shared" si="22"/>
        <v>0.1</v>
      </c>
      <c r="AX146" s="20">
        <f t="shared" si="23"/>
        <v>-0.05</v>
      </c>
      <c r="AY146" s="47">
        <v>0</v>
      </c>
      <c r="AZ146" s="47">
        <v>0</v>
      </c>
      <c r="BA146" s="47">
        <v>0</v>
      </c>
      <c r="BB146" s="47">
        <v>0</v>
      </c>
      <c r="BC146" s="47">
        <f t="shared" si="24"/>
        <v>1</v>
      </c>
      <c r="BD146" s="19">
        <v>51.2</v>
      </c>
      <c r="BE146" s="19">
        <v>3.9659999999999997</v>
      </c>
      <c r="BF146" s="19">
        <v>3.7759999999999998</v>
      </c>
      <c r="BG146" s="19">
        <v>3.2389999999999999</v>
      </c>
      <c r="BH146" s="19">
        <v>4.1473334007679998</v>
      </c>
      <c r="BI146" s="20">
        <v>1.3</v>
      </c>
      <c r="BJ146" s="20">
        <v>3.6</v>
      </c>
      <c r="BK146" s="19">
        <v>5.194</v>
      </c>
      <c r="BL146" s="19">
        <v>5.7060000000000004</v>
      </c>
    </row>
    <row r="147" spans="1:64">
      <c r="A147" s="19" t="str">
        <f>VLOOKUP(B147,'Code matching'!$D$2:$E$251,2,FALSE)</f>
        <v>Mauritania</v>
      </c>
      <c r="B147" s="26" t="s">
        <v>317</v>
      </c>
      <c r="C147" s="26" t="s">
        <v>1107</v>
      </c>
      <c r="D147" s="19">
        <v>478</v>
      </c>
      <c r="E147" s="15">
        <f>_xlfn.IFNA(INDEX(Confirmedcases!E:E,MATCH(B147,Confirmedcases!D:D,0)),_xlfn.IFNA(INDEX(Confirmedcases!L:L,MATCH(B147,Confirmedcases!K:K,0)),0))</f>
        <v>6510</v>
      </c>
      <c r="F147" s="15">
        <f>_xlfn.IFNA(INDEX(Confirmeddeaths!E:E,MATCH(B147,Confirmeddeaths!D:D,0)),_xlfn.IFNA(INDEX(Confirmeddeaths!L:L,MATCH(B147,Confirmeddeaths!K:K,0)),0))</f>
        <v>157</v>
      </c>
      <c r="G147" s="15">
        <f>_xlfn.IFNA(INDEX(Stringencyindex!$1:$1048576,MATCH(Data!$B147,Stringencyindex!B:B,0),MATCH(G$1,Stringencyindex!$1:$1,0)),"")</f>
        <v>33.594849911835091</v>
      </c>
      <c r="H147" s="15">
        <f>_xlfn.IFNA(INDEX(Stringencyindex!$1:$1048576,MATCH(Data!$B147,Stringencyindex!B:B,0),MATCH(H$1,Stringencyindex!$1:$1,0)),"")</f>
        <v>-29.529614026977914</v>
      </c>
      <c r="I147" s="15">
        <f>_xlfn.IFNA(INDEX(Policy!D:D,MATCH(Data!B147,Policy!A:A,0)),"")</f>
        <v>6.0875000000000004</v>
      </c>
      <c r="J147" s="19">
        <v>4525.6959999999999</v>
      </c>
      <c r="K147" s="35">
        <v>7619.6643852287852</v>
      </c>
      <c r="L147" s="19">
        <v>7939.6909461425648</v>
      </c>
      <c r="M147" s="19">
        <v>0.56166276764330658</v>
      </c>
      <c r="N147" s="19">
        <v>0.1143251425044256</v>
      </c>
      <c r="O147" s="19">
        <v>0.35385091169422239</v>
      </c>
      <c r="P147" s="19">
        <v>0.37434595250248071</v>
      </c>
      <c r="Q147" s="19">
        <v>0.39071741215058303</v>
      </c>
      <c r="R147" s="19">
        <v>0.24127553163419127</v>
      </c>
      <c r="S147" s="19">
        <v>0.12591769472355943</v>
      </c>
      <c r="T147" s="19">
        <v>8.0450089907835837E-2</v>
      </c>
      <c r="U147" s="19">
        <v>6.1861911159597611E-2</v>
      </c>
      <c r="V147" s="19">
        <v>0.15760028533508857</v>
      </c>
      <c r="W147" s="19">
        <v>6.746630455341518E-2</v>
      </c>
      <c r="X147" s="19">
        <v>0.26542818268631202</v>
      </c>
      <c r="Y147" s="19">
        <v>1.0686932578304724</v>
      </c>
      <c r="Z147" s="19">
        <v>60.391855999999997</v>
      </c>
      <c r="AA147" s="19">
        <v>7.6233000000000004</v>
      </c>
      <c r="AB147" s="19">
        <v>0.16847991996853925</v>
      </c>
      <c r="AC147" s="35">
        <v>86.2</v>
      </c>
      <c r="AD147" s="35">
        <v>9.3000000000000007</v>
      </c>
      <c r="AE147" s="19" t="s">
        <v>672</v>
      </c>
      <c r="AF147" s="19" t="str">
        <f t="shared" si="18"/>
        <v/>
      </c>
      <c r="AG147" s="19" t="str">
        <f t="shared" si="19"/>
        <v/>
      </c>
      <c r="AH147" s="19">
        <v>89.43</v>
      </c>
      <c r="AI147" s="19">
        <v>54.857999999999997</v>
      </c>
      <c r="AJ147" s="19">
        <v>2052.485334</v>
      </c>
      <c r="AK147" s="19">
        <v>82.809005999999997</v>
      </c>
      <c r="AL147" s="19">
        <v>50.287828000000005</v>
      </c>
      <c r="AM147" s="19">
        <v>1752.1815000000001</v>
      </c>
      <c r="AN147" s="19">
        <v>56.011000000000003</v>
      </c>
      <c r="AO147" s="19">
        <v>22.483000000000001</v>
      </c>
      <c r="AP147" s="19">
        <v>88.712999999999994</v>
      </c>
      <c r="AQ147" s="19">
        <v>216.190922</v>
      </c>
      <c r="AR147" s="35">
        <f t="shared" si="20"/>
        <v>211.59083400000003</v>
      </c>
      <c r="AS147" s="35">
        <f t="shared" si="21"/>
        <v>78.494</v>
      </c>
      <c r="AT147" s="19">
        <v>0</v>
      </c>
      <c r="AW147" s="20">
        <f t="shared" si="22"/>
        <v>6.0875000000000004</v>
      </c>
      <c r="AX147" s="20">
        <f t="shared" si="23"/>
        <v>-3.0437500000000002</v>
      </c>
      <c r="AY147" s="47">
        <v>0</v>
      </c>
      <c r="AZ147" s="47">
        <v>0</v>
      </c>
      <c r="BA147" s="47">
        <v>0</v>
      </c>
      <c r="BB147" s="47">
        <v>0</v>
      </c>
      <c r="BC147" s="47">
        <f t="shared" si="24"/>
        <v>1</v>
      </c>
      <c r="BD147" s="19">
        <v>51.2</v>
      </c>
      <c r="BE147" s="19">
        <v>1.5590000000000002</v>
      </c>
      <c r="BF147" s="19">
        <v>1.359</v>
      </c>
      <c r="BG147" s="19">
        <v>1.2959999999999998</v>
      </c>
      <c r="BH147" s="19">
        <v>5</v>
      </c>
      <c r="BI147" s="20">
        <v>-2</v>
      </c>
      <c r="BJ147" s="20">
        <v>4.2</v>
      </c>
      <c r="BK147" s="19">
        <v>3.851</v>
      </c>
      <c r="BL147" s="19">
        <v>4.5</v>
      </c>
    </row>
    <row r="148" spans="1:64">
      <c r="A148" s="19" t="str">
        <f>VLOOKUP(B148,'Code matching'!$D$2:$E$251,2,FALSE)</f>
        <v>Mauritius</v>
      </c>
      <c r="B148" s="26" t="s">
        <v>319</v>
      </c>
      <c r="C148" s="26" t="s">
        <v>1107</v>
      </c>
      <c r="D148" s="19">
        <v>480</v>
      </c>
      <c r="E148" s="15">
        <f>_xlfn.IFNA(INDEX(Confirmedcases!E:E,MATCH(B148,Confirmedcases!D:D,0)),_xlfn.IFNA(INDEX(Confirmedcases!L:L,MATCH(B148,Confirmedcases!K:K,0)),0))</f>
        <v>344</v>
      </c>
      <c r="F148" s="15">
        <f>_xlfn.IFNA(INDEX(Confirmeddeaths!E:E,MATCH(B148,Confirmeddeaths!D:D,0)),_xlfn.IFNA(INDEX(Confirmeddeaths!L:L,MATCH(B148,Confirmeddeaths!K:K,0)),0))</f>
        <v>10</v>
      </c>
      <c r="G148" s="15">
        <f>_xlfn.IFNA(INDEX(Stringencyindex!$1:$1048576,MATCH(Data!$B148,Stringencyindex!B:B,0),MATCH(G$1,Stringencyindex!$1:$1,0)),"")</f>
        <v>27.235040601172507</v>
      </c>
      <c r="H148" s="15">
        <f>_xlfn.IFNA(INDEX(Stringencyindex!$1:$1048576,MATCH(Data!$B148,Stringencyindex!B:B,0),MATCH(H$1,Stringencyindex!$1:$1,0)),"")</f>
        <v>-24.186456695380272</v>
      </c>
      <c r="I148" s="15">
        <f>_xlfn.IFNA(INDEX(Policy!D:D,MATCH(Data!B148,Policy!A:A,0)),"")</f>
        <v>2.52</v>
      </c>
      <c r="J148" s="19">
        <v>1269.6679999999999</v>
      </c>
      <c r="K148" s="35">
        <v>14220.327720060293</v>
      </c>
      <c r="L148" s="19">
        <v>14718.03844871298</v>
      </c>
      <c r="M148" s="19">
        <v>0.75632616944249309</v>
      </c>
      <c r="N148" s="19">
        <v>0.15275645050657019</v>
      </c>
      <c r="O148" s="19">
        <v>0.18717296745061224</v>
      </c>
      <c r="P148" s="19">
        <v>0.40664872067457036</v>
      </c>
      <c r="Q148" s="19">
        <v>0.54188606988989951</v>
      </c>
      <c r="R148" s="19">
        <v>3.1634259707334113E-2</v>
      </c>
      <c r="S148" s="19">
        <v>2.4689405438326074E-2</v>
      </c>
      <c r="T148" s="19">
        <v>0.12945236684504854</v>
      </c>
      <c r="U148" s="19">
        <v>4.6380862228915805E-2</v>
      </c>
      <c r="V148" s="19">
        <v>0.19577312846564043</v>
      </c>
      <c r="W148" s="19">
        <v>0.10660422120611959</v>
      </c>
      <c r="X148" s="19">
        <v>0.46546575610861546</v>
      </c>
      <c r="Y148" s="19">
        <v>1.2422764227642278</v>
      </c>
      <c r="Z148" s="19">
        <v>178.77600000000001</v>
      </c>
      <c r="AA148" s="19">
        <v>15.66067</v>
      </c>
      <c r="AB148" s="19">
        <v>1.5206028542334266E-2</v>
      </c>
      <c r="AC148" s="35">
        <v>61.53</v>
      </c>
      <c r="AD148" s="35">
        <v>100</v>
      </c>
      <c r="AE148" s="19">
        <v>3.4</v>
      </c>
      <c r="AF148" s="19">
        <f t="shared" si="18"/>
        <v>4316.8711999999996</v>
      </c>
      <c r="AG148" s="19">
        <f t="shared" si="19"/>
        <v>1269.6679999999999</v>
      </c>
      <c r="AH148" s="19">
        <v>52.39</v>
      </c>
      <c r="AI148" s="19">
        <v>20.411000000000001</v>
      </c>
      <c r="AJ148" s="19">
        <v>5557.961824</v>
      </c>
      <c r="AK148" s="19">
        <v>21.866906</v>
      </c>
      <c r="AL148" s="19">
        <v>81.484701999999999</v>
      </c>
      <c r="AM148" s="19">
        <v>2269.0802159999998</v>
      </c>
      <c r="AN148" s="19">
        <v>416.14600000000002</v>
      </c>
      <c r="AO148" s="19">
        <v>1890.66</v>
      </c>
      <c r="AP148" s="19">
        <v>878.72399999999993</v>
      </c>
      <c r="AQ148" s="19">
        <v>1131.7953009999999</v>
      </c>
      <c r="AR148" s="35">
        <f t="shared" si="20"/>
        <v>2410.1576080000004</v>
      </c>
      <c r="AS148" s="35">
        <f t="shared" si="21"/>
        <v>2306.806</v>
      </c>
      <c r="AT148" s="19">
        <v>0</v>
      </c>
      <c r="AW148" s="20">
        <f t="shared" si="22"/>
        <v>2.52</v>
      </c>
      <c r="AX148" s="20">
        <f t="shared" si="23"/>
        <v>-1.26</v>
      </c>
      <c r="AY148" s="47">
        <v>0</v>
      </c>
      <c r="AZ148" s="47">
        <v>0</v>
      </c>
      <c r="BA148" s="47">
        <v>0</v>
      </c>
      <c r="BB148" s="47">
        <v>0</v>
      </c>
      <c r="BC148" s="47">
        <f t="shared" si="24"/>
        <v>1</v>
      </c>
      <c r="BD148" s="19">
        <v>13.548567951373933</v>
      </c>
      <c r="BE148" s="19">
        <v>2.5869999999999997</v>
      </c>
      <c r="BF148" s="19">
        <v>2.7370000000000001</v>
      </c>
      <c r="BG148" s="19">
        <v>2.7570000000000001</v>
      </c>
      <c r="BH148" s="19">
        <v>5</v>
      </c>
      <c r="BI148" s="20">
        <v>-6.8</v>
      </c>
      <c r="BJ148" s="20">
        <v>6.4</v>
      </c>
      <c r="BK148" s="19">
        <v>4.6840000000000002</v>
      </c>
      <c r="BL148" s="19">
        <v>6.9669999999999996</v>
      </c>
    </row>
    <row r="149" spans="1:64">
      <c r="A149" s="19" t="str">
        <f>VLOOKUP(B149,'Code matching'!$D$2:$E$251,2,FALSE)</f>
        <v>Malawi</v>
      </c>
      <c r="B149" s="26" t="s">
        <v>306</v>
      </c>
      <c r="C149" s="26" t="s">
        <v>1107</v>
      </c>
      <c r="D149" s="19">
        <v>454</v>
      </c>
      <c r="E149" s="15">
        <f>_xlfn.IFNA(INDEX(Confirmedcases!E:E,MATCH(B149,Confirmedcases!D:D,0)),_xlfn.IFNA(INDEX(Confirmedcases!L:L,MATCH(B149,Confirmedcases!K:K,0)),0))</f>
        <v>4658</v>
      </c>
      <c r="F149" s="15">
        <f>_xlfn.IFNA(INDEX(Confirmeddeaths!E:E,MATCH(B149,Confirmeddeaths!D:D,0)),_xlfn.IFNA(INDEX(Confirmeddeaths!L:L,MATCH(B149,Confirmeddeaths!K:K,0)),0))</f>
        <v>146</v>
      </c>
      <c r="G149" s="15">
        <f>_xlfn.IFNA(INDEX(Stringencyindex!$1:$1048576,MATCH(Data!$B149,Stringencyindex!B:B,0),MATCH(G$1,Stringencyindex!$1:$1,0)),"")</f>
        <v>35.655734754346128</v>
      </c>
      <c r="H149" s="15">
        <f>_xlfn.IFNA(INDEX(Stringencyindex!$1:$1048576,MATCH(Data!$B149,Stringencyindex!B:B,0),MATCH(H$1,Stringencyindex!$1:$1,0)),"")</f>
        <v>-27.694323701387958</v>
      </c>
      <c r="I149" s="15">
        <f>_xlfn.IFNA(INDEX(Policy!D:D,MATCH(Data!B149,Policy!A:A,0)),"")</f>
        <v>0.85</v>
      </c>
      <c r="J149" s="19">
        <v>18628.746999999999</v>
      </c>
      <c r="K149" s="35">
        <v>7196.1708160036442</v>
      </c>
      <c r="L149" s="19">
        <v>7498.4156005298091</v>
      </c>
      <c r="M149" s="19">
        <v>0.85983995105509292</v>
      </c>
      <c r="N149" s="19">
        <v>9.4712334106861723E-2</v>
      </c>
      <c r="O149" s="19">
        <v>0.1293428170372958</v>
      </c>
      <c r="P149" s="19">
        <v>0.18632765216562122</v>
      </c>
      <c r="Q149" s="19">
        <v>0.37193859061241763</v>
      </c>
      <c r="R149" s="19">
        <v>0.31009368029059708</v>
      </c>
      <c r="S149" s="19">
        <v>2.3224535963923217E-2</v>
      </c>
      <c r="T149" s="19">
        <v>0.10372787427795455</v>
      </c>
      <c r="U149" s="19">
        <v>3.225230155571604E-2</v>
      </c>
      <c r="V149" s="19">
        <v>0.20485020538571516</v>
      </c>
      <c r="W149" s="19">
        <v>8.4201784363078208E-2</v>
      </c>
      <c r="X149" s="19">
        <v>0.24164961816279976</v>
      </c>
      <c r="Y149" s="19">
        <v>2.4141318449215636</v>
      </c>
      <c r="Z149" s="19">
        <v>181.590997375</v>
      </c>
      <c r="AA149" s="19">
        <v>2.1291069999999999</v>
      </c>
      <c r="AB149" s="19">
        <v>6.9571320619661904E-3</v>
      </c>
      <c r="AC149" s="35">
        <v>84.03</v>
      </c>
      <c r="AD149" s="35">
        <v>2.2623700000000002</v>
      </c>
      <c r="AE149" s="19">
        <v>1.3</v>
      </c>
      <c r="AF149" s="19">
        <f t="shared" si="18"/>
        <v>24217.3711</v>
      </c>
      <c r="AG149" s="19">
        <f t="shared" si="19"/>
        <v>18628.746999999999</v>
      </c>
      <c r="AH149" s="19" t="s">
        <v>672</v>
      </c>
      <c r="AI149" s="19">
        <v>60.15</v>
      </c>
      <c r="AJ149" s="19">
        <v>1203.52473764</v>
      </c>
      <c r="AK149" s="19">
        <v>0.38058900000000001</v>
      </c>
      <c r="AL149" s="19">
        <v>34.301413000000004</v>
      </c>
      <c r="AM149" s="19">
        <v>1011.3179990000001</v>
      </c>
      <c r="AN149" s="19">
        <v>23.952000000000002</v>
      </c>
      <c r="AO149" s="19">
        <v>31.071999999999999</v>
      </c>
      <c r="AP149" s="19">
        <v>102.50073663999999</v>
      </c>
      <c r="AQ149" s="19">
        <v>324.58783899999997</v>
      </c>
      <c r="AR149" s="35">
        <f t="shared" si="20"/>
        <v>89.706001999999998</v>
      </c>
      <c r="AS149" s="35">
        <f t="shared" si="21"/>
        <v>55.024000000000001</v>
      </c>
      <c r="AT149" s="19">
        <v>0</v>
      </c>
      <c r="AW149" s="20">
        <f t="shared" si="22"/>
        <v>0.85</v>
      </c>
      <c r="AX149" s="20">
        <f t="shared" si="23"/>
        <v>-0.42499999999999999</v>
      </c>
      <c r="AY149" s="47">
        <v>0</v>
      </c>
      <c r="AZ149" s="47">
        <v>0</v>
      </c>
      <c r="BA149" s="47">
        <v>0</v>
      </c>
      <c r="BB149" s="47">
        <v>0</v>
      </c>
      <c r="BC149" s="47">
        <f t="shared" si="24"/>
        <v>1</v>
      </c>
      <c r="BD149" s="19">
        <v>51.2</v>
      </c>
      <c r="BE149" s="19">
        <v>4.3940000000000001</v>
      </c>
      <c r="BF149" s="19">
        <v>3.5429999999999997</v>
      </c>
      <c r="BG149" s="19">
        <v>3.3769999999999998</v>
      </c>
      <c r="BH149" s="19">
        <v>5</v>
      </c>
      <c r="BI149" s="20">
        <v>2</v>
      </c>
      <c r="BJ149" s="20">
        <v>3.5</v>
      </c>
      <c r="BK149" s="19">
        <v>14.010999999999999</v>
      </c>
      <c r="BL149" s="19">
        <v>10.708</v>
      </c>
    </row>
    <row r="150" spans="1:64">
      <c r="A150" s="19" t="str">
        <f>VLOOKUP(B150,'Code matching'!$D$2:$E$251,2,FALSE)</f>
        <v>Namibia</v>
      </c>
      <c r="B150" s="26" t="s">
        <v>338</v>
      </c>
      <c r="C150" s="26" t="s">
        <v>1107</v>
      </c>
      <c r="D150" s="19">
        <v>516</v>
      </c>
      <c r="E150" s="15">
        <f>_xlfn.IFNA(INDEX(Confirmedcases!E:E,MATCH(B150,Confirmedcases!D:D,0)),_xlfn.IFNA(INDEX(Confirmedcases!L:L,MATCH(B150,Confirmedcases!K:K,0)),0))</f>
        <v>2949</v>
      </c>
      <c r="F150" s="15">
        <f>_xlfn.IFNA(INDEX(Confirmeddeaths!E:E,MATCH(B150,Confirmeddeaths!D:D,0)),_xlfn.IFNA(INDEX(Confirmeddeaths!L:L,MATCH(B150,Confirmeddeaths!K:K,0)),0))</f>
        <v>19</v>
      </c>
      <c r="G150" s="15">
        <f>_xlfn.IFNA(INDEX(Stringencyindex!$1:$1048576,MATCH(Data!$B150,Stringencyindex!B:B,0),MATCH(G$1,Stringencyindex!$1:$1,0)),"")</f>
        <v>35.640706474328042</v>
      </c>
      <c r="H150" s="15">
        <f>_xlfn.IFNA(INDEX(Stringencyindex!$1:$1048576,MATCH(Data!$B150,Stringencyindex!B:B,0),MATCH(H$1,Stringencyindex!$1:$1,0)),"")</f>
        <v>-29.034526264977455</v>
      </c>
      <c r="I150" s="15">
        <f>_xlfn.IFNA(INDEX(Policy!D:D,MATCH(Data!B150,Policy!A:A,0)),"")</f>
        <v>4.25</v>
      </c>
      <c r="J150" s="19">
        <v>2494.5300000000002</v>
      </c>
      <c r="K150" s="35">
        <v>14518.59344627101</v>
      </c>
      <c r="L150" s="19">
        <v>14373.396705104235</v>
      </c>
      <c r="M150" s="19">
        <v>0.70119378578864866</v>
      </c>
      <c r="N150" s="19">
        <v>0.23499960884278784</v>
      </c>
      <c r="O150" s="19">
        <v>0.12606054633781702</v>
      </c>
      <c r="P150" s="19">
        <v>0.3873166745384955</v>
      </c>
      <c r="Q150" s="19">
        <v>0.44919189034586593</v>
      </c>
      <c r="R150" s="19">
        <v>7.6287669946872264E-2</v>
      </c>
      <c r="S150" s="19">
        <v>0.1795692590554564</v>
      </c>
      <c r="T150" s="19">
        <v>0.1073173087213415</v>
      </c>
      <c r="U150" s="19">
        <v>2.4439270907748722E-2</v>
      </c>
      <c r="V150" s="19">
        <v>0.13015875884616596</v>
      </c>
      <c r="W150" s="19">
        <v>4.3808648379719747E-2</v>
      </c>
      <c r="X150" s="19">
        <v>0.43841908413717062</v>
      </c>
      <c r="Y150" s="19">
        <v>0.3713055495003591</v>
      </c>
      <c r="Z150" s="19">
        <v>53.349181352211595</v>
      </c>
      <c r="AA150" s="19">
        <v>11.214779999999999</v>
      </c>
      <c r="AB150" s="19">
        <v>0</v>
      </c>
      <c r="AC150" s="35">
        <v>71</v>
      </c>
      <c r="AD150" s="35">
        <v>98.4</v>
      </c>
      <c r="AE150" s="19" t="s">
        <v>672</v>
      </c>
      <c r="AF150" s="19" t="str">
        <f t="shared" si="18"/>
        <v/>
      </c>
      <c r="AG150" s="19" t="str">
        <f t="shared" si="19"/>
        <v/>
      </c>
      <c r="AH150" s="19">
        <v>46.97</v>
      </c>
      <c r="AI150" s="19">
        <v>37.095999999999997</v>
      </c>
      <c r="AJ150" s="19">
        <v>6155.0632730000007</v>
      </c>
      <c r="AK150" s="19">
        <v>29.596073000000001</v>
      </c>
      <c r="AL150" s="19">
        <v>985.22026500000004</v>
      </c>
      <c r="AM150" s="19">
        <v>4380.3439350000008</v>
      </c>
      <c r="AN150" s="19">
        <v>116.242</v>
      </c>
      <c r="AO150" s="19">
        <v>379.56900000000002</v>
      </c>
      <c r="AP150" s="19">
        <v>264.09200000000004</v>
      </c>
      <c r="AQ150" s="19">
        <v>827.27152599999999</v>
      </c>
      <c r="AR150" s="35">
        <f t="shared" si="20"/>
        <v>1510.627338</v>
      </c>
      <c r="AS150" s="35">
        <f t="shared" si="21"/>
        <v>495.81100000000004</v>
      </c>
      <c r="AT150" s="19">
        <v>0</v>
      </c>
      <c r="AW150" s="20">
        <f t="shared" si="22"/>
        <v>4.25</v>
      </c>
      <c r="AX150" s="20">
        <f t="shared" si="23"/>
        <v>-2.125</v>
      </c>
      <c r="AY150" s="47">
        <v>0</v>
      </c>
      <c r="AZ150" s="47">
        <v>0</v>
      </c>
      <c r="BA150" s="47">
        <v>0</v>
      </c>
      <c r="BB150" s="47">
        <v>0</v>
      </c>
      <c r="BC150" s="47">
        <f t="shared" si="24"/>
        <v>1</v>
      </c>
      <c r="BD150" s="19">
        <v>51.2</v>
      </c>
      <c r="BE150" s="19">
        <v>3.4780000000000002</v>
      </c>
      <c r="BF150" s="19">
        <v>3.6720000000000006</v>
      </c>
      <c r="BG150" s="19">
        <v>3.7130000000000001</v>
      </c>
      <c r="BH150" s="19">
        <v>4.7244000358719962</v>
      </c>
      <c r="BI150" s="20">
        <v>-4.8</v>
      </c>
      <c r="BJ150" s="20">
        <v>3</v>
      </c>
      <c r="BK150" s="19">
        <v>2.4319999999999999</v>
      </c>
      <c r="BL150" s="19">
        <v>3.1629999999999998</v>
      </c>
    </row>
    <row r="151" spans="1:64">
      <c r="A151" s="19" t="str">
        <f>VLOOKUP(B151,'Code matching'!$D$2:$E$251,2,FALSE)</f>
        <v>Niger</v>
      </c>
      <c r="B151" s="26" t="s">
        <v>348</v>
      </c>
      <c r="C151" s="26" t="s">
        <v>1107</v>
      </c>
      <c r="D151" s="19">
        <v>562</v>
      </c>
      <c r="E151" s="15">
        <f>_xlfn.IFNA(INDEX(Confirmedcases!E:E,MATCH(B151,Confirmedcases!D:D,0)),_xlfn.IFNA(INDEX(Confirmedcases!L:L,MATCH(B151,Confirmedcases!K:K,0)),0))</f>
        <v>1158</v>
      </c>
      <c r="F151" s="15">
        <f>_xlfn.IFNA(INDEX(Confirmeddeaths!E:E,MATCH(B151,Confirmeddeaths!D:D,0)),_xlfn.IFNA(INDEX(Confirmeddeaths!L:L,MATCH(B151,Confirmeddeaths!K:K,0)),0))</f>
        <v>69</v>
      </c>
      <c r="G151" s="15">
        <f>_xlfn.IFNA(INDEX(Stringencyindex!$1:$1048576,MATCH(Data!$B151,Stringencyindex!B:B,0),MATCH(G$1,Stringencyindex!$1:$1,0)),"")</f>
        <v>20.309958418096578</v>
      </c>
      <c r="H151" s="15">
        <f>_xlfn.IFNA(INDEX(Stringencyindex!$1:$1048576,MATCH(Data!$B151,Stringencyindex!B:B,0),MATCH(H$1,Stringencyindex!$1:$1,0)),"")</f>
        <v>-17.261374512304343</v>
      </c>
      <c r="I151" s="15">
        <f>_xlfn.IFNA(INDEX(Policy!D:D,MATCH(Data!B151,Policy!A:A,0)),"")</f>
        <v>1.3</v>
      </c>
      <c r="J151" s="19">
        <v>23310.715</v>
      </c>
      <c r="K151" s="35">
        <v>12820.995119377189</v>
      </c>
      <c r="L151" s="19">
        <v>13603.073807133836</v>
      </c>
      <c r="M151" s="19">
        <v>0.69249578030335623</v>
      </c>
      <c r="N151" s="19">
        <v>0.15124309540139363</v>
      </c>
      <c r="O151" s="19">
        <v>0.2896824591852441</v>
      </c>
      <c r="P151" s="19">
        <v>0.12069141692650857</v>
      </c>
      <c r="Q151" s="19">
        <v>0.25768810892673943</v>
      </c>
      <c r="R151" s="19">
        <v>0.40741182305192675</v>
      </c>
      <c r="S151" s="19">
        <v>8.5330792303561359E-2</v>
      </c>
      <c r="T151" s="19">
        <v>6.632561022222698E-2</v>
      </c>
      <c r="U151" s="19">
        <v>3.9891428727925247E-2</v>
      </c>
      <c r="V151" s="19">
        <v>0.1558708623426294</v>
      </c>
      <c r="W151" s="19">
        <v>5.1580880120311916E-2</v>
      </c>
      <c r="X151" s="19">
        <v>0.19358860323141827</v>
      </c>
      <c r="Y151" s="19">
        <v>3.3931141035687817</v>
      </c>
      <c r="Z151" s="19">
        <v>320.41176480000007</v>
      </c>
      <c r="AA151" s="19">
        <v>2.7928660000000001</v>
      </c>
      <c r="AB151" s="19">
        <v>0.1425952957364035</v>
      </c>
      <c r="AC151" s="35">
        <v>86.35</v>
      </c>
      <c r="AD151" s="35">
        <v>5.8386500000000003</v>
      </c>
      <c r="AE151" s="19">
        <v>0.3</v>
      </c>
      <c r="AF151" s="19">
        <f t="shared" si="18"/>
        <v>6993.2145</v>
      </c>
      <c r="AG151" s="19">
        <f t="shared" si="19"/>
        <v>23310.715</v>
      </c>
      <c r="AH151" s="19">
        <v>73.41</v>
      </c>
      <c r="AI151" s="19">
        <v>94.278000000000006</v>
      </c>
      <c r="AJ151" s="19">
        <v>1416.0215301000001</v>
      </c>
      <c r="AK151" s="19">
        <v>162.18193400000001</v>
      </c>
      <c r="AL151" s="19">
        <v>41.886268999999999</v>
      </c>
      <c r="AM151" s="19">
        <v>957.82584199999997</v>
      </c>
      <c r="AN151" s="19">
        <v>16.178999999999998</v>
      </c>
      <c r="AO151" s="19">
        <v>94.039510070000006</v>
      </c>
      <c r="AP151" s="19">
        <v>143.90897502999999</v>
      </c>
      <c r="AQ151" s="19">
        <v>130.49545600000002</v>
      </c>
      <c r="AR151" s="35">
        <f t="shared" si="20"/>
        <v>314.28671307000002</v>
      </c>
      <c r="AS151" s="35">
        <f t="shared" si="21"/>
        <v>110.21851007000001</v>
      </c>
      <c r="AT151" s="19">
        <v>0</v>
      </c>
      <c r="AW151" s="20">
        <f t="shared" si="22"/>
        <v>1.3</v>
      </c>
      <c r="AX151" s="20">
        <f t="shared" si="23"/>
        <v>-0.65</v>
      </c>
      <c r="AY151" s="47">
        <v>0</v>
      </c>
      <c r="AZ151" s="47">
        <v>0</v>
      </c>
      <c r="BA151" s="47">
        <v>0</v>
      </c>
      <c r="BB151" s="47">
        <v>0</v>
      </c>
      <c r="BC151" s="47">
        <f t="shared" si="24"/>
        <v>1</v>
      </c>
      <c r="BD151" s="19">
        <v>51.2</v>
      </c>
      <c r="BE151" s="19">
        <v>1.3720000000000003</v>
      </c>
      <c r="BF151" s="19">
        <v>1.4350000000000001</v>
      </c>
      <c r="BG151" s="19">
        <v>1.3680000000000001</v>
      </c>
      <c r="BH151" s="19">
        <v>5</v>
      </c>
      <c r="BI151" s="20">
        <v>1</v>
      </c>
      <c r="BJ151" s="20">
        <v>8.1</v>
      </c>
      <c r="BK151" s="19">
        <v>4.4000000000000004</v>
      </c>
      <c r="BL151" s="19">
        <v>1.7</v>
      </c>
    </row>
    <row r="152" spans="1:64">
      <c r="A152" s="19" t="str">
        <f>VLOOKUP(B152,'Code matching'!$D$2:$E$251,2,FALSE)</f>
        <v>Nigeria</v>
      </c>
      <c r="B152" s="26" t="s">
        <v>350</v>
      </c>
      <c r="C152" s="26" t="s">
        <v>1107</v>
      </c>
      <c r="D152" s="19">
        <v>566</v>
      </c>
      <c r="E152" s="15">
        <f>_xlfn.IFNA(INDEX(Confirmedcases!E:E,MATCH(B152,Confirmedcases!D:D,0)),_xlfn.IFNA(INDEX(Confirmedcases!L:L,MATCH(B152,Confirmedcases!K:K,0)),0))</f>
        <v>46577</v>
      </c>
      <c r="F152" s="15">
        <f>_xlfn.IFNA(INDEX(Confirmeddeaths!E:E,MATCH(B152,Confirmeddeaths!D:D,0)),_xlfn.IFNA(INDEX(Confirmeddeaths!L:L,MATCH(B152,Confirmeddeaths!K:K,0)),0))</f>
        <v>945</v>
      </c>
      <c r="G152" s="15">
        <f>_xlfn.IFNA(INDEX(Stringencyindex!$1:$1048576,MATCH(Data!$B152,Stringencyindex!B:B,0),MATCH(G$1,Stringencyindex!$1:$1,0)),"")</f>
        <v>46.644758468826609</v>
      </c>
      <c r="H152" s="15">
        <f>_xlfn.IFNA(INDEX(Stringencyindex!$1:$1048576,MATCH(Data!$B152,Stringencyindex!B:B,0),MATCH(H$1,Stringencyindex!$1:$1,0)),"")</f>
        <v>-37.306926803787547</v>
      </c>
      <c r="I152" s="15">
        <f>_xlfn.IFNA(INDEX(Policy!D:D,MATCH(Data!B152,Policy!A:A,0)),"")</f>
        <v>1.6909060045729079</v>
      </c>
      <c r="J152" s="19">
        <v>200963.59899999999</v>
      </c>
      <c r="K152" s="35">
        <v>421821.3194126506</v>
      </c>
      <c r="L152" s="19">
        <v>430721.64943563985</v>
      </c>
      <c r="M152" s="19">
        <v>0.81663991810090963</v>
      </c>
      <c r="N152" s="19">
        <v>4.9176549914685667E-2</v>
      </c>
      <c r="O152" s="19">
        <v>0.1332098407727616</v>
      </c>
      <c r="P152" s="19">
        <v>0.16623302131093143</v>
      </c>
      <c r="Q152" s="19">
        <v>0.17512505776148593</v>
      </c>
      <c r="R152" s="19">
        <v>0.21423567941812377</v>
      </c>
      <c r="S152" s="19">
        <v>0.11550692484552551</v>
      </c>
      <c r="T152" s="19">
        <v>9.748966606975451E-2</v>
      </c>
      <c r="U152" s="19">
        <v>4.7205233309332795E-2</v>
      </c>
      <c r="V152" s="19">
        <v>0.18051307936823552</v>
      </c>
      <c r="W152" s="19">
        <v>0.11981790758826558</v>
      </c>
      <c r="X152" s="19">
        <v>0.22523150940077016</v>
      </c>
      <c r="Y152" s="19">
        <v>5.3299436251523371</v>
      </c>
      <c r="Z152" s="19">
        <v>23800.490162064001</v>
      </c>
      <c r="AA152" s="19">
        <v>5.173419</v>
      </c>
      <c r="AB152" s="19">
        <v>0.45973717999889596</v>
      </c>
      <c r="AC152" s="35">
        <v>87.42</v>
      </c>
      <c r="AD152" s="35">
        <v>7.7638800000000003</v>
      </c>
      <c r="AE152" s="19" t="s">
        <v>672</v>
      </c>
      <c r="AF152" s="19" t="str">
        <f t="shared" si="18"/>
        <v/>
      </c>
      <c r="AG152" s="19" t="str">
        <f t="shared" si="19"/>
        <v/>
      </c>
      <c r="AH152" s="19" t="s">
        <v>672</v>
      </c>
      <c r="AI152" s="19">
        <v>81.373000000000005</v>
      </c>
      <c r="AJ152" s="19">
        <v>67209.463534669994</v>
      </c>
      <c r="AK152" s="19">
        <v>57501.631101999999</v>
      </c>
      <c r="AL152" s="19">
        <v>927.12534300000004</v>
      </c>
      <c r="AM152" s="19">
        <v>3970.9862920000014</v>
      </c>
      <c r="AN152" s="19">
        <v>1328.74670257</v>
      </c>
      <c r="AO152" s="19">
        <v>1959.07518899</v>
      </c>
      <c r="AP152" s="19">
        <v>1521.8989061100003</v>
      </c>
      <c r="AQ152" s="19">
        <v>11394.042407999999</v>
      </c>
      <c r="AR152" s="35">
        <f t="shared" si="20"/>
        <v>61716.57833656</v>
      </c>
      <c r="AS152" s="35">
        <f t="shared" si="21"/>
        <v>3287.82189156</v>
      </c>
      <c r="AT152" s="19">
        <v>7.2973409922722585E-3</v>
      </c>
      <c r="AW152" s="20">
        <f t="shared" si="22"/>
        <v>1.6909060045729079</v>
      </c>
      <c r="AX152" s="20">
        <f t="shared" si="23"/>
        <v>-0.84545300228645393</v>
      </c>
      <c r="AY152" s="47">
        <v>0</v>
      </c>
      <c r="AZ152" s="47">
        <v>0</v>
      </c>
      <c r="BA152" s="47">
        <v>0</v>
      </c>
      <c r="BB152" s="47">
        <v>0</v>
      </c>
      <c r="BC152" s="47">
        <f t="shared" si="24"/>
        <v>1</v>
      </c>
      <c r="BD152" s="19">
        <v>33.978172818561731</v>
      </c>
      <c r="BE152" s="19">
        <v>1.6129999999999995</v>
      </c>
      <c r="BF152" s="19">
        <v>1.3570000000000002</v>
      </c>
      <c r="BG152" s="19">
        <v>1.5680000000000005</v>
      </c>
      <c r="BH152" s="19">
        <v>14.205015411039996</v>
      </c>
      <c r="BI152" s="20">
        <v>-3.2</v>
      </c>
      <c r="BJ152" s="20">
        <v>1.7</v>
      </c>
      <c r="BK152" s="19">
        <v>13.393000000000001</v>
      </c>
      <c r="BL152" s="19">
        <v>12.37</v>
      </c>
    </row>
    <row r="153" spans="1:64">
      <c r="A153" s="19" t="str">
        <f>VLOOKUP(B153,'Code matching'!$D$2:$E$251,2,FALSE)</f>
        <v>Nicaragua</v>
      </c>
      <c r="B153" s="26" t="s">
        <v>346</v>
      </c>
      <c r="C153" s="26" t="s">
        <v>1107</v>
      </c>
      <c r="D153" s="19">
        <v>558</v>
      </c>
      <c r="E153" s="15">
        <f>_xlfn.IFNA(INDEX(Confirmedcases!E:E,MATCH(B153,Confirmedcases!D:D,0)),_xlfn.IFNA(INDEX(Confirmedcases!L:L,MATCH(B153,Confirmedcases!K:K,0)),0))</f>
        <v>3266</v>
      </c>
      <c r="F153" s="15">
        <f>_xlfn.IFNA(INDEX(Confirmeddeaths!E:E,MATCH(B153,Confirmeddeaths!D:D,0)),_xlfn.IFNA(INDEX(Confirmeddeaths!L:L,MATCH(B153,Confirmeddeaths!K:K,0)),0))</f>
        <v>123</v>
      </c>
      <c r="G153" s="15">
        <f>_xlfn.IFNA(INDEX(Stringencyindex!$1:$1048576,MATCH(Data!$B153,Stringencyindex!B:B,0),MATCH(G$1,Stringencyindex!$1:$1,0)),"")</f>
        <v>9.2637709036741285</v>
      </c>
      <c r="H153" s="15">
        <f>_xlfn.IFNA(INDEX(Stringencyindex!$1:$1048576,MATCH(Data!$B153,Stringencyindex!B:B,0),MATCH(H$1,Stringencyindex!$1:$1,0)),"")</f>
        <v>-6.976646893206599</v>
      </c>
      <c r="I153" s="15">
        <f>_xlfn.IFNA(INDEX(Policy!D:D,MATCH(Data!B153,Policy!A:A,0)),"")</f>
        <v>0</v>
      </c>
      <c r="J153" s="19">
        <v>6545.5020000000004</v>
      </c>
      <c r="K153" s="35">
        <v>13117.859221535657</v>
      </c>
      <c r="L153" s="19">
        <v>12422.602255446174</v>
      </c>
      <c r="M153" s="19">
        <v>0.70939452127219127</v>
      </c>
      <c r="N153" s="19">
        <v>0.15407656426585442</v>
      </c>
      <c r="O153" s="19">
        <v>0.22532799133842754</v>
      </c>
      <c r="P153" s="19">
        <v>0.41980539550238799</v>
      </c>
      <c r="Q153" s="19">
        <v>0.5127469561491268</v>
      </c>
      <c r="R153" s="19">
        <v>0.16905853546821967</v>
      </c>
      <c r="S153" s="19">
        <v>7.1145157271644541E-2</v>
      </c>
      <c r="T153" s="19">
        <v>0.15549374101057362</v>
      </c>
      <c r="U153" s="19">
        <v>5.5657005358285244E-2</v>
      </c>
      <c r="V153" s="19">
        <v>0.15161575953537476</v>
      </c>
      <c r="W153" s="19">
        <v>5.8105205583195291E-2</v>
      </c>
      <c r="X153" s="19">
        <v>0.33892459577270695</v>
      </c>
      <c r="Y153" s="19">
        <v>13.200632183908045</v>
      </c>
      <c r="Z153" s="19">
        <v>1653.7751999999998</v>
      </c>
      <c r="AA153" s="19">
        <v>11.24962</v>
      </c>
      <c r="AB153" s="19">
        <v>0</v>
      </c>
      <c r="AC153" s="35">
        <v>80.37</v>
      </c>
      <c r="AD153" s="35">
        <v>23.7</v>
      </c>
      <c r="AE153" s="19">
        <v>0.9</v>
      </c>
      <c r="AF153" s="19">
        <f t="shared" si="18"/>
        <v>5890.9518000000007</v>
      </c>
      <c r="AG153" s="19">
        <f t="shared" si="19"/>
        <v>6545.5020000000004</v>
      </c>
      <c r="AH153" s="19">
        <v>74.91</v>
      </c>
      <c r="AI153" s="19">
        <v>46.18</v>
      </c>
      <c r="AJ153" s="19">
        <v>6356.8075700000009</v>
      </c>
      <c r="AK153" s="19">
        <v>12.422454</v>
      </c>
      <c r="AL153" s="19">
        <v>571.50210199999992</v>
      </c>
      <c r="AM153" s="19">
        <v>4429.9830140000013</v>
      </c>
      <c r="AN153" s="19">
        <v>60.4</v>
      </c>
      <c r="AO153" s="19">
        <v>544.4</v>
      </c>
      <c r="AP153" s="19">
        <v>738.1</v>
      </c>
      <c r="AQ153" s="19">
        <v>990.67049199999997</v>
      </c>
      <c r="AR153" s="35">
        <f t="shared" si="20"/>
        <v>1188.7245559999999</v>
      </c>
      <c r="AS153" s="35">
        <f t="shared" si="21"/>
        <v>604.79999999999995</v>
      </c>
      <c r="AT153" s="19">
        <v>0</v>
      </c>
      <c r="AW153" s="20">
        <f t="shared" si="22"/>
        <v>0</v>
      </c>
      <c r="AX153" s="20">
        <f t="shared" si="23"/>
        <v>0</v>
      </c>
      <c r="AY153" s="47">
        <v>0</v>
      </c>
      <c r="AZ153" s="47">
        <v>0</v>
      </c>
      <c r="BA153" s="47">
        <v>0</v>
      </c>
      <c r="BB153" s="47">
        <v>0</v>
      </c>
      <c r="BC153" s="47">
        <f t="shared" si="24"/>
        <v>1</v>
      </c>
      <c r="BD153" s="19">
        <v>66.751435346979534</v>
      </c>
      <c r="BE153" s="19">
        <v>1.0539999999999998</v>
      </c>
      <c r="BF153" s="19">
        <v>1.1660000000000004</v>
      </c>
      <c r="BG153" s="19">
        <v>1.143</v>
      </c>
      <c r="BH153" s="19">
        <v>5</v>
      </c>
      <c r="BI153" s="20">
        <v>-6.3</v>
      </c>
      <c r="BJ153" s="20">
        <v>0.7</v>
      </c>
      <c r="BK153" s="19">
        <v>4.4740000000000002</v>
      </c>
      <c r="BL153" s="19">
        <v>3.956</v>
      </c>
    </row>
    <row r="154" spans="1:64">
      <c r="A154" s="19" t="str">
        <f>VLOOKUP(B154,'Code matching'!$D$2:$E$251,2,FALSE)</f>
        <v>Netherlands</v>
      </c>
      <c r="B154" s="26" t="s">
        <v>342</v>
      </c>
      <c r="C154" s="26" t="s">
        <v>1107</v>
      </c>
      <c r="D154" s="19">
        <v>528</v>
      </c>
      <c r="E154" s="15">
        <f>_xlfn.IFNA(INDEX(Confirmedcases!E:E,MATCH(B154,Confirmedcases!D:D,0)),_xlfn.IFNA(INDEX(Confirmedcases!L:L,MATCH(B154,Confirmedcases!K:K,0)),0))</f>
        <v>58564</v>
      </c>
      <c r="F154" s="15">
        <f>_xlfn.IFNA(INDEX(Confirmeddeaths!E:E,MATCH(B154,Confirmeddeaths!D:D,0)),_xlfn.IFNA(INDEX(Confirmeddeaths!L:L,MATCH(B154,Confirmeddeaths!K:K,0)),0))</f>
        <v>6157</v>
      </c>
      <c r="G154" s="15">
        <f>_xlfn.IFNA(INDEX(Stringencyindex!$1:$1048576,MATCH(Data!$B154,Stringencyindex!B:B,0),MATCH(G$1,Stringencyindex!$1:$1,0)),"")</f>
        <v>34.877112205283993</v>
      </c>
      <c r="H154" s="15">
        <f>_xlfn.IFNA(INDEX(Stringencyindex!$1:$1048576,MATCH(Data!$B154,Stringencyindex!B:B,0),MATCH(H$1,Stringencyindex!$1:$1,0)),"")</f>
        <v>-29.415180016868469</v>
      </c>
      <c r="I154" s="15">
        <f>_xlfn.IFNA(INDEX(Policy!D:D,MATCH(Data!B154,Policy!A:A,0)),"")</f>
        <v>12.8</v>
      </c>
      <c r="J154" s="19">
        <v>17097.13</v>
      </c>
      <c r="K154" s="35">
        <v>914104.84781411698</v>
      </c>
      <c r="L154" s="19">
        <v>928723.60546269605</v>
      </c>
      <c r="M154" s="19">
        <v>0.44113797883569172</v>
      </c>
      <c r="N154" s="19">
        <v>0.24237280033693395</v>
      </c>
      <c r="O154" s="19">
        <v>0.2036525291361288</v>
      </c>
      <c r="P154" s="19">
        <v>0.8432197860831302</v>
      </c>
      <c r="Q154" s="19">
        <v>0.73331317931008655</v>
      </c>
      <c r="R154" s="19">
        <v>1.8223757428436568E-2</v>
      </c>
      <c r="S154" s="19">
        <v>2.8042212717800951E-2</v>
      </c>
      <c r="T154" s="19">
        <v>0.12409620989149467</v>
      </c>
      <c r="U154" s="19">
        <v>4.8240631545215851E-2</v>
      </c>
      <c r="V154" s="19">
        <v>0.15708415828903097</v>
      </c>
      <c r="W154" s="19">
        <v>9.8464163898339577E-2</v>
      </c>
      <c r="X154" s="19">
        <v>0.52584886622968141</v>
      </c>
      <c r="Y154" s="19">
        <v>0.26070698788658569</v>
      </c>
      <c r="Z154" s="19">
        <v>2352.5025405440001</v>
      </c>
      <c r="AA154" s="19">
        <v>54.727260000000001</v>
      </c>
      <c r="AB154" s="19">
        <v>0</v>
      </c>
      <c r="AC154" s="35">
        <v>42.47</v>
      </c>
      <c r="AD154" s="35">
        <v>100</v>
      </c>
      <c r="AE154" s="19" t="s">
        <v>672</v>
      </c>
      <c r="AF154" s="19" t="str">
        <f t="shared" si="18"/>
        <v/>
      </c>
      <c r="AG154" s="19" t="str">
        <f t="shared" si="19"/>
        <v/>
      </c>
      <c r="AH154" s="19" t="s">
        <v>672</v>
      </c>
      <c r="AI154" s="19">
        <v>16.54</v>
      </c>
      <c r="AJ154" s="19">
        <v>966240.3998986599</v>
      </c>
      <c r="AK154" s="19">
        <v>92565.727280999999</v>
      </c>
      <c r="AL154" s="19">
        <v>198064.00244100002</v>
      </c>
      <c r="AM154" s="19">
        <v>433122.08608799987</v>
      </c>
      <c r="AN154" s="19">
        <v>41370.215433110003</v>
      </c>
      <c r="AO154" s="19">
        <v>18525.55429235</v>
      </c>
      <c r="AP154" s="19">
        <v>182592.81436320001</v>
      </c>
      <c r="AQ154" s="19">
        <v>111060.83684100001</v>
      </c>
      <c r="AR154" s="35">
        <f t="shared" si="20"/>
        <v>350525.49944746005</v>
      </c>
      <c r="AS154" s="35">
        <f t="shared" si="21"/>
        <v>59895.769725460006</v>
      </c>
      <c r="AT154" s="19">
        <v>0</v>
      </c>
      <c r="AW154" s="20">
        <f t="shared" si="22"/>
        <v>12.8</v>
      </c>
      <c r="AX154" s="20">
        <f t="shared" si="23"/>
        <v>-6.4</v>
      </c>
      <c r="AY154" s="47">
        <v>0</v>
      </c>
      <c r="AZ154" s="47">
        <v>0</v>
      </c>
      <c r="BA154" s="47">
        <v>0</v>
      </c>
      <c r="BB154" s="47">
        <v>0</v>
      </c>
      <c r="BC154" s="47">
        <f t="shared" si="24"/>
        <v>1</v>
      </c>
      <c r="BD154" s="19">
        <v>35.985670373383961</v>
      </c>
      <c r="BE154" s="19">
        <v>0.65799999999999992</v>
      </c>
      <c r="BF154" s="19">
        <v>0.50800000000000001</v>
      </c>
      <c r="BG154" s="19">
        <v>0.443</v>
      </c>
      <c r="BH154" s="19">
        <v>9.3925238095238086</v>
      </c>
      <c r="BI154" s="20">
        <v>-7.7</v>
      </c>
      <c r="BJ154" s="20">
        <v>5</v>
      </c>
      <c r="BK154" s="19">
        <v>0.495</v>
      </c>
      <c r="BL154" s="19">
        <v>1.1539999999999999</v>
      </c>
    </row>
    <row r="155" spans="1:64">
      <c r="A155" s="19" t="str">
        <f>VLOOKUP(B155,'Code matching'!$D$2:$E$251,2,FALSE)</f>
        <v>Norway</v>
      </c>
      <c r="B155" s="26" t="s">
        <v>358</v>
      </c>
      <c r="C155" s="26" t="s">
        <v>1107</v>
      </c>
      <c r="D155" s="19">
        <v>578</v>
      </c>
      <c r="E155" s="15">
        <f>_xlfn.IFNA(INDEX(Confirmedcases!E:E,MATCH(B155,Confirmedcases!D:D,0)),_xlfn.IFNA(INDEX(Confirmedcases!L:L,MATCH(B155,Confirmedcases!K:K,0)),0))</f>
        <v>9468</v>
      </c>
      <c r="F155" s="15">
        <f>_xlfn.IFNA(INDEX(Confirmeddeaths!E:E,MATCH(B155,Confirmeddeaths!D:D,0)),_xlfn.IFNA(INDEX(Confirmeddeaths!L:L,MATCH(B155,Confirmeddeaths!K:K,0)),0))</f>
        <v>256</v>
      </c>
      <c r="G155" s="15">
        <f>_xlfn.IFNA(INDEX(Stringencyindex!$1:$1048576,MATCH(Data!$B155,Stringencyindex!B:B,0),MATCH(G$1,Stringencyindex!$1:$1,0)),"")</f>
        <v>30.572173703996203</v>
      </c>
      <c r="H155" s="15">
        <f>_xlfn.IFNA(INDEX(Stringencyindex!$1:$1048576,MATCH(Data!$B155,Stringencyindex!B:B,0),MATCH(H$1,Stringencyindex!$1:$1,0)),"")</f>
        <v>-25.871701934281848</v>
      </c>
      <c r="I155" s="15">
        <f>_xlfn.IFNA(INDEX(Policy!D:D,MATCH(Data!B155,Policy!A:A,0)),"")</f>
        <v>5.5</v>
      </c>
      <c r="J155" s="19">
        <v>5378.857</v>
      </c>
      <c r="K155" s="35">
        <v>434166.61543190898</v>
      </c>
      <c r="L155" s="19">
        <v>442540.54332252819</v>
      </c>
      <c r="M155" s="19">
        <v>0.43433299536090353</v>
      </c>
      <c r="N155" s="19">
        <v>0.23415740074656033</v>
      </c>
      <c r="O155" s="19">
        <v>0.2412735141013804</v>
      </c>
      <c r="P155" s="19">
        <v>0.38441654441127654</v>
      </c>
      <c r="Q155" s="19">
        <v>0.32632531451261165</v>
      </c>
      <c r="R155" s="19">
        <v>2.2931447092505958E-2</v>
      </c>
      <c r="S155" s="19">
        <v>0.2475419606929681</v>
      </c>
      <c r="T155" s="19">
        <v>7.1829842184490497E-2</v>
      </c>
      <c r="U155" s="19">
        <v>7.087318693387222E-2</v>
      </c>
      <c r="V155" s="19">
        <v>9.4201434593546268E-2</v>
      </c>
      <c r="W155" s="19">
        <v>9.4224473557791219E-2</v>
      </c>
      <c r="X155" s="19">
        <v>0.39839765494482565</v>
      </c>
      <c r="Y155" s="19">
        <v>0.14703618793995599</v>
      </c>
      <c r="Z155" s="19">
        <v>614.06282060799992</v>
      </c>
      <c r="AA155" s="19">
        <v>73.577529999999996</v>
      </c>
      <c r="AB155" s="19">
        <v>0.27023124977393354</v>
      </c>
      <c r="AC155" s="35">
        <v>39.119999999999997</v>
      </c>
      <c r="AD155" s="35">
        <v>100</v>
      </c>
      <c r="AE155" s="19">
        <v>3.9</v>
      </c>
      <c r="AF155" s="19">
        <f t="shared" si="18"/>
        <v>20977.542300000001</v>
      </c>
      <c r="AG155" s="19">
        <f t="shared" si="19"/>
        <v>5378.857</v>
      </c>
      <c r="AH155" s="19" t="s">
        <v>672</v>
      </c>
      <c r="AI155" s="19">
        <v>6.4660000000000002</v>
      </c>
      <c r="AJ155" s="19">
        <v>165504.72949299999</v>
      </c>
      <c r="AK155" s="19">
        <v>76404.966870000004</v>
      </c>
      <c r="AL155" s="19">
        <v>10123.326326999999</v>
      </c>
      <c r="AM155" s="19">
        <v>36108.017295999991</v>
      </c>
      <c r="AN155" s="19">
        <v>20169.29</v>
      </c>
      <c r="AO155" s="19">
        <v>5672.3059999999996</v>
      </c>
      <c r="AP155" s="19">
        <v>17026.823</v>
      </c>
      <c r="AQ155" s="19">
        <v>5535.3366150000002</v>
      </c>
      <c r="AR155" s="35">
        <f t="shared" si="20"/>
        <v>112369.88919700001</v>
      </c>
      <c r="AS155" s="35">
        <f t="shared" si="21"/>
        <v>25841.596000000001</v>
      </c>
      <c r="AT155" s="19">
        <v>0</v>
      </c>
      <c r="AW155" s="20">
        <f t="shared" si="22"/>
        <v>5.5</v>
      </c>
      <c r="AX155" s="20">
        <f t="shared" si="23"/>
        <v>-2.75</v>
      </c>
      <c r="AY155" s="47">
        <v>0</v>
      </c>
      <c r="AZ155" s="47">
        <v>0</v>
      </c>
      <c r="BA155" s="47">
        <v>0</v>
      </c>
      <c r="BB155" s="47">
        <v>0</v>
      </c>
      <c r="BC155" s="47">
        <f t="shared" si="24"/>
        <v>1</v>
      </c>
      <c r="BD155" s="19">
        <v>40.557838380245911</v>
      </c>
      <c r="BE155" s="19">
        <v>-2.4639999999999995</v>
      </c>
      <c r="BF155" s="19">
        <v>-2.4690000000000003</v>
      </c>
      <c r="BG155" s="19">
        <v>-2.4639999999999995</v>
      </c>
      <c r="BH155" s="19">
        <v>7.5740238095238102</v>
      </c>
      <c r="BI155" s="20">
        <v>-6.7160000000000002</v>
      </c>
      <c r="BJ155" s="20">
        <v>4.4268999999999998</v>
      </c>
      <c r="BK155" s="19">
        <v>2.4</v>
      </c>
      <c r="BL155" s="19">
        <v>2.2000000000000002</v>
      </c>
    </row>
    <row r="156" spans="1:64">
      <c r="A156" s="19" t="str">
        <f>VLOOKUP(B156,'Code matching'!$D$2:$E$251,2,FALSE)</f>
        <v>Oman</v>
      </c>
      <c r="B156" s="26" t="s">
        <v>360</v>
      </c>
      <c r="C156" s="26" t="s">
        <v>1107</v>
      </c>
      <c r="D156" s="19">
        <v>512</v>
      </c>
      <c r="E156" s="15">
        <f>_xlfn.IFNA(INDEX(Confirmedcases!E:E,MATCH(B156,Confirmedcases!D:D,0)),_xlfn.IFNA(INDEX(Confirmedcases!L:L,MATCH(B156,Confirmedcases!K:K,0)),0))</f>
        <v>81580</v>
      </c>
      <c r="F156" s="15">
        <f>_xlfn.IFNA(INDEX(Confirmeddeaths!E:E,MATCH(B156,Confirmeddeaths!D:D,0)),_xlfn.IFNA(INDEX(Confirmeddeaths!L:L,MATCH(B156,Confirmeddeaths!K:K,0)),0))</f>
        <v>513</v>
      </c>
      <c r="G156" s="15">
        <f>_xlfn.IFNA(INDEX(Stringencyindex!$1:$1048576,MATCH(Data!$B156,Stringencyindex!B:B,0),MATCH(G$1,Stringencyindex!$1:$1,0)),"")</f>
        <v>59.304365162394319</v>
      </c>
      <c r="H156" s="15">
        <f>_xlfn.IFNA(INDEX(Stringencyindex!$1:$1048576,MATCH(Data!$B156,Stringencyindex!B:B,0),MATCH(H$1,Stringencyindex!$1:$1,0)),"")</f>
        <v>-46.347196827433386</v>
      </c>
      <c r="I156" s="15">
        <f>_xlfn.IFNA(INDEX(Policy!D:D,MATCH(Data!B156,Policy!A:A,0)),"")</f>
        <v>-5</v>
      </c>
      <c r="J156" s="19">
        <v>4974.9859999999999</v>
      </c>
      <c r="K156" s="35">
        <v>92111.474026007796</v>
      </c>
      <c r="L156" s="19">
        <v>92940.474848752317</v>
      </c>
      <c r="M156" s="19">
        <v>0.32460993356589735</v>
      </c>
      <c r="N156" s="19">
        <v>0.22332987724686565</v>
      </c>
      <c r="O156" s="19">
        <v>0.23389907816887001</v>
      </c>
      <c r="P156" s="19">
        <v>0.6314713617106652</v>
      </c>
      <c r="Q156" s="19">
        <v>0.40802055875816645</v>
      </c>
      <c r="R156" s="19">
        <v>2.1620869478117942E-2</v>
      </c>
      <c r="S156" s="19">
        <v>0.31980881340944151</v>
      </c>
      <c r="T156" s="19">
        <v>9.1913209426209105E-2</v>
      </c>
      <c r="U156" s="19">
        <v>7.4332907372311227E-2</v>
      </c>
      <c r="V156" s="19">
        <v>8.8518046677043702E-2</v>
      </c>
      <c r="W156" s="19">
        <v>5.6690322272843756E-2</v>
      </c>
      <c r="X156" s="19">
        <v>0.34711583136403273</v>
      </c>
      <c r="Y156" s="19">
        <v>5.0923134357582008E-2</v>
      </c>
      <c r="Z156" s="19">
        <v>39.011704000000002</v>
      </c>
      <c r="AA156" s="19">
        <v>36.387929999999997</v>
      </c>
      <c r="AB156" s="19">
        <v>0.74623590377874127</v>
      </c>
      <c r="AC156" s="35">
        <v>63.7</v>
      </c>
      <c r="AD156" s="35">
        <v>24.7</v>
      </c>
      <c r="AE156" s="19">
        <v>1.6</v>
      </c>
      <c r="AF156" s="19">
        <f t="shared" si="18"/>
        <v>7959.9776000000002</v>
      </c>
      <c r="AG156" s="19">
        <f t="shared" si="19"/>
        <v>4974.9859999999999</v>
      </c>
      <c r="AH156" s="19" t="s">
        <v>672</v>
      </c>
      <c r="AI156" s="19">
        <v>3.8660000000000001</v>
      </c>
      <c r="AJ156" s="19">
        <v>50647.850222000001</v>
      </c>
      <c r="AK156" s="19">
        <v>29065.497489999998</v>
      </c>
      <c r="AL156" s="19">
        <v>1956.6464310000001</v>
      </c>
      <c r="AM156" s="19">
        <v>15615.303301000004</v>
      </c>
      <c r="AN156" s="19">
        <v>1654.096</v>
      </c>
      <c r="AO156" s="19">
        <v>1747.7239999999999</v>
      </c>
      <c r="AP156" s="19">
        <v>608.58299999999986</v>
      </c>
      <c r="AQ156" s="19">
        <v>2317.619686</v>
      </c>
      <c r="AR156" s="35">
        <f t="shared" si="20"/>
        <v>34423.963920999995</v>
      </c>
      <c r="AS156" s="35">
        <f t="shared" si="21"/>
        <v>3401.8199999999997</v>
      </c>
      <c r="AT156" s="19">
        <v>0</v>
      </c>
      <c r="AW156" s="20">
        <f t="shared" si="22"/>
        <v>-5</v>
      </c>
      <c r="AX156" s="20">
        <f t="shared" si="23"/>
        <v>2.5</v>
      </c>
      <c r="AY156" s="47">
        <v>0</v>
      </c>
      <c r="AZ156" s="47">
        <v>0</v>
      </c>
      <c r="BA156" s="47">
        <v>0</v>
      </c>
      <c r="BB156" s="47">
        <v>0</v>
      </c>
      <c r="BC156" s="47">
        <f t="shared" si="24"/>
        <v>1</v>
      </c>
      <c r="BD156" s="19">
        <v>51.2</v>
      </c>
      <c r="BE156" s="19">
        <v>1.298</v>
      </c>
      <c r="BF156" s="19">
        <v>1.6519999999999992</v>
      </c>
      <c r="BG156" s="19">
        <v>1.7330000000000005</v>
      </c>
      <c r="BH156" s="19">
        <v>5</v>
      </c>
      <c r="BI156" s="20">
        <v>-4</v>
      </c>
      <c r="BJ156" s="20">
        <v>2</v>
      </c>
      <c r="BK156" s="19">
        <v>1</v>
      </c>
      <c r="BL156" s="19">
        <v>3.4</v>
      </c>
    </row>
    <row r="157" spans="1:64">
      <c r="A157" s="19" t="str">
        <f>VLOOKUP(B157,'Code matching'!$D$2:$E$251,2,FALSE)</f>
        <v>Panama</v>
      </c>
      <c r="B157" s="26" t="s">
        <v>364</v>
      </c>
      <c r="C157" s="26" t="s">
        <v>1107</v>
      </c>
      <c r="D157" s="19">
        <v>591</v>
      </c>
      <c r="E157" s="15">
        <f>_xlfn.IFNA(INDEX(Confirmedcases!E:E,MATCH(B157,Confirmedcases!D:D,0)),_xlfn.IFNA(INDEX(Confirmedcases!L:L,MATCH(B157,Confirmedcases!K:K,0)),0))</f>
        <v>73651</v>
      </c>
      <c r="F157" s="15">
        <f>_xlfn.IFNA(INDEX(Confirmeddeaths!E:E,MATCH(B157,Confirmeddeaths!D:D,0)),_xlfn.IFNA(INDEX(Confirmeddeaths!L:L,MATCH(B157,Confirmeddeaths!K:K,0)),0))</f>
        <v>1609</v>
      </c>
      <c r="G157" s="15">
        <f>_xlfn.IFNA(INDEX(Stringencyindex!$1:$1048576,MATCH(Data!$B157,Stringencyindex!B:B,0),MATCH(G$1,Stringencyindex!$1:$1,0)),"")</f>
        <v>54.017770772232446</v>
      </c>
      <c r="H157" s="15">
        <f>_xlfn.IFNA(INDEX(Stringencyindex!$1:$1048576,MATCH(Data!$B157,Stringencyindex!B:B,0),MATCH(H$1,Stringencyindex!$1:$1,0)),"")</f>
        <v>-42.964939107193388</v>
      </c>
      <c r="I157" s="15">
        <f>_xlfn.IFNA(INDEX(Policy!D:D,MATCH(Data!B157,Policy!A:A,0)),"")</f>
        <v>6.3572429088362323</v>
      </c>
      <c r="J157" s="19">
        <v>4246.4390000000003</v>
      </c>
      <c r="K157" s="35">
        <v>65055.080456000003</v>
      </c>
      <c r="L157" s="19">
        <v>67332.006987066183</v>
      </c>
      <c r="M157" s="19">
        <v>0.50096112433589701</v>
      </c>
      <c r="N157" s="19">
        <v>0.10970759199701757</v>
      </c>
      <c r="O157" s="19">
        <v>0.4165764844504245</v>
      </c>
      <c r="P157" s="19">
        <v>0.39140962042498778</v>
      </c>
      <c r="Q157" s="19">
        <v>0.44558774124652512</v>
      </c>
      <c r="R157" s="19">
        <v>2.2600878598336715E-2</v>
      </c>
      <c r="S157" s="19">
        <v>3.6992616088791494E-2</v>
      </c>
      <c r="T157" s="19">
        <v>5.991546150351057E-2</v>
      </c>
      <c r="U157" s="19">
        <v>0.20537557717253743</v>
      </c>
      <c r="V157" s="19">
        <v>0.23231437422788956</v>
      </c>
      <c r="W157" s="19">
        <v>0.12024357570437737</v>
      </c>
      <c r="X157" s="19">
        <v>0.32255751670455685</v>
      </c>
      <c r="Y157" s="19">
        <v>0.8475944886191199</v>
      </c>
      <c r="Z157" s="19">
        <v>580.90735872000005</v>
      </c>
      <c r="AA157" s="19">
        <v>25.900449999999999</v>
      </c>
      <c r="AB157" s="19">
        <v>0</v>
      </c>
      <c r="AC157" s="35">
        <v>67.180000000000007</v>
      </c>
      <c r="AD157" s="35">
        <v>37.299999999999997</v>
      </c>
      <c r="AE157" s="19">
        <v>2.2999999999999998</v>
      </c>
      <c r="AF157" s="19">
        <f t="shared" si="18"/>
        <v>9766.8096999999998</v>
      </c>
      <c r="AG157" s="19">
        <f t="shared" si="19"/>
        <v>4246.4390000000003</v>
      </c>
      <c r="AH157" s="19">
        <v>45.26</v>
      </c>
      <c r="AI157" s="19">
        <v>37.276000000000003</v>
      </c>
      <c r="AJ157" s="19">
        <v>25269.106383999999</v>
      </c>
      <c r="AK157" s="19">
        <v>972.82867199999998</v>
      </c>
      <c r="AL157" s="19">
        <v>2487.9661260000003</v>
      </c>
      <c r="AM157" s="19">
        <v>8019.6115859999991</v>
      </c>
      <c r="AN157" s="19">
        <v>6814.5</v>
      </c>
      <c r="AO157" s="19">
        <v>4607.6000000000004</v>
      </c>
      <c r="AP157" s="19">
        <v>2366.6000000000004</v>
      </c>
      <c r="AQ157" s="19">
        <v>3765.088131</v>
      </c>
      <c r="AR157" s="35">
        <f t="shared" si="20"/>
        <v>14882.894798000001</v>
      </c>
      <c r="AS157" s="35">
        <f t="shared" si="21"/>
        <v>11422.1</v>
      </c>
      <c r="AT157" s="19">
        <v>0</v>
      </c>
      <c r="AW157" s="20">
        <f t="shared" si="22"/>
        <v>6.3572429088362323</v>
      </c>
      <c r="AX157" s="20">
        <f t="shared" si="23"/>
        <v>-3.1786214544181162</v>
      </c>
      <c r="AY157" s="47">
        <v>0</v>
      </c>
      <c r="AZ157" s="47">
        <v>0</v>
      </c>
      <c r="BA157" s="47">
        <v>0</v>
      </c>
      <c r="BB157" s="47">
        <v>0</v>
      </c>
      <c r="BC157" s="47">
        <f t="shared" si="24"/>
        <v>1</v>
      </c>
      <c r="BD157" s="19">
        <v>51.2</v>
      </c>
      <c r="BE157" s="19">
        <v>1.8280000000000001</v>
      </c>
      <c r="BF157" s="19">
        <v>1.9330000000000003</v>
      </c>
      <c r="BG157" s="19">
        <v>1.9580000000000002</v>
      </c>
      <c r="BH157" s="19">
        <v>15.424081867400002</v>
      </c>
      <c r="BI157" s="20">
        <v>-2</v>
      </c>
      <c r="BJ157" s="20">
        <v>4.2</v>
      </c>
      <c r="BK157" s="19">
        <v>-0.90600000000000003</v>
      </c>
      <c r="BL157" s="19">
        <v>0.498</v>
      </c>
    </row>
    <row r="158" spans="1:64">
      <c r="A158" s="19" t="str">
        <f>VLOOKUP(B158,'Code matching'!$D$2:$E$251,2,FALSE)</f>
        <v>Peru</v>
      </c>
      <c r="B158" s="26" t="s">
        <v>369</v>
      </c>
      <c r="C158" s="26" t="s">
        <v>1107</v>
      </c>
      <c r="D158" s="19">
        <v>604</v>
      </c>
      <c r="E158" s="15">
        <f>_xlfn.IFNA(INDEX(Confirmedcases!E:E,MATCH(B158,Confirmedcases!D:D,0)),_xlfn.IFNA(INDEX(Confirmedcases!L:L,MATCH(B158,Confirmedcases!K:K,0)),0))</f>
        <v>471012</v>
      </c>
      <c r="F158" s="15">
        <f>_xlfn.IFNA(INDEX(Confirmeddeaths!E:E,MATCH(B158,Confirmeddeaths!D:D,0)),_xlfn.IFNA(INDEX(Confirmeddeaths!L:L,MATCH(B158,Confirmeddeaths!K:K,0)),0))</f>
        <v>20844</v>
      </c>
      <c r="G158" s="15">
        <f>_xlfn.IFNA(INDEX(Stringencyindex!$1:$1048576,MATCH(Data!$B158,Stringencyindex!B:B,0),MATCH(G$1,Stringencyindex!$1:$1,0)),"")</f>
        <v>55.219757140237277</v>
      </c>
      <c r="H158" s="15">
        <f>_xlfn.IFNA(INDEX(Stringencyindex!$1:$1048576,MATCH(Data!$B158,Stringencyindex!B:B,0),MATCH(H$1,Stringencyindex!$1:$1,0)),"")</f>
        <v>-44.040700679665989</v>
      </c>
      <c r="I158" s="15">
        <f>_xlfn.IFNA(INDEX(Policy!D:D,MATCH(Data!B158,Policy!A:A,0)),"")</f>
        <v>7</v>
      </c>
      <c r="J158" s="19">
        <v>32510.453000000001</v>
      </c>
      <c r="K158" s="35">
        <v>222237.3883028666</v>
      </c>
      <c r="L158" s="19">
        <v>227348.63249653066</v>
      </c>
      <c r="M158" s="19">
        <v>0.63369139903012839</v>
      </c>
      <c r="N158" s="19">
        <v>0.13522890009118216</v>
      </c>
      <c r="O158" s="19">
        <v>0.20850458512115178</v>
      </c>
      <c r="P158" s="19">
        <v>0.25196260709797019</v>
      </c>
      <c r="Q158" s="19">
        <v>0.23761168446042338</v>
      </c>
      <c r="R158" s="19">
        <v>7.4866678960538169E-2</v>
      </c>
      <c r="S158" s="19">
        <v>0.12234051325414282</v>
      </c>
      <c r="T158" s="19">
        <v>0.14317262844472028</v>
      </c>
      <c r="U158" s="19">
        <v>7.332994502240632E-2</v>
      </c>
      <c r="V158" s="19">
        <v>0.16174237142784323</v>
      </c>
      <c r="W158" s="19">
        <v>9.2478399517840343E-2</v>
      </c>
      <c r="X158" s="19">
        <v>0.33206946337250876</v>
      </c>
      <c r="Y158" s="19">
        <v>1.4524715160990265</v>
      </c>
      <c r="Z158" s="19">
        <v>3326</v>
      </c>
      <c r="AA158" s="19">
        <v>13.576739999999999</v>
      </c>
      <c r="AB158" s="19">
        <v>5.5386766978917104E-2</v>
      </c>
      <c r="AC158" s="35">
        <v>73.38</v>
      </c>
      <c r="AD158" s="35">
        <v>19.302900000000001</v>
      </c>
      <c r="AE158" s="19">
        <v>1.6</v>
      </c>
      <c r="AF158" s="19">
        <f t="shared" si="18"/>
        <v>52016.724800000004</v>
      </c>
      <c r="AG158" s="19">
        <f t="shared" si="19"/>
        <v>32510.453000000001</v>
      </c>
      <c r="AH158" s="19">
        <v>59.91</v>
      </c>
      <c r="AI158" s="19">
        <v>54.027000000000001</v>
      </c>
      <c r="AJ158" s="19">
        <v>55258.772420059999</v>
      </c>
      <c r="AK158" s="19">
        <v>4267.0104270000002</v>
      </c>
      <c r="AL158" s="19">
        <v>503.64757099999997</v>
      </c>
      <c r="AM158" s="19">
        <v>43123.444578999995</v>
      </c>
      <c r="AN158" s="19">
        <v>1610.7223414</v>
      </c>
      <c r="AO158" s="19">
        <v>3947.2137305900001</v>
      </c>
      <c r="AP158" s="19">
        <v>1806.7337710699999</v>
      </c>
      <c r="AQ158" s="19">
        <v>6863.3634089999996</v>
      </c>
      <c r="AR158" s="35">
        <f t="shared" si="20"/>
        <v>10328.594069989998</v>
      </c>
      <c r="AS158" s="35">
        <f t="shared" si="21"/>
        <v>5557.9360719899996</v>
      </c>
      <c r="AT158" s="19">
        <v>0</v>
      </c>
      <c r="AW158" s="20">
        <f t="shared" si="22"/>
        <v>7</v>
      </c>
      <c r="AX158" s="20">
        <f t="shared" si="23"/>
        <v>-3.5</v>
      </c>
      <c r="AY158" s="47">
        <v>0</v>
      </c>
      <c r="AZ158" s="47">
        <v>0</v>
      </c>
      <c r="BA158" s="47">
        <v>0</v>
      </c>
      <c r="BB158" s="47">
        <v>0</v>
      </c>
      <c r="BC158" s="47">
        <f t="shared" si="24"/>
        <v>1</v>
      </c>
      <c r="BD158" s="19">
        <v>98.918428784673665</v>
      </c>
      <c r="BE158" s="19">
        <v>1.2330000000000001</v>
      </c>
      <c r="BF158" s="19">
        <v>1.349</v>
      </c>
      <c r="BG158" s="19">
        <v>1.3380000000000001</v>
      </c>
      <c r="BH158" s="19">
        <v>15.698114616680003</v>
      </c>
      <c r="BI158" s="20">
        <v>-12</v>
      </c>
      <c r="BJ158" s="20">
        <v>7</v>
      </c>
      <c r="BK158" s="19">
        <v>1.7110000000000001</v>
      </c>
      <c r="BL158" s="19">
        <v>1.7889999999999999</v>
      </c>
    </row>
    <row r="159" spans="1:64">
      <c r="A159" s="19" t="str">
        <f>VLOOKUP(B159,'Code matching'!$D$2:$E$251,2,FALSE)</f>
        <v>Poland</v>
      </c>
      <c r="B159" s="26" t="s">
        <v>374</v>
      </c>
      <c r="C159" s="26" t="s">
        <v>1107</v>
      </c>
      <c r="D159" s="19">
        <v>616</v>
      </c>
      <c r="E159" s="15">
        <f>_xlfn.IFNA(INDEX(Confirmedcases!E:E,MATCH(B159,Confirmedcases!D:D,0)),_xlfn.IFNA(INDEX(Confirmedcases!L:L,MATCH(B159,Confirmedcases!K:K,0)),0))</f>
        <v>51791</v>
      </c>
      <c r="F159" s="15">
        <f>_xlfn.IFNA(INDEX(Confirmeddeaths!E:E,MATCH(B159,Confirmeddeaths!D:D,0)),_xlfn.IFNA(INDEX(Confirmeddeaths!L:L,MATCH(B159,Confirmeddeaths!K:K,0)),0))</f>
        <v>1807</v>
      </c>
      <c r="G159" s="15">
        <f>_xlfn.IFNA(INDEX(Stringencyindex!$1:$1048576,MATCH(Data!$B159,Stringencyindex!B:B,0),MATCH(G$1,Stringencyindex!$1:$1,0)),"")</f>
        <v>35.868562399583773</v>
      </c>
      <c r="H159" s="15">
        <f>_xlfn.IFNA(INDEX(Stringencyindex!$1:$1048576,MATCH(Data!$B159,Stringencyindex!B:B,0),MATCH(H$1,Stringencyindex!$1:$1,0)),"")</f>
        <v>-30.406630211168249</v>
      </c>
      <c r="I159" s="15">
        <f>_xlfn.IFNA(INDEX(Policy!D:D,MATCH(Data!B159,Policy!A:A,0)),"")</f>
        <v>9.6</v>
      </c>
      <c r="J159" s="19">
        <v>37887.767999999996</v>
      </c>
      <c r="K159" s="35">
        <v>585661.11221348983</v>
      </c>
      <c r="L159" s="19">
        <v>610844.22568337142</v>
      </c>
      <c r="M159" s="19">
        <v>0.58059834288464385</v>
      </c>
      <c r="N159" s="19">
        <v>0.17800989201235604</v>
      </c>
      <c r="O159" s="19">
        <v>0.18248975767311731</v>
      </c>
      <c r="P159" s="19">
        <v>0.55590376893045801</v>
      </c>
      <c r="Q159" s="19">
        <v>0.5215398521776704</v>
      </c>
      <c r="R159" s="19">
        <v>2.4070033702044542E-2</v>
      </c>
      <c r="S159" s="19">
        <v>5.8818413556875636E-2</v>
      </c>
      <c r="T159" s="19">
        <v>0.19129407964356537</v>
      </c>
      <c r="U159" s="19">
        <v>7.6850276817001517E-2</v>
      </c>
      <c r="V159" s="19">
        <v>0.18850781348330267</v>
      </c>
      <c r="W159" s="19">
        <v>0.11401327662847749</v>
      </c>
      <c r="X159" s="19">
        <v>0.34644610616873278</v>
      </c>
      <c r="Y159" s="19">
        <v>1.0658183913164878</v>
      </c>
      <c r="Z159" s="19">
        <v>6030.9759999999997</v>
      </c>
      <c r="AA159" s="19">
        <v>28.81738</v>
      </c>
      <c r="AB159" s="19">
        <v>0</v>
      </c>
      <c r="AC159" s="35">
        <v>53.11</v>
      </c>
      <c r="AD159" s="35">
        <v>100</v>
      </c>
      <c r="AE159" s="19">
        <v>6.5</v>
      </c>
      <c r="AF159" s="19">
        <f t="shared" si="18"/>
        <v>246270.49199999997</v>
      </c>
      <c r="AG159" s="19">
        <f t="shared" si="19"/>
        <v>37887.767999999996</v>
      </c>
      <c r="AH159" s="19" t="s">
        <v>672</v>
      </c>
      <c r="AI159" s="19">
        <v>19.914999999999999</v>
      </c>
      <c r="AJ159" s="19">
        <v>331061.38644192001</v>
      </c>
      <c r="AK159" s="19">
        <v>6802.0227160000004</v>
      </c>
      <c r="AL159" s="19">
        <v>98108.183877000003</v>
      </c>
      <c r="AM159" s="19">
        <v>156905.06193199998</v>
      </c>
      <c r="AN159" s="19">
        <v>19372.236941259998</v>
      </c>
      <c r="AO159" s="19">
        <v>13955.775958730001</v>
      </c>
      <c r="AP159" s="19">
        <v>35918.105016930007</v>
      </c>
      <c r="AQ159" s="19">
        <v>23549.712866000002</v>
      </c>
      <c r="AR159" s="35">
        <f t="shared" si="20"/>
        <v>138238.21949299</v>
      </c>
      <c r="AS159" s="35">
        <f t="shared" si="21"/>
        <v>33328.012899989997</v>
      </c>
      <c r="AT159" s="19">
        <v>0</v>
      </c>
      <c r="AW159" s="20">
        <f t="shared" si="22"/>
        <v>9.6</v>
      </c>
      <c r="AX159" s="20">
        <f t="shared" si="23"/>
        <v>-4.8</v>
      </c>
      <c r="AY159" s="47">
        <v>0</v>
      </c>
      <c r="AZ159" s="47">
        <v>0</v>
      </c>
      <c r="BA159" s="47">
        <v>0</v>
      </c>
      <c r="BB159" s="47">
        <v>0</v>
      </c>
      <c r="BC159" s="47">
        <f t="shared" si="24"/>
        <v>1</v>
      </c>
      <c r="BD159" s="19">
        <v>63.545281476357353</v>
      </c>
      <c r="BE159" s="19">
        <v>1.4149999999999998</v>
      </c>
      <c r="BF159" s="19">
        <v>1.4309999999999998</v>
      </c>
      <c r="BG159" s="19">
        <v>1.405</v>
      </c>
      <c r="BH159" s="19">
        <v>3.733471157000007</v>
      </c>
      <c r="BI159" s="20">
        <v>-4.2</v>
      </c>
      <c r="BJ159" s="20">
        <v>2.8</v>
      </c>
      <c r="BK159" s="19">
        <v>3.2250000000000001</v>
      </c>
      <c r="BL159" s="19">
        <v>2.58</v>
      </c>
    </row>
    <row r="160" spans="1:64">
      <c r="A160" s="19" t="str">
        <f>VLOOKUP(B160,'Code matching'!$D$2:$E$251,2,FALSE)</f>
        <v>Portugal</v>
      </c>
      <c r="B160" s="26" t="s">
        <v>376</v>
      </c>
      <c r="C160" s="26" t="s">
        <v>1107</v>
      </c>
      <c r="D160" s="19">
        <v>620</v>
      </c>
      <c r="E160" s="15">
        <f>_xlfn.IFNA(INDEX(Confirmedcases!E:E,MATCH(B160,Confirmedcases!D:D,0)),_xlfn.IFNA(INDEX(Confirmedcases!L:L,MATCH(B160,Confirmedcases!K:K,0)),0))</f>
        <v>52668</v>
      </c>
      <c r="F160" s="15">
        <f>_xlfn.IFNA(INDEX(Confirmeddeaths!E:E,MATCH(B160,Confirmeddeaths!D:D,0)),_xlfn.IFNA(INDEX(Confirmeddeaths!L:L,MATCH(B160,Confirmeddeaths!K:K,0)),0))</f>
        <v>1756</v>
      </c>
      <c r="G160" s="15">
        <f>_xlfn.IFNA(INDEX(Stringencyindex!$1:$1048576,MATCH(Data!$B160,Stringencyindex!B:B,0),MATCH(G$1,Stringencyindex!$1:$1,0)),"")</f>
        <v>46.32140392604208</v>
      </c>
      <c r="H160" s="15">
        <f>_xlfn.IFNA(INDEX(Stringencyindex!$1:$1048576,MATCH(Data!$B160,Stringencyindex!B:B,0),MATCH(H$1,Stringencyindex!$1:$1,0)),"")</f>
        <v>-37.364988093522555</v>
      </c>
      <c r="I160" s="15">
        <f>_xlfn.IFNA(INDEX(Policy!D:D,MATCH(Data!B160,Policy!A:A,0)),"")</f>
        <v>15.3</v>
      </c>
      <c r="J160" s="19">
        <v>10226.187</v>
      </c>
      <c r="K160" s="35">
        <v>240792.10975992845</v>
      </c>
      <c r="L160" s="19">
        <v>245608.05260448719</v>
      </c>
      <c r="M160" s="19">
        <v>0.64817979887872046</v>
      </c>
      <c r="N160" s="19">
        <v>0.16960892797906651</v>
      </c>
      <c r="O160" s="19">
        <v>0.17662116833117472</v>
      </c>
      <c r="P160" s="19">
        <v>0.43521730669820258</v>
      </c>
      <c r="Q160" s="19">
        <v>0.43435026248677527</v>
      </c>
      <c r="R160" s="19">
        <v>2.3732619667475786E-2</v>
      </c>
      <c r="S160" s="19">
        <v>3.9273570160732567E-2</v>
      </c>
      <c r="T160" s="19">
        <v>0.14061985877443214</v>
      </c>
      <c r="U160" s="19">
        <v>4.165969861762623E-2</v>
      </c>
      <c r="V160" s="19">
        <v>0.19862925059191952</v>
      </c>
      <c r="W160" s="19">
        <v>8.3632639694052852E-2</v>
      </c>
      <c r="X160" s="19">
        <v>0.47245236249376094</v>
      </c>
      <c r="Y160" s="19">
        <v>1.8302752318844973</v>
      </c>
      <c r="Z160" s="19">
        <v>4326.9170701935027</v>
      </c>
      <c r="AA160" s="19">
        <v>29.447590000000002</v>
      </c>
      <c r="AB160" s="19">
        <v>0</v>
      </c>
      <c r="AC160" s="35">
        <v>47.73</v>
      </c>
      <c r="AD160" s="35">
        <v>100</v>
      </c>
      <c r="AE160" s="19">
        <v>3.4</v>
      </c>
      <c r="AF160" s="19">
        <f t="shared" si="18"/>
        <v>34769.035799999998</v>
      </c>
      <c r="AG160" s="19">
        <f t="shared" si="19"/>
        <v>10226.187</v>
      </c>
      <c r="AH160" s="19" t="s">
        <v>672</v>
      </c>
      <c r="AI160" s="19">
        <v>16.677</v>
      </c>
      <c r="AJ160" s="19">
        <v>111798.33909672999</v>
      </c>
      <c r="AK160" s="19">
        <v>5110.9040949999999</v>
      </c>
      <c r="AL160" s="19">
        <v>21187.026872000002</v>
      </c>
      <c r="AM160" s="19">
        <v>47837.974840999996</v>
      </c>
      <c r="AN160" s="19">
        <v>8121.32323602</v>
      </c>
      <c r="AO160" s="19">
        <v>19311.435995579999</v>
      </c>
      <c r="AP160" s="19">
        <v>10229.67405713</v>
      </c>
      <c r="AQ160" s="19">
        <v>11606.898044</v>
      </c>
      <c r="AR160" s="35">
        <f t="shared" si="20"/>
        <v>53730.690198600001</v>
      </c>
      <c r="AS160" s="35">
        <f t="shared" si="21"/>
        <v>27432.759231600001</v>
      </c>
      <c r="AT160" s="19">
        <v>0</v>
      </c>
      <c r="AW160" s="20">
        <f t="shared" si="22"/>
        <v>15.3</v>
      </c>
      <c r="AX160" s="20">
        <f t="shared" si="23"/>
        <v>-7.65</v>
      </c>
      <c r="AY160" s="47">
        <v>0</v>
      </c>
      <c r="AZ160" s="47">
        <v>0</v>
      </c>
      <c r="BA160" s="47">
        <v>0</v>
      </c>
      <c r="BB160" s="47">
        <v>0</v>
      </c>
      <c r="BC160" s="47">
        <f t="shared" si="24"/>
        <v>1</v>
      </c>
      <c r="BD160" s="19">
        <v>49.387389948333848</v>
      </c>
      <c r="BE160" s="19">
        <v>3.1670000000000003</v>
      </c>
      <c r="BF160" s="19">
        <v>3.0749999999999997</v>
      </c>
      <c r="BG160" s="19">
        <v>2.8260000000000001</v>
      </c>
      <c r="BH160" s="19">
        <v>6.9192142857142835</v>
      </c>
      <c r="BI160" s="20">
        <v>-9.5106999999999999</v>
      </c>
      <c r="BJ160" s="20">
        <v>5.0872999999999999</v>
      </c>
      <c r="BK160" s="19">
        <v>-0.19800000000000001</v>
      </c>
      <c r="BL160" s="19">
        <v>1.35</v>
      </c>
    </row>
    <row r="161" spans="1:64">
      <c r="A161" s="19" t="str">
        <f>VLOOKUP(B161,'Code matching'!$D$2:$E$251,2,FALSE)</f>
        <v>Paraguay</v>
      </c>
      <c r="B161" s="26" t="s">
        <v>367</v>
      </c>
      <c r="C161" s="26" t="s">
        <v>1107</v>
      </c>
      <c r="D161" s="19">
        <v>600</v>
      </c>
      <c r="E161" s="15">
        <f>_xlfn.IFNA(INDEX(Confirmedcases!E:E,MATCH(B161,Confirmedcases!D:D,0)),_xlfn.IFNA(INDEX(Confirmedcases!L:L,MATCH(B161,Confirmedcases!K:K,0)),0))</f>
        <v>6705</v>
      </c>
      <c r="F161" s="15">
        <f>_xlfn.IFNA(INDEX(Confirmeddeaths!E:E,MATCH(B161,Confirmeddeaths!D:D,0)),_xlfn.IFNA(INDEX(Confirmeddeaths!L:L,MATCH(B161,Confirmeddeaths!K:K,0)),0))</f>
        <v>72</v>
      </c>
      <c r="G161" s="15">
        <f>_xlfn.IFNA(INDEX(Stringencyindex!$1:$1048576,MATCH(Data!$B161,Stringencyindex!B:B,0),MATCH(G$1,Stringencyindex!$1:$1,0)),"")</f>
        <v>53.948964660869507</v>
      </c>
      <c r="H161" s="15">
        <f>_xlfn.IFNA(INDEX(Stringencyindex!$1:$1048576,MATCH(Data!$B161,Stringencyindex!B:B,0),MATCH(H$1,Stringencyindex!$1:$1,0)),"")</f>
        <v>-43.151325079570682</v>
      </c>
      <c r="I161" s="15">
        <f>_xlfn.IFNA(INDEX(Policy!D:D,MATCH(Data!B161,Policy!A:A,0)),"")</f>
        <v>2.5</v>
      </c>
      <c r="J161" s="19">
        <v>7044.6360000000004</v>
      </c>
      <c r="K161" s="35">
        <v>40307.450615670779</v>
      </c>
      <c r="L161" s="19">
        <v>40395.475356719486</v>
      </c>
      <c r="M161" s="19">
        <v>0.67845578293286002</v>
      </c>
      <c r="N161" s="19">
        <v>0.11115921037905728</v>
      </c>
      <c r="O161" s="19">
        <v>0.20812765797524518</v>
      </c>
      <c r="P161" s="19">
        <v>0.36327276204999726</v>
      </c>
      <c r="Q161" s="19">
        <v>0.34904768344278542</v>
      </c>
      <c r="R161" s="19">
        <v>0.10964524079225405</v>
      </c>
      <c r="S161" s="19">
        <v>9.6739218640832431E-2</v>
      </c>
      <c r="T161" s="19">
        <v>0.20851089937679584</v>
      </c>
      <c r="U161" s="19">
        <v>6.7183971603930151E-2</v>
      </c>
      <c r="V161" s="19">
        <v>0.13954379925514779</v>
      </c>
      <c r="W161" s="19">
        <v>7.682548935178117E-2</v>
      </c>
      <c r="X161" s="19">
        <v>0.30155138097926326</v>
      </c>
      <c r="Y161" s="19">
        <v>1.6406839610136357</v>
      </c>
      <c r="Z161" s="19">
        <v>667.98806788709169</v>
      </c>
      <c r="AA161" s="19">
        <v>17.5669</v>
      </c>
      <c r="AB161" s="19">
        <v>0</v>
      </c>
      <c r="AC161" s="35">
        <v>78.8</v>
      </c>
      <c r="AD161" s="35">
        <v>22.2</v>
      </c>
      <c r="AE161" s="19">
        <v>1.3</v>
      </c>
      <c r="AF161" s="19">
        <f t="shared" si="18"/>
        <v>9158.0268000000015</v>
      </c>
      <c r="AG161" s="19">
        <f t="shared" si="19"/>
        <v>7044.6360000000004</v>
      </c>
      <c r="AH161" s="19">
        <v>63.36</v>
      </c>
      <c r="AI161" s="19">
        <v>42.624000000000002</v>
      </c>
      <c r="AJ161" s="19">
        <v>10216.10247</v>
      </c>
      <c r="AK161" s="19">
        <v>1400.4978840000001</v>
      </c>
      <c r="AL161" s="19">
        <v>346.04102399999999</v>
      </c>
      <c r="AM161" s="19">
        <v>7295.9305619999996</v>
      </c>
      <c r="AN161" s="19">
        <v>352.74400000000003</v>
      </c>
      <c r="AO161" s="19">
        <v>362.81900000000002</v>
      </c>
      <c r="AP161" s="19">
        <v>458.07</v>
      </c>
      <c r="AQ161" s="19">
        <v>1840.2373359999999</v>
      </c>
      <c r="AR161" s="35">
        <f t="shared" si="20"/>
        <v>2462.1019080000005</v>
      </c>
      <c r="AS161" s="35">
        <f t="shared" si="21"/>
        <v>715.5630000000001</v>
      </c>
      <c r="AT161" s="19">
        <v>0</v>
      </c>
      <c r="AW161" s="20">
        <f t="shared" si="22"/>
        <v>2.5</v>
      </c>
      <c r="AX161" s="20">
        <f t="shared" si="23"/>
        <v>-1.25</v>
      </c>
      <c r="AY161" s="47">
        <v>0</v>
      </c>
      <c r="AZ161" s="47">
        <v>0</v>
      </c>
      <c r="BA161" s="47">
        <v>0</v>
      </c>
      <c r="BB161" s="47">
        <v>0</v>
      </c>
      <c r="BC161" s="47">
        <f t="shared" si="24"/>
        <v>1</v>
      </c>
      <c r="BD161" s="19">
        <v>93.237429907153015</v>
      </c>
      <c r="BE161" s="19">
        <v>1.0980000000000001</v>
      </c>
      <c r="BF161" s="19">
        <v>1.046</v>
      </c>
      <c r="BG161" s="19">
        <v>1.095</v>
      </c>
      <c r="BH161" s="19">
        <v>16.556858360479985</v>
      </c>
      <c r="BI161" s="20">
        <v>-2.8</v>
      </c>
      <c r="BJ161" s="20">
        <v>4.2</v>
      </c>
      <c r="BK161" s="19">
        <v>2.9089999999999998</v>
      </c>
      <c r="BL161" s="19">
        <v>3.1579999999999999</v>
      </c>
    </row>
    <row r="162" spans="1:64">
      <c r="A162" s="19" t="str">
        <f>VLOOKUP(B162,'Code matching'!$D$2:$E$251,2,FALSE)</f>
        <v>State of Palestine</v>
      </c>
      <c r="B162" s="26" t="s">
        <v>441</v>
      </c>
      <c r="C162" s="26" t="s">
        <v>1107</v>
      </c>
      <c r="D162" s="19">
        <v>275</v>
      </c>
      <c r="E162" s="15">
        <f>_xlfn.IFNA(INDEX(Confirmedcases!E:E,MATCH(B162,Confirmedcases!D:D,0)),_xlfn.IFNA(INDEX(Confirmedcases!L:L,MATCH(B162,Confirmedcases!K:K,0)),0))</f>
        <v>18651</v>
      </c>
      <c r="F162" s="15">
        <f>_xlfn.IFNA(INDEX(Confirmeddeaths!E:E,MATCH(B162,Confirmeddeaths!D:D,0)),_xlfn.IFNA(INDEX(Confirmeddeaths!L:L,MATCH(B162,Confirmeddeaths!K:K,0)),0))</f>
        <v>103</v>
      </c>
      <c r="G162" s="15">
        <f>_xlfn.IFNA(INDEX(Stringencyindex!$1:$1048576,MATCH(Data!$B162,Stringencyindex!B:B,0),MATCH(G$1,Stringencyindex!$1:$1,0)),"")</f>
        <v>55.274091117377196</v>
      </c>
      <c r="H162" s="15">
        <f>_xlfn.IFNA(INDEX(Stringencyindex!$1:$1048576,MATCH(Data!$B162,Stringencyindex!B:B,0),MATCH(H$1,Stringencyindex!$1:$1,0)),"")</f>
        <v>-44.602675284857668</v>
      </c>
      <c r="I162" s="15" t="str">
        <f>_xlfn.IFNA(INDEX(Policy!D:D,MATCH(Data!B162,Policy!A:A,0)),"")</f>
        <v/>
      </c>
      <c r="J162" s="19">
        <v>4981.42</v>
      </c>
      <c r="K162" s="35">
        <v>16276.6</v>
      </c>
      <c r="L162" s="19">
        <v>16504.350895641459</v>
      </c>
      <c r="M162" s="19">
        <v>0.88888957153213821</v>
      </c>
      <c r="N162" s="19">
        <v>0.21991079218018506</v>
      </c>
      <c r="O162" s="19">
        <v>0.26818868805524493</v>
      </c>
      <c r="P162" s="19">
        <v>0.15961564454492952</v>
      </c>
      <c r="Q162" s="19">
        <v>0.5543971099615399</v>
      </c>
      <c r="R162" s="19">
        <v>8.4963472586708277E-2</v>
      </c>
      <c r="S162" s="19">
        <v>1.9277962976097594E-2</v>
      </c>
      <c r="T162" s="19">
        <v>0.13330732676076318</v>
      </c>
      <c r="U162" s="19">
        <v>7.0040428399177249E-2</v>
      </c>
      <c r="V162" s="19">
        <v>0.27688488545286899</v>
      </c>
      <c r="W162" s="19">
        <v>5.9089297113270448E-2</v>
      </c>
      <c r="X162" s="19">
        <v>0.35643662671111426</v>
      </c>
      <c r="Y162" s="19">
        <v>16.304824697486982</v>
      </c>
      <c r="Z162" s="19">
        <v>2383.0968729599999</v>
      </c>
      <c r="AA162" s="19">
        <v>10.139939999999999</v>
      </c>
      <c r="AB162" s="19">
        <v>0</v>
      </c>
      <c r="AC162" s="35" t="s">
        <v>672</v>
      </c>
      <c r="AD162" s="35">
        <v>8</v>
      </c>
      <c r="AE162" s="19" t="s">
        <v>672</v>
      </c>
      <c r="AF162" s="19" t="str">
        <f t="shared" si="18"/>
        <v/>
      </c>
      <c r="AG162" s="19" t="str">
        <f t="shared" si="19"/>
        <v/>
      </c>
      <c r="AH162" s="19">
        <v>50.61</v>
      </c>
      <c r="AI162" s="19">
        <v>30.073</v>
      </c>
      <c r="AJ162" s="19">
        <v>1739.4341560700002</v>
      </c>
      <c r="AK162" s="19">
        <v>2.1505949999999996</v>
      </c>
      <c r="AL162" s="19">
        <v>37.698184999999995</v>
      </c>
      <c r="AM162" s="19">
        <v>1086.9573910000001</v>
      </c>
      <c r="AN162" s="19">
        <v>12.971</v>
      </c>
      <c r="AO162" s="19">
        <v>225.405</v>
      </c>
      <c r="AP162" s="19">
        <v>374.25198507000005</v>
      </c>
      <c r="AQ162" s="19">
        <v>1566.3763330000002</v>
      </c>
      <c r="AR162" s="35">
        <f t="shared" si="20"/>
        <v>278.22478000000001</v>
      </c>
      <c r="AS162" s="35">
        <f t="shared" si="21"/>
        <v>238.376</v>
      </c>
      <c r="AT162" s="19">
        <v>0</v>
      </c>
      <c r="AW162" s="20">
        <f t="shared" si="22"/>
        <v>0</v>
      </c>
      <c r="AX162" s="20">
        <f t="shared" si="23"/>
        <v>0</v>
      </c>
      <c r="AY162" s="47">
        <v>0</v>
      </c>
      <c r="AZ162" s="47">
        <v>0</v>
      </c>
      <c r="BA162" s="47">
        <v>0</v>
      </c>
      <c r="BB162" s="47">
        <v>0</v>
      </c>
      <c r="BC162" s="47">
        <f t="shared" si="24"/>
        <v>1</v>
      </c>
      <c r="BD162" s="19">
        <v>100</v>
      </c>
      <c r="BE162" s="19" t="e">
        <v>#N/A</v>
      </c>
      <c r="BF162" s="19" t="e">
        <v>#N/A</v>
      </c>
      <c r="BG162" s="19" t="e">
        <v>#N/A</v>
      </c>
      <c r="BH162" s="19">
        <v>5</v>
      </c>
      <c r="BI162" s="20">
        <v>-7.6</v>
      </c>
      <c r="BJ162" s="20">
        <v>5.0999999999999996</v>
      </c>
      <c r="BK162" s="19" t="s">
        <v>1552</v>
      </c>
      <c r="BL162" s="19" t="s">
        <v>1552</v>
      </c>
    </row>
    <row r="163" spans="1:64">
      <c r="A163" s="19" t="str">
        <f>VLOOKUP(B163,'Code matching'!$D$2:$E$251,2,FALSE)</f>
        <v>Qatar</v>
      </c>
      <c r="B163" s="26" t="s">
        <v>380</v>
      </c>
      <c r="C163" s="26" t="s">
        <v>1107</v>
      </c>
      <c r="D163" s="19">
        <v>634</v>
      </c>
      <c r="E163" s="15">
        <f>_xlfn.IFNA(INDEX(Confirmedcases!E:E,MATCH(B163,Confirmedcases!D:D,0)),_xlfn.IFNA(INDEX(Confirmedcases!L:L,MATCH(B163,Confirmedcases!K:K,0)),0))</f>
        <v>112947</v>
      </c>
      <c r="F163" s="15">
        <f>_xlfn.IFNA(INDEX(Confirmeddeaths!E:E,MATCH(B163,Confirmeddeaths!D:D,0)),_xlfn.IFNA(INDEX(Confirmeddeaths!L:L,MATCH(B163,Confirmeddeaths!K:K,0)),0))</f>
        <v>184</v>
      </c>
      <c r="G163" s="15">
        <f>_xlfn.IFNA(INDEX(Stringencyindex!$1:$1048576,MATCH(Data!$B163,Stringencyindex!B:B,0),MATCH(G$1,Stringencyindex!$1:$1,0)),"")</f>
        <v>52.476533148487043</v>
      </c>
      <c r="H163" s="15">
        <f>_xlfn.IFNA(INDEX(Stringencyindex!$1:$1048576,MATCH(Data!$B163,Stringencyindex!B:B,0),MATCH(H$1,Stringencyindex!$1:$1,0)),"")</f>
        <v>-41.805117315967514</v>
      </c>
      <c r="I163" s="15">
        <f>_xlfn.IFNA(INDEX(Policy!D:D,MATCH(Data!B163,Policy!A:A,0)),"")</f>
        <v>13</v>
      </c>
      <c r="J163" s="19">
        <v>2832.067</v>
      </c>
      <c r="K163" s="35">
        <v>191362.08791208788</v>
      </c>
      <c r="L163" s="19">
        <v>191552.41646645532</v>
      </c>
      <c r="M163" s="19">
        <v>0.22054444855991895</v>
      </c>
      <c r="N163" s="19">
        <v>0.15884391536670314</v>
      </c>
      <c r="O163" s="19">
        <v>0.42856589113900068</v>
      </c>
      <c r="P163" s="19">
        <v>0.53595249785373233</v>
      </c>
      <c r="Q163" s="19">
        <v>0.34390818854998434</v>
      </c>
      <c r="R163" s="19">
        <v>1.6884796498131895E-3</v>
      </c>
      <c r="S163" s="19">
        <v>0.36309912011142309</v>
      </c>
      <c r="T163" s="19">
        <v>8.8578858355625317E-2</v>
      </c>
      <c r="U163" s="19">
        <v>0.13598478986580592</v>
      </c>
      <c r="V163" s="19">
        <v>7.5086220237437259E-2</v>
      </c>
      <c r="W163" s="19">
        <v>5.2405047200053061E-2</v>
      </c>
      <c r="X163" s="19">
        <v>0.28315748457984213</v>
      </c>
      <c r="Y163" s="19">
        <v>0.26350545974630363</v>
      </c>
      <c r="Z163" s="19">
        <v>505.53258946868601</v>
      </c>
      <c r="AA163" s="19">
        <v>148.0086</v>
      </c>
      <c r="AB163" s="19">
        <v>0.7146196855464434</v>
      </c>
      <c r="AC163" s="35">
        <v>44.88</v>
      </c>
      <c r="AD163" s="35">
        <v>18.025400000000001</v>
      </c>
      <c r="AE163" s="19">
        <v>1.2</v>
      </c>
      <c r="AF163" s="19">
        <f t="shared" ref="AF163:AF194" si="25">IF(AE163&lt;&gt;"",AE163*J163,"")</f>
        <v>3398.4803999999999</v>
      </c>
      <c r="AG163" s="19">
        <f t="shared" ref="AG163:AG194" si="26">IF(AF163&lt;&gt;"",J163,"")</f>
        <v>2832.067</v>
      </c>
      <c r="AH163" s="19" t="s">
        <v>672</v>
      </c>
      <c r="AI163" s="19">
        <v>0.42199999999999999</v>
      </c>
      <c r="AJ163" s="19">
        <v>102560.986125</v>
      </c>
      <c r="AK163" s="19">
        <v>69487.485736000002</v>
      </c>
      <c r="AL163" s="19">
        <v>1573.6012679999999</v>
      </c>
      <c r="AM163" s="19">
        <v>13227.372120999993</v>
      </c>
      <c r="AN163" s="19">
        <v>10060.165000000001</v>
      </c>
      <c r="AO163" s="19">
        <v>5565.3850000000002</v>
      </c>
      <c r="AP163" s="19">
        <v>2646.9769999999971</v>
      </c>
      <c r="AQ163" s="19">
        <v>442.24824800000005</v>
      </c>
      <c r="AR163" s="35">
        <f t="shared" si="20"/>
        <v>86686.637004000004</v>
      </c>
      <c r="AS163" s="35">
        <f t="shared" si="21"/>
        <v>15625.550000000001</v>
      </c>
      <c r="AT163" s="19">
        <v>1.1330602566900496E-2</v>
      </c>
      <c r="AW163" s="20">
        <f t="shared" si="22"/>
        <v>13</v>
      </c>
      <c r="AX163" s="20">
        <f t="shared" si="23"/>
        <v>-6.5</v>
      </c>
      <c r="AY163" s="47">
        <v>0</v>
      </c>
      <c r="AZ163" s="47">
        <v>0</v>
      </c>
      <c r="BA163" s="47">
        <v>0</v>
      </c>
      <c r="BB163" s="47">
        <v>0</v>
      </c>
      <c r="BC163" s="47">
        <f t="shared" si="24"/>
        <v>1</v>
      </c>
      <c r="BD163" s="19">
        <v>51.2</v>
      </c>
      <c r="BE163" s="19">
        <v>1.5419999999999998</v>
      </c>
      <c r="BF163" s="19">
        <v>1.6369999999999996</v>
      </c>
      <c r="BG163" s="19">
        <v>1.4810000000000008</v>
      </c>
      <c r="BH163" s="19">
        <v>5</v>
      </c>
      <c r="BI163" s="20">
        <v>-3.5</v>
      </c>
      <c r="BJ163" s="20">
        <v>3.6</v>
      </c>
      <c r="BK163" s="19">
        <v>-1.19</v>
      </c>
      <c r="BL163" s="19">
        <v>2.4119999999999999</v>
      </c>
    </row>
    <row r="164" spans="1:64">
      <c r="A164" s="19" t="str">
        <f>VLOOKUP(B164,'Code matching'!$D$2:$E$251,2,FALSE)</f>
        <v>Romania</v>
      </c>
      <c r="B164" s="26" t="s">
        <v>387</v>
      </c>
      <c r="C164" s="26" t="s">
        <v>1107</v>
      </c>
      <c r="D164" s="19">
        <v>642</v>
      </c>
      <c r="E164" s="15">
        <f>_xlfn.IFNA(INDEX(Confirmedcases!E:E,MATCH(B164,Confirmedcases!D:D,0)),_xlfn.IFNA(INDEX(Confirmedcases!L:L,MATCH(B164,Confirmedcases!K:K,0)),0))</f>
        <v>61768</v>
      </c>
      <c r="F164" s="15">
        <f>_xlfn.IFNA(INDEX(Confirmeddeaths!E:E,MATCH(B164,Confirmeddeaths!D:D,0)),_xlfn.IFNA(INDEX(Confirmeddeaths!L:L,MATCH(B164,Confirmeddeaths!K:K,0)),0))</f>
        <v>2700</v>
      </c>
      <c r="G164" s="15">
        <f>_xlfn.IFNA(INDEX(Stringencyindex!$1:$1048576,MATCH(Data!$B164,Stringencyindex!B:B,0),MATCH(G$1,Stringencyindex!$1:$1,0)),"")</f>
        <v>38.364249975473555</v>
      </c>
      <c r="H164" s="15">
        <f>_xlfn.IFNA(INDEX(Stringencyindex!$1:$1048576,MATCH(Data!$B164,Stringencyindex!B:B,0),MATCH(H$1,Stringencyindex!$1:$1,0)),"")</f>
        <v>-32.139486122018965</v>
      </c>
      <c r="I164" s="15">
        <f>_xlfn.IFNA(INDEX(Policy!D:D,MATCH(Data!B164,Policy!A:A,0)),"")</f>
        <v>4.3</v>
      </c>
      <c r="J164" s="19">
        <v>19364.557000000001</v>
      </c>
      <c r="K164" s="35">
        <v>239551.50382457263</v>
      </c>
      <c r="L164" s="19">
        <v>249373.07729691389</v>
      </c>
      <c r="M164" s="19">
        <v>0.62441705864797203</v>
      </c>
      <c r="N164" s="19">
        <v>0.16608075107903852</v>
      </c>
      <c r="O164" s="19">
        <v>0.21218641583816994</v>
      </c>
      <c r="P164" s="19">
        <v>0.41641864895497888</v>
      </c>
      <c r="Q164" s="19">
        <v>0.44853054404046849</v>
      </c>
      <c r="R164" s="19">
        <v>4.8038853396129073E-2</v>
      </c>
      <c r="S164" s="19">
        <v>4.0601400722791239E-2</v>
      </c>
      <c r="T164" s="19">
        <v>0.21990621634426463</v>
      </c>
      <c r="U164" s="19">
        <v>5.9924909826786617E-2</v>
      </c>
      <c r="V164" s="19">
        <v>0.13051623176404517</v>
      </c>
      <c r="W164" s="19">
        <v>0.12922877086252971</v>
      </c>
      <c r="X164" s="19">
        <v>0.37178361708345364</v>
      </c>
      <c r="Y164" s="19">
        <v>2.9690065894410296</v>
      </c>
      <c r="Z164" s="19">
        <v>7235.409678336001</v>
      </c>
      <c r="AA164" s="19">
        <v>13.42212</v>
      </c>
      <c r="AB164" s="19">
        <v>0</v>
      </c>
      <c r="AC164" s="35">
        <v>61.12</v>
      </c>
      <c r="AD164" s="35">
        <v>100</v>
      </c>
      <c r="AE164" s="19">
        <v>6.3</v>
      </c>
      <c r="AF164" s="19">
        <f t="shared" si="25"/>
        <v>121996.70910000001</v>
      </c>
      <c r="AG164" s="19">
        <f t="shared" si="26"/>
        <v>19364.557000000001</v>
      </c>
      <c r="AH164" s="19" t="s">
        <v>672</v>
      </c>
      <c r="AI164" s="19">
        <v>24.366</v>
      </c>
      <c r="AJ164" s="19">
        <v>106688.27746716001</v>
      </c>
      <c r="AK164" s="19">
        <v>3279.8268679999996</v>
      </c>
      <c r="AL164" s="19">
        <v>38043.104647</v>
      </c>
      <c r="AM164" s="19">
        <v>38754.674752000014</v>
      </c>
      <c r="AN164" s="19">
        <v>7883.1538136199997</v>
      </c>
      <c r="AO164" s="19">
        <v>2752.2460225</v>
      </c>
      <c r="AP164" s="19">
        <v>15975.27136404</v>
      </c>
      <c r="AQ164" s="19">
        <v>7375.7636249999996</v>
      </c>
      <c r="AR164" s="35">
        <f t="shared" si="20"/>
        <v>51958.331351119996</v>
      </c>
      <c r="AS164" s="35">
        <f t="shared" si="21"/>
        <v>10635.399836119999</v>
      </c>
      <c r="AT164" s="19">
        <v>0</v>
      </c>
      <c r="AW164" s="20">
        <f t="shared" si="22"/>
        <v>4.3</v>
      </c>
      <c r="AX164" s="20">
        <f t="shared" si="23"/>
        <v>-2.15</v>
      </c>
      <c r="AY164" s="47">
        <v>0</v>
      </c>
      <c r="AZ164" s="47">
        <v>0</v>
      </c>
      <c r="BA164" s="47">
        <v>0</v>
      </c>
      <c r="BB164" s="47">
        <v>0</v>
      </c>
      <c r="BC164" s="47">
        <f t="shared" si="24"/>
        <v>1</v>
      </c>
      <c r="BD164" s="19">
        <v>86.575786872297257</v>
      </c>
      <c r="BE164" s="19">
        <v>1.3849999999999998</v>
      </c>
      <c r="BF164" s="19">
        <v>1.3860000000000001</v>
      </c>
      <c r="BG164" s="19">
        <v>1.464</v>
      </c>
      <c r="BH164" s="19">
        <v>11.203095905279996</v>
      </c>
      <c r="BI164" s="20">
        <v>-5.7</v>
      </c>
      <c r="BJ164" s="20">
        <v>5.4</v>
      </c>
      <c r="BK164" s="19">
        <v>2.2450000000000001</v>
      </c>
      <c r="BL164" s="19">
        <v>1.4550000000000001</v>
      </c>
    </row>
    <row r="165" spans="1:64">
      <c r="A165" s="19" t="str">
        <f>VLOOKUP(B165,'Code matching'!$D$2:$E$251,2,FALSE)</f>
        <v>Rwanda</v>
      </c>
      <c r="B165" s="26" t="s">
        <v>390</v>
      </c>
      <c r="C165" s="26" t="s">
        <v>1107</v>
      </c>
      <c r="D165" s="19">
        <v>646</v>
      </c>
      <c r="E165" s="15">
        <f>_xlfn.IFNA(INDEX(Confirmedcases!E:E,MATCH(B165,Confirmedcases!D:D,0)),_xlfn.IFNA(INDEX(Confirmedcases!L:L,MATCH(B165,Confirmedcases!K:K,0)),0))</f>
        <v>2140</v>
      </c>
      <c r="F165" s="15">
        <f>_xlfn.IFNA(INDEX(Confirmeddeaths!E:E,MATCH(B165,Confirmeddeaths!D:D,0)),_xlfn.IFNA(INDEX(Confirmeddeaths!L:L,MATCH(B165,Confirmeddeaths!K:K,0)),0))</f>
        <v>7</v>
      </c>
      <c r="G165" s="15">
        <f>_xlfn.IFNA(INDEX(Stringencyindex!$1:$1048576,MATCH(Data!$B165,Stringencyindex!B:B,0),MATCH(G$1,Stringencyindex!$1:$1,0)),"")</f>
        <v>49.073013699143502</v>
      </c>
      <c r="H165" s="15">
        <f>_xlfn.IFNA(INDEX(Stringencyindex!$1:$1048576,MATCH(Data!$B165,Stringencyindex!B:B,0),MATCH(H$1,Stringencyindex!$1:$1,0)),"")</f>
        <v>-38.655417657273382</v>
      </c>
      <c r="I165" s="15">
        <f>_xlfn.IFNA(INDEX(Policy!D:D,MATCH(Data!B165,Policy!A:A,0)),"")</f>
        <v>3.3</v>
      </c>
      <c r="J165" s="19">
        <v>12626.95</v>
      </c>
      <c r="K165" s="35">
        <v>9510.0019165934009</v>
      </c>
      <c r="L165" s="19">
        <v>10213.726243669158</v>
      </c>
      <c r="M165" s="19">
        <v>0.7750641103919893</v>
      </c>
      <c r="N165" s="19">
        <v>0.14898033947978997</v>
      </c>
      <c r="O165" s="19">
        <v>0.23690316277933815</v>
      </c>
      <c r="P165" s="19">
        <v>0.17376969104896811</v>
      </c>
      <c r="Q165" s="19">
        <v>0.34131151544755156</v>
      </c>
      <c r="R165" s="19">
        <v>0.3119916032537392</v>
      </c>
      <c r="S165" s="19">
        <v>4.4476515350301768E-2</v>
      </c>
      <c r="T165" s="19">
        <v>6.3237995276830231E-2</v>
      </c>
      <c r="U165" s="19">
        <v>6.664917344528995E-2</v>
      </c>
      <c r="V165" s="19">
        <v>9.8530569404355825E-2</v>
      </c>
      <c r="W165" s="19">
        <v>6.1926003673576493E-2</v>
      </c>
      <c r="X165" s="19">
        <v>0.35318813959590661</v>
      </c>
      <c r="Y165" s="19">
        <v>2.5519423939661086</v>
      </c>
      <c r="Z165" s="19">
        <v>260.52779900000002</v>
      </c>
      <c r="AA165" s="19">
        <v>2.716675</v>
      </c>
      <c r="AB165" s="19">
        <v>0</v>
      </c>
      <c r="AC165" s="35">
        <v>80.27</v>
      </c>
      <c r="AD165" s="35">
        <v>4.7</v>
      </c>
      <c r="AE165" s="19" t="s">
        <v>672</v>
      </c>
      <c r="AF165" s="19" t="str">
        <f t="shared" si="25"/>
        <v/>
      </c>
      <c r="AG165" s="19" t="str">
        <f t="shared" si="26"/>
        <v/>
      </c>
      <c r="AH165" s="19">
        <v>68.69</v>
      </c>
      <c r="AI165" s="19">
        <v>67.774000000000001</v>
      </c>
      <c r="AJ165" s="19">
        <v>2218.4653221600001</v>
      </c>
      <c r="AK165" s="19">
        <v>92.328750999999997</v>
      </c>
      <c r="AL165" s="19">
        <v>40.972493</v>
      </c>
      <c r="AM165" s="19">
        <v>992.49875599999996</v>
      </c>
      <c r="AN165" s="19">
        <v>194.428</v>
      </c>
      <c r="AO165" s="19">
        <v>438.12099999999998</v>
      </c>
      <c r="AP165" s="19">
        <v>460.11632215999998</v>
      </c>
      <c r="AQ165" s="19">
        <v>55.010332000000005</v>
      </c>
      <c r="AR165" s="35">
        <f t="shared" si="20"/>
        <v>765.85024399999998</v>
      </c>
      <c r="AS165" s="35">
        <f t="shared" si="21"/>
        <v>632.54899999999998</v>
      </c>
      <c r="AT165" s="19">
        <v>0</v>
      </c>
      <c r="AW165" s="20">
        <f t="shared" si="22"/>
        <v>3.3</v>
      </c>
      <c r="AX165" s="20">
        <f t="shared" si="23"/>
        <v>-1.65</v>
      </c>
      <c r="AY165" s="47">
        <v>0</v>
      </c>
      <c r="AZ165" s="47">
        <v>0</v>
      </c>
      <c r="BA165" s="47">
        <v>0</v>
      </c>
      <c r="BB165" s="47">
        <v>0</v>
      </c>
      <c r="BC165" s="47">
        <f t="shared" si="24"/>
        <v>1</v>
      </c>
      <c r="BD165" s="19">
        <v>51.2</v>
      </c>
      <c r="BE165" s="19">
        <v>1.2320000000000002</v>
      </c>
      <c r="BF165" s="19">
        <v>1.3849999999999998</v>
      </c>
      <c r="BG165" s="19">
        <v>1.3689999999999998</v>
      </c>
      <c r="BH165" s="19">
        <v>5</v>
      </c>
      <c r="BI165" s="20">
        <v>2</v>
      </c>
      <c r="BJ165" s="20">
        <v>6.9</v>
      </c>
      <c r="BK165" s="19">
        <v>6.9</v>
      </c>
      <c r="BL165" s="19">
        <v>5.4</v>
      </c>
    </row>
    <row r="166" spans="1:64">
      <c r="A166" s="19" t="str">
        <f>VLOOKUP(B166,'Code matching'!$D$2:$E$251,2,FALSE)</f>
        <v>Saudi Arabia</v>
      </c>
      <c r="B166" s="26" t="s">
        <v>412</v>
      </c>
      <c r="C166" s="26" t="s">
        <v>1107</v>
      </c>
      <c r="D166" s="19">
        <v>682</v>
      </c>
      <c r="E166" s="15">
        <f>_xlfn.IFNA(INDEX(Confirmedcases!E:E,MATCH(B166,Confirmedcases!D:D,0)),_xlfn.IFNA(INDEX(Confirmedcases!L:L,MATCH(B166,Confirmedcases!K:K,0)),0))</f>
        <v>288690</v>
      </c>
      <c r="F166" s="15">
        <f>_xlfn.IFNA(INDEX(Confirmeddeaths!E:E,MATCH(B166,Confirmeddeaths!D:D,0)),_xlfn.IFNA(INDEX(Confirmeddeaths!L:L,MATCH(B166,Confirmeddeaths!K:K,0)),0))</f>
        <v>3167</v>
      </c>
      <c r="G166" s="15">
        <f>_xlfn.IFNA(INDEX(Stringencyindex!$1:$1048576,MATCH(Data!$B166,Stringencyindex!B:B,0),MATCH(G$1,Stringencyindex!$1:$1,0)),"")</f>
        <v>50.211601795976179</v>
      </c>
      <c r="H166" s="15">
        <f>_xlfn.IFNA(INDEX(Stringencyindex!$1:$1048576,MATCH(Data!$B166,Stringencyindex!B:B,0),MATCH(H$1,Stringencyindex!$1:$1,0)),"")</f>
        <v>-40.598759757673228</v>
      </c>
      <c r="I166" s="15">
        <f>_xlfn.IFNA(INDEX(Policy!D:D,MATCH(Data!B166,Policy!A:A,0)),"")</f>
        <v>-2.5891999999999999</v>
      </c>
      <c r="J166" s="19">
        <v>34268.527999999998</v>
      </c>
      <c r="K166" s="35">
        <v>782483.4935309334</v>
      </c>
      <c r="L166" s="19">
        <v>784829.33789346355</v>
      </c>
      <c r="M166" s="19">
        <v>0.38109109564913551</v>
      </c>
      <c r="N166" s="19">
        <v>0.23177802454797766</v>
      </c>
      <c r="O166" s="19">
        <v>0.21394736109669585</v>
      </c>
      <c r="P166" s="19">
        <v>0.39666478729896665</v>
      </c>
      <c r="Q166" s="19">
        <v>0.26835109075413655</v>
      </c>
      <c r="R166" s="19">
        <v>2.2269749713357798E-2</v>
      </c>
      <c r="S166" s="19">
        <v>0.3171862425504115</v>
      </c>
      <c r="T166" s="19">
        <v>0.12789666268530389</v>
      </c>
      <c r="U166" s="19">
        <v>5.1361435753593261E-2</v>
      </c>
      <c r="V166" s="19">
        <v>9.4929688349613586E-2</v>
      </c>
      <c r="W166" s="19">
        <v>5.8282700209151529E-2</v>
      </c>
      <c r="X166" s="19">
        <v>0.32807352073856838</v>
      </c>
      <c r="Y166" s="19">
        <v>4.3752700476236819E-2</v>
      </c>
      <c r="Z166" s="19">
        <v>340.95998201426113</v>
      </c>
      <c r="AA166" s="19">
        <v>52.597180000000002</v>
      </c>
      <c r="AB166" s="19">
        <v>0.66193658934146926</v>
      </c>
      <c r="AC166" s="35">
        <v>65.959999999999994</v>
      </c>
      <c r="AD166" s="35" t="s">
        <v>672</v>
      </c>
      <c r="AE166" s="19">
        <v>2.7</v>
      </c>
      <c r="AF166" s="19">
        <f t="shared" si="25"/>
        <v>92525.025600000008</v>
      </c>
      <c r="AG166" s="19">
        <f t="shared" si="26"/>
        <v>34268.527999999998</v>
      </c>
      <c r="AH166" s="19" t="s">
        <v>672</v>
      </c>
      <c r="AI166" s="19">
        <v>4.8860000000000001</v>
      </c>
      <c r="AJ166" s="19">
        <v>312599.63714799995</v>
      </c>
      <c r="AK166" s="19">
        <v>202743.95769000001</v>
      </c>
      <c r="AL166" s="19">
        <v>7107.1245120000003</v>
      </c>
      <c r="AM166" s="19">
        <v>84684.470945999958</v>
      </c>
      <c r="AN166" s="19">
        <v>4536.9549999999999</v>
      </c>
      <c r="AO166" s="19">
        <v>12038.108</v>
      </c>
      <c r="AP166" s="19">
        <v>1489.0209999999988</v>
      </c>
      <c r="AQ166" s="19">
        <v>3974.3265180000003</v>
      </c>
      <c r="AR166" s="35">
        <f t="shared" si="20"/>
        <v>226426.14520200001</v>
      </c>
      <c r="AS166" s="35">
        <f t="shared" si="21"/>
        <v>16575.063000000002</v>
      </c>
      <c r="AT166" s="19">
        <v>5.7156653003324044E-2</v>
      </c>
      <c r="AW166" s="20">
        <f t="shared" si="22"/>
        <v>-2.5891999999999999</v>
      </c>
      <c r="AX166" s="20">
        <f t="shared" si="23"/>
        <v>1.2946</v>
      </c>
      <c r="AY166" s="47">
        <v>0</v>
      </c>
      <c r="AZ166" s="47">
        <v>0</v>
      </c>
      <c r="BA166" s="47">
        <v>0</v>
      </c>
      <c r="BB166" s="47">
        <v>0</v>
      </c>
      <c r="BC166" s="47">
        <f t="shared" si="24"/>
        <v>1</v>
      </c>
      <c r="BD166" s="19">
        <v>51.2</v>
      </c>
      <c r="BE166" s="19">
        <v>0.12000000000000011</v>
      </c>
      <c r="BF166" s="19">
        <v>0.44899999999999984</v>
      </c>
      <c r="BG166" s="19">
        <v>0.71699999999999964</v>
      </c>
      <c r="BH166" s="19">
        <v>5</v>
      </c>
      <c r="BI166" s="20">
        <v>-3.8</v>
      </c>
      <c r="BJ166" s="20">
        <v>2.5</v>
      </c>
      <c r="BK166" s="19">
        <v>0.872</v>
      </c>
      <c r="BL166" s="19">
        <v>1.9610000000000001</v>
      </c>
    </row>
    <row r="167" spans="1:64">
      <c r="A167" s="19" t="str">
        <f>VLOOKUP(B167,'Code matching'!$D$2:$E$251,2,FALSE)</f>
        <v>Sudan</v>
      </c>
      <c r="B167" s="26" t="s">
        <v>443</v>
      </c>
      <c r="C167" s="26" t="s">
        <v>1107</v>
      </c>
      <c r="D167" s="19">
        <v>729</v>
      </c>
      <c r="E167" s="15">
        <f>_xlfn.IFNA(INDEX(Confirmedcases!E:E,MATCH(B167,Confirmedcases!D:D,0)),_xlfn.IFNA(INDEX(Confirmedcases!L:L,MATCH(B167,Confirmedcases!K:K,0)),0))</f>
        <v>11956</v>
      </c>
      <c r="F167" s="15">
        <f>_xlfn.IFNA(INDEX(Confirmeddeaths!E:E,MATCH(B167,Confirmeddeaths!D:D,0)),_xlfn.IFNA(INDEX(Confirmeddeaths!L:L,MATCH(B167,Confirmeddeaths!K:K,0)),0))</f>
        <v>781</v>
      </c>
      <c r="G167" s="15">
        <f>_xlfn.IFNA(INDEX(Stringencyindex!$1:$1048576,MATCH(Data!$B167,Stringencyindex!B:B,0),MATCH(G$1,Stringencyindex!$1:$1,0)),"")</f>
        <v>49.461841393122967</v>
      </c>
      <c r="H167" s="15">
        <f>_xlfn.IFNA(INDEX(Stringencyindex!$1:$1048576,MATCH(Data!$B167,Stringencyindex!B:B,0),MATCH(H$1,Stringencyindex!$1:$1,0)),"")</f>
        <v>-39.679480974421793</v>
      </c>
      <c r="I167" s="15">
        <f>_xlfn.IFNA(INDEX(Policy!D:D,MATCH(Data!B167,Policy!A:A,0)),"")</f>
        <v>9.4460207948693036</v>
      </c>
      <c r="J167" s="19">
        <v>42813.237999999998</v>
      </c>
      <c r="K167" s="35">
        <v>50514.673877509558</v>
      </c>
      <c r="L167" s="19">
        <v>49757.092505323519</v>
      </c>
      <c r="M167" s="19">
        <v>0.70833065493215031</v>
      </c>
      <c r="N167" s="19">
        <v>9.4723454738817242E-2</v>
      </c>
      <c r="O167" s="19">
        <v>0.22581647839201541</v>
      </c>
      <c r="P167" s="19">
        <v>2.7320505758087889E-2</v>
      </c>
      <c r="Q167" s="19">
        <v>5.619028012957223E-2</v>
      </c>
      <c r="R167" s="19">
        <v>0.24837574353346067</v>
      </c>
      <c r="S167" s="19">
        <v>2.6518230966220874E-2</v>
      </c>
      <c r="T167" s="19">
        <v>7.3705506551224209E-2</v>
      </c>
      <c r="U167" s="19">
        <v>4.0249041366882107E-2</v>
      </c>
      <c r="V167" s="19">
        <v>0.23229069279026598</v>
      </c>
      <c r="W167" s="19">
        <v>0.14014166090809316</v>
      </c>
      <c r="X167" s="19">
        <v>0.23871912388385294</v>
      </c>
      <c r="Y167" s="19">
        <v>1.3773016422116413</v>
      </c>
      <c r="Z167" s="19">
        <v>425.214336</v>
      </c>
      <c r="AA167" s="19">
        <v>5.6553240000000002</v>
      </c>
      <c r="AB167" s="19">
        <v>0.10282012924019662</v>
      </c>
      <c r="AC167" s="35">
        <v>92.89</v>
      </c>
      <c r="AD167" s="35">
        <v>4.5999999999999996</v>
      </c>
      <c r="AE167" s="19">
        <v>0.8</v>
      </c>
      <c r="AF167" s="19">
        <f t="shared" si="25"/>
        <v>34250.590400000001</v>
      </c>
      <c r="AG167" s="19">
        <f t="shared" si="26"/>
        <v>42813.237999999998</v>
      </c>
      <c r="AH167" s="19">
        <v>77.31</v>
      </c>
      <c r="AI167" s="19">
        <v>56.454999999999998</v>
      </c>
      <c r="AJ167" s="19">
        <v>5114.908461</v>
      </c>
      <c r="AK167" s="19">
        <v>388.22565000000003</v>
      </c>
      <c r="AL167" s="19">
        <v>9.8582789999999996</v>
      </c>
      <c r="AM167" s="19">
        <v>3205.7985320000003</v>
      </c>
      <c r="AN167" s="19">
        <v>409.39699999999999</v>
      </c>
      <c r="AO167" s="19">
        <v>1043.4770000000001</v>
      </c>
      <c r="AP167" s="19">
        <v>58.152000000000044</v>
      </c>
      <c r="AQ167" s="19">
        <v>416.18515200000002</v>
      </c>
      <c r="AR167" s="35">
        <f t="shared" si="20"/>
        <v>1850.9579290000001</v>
      </c>
      <c r="AS167" s="35">
        <f t="shared" si="21"/>
        <v>1452.874</v>
      </c>
      <c r="AT167" s="19">
        <v>0</v>
      </c>
      <c r="AW167" s="20">
        <f t="shared" si="22"/>
        <v>9.4460207948693036</v>
      </c>
      <c r="AX167" s="20">
        <f t="shared" si="23"/>
        <v>-4.7230103974346518</v>
      </c>
      <c r="AY167" s="47">
        <v>0</v>
      </c>
      <c r="AZ167" s="47">
        <v>0</v>
      </c>
      <c r="BA167" s="47">
        <v>0</v>
      </c>
      <c r="BB167" s="47">
        <v>0</v>
      </c>
      <c r="BC167" s="47">
        <f t="shared" si="24"/>
        <v>1</v>
      </c>
      <c r="BD167" s="19">
        <v>51.2</v>
      </c>
      <c r="BE167" s="19">
        <v>0.90000000000000036</v>
      </c>
      <c r="BF167" s="19">
        <v>0.66900000000000048</v>
      </c>
      <c r="BG167" s="19">
        <v>0.47799999999999976</v>
      </c>
      <c r="BH167" s="19">
        <v>5</v>
      </c>
      <c r="BI167" s="20">
        <v>-4</v>
      </c>
      <c r="BJ167" s="20">
        <v>0.5</v>
      </c>
      <c r="BK167" s="19">
        <v>81.284000000000006</v>
      </c>
      <c r="BL167" s="19">
        <v>91.123000000000005</v>
      </c>
    </row>
    <row r="168" spans="1:64">
      <c r="A168" s="19" t="str">
        <f>VLOOKUP(B168,'Code matching'!$D$2:$E$251,2,FALSE)</f>
        <v>Senegal</v>
      </c>
      <c r="B168" s="26" t="s">
        <v>414</v>
      </c>
      <c r="C168" s="26" t="s">
        <v>1107</v>
      </c>
      <c r="D168" s="19">
        <v>686</v>
      </c>
      <c r="E168" s="15">
        <f>_xlfn.IFNA(INDEX(Confirmedcases!E:E,MATCH(B168,Confirmedcases!D:D,0)),_xlfn.IFNA(INDEX(Confirmedcases!L:L,MATCH(B168,Confirmedcases!K:K,0)),0))</f>
        <v>11175</v>
      </c>
      <c r="F168" s="15">
        <f>_xlfn.IFNA(INDEX(Confirmeddeaths!E:E,MATCH(B168,Confirmeddeaths!D:D,0)),_xlfn.IFNA(INDEX(Confirmeddeaths!L:L,MATCH(B168,Confirmeddeaths!K:K,0)),0))</f>
        <v>232</v>
      </c>
      <c r="G168" s="15">
        <f>_xlfn.IFNA(INDEX(Stringencyindex!$1:$1048576,MATCH(Data!$B168,Stringencyindex!B:B,0),MATCH(G$1,Stringencyindex!$1:$1,0)),"")</f>
        <v>32.259550902406865</v>
      </c>
      <c r="H168" s="15">
        <f>_xlfn.IFNA(INDEX(Stringencyindex!$1:$1048576,MATCH(Data!$B168,Stringencyindex!B:B,0),MATCH(H$1,Stringencyindex!$1:$1,0)),"")</f>
        <v>-27.812898923341923</v>
      </c>
      <c r="I168" s="15">
        <f>_xlfn.IFNA(INDEX(Policy!D:D,MATCH(Data!B168,Policy!A:A,0)),"")</f>
        <v>5.7293519695044477</v>
      </c>
      <c r="J168" s="19">
        <v>16296.364</v>
      </c>
      <c r="K168" s="35">
        <v>23808.775445497082</v>
      </c>
      <c r="L168" s="19">
        <v>25403.987690425733</v>
      </c>
      <c r="M168" s="19">
        <v>0.66839578055881133</v>
      </c>
      <c r="N168" s="19">
        <v>0.14163106355627814</v>
      </c>
      <c r="O168" s="19">
        <v>0.26133313168739841</v>
      </c>
      <c r="P168" s="19">
        <v>0.22594427010472987</v>
      </c>
      <c r="Q168" s="19">
        <v>0.36425573745699269</v>
      </c>
      <c r="R168" s="19">
        <v>0.17307196285787982</v>
      </c>
      <c r="S168" s="19">
        <v>5.4232154891960031E-2</v>
      </c>
      <c r="T168" s="19">
        <v>0.16926955494354631</v>
      </c>
      <c r="U168" s="19">
        <v>3.3564362202234854E-2</v>
      </c>
      <c r="V168" s="19">
        <v>0.15571567640427003</v>
      </c>
      <c r="W168" s="19">
        <v>9.0267666220140291E-2</v>
      </c>
      <c r="X168" s="19">
        <v>0.32387862247988553</v>
      </c>
      <c r="Y168" s="19">
        <v>10.535529093065998</v>
      </c>
      <c r="Z168" s="19">
        <v>2522.2056648799999</v>
      </c>
      <c r="AA168" s="19">
        <v>3.8657870000000001</v>
      </c>
      <c r="AB168" s="19">
        <v>8.1818712542184674E-2</v>
      </c>
      <c r="AC168" s="35">
        <v>80.33</v>
      </c>
      <c r="AD168" s="35">
        <v>23.5</v>
      </c>
      <c r="AE168" s="19" t="s">
        <v>672</v>
      </c>
      <c r="AF168" s="19" t="str">
        <f t="shared" si="25"/>
        <v/>
      </c>
      <c r="AG168" s="19" t="str">
        <f t="shared" si="26"/>
        <v/>
      </c>
      <c r="AH168" s="19">
        <v>90.44</v>
      </c>
      <c r="AI168" s="19">
        <v>65.192999999999998</v>
      </c>
      <c r="AJ168" s="19">
        <v>5067.4156860100002</v>
      </c>
      <c r="AK168" s="19">
        <v>551.95955800000002</v>
      </c>
      <c r="AL168" s="19">
        <v>75.367058999999998</v>
      </c>
      <c r="AM168" s="19">
        <v>2995.9163330000001</v>
      </c>
      <c r="AN168" s="19">
        <v>137.94300000000001</v>
      </c>
      <c r="AO168" s="19">
        <v>458.57916635999999</v>
      </c>
      <c r="AP168" s="19">
        <v>847.65056965000008</v>
      </c>
      <c r="AQ168" s="19">
        <v>2202.2408849999997</v>
      </c>
      <c r="AR168" s="35">
        <f t="shared" si="20"/>
        <v>1223.8487833600002</v>
      </c>
      <c r="AS168" s="35">
        <f t="shared" si="21"/>
        <v>596.52216636000003</v>
      </c>
      <c r="AT168" s="19">
        <v>0</v>
      </c>
      <c r="AW168" s="20">
        <f t="shared" si="22"/>
        <v>5.7293519695044477</v>
      </c>
      <c r="AX168" s="20">
        <f t="shared" si="23"/>
        <v>-2.8646759847522238</v>
      </c>
      <c r="AY168" s="47">
        <v>0</v>
      </c>
      <c r="AZ168" s="47">
        <v>0</v>
      </c>
      <c r="BA168" s="47">
        <v>0</v>
      </c>
      <c r="BB168" s="47">
        <v>0</v>
      </c>
      <c r="BC168" s="47">
        <f t="shared" si="24"/>
        <v>1</v>
      </c>
      <c r="BD168" s="19">
        <v>51.2</v>
      </c>
      <c r="BE168" s="19">
        <v>1.9540000000000002</v>
      </c>
      <c r="BF168" s="19">
        <v>2.3719999999999999</v>
      </c>
      <c r="BG168" s="19">
        <v>2.0499999999999998</v>
      </c>
      <c r="BH168" s="19">
        <v>17.078395957479984</v>
      </c>
      <c r="BI168" s="20">
        <v>1.3</v>
      </c>
      <c r="BJ168" s="20">
        <v>4</v>
      </c>
      <c r="BK168" s="19">
        <v>2</v>
      </c>
      <c r="BL168" s="19">
        <v>1.921</v>
      </c>
    </row>
    <row r="169" spans="1:64">
      <c r="A169" s="19" t="str">
        <f>VLOOKUP(B169,'Code matching'!$D$2:$E$251,2,FALSE)</f>
        <v>Sierra Leone</v>
      </c>
      <c r="B169" s="26" t="s">
        <v>420</v>
      </c>
      <c r="C169" s="26" t="s">
        <v>1107</v>
      </c>
      <c r="D169" s="19">
        <v>694</v>
      </c>
      <c r="E169" s="15">
        <f>_xlfn.IFNA(INDEX(Confirmedcases!E:E,MATCH(B169,Confirmedcases!D:D,0)),_xlfn.IFNA(INDEX(Confirmedcases!L:L,MATCH(B169,Confirmedcases!K:K,0)),0))</f>
        <v>1916</v>
      </c>
      <c r="F169" s="15">
        <f>_xlfn.IFNA(INDEX(Confirmeddeaths!E:E,MATCH(B169,Confirmeddeaths!D:D,0)),_xlfn.IFNA(INDEX(Confirmeddeaths!L:L,MATCH(B169,Confirmeddeaths!K:K,0)),0))</f>
        <v>68</v>
      </c>
      <c r="G169" s="15">
        <f>_xlfn.IFNA(INDEX(Stringencyindex!$1:$1048576,MATCH(Data!$B169,Stringencyindex!B:B,0),MATCH(G$1,Stringencyindex!$1:$1,0)),"")</f>
        <v>30.925594559169966</v>
      </c>
      <c r="H169" s="15">
        <f>_xlfn.IFNA(INDEX(Stringencyindex!$1:$1048576,MATCH(Data!$B169,Stringencyindex!B:B,0),MATCH(H$1,Stringencyindex!$1:$1,0)),"")</f>
        <v>-26.478942580105024</v>
      </c>
      <c r="I169" s="15">
        <f>_xlfn.IFNA(INDEX(Policy!D:D,MATCH(Data!B169,Policy!A:A,0)),"")</f>
        <v>6.1758941695247431</v>
      </c>
      <c r="J169" s="19">
        <v>7813.2150000000001</v>
      </c>
      <c r="K169" s="35">
        <v>4101.325429683684</v>
      </c>
      <c r="L169" s="19">
        <v>4306.3928286087248</v>
      </c>
      <c r="M169" s="19">
        <v>0.9857366400202795</v>
      </c>
      <c r="N169" s="19">
        <v>9.204041067633395E-2</v>
      </c>
      <c r="O169" s="19">
        <v>0.13009305384324316</v>
      </c>
      <c r="P169" s="19">
        <v>0.17793514276592937</v>
      </c>
      <c r="Q169" s="19">
        <v>0.39073479206534883</v>
      </c>
      <c r="R169" s="19">
        <v>0.60997419656814911</v>
      </c>
      <c r="S169" s="19">
        <v>2.520187167266108E-2</v>
      </c>
      <c r="T169" s="19">
        <v>2.1725743918091341E-2</v>
      </c>
      <c r="U169" s="19">
        <v>8.3089606317461474E-3</v>
      </c>
      <c r="V169" s="19">
        <v>9.404294903837844E-2</v>
      </c>
      <c r="W169" s="19">
        <v>3.3465486854021634E-2</v>
      </c>
      <c r="X169" s="19">
        <v>0.20728079131698413</v>
      </c>
      <c r="Y169" s="19">
        <v>1.4680982206195319</v>
      </c>
      <c r="Z169" s="19">
        <v>62.085873749999998</v>
      </c>
      <c r="AA169" s="19">
        <v>3.483336</v>
      </c>
      <c r="AB169" s="19">
        <v>4.2662338110052225E-2</v>
      </c>
      <c r="AC169" s="35">
        <v>85.63</v>
      </c>
      <c r="AD169" s="35">
        <v>0.9</v>
      </c>
      <c r="AE169" s="19" t="s">
        <v>672</v>
      </c>
      <c r="AF169" s="19" t="str">
        <f t="shared" si="25"/>
        <v/>
      </c>
      <c r="AG169" s="19" t="str">
        <f t="shared" si="26"/>
        <v/>
      </c>
      <c r="AH169" s="19" t="s">
        <v>672</v>
      </c>
      <c r="AI169" s="19">
        <v>88.635000000000005</v>
      </c>
      <c r="AJ169" s="19">
        <v>709.66945399999997</v>
      </c>
      <c r="AK169" s="19">
        <v>5.8039120000000004</v>
      </c>
      <c r="AL169" s="19">
        <v>83.48621</v>
      </c>
      <c r="AM169" s="19">
        <v>464.66233199999994</v>
      </c>
      <c r="AN169" s="19">
        <v>15.502000000000001</v>
      </c>
      <c r="AO169" s="19">
        <v>82.99</v>
      </c>
      <c r="AP169" s="19">
        <v>57.225000000000009</v>
      </c>
      <c r="AQ169" s="19">
        <v>36.741616</v>
      </c>
      <c r="AR169" s="35">
        <f t="shared" si="20"/>
        <v>187.78212199999999</v>
      </c>
      <c r="AS169" s="35">
        <f t="shared" si="21"/>
        <v>98.49199999999999</v>
      </c>
      <c r="AT169" s="19">
        <v>0</v>
      </c>
      <c r="AW169" s="20">
        <f t="shared" si="22"/>
        <v>6.1758941695247431</v>
      </c>
      <c r="AX169" s="20">
        <f t="shared" si="23"/>
        <v>-3.0879470847623716</v>
      </c>
      <c r="AY169" s="47">
        <v>0</v>
      </c>
      <c r="AZ169" s="47">
        <v>0</v>
      </c>
      <c r="BA169" s="47">
        <v>0</v>
      </c>
      <c r="BB169" s="47">
        <v>0</v>
      </c>
      <c r="BC169" s="47">
        <f t="shared" si="24"/>
        <v>1</v>
      </c>
      <c r="BD169" s="19">
        <v>51.2</v>
      </c>
      <c r="BE169" s="19">
        <v>3</v>
      </c>
      <c r="BF169" s="19">
        <v>2.5839999999999996</v>
      </c>
      <c r="BG169" s="19">
        <v>2.4459999999999997</v>
      </c>
      <c r="BH169" s="19">
        <v>5</v>
      </c>
      <c r="BI169" s="20">
        <v>-2.2999999999999998</v>
      </c>
      <c r="BJ169" s="20">
        <v>4</v>
      </c>
      <c r="BK169" s="19">
        <v>15.446</v>
      </c>
      <c r="BL169" s="19">
        <v>15.25</v>
      </c>
    </row>
    <row r="170" spans="1:64">
      <c r="A170" s="19" t="str">
        <f>VLOOKUP(B170,'Code matching'!$D$2:$E$251,2,FALSE)</f>
        <v>El Salvador</v>
      </c>
      <c r="B170" s="26" t="s">
        <v>192</v>
      </c>
      <c r="C170" s="26" t="s">
        <v>1107</v>
      </c>
      <c r="D170" s="19">
        <v>222</v>
      </c>
      <c r="E170" s="15">
        <f>_xlfn.IFNA(INDEX(Confirmedcases!E:E,MATCH(B170,Confirmedcases!D:D,0)),_xlfn.IFNA(INDEX(Confirmedcases!L:L,MATCH(B170,Confirmedcases!K:K,0)),0))</f>
        <v>20423</v>
      </c>
      <c r="F170" s="15">
        <f>_xlfn.IFNA(INDEX(Confirmeddeaths!E:E,MATCH(B170,Confirmeddeaths!D:D,0)),_xlfn.IFNA(INDEX(Confirmeddeaths!L:L,MATCH(B170,Confirmeddeaths!K:K,0)),0))</f>
        <v>549</v>
      </c>
      <c r="G170" s="15">
        <f>_xlfn.IFNA(INDEX(Stringencyindex!$1:$1048576,MATCH(Data!$B170,Stringencyindex!B:B,0),MATCH(G$1,Stringencyindex!$1:$1,0)),"")</f>
        <v>60.285769135378125</v>
      </c>
      <c r="H170" s="15">
        <f>_xlfn.IFNA(INDEX(Stringencyindex!$1:$1048576,MATCH(Data!$B170,Stringencyindex!B:B,0),MATCH(H$1,Stringencyindex!$1:$1,0)),"")</f>
        <v>-47.963837470339058</v>
      </c>
      <c r="I170" s="15">
        <f>_xlfn.IFNA(INDEX(Policy!D:D,MATCH(Data!B170,Policy!A:A,0)),"")</f>
        <v>1.3432091184710442</v>
      </c>
      <c r="J170" s="19">
        <v>6453.5529999999999</v>
      </c>
      <c r="K170" s="35">
        <v>26056.944930000001</v>
      </c>
      <c r="L170" s="19">
        <v>26630.198735543709</v>
      </c>
      <c r="M170" s="19">
        <v>0.8314154135566959</v>
      </c>
      <c r="N170" s="19">
        <v>0.16131167764647072</v>
      </c>
      <c r="O170" s="19">
        <v>0.16455716264968903</v>
      </c>
      <c r="P170" s="19">
        <v>0.28908057292348127</v>
      </c>
      <c r="Q170" s="19">
        <v>0.48618051521514266</v>
      </c>
      <c r="R170" s="19">
        <v>5.384860067406505E-2</v>
      </c>
      <c r="S170" s="19">
        <v>4.3217936563292939E-2</v>
      </c>
      <c r="T170" s="19">
        <v>0.17868747447745575</v>
      </c>
      <c r="U170" s="19">
        <v>5.7975317025641147E-2</v>
      </c>
      <c r="V170" s="19">
        <v>0.16186452654874328</v>
      </c>
      <c r="W170" s="19">
        <v>9.0074505019741485E-2</v>
      </c>
      <c r="X170" s="19">
        <v>0.41433163973343551</v>
      </c>
      <c r="Y170" s="19">
        <v>21.014375587838192</v>
      </c>
      <c r="Z170" s="19">
        <v>5646.7728642080001</v>
      </c>
      <c r="AA170" s="19">
        <v>10.535069999999999</v>
      </c>
      <c r="AB170" s="19">
        <v>0</v>
      </c>
      <c r="AC170" s="35">
        <v>74.900000000000006</v>
      </c>
      <c r="AD170" s="35">
        <v>18.100000000000001</v>
      </c>
      <c r="AE170" s="19">
        <v>1.3</v>
      </c>
      <c r="AF170" s="19">
        <f t="shared" si="25"/>
        <v>8389.6188999999995</v>
      </c>
      <c r="AG170" s="19">
        <f t="shared" si="26"/>
        <v>6453.5529999999999</v>
      </c>
      <c r="AH170" s="19">
        <v>62.88</v>
      </c>
      <c r="AI170" s="19">
        <v>38.576999999999998</v>
      </c>
      <c r="AJ170" s="19">
        <v>8702.2241160000012</v>
      </c>
      <c r="AK170" s="19">
        <v>159.70029099999999</v>
      </c>
      <c r="AL170" s="19">
        <v>451.566665</v>
      </c>
      <c r="AM170" s="19">
        <v>5293.2081600000001</v>
      </c>
      <c r="AN170" s="19">
        <v>476.33499999999998</v>
      </c>
      <c r="AO170" s="19">
        <v>1013.592</v>
      </c>
      <c r="AP170" s="19">
        <v>1307.8219999999997</v>
      </c>
      <c r="AQ170" s="19">
        <v>1552.2254190000001</v>
      </c>
      <c r="AR170" s="35">
        <f t="shared" si="20"/>
        <v>2101.1939560000001</v>
      </c>
      <c r="AS170" s="35">
        <f t="shared" si="21"/>
        <v>1489.9269999999999</v>
      </c>
      <c r="AT170" s="19">
        <v>1.6819393790536132E-2</v>
      </c>
      <c r="AW170" s="20">
        <f t="shared" si="22"/>
        <v>1.3432091184710442</v>
      </c>
      <c r="AX170" s="20">
        <f t="shared" si="23"/>
        <v>-0.67160455923552209</v>
      </c>
      <c r="AY170" s="47">
        <v>0</v>
      </c>
      <c r="AZ170" s="47">
        <v>0</v>
      </c>
      <c r="BA170" s="47">
        <v>0</v>
      </c>
      <c r="BB170" s="47">
        <v>0</v>
      </c>
      <c r="BC170" s="47">
        <f t="shared" si="24"/>
        <v>1</v>
      </c>
      <c r="BD170" s="19">
        <v>69.295279491987642</v>
      </c>
      <c r="BE170" s="19">
        <v>3.9529999999999998</v>
      </c>
      <c r="BF170" s="19">
        <v>3.8049999999999997</v>
      </c>
      <c r="BG170" s="19">
        <v>4.0209999999999999</v>
      </c>
      <c r="BH170" s="19">
        <v>11.931433284560002</v>
      </c>
      <c r="BI170" s="20">
        <v>-5.4</v>
      </c>
      <c r="BJ170" s="20">
        <v>3.8</v>
      </c>
      <c r="BK170" s="19">
        <v>6.4000000000000001E-2</v>
      </c>
      <c r="BL170" s="19">
        <v>0.6</v>
      </c>
    </row>
    <row r="171" spans="1:64">
      <c r="A171" s="19" t="str">
        <f>VLOOKUP(B171,'Code matching'!$D$2:$E$251,2,FALSE)</f>
        <v>Somalia</v>
      </c>
      <c r="B171" s="26" t="s">
        <v>430</v>
      </c>
      <c r="C171" s="26" t="s">
        <v>1107</v>
      </c>
      <c r="D171" s="19">
        <v>706</v>
      </c>
      <c r="E171" s="15">
        <f>_xlfn.IFNA(INDEX(Confirmedcases!E:E,MATCH(B171,Confirmedcases!D:D,0)),_xlfn.IFNA(INDEX(Confirmedcases!L:L,MATCH(B171,Confirmedcases!K:K,0)),0))</f>
        <v>3227</v>
      </c>
      <c r="F171" s="15">
        <f>_xlfn.IFNA(INDEX(Confirmeddeaths!E:E,MATCH(B171,Confirmeddeaths!D:D,0)),_xlfn.IFNA(INDEX(Confirmeddeaths!L:L,MATCH(B171,Confirmeddeaths!K:K,0)),0))</f>
        <v>93</v>
      </c>
      <c r="G171" s="15">
        <f>_xlfn.IFNA(INDEX(Stringencyindex!$1:$1048576,MATCH(Data!$B171,Stringencyindex!B:B,0),MATCH(G$1,Stringencyindex!$1:$1,0)),"")</f>
        <v>26.224127284477468</v>
      </c>
      <c r="H171" s="15">
        <f>_xlfn.IFNA(INDEX(Stringencyindex!$1:$1048576,MATCH(Data!$B171,Stringencyindex!B:B,0),MATCH(H$1,Stringencyindex!$1:$1,0)),"")</f>
        <v>-21.905071347282643</v>
      </c>
      <c r="I171" s="15" t="str">
        <f>_xlfn.IFNA(INDEX(Policy!D:D,MATCH(Data!B171,Policy!A:A,0)),"")</f>
        <v/>
      </c>
      <c r="J171" s="19">
        <v>15442.905000000001</v>
      </c>
      <c r="K171" s="35">
        <v>1494.4655018770784</v>
      </c>
      <c r="L171" s="19">
        <v>1546.7720626198382</v>
      </c>
      <c r="M171" s="19">
        <v>0.72642332339975857</v>
      </c>
      <c r="N171" s="19">
        <v>8.7253575755612475E-2</v>
      </c>
      <c r="O171" s="19">
        <v>0.19950664537950696</v>
      </c>
      <c r="P171" s="19">
        <v>3.0570688995802129E-3</v>
      </c>
      <c r="Q171" s="19">
        <v>1.6800368358094845E-2</v>
      </c>
      <c r="R171" s="19">
        <v>0.60181840601711356</v>
      </c>
      <c r="S171" s="19">
        <v>6.7506125766569848E-3</v>
      </c>
      <c r="T171" s="19">
        <v>2.4847853918196845E-2</v>
      </c>
      <c r="U171" s="19">
        <v>4.197559394194543E-2</v>
      </c>
      <c r="V171" s="19">
        <v>0.10619928020428615</v>
      </c>
      <c r="W171" s="19">
        <v>9.3864396064061495E-2</v>
      </c>
      <c r="X171" s="19">
        <v>0.12454385727773952</v>
      </c>
      <c r="Y171" s="19">
        <v>0</v>
      </c>
      <c r="Z171" s="19">
        <v>0</v>
      </c>
      <c r="AA171" s="19">
        <v>0.25209939999999997</v>
      </c>
      <c r="AB171" s="19">
        <v>0</v>
      </c>
      <c r="AC171" s="35" t="s">
        <v>672</v>
      </c>
      <c r="AD171" s="35" t="s">
        <v>672</v>
      </c>
      <c r="AE171" s="19">
        <v>0.9</v>
      </c>
      <c r="AF171" s="19">
        <f t="shared" si="25"/>
        <v>13898.614500000001</v>
      </c>
      <c r="AG171" s="19">
        <f t="shared" si="26"/>
        <v>15442.905000000001</v>
      </c>
      <c r="AH171" s="19" t="s">
        <v>672</v>
      </c>
      <c r="AI171" s="19">
        <v>88.292000000000002</v>
      </c>
      <c r="AJ171" s="19">
        <v>744.61200000000008</v>
      </c>
      <c r="AK171" s="19">
        <v>1.2571000000000001E-2</v>
      </c>
      <c r="AL171" s="19">
        <v>32.769033999999998</v>
      </c>
      <c r="AM171" s="19">
        <v>307.21839500000004</v>
      </c>
      <c r="AN171" s="19">
        <v>0</v>
      </c>
      <c r="AO171" s="19">
        <v>0</v>
      </c>
      <c r="AP171" s="19">
        <v>404.61200000000002</v>
      </c>
      <c r="AQ171" s="19">
        <v>14.897626000000001</v>
      </c>
      <c r="AR171" s="35">
        <f t="shared" si="20"/>
        <v>32.781604999999999</v>
      </c>
      <c r="AS171" s="35">
        <f t="shared" si="21"/>
        <v>0</v>
      </c>
      <c r="AT171" s="19">
        <v>0</v>
      </c>
      <c r="AW171" s="20">
        <f t="shared" si="22"/>
        <v>0</v>
      </c>
      <c r="AX171" s="20">
        <f t="shared" si="23"/>
        <v>0</v>
      </c>
      <c r="AY171" s="47">
        <v>0</v>
      </c>
      <c r="AZ171" s="47">
        <v>0</v>
      </c>
      <c r="BA171" s="47">
        <v>0</v>
      </c>
      <c r="BB171" s="47">
        <v>0</v>
      </c>
      <c r="BC171" s="47">
        <f t="shared" si="24"/>
        <v>1</v>
      </c>
      <c r="BD171" s="19">
        <v>51.2</v>
      </c>
      <c r="BE171" s="19">
        <v>0</v>
      </c>
      <c r="BF171" s="19">
        <v>0</v>
      </c>
      <c r="BG171" s="19">
        <v>0</v>
      </c>
      <c r="BH171" s="19">
        <v>5</v>
      </c>
      <c r="BI171" s="20">
        <v>-2.5</v>
      </c>
      <c r="BJ171" s="20">
        <v>2.9</v>
      </c>
      <c r="BK171" s="19">
        <v>0</v>
      </c>
      <c r="BL171" s="19">
        <v>0</v>
      </c>
    </row>
    <row r="172" spans="1:64">
      <c r="A172" s="19" t="str">
        <f>VLOOKUP(B172,'Code matching'!$D$2:$E$251,2,FALSE)</f>
        <v>Serbia</v>
      </c>
      <c r="B172" s="26" t="s">
        <v>416</v>
      </c>
      <c r="C172" s="26" t="s">
        <v>1107</v>
      </c>
      <c r="D172" s="19">
        <v>688</v>
      </c>
      <c r="E172" s="15">
        <f>_xlfn.IFNA(INDEX(Confirmedcases!E:E,MATCH(B172,Confirmedcases!D:D,0)),_xlfn.IFNA(INDEX(Confirmedcases!L:L,MATCH(B172,Confirmedcases!K:K,0)),0))</f>
        <v>28099</v>
      </c>
      <c r="F172" s="15">
        <f>_xlfn.IFNA(INDEX(Confirmeddeaths!E:E,MATCH(B172,Confirmeddeaths!D:D,0)),_xlfn.IFNA(INDEX(Confirmeddeaths!L:L,MATCH(B172,Confirmeddeaths!K:K,0)),0))</f>
        <v>641</v>
      </c>
      <c r="G172" s="15">
        <f>_xlfn.IFNA(INDEX(Stringencyindex!$1:$1048576,MATCH(Data!$B172,Stringencyindex!B:B,0),MATCH(G$1,Stringencyindex!$1:$1,0)),"")</f>
        <v>35.541766945897265</v>
      </c>
      <c r="H172" s="15">
        <f>_xlfn.IFNA(INDEX(Stringencyindex!$1:$1048576,MATCH(Data!$B172,Stringencyindex!B:B,0),MATCH(H$1,Stringencyindex!$1:$1,0)),"")</f>
        <v>-29.698418924962205</v>
      </c>
      <c r="I172" s="15">
        <f>_xlfn.IFNA(INDEX(Policy!D:D,MATCH(Data!B172,Policy!A:A,0)),"")</f>
        <v>6.5</v>
      </c>
      <c r="J172" s="19">
        <v>8772.2350000000006</v>
      </c>
      <c r="K172" s="35">
        <v>50597.301773919302</v>
      </c>
      <c r="L172" s="19">
        <v>52317.625899273393</v>
      </c>
      <c r="M172" s="19">
        <v>0.69287177288114832</v>
      </c>
      <c r="N172" s="19">
        <v>0.16558876302544584</v>
      </c>
      <c r="O172" s="19">
        <v>0.20055019262266016</v>
      </c>
      <c r="P172" s="19">
        <v>0.5077551077583039</v>
      </c>
      <c r="Q172" s="19">
        <v>0.59292913599121344</v>
      </c>
      <c r="R172" s="19">
        <v>7.6566313281947934E-2</v>
      </c>
      <c r="S172" s="19">
        <v>7.8600428844062084E-2</v>
      </c>
      <c r="T172" s="19">
        <v>0.17515612462723837</v>
      </c>
      <c r="U172" s="19">
        <v>5.3778750664784505E-2</v>
      </c>
      <c r="V172" s="19">
        <v>0.1552546734976227</v>
      </c>
      <c r="W172" s="19">
        <v>7.4815331020411172E-2</v>
      </c>
      <c r="X172" s="19">
        <v>0.35563674149962998</v>
      </c>
      <c r="Y172" s="19">
        <v>8.0798915558879045</v>
      </c>
      <c r="Z172" s="19">
        <v>4163.0025263401258</v>
      </c>
      <c r="AA172" s="19">
        <v>12.755570000000001</v>
      </c>
      <c r="AB172" s="19">
        <v>0</v>
      </c>
      <c r="AC172" s="35">
        <v>65.95</v>
      </c>
      <c r="AD172" s="35">
        <v>46.126015247933772</v>
      </c>
      <c r="AE172" s="19">
        <v>5.7</v>
      </c>
      <c r="AF172" s="19">
        <f t="shared" si="25"/>
        <v>50001.739500000003</v>
      </c>
      <c r="AG172" s="19">
        <f t="shared" si="26"/>
        <v>8772.2350000000006</v>
      </c>
      <c r="AH172" s="19">
        <v>13.17</v>
      </c>
      <c r="AI172" s="19">
        <v>27.535</v>
      </c>
      <c r="AJ172" s="19">
        <v>27949.137973000004</v>
      </c>
      <c r="AK172" s="19">
        <v>580.21189800000002</v>
      </c>
      <c r="AL172" s="19">
        <v>5345.4232649999994</v>
      </c>
      <c r="AM172" s="19">
        <v>13313.491810000003</v>
      </c>
      <c r="AN172" s="19">
        <v>1546.2929999999999</v>
      </c>
      <c r="AO172" s="19">
        <v>2815.4229999999998</v>
      </c>
      <c r="AP172" s="19">
        <v>4348.295000000001</v>
      </c>
      <c r="AQ172" s="19">
        <v>3000.0039389999997</v>
      </c>
      <c r="AR172" s="35">
        <f t="shared" si="20"/>
        <v>10287.351162999998</v>
      </c>
      <c r="AS172" s="35">
        <f t="shared" si="21"/>
        <v>4361.7159999999994</v>
      </c>
      <c r="AT172" s="19">
        <v>0</v>
      </c>
      <c r="AW172" s="20">
        <f t="shared" si="22"/>
        <v>6.5</v>
      </c>
      <c r="AX172" s="20">
        <f t="shared" si="23"/>
        <v>-3.25</v>
      </c>
      <c r="AY172" s="47">
        <v>0</v>
      </c>
      <c r="AZ172" s="47">
        <v>0</v>
      </c>
      <c r="BA172" s="47">
        <v>0</v>
      </c>
      <c r="BB172" s="47">
        <v>0</v>
      </c>
      <c r="BC172" s="47">
        <f t="shared" si="24"/>
        <v>1</v>
      </c>
      <c r="BD172" s="19">
        <v>51.2</v>
      </c>
      <c r="BE172" s="19">
        <v>2.0499999999999998</v>
      </c>
      <c r="BF172" s="19">
        <v>1.8</v>
      </c>
      <c r="BG172" s="19">
        <v>1.8479999999999999</v>
      </c>
      <c r="BH172" s="19">
        <v>2.1792729973760001</v>
      </c>
      <c r="BI172" s="20">
        <v>-2.5</v>
      </c>
      <c r="BJ172" s="20">
        <v>4</v>
      </c>
      <c r="BK172" s="19">
        <v>1.4370000000000001</v>
      </c>
      <c r="BL172" s="19">
        <v>1.9379999999999999</v>
      </c>
    </row>
    <row r="173" spans="1:64">
      <c r="A173" s="19" t="str">
        <f>VLOOKUP(B173,'Code matching'!$D$2:$E$251,2,FALSE)</f>
        <v>South Sudan</v>
      </c>
      <c r="B173" s="26" t="s">
        <v>436</v>
      </c>
      <c r="C173" s="26" t="s">
        <v>1107</v>
      </c>
      <c r="D173" s="19">
        <v>728</v>
      </c>
      <c r="E173" s="15">
        <f>_xlfn.IFNA(INDEX(Confirmedcases!E:E,MATCH(B173,Confirmedcases!D:D,0)),_xlfn.IFNA(INDEX(Confirmedcases!L:L,MATCH(B173,Confirmedcases!K:K,0)),0))</f>
        <v>2470</v>
      </c>
      <c r="F173" s="15">
        <f>_xlfn.IFNA(INDEX(Confirmeddeaths!E:E,MATCH(B173,Confirmeddeaths!D:D,0)),_xlfn.IFNA(INDEX(Confirmeddeaths!L:L,MATCH(B173,Confirmeddeaths!K:K,0)),0))</f>
        <v>47</v>
      </c>
      <c r="G173" s="15">
        <f>_xlfn.IFNA(INDEX(Stringencyindex!$1:$1048576,MATCH(Data!$B173,Stringencyindex!B:B,0),MATCH(G$1,Stringencyindex!$1:$1,0)),"")</f>
        <v>50.245775248726815</v>
      </c>
      <c r="H173" s="15">
        <f>_xlfn.IFNA(INDEX(Stringencyindex!$1:$1048576,MATCH(Data!$B173,Stringencyindex!B:B,0),MATCH(H$1,Stringencyindex!$1:$1,0)),"")</f>
        <v>-39.192943583687757</v>
      </c>
      <c r="I173" s="15" t="str">
        <f>_xlfn.IFNA(INDEX(Policy!D:D,MATCH(Data!B173,Policy!A:A,0)),"")</f>
        <v/>
      </c>
      <c r="J173" s="19">
        <v>11062.112999999999</v>
      </c>
      <c r="K173" s="35">
        <v>8206.8880108615504</v>
      </c>
      <c r="L173" s="19">
        <v>8845.2725920739722</v>
      </c>
      <c r="M173" s="19">
        <v>0.80727402513358215</v>
      </c>
      <c r="N173" s="19">
        <v>0.13648560752034389</v>
      </c>
      <c r="O173" s="19">
        <v>7.5371097484933508E-2</v>
      </c>
      <c r="P173" s="19">
        <v>0.25614176731717558</v>
      </c>
      <c r="Q173" s="19">
        <v>0.2755728275365395</v>
      </c>
      <c r="R173" s="19">
        <v>1.9254051857226038E-2</v>
      </c>
      <c r="S173" s="19">
        <v>0.49360690532808249</v>
      </c>
      <c r="T173" s="19">
        <v>1.7728978461656813E-2</v>
      </c>
      <c r="U173" s="19">
        <v>4.2006486833961229E-2</v>
      </c>
      <c r="V173" s="19">
        <v>7.6737294749614812E-2</v>
      </c>
      <c r="W173" s="19">
        <v>0.10491899996044109</v>
      </c>
      <c r="X173" s="19">
        <v>0.24574728280814351</v>
      </c>
      <c r="Y173" s="19">
        <v>34.424341211627279</v>
      </c>
      <c r="Z173" s="19">
        <v>1267.1600000000001</v>
      </c>
      <c r="AA173" s="19">
        <v>1.14527</v>
      </c>
      <c r="AB173" s="19">
        <v>0.88241935127850757</v>
      </c>
      <c r="AC173" s="35" t="s">
        <v>672</v>
      </c>
      <c r="AD173" s="35" t="s">
        <v>672</v>
      </c>
      <c r="AE173" s="19" t="s">
        <v>672</v>
      </c>
      <c r="AF173" s="19" t="str">
        <f t="shared" si="25"/>
        <v/>
      </c>
      <c r="AG173" s="19" t="str">
        <f t="shared" si="26"/>
        <v/>
      </c>
      <c r="AH173" s="19" t="s">
        <v>672</v>
      </c>
      <c r="AI173" s="19">
        <v>87.988</v>
      </c>
      <c r="AJ173" s="19">
        <v>217.21333333000001</v>
      </c>
      <c r="AK173" s="19">
        <v>0</v>
      </c>
      <c r="AL173" s="19">
        <v>0</v>
      </c>
      <c r="AM173" s="19">
        <v>0</v>
      </c>
      <c r="AN173" s="19">
        <v>9.74</v>
      </c>
      <c r="AO173" s="19">
        <v>16.11</v>
      </c>
      <c r="AP173" s="19">
        <v>191.36333332999999</v>
      </c>
      <c r="AQ173" s="19">
        <v>0</v>
      </c>
      <c r="AR173" s="35">
        <f t="shared" si="20"/>
        <v>25.85</v>
      </c>
      <c r="AS173" s="35">
        <f t="shared" si="21"/>
        <v>25.85</v>
      </c>
      <c r="AT173" s="19">
        <v>0</v>
      </c>
      <c r="AW173" s="20">
        <f t="shared" si="22"/>
        <v>0</v>
      </c>
      <c r="AX173" s="20">
        <f t="shared" si="23"/>
        <v>0</v>
      </c>
      <c r="AY173" s="47">
        <v>0</v>
      </c>
      <c r="AZ173" s="47">
        <v>0</v>
      </c>
      <c r="BA173" s="47">
        <v>0</v>
      </c>
      <c r="BB173" s="47">
        <v>0</v>
      </c>
      <c r="BC173" s="47">
        <f t="shared" si="24"/>
        <v>1</v>
      </c>
      <c r="BD173" s="19">
        <v>51.2</v>
      </c>
      <c r="BE173" s="19">
        <v>0.41000000000000014</v>
      </c>
      <c r="BF173" s="19">
        <v>4.6000000000000263E-2</v>
      </c>
      <c r="BG173" s="19">
        <v>4.6000000000000263E-2</v>
      </c>
      <c r="BH173" s="19">
        <v>5</v>
      </c>
      <c r="BI173" s="20">
        <v>-4.3</v>
      </c>
      <c r="BJ173" s="20">
        <v>-23.6</v>
      </c>
      <c r="BK173" s="19">
        <v>8.14</v>
      </c>
      <c r="BL173" s="19">
        <v>24.452999999999999</v>
      </c>
    </row>
    <row r="174" spans="1:64">
      <c r="A174" s="19" t="str">
        <f>VLOOKUP(B174,'Code matching'!$D$2:$E$251,2,FALSE)</f>
        <v>Sao Tome and Principe</v>
      </c>
      <c r="B174" s="26" t="s">
        <v>409</v>
      </c>
      <c r="C174" s="26" t="s">
        <v>1107</v>
      </c>
      <c r="D174" s="19">
        <v>678</v>
      </c>
      <c r="E174" s="15">
        <f>_xlfn.IFNA(INDEX(Confirmedcases!E:E,MATCH(B174,Confirmedcases!D:D,0)),_xlfn.IFNA(INDEX(Confirmedcases!L:L,MATCH(B174,Confirmedcases!K:K,0)),0))</f>
        <v>878</v>
      </c>
      <c r="F174" s="15">
        <f>_xlfn.IFNA(INDEX(Confirmeddeaths!E:E,MATCH(B174,Confirmeddeaths!D:D,0)),_xlfn.IFNA(INDEX(Confirmeddeaths!L:L,MATCH(B174,Confirmeddeaths!K:K,0)),0))</f>
        <v>15</v>
      </c>
      <c r="G174" s="15" t="str">
        <f>_xlfn.IFNA(INDEX(Stringencyindex!$1:$1048576,MATCH(Data!$B174,Stringencyindex!B:B,0),MATCH(G$1,Stringencyindex!$1:$1,0)),"")</f>
        <v/>
      </c>
      <c r="H174" s="15" t="str">
        <f>_xlfn.IFNA(INDEX(Stringencyindex!$1:$1048576,MATCH(Data!$B174,Stringencyindex!B:B,0),MATCH(H$1,Stringencyindex!$1:$1,0)),"")</f>
        <v/>
      </c>
      <c r="I174" s="15" t="str">
        <f>_xlfn.IFNA(INDEX(Policy!D:D,MATCH(Data!B174,Policy!A:A,0)),"")</f>
        <v/>
      </c>
      <c r="J174" s="19">
        <v>215.05600000000001</v>
      </c>
      <c r="K174" s="35">
        <v>411.10678158095129</v>
      </c>
      <c r="L174" s="19">
        <v>423.44008532215713</v>
      </c>
      <c r="M174" s="19">
        <v>0.77086908043861202</v>
      </c>
      <c r="N174" s="19">
        <v>0.12173237333440369</v>
      </c>
      <c r="O174" s="19">
        <v>0.22454978401020942</v>
      </c>
      <c r="P174" s="19">
        <v>0.27911259883499512</v>
      </c>
      <c r="Q174" s="19">
        <v>0.44380405603815748</v>
      </c>
      <c r="R174" s="19">
        <v>0.11303398388052838</v>
      </c>
      <c r="S174" s="19">
        <v>2.4648912006457781E-2</v>
      </c>
      <c r="T174" s="19">
        <v>7.6042751362841901E-2</v>
      </c>
      <c r="U174" s="19">
        <v>5.3183268613853994E-2</v>
      </c>
      <c r="V174" s="19">
        <v>0.31305316461516258</v>
      </c>
      <c r="W174" s="19">
        <v>0.11249239016585358</v>
      </c>
      <c r="X174" s="19">
        <v>0.30754552947187996</v>
      </c>
      <c r="Y174" s="19">
        <v>2.3646386883720929</v>
      </c>
      <c r="Z174" s="19">
        <v>10.167946359999998</v>
      </c>
      <c r="AA174" s="19">
        <v>2.1654369999999998</v>
      </c>
      <c r="AB174" s="19">
        <v>4.2276646360849254E-2</v>
      </c>
      <c r="AC174" s="35">
        <v>0</v>
      </c>
      <c r="AD174" s="35">
        <v>52.502699999999997</v>
      </c>
      <c r="AE174" s="19">
        <v>2.9</v>
      </c>
      <c r="AF174" s="19">
        <f t="shared" si="25"/>
        <v>623.66240000000005</v>
      </c>
      <c r="AG174" s="19">
        <f t="shared" si="26"/>
        <v>215.05600000000001</v>
      </c>
      <c r="AH174" s="19" t="s">
        <v>672</v>
      </c>
      <c r="AI174" s="19">
        <v>49.551000000000002</v>
      </c>
      <c r="AJ174" s="19">
        <v>111.00063219</v>
      </c>
      <c r="AK174" s="19">
        <v>1.0093080000000001</v>
      </c>
      <c r="AL174" s="19">
        <v>1.145429</v>
      </c>
      <c r="AM174" s="19">
        <v>13.873196999999998</v>
      </c>
      <c r="AN174" s="19">
        <v>2.7960180000000001E-2</v>
      </c>
      <c r="AO174" s="19">
        <v>79.78096214</v>
      </c>
      <c r="AP174" s="19">
        <v>15.163775870000009</v>
      </c>
      <c r="AQ174" s="19">
        <v>15.116230999999999</v>
      </c>
      <c r="AR174" s="35">
        <f t="shared" si="20"/>
        <v>81.963659320000005</v>
      </c>
      <c r="AS174" s="35">
        <f t="shared" si="21"/>
        <v>79.808922319999994</v>
      </c>
      <c r="AT174" s="19">
        <v>0</v>
      </c>
      <c r="AW174" s="20">
        <f t="shared" si="22"/>
        <v>0</v>
      </c>
      <c r="AX174" s="20">
        <f t="shared" si="23"/>
        <v>0</v>
      </c>
      <c r="AY174" s="47">
        <v>0</v>
      </c>
      <c r="AZ174" s="47">
        <v>0</v>
      </c>
      <c r="BA174" s="47">
        <v>0</v>
      </c>
      <c r="BB174" s="47">
        <v>0</v>
      </c>
      <c r="BC174" s="47">
        <f t="shared" si="24"/>
        <v>1</v>
      </c>
      <c r="BD174" s="19">
        <v>51.2</v>
      </c>
      <c r="BE174" s="19">
        <v>0.3640000000000001</v>
      </c>
      <c r="BF174" s="19">
        <v>0.60899999999999999</v>
      </c>
      <c r="BG174" s="19">
        <v>0.59400000000000008</v>
      </c>
      <c r="BH174" s="19">
        <v>5</v>
      </c>
      <c r="BI174" s="20">
        <v>-9.5</v>
      </c>
      <c r="BJ174" s="20">
        <v>6.1</v>
      </c>
      <c r="BK174" s="19">
        <v>7.867</v>
      </c>
      <c r="BL174" s="19">
        <v>6.9619999999999997</v>
      </c>
    </row>
    <row r="175" spans="1:64">
      <c r="A175" s="19" t="str">
        <f>VLOOKUP(B175,'Code matching'!$D$2:$E$251,2,FALSE)</f>
        <v>Suriname</v>
      </c>
      <c r="B175" s="26" t="s">
        <v>445</v>
      </c>
      <c r="C175" s="26" t="s">
        <v>1107</v>
      </c>
      <c r="D175" s="19">
        <v>740</v>
      </c>
      <c r="E175" s="15">
        <f>_xlfn.IFNA(INDEX(Confirmedcases!E:E,MATCH(B175,Confirmedcases!D:D,0)),_xlfn.IFNA(INDEX(Confirmedcases!L:L,MATCH(B175,Confirmedcases!K:K,0)),0))</f>
        <v>2306</v>
      </c>
      <c r="F175" s="15">
        <f>_xlfn.IFNA(INDEX(Confirmeddeaths!E:E,MATCH(B175,Confirmeddeaths!D:D,0)),_xlfn.IFNA(INDEX(Confirmeddeaths!L:L,MATCH(B175,Confirmeddeaths!K:K,0)),0))</f>
        <v>29</v>
      </c>
      <c r="G175" s="15">
        <f>_xlfn.IFNA(INDEX(Stringencyindex!$1:$1048576,MATCH(Data!$B175,Stringencyindex!B:B,0),MATCH(G$1,Stringencyindex!$1:$1,0)),"")</f>
        <v>49.392056607067758</v>
      </c>
      <c r="H175" s="15">
        <f>_xlfn.IFNA(INDEX(Stringencyindex!$1:$1048576,MATCH(Data!$B175,Stringencyindex!B:B,0),MATCH(H$1,Stringencyindex!$1:$1,0)),"")</f>
        <v>-38.974460565197639</v>
      </c>
      <c r="I175" s="15">
        <f>_xlfn.IFNA(INDEX(Policy!D:D,MATCH(Data!B175,Policy!A:A,0)),"")</f>
        <v>0.17111027932072967</v>
      </c>
      <c r="J175" s="19">
        <v>581.37199999999996</v>
      </c>
      <c r="K175" s="35">
        <v>3458.0817788908662</v>
      </c>
      <c r="L175" s="19">
        <v>3530.7007456208366</v>
      </c>
      <c r="M175" s="19">
        <v>0.3688034759315808</v>
      </c>
      <c r="N175" s="19">
        <v>0.12879266242769988</v>
      </c>
      <c r="O175" s="19">
        <v>0.42030852817258518</v>
      </c>
      <c r="P175" s="19">
        <v>0.50435053918135386</v>
      </c>
      <c r="Q175" s="19">
        <v>0.42479983464293963</v>
      </c>
      <c r="R175" s="19">
        <v>0.12349580554511776</v>
      </c>
      <c r="S175" s="19">
        <v>0.10742010809123237</v>
      </c>
      <c r="T175" s="19">
        <v>0.15366301400720367</v>
      </c>
      <c r="U175" s="19">
        <v>8.4284082477608324E-2</v>
      </c>
      <c r="V175" s="19">
        <v>0.16092019651514286</v>
      </c>
      <c r="W175" s="19">
        <v>0.10320527619052011</v>
      </c>
      <c r="X175" s="19">
        <v>0.26701151717317489</v>
      </c>
      <c r="Y175" s="19">
        <v>7.4919100307025751E-3</v>
      </c>
      <c r="Z175" s="19">
        <v>0.28274468455871521</v>
      </c>
      <c r="AA175" s="19">
        <v>10.67445</v>
      </c>
      <c r="AB175" s="19">
        <v>0.29633948331955801</v>
      </c>
      <c r="AC175" s="35">
        <v>70.849999999999994</v>
      </c>
      <c r="AD175" s="35" t="s">
        <v>672</v>
      </c>
      <c r="AE175" s="19">
        <v>3.1</v>
      </c>
      <c r="AF175" s="19">
        <f t="shared" si="25"/>
        <v>1802.2531999999999</v>
      </c>
      <c r="AG175" s="19">
        <f t="shared" si="26"/>
        <v>581.37199999999996</v>
      </c>
      <c r="AH175" s="19" t="s">
        <v>672</v>
      </c>
      <c r="AI175" s="19">
        <v>14.095000000000001</v>
      </c>
      <c r="AJ175" s="19">
        <v>2279.9090000000001</v>
      </c>
      <c r="AK175" s="19">
        <v>107.213808</v>
      </c>
      <c r="AL175" s="19">
        <v>37.565894</v>
      </c>
      <c r="AM175" s="19">
        <v>1984.3202980000001</v>
      </c>
      <c r="AN175" s="19">
        <v>42.069000000000003</v>
      </c>
      <c r="AO175" s="19">
        <v>56.2</v>
      </c>
      <c r="AP175" s="19">
        <v>52.539999999999992</v>
      </c>
      <c r="AQ175" s="19">
        <v>229.30054999999999</v>
      </c>
      <c r="AR175" s="35">
        <f t="shared" si="20"/>
        <v>243.04870200000002</v>
      </c>
      <c r="AS175" s="35">
        <f t="shared" si="21"/>
        <v>98.269000000000005</v>
      </c>
      <c r="AT175" s="19">
        <v>0</v>
      </c>
      <c r="AW175" s="20">
        <f t="shared" si="22"/>
        <v>0.17111027932072967</v>
      </c>
      <c r="AX175" s="20">
        <f t="shared" si="23"/>
        <v>-8.5555139660364835E-2</v>
      </c>
      <c r="AY175" s="47">
        <v>0</v>
      </c>
      <c r="AZ175" s="47">
        <v>0</v>
      </c>
      <c r="BA175" s="47">
        <v>0</v>
      </c>
      <c r="BB175" s="47">
        <v>0</v>
      </c>
      <c r="BC175" s="47">
        <f t="shared" si="24"/>
        <v>1</v>
      </c>
      <c r="BD175" s="19">
        <v>51.2</v>
      </c>
      <c r="BE175" s="19">
        <v>3.7840000000000007</v>
      </c>
      <c r="BF175" s="19">
        <v>4.1259999999999994</v>
      </c>
      <c r="BG175" s="19">
        <v>4.2950000000000008</v>
      </c>
      <c r="BH175" s="19">
        <v>5</v>
      </c>
      <c r="BI175" s="20">
        <v>-5</v>
      </c>
      <c r="BJ175" s="20">
        <v>3</v>
      </c>
      <c r="BK175" s="19">
        <v>27.893000000000001</v>
      </c>
      <c r="BL175" s="19">
        <v>22.748000000000001</v>
      </c>
    </row>
    <row r="176" spans="1:64">
      <c r="A176" s="19" t="str">
        <f>VLOOKUP(B176,'Code matching'!$D$2:$E$251,2,FALSE)</f>
        <v>Slovakia</v>
      </c>
      <c r="B176" s="26" t="s">
        <v>425</v>
      </c>
      <c r="C176" s="26" t="s">
        <v>1107</v>
      </c>
      <c r="D176" s="19">
        <v>703</v>
      </c>
      <c r="E176" s="15">
        <f>_xlfn.IFNA(INDEX(Confirmedcases!E:E,MATCH(B176,Confirmedcases!D:D,0)),_xlfn.IFNA(INDEX(Confirmedcases!L:L,MATCH(B176,Confirmedcases!K:K,0)),0))</f>
        <v>2596</v>
      </c>
      <c r="F176" s="15">
        <f>_xlfn.IFNA(INDEX(Confirmeddeaths!E:E,MATCH(B176,Confirmeddeaths!D:D,0)),_xlfn.IFNA(INDEX(Confirmeddeaths!L:L,MATCH(B176,Confirmeddeaths!K:K,0)),0))</f>
        <v>31</v>
      </c>
      <c r="G176" s="15">
        <f>_xlfn.IFNA(INDEX(Stringencyindex!$1:$1048576,MATCH(Data!$B176,Stringencyindex!B:B,0),MATCH(G$1,Stringencyindex!$1:$1,0)),"")</f>
        <v>32.944255259723164</v>
      </c>
      <c r="H176" s="15">
        <f>_xlfn.IFNA(INDEX(Stringencyindex!$1:$1048576,MATCH(Data!$B176,Stringencyindex!B:B,0),MATCH(H$1,Stringencyindex!$1:$1,0)),"")</f>
        <v>-28.116187448138692</v>
      </c>
      <c r="I176" s="15">
        <f>_xlfn.IFNA(INDEX(Policy!D:D,MATCH(Data!B176,Policy!A:A,0)),"")</f>
        <v>6.1</v>
      </c>
      <c r="J176" s="19">
        <v>5457.0129999999999</v>
      </c>
      <c r="K176" s="35">
        <v>105956.37351689169</v>
      </c>
      <c r="L176" s="19">
        <v>108605.28597081499</v>
      </c>
      <c r="M176" s="19">
        <v>0.55932930767426803</v>
      </c>
      <c r="N176" s="19">
        <v>0.18611530476139237</v>
      </c>
      <c r="O176" s="19">
        <v>0.21349809215708243</v>
      </c>
      <c r="P176" s="19">
        <v>0.96090287084642345</v>
      </c>
      <c r="Q176" s="19">
        <v>0.94064804990218498</v>
      </c>
      <c r="R176" s="19">
        <v>2.6335539659064676E-2</v>
      </c>
      <c r="S176" s="19">
        <v>3.736315563987061E-2</v>
      </c>
      <c r="T176" s="19">
        <v>0.21931181888087986</v>
      </c>
      <c r="U176" s="19">
        <v>7.9194419662340407E-2</v>
      </c>
      <c r="V176" s="19">
        <v>0.1314813256400274</v>
      </c>
      <c r="W176" s="19">
        <v>0.11041216840109923</v>
      </c>
      <c r="X176" s="19">
        <v>0.39590157211671784</v>
      </c>
      <c r="Y176" s="19">
        <v>1.8461806745242595</v>
      </c>
      <c r="Z176" s="19">
        <v>1967.1424323190888</v>
      </c>
      <c r="AA176" s="19">
        <v>24.75029</v>
      </c>
      <c r="AB176" s="19">
        <v>0</v>
      </c>
      <c r="AC176" s="35">
        <v>54.27</v>
      </c>
      <c r="AD176" s="35">
        <v>100</v>
      </c>
      <c r="AE176" s="19">
        <v>5.8</v>
      </c>
      <c r="AF176" s="19">
        <f t="shared" si="25"/>
        <v>31650.6754</v>
      </c>
      <c r="AG176" s="19">
        <f t="shared" si="26"/>
        <v>5457.0129999999999</v>
      </c>
      <c r="AH176" s="19" t="s">
        <v>672</v>
      </c>
      <c r="AI176" s="19">
        <v>14.587</v>
      </c>
      <c r="AJ176" s="19">
        <v>105728.21441125</v>
      </c>
      <c r="AK176" s="19">
        <v>3619.4008799999997</v>
      </c>
      <c r="AL176" s="19">
        <v>57120.590326999998</v>
      </c>
      <c r="AM176" s="19">
        <v>33455.526149999991</v>
      </c>
      <c r="AN176" s="19">
        <v>3262.1495177100001</v>
      </c>
      <c r="AO176" s="19">
        <v>3173.5321201500001</v>
      </c>
      <c r="AP176" s="19">
        <v>5097.0154163899997</v>
      </c>
      <c r="AQ176" s="19">
        <v>8130.9777060000006</v>
      </c>
      <c r="AR176" s="35">
        <f t="shared" si="20"/>
        <v>67175.67284485999</v>
      </c>
      <c r="AS176" s="35">
        <f t="shared" si="21"/>
        <v>6435.6816378599997</v>
      </c>
      <c r="AT176" s="19">
        <v>0</v>
      </c>
      <c r="AW176" s="20">
        <f t="shared" si="22"/>
        <v>6.1</v>
      </c>
      <c r="AX176" s="20">
        <f t="shared" si="23"/>
        <v>-3.05</v>
      </c>
      <c r="AY176" s="47">
        <v>0</v>
      </c>
      <c r="AZ176" s="47">
        <v>0</v>
      </c>
      <c r="BA176" s="47">
        <v>0</v>
      </c>
      <c r="BB176" s="47">
        <v>0</v>
      </c>
      <c r="BC176" s="47">
        <f t="shared" si="24"/>
        <v>1</v>
      </c>
      <c r="BD176" s="19">
        <v>2.7326874190790509</v>
      </c>
      <c r="BE176" s="19">
        <v>1.143</v>
      </c>
      <c r="BF176" s="19">
        <v>1.042</v>
      </c>
      <c r="BG176" s="19">
        <v>0.98899999999999999</v>
      </c>
      <c r="BH176" s="19">
        <v>2.8810665597920004</v>
      </c>
      <c r="BI176" s="20">
        <v>-9.1180000000000003</v>
      </c>
      <c r="BJ176" s="20">
        <v>4.9119000000000002</v>
      </c>
      <c r="BK176" s="19">
        <v>1.0640000000000001</v>
      </c>
      <c r="BL176" s="19">
        <v>1.446</v>
      </c>
    </row>
    <row r="177" spans="1:64">
      <c r="A177" s="19" t="str">
        <f>VLOOKUP(B177,'Code matching'!$D$2:$E$251,2,FALSE)</f>
        <v>Slovenia</v>
      </c>
      <c r="B177" s="26" t="s">
        <v>427</v>
      </c>
      <c r="C177" s="26" t="s">
        <v>1107</v>
      </c>
      <c r="D177" s="19">
        <v>705</v>
      </c>
      <c r="E177" s="15">
        <f>_xlfn.IFNA(INDEX(Confirmedcases!E:E,MATCH(B177,Confirmedcases!D:D,0)),_xlfn.IFNA(INDEX(Confirmedcases!L:L,MATCH(B177,Confirmedcases!K:K,0)),0))</f>
        <v>2249</v>
      </c>
      <c r="F177" s="15">
        <f>_xlfn.IFNA(INDEX(Confirmeddeaths!E:E,MATCH(B177,Confirmeddeaths!D:D,0)),_xlfn.IFNA(INDEX(Confirmeddeaths!L:L,MATCH(B177,Confirmeddeaths!K:K,0)),0))</f>
        <v>120</v>
      </c>
      <c r="G177" s="15">
        <f>_xlfn.IFNA(INDEX(Stringencyindex!$1:$1048576,MATCH(Data!$B177,Stringencyindex!B:B,0),MATCH(G$1,Stringencyindex!$1:$1,0)),"")</f>
        <v>32.843845705433779</v>
      </c>
      <c r="H177" s="15">
        <f>_xlfn.IFNA(INDEX(Stringencyindex!$1:$1048576,MATCH(Data!$B177,Stringencyindex!B:B,0),MATCH(H$1,Stringencyindex!$1:$1,0)),"")</f>
        <v>-26.872901642628605</v>
      </c>
      <c r="I177" s="15">
        <f>_xlfn.IFNA(INDEX(Policy!D:D,MATCH(Data!B177,Policy!A:A,0)),"")</f>
        <v>19.712778372788712</v>
      </c>
      <c r="J177" s="19">
        <v>2078.654</v>
      </c>
      <c r="K177" s="35">
        <v>54034.358544262155</v>
      </c>
      <c r="L177" s="19">
        <v>55439.248286282891</v>
      </c>
      <c r="M177" s="19">
        <v>0.52283210813521785</v>
      </c>
      <c r="N177" s="19">
        <v>0.18345155297842416</v>
      </c>
      <c r="O177" s="19">
        <v>0.1923048392243738</v>
      </c>
      <c r="P177" s="19">
        <v>0.85378631350645162</v>
      </c>
      <c r="Q177" s="19">
        <v>0.77098254608068284</v>
      </c>
      <c r="R177" s="19">
        <v>2.4178383548103206E-2</v>
      </c>
      <c r="S177" s="19">
        <v>3.4577451213674726E-2</v>
      </c>
      <c r="T177" s="19">
        <v>0.23460648594539635</v>
      </c>
      <c r="U177" s="19">
        <v>5.7389176691905359E-2</v>
      </c>
      <c r="V177" s="19">
        <v>0.1463755991080436</v>
      </c>
      <c r="W177" s="19">
        <v>0.1031918337175116</v>
      </c>
      <c r="X177" s="19">
        <v>0.39968106977536511</v>
      </c>
      <c r="Y177" s="19">
        <v>1.0218948797872733</v>
      </c>
      <c r="Z177" s="19">
        <v>553.39695319999998</v>
      </c>
      <c r="AA177" s="19">
        <v>37.496450000000003</v>
      </c>
      <c r="AB177" s="19">
        <v>0</v>
      </c>
      <c r="AC177" s="35">
        <v>50.98</v>
      </c>
      <c r="AD177" s="35">
        <v>100</v>
      </c>
      <c r="AE177" s="19">
        <v>4.5999999999999996</v>
      </c>
      <c r="AF177" s="19">
        <f t="shared" si="25"/>
        <v>9561.8083999999999</v>
      </c>
      <c r="AG177" s="19">
        <f t="shared" si="26"/>
        <v>2078.654</v>
      </c>
      <c r="AH177" s="19" t="s">
        <v>672</v>
      </c>
      <c r="AI177" s="19">
        <v>14.755000000000001</v>
      </c>
      <c r="AJ177" s="19">
        <v>53594.906089510005</v>
      </c>
      <c r="AK177" s="19">
        <v>1899.908408</v>
      </c>
      <c r="AL177" s="19">
        <v>14294.740828</v>
      </c>
      <c r="AM177" s="19">
        <v>28005.395264000002</v>
      </c>
      <c r="AN177" s="19">
        <v>2802.5103990600001</v>
      </c>
      <c r="AO177" s="19">
        <v>3168.6604769999999</v>
      </c>
      <c r="AP177" s="19">
        <v>3423.6907134499993</v>
      </c>
      <c r="AQ177" s="19">
        <v>3404.397555</v>
      </c>
      <c r="AR177" s="35">
        <f t="shared" si="20"/>
        <v>22165.820112059999</v>
      </c>
      <c r="AS177" s="35">
        <f t="shared" si="21"/>
        <v>5971.1708760599995</v>
      </c>
      <c r="AT177" s="19">
        <v>0</v>
      </c>
      <c r="AW177" s="20">
        <f t="shared" si="22"/>
        <v>19.712778372788712</v>
      </c>
      <c r="AX177" s="20">
        <f t="shared" si="23"/>
        <v>-9.856389186394356</v>
      </c>
      <c r="AY177" s="47">
        <v>0</v>
      </c>
      <c r="AZ177" s="47">
        <v>0</v>
      </c>
      <c r="BA177" s="47">
        <v>0</v>
      </c>
      <c r="BB177" s="47">
        <v>0</v>
      </c>
      <c r="BC177" s="47">
        <f t="shared" si="24"/>
        <v>1</v>
      </c>
      <c r="BD177" s="19">
        <v>58.957992705320088</v>
      </c>
      <c r="BE177" s="19">
        <v>1.7750000000000001</v>
      </c>
      <c r="BF177" s="19">
        <v>1.681</v>
      </c>
      <c r="BG177" s="19">
        <v>1.623</v>
      </c>
      <c r="BH177" s="19">
        <v>5</v>
      </c>
      <c r="BI177" s="20">
        <v>-8.5124999999999993</v>
      </c>
      <c r="BJ177" s="20">
        <v>7.7023000000000001</v>
      </c>
      <c r="BK177" s="19">
        <v>0.40100000000000002</v>
      </c>
      <c r="BL177" s="19">
        <v>1.4079999999999999</v>
      </c>
    </row>
    <row r="178" spans="1:64">
      <c r="A178" s="19" t="str">
        <f>VLOOKUP(B178,'Code matching'!$D$2:$E$251,2,FALSE)</f>
        <v>Sweden</v>
      </c>
      <c r="B178" s="26" t="s">
        <v>449</v>
      </c>
      <c r="C178" s="26" t="s">
        <v>1107</v>
      </c>
      <c r="D178" s="19">
        <v>752</v>
      </c>
      <c r="E178" s="15">
        <f>_xlfn.IFNA(INDEX(Confirmedcases!E:E,MATCH(B178,Confirmedcases!D:D,0)),_xlfn.IFNA(INDEX(Confirmedcases!L:L,MATCH(B178,Confirmedcases!K:K,0)),0))</f>
        <v>82323</v>
      </c>
      <c r="F178" s="15">
        <f>_xlfn.IFNA(INDEX(Confirmeddeaths!E:E,MATCH(B178,Confirmeddeaths!D:D,0)),_xlfn.IFNA(INDEX(Confirmeddeaths!L:L,MATCH(B178,Confirmeddeaths!K:K,0)),0))</f>
        <v>5763</v>
      </c>
      <c r="G178" s="15">
        <f>_xlfn.IFNA(INDEX(Stringencyindex!$1:$1048576,MATCH(Data!$B178,Stringencyindex!B:B,0),MATCH(G$1,Stringencyindex!$1:$1,0)),"")</f>
        <v>25.309971421286548</v>
      </c>
      <c r="H178" s="15">
        <f>_xlfn.IFNA(INDEX(Stringencyindex!$1:$1048576,MATCH(Data!$B178,Stringencyindex!B:B,0),MATCH(H$1,Stringencyindex!$1:$1,0)),"")</f>
        <v>-20.228083295676196</v>
      </c>
      <c r="I178" s="15">
        <f>_xlfn.IFNA(INDEX(Policy!D:D,MATCH(Data!B178,Policy!A:A,0)),"")</f>
        <v>16</v>
      </c>
      <c r="J178" s="19">
        <v>10036.379000000001</v>
      </c>
      <c r="K178" s="35">
        <v>556086.48893655883</v>
      </c>
      <c r="L178" s="19">
        <v>566100.51177235122</v>
      </c>
      <c r="M178" s="19">
        <v>0.44656038158034106</v>
      </c>
      <c r="N178" s="19">
        <v>0.26021868545440102</v>
      </c>
      <c r="O178" s="19">
        <v>0.25880861236892277</v>
      </c>
      <c r="P178" s="19">
        <v>0.45787716972513504</v>
      </c>
      <c r="Q178" s="19">
        <v>0.43286988765755746</v>
      </c>
      <c r="R178" s="19">
        <v>1.551830943441323E-2</v>
      </c>
      <c r="S178" s="19">
        <v>3.6636608038570675E-2</v>
      </c>
      <c r="T178" s="19">
        <v>0.15035802865069484</v>
      </c>
      <c r="U178" s="19">
        <v>6.7648952196091114E-2</v>
      </c>
      <c r="V178" s="19">
        <v>0.12581396141347911</v>
      </c>
      <c r="W178" s="19">
        <v>0.12475894511441092</v>
      </c>
      <c r="X178" s="19">
        <v>0.47926519515234017</v>
      </c>
      <c r="Y178" s="19">
        <v>0.61614307822184078</v>
      </c>
      <c r="Z178" s="19">
        <v>3258.9594222080004</v>
      </c>
      <c r="AA178" s="19">
        <v>56.02187</v>
      </c>
      <c r="AB178" s="19">
        <v>0</v>
      </c>
      <c r="AC178" s="35">
        <v>41.67</v>
      </c>
      <c r="AD178" s="35">
        <v>100</v>
      </c>
      <c r="AE178" s="19">
        <v>2.6</v>
      </c>
      <c r="AF178" s="19">
        <f t="shared" si="25"/>
        <v>26094.585400000004</v>
      </c>
      <c r="AG178" s="19">
        <f t="shared" si="26"/>
        <v>10036.379000000001</v>
      </c>
      <c r="AH178" s="19" t="s">
        <v>672</v>
      </c>
      <c r="AI178" s="19">
        <v>9.5350000000000001</v>
      </c>
      <c r="AJ178" s="19">
        <v>239060.81105471996</v>
      </c>
      <c r="AK178" s="19">
        <v>12337.657493000001</v>
      </c>
      <c r="AL178" s="19">
        <v>64431.420013999996</v>
      </c>
      <c r="AM178" s="19">
        <v>89157.206893999974</v>
      </c>
      <c r="AN178" s="19">
        <v>10677.556274709999</v>
      </c>
      <c r="AO178" s="19">
        <v>14926.98284943</v>
      </c>
      <c r="AP178" s="19">
        <v>47529.987529579994</v>
      </c>
      <c r="AQ178" s="19">
        <v>20209.833568999999</v>
      </c>
      <c r="AR178" s="35">
        <f t="shared" si="20"/>
        <v>102373.61663114</v>
      </c>
      <c r="AS178" s="35">
        <f t="shared" si="21"/>
        <v>25604.539124139999</v>
      </c>
      <c r="AT178" s="19">
        <v>0</v>
      </c>
      <c r="AW178" s="20">
        <f t="shared" si="22"/>
        <v>16</v>
      </c>
      <c r="AX178" s="20">
        <f t="shared" si="23"/>
        <v>-8</v>
      </c>
      <c r="AY178" s="47">
        <v>0</v>
      </c>
      <c r="AZ178" s="47">
        <v>0</v>
      </c>
      <c r="BA178" s="47">
        <v>0</v>
      </c>
      <c r="BB178" s="47">
        <v>0</v>
      </c>
      <c r="BC178" s="47">
        <f t="shared" si="24"/>
        <v>1</v>
      </c>
      <c r="BD178" s="19">
        <v>15.86279973462231</v>
      </c>
      <c r="BE178" s="19">
        <v>-0.13100000000000001</v>
      </c>
      <c r="BF178" s="19">
        <v>-0.13900000000000001</v>
      </c>
      <c r="BG178" s="19">
        <v>-0.16799999999999998</v>
      </c>
      <c r="BH178" s="19">
        <v>7.149571428571428</v>
      </c>
      <c r="BI178" s="20">
        <v>-5.3502000000000001</v>
      </c>
      <c r="BJ178" s="20">
        <v>2.3302999999999998</v>
      </c>
      <c r="BK178" s="19">
        <v>0.45700000000000002</v>
      </c>
      <c r="BL178" s="19">
        <v>1.528</v>
      </c>
    </row>
    <row r="179" spans="1:64">
      <c r="A179" s="19" t="str">
        <f>VLOOKUP(B179,'Code matching'!$D$2:$E$251,2,FALSE)</f>
        <v>Eswatini</v>
      </c>
      <c r="B179" s="26" t="s">
        <v>200</v>
      </c>
      <c r="C179" s="26" t="s">
        <v>1107</v>
      </c>
      <c r="D179" s="19">
        <v>748</v>
      </c>
      <c r="E179" s="15">
        <f>_xlfn.IFNA(INDEX(Confirmedcases!E:E,MATCH(B179,Confirmedcases!D:D,0)),_xlfn.IFNA(INDEX(Confirmedcases!L:L,MATCH(B179,Confirmedcases!K:K,0)),0))</f>
        <v>3236</v>
      </c>
      <c r="F179" s="15">
        <f>_xlfn.IFNA(INDEX(Confirmeddeaths!E:E,MATCH(B179,Confirmeddeaths!D:D,0)),_xlfn.IFNA(INDEX(Confirmeddeaths!L:L,MATCH(B179,Confirmeddeaths!K:K,0)),0))</f>
        <v>58</v>
      </c>
      <c r="G179" s="15">
        <f>_xlfn.IFNA(INDEX(Stringencyindex!$1:$1048576,MATCH(Data!$B179,Stringencyindex!B:B,0),MATCH(G$1,Stringencyindex!$1:$1,0)),"")</f>
        <v>52.264728152948486</v>
      </c>
      <c r="H179" s="15">
        <f>_xlfn.IFNA(INDEX(Stringencyindex!$1:$1048576,MATCH(Data!$B179,Stringencyindex!B:B,0),MATCH(H$1,Stringencyindex!$1:$1,0)),"")</f>
        <v>-41.211896487909428</v>
      </c>
      <c r="I179" s="15">
        <f>_xlfn.IFNA(INDEX(Policy!D:D,MATCH(Data!B179,Policy!A:A,0)),"")</f>
        <v>0.27</v>
      </c>
      <c r="J179" s="19">
        <v>1148.1300000000001</v>
      </c>
      <c r="K179" s="35">
        <v>4710.6274928070707</v>
      </c>
      <c r="L179" s="19">
        <v>4738.7995593670266</v>
      </c>
      <c r="M179" s="19">
        <v>0.66493514822118538</v>
      </c>
      <c r="N179" s="19">
        <v>0.22798326198836036</v>
      </c>
      <c r="O179" s="19">
        <v>0.13055328427364407</v>
      </c>
      <c r="P179" s="19">
        <v>0.40501499046061595</v>
      </c>
      <c r="Q179" s="19">
        <v>0.43911628428967664</v>
      </c>
      <c r="R179" s="19">
        <v>9.028561799646137E-2</v>
      </c>
      <c r="S179" s="19">
        <v>1.2418906394810037E-2</v>
      </c>
      <c r="T179" s="19">
        <v>0.30324374420759964</v>
      </c>
      <c r="U179" s="19">
        <v>2.9909849186957622E-2</v>
      </c>
      <c r="V179" s="19">
        <v>0.15441907490100262</v>
      </c>
      <c r="W179" s="19">
        <v>4.8546634088802769E-2</v>
      </c>
      <c r="X179" s="19">
        <v>0.36117617322436602</v>
      </c>
      <c r="Y179" s="19">
        <v>2.6987420227614343</v>
      </c>
      <c r="Z179" s="19">
        <v>125.68041599999999</v>
      </c>
      <c r="AA179" s="19">
        <v>2.9469959999999999</v>
      </c>
      <c r="AB179" s="19">
        <v>0.63779390829863047</v>
      </c>
      <c r="AC179" s="35">
        <v>79.92</v>
      </c>
      <c r="AD179" s="35">
        <v>86</v>
      </c>
      <c r="AE179" s="19">
        <v>2.1</v>
      </c>
      <c r="AF179" s="19">
        <f t="shared" si="25"/>
        <v>2411.0730000000003</v>
      </c>
      <c r="AG179" s="19">
        <f t="shared" si="26"/>
        <v>1148.1300000000001</v>
      </c>
      <c r="AH179" s="19">
        <v>53.4</v>
      </c>
      <c r="AI179" s="19">
        <v>34.712000000000003</v>
      </c>
      <c r="AJ179" s="19">
        <v>1933.4738612600001</v>
      </c>
      <c r="AK179" s="19">
        <v>56.087860999999997</v>
      </c>
      <c r="AL179" s="19">
        <v>86.961274000000003</v>
      </c>
      <c r="AM179" s="19">
        <v>1694.4974690000001</v>
      </c>
      <c r="AN179" s="19">
        <v>0.875</v>
      </c>
      <c r="AO179" s="19">
        <v>12.789</v>
      </c>
      <c r="AP179" s="19">
        <v>82.263257260000003</v>
      </c>
      <c r="AQ179" s="19">
        <v>273.20061900000002</v>
      </c>
      <c r="AR179" s="35">
        <f t="shared" si="20"/>
        <v>156.71313499999999</v>
      </c>
      <c r="AS179" s="35">
        <f t="shared" si="21"/>
        <v>13.664</v>
      </c>
      <c r="AT179" s="19">
        <v>0</v>
      </c>
      <c r="AW179" s="20">
        <f t="shared" si="22"/>
        <v>0.27</v>
      </c>
      <c r="AX179" s="20">
        <f t="shared" si="23"/>
        <v>-0.13500000000000001</v>
      </c>
      <c r="AY179" s="47">
        <v>0</v>
      </c>
      <c r="AZ179" s="47">
        <v>0</v>
      </c>
      <c r="BA179" s="47">
        <v>0</v>
      </c>
      <c r="BB179" s="47">
        <v>0</v>
      </c>
      <c r="BC179" s="47">
        <f t="shared" si="24"/>
        <v>1</v>
      </c>
      <c r="BD179" s="19">
        <v>51.2</v>
      </c>
      <c r="BE179" s="19">
        <v>2.0919999999999996</v>
      </c>
      <c r="BF179" s="19">
        <v>3.6080000000000001</v>
      </c>
      <c r="BG179" s="19">
        <v>3.6150000000000002</v>
      </c>
      <c r="BH179" s="19">
        <v>5</v>
      </c>
      <c r="BI179" s="20">
        <v>-2.8</v>
      </c>
      <c r="BJ179" s="20">
        <v>2.7</v>
      </c>
      <c r="BK179" s="19">
        <v>3.5920000000000001</v>
      </c>
      <c r="BL179" s="19">
        <v>4.4880000000000004</v>
      </c>
    </row>
    <row r="180" spans="1:64">
      <c r="A180" s="19" t="str">
        <f>VLOOKUP(B180,'Code matching'!$D$2:$E$251,2,FALSE)</f>
        <v>Syrian Arab Republic</v>
      </c>
      <c r="B180" s="26" t="s">
        <v>453</v>
      </c>
      <c r="C180" s="26" t="s">
        <v>1107</v>
      </c>
      <c r="D180" s="19">
        <v>760</v>
      </c>
      <c r="E180" s="15">
        <f>_xlfn.IFNA(INDEX(Confirmedcases!E:E,MATCH(B180,Confirmedcases!D:D,0)),_xlfn.IFNA(INDEX(Confirmedcases!L:L,MATCH(B180,Confirmedcases!K:K,0)),0))</f>
        <v>1188</v>
      </c>
      <c r="F180" s="15">
        <f>_xlfn.IFNA(INDEX(Confirmeddeaths!E:E,MATCH(B180,Confirmeddeaths!D:D,0)),_xlfn.IFNA(INDEX(Confirmeddeaths!L:L,MATCH(B180,Confirmeddeaths!K:K,0)),0))</f>
        <v>52</v>
      </c>
      <c r="G180" s="15">
        <f>_xlfn.IFNA(INDEX(Stringencyindex!$1:$1048576,MATCH(Data!$B180,Stringencyindex!B:B,0),MATCH(G$1,Stringencyindex!$1:$1,0)),"")</f>
        <v>42.877123569994652</v>
      </c>
      <c r="H180" s="15">
        <f>_xlfn.IFNA(INDEX(Stringencyindex!$1:$1048576,MATCH(Data!$B180,Stringencyindex!B:B,0),MATCH(H$1,Stringencyindex!$1:$1,0)),"")</f>
        <v>-34.492831486254417</v>
      </c>
      <c r="I180" s="15" t="str">
        <f>_xlfn.IFNA(INDEX(Policy!D:D,MATCH(Data!B180,Policy!A:A,0)),"")</f>
        <v/>
      </c>
      <c r="J180" s="19">
        <v>17070.134999999998</v>
      </c>
      <c r="K180" s="35">
        <v>16628.214358817972</v>
      </c>
      <c r="L180" s="19">
        <v>18315.134830110972</v>
      </c>
      <c r="M180" s="19">
        <v>0.59723653520915554</v>
      </c>
      <c r="N180" s="19">
        <v>0.12063299966004658</v>
      </c>
      <c r="O180" s="19">
        <v>0.19148346732447058</v>
      </c>
      <c r="P180" s="19">
        <v>0.32253244939857967</v>
      </c>
      <c r="Q180" s="19">
        <v>0.32554158896198193</v>
      </c>
      <c r="R180" s="19">
        <v>0.20603479123197377</v>
      </c>
      <c r="S180" s="19">
        <v>0.22047329842869989</v>
      </c>
      <c r="T180" s="19">
        <v>4.6812606393187364E-2</v>
      </c>
      <c r="U180" s="19">
        <v>3.3899256609739255E-2</v>
      </c>
      <c r="V180" s="19">
        <v>0.22487549904926465</v>
      </c>
      <c r="W180" s="19">
        <v>9.4762587931858835E-2</v>
      </c>
      <c r="X180" s="19">
        <v>0.17314196035513765</v>
      </c>
      <c r="Y180" s="19">
        <v>0</v>
      </c>
      <c r="Z180" s="19">
        <v>1622.5387499999999</v>
      </c>
      <c r="AA180" s="19">
        <v>7.4963790000000001</v>
      </c>
      <c r="AB180" s="19">
        <v>0</v>
      </c>
      <c r="AC180" s="35">
        <v>84.49</v>
      </c>
      <c r="AD180" s="35">
        <v>16.7</v>
      </c>
      <c r="AE180" s="19">
        <v>1.5</v>
      </c>
      <c r="AF180" s="19">
        <f t="shared" si="25"/>
        <v>25605.202499999999</v>
      </c>
      <c r="AG180" s="19">
        <f t="shared" si="26"/>
        <v>17070.134999999998</v>
      </c>
      <c r="AH180" s="19" t="s">
        <v>672</v>
      </c>
      <c r="AI180" s="19">
        <v>37.003999999999998</v>
      </c>
      <c r="AJ180" s="19">
        <v>2000</v>
      </c>
      <c r="AK180" s="19">
        <v>211.485331</v>
      </c>
      <c r="AL180" s="19">
        <v>173.79261300000002</v>
      </c>
      <c r="AM180" s="19">
        <v>1614.7220559999998</v>
      </c>
      <c r="AN180" s="19">
        <v>0</v>
      </c>
      <c r="AO180" s="19">
        <v>0</v>
      </c>
      <c r="AP180" s="19">
        <v>0</v>
      </c>
      <c r="AQ180" s="19">
        <v>802.46916899999997</v>
      </c>
      <c r="AR180" s="35">
        <f t="shared" si="20"/>
        <v>385.27794400000005</v>
      </c>
      <c r="AS180" s="35">
        <f t="shared" si="21"/>
        <v>0</v>
      </c>
      <c r="AT180" s="19">
        <v>0</v>
      </c>
      <c r="AW180" s="20">
        <f t="shared" si="22"/>
        <v>0</v>
      </c>
      <c r="AX180" s="20">
        <f t="shared" si="23"/>
        <v>0</v>
      </c>
      <c r="AY180" s="47">
        <v>0</v>
      </c>
      <c r="AZ180" s="47">
        <v>0</v>
      </c>
      <c r="BA180" s="47">
        <v>0</v>
      </c>
      <c r="BB180" s="47">
        <v>0</v>
      </c>
      <c r="BC180" s="47">
        <f t="shared" si="24"/>
        <v>1</v>
      </c>
      <c r="BD180" s="19">
        <v>51.2</v>
      </c>
      <c r="BE180" s="19" t="e">
        <v>#N/A</v>
      </c>
      <c r="BF180" s="19" t="e">
        <v>#N/A</v>
      </c>
      <c r="BG180" s="19" t="e">
        <v>#N/A</v>
      </c>
      <c r="BH180" s="19">
        <v>5</v>
      </c>
      <c r="BI180" s="20" t="e">
        <v>#N/A</v>
      </c>
      <c r="BJ180" s="20" t="e">
        <v>#N/A</v>
      </c>
      <c r="BK180" s="19" t="s">
        <v>1552</v>
      </c>
      <c r="BL180" s="19" t="s">
        <v>1552</v>
      </c>
    </row>
    <row r="181" spans="1:64">
      <c r="A181" s="19" t="str">
        <f>VLOOKUP(B181,'Code matching'!$D$2:$E$251,2,FALSE)</f>
        <v>Chad</v>
      </c>
      <c r="B181" s="26" t="s">
        <v>142</v>
      </c>
      <c r="C181" s="26" t="s">
        <v>1107</v>
      </c>
      <c r="D181" s="19">
        <v>148</v>
      </c>
      <c r="E181" s="15">
        <f>_xlfn.IFNA(INDEX(Confirmedcases!E:E,MATCH(B181,Confirmedcases!D:D,0)),_xlfn.IFNA(INDEX(Confirmedcases!L:L,MATCH(B181,Confirmedcases!K:K,0)),0))</f>
        <v>944</v>
      </c>
      <c r="F181" s="15">
        <f>_xlfn.IFNA(INDEX(Confirmeddeaths!E:E,MATCH(B181,Confirmeddeaths!D:D,0)),_xlfn.IFNA(INDEX(Confirmeddeaths!L:L,MATCH(B181,Confirmeddeaths!K:K,0)),0))</f>
        <v>76</v>
      </c>
      <c r="G181" s="15">
        <f>_xlfn.IFNA(INDEX(Stringencyindex!$1:$1048576,MATCH(Data!$B181,Stringencyindex!B:B,0),MATCH(G$1,Stringencyindex!$1:$1,0)),"")</f>
        <v>42.024358447175793</v>
      </c>
      <c r="H181" s="15">
        <f>_xlfn.IFNA(INDEX(Stringencyindex!$1:$1048576,MATCH(Data!$B181,Stringencyindex!B:B,0),MATCH(H$1,Stringencyindex!$1:$1,0)),"")</f>
        <v>-33.132426782136733</v>
      </c>
      <c r="I181" s="15">
        <f>_xlfn.IFNA(INDEX(Policy!D:D,MATCH(Data!B181,Policy!A:A,0)),"")</f>
        <v>4.0419735770518503</v>
      </c>
      <c r="J181" s="19">
        <v>15946.876</v>
      </c>
      <c r="K181" s="35">
        <v>11387.424359834935</v>
      </c>
      <c r="L181" s="19">
        <v>11820.133099947887</v>
      </c>
      <c r="M181" s="19">
        <v>0.72671628335541083</v>
      </c>
      <c r="N181" s="19">
        <v>8.094092517128218E-2</v>
      </c>
      <c r="O181" s="19">
        <v>0.15020174606056808</v>
      </c>
      <c r="P181" s="19">
        <v>0.27213795060206114</v>
      </c>
      <c r="Q181" s="19">
        <v>0.30166658826538317</v>
      </c>
      <c r="R181" s="19">
        <v>0.30646256317382542</v>
      </c>
      <c r="S181" s="19">
        <v>9.5963201676463203E-2</v>
      </c>
      <c r="T181" s="19">
        <v>8.2229097457666253E-2</v>
      </c>
      <c r="U181" s="19">
        <v>1.3770983637948878E-2</v>
      </c>
      <c r="V181" s="19">
        <v>0.21421428330116388</v>
      </c>
      <c r="W181" s="19">
        <v>7.9715389867765149E-2</v>
      </c>
      <c r="X181" s="19">
        <v>0.20764448088531676</v>
      </c>
      <c r="Y181" s="19">
        <v>0</v>
      </c>
      <c r="Z181" s="19">
        <v>0</v>
      </c>
      <c r="AA181" s="19">
        <v>7.2452560000000004</v>
      </c>
      <c r="AB181" s="19">
        <v>0.27264817214684028</v>
      </c>
      <c r="AC181" s="35">
        <v>91.14</v>
      </c>
      <c r="AD181" s="35">
        <v>1.6</v>
      </c>
      <c r="AE181" s="19" t="s">
        <v>672</v>
      </c>
      <c r="AF181" s="19" t="str">
        <f t="shared" si="25"/>
        <v/>
      </c>
      <c r="AG181" s="19" t="str">
        <f t="shared" si="26"/>
        <v/>
      </c>
      <c r="AH181" s="19" t="s">
        <v>672</v>
      </c>
      <c r="AI181" s="19">
        <v>93.201999999999998</v>
      </c>
      <c r="AJ181" s="19">
        <v>2366.0495392600001</v>
      </c>
      <c r="AK181" s="19">
        <v>1546.8473259999998</v>
      </c>
      <c r="AL181" s="19">
        <v>8.0293840000000003</v>
      </c>
      <c r="AM181" s="19">
        <v>445.12329000000022</v>
      </c>
      <c r="AN181" s="19">
        <v>0</v>
      </c>
      <c r="AO181" s="19">
        <v>0</v>
      </c>
      <c r="AP181" s="19">
        <v>366.04953926000002</v>
      </c>
      <c r="AQ181" s="19">
        <v>118.534778</v>
      </c>
      <c r="AR181" s="35">
        <f t="shared" si="20"/>
        <v>1554.8767099999998</v>
      </c>
      <c r="AS181" s="35">
        <f t="shared" si="21"/>
        <v>0</v>
      </c>
      <c r="AT181" s="19">
        <v>0</v>
      </c>
      <c r="AW181" s="20">
        <f t="shared" si="22"/>
        <v>4.0419735770518503</v>
      </c>
      <c r="AX181" s="20">
        <f t="shared" si="23"/>
        <v>-2.0209867885259252</v>
      </c>
      <c r="AY181" s="47">
        <v>0</v>
      </c>
      <c r="AZ181" s="47">
        <v>0</v>
      </c>
      <c r="BA181" s="47">
        <v>0</v>
      </c>
      <c r="BB181" s="47">
        <v>0</v>
      </c>
      <c r="BC181" s="47">
        <f t="shared" si="24"/>
        <v>1</v>
      </c>
      <c r="BD181" s="19">
        <v>51.2</v>
      </c>
      <c r="BE181" s="19">
        <v>1.1039999999999999</v>
      </c>
      <c r="BF181" s="19">
        <v>1.0830000000000002</v>
      </c>
      <c r="BG181" s="19">
        <v>0.94000000000000017</v>
      </c>
      <c r="BH181" s="19">
        <v>5</v>
      </c>
      <c r="BI181" s="20">
        <v>-0.2</v>
      </c>
      <c r="BJ181" s="20">
        <v>4.7</v>
      </c>
      <c r="BK181" s="19">
        <v>2.2410000000000001</v>
      </c>
      <c r="BL181" s="19">
        <v>2.9049999999999998</v>
      </c>
    </row>
    <row r="182" spans="1:64">
      <c r="A182" s="19" t="str">
        <f>VLOOKUP(B182,'Code matching'!$D$2:$E$251,2,FALSE)</f>
        <v>Togo</v>
      </c>
      <c r="B182" s="26" t="s">
        <v>458</v>
      </c>
      <c r="C182" s="26" t="s">
        <v>1107</v>
      </c>
      <c r="D182" s="19">
        <v>768</v>
      </c>
      <c r="E182" s="15">
        <f>_xlfn.IFNA(INDEX(Confirmedcases!E:E,MATCH(B182,Confirmedcases!D:D,0)),_xlfn.IFNA(INDEX(Confirmedcases!L:L,MATCH(B182,Confirmedcases!K:K,0)),0))</f>
        <v>1046</v>
      </c>
      <c r="F182" s="15">
        <f>_xlfn.IFNA(INDEX(Confirmeddeaths!E:E,MATCH(B182,Confirmeddeaths!D:D,0)),_xlfn.IFNA(INDEX(Confirmeddeaths!L:L,MATCH(B182,Confirmeddeaths!K:K,0)),0))</f>
        <v>22</v>
      </c>
      <c r="G182" s="15">
        <f>_xlfn.IFNA(INDEX(Stringencyindex!$1:$1048576,MATCH(Data!$B182,Stringencyindex!B:B,0),MATCH(G$1,Stringencyindex!$1:$1,0)),"")</f>
        <v>35.600199452951372</v>
      </c>
      <c r="H182" s="15">
        <f>_xlfn.IFNA(INDEX(Stringencyindex!$1:$1048576,MATCH(Data!$B182,Stringencyindex!B:B,0),MATCH(H$1,Stringencyindex!$1:$1,0)),"")</f>
        <v>-29.290676467450613</v>
      </c>
      <c r="I182" s="15">
        <f>_xlfn.IFNA(INDEX(Policy!D:D,MATCH(Data!B182,Policy!A:A,0)),"")</f>
        <v>4.5723529411764705</v>
      </c>
      <c r="J182" s="19">
        <v>8082.366</v>
      </c>
      <c r="K182" s="35">
        <v>5165.4541297155629</v>
      </c>
      <c r="L182" s="19">
        <v>5428.8985616990431</v>
      </c>
      <c r="M182" s="19">
        <v>0.67040325526880884</v>
      </c>
      <c r="N182" s="19">
        <v>0.19772916636724275</v>
      </c>
      <c r="O182" s="19">
        <v>0.25497755371551178</v>
      </c>
      <c r="P182" s="19">
        <v>0.31300659220648497</v>
      </c>
      <c r="Q182" s="19">
        <v>0.43611656755804845</v>
      </c>
      <c r="R182" s="19">
        <v>0.27697337325452553</v>
      </c>
      <c r="S182" s="19">
        <v>5.1826055361153756E-2</v>
      </c>
      <c r="T182" s="19">
        <v>8.0412555348485404E-2</v>
      </c>
      <c r="U182" s="19">
        <v>5.1420989722944545E-2</v>
      </c>
      <c r="V182" s="19">
        <v>8.9239421939398433E-2</v>
      </c>
      <c r="W182" s="19">
        <v>0.11559616609837087</v>
      </c>
      <c r="X182" s="19">
        <v>0.33453143827472315</v>
      </c>
      <c r="Y182" s="19">
        <v>8.3329399243184294</v>
      </c>
      <c r="Z182" s="19">
        <v>458.47835463599995</v>
      </c>
      <c r="AA182" s="19">
        <v>3.1013449999999998</v>
      </c>
      <c r="AB182" s="19">
        <v>3.5682368732710842E-2</v>
      </c>
      <c r="AC182" s="35">
        <v>85.28</v>
      </c>
      <c r="AD182" s="35">
        <v>10.9</v>
      </c>
      <c r="AE182" s="19">
        <v>0.7</v>
      </c>
      <c r="AF182" s="19">
        <f t="shared" si="25"/>
        <v>5657.6561999999994</v>
      </c>
      <c r="AG182" s="19">
        <f t="shared" si="26"/>
        <v>8082.366</v>
      </c>
      <c r="AH182" s="19">
        <v>85.33</v>
      </c>
      <c r="AI182" s="19">
        <v>82.55</v>
      </c>
      <c r="AJ182" s="19">
        <v>1733.6888670000001</v>
      </c>
      <c r="AK182" s="19">
        <v>286.33125100000001</v>
      </c>
      <c r="AL182" s="19">
        <v>97.526781</v>
      </c>
      <c r="AM182" s="19">
        <v>763.12694099999999</v>
      </c>
      <c r="AN182" s="19">
        <v>209.49799999999999</v>
      </c>
      <c r="AO182" s="19">
        <v>137.624</v>
      </c>
      <c r="AP182" s="19">
        <v>239.58189400000001</v>
      </c>
      <c r="AQ182" s="19">
        <v>772.185699</v>
      </c>
      <c r="AR182" s="35">
        <f t="shared" si="20"/>
        <v>730.98003199999994</v>
      </c>
      <c r="AS182" s="35">
        <f t="shared" si="21"/>
        <v>347.12199999999996</v>
      </c>
      <c r="AT182" s="19">
        <v>0</v>
      </c>
      <c r="AW182" s="20">
        <f t="shared" si="22"/>
        <v>4.5723529411764705</v>
      </c>
      <c r="AX182" s="20">
        <f t="shared" si="23"/>
        <v>-2.2861764705882353</v>
      </c>
      <c r="AY182" s="47">
        <v>0</v>
      </c>
      <c r="AZ182" s="47">
        <v>0</v>
      </c>
      <c r="BA182" s="47">
        <v>0</v>
      </c>
      <c r="BB182" s="47">
        <v>0</v>
      </c>
      <c r="BC182" s="47">
        <f t="shared" si="24"/>
        <v>1</v>
      </c>
      <c r="BD182" s="19">
        <v>51.2</v>
      </c>
      <c r="BE182" s="19">
        <v>2.4430000000000001</v>
      </c>
      <c r="BF182" s="19">
        <v>2.8220000000000001</v>
      </c>
      <c r="BG182" s="19">
        <v>2.5229999999999997</v>
      </c>
      <c r="BH182" s="19">
        <v>5</v>
      </c>
      <c r="BI182" s="20">
        <v>1</v>
      </c>
      <c r="BJ182" s="20">
        <v>4</v>
      </c>
      <c r="BK182" s="19">
        <v>2</v>
      </c>
      <c r="BL182" s="19">
        <v>2</v>
      </c>
    </row>
    <row r="183" spans="1:64">
      <c r="A183" s="19" t="str">
        <f>VLOOKUP(B183,'Code matching'!$D$2:$E$251,2,FALSE)</f>
        <v>Trinidad and Tobago</v>
      </c>
      <c r="B183" s="26" t="s">
        <v>463</v>
      </c>
      <c r="C183" s="26" t="s">
        <v>1107</v>
      </c>
      <c r="D183" s="19">
        <v>780</v>
      </c>
      <c r="E183" s="15">
        <f>_xlfn.IFNA(INDEX(Confirmedcases!E:E,MATCH(B183,Confirmedcases!D:D,0)),_xlfn.IFNA(INDEX(Confirmedcases!L:L,MATCH(B183,Confirmedcases!K:K,0)),0))</f>
        <v>279</v>
      </c>
      <c r="F183" s="15">
        <f>_xlfn.IFNA(INDEX(Confirmeddeaths!E:E,MATCH(B183,Confirmeddeaths!D:D,0)),_xlfn.IFNA(INDEX(Confirmeddeaths!L:L,MATCH(B183,Confirmeddeaths!K:K,0)),0))</f>
        <v>8</v>
      </c>
      <c r="G183" s="15">
        <f>_xlfn.IFNA(INDEX(Stringencyindex!$1:$1048576,MATCH(Data!$B183,Stringencyindex!B:B,0),MATCH(G$1,Stringencyindex!$1:$1,0)),"")</f>
        <v>44.893391521660078</v>
      </c>
      <c r="H183" s="15">
        <f>_xlfn.IFNA(INDEX(Stringencyindex!$1:$1048576,MATCH(Data!$B183,Stringencyindex!B:B,0),MATCH(H$1,Stringencyindex!$1:$1,0)),"")</f>
        <v>-36.63532371007561</v>
      </c>
      <c r="I183" s="15">
        <f>_xlfn.IFNA(INDEX(Policy!D:D,MATCH(Data!B183,Policy!A:A,0)),"")</f>
        <v>3.25</v>
      </c>
      <c r="J183" s="19">
        <v>1394.973</v>
      </c>
      <c r="K183" s="35">
        <v>23808.482886709076</v>
      </c>
      <c r="L183" s="19">
        <v>23903.710099187276</v>
      </c>
      <c r="M183" s="19">
        <v>0.66736116881141738</v>
      </c>
      <c r="N183" s="19">
        <v>0.13632984501100323</v>
      </c>
      <c r="O183" s="19">
        <v>0.10278149060857497</v>
      </c>
      <c r="P183" s="19">
        <v>0.50269599833886358</v>
      </c>
      <c r="Q183" s="19">
        <v>0.40916850276985922</v>
      </c>
      <c r="R183" s="19">
        <v>1.0532904247242693E-2</v>
      </c>
      <c r="S183" s="19">
        <v>0.17635754462431869</v>
      </c>
      <c r="T183" s="19">
        <v>0.19230365920202133</v>
      </c>
      <c r="U183" s="19">
        <v>5.929823822413751E-2</v>
      </c>
      <c r="V183" s="19">
        <v>0.22453869218424269</v>
      </c>
      <c r="W183" s="19">
        <v>5.9973419467034168E-2</v>
      </c>
      <c r="X183" s="19">
        <v>0.27699554205100291</v>
      </c>
      <c r="Y183" s="19">
        <v>0.61356362188702607</v>
      </c>
      <c r="Z183" s="19">
        <v>138.70832799999999</v>
      </c>
      <c r="AA183" s="19">
        <v>25.690750000000001</v>
      </c>
      <c r="AB183" s="19">
        <v>0.31985126664088803</v>
      </c>
      <c r="AC183" s="35">
        <v>68.510000000000005</v>
      </c>
      <c r="AD183" s="35">
        <v>98.7</v>
      </c>
      <c r="AE183" s="19">
        <v>3</v>
      </c>
      <c r="AF183" s="19">
        <f t="shared" si="25"/>
        <v>4184.9189999999999</v>
      </c>
      <c r="AG183" s="19">
        <f t="shared" si="26"/>
        <v>1394.973</v>
      </c>
      <c r="AH183" s="19" t="s">
        <v>672</v>
      </c>
      <c r="AI183" s="19">
        <v>23.431000000000001</v>
      </c>
      <c r="AJ183" s="19">
        <v>11167.017203200001</v>
      </c>
      <c r="AK183" s="19">
        <v>5477.5973370000002</v>
      </c>
      <c r="AL183" s="19">
        <v>345.02782500000001</v>
      </c>
      <c r="AM183" s="19">
        <v>4174.4119310000015</v>
      </c>
      <c r="AN183" s="19">
        <v>231.58491827</v>
      </c>
      <c r="AO183" s="19">
        <v>435.68460594999999</v>
      </c>
      <c r="AP183" s="19">
        <v>502.71058597999991</v>
      </c>
      <c r="AQ183" s="19">
        <v>2266.585012</v>
      </c>
      <c r="AR183" s="35">
        <f t="shared" si="20"/>
        <v>6489.89468622</v>
      </c>
      <c r="AS183" s="35">
        <f t="shared" si="21"/>
        <v>667.26952421999999</v>
      </c>
      <c r="AT183" s="19">
        <v>3.8115125274528261E-2</v>
      </c>
      <c r="AW183" s="20">
        <f t="shared" si="22"/>
        <v>3.25</v>
      </c>
      <c r="AX183" s="20">
        <f t="shared" si="23"/>
        <v>-1.625</v>
      </c>
      <c r="AY183" s="47">
        <v>0</v>
      </c>
      <c r="AZ183" s="47">
        <v>0</v>
      </c>
      <c r="BA183" s="47">
        <v>0</v>
      </c>
      <c r="BB183" s="47">
        <v>0</v>
      </c>
      <c r="BC183" s="47">
        <f t="shared" si="24"/>
        <v>1</v>
      </c>
      <c r="BD183" s="19">
        <v>51.2</v>
      </c>
      <c r="BE183" s="19">
        <v>3.0599999999999996</v>
      </c>
      <c r="BF183" s="19">
        <v>3.218</v>
      </c>
      <c r="BG183" s="19">
        <v>3.2730000000000001</v>
      </c>
      <c r="BH183" s="19">
        <v>6.4769700871120017</v>
      </c>
      <c r="BI183" s="20">
        <v>-4.54</v>
      </c>
      <c r="BJ183" s="20">
        <v>2.6019999999999999</v>
      </c>
      <c r="BK183" s="19">
        <v>-1.0029999999999999</v>
      </c>
      <c r="BL183" s="19">
        <v>1.2789999999999999</v>
      </c>
    </row>
    <row r="184" spans="1:64">
      <c r="A184" s="19" t="str">
        <f>VLOOKUP(B184,'Code matching'!$D$2:$E$251,2,FALSE)</f>
        <v>Tunisia</v>
      </c>
      <c r="B184" s="26" t="s">
        <v>465</v>
      </c>
      <c r="C184" s="26" t="s">
        <v>1107</v>
      </c>
      <c r="D184" s="19">
        <v>788</v>
      </c>
      <c r="E184" s="15">
        <f>_xlfn.IFNA(INDEX(Confirmedcases!E:E,MATCH(B184,Confirmedcases!D:D,0)),_xlfn.IFNA(INDEX(Confirmedcases!L:L,MATCH(B184,Confirmedcases!K:K,0)),0))</f>
        <v>1678</v>
      </c>
      <c r="F184" s="15">
        <f>_xlfn.IFNA(INDEX(Confirmeddeaths!E:E,MATCH(B184,Confirmeddeaths!D:D,0)),_xlfn.IFNA(INDEX(Confirmeddeaths!L:L,MATCH(B184,Confirmeddeaths!K:K,0)),0))</f>
        <v>51</v>
      </c>
      <c r="G184" s="15">
        <f>_xlfn.IFNA(INDEX(Stringencyindex!$1:$1048576,MATCH(Data!$B184,Stringencyindex!B:B,0),MATCH(G$1,Stringencyindex!$1:$1,0)),"")</f>
        <v>31.091163786185138</v>
      </c>
      <c r="H184" s="15">
        <f>_xlfn.IFNA(INDEX(Stringencyindex!$1:$1048576,MATCH(Data!$B184,Stringencyindex!B:B,0),MATCH(H$1,Stringencyindex!$1:$1,0)),"")</f>
        <v>-27.40734373384749</v>
      </c>
      <c r="I184" s="15">
        <f>_xlfn.IFNA(INDEX(Policy!D:D,MATCH(Data!B184,Policy!A:A,0)),"")</f>
        <v>1.8</v>
      </c>
      <c r="J184" s="19">
        <v>11694.718999999999</v>
      </c>
      <c r="K184" s="35">
        <v>39895.097629901968</v>
      </c>
      <c r="L184" s="19">
        <v>40453.591991191846</v>
      </c>
      <c r="M184" s="19">
        <v>0.72412845024532824</v>
      </c>
      <c r="N184" s="19">
        <v>0.20152516655565331</v>
      </c>
      <c r="O184" s="19">
        <v>0.18620179540419401</v>
      </c>
      <c r="P184" s="19">
        <v>0.47674344427291254</v>
      </c>
      <c r="Q184" s="19">
        <v>0.61483055419653343</v>
      </c>
      <c r="R184" s="19">
        <v>0.1044783044934748</v>
      </c>
      <c r="S184" s="19">
        <v>5.1961567145156998E-2</v>
      </c>
      <c r="T184" s="19">
        <v>0.1600010011545191</v>
      </c>
      <c r="U184" s="19">
        <v>4.4615681557812273E-2</v>
      </c>
      <c r="V184" s="19">
        <v>0.14595291372420052</v>
      </c>
      <c r="W184" s="19">
        <v>0.11754508071287725</v>
      </c>
      <c r="X184" s="19">
        <v>0.37544545123217415</v>
      </c>
      <c r="Y184" s="19">
        <v>4.9114091087472893</v>
      </c>
      <c r="Z184" s="19">
        <v>1902.2869760000001</v>
      </c>
      <c r="AA184" s="19">
        <v>11.424099999999999</v>
      </c>
      <c r="AB184" s="19">
        <v>6.7196102686381973E-2</v>
      </c>
      <c r="AC184" s="35">
        <v>72.92</v>
      </c>
      <c r="AD184" s="35">
        <v>33.799999999999997</v>
      </c>
      <c r="AE184" s="19">
        <v>2.2999999999999998</v>
      </c>
      <c r="AF184" s="19">
        <f t="shared" si="25"/>
        <v>26897.853699999996</v>
      </c>
      <c r="AG184" s="19">
        <f t="shared" si="26"/>
        <v>11694.718999999999</v>
      </c>
      <c r="AH184" s="19" t="s">
        <v>672</v>
      </c>
      <c r="AI184" s="19">
        <v>26.920999999999999</v>
      </c>
      <c r="AJ184" s="19">
        <v>19308.897499250001</v>
      </c>
      <c r="AK184" s="19">
        <v>1193.357469</v>
      </c>
      <c r="AL184" s="19">
        <v>5768.6471730000003</v>
      </c>
      <c r="AM184" s="19">
        <v>8567.5974740000001</v>
      </c>
      <c r="AN184" s="19">
        <v>1141.53587238</v>
      </c>
      <c r="AO184" s="19">
        <v>1702.0204189200001</v>
      </c>
      <c r="AP184" s="19">
        <v>935.7390919500001</v>
      </c>
      <c r="AQ184" s="19">
        <v>3174.9526449999998</v>
      </c>
      <c r="AR184" s="35">
        <f t="shared" si="20"/>
        <v>9805.5609333000011</v>
      </c>
      <c r="AS184" s="35">
        <f t="shared" si="21"/>
        <v>2843.5562913000003</v>
      </c>
      <c r="AT184" s="19">
        <v>0</v>
      </c>
      <c r="AW184" s="20">
        <f t="shared" si="22"/>
        <v>1.8</v>
      </c>
      <c r="AX184" s="20">
        <f t="shared" si="23"/>
        <v>-0.9</v>
      </c>
      <c r="AY184" s="47">
        <v>0</v>
      </c>
      <c r="AZ184" s="47">
        <v>0</v>
      </c>
      <c r="BA184" s="47">
        <v>0</v>
      </c>
      <c r="BB184" s="47">
        <v>0</v>
      </c>
      <c r="BC184" s="47">
        <f t="shared" si="24"/>
        <v>1</v>
      </c>
      <c r="BD184" s="19">
        <v>51.2</v>
      </c>
      <c r="BE184" s="19">
        <v>2.8469999999999995</v>
      </c>
      <c r="BF184" s="19">
        <v>3.0550000000000002</v>
      </c>
      <c r="BG184" s="19">
        <v>3.5780000000000003</v>
      </c>
      <c r="BH184" s="19">
        <v>5.5727334000000024</v>
      </c>
      <c r="BI184" s="20">
        <v>-4</v>
      </c>
      <c r="BJ184" s="20">
        <v>4.2</v>
      </c>
      <c r="BK184" s="19">
        <v>6.1619999999999999</v>
      </c>
      <c r="BL184" s="19">
        <v>4.8970000000000002</v>
      </c>
    </row>
    <row r="185" spans="1:64">
      <c r="A185" s="19" t="str">
        <f>VLOOKUP(B185,'Code matching'!$D$2:$E$251,2,FALSE)</f>
        <v>Taiwan Province of China</v>
      </c>
      <c r="B185" s="26" t="s">
        <v>667</v>
      </c>
      <c r="C185" s="26" t="s">
        <v>1107</v>
      </c>
      <c r="D185" s="19" t="e">
        <v>#N/A</v>
      </c>
      <c r="E185" s="15">
        <f>_xlfn.IFNA(INDEX(Confirmedcases!E:E,MATCH(B185,Confirmedcases!D:D,0)),_xlfn.IFNA(INDEX(Confirmedcases!L:L,MATCH(B185,Confirmedcases!K:K,0)),0))</f>
        <v>0</v>
      </c>
      <c r="F185" s="15">
        <f>_xlfn.IFNA(INDEX(Confirmeddeaths!E:E,MATCH(B185,Confirmeddeaths!D:D,0)),_xlfn.IFNA(INDEX(Confirmeddeaths!L:L,MATCH(B185,Confirmeddeaths!K:K,0)),0))</f>
        <v>0</v>
      </c>
      <c r="G185" s="15">
        <f>_xlfn.IFNA(INDEX(Stringencyindex!$1:$1048576,MATCH(Data!$B185,Stringencyindex!B:B,0),MATCH(G$1,Stringencyindex!$1:$1,0)),"")</f>
        <v>18.005894291045585</v>
      </c>
      <c r="H185" s="15">
        <f>_xlfn.IFNA(INDEX(Stringencyindex!$1:$1048576,MATCH(Data!$B185,Stringencyindex!B:B,0),MATCH(H$1,Stringencyindex!$1:$1,0)),"")</f>
        <v>-15.33872621777288</v>
      </c>
      <c r="I185" s="15" t="str">
        <f>_xlfn.IFNA(INDEX(Policy!D:D,MATCH(Data!B185,Policy!A:A,0)),"")</f>
        <v/>
      </c>
      <c r="J185" s="19">
        <v>23773.876</v>
      </c>
      <c r="K185" s="35">
        <v>574275.58105197002</v>
      </c>
      <c r="L185" s="19">
        <v>560268.70469135803</v>
      </c>
      <c r="M185" s="19">
        <v>0.6</v>
      </c>
      <c r="N185" s="19">
        <v>0.2</v>
      </c>
      <c r="O185" s="19">
        <v>0.2</v>
      </c>
      <c r="P185" s="19">
        <v>0.4</v>
      </c>
      <c r="Q185" s="19">
        <v>0.4</v>
      </c>
      <c r="R185" s="19">
        <v>0.14285714285714285</v>
      </c>
      <c r="S185" s="19">
        <v>0.14285714285714285</v>
      </c>
      <c r="T185" s="19">
        <v>0.14285714285714285</v>
      </c>
      <c r="U185" s="19">
        <v>0.14285714285714285</v>
      </c>
      <c r="V185" s="19">
        <v>0.14285714285714285</v>
      </c>
      <c r="W185" s="19">
        <v>0.14285714285714285</v>
      </c>
      <c r="X185" s="19">
        <v>0.14285714285714285</v>
      </c>
      <c r="Y185" s="19">
        <v>0</v>
      </c>
      <c r="Z185" s="19">
        <v>0</v>
      </c>
      <c r="AA185" s="19">
        <v>47.263370000000002</v>
      </c>
      <c r="AB185" s="19">
        <v>0</v>
      </c>
      <c r="AC185" s="35" t="s">
        <v>672</v>
      </c>
      <c r="AD185" s="35" t="s">
        <v>672</v>
      </c>
      <c r="AE185" s="19" t="s">
        <v>672</v>
      </c>
      <c r="AF185" s="19" t="str">
        <f t="shared" si="25"/>
        <v/>
      </c>
      <c r="AG185" s="19" t="str">
        <f t="shared" si="26"/>
        <v/>
      </c>
      <c r="AH185" s="19" t="s">
        <v>672</v>
      </c>
      <c r="AI185" s="19">
        <v>19.927</v>
      </c>
      <c r="AJ185" s="19">
        <v>386637.02162895998</v>
      </c>
      <c r="AK185" s="19">
        <v>11569.786984999999</v>
      </c>
      <c r="AL185" s="19">
        <v>199678.054045</v>
      </c>
      <c r="AM185" s="19">
        <v>125099.22304099998</v>
      </c>
      <c r="AN185" s="19">
        <v>10957.73539206</v>
      </c>
      <c r="AO185" s="19">
        <v>13724.030207059999</v>
      </c>
      <c r="AP185" s="19">
        <v>25608.191958839998</v>
      </c>
      <c r="AQ185" s="19">
        <v>47309.813954000005</v>
      </c>
      <c r="AR185" s="35">
        <f t="shared" si="20"/>
        <v>235929.60662912001</v>
      </c>
      <c r="AS185" s="35">
        <f t="shared" si="21"/>
        <v>24681.765599120001</v>
      </c>
      <c r="AT185" s="19">
        <v>6.3854260414563518E-4</v>
      </c>
      <c r="AW185" s="20">
        <f t="shared" si="22"/>
        <v>0</v>
      </c>
      <c r="AX185" s="20">
        <f t="shared" si="23"/>
        <v>0</v>
      </c>
      <c r="AY185" s="47">
        <v>0</v>
      </c>
      <c r="AZ185" s="47">
        <v>0</v>
      </c>
      <c r="BA185" s="47">
        <v>0</v>
      </c>
      <c r="BB185" s="47">
        <v>0</v>
      </c>
      <c r="BC185" s="47">
        <f t="shared" si="24"/>
        <v>1</v>
      </c>
      <c r="BD185" s="19">
        <v>51.2</v>
      </c>
      <c r="BE185" s="19">
        <v>1.264</v>
      </c>
      <c r="BF185" s="19">
        <v>1.244</v>
      </c>
      <c r="BG185" s="19">
        <v>1.224</v>
      </c>
      <c r="BH185" s="19">
        <v>5</v>
      </c>
      <c r="BI185" s="20">
        <v>-3.1482999999999999</v>
      </c>
      <c r="BJ185" s="20">
        <v>3.9893000000000001</v>
      </c>
      <c r="BK185" s="19">
        <v>0.5</v>
      </c>
      <c r="BL185" s="19">
        <v>1.5</v>
      </c>
    </row>
    <row r="186" spans="1:64">
      <c r="A186" s="19" t="str">
        <f>VLOOKUP(B186,'Code matching'!$D$2:$E$251,2,FALSE)</f>
        <v>United Republic of Tanzania</v>
      </c>
      <c r="B186" s="26" t="s">
        <v>480</v>
      </c>
      <c r="C186" s="26" t="s">
        <v>1107</v>
      </c>
      <c r="D186" s="19">
        <v>834</v>
      </c>
      <c r="E186" s="15">
        <f>_xlfn.IFNA(INDEX(Confirmedcases!E:E,MATCH(B186,Confirmedcases!D:D,0)),_xlfn.IFNA(INDEX(Confirmedcases!L:L,MATCH(B186,Confirmedcases!K:K,0)),0))</f>
        <v>509</v>
      </c>
      <c r="F186" s="15">
        <f>_xlfn.IFNA(INDEX(Confirmeddeaths!E:E,MATCH(B186,Confirmeddeaths!D:D,0)),_xlfn.IFNA(INDEX(Confirmeddeaths!L:L,MATCH(B186,Confirmeddeaths!K:K,0)),0))</f>
        <v>21</v>
      </c>
      <c r="G186" s="15">
        <f>_xlfn.IFNA(INDEX(Stringencyindex!$1:$1048576,MATCH(Data!$B186,Stringencyindex!B:B,0),MATCH(G$1,Stringencyindex!$1:$1,0)),"")</f>
        <v>20.094530077845107</v>
      </c>
      <c r="H186" s="15">
        <f>_xlfn.IFNA(INDEX(Stringencyindex!$1:$1048576,MATCH(Data!$B186,Stringencyindex!B:B,0),MATCH(H$1,Stringencyindex!$1:$1,0)),"")</f>
        <v>-17.045946172052872</v>
      </c>
      <c r="I186" s="15">
        <f>_xlfn.IFNA(INDEX(Policy!D:D,MATCH(Data!B186,Policy!A:A,0)),"")</f>
        <v>0.67449858575469279</v>
      </c>
      <c r="J186" s="19">
        <v>58005.463000000003</v>
      </c>
      <c r="K186" s="35">
        <v>58763.270320998141</v>
      </c>
      <c r="L186" s="19">
        <v>62171.55096286047</v>
      </c>
      <c r="M186" s="19">
        <v>0.60127422877990822</v>
      </c>
      <c r="N186" s="19">
        <v>8.121322718568301E-2</v>
      </c>
      <c r="O186" s="19">
        <v>0.39656320792106531</v>
      </c>
      <c r="P186" s="19">
        <v>0.13826471244306204</v>
      </c>
      <c r="Q186" s="19">
        <v>0.17479747098348825</v>
      </c>
      <c r="R186" s="19">
        <v>0.30655160296949224</v>
      </c>
      <c r="S186" s="19">
        <v>6.2822869748694332E-2</v>
      </c>
      <c r="T186" s="19">
        <v>8.740574966666019E-2</v>
      </c>
      <c r="U186" s="19">
        <v>0.14116044077814727</v>
      </c>
      <c r="V186" s="19">
        <v>0.11280596656388693</v>
      </c>
      <c r="W186" s="19">
        <v>8.6659888520219705E-2</v>
      </c>
      <c r="X186" s="19">
        <v>0.2025934817529077</v>
      </c>
      <c r="Y186" s="19">
        <v>0.69876958004606371</v>
      </c>
      <c r="Z186" s="19">
        <v>434.8023834878627</v>
      </c>
      <c r="AA186" s="19">
        <v>3.987018</v>
      </c>
      <c r="AB186" s="19">
        <v>5.7891613691635216E-2</v>
      </c>
      <c r="AC186" s="35">
        <v>83.57</v>
      </c>
      <c r="AD186" s="35">
        <v>3.2</v>
      </c>
      <c r="AE186" s="19">
        <v>0.7</v>
      </c>
      <c r="AF186" s="19">
        <f t="shared" si="25"/>
        <v>40603.824099999998</v>
      </c>
      <c r="AG186" s="19">
        <f t="shared" si="26"/>
        <v>58005.463000000003</v>
      </c>
      <c r="AH186" s="19">
        <v>71.8</v>
      </c>
      <c r="AI186" s="19">
        <v>85.296000000000006</v>
      </c>
      <c r="AJ186" s="19">
        <v>7437.7305691599995</v>
      </c>
      <c r="AK186" s="19">
        <v>59.855623000000001</v>
      </c>
      <c r="AL186" s="19">
        <v>349.39039000000002</v>
      </c>
      <c r="AM186" s="19">
        <v>3259.966426</v>
      </c>
      <c r="AN186" s="19">
        <v>1240.82508902</v>
      </c>
      <c r="AO186" s="19">
        <v>2236.29320173</v>
      </c>
      <c r="AP186" s="19">
        <v>291.39983940999991</v>
      </c>
      <c r="AQ186" s="19">
        <v>1481.1587649999999</v>
      </c>
      <c r="AR186" s="35">
        <f t="shared" si="20"/>
        <v>3886.3643037499996</v>
      </c>
      <c r="AS186" s="35">
        <f t="shared" si="21"/>
        <v>3477.1182907499997</v>
      </c>
      <c r="AT186" s="19">
        <v>0</v>
      </c>
      <c r="AW186" s="20">
        <f t="shared" si="22"/>
        <v>0.67449858575469279</v>
      </c>
      <c r="AX186" s="20">
        <f t="shared" si="23"/>
        <v>-0.3372492928773464</v>
      </c>
      <c r="AY186" s="47">
        <v>0</v>
      </c>
      <c r="AZ186" s="47">
        <v>0</v>
      </c>
      <c r="BA186" s="47">
        <v>0</v>
      </c>
      <c r="BB186" s="47">
        <v>0</v>
      </c>
      <c r="BC186" s="47">
        <f t="shared" si="24"/>
        <v>1</v>
      </c>
      <c r="BD186" s="19">
        <v>51.2</v>
      </c>
      <c r="BE186" s="19">
        <v>1.863</v>
      </c>
      <c r="BF186" s="19">
        <v>2.048</v>
      </c>
      <c r="BG186" s="19">
        <v>2.242</v>
      </c>
      <c r="BH186" s="19">
        <v>2.7909200646563548</v>
      </c>
      <c r="BI186" s="20">
        <v>2.5</v>
      </c>
      <c r="BJ186" s="20">
        <v>5.5</v>
      </c>
      <c r="BK186" s="19">
        <v>3.8559999999999999</v>
      </c>
      <c r="BL186" s="19">
        <v>4.2619999999999996</v>
      </c>
    </row>
    <row r="187" spans="1:64">
      <c r="A187" s="19" t="str">
        <f>VLOOKUP(B187,'Code matching'!$D$2:$E$251,2,FALSE)</f>
        <v>Uganda</v>
      </c>
      <c r="B187" s="26" t="s">
        <v>472</v>
      </c>
      <c r="C187" s="26" t="s">
        <v>1107</v>
      </c>
      <c r="D187" s="19">
        <v>800</v>
      </c>
      <c r="E187" s="15">
        <f>_xlfn.IFNA(INDEX(Confirmedcases!E:E,MATCH(B187,Confirmedcases!D:D,0)),_xlfn.IFNA(INDEX(Confirmedcases!L:L,MATCH(B187,Confirmedcases!K:K,0)),0))</f>
        <v>1283</v>
      </c>
      <c r="F187" s="15">
        <f>_xlfn.IFNA(INDEX(Confirmeddeaths!E:E,MATCH(B187,Confirmeddeaths!D:D,0)),_xlfn.IFNA(INDEX(Confirmeddeaths!L:L,MATCH(B187,Confirmeddeaths!K:K,0)),0))</f>
        <v>7</v>
      </c>
      <c r="G187" s="15">
        <f>_xlfn.IFNA(INDEX(Stringencyindex!$1:$1048576,MATCH(Data!$B187,Stringencyindex!B:B,0),MATCH(G$1,Stringencyindex!$1:$1,0)),"")</f>
        <v>52.776602184863769</v>
      </c>
      <c r="H187" s="15">
        <f>_xlfn.IFNA(INDEX(Stringencyindex!$1:$1048576,MATCH(Data!$B187,Stringencyindex!B:B,0),MATCH(H$1,Stringencyindex!$1:$1,0)),"")</f>
        <v>-42.232782394214354</v>
      </c>
      <c r="I187" s="15">
        <f>_xlfn.IFNA(INDEX(Policy!D:D,MATCH(Data!B187,Policy!A:A,0)),"")</f>
        <v>1.978485116416151</v>
      </c>
      <c r="J187" s="19">
        <v>44269.593999999997</v>
      </c>
      <c r="K187" s="35">
        <v>30098.103261318684</v>
      </c>
      <c r="L187" s="19">
        <v>31964.156519979439</v>
      </c>
      <c r="M187" s="19">
        <v>0.73479419158072157</v>
      </c>
      <c r="N187" s="19">
        <v>0.11589096009031964</v>
      </c>
      <c r="O187" s="19">
        <v>0.24506190971394104</v>
      </c>
      <c r="P187" s="19">
        <v>0.18531520655551939</v>
      </c>
      <c r="Q187" s="19">
        <v>0.28508941218530626</v>
      </c>
      <c r="R187" s="19">
        <v>0.23580557915521866</v>
      </c>
      <c r="S187" s="19">
        <v>4.4208392892267079E-2</v>
      </c>
      <c r="T187" s="19">
        <v>9.9280340199259298E-2</v>
      </c>
      <c r="U187" s="19">
        <v>8.5673083847776291E-2</v>
      </c>
      <c r="V187" s="19">
        <v>0.17702865978870133</v>
      </c>
      <c r="W187" s="19">
        <v>6.1684418855456058E-2</v>
      </c>
      <c r="X187" s="19">
        <v>0.29631952526131167</v>
      </c>
      <c r="Y187" s="19">
        <v>4.2169372044266238</v>
      </c>
      <c r="Z187" s="19">
        <v>1293.1659631094685</v>
      </c>
      <c r="AA187" s="19">
        <v>3.320789</v>
      </c>
      <c r="AB187" s="19">
        <v>0</v>
      </c>
      <c r="AC187" s="35">
        <v>87.57</v>
      </c>
      <c r="AD187" s="35">
        <v>6.6</v>
      </c>
      <c r="AE187" s="19">
        <v>0.5</v>
      </c>
      <c r="AF187" s="19">
        <f t="shared" si="25"/>
        <v>22134.796999999999</v>
      </c>
      <c r="AG187" s="19">
        <f t="shared" si="26"/>
        <v>44269.593999999997</v>
      </c>
      <c r="AH187" s="19">
        <v>85</v>
      </c>
      <c r="AI187" s="19">
        <v>78.209999999999994</v>
      </c>
      <c r="AJ187" s="19">
        <v>5047.0658191699995</v>
      </c>
      <c r="AK187" s="19">
        <v>123.724323</v>
      </c>
      <c r="AL187" s="19">
        <v>71.539926999999992</v>
      </c>
      <c r="AM187" s="19">
        <v>2892.099326</v>
      </c>
      <c r="AN187" s="19">
        <v>179.44290518</v>
      </c>
      <c r="AO187" s="19">
        <v>1022.80876343</v>
      </c>
      <c r="AP187" s="19">
        <v>757.45057455999995</v>
      </c>
      <c r="AQ187" s="19">
        <v>974.54969299999993</v>
      </c>
      <c r="AR187" s="35">
        <f t="shared" si="20"/>
        <v>1397.51591861</v>
      </c>
      <c r="AS187" s="35">
        <f t="shared" si="21"/>
        <v>1202.25166861</v>
      </c>
      <c r="AT187" s="19">
        <v>0</v>
      </c>
      <c r="AW187" s="20">
        <f t="shared" si="22"/>
        <v>1.978485116416151</v>
      </c>
      <c r="AX187" s="20">
        <f t="shared" si="23"/>
        <v>-0.9892425582080755</v>
      </c>
      <c r="AY187" s="47">
        <v>0</v>
      </c>
      <c r="AZ187" s="47">
        <v>0</v>
      </c>
      <c r="BA187" s="47">
        <v>0</v>
      </c>
      <c r="BB187" s="47">
        <v>0</v>
      </c>
      <c r="BC187" s="47">
        <f t="shared" si="24"/>
        <v>1</v>
      </c>
      <c r="BD187" s="19">
        <v>53.933171105487432</v>
      </c>
      <c r="BE187" s="19">
        <v>2.4130000000000003</v>
      </c>
      <c r="BF187" s="19">
        <v>2.480999999999999</v>
      </c>
      <c r="BG187" s="19">
        <v>2.3299999999999996</v>
      </c>
      <c r="BH187" s="19">
        <v>5</v>
      </c>
      <c r="BI187" s="20">
        <v>3.3</v>
      </c>
      <c r="BJ187" s="20">
        <v>3.7</v>
      </c>
      <c r="BK187" s="19">
        <v>3.9369999999999998</v>
      </c>
      <c r="BL187" s="19">
        <v>4.8479999999999999</v>
      </c>
    </row>
    <row r="188" spans="1:64">
      <c r="A188" s="19" t="str">
        <f>VLOOKUP(B188,'Code matching'!$D$2:$E$251,2,FALSE)</f>
        <v>Ukraine</v>
      </c>
      <c r="B188" s="26" t="s">
        <v>474</v>
      </c>
      <c r="C188" s="26" t="s">
        <v>1107</v>
      </c>
      <c r="D188" s="19">
        <v>804</v>
      </c>
      <c r="E188" s="15">
        <f>_xlfn.IFNA(INDEX(Confirmedcases!E:E,MATCH(B188,Confirmedcases!D:D,0)),_xlfn.IFNA(INDEX(Confirmedcases!L:L,MATCH(B188,Confirmedcases!K:K,0)),0))</f>
        <v>81957</v>
      </c>
      <c r="F188" s="15">
        <f>_xlfn.IFNA(INDEX(Confirmeddeaths!E:E,MATCH(B188,Confirmeddeaths!D:D,0)),_xlfn.IFNA(INDEX(Confirmeddeaths!L:L,MATCH(B188,Confirmeddeaths!K:K,0)),0))</f>
        <v>1922</v>
      </c>
      <c r="G188" s="15">
        <f>_xlfn.IFNA(INDEX(Stringencyindex!$1:$1048576,MATCH(Data!$B188,Stringencyindex!B:B,0),MATCH(G$1,Stringencyindex!$1:$1,0)),"")</f>
        <v>41.168106452094463</v>
      </c>
      <c r="H188" s="15">
        <f>_xlfn.IFNA(INDEX(Stringencyindex!$1:$1048576,MATCH(Data!$B188,Stringencyindex!B:B,0),MATCH(H$1,Stringencyindex!$1:$1,0)),"")</f>
        <v>-34.018309763251693</v>
      </c>
      <c r="I188" s="15">
        <f>_xlfn.IFNA(INDEX(Policy!D:D,MATCH(Data!B188,Policy!A:A,0)),"")</f>
        <v>0.74291766677083271</v>
      </c>
      <c r="J188" s="19">
        <v>43993.637999999999</v>
      </c>
      <c r="K188" s="35">
        <v>130832.41128098714</v>
      </c>
      <c r="L188" s="19">
        <v>135542.48035730212</v>
      </c>
      <c r="M188" s="19">
        <v>0.69065553602910723</v>
      </c>
      <c r="N188" s="19">
        <v>0.20763614639703309</v>
      </c>
      <c r="O188" s="19">
        <v>0.17187961017291117</v>
      </c>
      <c r="P188" s="19">
        <v>0.45209972388840214</v>
      </c>
      <c r="Q188" s="19">
        <v>0.53808687764597574</v>
      </c>
      <c r="R188" s="19">
        <v>0.11957632848960542</v>
      </c>
      <c r="S188" s="19">
        <v>0.11143800381841322</v>
      </c>
      <c r="T188" s="19">
        <v>0.13585264637250741</v>
      </c>
      <c r="U188" s="19">
        <v>2.7485946117946539E-2</v>
      </c>
      <c r="V188" s="19">
        <v>0.16393289934238439</v>
      </c>
      <c r="W188" s="19">
        <v>0.1203028876750106</v>
      </c>
      <c r="X188" s="19">
        <v>0.32141128818413239</v>
      </c>
      <c r="Y188" s="19">
        <v>10.514651794406241</v>
      </c>
      <c r="Z188" s="19">
        <v>15814.141445304931</v>
      </c>
      <c r="AA188" s="19">
        <v>13.427949999999999</v>
      </c>
      <c r="AB188" s="19">
        <v>9.1859126495293805E-2</v>
      </c>
      <c r="AC188" s="35">
        <v>61.15</v>
      </c>
      <c r="AD188" s="35">
        <v>91.850300000000004</v>
      </c>
      <c r="AE188" s="19">
        <v>8.8000000000000007</v>
      </c>
      <c r="AF188" s="19">
        <f t="shared" si="25"/>
        <v>387144.01440000004</v>
      </c>
      <c r="AG188" s="19">
        <f t="shared" si="26"/>
        <v>43993.637999999999</v>
      </c>
      <c r="AH188" s="19" t="s">
        <v>672</v>
      </c>
      <c r="AI188" s="19">
        <v>15.654</v>
      </c>
      <c r="AJ188" s="19">
        <v>63106.679854000002</v>
      </c>
      <c r="AK188" s="19">
        <v>861.312453</v>
      </c>
      <c r="AL188" s="19">
        <v>5306.9893650000004</v>
      </c>
      <c r="AM188" s="19">
        <v>41166.378036000002</v>
      </c>
      <c r="AN188" s="19">
        <v>5923</v>
      </c>
      <c r="AO188" s="19">
        <v>1445</v>
      </c>
      <c r="AP188" s="19">
        <v>8404</v>
      </c>
      <c r="AQ188" s="19">
        <v>13398.384475999999</v>
      </c>
      <c r="AR188" s="35">
        <f t="shared" si="20"/>
        <v>13536.301818000002</v>
      </c>
      <c r="AS188" s="35">
        <f t="shared" si="21"/>
        <v>7368</v>
      </c>
      <c r="AT188" s="19">
        <v>3.3887196423842122E-2</v>
      </c>
      <c r="AW188" s="20">
        <f t="shared" si="22"/>
        <v>0.74291766677083271</v>
      </c>
      <c r="AX188" s="20">
        <f t="shared" si="23"/>
        <v>-0.37145883338541635</v>
      </c>
      <c r="AY188" s="47">
        <v>0</v>
      </c>
      <c r="AZ188" s="47">
        <v>0</v>
      </c>
      <c r="BA188" s="47">
        <v>0</v>
      </c>
      <c r="BB188" s="47">
        <v>0</v>
      </c>
      <c r="BC188" s="47">
        <f t="shared" si="24"/>
        <v>1</v>
      </c>
      <c r="BD188" s="19">
        <v>95.233634313297998</v>
      </c>
      <c r="BE188" s="19">
        <v>3.6799999999999997</v>
      </c>
      <c r="BF188" s="19">
        <v>3.9579999999999997</v>
      </c>
      <c r="BG188" s="19">
        <v>4.0730000000000004</v>
      </c>
      <c r="BH188" s="19">
        <v>6.2773549175080028</v>
      </c>
      <c r="BI188" s="20">
        <v>-3.5</v>
      </c>
      <c r="BJ188" s="20">
        <v>3</v>
      </c>
      <c r="BK188" s="19">
        <v>4.5209999999999999</v>
      </c>
      <c r="BL188" s="19">
        <v>7.181</v>
      </c>
    </row>
    <row r="189" spans="1:64">
      <c r="A189" s="19" t="str">
        <f>VLOOKUP(B189,'Code matching'!$D$2:$E$251,2,FALSE)</f>
        <v>Uruguay</v>
      </c>
      <c r="B189" s="26" t="s">
        <v>488</v>
      </c>
      <c r="C189" s="26" t="s">
        <v>1107</v>
      </c>
      <c r="D189" s="19">
        <v>858</v>
      </c>
      <c r="E189" s="15">
        <f>_xlfn.IFNA(INDEX(Confirmedcases!E:E,MATCH(B189,Confirmedcases!D:D,0)),_xlfn.IFNA(INDEX(Confirmedcases!L:L,MATCH(B189,Confirmedcases!K:K,0)),0))</f>
        <v>1335</v>
      </c>
      <c r="F189" s="15">
        <f>_xlfn.IFNA(INDEX(Confirmeddeaths!E:E,MATCH(B189,Confirmeddeaths!D:D,0)),_xlfn.IFNA(INDEX(Confirmeddeaths!L:L,MATCH(B189,Confirmeddeaths!K:K,0)),0))</f>
        <v>37</v>
      </c>
      <c r="G189" s="15">
        <f>_xlfn.IFNA(INDEX(Stringencyindex!$1:$1048576,MATCH(Data!$B189,Stringencyindex!B:B,0),MATCH(G$1,Stringencyindex!$1:$1,0)),"")</f>
        <v>26.121874407716724</v>
      </c>
      <c r="H189" s="15">
        <f>_xlfn.IFNA(INDEX(Stringencyindex!$1:$1048576,MATCH(Data!$B189,Stringencyindex!B:B,0),MATCH(H$1,Stringencyindex!$1:$1,0)),"")</f>
        <v>-23.07329050192449</v>
      </c>
      <c r="I189" s="15">
        <f>_xlfn.IFNA(INDEX(Policy!D:D,MATCH(Data!B189,Policy!A:A,0)),"")</f>
        <v>1.4</v>
      </c>
      <c r="J189" s="19">
        <v>3461.7339999999999</v>
      </c>
      <c r="K189" s="35">
        <v>59596.960264234345</v>
      </c>
      <c r="L189" s="19">
        <v>59775.741127641821</v>
      </c>
      <c r="M189" s="19">
        <v>0.66794529285709614</v>
      </c>
      <c r="N189" s="19">
        <v>0.14640069639982264</v>
      </c>
      <c r="O189" s="19">
        <v>0.16497882184353724</v>
      </c>
      <c r="P189" s="19">
        <v>0.21004274951232352</v>
      </c>
      <c r="Q189" s="19">
        <v>0.18987981205068777</v>
      </c>
      <c r="R189" s="19">
        <v>6.2082254066102252E-2</v>
      </c>
      <c r="S189" s="19">
        <v>3.222434021815776E-2</v>
      </c>
      <c r="T189" s="19">
        <v>0.12816305280757279</v>
      </c>
      <c r="U189" s="19">
        <v>0.10901566304794696</v>
      </c>
      <c r="V189" s="19">
        <v>0.15077860880509264</v>
      </c>
      <c r="W189" s="19">
        <v>5.916336635848686E-2</v>
      </c>
      <c r="X189" s="19">
        <v>0.45857271469724137</v>
      </c>
      <c r="Y189" s="19">
        <v>0.16879884375312929</v>
      </c>
      <c r="Z189" s="19">
        <v>101.1408912</v>
      </c>
      <c r="AA189" s="19">
        <v>27.588000000000001</v>
      </c>
      <c r="AB189" s="19">
        <v>0</v>
      </c>
      <c r="AC189" s="35">
        <v>50.71</v>
      </c>
      <c r="AD189" s="35">
        <v>76.5</v>
      </c>
      <c r="AE189" s="19">
        <v>2.8</v>
      </c>
      <c r="AF189" s="19">
        <f t="shared" si="25"/>
        <v>9692.8552</v>
      </c>
      <c r="AG189" s="19">
        <f t="shared" si="26"/>
        <v>3461.7339999999999</v>
      </c>
      <c r="AH189" s="19">
        <v>23.65</v>
      </c>
      <c r="AI189" s="19">
        <v>27.86</v>
      </c>
      <c r="AJ189" s="19">
        <v>12420.311935</v>
      </c>
      <c r="AK189" s="19">
        <v>89.593070000000012</v>
      </c>
      <c r="AL189" s="19">
        <v>275.92809700000004</v>
      </c>
      <c r="AM189" s="19">
        <v>7132.4837680000001</v>
      </c>
      <c r="AN189" s="19">
        <v>470.41300000000001</v>
      </c>
      <c r="AO189" s="19">
        <v>2343.8530000000001</v>
      </c>
      <c r="AP189" s="19">
        <v>2108.0410000000002</v>
      </c>
      <c r="AQ189" s="19">
        <v>1251.9564760000001</v>
      </c>
      <c r="AR189" s="35">
        <f t="shared" si="20"/>
        <v>3179.787167</v>
      </c>
      <c r="AS189" s="35">
        <f t="shared" si="21"/>
        <v>2814.2660000000001</v>
      </c>
      <c r="AT189" s="19">
        <v>0</v>
      </c>
      <c r="AW189" s="20">
        <f t="shared" si="22"/>
        <v>1.4</v>
      </c>
      <c r="AX189" s="20">
        <f t="shared" si="23"/>
        <v>-0.7</v>
      </c>
      <c r="AY189" s="47">
        <v>0</v>
      </c>
      <c r="AZ189" s="47">
        <v>0</v>
      </c>
      <c r="BA189" s="47">
        <v>0</v>
      </c>
      <c r="BB189" s="47">
        <v>0</v>
      </c>
      <c r="BC189" s="47">
        <f t="shared" si="24"/>
        <v>1</v>
      </c>
      <c r="BD189" s="19">
        <v>93.780937728205444</v>
      </c>
      <c r="BE189" s="19">
        <v>2.645</v>
      </c>
      <c r="BF189" s="19">
        <v>2.5820000000000003</v>
      </c>
      <c r="BG189" s="19">
        <v>2.6150000000000002</v>
      </c>
      <c r="BH189" s="19">
        <v>20.094349403400017</v>
      </c>
      <c r="BI189" s="20">
        <v>-3.7</v>
      </c>
      <c r="BJ189" s="20">
        <v>4.5999999999999996</v>
      </c>
      <c r="BK189" s="19">
        <v>8.7940000000000005</v>
      </c>
      <c r="BL189" s="19">
        <v>7.87</v>
      </c>
    </row>
    <row r="190" spans="1:64">
      <c r="A190" s="19" t="str">
        <f>VLOOKUP(B190,'Code matching'!$D$2:$E$251,2,FALSE)</f>
        <v>United States of America</v>
      </c>
      <c r="B190" s="26" t="s">
        <v>484</v>
      </c>
      <c r="C190" s="26" t="s">
        <v>1107</v>
      </c>
      <c r="D190" s="19">
        <v>840</v>
      </c>
      <c r="E190" s="15">
        <f>_xlfn.IFNA(INDEX(Confirmedcases!E:E,MATCH(B190,Confirmedcases!D:D,0)),_xlfn.IFNA(INDEX(Confirmedcases!L:L,MATCH(B190,Confirmedcases!K:K,0)),0))</f>
        <v>4951851</v>
      </c>
      <c r="F190" s="15">
        <f>_xlfn.IFNA(INDEX(Confirmeddeaths!E:E,MATCH(B190,Confirmeddeaths!D:D,0)),_xlfn.IFNA(INDEX(Confirmeddeaths!L:L,MATCH(B190,Confirmeddeaths!K:K,0)),0))</f>
        <v>160989</v>
      </c>
      <c r="G190" s="15">
        <f>_xlfn.IFNA(INDEX(Stringencyindex!$1:$1048576,MATCH(Data!$B190,Stringencyindex!B:B,0),MATCH(G$1,Stringencyindex!$1:$1,0)),"")</f>
        <v>45.509138703973399</v>
      </c>
      <c r="H190" s="15">
        <f>_xlfn.IFNA(INDEX(Stringencyindex!$1:$1048576,MATCH(Data!$B190,Stringencyindex!B:B,0),MATCH(H$1,Stringencyindex!$1:$1,0)),"")</f>
        <v>-36.045082243402106</v>
      </c>
      <c r="I190" s="15">
        <f>_xlfn.IFNA(INDEX(Policy!D:D,MATCH(Data!B190,Policy!A:A,0)),"")</f>
        <v>13.92243793167818</v>
      </c>
      <c r="J190" s="19">
        <v>329064.91700000002</v>
      </c>
      <c r="K190" s="35">
        <v>20580223</v>
      </c>
      <c r="L190" s="19">
        <v>21032825.339098155</v>
      </c>
      <c r="M190" s="19">
        <v>0.68019991814471592</v>
      </c>
      <c r="N190" s="19">
        <v>0.14112160009150532</v>
      </c>
      <c r="O190" s="19">
        <v>0.20703045831913483</v>
      </c>
      <c r="P190" s="19">
        <v>0.12197389697866734</v>
      </c>
      <c r="Q190" s="19">
        <v>0.15298493121284448</v>
      </c>
      <c r="R190" s="19">
        <v>8.0904183207887309E-3</v>
      </c>
      <c r="S190" s="19">
        <v>3.5413194427572535E-2</v>
      </c>
      <c r="T190" s="19">
        <v>0.11278966370098981</v>
      </c>
      <c r="U190" s="19">
        <v>4.0772792870713656E-2</v>
      </c>
      <c r="V190" s="19">
        <v>0.14442732957886092</v>
      </c>
      <c r="W190" s="19">
        <v>0.10391206954358378</v>
      </c>
      <c r="X190" s="19">
        <v>0.55459453155749061</v>
      </c>
      <c r="Y190" s="19">
        <v>3.2096790268818891E-2</v>
      </c>
      <c r="Z190" s="19">
        <v>6881.3762641920002</v>
      </c>
      <c r="AA190" s="19">
        <v>72.715779999999995</v>
      </c>
      <c r="AB190" s="19">
        <v>4.5944301790600897E-3</v>
      </c>
      <c r="AC190" s="35">
        <v>48.71</v>
      </c>
      <c r="AD190" s="35">
        <v>100</v>
      </c>
      <c r="AE190" s="19">
        <v>2.9</v>
      </c>
      <c r="AF190" s="19">
        <f t="shared" si="25"/>
        <v>954288.25930000003</v>
      </c>
      <c r="AG190" s="19">
        <f t="shared" si="26"/>
        <v>329064.91700000002</v>
      </c>
      <c r="AH190" s="19" t="s">
        <v>672</v>
      </c>
      <c r="AI190" s="19">
        <v>6.157</v>
      </c>
      <c r="AJ190" s="19">
        <v>2493731.0473949201</v>
      </c>
      <c r="AK190" s="19">
        <v>192517.812359</v>
      </c>
      <c r="AL190" s="19">
        <v>541003.96569099999</v>
      </c>
      <c r="AM190" s="19">
        <v>931781.1585410001</v>
      </c>
      <c r="AN190" s="19">
        <v>92304</v>
      </c>
      <c r="AO190" s="19">
        <v>214467.98234384001</v>
      </c>
      <c r="AP190" s="19">
        <v>521656.12846008007</v>
      </c>
      <c r="AQ190" s="19">
        <v>241513.326275</v>
      </c>
      <c r="AR190" s="35">
        <f t="shared" si="20"/>
        <v>1040293.7603938399</v>
      </c>
      <c r="AS190" s="35">
        <f t="shared" si="21"/>
        <v>306771.98234384001</v>
      </c>
      <c r="AT190" s="19">
        <v>0</v>
      </c>
      <c r="AW190" s="20">
        <f t="shared" si="22"/>
        <v>13.92243793167818</v>
      </c>
      <c r="AX190" s="20">
        <f t="shared" si="23"/>
        <v>-6.9612189658390902</v>
      </c>
      <c r="AY190" s="47">
        <v>0</v>
      </c>
      <c r="AZ190" s="47">
        <v>0</v>
      </c>
      <c r="BA190" s="47">
        <v>0</v>
      </c>
      <c r="BB190" s="47">
        <v>0</v>
      </c>
      <c r="BC190" s="47">
        <f t="shared" si="24"/>
        <v>1</v>
      </c>
      <c r="BD190" s="19">
        <v>0.16867421192141502</v>
      </c>
      <c r="BE190" s="19">
        <v>2.0179999999999998</v>
      </c>
      <c r="BF190" s="19">
        <v>1.911</v>
      </c>
      <c r="BG190" s="19">
        <v>2.0090000000000003</v>
      </c>
      <c r="BH190" s="19">
        <v>7.8221190476190472</v>
      </c>
      <c r="BI190" s="20">
        <v>-6.1</v>
      </c>
      <c r="BJ190" s="20">
        <v>4</v>
      </c>
      <c r="BK190" s="19">
        <v>0.62</v>
      </c>
      <c r="BL190" s="19">
        <v>2.238</v>
      </c>
    </row>
    <row r="191" spans="1:64">
      <c r="A191" s="19" t="str">
        <f>VLOOKUP(B191,'Code matching'!$D$2:$E$251,2,FALSE)</f>
        <v>Venezuela (Bolivarian Republic of)</v>
      </c>
      <c r="B191" s="26" t="s">
        <v>492</v>
      </c>
      <c r="C191" s="26" t="s">
        <v>1107</v>
      </c>
      <c r="D191" s="19">
        <v>862</v>
      </c>
      <c r="E191" s="15">
        <f>_xlfn.IFNA(INDEX(Confirmedcases!E:E,MATCH(B191,Confirmedcases!D:D,0)),_xlfn.IFNA(INDEX(Confirmedcases!L:L,MATCH(B191,Confirmedcases!K:K,0)),0))</f>
        <v>24961</v>
      </c>
      <c r="F191" s="15">
        <f>_xlfn.IFNA(INDEX(Confirmeddeaths!E:E,MATCH(B191,Confirmeddeaths!D:D,0)),_xlfn.IFNA(INDEX(Confirmeddeaths!L:L,MATCH(B191,Confirmeddeaths!K:K,0)),0))</f>
        <v>215</v>
      </c>
      <c r="G191" s="15">
        <f>_xlfn.IFNA(INDEX(Stringencyindex!$1:$1048576,MATCH(Data!$B191,Stringencyindex!B:B,0),MATCH(G$1,Stringencyindex!$1:$1,0)),"")</f>
        <v>54.122097667288543</v>
      </c>
      <c r="H191" s="15">
        <f>_xlfn.IFNA(INDEX(Stringencyindex!$1:$1048576,MATCH(Data!$B191,Stringencyindex!B:B,0),MATCH(H$1,Stringencyindex!$1:$1,0)),"")</f>
        <v>-42.307805583548316</v>
      </c>
      <c r="I191" s="15" t="str">
        <f>_xlfn.IFNA(INDEX(Policy!D:D,MATCH(Data!B191,Policy!A:A,0)),"")</f>
        <v/>
      </c>
      <c r="J191" s="19">
        <v>28515.829000000002</v>
      </c>
      <c r="K191" s="35">
        <v>208338.47519825894</v>
      </c>
      <c r="L191" s="19">
        <v>155212.16074660266</v>
      </c>
      <c r="M191" s="19">
        <v>1.1393617040963648</v>
      </c>
      <c r="N191" s="19">
        <v>0.12001733187416883</v>
      </c>
      <c r="O191" s="19">
        <v>0.19429619274440266</v>
      </c>
      <c r="P191" s="19">
        <v>5.1231043031970791E-7</v>
      </c>
      <c r="Q191" s="19">
        <v>1.9608243651310408E-3</v>
      </c>
      <c r="R191" s="19">
        <v>5.8517123796027651E-2</v>
      </c>
      <c r="S191" s="19">
        <v>0.11314686210773606</v>
      </c>
      <c r="T191" s="19">
        <v>0.15837806648464459</v>
      </c>
      <c r="U191" s="19">
        <v>8.269373719006605E-2</v>
      </c>
      <c r="V191" s="19">
        <v>0.24326537728359598</v>
      </c>
      <c r="W191" s="19">
        <v>6.0662618889801928E-2</v>
      </c>
      <c r="X191" s="19">
        <v>0.28333621424812594</v>
      </c>
      <c r="Y191" s="19">
        <v>0.39777587681779297</v>
      </c>
      <c r="Z191" s="19">
        <v>279</v>
      </c>
      <c r="AA191" s="19">
        <v>6.8739229999999996</v>
      </c>
      <c r="AB191" s="19">
        <v>0.19163273100438763</v>
      </c>
      <c r="AC191" s="35">
        <v>74.73</v>
      </c>
      <c r="AD191" s="35">
        <v>59.4</v>
      </c>
      <c r="AE191" s="19">
        <v>0.8</v>
      </c>
      <c r="AF191" s="19">
        <f t="shared" si="25"/>
        <v>22812.663200000003</v>
      </c>
      <c r="AG191" s="19">
        <f t="shared" si="26"/>
        <v>28515.829000000002</v>
      </c>
      <c r="AH191" s="19" t="s">
        <v>672</v>
      </c>
      <c r="AI191" s="19">
        <v>38.646000000000001</v>
      </c>
      <c r="AJ191" s="19">
        <v>35388.020176999999</v>
      </c>
      <c r="AK191" s="19">
        <v>30865.540173000001</v>
      </c>
      <c r="AL191" s="19">
        <v>370.74726699999997</v>
      </c>
      <c r="AM191" s="19">
        <v>2866.7327369999985</v>
      </c>
      <c r="AN191" s="19">
        <v>588</v>
      </c>
      <c r="AO191" s="19">
        <v>473</v>
      </c>
      <c r="AP191" s="19">
        <v>224</v>
      </c>
      <c r="AQ191" s="19">
        <v>317.53614899999997</v>
      </c>
      <c r="AR191" s="35">
        <f t="shared" si="20"/>
        <v>32297.28744</v>
      </c>
      <c r="AS191" s="35">
        <f t="shared" si="21"/>
        <v>1061</v>
      </c>
      <c r="AT191" s="19">
        <v>0.2077134520047122</v>
      </c>
      <c r="AW191" s="20">
        <f t="shared" si="22"/>
        <v>0</v>
      </c>
      <c r="AX191" s="20">
        <f t="shared" si="23"/>
        <v>0</v>
      </c>
      <c r="AY191" s="47">
        <v>0</v>
      </c>
      <c r="AZ191" s="47">
        <v>0</v>
      </c>
      <c r="BA191" s="47">
        <v>0</v>
      </c>
      <c r="BB191" s="47">
        <v>0</v>
      </c>
      <c r="BC191" s="47">
        <f t="shared" si="24"/>
        <v>1</v>
      </c>
      <c r="BD191" s="19">
        <v>51.2</v>
      </c>
      <c r="BE191" s="19" t="e">
        <v>#N/A</v>
      </c>
      <c r="BF191" s="19" t="e">
        <v>#N/A</v>
      </c>
      <c r="BG191" s="19" t="e">
        <v>#N/A</v>
      </c>
      <c r="BH191" s="19">
        <v>6.7905891265760046</v>
      </c>
      <c r="BI191" s="20">
        <v>-15</v>
      </c>
      <c r="BJ191" s="20">
        <v>-5</v>
      </c>
      <c r="BK191" s="19">
        <v>15000</v>
      </c>
      <c r="BL191" s="19">
        <v>15000</v>
      </c>
    </row>
    <row r="192" spans="1:64">
      <c r="A192" s="19" t="str">
        <f>VLOOKUP(B192,'Code matching'!$D$2:$E$251,2,FALSE)</f>
        <v>Yemen</v>
      </c>
      <c r="B192" s="26" t="s">
        <v>499</v>
      </c>
      <c r="C192" s="26" t="s">
        <v>1107</v>
      </c>
      <c r="D192" s="19">
        <v>887</v>
      </c>
      <c r="E192" s="15">
        <f>_xlfn.IFNA(INDEX(Confirmedcases!E:E,MATCH(B192,Confirmedcases!D:D,0)),_xlfn.IFNA(INDEX(Confirmedcases!L:L,MATCH(B192,Confirmedcases!K:K,0)),0))</f>
        <v>1808</v>
      </c>
      <c r="F192" s="15">
        <f>_xlfn.IFNA(INDEX(Confirmeddeaths!E:E,MATCH(B192,Confirmeddeaths!D:D,0)),_xlfn.IFNA(INDEX(Confirmeddeaths!L:L,MATCH(B192,Confirmeddeaths!K:K,0)),0))</f>
        <v>516</v>
      </c>
      <c r="G192" s="15">
        <f>_xlfn.IFNA(INDEX(Stringencyindex!$1:$1048576,MATCH(Data!$B192,Stringencyindex!B:B,0),MATCH(G$1,Stringencyindex!$1:$1,0)),"")</f>
        <v>26.035960840778316</v>
      </c>
      <c r="H192" s="15">
        <f>_xlfn.IFNA(INDEX(Stringencyindex!$1:$1048576,MATCH(Data!$B192,Stringencyindex!B:B,0),MATCH(H$1,Stringencyindex!$1:$1,0)),"")</f>
        <v>-21.71690490358349</v>
      </c>
      <c r="I192" s="15">
        <f>_xlfn.IFNA(INDEX(Policy!D:D,MATCH(Data!B192,Policy!A:A,0)),"")</f>
        <v>0</v>
      </c>
      <c r="J192" s="19">
        <v>29161.921999999999</v>
      </c>
      <c r="K192" s="35">
        <v>26671.579498613246</v>
      </c>
      <c r="L192" s="19">
        <v>26991.64788622909</v>
      </c>
      <c r="M192" s="19">
        <v>0.99528886120605509</v>
      </c>
      <c r="N192" s="19">
        <v>0.11885580821767118</v>
      </c>
      <c r="O192" s="19">
        <v>0.15018291799482528</v>
      </c>
      <c r="P192" s="19">
        <v>9.2972508422948533E-2</v>
      </c>
      <c r="Q192" s="19">
        <v>0.36874210645248934</v>
      </c>
      <c r="R192" s="19">
        <v>0.19266043707630473</v>
      </c>
      <c r="S192" s="19">
        <v>4.9389158664626176E-2</v>
      </c>
      <c r="T192" s="19">
        <v>0.10910509244356836</v>
      </c>
      <c r="U192" s="19">
        <v>4.7101925151193318E-2</v>
      </c>
      <c r="V192" s="19">
        <v>0.20585882359327987</v>
      </c>
      <c r="W192" s="19">
        <v>0.15305588986248886</v>
      </c>
      <c r="X192" s="19">
        <v>0.24282867320853865</v>
      </c>
      <c r="Y192" s="19">
        <v>12.62965688829342</v>
      </c>
      <c r="Z192" s="19">
        <v>3770.5840640000001</v>
      </c>
      <c r="AA192" s="19">
        <v>2.2298619999999998</v>
      </c>
      <c r="AB192" s="19">
        <v>0.48199254197383179</v>
      </c>
      <c r="AC192" s="35">
        <v>90.51</v>
      </c>
      <c r="AD192" s="35">
        <v>8.5</v>
      </c>
      <c r="AE192" s="19">
        <v>0.7</v>
      </c>
      <c r="AF192" s="19">
        <f t="shared" si="25"/>
        <v>20413.345399999998</v>
      </c>
      <c r="AG192" s="19">
        <f t="shared" si="26"/>
        <v>29161.921999999999</v>
      </c>
      <c r="AH192" s="19">
        <v>68.41</v>
      </c>
      <c r="AI192" s="19">
        <v>53.127000000000002</v>
      </c>
      <c r="AJ192" s="19">
        <v>3018.1302729999998</v>
      </c>
      <c r="AK192" s="19">
        <v>1116.0599339999999</v>
      </c>
      <c r="AL192" s="19">
        <v>77.362937000000002</v>
      </c>
      <c r="AM192" s="19">
        <v>1359.0744020000002</v>
      </c>
      <c r="AN192" s="19">
        <v>88.055999999999997</v>
      </c>
      <c r="AO192" s="19">
        <v>100</v>
      </c>
      <c r="AP192" s="19">
        <v>277.577</v>
      </c>
      <c r="AQ192" s="19">
        <v>631.79186199999992</v>
      </c>
      <c r="AR192" s="35">
        <f t="shared" si="20"/>
        <v>1381.4788709999998</v>
      </c>
      <c r="AS192" s="35">
        <f t="shared" si="21"/>
        <v>188.05599999999998</v>
      </c>
      <c r="AT192" s="19">
        <v>0</v>
      </c>
      <c r="AW192" s="20">
        <f t="shared" si="22"/>
        <v>0</v>
      </c>
      <c r="AX192" s="20">
        <f t="shared" si="23"/>
        <v>0</v>
      </c>
      <c r="AY192" s="47">
        <v>0</v>
      </c>
      <c r="AZ192" s="47">
        <v>0</v>
      </c>
      <c r="BA192" s="47">
        <v>0</v>
      </c>
      <c r="BB192" s="47">
        <v>0</v>
      </c>
      <c r="BC192" s="47">
        <f t="shared" si="24"/>
        <v>1</v>
      </c>
      <c r="BD192" s="19">
        <v>51.2</v>
      </c>
      <c r="BE192" s="19">
        <v>0.94700000000000006</v>
      </c>
      <c r="BF192" s="19">
        <v>1.0819999999999999</v>
      </c>
      <c r="BG192" s="19">
        <v>1.3279999999999998</v>
      </c>
      <c r="BH192" s="19">
        <v>5</v>
      </c>
      <c r="BI192" s="20">
        <v>-3</v>
      </c>
      <c r="BJ192" s="20">
        <v>6.101</v>
      </c>
      <c r="BK192" s="19">
        <v>26.7</v>
      </c>
      <c r="BL192" s="19">
        <v>5</v>
      </c>
    </row>
    <row r="193" spans="1:64">
      <c r="A193" s="19" t="str">
        <f>VLOOKUP(B193,'Code matching'!$D$2:$E$251,2,FALSE)</f>
        <v>South Africa</v>
      </c>
      <c r="B193" s="26" t="s">
        <v>432</v>
      </c>
      <c r="C193" s="26" t="s">
        <v>1107</v>
      </c>
      <c r="D193" s="19">
        <v>710</v>
      </c>
      <c r="E193" s="15">
        <f>_xlfn.IFNA(INDEX(Confirmedcases!E:E,MATCH(B193,Confirmedcases!D:D,0)),_xlfn.IFNA(INDEX(Confirmedcases!L:L,MATCH(B193,Confirmedcases!K:K,0)),0))</f>
        <v>559859</v>
      </c>
      <c r="F193" s="15">
        <f>_xlfn.IFNA(INDEX(Confirmeddeaths!E:E,MATCH(B193,Confirmeddeaths!D:D,0)),_xlfn.IFNA(INDEX(Confirmeddeaths!L:L,MATCH(B193,Confirmeddeaths!K:K,0)),0))</f>
        <v>10408</v>
      </c>
      <c r="G193" s="15">
        <f>_xlfn.IFNA(INDEX(Stringencyindex!$1:$1048576,MATCH(Data!$B193,Stringencyindex!B:B,0),MATCH(G$1,Stringencyindex!$1:$1,0)),"")</f>
        <v>51.423426741202029</v>
      </c>
      <c r="H193" s="15">
        <f>_xlfn.IFNA(INDEX(Stringencyindex!$1:$1048576,MATCH(Data!$B193,Stringencyindex!B:B,0),MATCH(H$1,Stringencyindex!$1:$1,0)),"")</f>
        <v>-40.370595076162971</v>
      </c>
      <c r="I193" s="15">
        <f>_xlfn.IFNA(INDEX(Policy!D:D,MATCH(Data!B193,Policy!A:A,0)),"")</f>
        <v>8.0258834742043081</v>
      </c>
      <c r="J193" s="19">
        <v>58558.27</v>
      </c>
      <c r="K193" s="35">
        <v>368093.93237009778</v>
      </c>
      <c r="L193" s="19">
        <v>369934.43773468543</v>
      </c>
      <c r="M193" s="19">
        <v>0.59931363145240413</v>
      </c>
      <c r="N193" s="19">
        <v>0.21282234761145083</v>
      </c>
      <c r="O193" s="19">
        <v>0.18187239176086017</v>
      </c>
      <c r="P193" s="19">
        <v>0.29907076263544585</v>
      </c>
      <c r="Q193" s="19">
        <v>0.29563257740089272</v>
      </c>
      <c r="R193" s="19">
        <v>2.4443539088234531E-2</v>
      </c>
      <c r="S193" s="19">
        <v>0.11912716955374064</v>
      </c>
      <c r="T193" s="19">
        <v>0.13204806610639064</v>
      </c>
      <c r="U193" s="19">
        <v>3.9242076789218087E-2</v>
      </c>
      <c r="V193" s="19">
        <v>0.15044208515658192</v>
      </c>
      <c r="W193" s="19">
        <v>9.8342905280803541E-2</v>
      </c>
      <c r="X193" s="19">
        <v>0.43635415802526106</v>
      </c>
      <c r="Y193" s="19">
        <v>0.24336841549552862</v>
      </c>
      <c r="Z193" s="19">
        <v>873.30078847999994</v>
      </c>
      <c r="AA193" s="19">
        <v>11.13518</v>
      </c>
      <c r="AB193" s="19">
        <v>2.3048569090523868E-2</v>
      </c>
      <c r="AC193" s="35">
        <v>68.94</v>
      </c>
      <c r="AD193" s="35">
        <v>92.600000000000009</v>
      </c>
      <c r="AE193" s="19" t="s">
        <v>672</v>
      </c>
      <c r="AF193" s="19" t="str">
        <f t="shared" si="25"/>
        <v/>
      </c>
      <c r="AG193" s="19" t="str">
        <f t="shared" si="26"/>
        <v/>
      </c>
      <c r="AH193" s="19">
        <v>35.15</v>
      </c>
      <c r="AI193" s="19">
        <v>15.531000000000001</v>
      </c>
      <c r="AJ193" s="19">
        <v>109530.28106200001</v>
      </c>
      <c r="AK193" s="19">
        <v>9919.0631130000002</v>
      </c>
      <c r="AL193" s="19">
        <v>19088.339163000001</v>
      </c>
      <c r="AM193" s="19">
        <v>64562.401786000017</v>
      </c>
      <c r="AN193" s="19">
        <v>2207.8560000000002</v>
      </c>
      <c r="AO193" s="19">
        <v>8984.6299999999992</v>
      </c>
      <c r="AP193" s="19">
        <v>4767.9910000000018</v>
      </c>
      <c r="AQ193" s="19">
        <v>17133.887214000002</v>
      </c>
      <c r="AR193" s="35">
        <f t="shared" si="20"/>
        <v>40199.888275999998</v>
      </c>
      <c r="AS193" s="35">
        <f t="shared" si="21"/>
        <v>11192.485999999999</v>
      </c>
      <c r="AT193" s="19">
        <v>1.1294365903812461E-2</v>
      </c>
      <c r="AW193" s="20">
        <f t="shared" si="22"/>
        <v>8.0258834742043081</v>
      </c>
      <c r="AX193" s="20">
        <f t="shared" si="23"/>
        <v>-4.0129417371021541</v>
      </c>
      <c r="AY193" s="47">
        <v>0</v>
      </c>
      <c r="AZ193" s="47">
        <v>0</v>
      </c>
      <c r="BA193" s="47">
        <v>0</v>
      </c>
      <c r="BB193" s="47">
        <v>0</v>
      </c>
      <c r="BC193" s="47">
        <f t="shared" si="24"/>
        <v>1</v>
      </c>
      <c r="BD193" s="19">
        <v>48.091262314771505</v>
      </c>
      <c r="BE193" s="19">
        <v>3.9759999999999995</v>
      </c>
      <c r="BF193" s="19">
        <v>4.161999999999999</v>
      </c>
      <c r="BG193" s="19">
        <v>4.391</v>
      </c>
      <c r="BH193" s="19">
        <v>10.931472976479997</v>
      </c>
      <c r="BI193" s="20">
        <v>-7.1</v>
      </c>
      <c r="BJ193" s="20">
        <v>2.9</v>
      </c>
      <c r="BK193" s="19">
        <v>2.4319999999999999</v>
      </c>
      <c r="BL193" s="19">
        <v>3.1629999999999998</v>
      </c>
    </row>
    <row r="194" spans="1:64">
      <c r="A194" s="19" t="str">
        <f>VLOOKUP(B194,'Code matching'!$D$2:$E$251,2,FALSE)</f>
        <v>Zambia</v>
      </c>
      <c r="B194" s="26" t="s">
        <v>501</v>
      </c>
      <c r="C194" s="26" t="s">
        <v>1107</v>
      </c>
      <c r="D194" s="19">
        <v>894</v>
      </c>
      <c r="E194" s="15">
        <f>_xlfn.IFNA(INDEX(Confirmedcases!E:E,MATCH(B194,Confirmedcases!D:D,0)),_xlfn.IFNA(INDEX(Confirmedcases!L:L,MATCH(B194,Confirmedcases!K:K,0)),0))</f>
        <v>8085</v>
      </c>
      <c r="F194" s="15">
        <f>_xlfn.IFNA(INDEX(Confirmeddeaths!E:E,MATCH(B194,Confirmeddeaths!D:D,0)),_xlfn.IFNA(INDEX(Confirmeddeaths!L:L,MATCH(B194,Confirmeddeaths!K:K,0)),0))</f>
        <v>235</v>
      </c>
      <c r="G194" s="15">
        <f>_xlfn.IFNA(INDEX(Stringencyindex!$1:$1048576,MATCH(Data!$B194,Stringencyindex!B:B,0),MATCH(G$1,Stringencyindex!$1:$1,0)),"")</f>
        <v>31.994726078809776</v>
      </c>
      <c r="H194" s="15">
        <f>_xlfn.IFNA(INDEX(Stringencyindex!$1:$1048576,MATCH(Data!$B194,Stringencyindex!B:B,0),MATCH(H$1,Stringencyindex!$1:$1,0)),"")</f>
        <v>-25.00713003693966</v>
      </c>
      <c r="I194" s="15">
        <f>_xlfn.IFNA(INDEX(Policy!D:D,MATCH(Data!B194,Policy!A:A,0)),"")</f>
        <v>2.5</v>
      </c>
      <c r="J194" s="19">
        <v>17861.03</v>
      </c>
      <c r="K194" s="35">
        <v>27282.85451184557</v>
      </c>
      <c r="L194" s="19">
        <v>27692.099980458344</v>
      </c>
      <c r="M194" s="19">
        <v>0.42793206415073182</v>
      </c>
      <c r="N194" s="19">
        <v>0.1225642068076039</v>
      </c>
      <c r="O194" s="19">
        <v>0.34318748948578476</v>
      </c>
      <c r="P194" s="19">
        <v>0.36606642180227672</v>
      </c>
      <c r="Q194" s="19">
        <v>0.3561690405428139</v>
      </c>
      <c r="R194" s="19">
        <v>2.9862130992634083E-2</v>
      </c>
      <c r="S194" s="19">
        <v>0.19404123547024602</v>
      </c>
      <c r="T194" s="19">
        <v>6.3815172801135439E-2</v>
      </c>
      <c r="U194" s="19">
        <v>9.7494981234179962E-2</v>
      </c>
      <c r="V194" s="19">
        <v>0.23241534508995826</v>
      </c>
      <c r="W194" s="19">
        <v>0.13614611913734151</v>
      </c>
      <c r="X194" s="19">
        <v>0.24622501527450463</v>
      </c>
      <c r="Y194" s="19">
        <v>0.53594628106473974</v>
      </c>
      <c r="Z194" s="19">
        <v>128.33769646376257</v>
      </c>
      <c r="AA194" s="19">
        <v>3.3297870000000001</v>
      </c>
      <c r="AB194" s="19">
        <v>0.10227971819168355</v>
      </c>
      <c r="AC194" s="35">
        <v>79.97</v>
      </c>
      <c r="AD194" s="35">
        <v>8.8000000000000007</v>
      </c>
      <c r="AE194" s="19">
        <v>2</v>
      </c>
      <c r="AF194" s="19">
        <f t="shared" si="25"/>
        <v>35722.06</v>
      </c>
      <c r="AG194" s="19">
        <f t="shared" si="26"/>
        <v>17861.03</v>
      </c>
      <c r="AH194" s="19">
        <v>64.16</v>
      </c>
      <c r="AI194" s="19">
        <v>78.394000000000005</v>
      </c>
      <c r="AJ194" s="19">
        <v>10009.044775</v>
      </c>
      <c r="AK194" s="19">
        <v>151.34854100000001</v>
      </c>
      <c r="AL194" s="19">
        <v>211.96142499999999</v>
      </c>
      <c r="AM194" s="19">
        <v>8688.8548090000022</v>
      </c>
      <c r="AN194" s="19">
        <v>53.776000000000003</v>
      </c>
      <c r="AO194" s="19">
        <v>742.19200000000001</v>
      </c>
      <c r="AP194" s="19">
        <v>160.91200000000003</v>
      </c>
      <c r="AQ194" s="19">
        <v>1070.898287</v>
      </c>
      <c r="AR194" s="35">
        <f t="shared" si="20"/>
        <v>1159.2779659999999</v>
      </c>
      <c r="AS194" s="35">
        <f t="shared" si="21"/>
        <v>795.96799999999996</v>
      </c>
      <c r="AT194" s="19">
        <v>0</v>
      </c>
      <c r="AW194" s="20">
        <f t="shared" si="22"/>
        <v>2.5</v>
      </c>
      <c r="AX194" s="20">
        <f t="shared" si="23"/>
        <v>-1.25</v>
      </c>
      <c r="AY194" s="47">
        <v>0</v>
      </c>
      <c r="AZ194" s="47">
        <v>0</v>
      </c>
      <c r="BA194" s="47">
        <v>0</v>
      </c>
      <c r="BB194" s="47">
        <v>0</v>
      </c>
      <c r="BC194" s="47">
        <f t="shared" si="24"/>
        <v>1</v>
      </c>
      <c r="BD194" s="19">
        <v>51.2</v>
      </c>
      <c r="BE194" s="19">
        <v>4.9370000000000003</v>
      </c>
      <c r="BF194" s="19">
        <v>5.202</v>
      </c>
      <c r="BG194" s="19">
        <v>5.3330000000000002</v>
      </c>
      <c r="BH194" s="19">
        <v>5.342641954336</v>
      </c>
      <c r="BI194" s="20">
        <v>-0.8</v>
      </c>
      <c r="BJ194" s="20">
        <v>2.4</v>
      </c>
      <c r="BK194" s="19">
        <v>13.4</v>
      </c>
      <c r="BL194" s="19">
        <v>12.05</v>
      </c>
    </row>
    <row r="195" spans="1:64">
      <c r="A195" s="19" t="str">
        <f>VLOOKUP(B195,'Code matching'!$D$2:$E$251,2,FALSE)</f>
        <v>Zimbabwe</v>
      </c>
      <c r="B195" s="26" t="s">
        <v>503</v>
      </c>
      <c r="C195" s="26" t="s">
        <v>1107</v>
      </c>
      <c r="D195" s="19">
        <v>716</v>
      </c>
      <c r="E195" s="15">
        <f>_xlfn.IFNA(INDEX(Confirmedcases!E:E,MATCH(B195,Confirmedcases!D:D,0)),_xlfn.IFNA(INDEX(Confirmedcases!L:L,MATCH(B195,Confirmedcases!K:K,0)),0))</f>
        <v>4649</v>
      </c>
      <c r="F195" s="15">
        <f>_xlfn.IFNA(INDEX(Confirmeddeaths!E:E,MATCH(B195,Confirmeddeaths!D:D,0)),_xlfn.IFNA(INDEX(Confirmeddeaths!L:L,MATCH(B195,Confirmeddeaths!K:K,0)),0))</f>
        <v>104</v>
      </c>
      <c r="G195" s="15">
        <f>_xlfn.IFNA(INDEX(Stringencyindex!$1:$1048576,MATCH(Data!$B195,Stringencyindex!B:B,0),MATCH(G$1,Stringencyindex!$1:$1,0)),"")</f>
        <v>50.639342102117823</v>
      </c>
      <c r="H195" s="15">
        <f>_xlfn.IFNA(INDEX(Stringencyindex!$1:$1048576,MATCH(Data!$B195,Stringencyindex!B:B,0),MATCH(H$1,Stringencyindex!$1:$1,0)),"")</f>
        <v>-39.586510437078765</v>
      </c>
      <c r="I195" s="15">
        <f>_xlfn.IFNA(INDEX(Policy!D:D,MATCH(Data!B195,Policy!A:A,0)),"")</f>
        <v>1.7163364019347793</v>
      </c>
      <c r="J195" s="19">
        <v>14645.468000000001</v>
      </c>
      <c r="K195" s="35">
        <v>24311.560545</v>
      </c>
      <c r="L195" s="19">
        <v>22974.41828483712</v>
      </c>
      <c r="M195" s="19">
        <v>0.77038047633071016</v>
      </c>
      <c r="N195" s="19">
        <v>0.25618741468576506</v>
      </c>
      <c r="O195" s="19">
        <v>9.3062211362869962E-2</v>
      </c>
      <c r="P195" s="19">
        <v>0.19000609197627302</v>
      </c>
      <c r="Q195" s="19">
        <v>0.31004752134474717</v>
      </c>
      <c r="R195" s="19">
        <v>9.2042227857234218E-2</v>
      </c>
      <c r="S195" s="19">
        <v>8.5730291306094955E-2</v>
      </c>
      <c r="T195" s="19">
        <v>0.11738917123941463</v>
      </c>
      <c r="U195" s="19">
        <v>2.5669197901253486E-2</v>
      </c>
      <c r="V195" s="19">
        <v>0.22481024086627027</v>
      </c>
      <c r="W195" s="19">
        <v>0.11547235519151347</v>
      </c>
      <c r="X195" s="19">
        <v>0.33888651559263094</v>
      </c>
      <c r="Y195" s="19">
        <v>13.495739116866906</v>
      </c>
      <c r="Z195" s="19">
        <v>1729.88384</v>
      </c>
      <c r="AA195" s="19">
        <v>4.1531250000000002</v>
      </c>
      <c r="AB195" s="19">
        <v>0</v>
      </c>
      <c r="AC195" s="35">
        <v>88.75</v>
      </c>
      <c r="AD195" s="35">
        <v>6.2</v>
      </c>
      <c r="AE195" s="19">
        <v>1.7</v>
      </c>
      <c r="AF195" s="19">
        <f>IF(AE195&lt;&gt;"",AE195*J195,"")</f>
        <v>24897.295600000001</v>
      </c>
      <c r="AG195" s="19">
        <f>IF(AF195&lt;&gt;"",J195,"")</f>
        <v>14645.468000000001</v>
      </c>
      <c r="AH195" s="19">
        <v>65.98</v>
      </c>
      <c r="AI195" s="19">
        <v>65.061999999999998</v>
      </c>
      <c r="AJ195" s="19">
        <v>4539.9962946900005</v>
      </c>
      <c r="AK195" s="19">
        <v>18.563385999999998</v>
      </c>
      <c r="AL195" s="19">
        <v>45.347997999999997</v>
      </c>
      <c r="AM195" s="19">
        <v>3973.2912860000001</v>
      </c>
      <c r="AN195" s="19">
        <v>165.88300000000001</v>
      </c>
      <c r="AO195" s="19">
        <v>178.98599999999999</v>
      </c>
      <c r="AP195" s="19">
        <v>157.92462468999997</v>
      </c>
      <c r="AQ195" s="19">
        <v>520.65973700000006</v>
      </c>
      <c r="AR195" s="35">
        <f t="shared" si="20"/>
        <v>408.78038400000003</v>
      </c>
      <c r="AS195" s="35">
        <f t="shared" si="21"/>
        <v>344.86900000000003</v>
      </c>
      <c r="AT195" s="19">
        <v>0</v>
      </c>
      <c r="AW195" s="20">
        <f t="shared" si="22"/>
        <v>1.7163364019347793</v>
      </c>
      <c r="AX195" s="20">
        <f t="shared" si="23"/>
        <v>-0.85816820096738966</v>
      </c>
      <c r="AY195" s="47">
        <v>0</v>
      </c>
      <c r="AZ195" s="47">
        <v>0</v>
      </c>
      <c r="BA195" s="47">
        <v>0</v>
      </c>
      <c r="BB195" s="47">
        <v>0</v>
      </c>
      <c r="BC195" s="47">
        <f t="shared" si="24"/>
        <v>1</v>
      </c>
      <c r="BD195" s="19">
        <v>51.2</v>
      </c>
      <c r="BE195" s="19">
        <v>1.1229999999999998</v>
      </c>
      <c r="BF195" s="19">
        <v>2.3310000000000004</v>
      </c>
      <c r="BG195" s="19">
        <v>2.3810000000000002</v>
      </c>
      <c r="BH195" s="19">
        <v>5</v>
      </c>
      <c r="BI195" s="20">
        <v>-10</v>
      </c>
      <c r="BJ195" s="20">
        <v>2.9</v>
      </c>
      <c r="BK195" s="19">
        <v>319.036</v>
      </c>
      <c r="BL195" s="19">
        <v>3.7</v>
      </c>
    </row>
    <row r="196" spans="1:64">
      <c r="A196" s="19" t="str">
        <f>VLOOKUP(B196,'Code matching'!$D$2:$E$251,2,FALSE)</f>
        <v>Aruba</v>
      </c>
      <c r="B196" s="19" t="s">
        <v>84</v>
      </c>
      <c r="C196" s="26" t="s">
        <v>1107</v>
      </c>
      <c r="D196" s="19">
        <v>533</v>
      </c>
      <c r="E196" s="15">
        <f>_xlfn.IFNA(INDEX(Confirmedcases!E:E,MATCH(B196,Confirmedcases!D:D,0)),_xlfn.IFNA(INDEX(Confirmedcases!L:L,MATCH(B196,Confirmedcases!K:K,0)),0))</f>
        <v>263</v>
      </c>
      <c r="F196" s="15">
        <f>_xlfn.IFNA(INDEX(Confirmeddeaths!E:E,MATCH(B196,Confirmeddeaths!D:D,0)),_xlfn.IFNA(INDEX(Confirmeddeaths!L:L,MATCH(B196,Confirmeddeaths!K:K,0)),0))</f>
        <v>3</v>
      </c>
      <c r="G196" s="15">
        <f>_xlfn.IFNA(INDEX(Stringencyindex!$1:$1048576,MATCH(Data!$B196,Stringencyindex!B:B,0),MATCH(G$1,Stringencyindex!$1:$1,0)),"")</f>
        <v>28.433768289054903</v>
      </c>
      <c r="H196" s="15">
        <f>_xlfn.IFNA(INDEX(Stringencyindex!$1:$1048576,MATCH(Data!$B196,Stringencyindex!B:B,0),MATCH(H$1,Stringencyindex!$1:$1,0)),"")</f>
        <v>-23.987116309989961</v>
      </c>
      <c r="I196" s="15" t="str">
        <f>_xlfn.IFNA(INDEX(Policy!D:D,MATCH(Data!B196,Policy!A:A,0)),"")</f>
        <v/>
      </c>
      <c r="J196" s="19">
        <v>106.31399999999999</v>
      </c>
      <c r="K196" s="35">
        <v>3203.1329608938545</v>
      </c>
      <c r="L196" s="35">
        <v>3203.1329608938545</v>
      </c>
      <c r="M196" s="19">
        <v>0.61397694697649374</v>
      </c>
      <c r="N196" s="19">
        <v>0.16840599531743364</v>
      </c>
      <c r="O196" s="19">
        <v>0.19840391128936613</v>
      </c>
      <c r="P196" s="19">
        <v>0.72711119525436696</v>
      </c>
      <c r="Q196" s="19">
        <v>0.72205711743809486</v>
      </c>
      <c r="R196" s="19">
        <v>1.9790358590103535E-4</v>
      </c>
      <c r="S196" s="19">
        <v>4.6794395894496243E-2</v>
      </c>
      <c r="T196" s="19">
        <v>4.0063745699031546E-2</v>
      </c>
      <c r="U196" s="19">
        <v>5.0594616181680437E-2</v>
      </c>
      <c r="V196" s="19">
        <v>0.26931433256220461</v>
      </c>
      <c r="W196" s="19">
        <v>8.4582070966279593E-2</v>
      </c>
      <c r="X196" s="19">
        <v>0.50845293511040657</v>
      </c>
      <c r="Y196" s="19">
        <v>1.1658847002626807</v>
      </c>
      <c r="Z196" s="19">
        <v>33.84563284862562</v>
      </c>
      <c r="AB196" s="19">
        <v>0</v>
      </c>
      <c r="AC196" s="35" t="s">
        <v>672</v>
      </c>
      <c r="AD196" s="35">
        <v>100</v>
      </c>
      <c r="AE196" s="19" t="s">
        <v>672</v>
      </c>
      <c r="AF196" s="19" t="str">
        <f>IF(AE196&lt;&gt;"",AE196*J196,"")</f>
        <v/>
      </c>
      <c r="AG196" s="19" t="str">
        <f>IF(AF196&lt;&gt;"",J196,"")</f>
        <v/>
      </c>
      <c r="AH196" s="19" t="s">
        <v>672</v>
      </c>
      <c r="AI196" s="19" t="s">
        <v>672</v>
      </c>
      <c r="AJ196" s="19">
        <v>2538.3326044400001</v>
      </c>
      <c r="AK196" s="19">
        <v>78.907077000000001</v>
      </c>
      <c r="AL196" s="19">
        <v>36.908858000000002</v>
      </c>
      <c r="AM196" s="19">
        <v>78.262064999999993</v>
      </c>
      <c r="AN196" s="19">
        <v>120.64727041</v>
      </c>
      <c r="AO196" s="19">
        <v>2001.7227296900001</v>
      </c>
      <c r="AP196" s="19">
        <v>221.8846043399999</v>
      </c>
      <c r="AQ196" s="19">
        <v>246.174117</v>
      </c>
      <c r="AR196" s="35">
        <f>AO196+AN196+AL196+AK196</f>
        <v>2238.1859350999998</v>
      </c>
      <c r="AS196" s="35">
        <f>AO196+AN196</f>
        <v>2122.3700001000002</v>
      </c>
      <c r="AT196" s="19">
        <v>0</v>
      </c>
      <c r="AW196" s="20">
        <f>IFERROR(IF(AU196&lt;&gt;"",AU196,I196)-IF(AV196&lt;&gt;"",AV196,0),0)</f>
        <v>0</v>
      </c>
      <c r="AX196" s="20">
        <f>-0.5*AW196+0.5*AV196</f>
        <v>0</v>
      </c>
      <c r="AY196" s="47">
        <v>0</v>
      </c>
      <c r="AZ196" s="47">
        <v>0</v>
      </c>
      <c r="BA196" s="47">
        <v>0</v>
      </c>
      <c r="BB196" s="47">
        <v>0</v>
      </c>
      <c r="BC196" s="47">
        <f>1-AY196-AZ196-BA196-BB196</f>
        <v>1</v>
      </c>
      <c r="BD196" s="19">
        <v>51.2</v>
      </c>
      <c r="BE196" s="19">
        <v>4.4710000000000001</v>
      </c>
      <c r="BF196" s="19">
        <v>4.6520000000000001</v>
      </c>
      <c r="BG196" s="19">
        <v>4.5760000000000005</v>
      </c>
      <c r="BH196" s="19">
        <v>5</v>
      </c>
      <c r="BI196" s="20">
        <v>-13.7</v>
      </c>
      <c r="BJ196" s="20">
        <v>12.1</v>
      </c>
      <c r="BK196" s="19">
        <v>1.514</v>
      </c>
      <c r="BL196" s="19">
        <v>1.952</v>
      </c>
    </row>
    <row r="197" spans="1:64">
      <c r="K197" s="35"/>
      <c r="AC197" s="35"/>
      <c r="AD197" s="36"/>
      <c r="AR197" s="35"/>
      <c r="AS197" s="35"/>
      <c r="BJ197" s="20"/>
      <c r="BK197" s="20"/>
    </row>
    <row r="198" spans="1:64">
      <c r="K198" s="35"/>
      <c r="AC198" s="35"/>
      <c r="AD198" s="36"/>
      <c r="AR198" s="35"/>
      <c r="AS198" s="35"/>
    </row>
    <row r="199" spans="1:64">
      <c r="K199" s="35"/>
      <c r="AC199" s="35"/>
      <c r="AD199" s="36"/>
      <c r="AR199" s="35"/>
      <c r="AS199" s="35"/>
    </row>
    <row r="200" spans="1:64">
      <c r="K200" s="35"/>
      <c r="AC200" s="35"/>
      <c r="AD200" s="36"/>
      <c r="AR200" s="35"/>
      <c r="AS200" s="35"/>
    </row>
    <row r="201" spans="1:64">
      <c r="K201" s="35"/>
      <c r="AC201" s="35"/>
      <c r="AD201" s="36"/>
      <c r="AR201" s="35"/>
      <c r="AS201" s="35"/>
    </row>
    <row r="202" spans="1:64">
      <c r="K202" s="35"/>
      <c r="AC202" s="35"/>
      <c r="AD202" s="36"/>
      <c r="AR202" s="35"/>
      <c r="AS202" s="35"/>
    </row>
    <row r="203" spans="1:64">
      <c r="K203" s="35"/>
      <c r="AC203" s="35"/>
      <c r="AD203" s="36"/>
      <c r="AR203" s="35"/>
      <c r="AS203" s="35"/>
    </row>
    <row r="204" spans="1:64">
      <c r="K204" s="35"/>
      <c r="AC204" s="35"/>
      <c r="AD204" s="36"/>
      <c r="AR204" s="35"/>
      <c r="AS204" s="35"/>
    </row>
    <row r="205" spans="1:64">
      <c r="K205" s="35"/>
      <c r="AC205" s="35"/>
      <c r="AD205" s="36"/>
      <c r="AR205" s="35"/>
      <c r="AS205" s="35"/>
    </row>
    <row r="206" spans="1:64">
      <c r="K206" s="35"/>
      <c r="AC206" s="35"/>
      <c r="AD206" s="36"/>
      <c r="AR206" s="35"/>
      <c r="AS206" s="35"/>
    </row>
    <row r="207" spans="1:64">
      <c r="K207" s="35"/>
      <c r="AC207" s="35"/>
      <c r="AD207" s="36"/>
      <c r="AR207" s="35"/>
      <c r="AS207" s="35"/>
    </row>
    <row r="208" spans="1:64">
      <c r="K208" s="35"/>
      <c r="AC208" s="35"/>
      <c r="AD208" s="36"/>
      <c r="AR208" s="35"/>
      <c r="AS208" s="35"/>
    </row>
    <row r="209" spans="11:45">
      <c r="K209" s="35"/>
      <c r="AC209" s="35"/>
      <c r="AD209" s="36"/>
      <c r="AR209" s="35"/>
      <c r="AS209" s="35"/>
    </row>
    <row r="210" spans="11:45">
      <c r="K210" s="35"/>
      <c r="AC210" s="35"/>
      <c r="AD210" s="36"/>
      <c r="AR210" s="35"/>
      <c r="AS210" s="35"/>
    </row>
    <row r="211" spans="11:45">
      <c r="K211" s="35"/>
      <c r="AC211" s="35"/>
      <c r="AD211" s="36"/>
      <c r="AR211" s="35"/>
      <c r="AS211" s="35"/>
    </row>
    <row r="212" spans="11:45">
      <c r="K212" s="35"/>
      <c r="AC212" s="35"/>
      <c r="AD212" s="36"/>
      <c r="AR212" s="35"/>
      <c r="AS212" s="35"/>
    </row>
    <row r="213" spans="11:45">
      <c r="K213" s="35"/>
      <c r="AC213" s="35"/>
      <c r="AD213" s="36"/>
      <c r="AR213" s="35"/>
      <c r="AS213" s="35"/>
    </row>
    <row r="214" spans="11:45">
      <c r="K214" s="35"/>
      <c r="AC214" s="35"/>
      <c r="AD214" s="36"/>
      <c r="AR214" s="35"/>
      <c r="AS214" s="35"/>
    </row>
    <row r="215" spans="11:45">
      <c r="K215" s="35"/>
      <c r="AC215" s="35"/>
      <c r="AD215" s="36"/>
      <c r="AR215" s="35"/>
      <c r="AS215" s="35"/>
    </row>
    <row r="216" spans="11:45">
      <c r="K216" s="35"/>
      <c r="AC216" s="35"/>
      <c r="AD216" s="36"/>
      <c r="AR216" s="35"/>
      <c r="AS216" s="35"/>
    </row>
    <row r="217" spans="11:45">
      <c r="K217" s="35"/>
      <c r="AC217" s="35"/>
      <c r="AD217" s="36"/>
      <c r="AR217" s="35"/>
      <c r="AS217" s="35"/>
    </row>
    <row r="218" spans="11:45">
      <c r="K218" s="35"/>
      <c r="AC218" s="35"/>
      <c r="AD218" s="36"/>
      <c r="AR218" s="35"/>
      <c r="AS218" s="35"/>
    </row>
    <row r="219" spans="11:45">
      <c r="K219" s="35"/>
      <c r="AC219" s="35"/>
      <c r="AD219" s="36"/>
      <c r="AR219" s="35"/>
      <c r="AS219" s="35"/>
    </row>
    <row r="220" spans="11:45">
      <c r="K220" s="35"/>
      <c r="AC220" s="35"/>
      <c r="AD220" s="36"/>
      <c r="AR220" s="35"/>
      <c r="AS220" s="35"/>
    </row>
  </sheetData>
  <sheetProtection sheet="1" objects="1" scenarios="1"/>
  <conditionalFormatting sqref="BJ197:BJ1048576">
    <cfRule type="cellIs" dxfId="0" priority="2" operator="greaterThan">
      <formula>9</formula>
    </cfRule>
  </conditionalFormatting>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H311"/>
  <sheetViews>
    <sheetView workbookViewId="0">
      <selection activeCell="E1" sqref="E1:G1048576"/>
    </sheetView>
  </sheetViews>
  <sheetFormatPr defaultRowHeight="15"/>
  <cols>
    <col min="1" max="1" width="46.28515625" bestFit="1" customWidth="1"/>
    <col min="2" max="2" width="28.42578125" customWidth="1"/>
    <col min="3" max="3" width="5.28515625" bestFit="1" customWidth="1"/>
    <col min="4" max="4" width="26.42578125" customWidth="1"/>
    <col min="5" max="5" width="28.42578125" style="19" customWidth="1"/>
    <col min="7" max="7" width="26.42578125" style="19" customWidth="1"/>
  </cols>
  <sheetData>
    <row r="1" spans="1:7" ht="45">
      <c r="A1" t="s">
        <v>506</v>
      </c>
      <c r="B1" s="2" t="s">
        <v>505</v>
      </c>
      <c r="C1" s="3" t="s">
        <v>60</v>
      </c>
      <c r="D1" s="3" t="s">
        <v>61</v>
      </c>
      <c r="E1" s="2" t="s">
        <v>505</v>
      </c>
      <c r="F1" s="32" t="s">
        <v>761</v>
      </c>
      <c r="G1" s="3" t="s">
        <v>61</v>
      </c>
    </row>
    <row r="2" spans="1:7">
      <c r="A2" t="str">
        <f>B2</f>
        <v>Afghanistan</v>
      </c>
      <c r="B2" s="4" t="s">
        <v>0</v>
      </c>
      <c r="C2" s="5">
        <v>4</v>
      </c>
      <c r="D2" s="5" t="s">
        <v>62</v>
      </c>
      <c r="E2" s="4" t="s">
        <v>0</v>
      </c>
      <c r="F2" t="s">
        <v>762</v>
      </c>
      <c r="G2" s="5" t="s">
        <v>62</v>
      </c>
    </row>
    <row r="3" spans="1:7">
      <c r="A3" t="str">
        <f t="shared" ref="A3:A66" si="0">B3</f>
        <v>Åland Islands</v>
      </c>
      <c r="B3" s="4" t="s">
        <v>63</v>
      </c>
      <c r="C3" s="5">
        <v>248</v>
      </c>
      <c r="D3" s="5" t="s">
        <v>64</v>
      </c>
      <c r="E3" s="4" t="s">
        <v>63</v>
      </c>
      <c r="F3" s="19" t="s">
        <v>1008</v>
      </c>
      <c r="G3" s="5" t="s">
        <v>64</v>
      </c>
    </row>
    <row r="4" spans="1:7">
      <c r="A4" t="str">
        <f t="shared" si="0"/>
        <v>Albania</v>
      </c>
      <c r="B4" s="4" t="s">
        <v>65</v>
      </c>
      <c r="C4" s="5">
        <v>8</v>
      </c>
      <c r="D4" s="5" t="s">
        <v>66</v>
      </c>
      <c r="E4" s="4" t="s">
        <v>65</v>
      </c>
      <c r="F4" s="19" t="s">
        <v>763</v>
      </c>
      <c r="G4" s="5" t="s">
        <v>66</v>
      </c>
    </row>
    <row r="5" spans="1:7">
      <c r="A5" t="str">
        <f t="shared" si="0"/>
        <v>Algeria</v>
      </c>
      <c r="B5" s="4" t="s">
        <v>67</v>
      </c>
      <c r="C5" s="5">
        <v>12</v>
      </c>
      <c r="D5" s="5" t="s">
        <v>68</v>
      </c>
      <c r="E5" s="4" t="s">
        <v>67</v>
      </c>
      <c r="F5" s="19" t="s">
        <v>764</v>
      </c>
      <c r="G5" s="5" t="s">
        <v>68</v>
      </c>
    </row>
    <row r="6" spans="1:7">
      <c r="A6" t="str">
        <f t="shared" si="0"/>
        <v>American Samoa</v>
      </c>
      <c r="B6" s="4" t="s">
        <v>1</v>
      </c>
      <c r="C6" s="5">
        <v>16</v>
      </c>
      <c r="D6" s="5" t="s">
        <v>69</v>
      </c>
      <c r="E6" s="4" t="s">
        <v>1</v>
      </c>
      <c r="F6" s="19" t="s">
        <v>765</v>
      </c>
      <c r="G6" s="5" t="s">
        <v>69</v>
      </c>
    </row>
    <row r="7" spans="1:7">
      <c r="A7" t="str">
        <f t="shared" si="0"/>
        <v>Andorra</v>
      </c>
      <c r="B7" s="4" t="s">
        <v>70</v>
      </c>
      <c r="C7" s="5">
        <v>20</v>
      </c>
      <c r="D7" s="5" t="s">
        <v>71</v>
      </c>
      <c r="E7" s="4" t="s">
        <v>70</v>
      </c>
      <c r="F7" s="19" t="s">
        <v>766</v>
      </c>
      <c r="G7" s="5" t="s">
        <v>71</v>
      </c>
    </row>
    <row r="8" spans="1:7">
      <c r="A8" t="str">
        <f t="shared" si="0"/>
        <v>Angola</v>
      </c>
      <c r="B8" s="4" t="s">
        <v>72</v>
      </c>
      <c r="C8" s="5">
        <v>24</v>
      </c>
      <c r="D8" s="5" t="s">
        <v>73</v>
      </c>
      <c r="E8" s="4" t="s">
        <v>72</v>
      </c>
      <c r="F8" s="19" t="s">
        <v>767</v>
      </c>
      <c r="G8" s="5" t="s">
        <v>73</v>
      </c>
    </row>
    <row r="9" spans="1:7">
      <c r="A9" t="str">
        <f t="shared" si="0"/>
        <v>Anguilla</v>
      </c>
      <c r="B9" s="4" t="s">
        <v>74</v>
      </c>
      <c r="C9" s="5">
        <v>660</v>
      </c>
      <c r="D9" s="5" t="s">
        <v>75</v>
      </c>
      <c r="E9" s="4" t="s">
        <v>74</v>
      </c>
      <c r="F9" s="19" t="s">
        <v>768</v>
      </c>
      <c r="G9" s="5" t="s">
        <v>75</v>
      </c>
    </row>
    <row r="10" spans="1:7">
      <c r="A10" t="str">
        <f t="shared" si="0"/>
        <v>Antarctica</v>
      </c>
      <c r="B10" s="4" t="s">
        <v>76</v>
      </c>
      <c r="C10" s="5">
        <v>10</v>
      </c>
      <c r="D10" s="5" t="s">
        <v>77</v>
      </c>
      <c r="E10" s="4" t="s">
        <v>76</v>
      </c>
      <c r="F10" s="19" t="s">
        <v>769</v>
      </c>
      <c r="G10" s="5" t="s">
        <v>77</v>
      </c>
    </row>
    <row r="11" spans="1:7">
      <c r="A11" t="str">
        <f t="shared" si="0"/>
        <v>Antigua and Barbuda</v>
      </c>
      <c r="B11" s="4" t="s">
        <v>78</v>
      </c>
      <c r="C11" s="5">
        <v>28</v>
      </c>
      <c r="D11" s="5" t="s">
        <v>79</v>
      </c>
      <c r="E11" s="4" t="s">
        <v>78</v>
      </c>
      <c r="F11" s="19" t="s">
        <v>770</v>
      </c>
      <c r="G11" s="5" t="s">
        <v>79</v>
      </c>
    </row>
    <row r="12" spans="1:7">
      <c r="A12" t="str">
        <f t="shared" si="0"/>
        <v>Argentina</v>
      </c>
      <c r="B12" s="4" t="s">
        <v>80</v>
      </c>
      <c r="C12" s="5">
        <v>32</v>
      </c>
      <c r="D12" s="5" t="s">
        <v>81</v>
      </c>
      <c r="E12" s="4" t="s">
        <v>80</v>
      </c>
      <c r="F12" s="19" t="s">
        <v>771</v>
      </c>
      <c r="G12" s="5" t="s">
        <v>81</v>
      </c>
    </row>
    <row r="13" spans="1:7">
      <c r="A13" t="str">
        <f t="shared" si="0"/>
        <v>Armenia</v>
      </c>
      <c r="B13" s="4" t="s">
        <v>2</v>
      </c>
      <c r="C13" s="5">
        <v>51</v>
      </c>
      <c r="D13" s="5" t="s">
        <v>82</v>
      </c>
      <c r="E13" s="4" t="s">
        <v>2</v>
      </c>
      <c r="F13" s="19" t="s">
        <v>772</v>
      </c>
      <c r="G13" s="5" t="s">
        <v>82</v>
      </c>
    </row>
    <row r="14" spans="1:7">
      <c r="A14" t="str">
        <f t="shared" si="0"/>
        <v>Aruba</v>
      </c>
      <c r="B14" s="4" t="s">
        <v>83</v>
      </c>
      <c r="C14" s="5">
        <v>533</v>
      </c>
      <c r="D14" s="5" t="s">
        <v>84</v>
      </c>
      <c r="E14" s="4" t="s">
        <v>83</v>
      </c>
      <c r="F14" s="19" t="s">
        <v>773</v>
      </c>
      <c r="G14" s="5" t="s">
        <v>84</v>
      </c>
    </row>
    <row r="15" spans="1:7">
      <c r="A15" t="str">
        <f t="shared" si="0"/>
        <v>Australia</v>
      </c>
      <c r="B15" s="4" t="s">
        <v>3</v>
      </c>
      <c r="C15" s="5">
        <v>36</v>
      </c>
      <c r="D15" s="5" t="s">
        <v>85</v>
      </c>
      <c r="E15" s="4" t="s">
        <v>3</v>
      </c>
      <c r="F15" s="19" t="s">
        <v>774</v>
      </c>
      <c r="G15" s="5" t="s">
        <v>85</v>
      </c>
    </row>
    <row r="16" spans="1:7">
      <c r="A16" t="str">
        <f t="shared" si="0"/>
        <v>Austria</v>
      </c>
      <c r="B16" s="4" t="s">
        <v>86</v>
      </c>
      <c r="C16" s="5">
        <v>40</v>
      </c>
      <c r="D16" s="5" t="s">
        <v>87</v>
      </c>
      <c r="E16" s="4" t="s">
        <v>86</v>
      </c>
      <c r="F16" s="19" t="s">
        <v>775</v>
      </c>
      <c r="G16" s="5" t="s">
        <v>87</v>
      </c>
    </row>
    <row r="17" spans="1:7">
      <c r="A17" t="str">
        <f t="shared" si="0"/>
        <v>Azerbaijan</v>
      </c>
      <c r="B17" s="4" t="s">
        <v>4</v>
      </c>
      <c r="C17" s="5">
        <v>31</v>
      </c>
      <c r="D17" s="5" t="s">
        <v>88</v>
      </c>
      <c r="E17" s="4" t="s">
        <v>4</v>
      </c>
      <c r="F17" s="19" t="s">
        <v>776</v>
      </c>
      <c r="G17" s="5" t="s">
        <v>88</v>
      </c>
    </row>
    <row r="18" spans="1:7">
      <c r="A18" t="str">
        <f t="shared" si="0"/>
        <v>Bahamas</v>
      </c>
      <c r="B18" s="4" t="s">
        <v>89</v>
      </c>
      <c r="C18" s="5">
        <v>44</v>
      </c>
      <c r="D18" s="5" t="s">
        <v>90</v>
      </c>
      <c r="E18" s="4" t="s">
        <v>89</v>
      </c>
      <c r="F18" s="19" t="s">
        <v>777</v>
      </c>
      <c r="G18" s="5" t="s">
        <v>90</v>
      </c>
    </row>
    <row r="19" spans="1:7">
      <c r="A19" t="str">
        <f t="shared" si="0"/>
        <v>Bahrain</v>
      </c>
      <c r="B19" s="4" t="s">
        <v>91</v>
      </c>
      <c r="C19" s="5">
        <v>48</v>
      </c>
      <c r="D19" s="5" t="s">
        <v>92</v>
      </c>
      <c r="E19" s="4" t="s">
        <v>91</v>
      </c>
      <c r="F19" s="19" t="s">
        <v>778</v>
      </c>
      <c r="G19" s="5" t="s">
        <v>92</v>
      </c>
    </row>
    <row r="20" spans="1:7">
      <c r="A20" t="str">
        <f t="shared" si="0"/>
        <v>Bangladesh</v>
      </c>
      <c r="B20" s="4" t="s">
        <v>5</v>
      </c>
      <c r="C20" s="5">
        <v>50</v>
      </c>
      <c r="D20" s="5" t="s">
        <v>93</v>
      </c>
      <c r="E20" s="4" t="s">
        <v>5</v>
      </c>
      <c r="F20" s="19" t="s">
        <v>779</v>
      </c>
      <c r="G20" s="5" t="s">
        <v>93</v>
      </c>
    </row>
    <row r="21" spans="1:7">
      <c r="A21" t="str">
        <f t="shared" si="0"/>
        <v>Barbados</v>
      </c>
      <c r="B21" s="4" t="s">
        <v>94</v>
      </c>
      <c r="C21" s="5">
        <v>52</v>
      </c>
      <c r="D21" s="5" t="s">
        <v>95</v>
      </c>
      <c r="E21" s="4" t="s">
        <v>94</v>
      </c>
      <c r="F21" s="19" t="s">
        <v>780</v>
      </c>
      <c r="G21" s="5" t="s">
        <v>95</v>
      </c>
    </row>
    <row r="22" spans="1:7">
      <c r="A22" t="str">
        <f t="shared" si="0"/>
        <v>Belarus</v>
      </c>
      <c r="B22" s="4" t="s">
        <v>96</v>
      </c>
      <c r="C22" s="5">
        <v>112</v>
      </c>
      <c r="D22" s="5" t="s">
        <v>97</v>
      </c>
      <c r="E22" s="4" t="s">
        <v>96</v>
      </c>
      <c r="F22" s="19" t="s">
        <v>781</v>
      </c>
      <c r="G22" s="5" t="s">
        <v>97</v>
      </c>
    </row>
    <row r="23" spans="1:7">
      <c r="A23" t="str">
        <f t="shared" si="0"/>
        <v>Belgium</v>
      </c>
      <c r="B23" s="4" t="s">
        <v>98</v>
      </c>
      <c r="C23" s="5">
        <v>56</v>
      </c>
      <c r="D23" s="5" t="s">
        <v>99</v>
      </c>
      <c r="E23" s="4" t="s">
        <v>98</v>
      </c>
      <c r="F23" s="19" t="s">
        <v>782</v>
      </c>
      <c r="G23" s="5" t="s">
        <v>99</v>
      </c>
    </row>
    <row r="24" spans="1:7">
      <c r="A24" t="str">
        <f t="shared" si="0"/>
        <v>Belize</v>
      </c>
      <c r="B24" s="4" t="s">
        <v>100</v>
      </c>
      <c r="C24" s="5">
        <v>84</v>
      </c>
      <c r="D24" s="5" t="s">
        <v>101</v>
      </c>
      <c r="E24" s="4" t="s">
        <v>100</v>
      </c>
      <c r="F24" s="19" t="s">
        <v>783</v>
      </c>
      <c r="G24" s="5" t="s">
        <v>101</v>
      </c>
    </row>
    <row r="25" spans="1:7">
      <c r="A25" t="str">
        <f t="shared" si="0"/>
        <v>Benin</v>
      </c>
      <c r="B25" s="4" t="s">
        <v>102</v>
      </c>
      <c r="C25" s="5">
        <v>204</v>
      </c>
      <c r="D25" s="5" t="s">
        <v>103</v>
      </c>
      <c r="E25" s="4" t="s">
        <v>102</v>
      </c>
      <c r="F25" s="19" t="s">
        <v>784</v>
      </c>
      <c r="G25" s="5" t="s">
        <v>103</v>
      </c>
    </row>
    <row r="26" spans="1:7">
      <c r="A26" t="str">
        <f t="shared" si="0"/>
        <v>Bermuda</v>
      </c>
      <c r="B26" s="4" t="s">
        <v>104</v>
      </c>
      <c r="C26" s="5">
        <v>60</v>
      </c>
      <c r="D26" s="5" t="s">
        <v>105</v>
      </c>
      <c r="E26" s="4" t="s">
        <v>104</v>
      </c>
      <c r="F26" s="19" t="s">
        <v>785</v>
      </c>
      <c r="G26" s="5" t="s">
        <v>105</v>
      </c>
    </row>
    <row r="27" spans="1:7">
      <c r="A27" t="str">
        <f t="shared" si="0"/>
        <v>Bhutan</v>
      </c>
      <c r="B27" s="4" t="s">
        <v>6</v>
      </c>
      <c r="C27" s="5">
        <v>64</v>
      </c>
      <c r="D27" s="5" t="s">
        <v>106</v>
      </c>
      <c r="E27" s="4" t="s">
        <v>6</v>
      </c>
      <c r="F27" s="19" t="s">
        <v>786</v>
      </c>
      <c r="G27" s="5" t="s">
        <v>106</v>
      </c>
    </row>
    <row r="28" spans="1:7" ht="28.5">
      <c r="A28" t="str">
        <f t="shared" si="0"/>
        <v>Bolivia (Plurinational State of)</v>
      </c>
      <c r="B28" s="4" t="s">
        <v>107</v>
      </c>
      <c r="C28" s="5">
        <v>68</v>
      </c>
      <c r="D28" s="5" t="s">
        <v>108</v>
      </c>
      <c r="E28" s="4" t="s">
        <v>107</v>
      </c>
      <c r="F28" s="19" t="s">
        <v>787</v>
      </c>
      <c r="G28" s="5" t="s">
        <v>108</v>
      </c>
    </row>
    <row r="29" spans="1:7" ht="28.5">
      <c r="A29" t="str">
        <f t="shared" si="0"/>
        <v>Bonaire, Sint Eustatius and Saba</v>
      </c>
      <c r="B29" s="4" t="s">
        <v>109</v>
      </c>
      <c r="C29" s="5">
        <v>535</v>
      </c>
      <c r="D29" s="5" t="s">
        <v>110</v>
      </c>
      <c r="E29" s="4" t="s">
        <v>109</v>
      </c>
      <c r="F29" s="19" t="s">
        <v>788</v>
      </c>
      <c r="G29" s="5" t="s">
        <v>110</v>
      </c>
    </row>
    <row r="30" spans="1:7">
      <c r="A30" t="str">
        <f t="shared" si="0"/>
        <v>Bosnia and Herzegovina</v>
      </c>
      <c r="B30" s="4" t="s">
        <v>111</v>
      </c>
      <c r="C30" s="5">
        <v>70</v>
      </c>
      <c r="D30" s="5" t="s">
        <v>112</v>
      </c>
      <c r="E30" s="4" t="s">
        <v>111</v>
      </c>
      <c r="F30" s="19" t="s">
        <v>789</v>
      </c>
      <c r="G30" s="5" t="s">
        <v>112</v>
      </c>
    </row>
    <row r="31" spans="1:7">
      <c r="A31" t="str">
        <f t="shared" si="0"/>
        <v>Botswana</v>
      </c>
      <c r="B31" s="4" t="s">
        <v>113</v>
      </c>
      <c r="C31" s="5">
        <v>72</v>
      </c>
      <c r="D31" s="5" t="s">
        <v>114</v>
      </c>
      <c r="E31" s="4" t="s">
        <v>113</v>
      </c>
      <c r="F31" s="19" t="s">
        <v>790</v>
      </c>
      <c r="G31" s="5" t="s">
        <v>114</v>
      </c>
    </row>
    <row r="32" spans="1:7">
      <c r="A32" t="str">
        <f t="shared" si="0"/>
        <v>Bouvet Island</v>
      </c>
      <c r="B32" s="4" t="s">
        <v>115</v>
      </c>
      <c r="C32" s="5">
        <v>74</v>
      </c>
      <c r="D32" s="5" t="s">
        <v>116</v>
      </c>
      <c r="E32" s="4" t="s">
        <v>115</v>
      </c>
      <c r="F32" s="19" t="s">
        <v>791</v>
      </c>
      <c r="G32" s="5" t="s">
        <v>116</v>
      </c>
    </row>
    <row r="33" spans="1:7">
      <c r="A33" t="str">
        <f t="shared" si="0"/>
        <v>Brazil</v>
      </c>
      <c r="B33" s="4" t="s">
        <v>117</v>
      </c>
      <c r="C33" s="5">
        <v>76</v>
      </c>
      <c r="D33" s="5" t="s">
        <v>118</v>
      </c>
      <c r="E33" s="4" t="s">
        <v>117</v>
      </c>
      <c r="F33" s="19" t="s">
        <v>792</v>
      </c>
      <c r="G33" s="5" t="s">
        <v>118</v>
      </c>
    </row>
    <row r="34" spans="1:7" ht="28.5">
      <c r="A34" t="str">
        <f t="shared" si="0"/>
        <v>British Indian Ocean Territory</v>
      </c>
      <c r="B34" s="4" t="s">
        <v>119</v>
      </c>
      <c r="C34" s="5">
        <v>86</v>
      </c>
      <c r="D34" s="5" t="s">
        <v>120</v>
      </c>
      <c r="E34" s="4" t="s">
        <v>119</v>
      </c>
      <c r="F34" s="19" t="s">
        <v>793</v>
      </c>
      <c r="G34" s="5" t="s">
        <v>120</v>
      </c>
    </row>
    <row r="35" spans="1:7">
      <c r="A35" t="str">
        <f t="shared" si="0"/>
        <v>British Virgin Islands</v>
      </c>
      <c r="B35" s="4" t="s">
        <v>121</v>
      </c>
      <c r="C35" s="5">
        <v>92</v>
      </c>
      <c r="D35" s="5" t="s">
        <v>122</v>
      </c>
      <c r="E35" s="4" t="s">
        <v>121</v>
      </c>
      <c r="F35" s="19" t="s">
        <v>1001</v>
      </c>
      <c r="G35" s="5" t="s">
        <v>122</v>
      </c>
    </row>
    <row r="36" spans="1:7">
      <c r="A36" t="str">
        <f t="shared" si="0"/>
        <v>Brunei Darussalam</v>
      </c>
      <c r="B36" s="4" t="s">
        <v>7</v>
      </c>
      <c r="C36" s="5">
        <v>96</v>
      </c>
      <c r="D36" s="5" t="s">
        <v>123</v>
      </c>
      <c r="E36" s="4" t="s">
        <v>7</v>
      </c>
      <c r="F36" s="19" t="s">
        <v>794</v>
      </c>
      <c r="G36" s="5" t="s">
        <v>123</v>
      </c>
    </row>
    <row r="37" spans="1:7">
      <c r="A37" t="str">
        <f t="shared" si="0"/>
        <v>Bulgaria</v>
      </c>
      <c r="B37" s="4" t="s">
        <v>124</v>
      </c>
      <c r="C37" s="5">
        <v>100</v>
      </c>
      <c r="D37" s="5" t="s">
        <v>125</v>
      </c>
      <c r="E37" s="4" t="s">
        <v>124</v>
      </c>
      <c r="F37" s="19" t="s">
        <v>795</v>
      </c>
      <c r="G37" s="5" t="s">
        <v>125</v>
      </c>
    </row>
    <row r="38" spans="1:7">
      <c r="A38" t="str">
        <f t="shared" si="0"/>
        <v>Burkina Faso</v>
      </c>
      <c r="B38" s="4" t="s">
        <v>126</v>
      </c>
      <c r="C38" s="5">
        <v>854</v>
      </c>
      <c r="D38" s="5" t="s">
        <v>127</v>
      </c>
      <c r="E38" s="4" t="s">
        <v>126</v>
      </c>
      <c r="F38" s="19" t="s">
        <v>796</v>
      </c>
      <c r="G38" s="5" t="s">
        <v>127</v>
      </c>
    </row>
    <row r="39" spans="1:7">
      <c r="A39" t="str">
        <f t="shared" si="0"/>
        <v>Burundi</v>
      </c>
      <c r="B39" s="4" t="s">
        <v>128</v>
      </c>
      <c r="C39" s="5">
        <v>108</v>
      </c>
      <c r="D39" s="5" t="s">
        <v>129</v>
      </c>
      <c r="E39" s="4" t="s">
        <v>128</v>
      </c>
      <c r="F39" s="19" t="s">
        <v>797</v>
      </c>
      <c r="G39" s="5" t="s">
        <v>129</v>
      </c>
    </row>
    <row r="40" spans="1:7">
      <c r="A40" t="str">
        <f t="shared" si="0"/>
        <v>Cabo Verde</v>
      </c>
      <c r="B40" s="4" t="s">
        <v>130</v>
      </c>
      <c r="C40" s="5">
        <v>132</v>
      </c>
      <c r="D40" s="5" t="s">
        <v>131</v>
      </c>
      <c r="E40" s="4" t="s">
        <v>130</v>
      </c>
      <c r="F40" s="19" t="s">
        <v>798</v>
      </c>
      <c r="G40" s="5" t="s">
        <v>131</v>
      </c>
    </row>
    <row r="41" spans="1:7">
      <c r="A41" t="str">
        <f t="shared" si="0"/>
        <v>Cambodia</v>
      </c>
      <c r="B41" s="4" t="s">
        <v>8</v>
      </c>
      <c r="C41" s="5">
        <v>116</v>
      </c>
      <c r="D41" s="5" t="s">
        <v>132</v>
      </c>
      <c r="E41" s="4" t="s">
        <v>8</v>
      </c>
      <c r="F41" s="19" t="s">
        <v>799</v>
      </c>
      <c r="G41" s="5" t="s">
        <v>132</v>
      </c>
    </row>
    <row r="42" spans="1:7">
      <c r="A42" t="str">
        <f t="shared" si="0"/>
        <v>Cameroon</v>
      </c>
      <c r="B42" s="4" t="s">
        <v>133</v>
      </c>
      <c r="C42" s="5">
        <v>120</v>
      </c>
      <c r="D42" s="5" t="s">
        <v>134</v>
      </c>
      <c r="E42" s="4" t="s">
        <v>133</v>
      </c>
      <c r="F42" s="19" t="s">
        <v>800</v>
      </c>
      <c r="G42" s="5" t="s">
        <v>134</v>
      </c>
    </row>
    <row r="43" spans="1:7">
      <c r="A43" t="str">
        <f t="shared" si="0"/>
        <v>Canada</v>
      </c>
      <c r="B43" s="4" t="s">
        <v>135</v>
      </c>
      <c r="C43" s="5">
        <v>124</v>
      </c>
      <c r="D43" s="5" t="s">
        <v>136</v>
      </c>
      <c r="E43" s="4" t="s">
        <v>135</v>
      </c>
      <c r="F43" s="19" t="s">
        <v>801</v>
      </c>
      <c r="G43" s="5" t="s">
        <v>136</v>
      </c>
    </row>
    <row r="44" spans="1:7">
      <c r="A44" t="str">
        <f t="shared" si="0"/>
        <v>Cayman Islands</v>
      </c>
      <c r="B44" s="4" t="s">
        <v>137</v>
      </c>
      <c r="C44" s="5">
        <v>136</v>
      </c>
      <c r="D44" s="5" t="s">
        <v>138</v>
      </c>
      <c r="E44" s="4" t="s">
        <v>137</v>
      </c>
      <c r="F44" s="19" t="s">
        <v>802</v>
      </c>
      <c r="G44" s="5" t="s">
        <v>138</v>
      </c>
    </row>
    <row r="45" spans="1:7">
      <c r="A45" t="str">
        <f t="shared" si="0"/>
        <v>Central African Republic</v>
      </c>
      <c r="B45" s="4" t="s">
        <v>139</v>
      </c>
      <c r="C45" s="5">
        <v>140</v>
      </c>
      <c r="D45" s="5" t="s">
        <v>140</v>
      </c>
      <c r="E45" s="4" t="s">
        <v>139</v>
      </c>
      <c r="F45" s="19" t="s">
        <v>803</v>
      </c>
      <c r="G45" s="5" t="s">
        <v>140</v>
      </c>
    </row>
    <row r="46" spans="1:7">
      <c r="A46" t="str">
        <f t="shared" si="0"/>
        <v>Chad</v>
      </c>
      <c r="B46" s="4" t="s">
        <v>141</v>
      </c>
      <c r="C46" s="5">
        <v>148</v>
      </c>
      <c r="D46" s="5" t="s">
        <v>142</v>
      </c>
      <c r="E46" s="4" t="s">
        <v>141</v>
      </c>
      <c r="F46" s="19" t="s">
        <v>804</v>
      </c>
      <c r="G46" s="5" t="s">
        <v>142</v>
      </c>
    </row>
    <row r="47" spans="1:7">
      <c r="A47" t="str">
        <f t="shared" si="0"/>
        <v>Chile</v>
      </c>
      <c r="B47" s="4" t="s">
        <v>143</v>
      </c>
      <c r="C47" s="5">
        <v>152</v>
      </c>
      <c r="D47" s="5" t="s">
        <v>144</v>
      </c>
      <c r="E47" s="4" t="s">
        <v>143</v>
      </c>
      <c r="F47" s="19" t="s">
        <v>805</v>
      </c>
      <c r="G47" s="5" t="s">
        <v>144</v>
      </c>
    </row>
    <row r="48" spans="1:7">
      <c r="A48" t="str">
        <f t="shared" si="0"/>
        <v>China</v>
      </c>
      <c r="B48" s="4" t="s">
        <v>9</v>
      </c>
      <c r="C48" s="5">
        <v>156</v>
      </c>
      <c r="D48" s="5" t="s">
        <v>145</v>
      </c>
      <c r="E48" s="4" t="s">
        <v>9</v>
      </c>
      <c r="F48" s="19" t="s">
        <v>806</v>
      </c>
      <c r="G48" s="5" t="s">
        <v>145</v>
      </c>
    </row>
    <row r="49" spans="1:7" ht="28.5">
      <c r="A49" t="s">
        <v>15</v>
      </c>
      <c r="B49" s="4" t="s">
        <v>146</v>
      </c>
      <c r="C49" s="5">
        <v>344</v>
      </c>
      <c r="D49" s="5" t="s">
        <v>147</v>
      </c>
      <c r="E49" s="4" t="s">
        <v>146</v>
      </c>
      <c r="F49" s="19" t="s">
        <v>861</v>
      </c>
      <c r="G49" s="5" t="s">
        <v>147</v>
      </c>
    </row>
    <row r="50" spans="1:7" ht="28.5">
      <c r="A50" t="s">
        <v>24</v>
      </c>
      <c r="B50" s="4" t="s">
        <v>148</v>
      </c>
      <c r="C50" s="5">
        <v>446</v>
      </c>
      <c r="D50" s="5" t="s">
        <v>149</v>
      </c>
      <c r="E50" s="4" t="s">
        <v>148</v>
      </c>
      <c r="F50" s="19" t="s">
        <v>892</v>
      </c>
      <c r="G50" s="5" t="s">
        <v>149</v>
      </c>
    </row>
    <row r="51" spans="1:7">
      <c r="A51" t="str">
        <f t="shared" si="0"/>
        <v>Christmas Island</v>
      </c>
      <c r="B51" s="4" t="s">
        <v>150</v>
      </c>
      <c r="C51" s="5">
        <v>162</v>
      </c>
      <c r="D51" s="5" t="s">
        <v>151</v>
      </c>
      <c r="E51" s="4" t="s">
        <v>150</v>
      </c>
      <c r="F51" s="19" t="s">
        <v>807</v>
      </c>
      <c r="G51" s="5" t="s">
        <v>151</v>
      </c>
    </row>
    <row r="52" spans="1:7">
      <c r="A52" t="str">
        <f t="shared" si="0"/>
        <v>Cocos (Keeling) Islands</v>
      </c>
      <c r="B52" s="4" t="s">
        <v>152</v>
      </c>
      <c r="C52" s="5">
        <v>166</v>
      </c>
      <c r="D52" s="5" t="s">
        <v>153</v>
      </c>
      <c r="E52" s="4" t="s">
        <v>152</v>
      </c>
      <c r="F52" s="19" t="s">
        <v>808</v>
      </c>
      <c r="G52" s="5" t="s">
        <v>153</v>
      </c>
    </row>
    <row r="53" spans="1:7">
      <c r="A53" t="str">
        <f t="shared" si="0"/>
        <v>Colombia</v>
      </c>
      <c r="B53" s="4" t="s">
        <v>154</v>
      </c>
      <c r="C53" s="5">
        <v>170</v>
      </c>
      <c r="D53" s="5" t="s">
        <v>155</v>
      </c>
      <c r="E53" s="4" t="s">
        <v>154</v>
      </c>
      <c r="F53" s="19" t="s">
        <v>809</v>
      </c>
      <c r="G53" s="5" t="s">
        <v>155</v>
      </c>
    </row>
    <row r="54" spans="1:7">
      <c r="A54" t="str">
        <f t="shared" si="0"/>
        <v>Comoros</v>
      </c>
      <c r="B54" s="4" t="s">
        <v>156</v>
      </c>
      <c r="C54" s="5">
        <v>174</v>
      </c>
      <c r="D54" s="5" t="s">
        <v>157</v>
      </c>
      <c r="E54" s="4" t="s">
        <v>156</v>
      </c>
      <c r="F54" s="19" t="s">
        <v>810</v>
      </c>
      <c r="G54" s="5" t="s">
        <v>157</v>
      </c>
    </row>
    <row r="55" spans="1:7">
      <c r="A55" t="str">
        <f t="shared" si="0"/>
        <v>Congo</v>
      </c>
      <c r="B55" s="4" t="s">
        <v>158</v>
      </c>
      <c r="C55" s="5">
        <v>178</v>
      </c>
      <c r="D55" s="5" t="s">
        <v>159</v>
      </c>
      <c r="E55" s="4" t="s">
        <v>158</v>
      </c>
      <c r="F55" s="19" t="s">
        <v>812</v>
      </c>
      <c r="G55" s="5" t="s">
        <v>159</v>
      </c>
    </row>
    <row r="56" spans="1:7">
      <c r="A56" t="str">
        <f t="shared" si="0"/>
        <v>Cook Islands</v>
      </c>
      <c r="B56" s="4" t="s">
        <v>10</v>
      </c>
      <c r="C56" s="5">
        <v>184</v>
      </c>
      <c r="D56" s="5" t="s">
        <v>160</v>
      </c>
      <c r="E56" s="4" t="s">
        <v>10</v>
      </c>
      <c r="F56" s="19" t="s">
        <v>813</v>
      </c>
      <c r="G56" s="5" t="s">
        <v>160</v>
      </c>
    </row>
    <row r="57" spans="1:7">
      <c r="A57" t="str">
        <f t="shared" si="0"/>
        <v>Costa Rica</v>
      </c>
      <c r="B57" s="4" t="s">
        <v>161</v>
      </c>
      <c r="C57" s="5">
        <v>188</v>
      </c>
      <c r="D57" s="5" t="s">
        <v>162</v>
      </c>
      <c r="E57" s="4" t="s">
        <v>161</v>
      </c>
      <c r="F57" s="19" t="s">
        <v>814</v>
      </c>
      <c r="G57" s="5" t="s">
        <v>162</v>
      </c>
    </row>
    <row r="58" spans="1:7">
      <c r="A58" t="str">
        <f t="shared" si="0"/>
        <v>Côte d’Ivoire</v>
      </c>
      <c r="B58" s="4" t="s">
        <v>163</v>
      </c>
      <c r="C58" s="5">
        <v>384</v>
      </c>
      <c r="D58" s="5" t="s">
        <v>164</v>
      </c>
      <c r="E58" s="4" t="s">
        <v>163</v>
      </c>
      <c r="F58" s="19" t="s">
        <v>820</v>
      </c>
      <c r="G58" s="5" t="s">
        <v>164</v>
      </c>
    </row>
    <row r="59" spans="1:7">
      <c r="A59" t="str">
        <f t="shared" si="0"/>
        <v>Croatia</v>
      </c>
      <c r="B59" s="4" t="s">
        <v>165</v>
      </c>
      <c r="C59" s="5">
        <v>191</v>
      </c>
      <c r="D59" s="5" t="s">
        <v>166</v>
      </c>
      <c r="E59" s="4" t="s">
        <v>165</v>
      </c>
      <c r="F59" s="19" t="s">
        <v>815</v>
      </c>
      <c r="G59" s="5" t="s">
        <v>166</v>
      </c>
    </row>
    <row r="60" spans="1:7">
      <c r="A60" t="str">
        <f t="shared" si="0"/>
        <v>Cuba</v>
      </c>
      <c r="B60" s="4" t="s">
        <v>167</v>
      </c>
      <c r="C60" s="5">
        <v>192</v>
      </c>
      <c r="D60" s="5" t="s">
        <v>168</v>
      </c>
      <c r="E60" s="4" t="s">
        <v>167</v>
      </c>
      <c r="F60" s="19" t="s">
        <v>816</v>
      </c>
      <c r="G60" s="5" t="s">
        <v>168</v>
      </c>
    </row>
    <row r="61" spans="1:7">
      <c r="A61" t="str">
        <f t="shared" si="0"/>
        <v>Curaçao</v>
      </c>
      <c r="B61" s="4" t="s">
        <v>169</v>
      </c>
      <c r="C61" s="5">
        <v>531</v>
      </c>
      <c r="D61" s="5" t="s">
        <v>170</v>
      </c>
      <c r="E61" s="4" t="s">
        <v>169</v>
      </c>
      <c r="F61" s="19" t="s">
        <v>817</v>
      </c>
      <c r="G61" s="5" t="s">
        <v>170</v>
      </c>
    </row>
    <row r="62" spans="1:7">
      <c r="A62" t="str">
        <f t="shared" si="0"/>
        <v>Cyprus</v>
      </c>
      <c r="B62" s="4" t="s">
        <v>171</v>
      </c>
      <c r="C62" s="5">
        <v>196</v>
      </c>
      <c r="D62" s="5" t="s">
        <v>172</v>
      </c>
      <c r="E62" s="4" t="s">
        <v>171</v>
      </c>
      <c r="F62" s="19" t="s">
        <v>818</v>
      </c>
      <c r="G62" s="5" t="s">
        <v>172</v>
      </c>
    </row>
    <row r="63" spans="1:7">
      <c r="A63" t="str">
        <f t="shared" si="0"/>
        <v>Czechia</v>
      </c>
      <c r="B63" s="4" t="s">
        <v>173</v>
      </c>
      <c r="C63" s="5">
        <v>203</v>
      </c>
      <c r="D63" s="5" t="s">
        <v>174</v>
      </c>
      <c r="E63" s="4" t="s">
        <v>173</v>
      </c>
      <c r="F63" s="19" t="s">
        <v>819</v>
      </c>
      <c r="G63" s="5" t="s">
        <v>174</v>
      </c>
    </row>
    <row r="64" spans="1:7" ht="28.5">
      <c r="A64" t="s">
        <v>57</v>
      </c>
      <c r="B64" s="4" t="s">
        <v>175</v>
      </c>
      <c r="C64" s="5">
        <v>408</v>
      </c>
      <c r="D64" s="5" t="s">
        <v>176</v>
      </c>
      <c r="E64" s="4" t="s">
        <v>175</v>
      </c>
      <c r="F64" s="19" t="s">
        <v>879</v>
      </c>
      <c r="G64" s="5" t="s">
        <v>176</v>
      </c>
    </row>
    <row r="65" spans="1:7" ht="28.5">
      <c r="A65" t="str">
        <f t="shared" si="0"/>
        <v>Democratic Republic of the Congo</v>
      </c>
      <c r="B65" s="4" t="s">
        <v>177</v>
      </c>
      <c r="C65" s="5">
        <v>180</v>
      </c>
      <c r="D65" s="5" t="s">
        <v>178</v>
      </c>
      <c r="E65" s="4" t="s">
        <v>177</v>
      </c>
      <c r="F65" s="19" t="s">
        <v>811</v>
      </c>
      <c r="G65" s="5" t="s">
        <v>178</v>
      </c>
    </row>
    <row r="66" spans="1:7">
      <c r="A66" t="str">
        <f t="shared" si="0"/>
        <v>Denmark</v>
      </c>
      <c r="B66" s="4" t="s">
        <v>179</v>
      </c>
      <c r="C66" s="5">
        <v>208</v>
      </c>
      <c r="D66" s="5" t="s">
        <v>180</v>
      </c>
      <c r="E66" s="4" t="s">
        <v>179</v>
      </c>
      <c r="F66" s="19" t="s">
        <v>821</v>
      </c>
      <c r="G66" s="5" t="s">
        <v>180</v>
      </c>
    </row>
    <row r="67" spans="1:7">
      <c r="A67" t="str">
        <f t="shared" ref="A67:A130" si="1">B67</f>
        <v>Djibouti</v>
      </c>
      <c r="B67" s="4" t="s">
        <v>181</v>
      </c>
      <c r="C67" s="5">
        <v>262</v>
      </c>
      <c r="D67" s="5" t="s">
        <v>182</v>
      </c>
      <c r="E67" s="4" t="s">
        <v>181</v>
      </c>
      <c r="F67" s="19" t="s">
        <v>822</v>
      </c>
      <c r="G67" s="5" t="s">
        <v>182</v>
      </c>
    </row>
    <row r="68" spans="1:7">
      <c r="A68" t="str">
        <f t="shared" si="1"/>
        <v>Dominica</v>
      </c>
      <c r="B68" s="4" t="s">
        <v>183</v>
      </c>
      <c r="C68" s="5">
        <v>212</v>
      </c>
      <c r="D68" s="5" t="s">
        <v>184</v>
      </c>
      <c r="E68" s="4" t="s">
        <v>183</v>
      </c>
      <c r="F68" s="19" t="s">
        <v>823</v>
      </c>
      <c r="G68" s="5" t="s">
        <v>184</v>
      </c>
    </row>
    <row r="69" spans="1:7">
      <c r="A69" t="str">
        <f t="shared" si="1"/>
        <v>Dominican Republic</v>
      </c>
      <c r="B69" s="4" t="s">
        <v>185</v>
      </c>
      <c r="C69" s="5">
        <v>214</v>
      </c>
      <c r="D69" s="5" t="s">
        <v>186</v>
      </c>
      <c r="E69" s="4" t="s">
        <v>185</v>
      </c>
      <c r="F69" s="19" t="s">
        <v>824</v>
      </c>
      <c r="G69" s="5" t="s">
        <v>186</v>
      </c>
    </row>
    <row r="70" spans="1:7">
      <c r="A70" t="str">
        <f t="shared" si="1"/>
        <v>Ecuador</v>
      </c>
      <c r="B70" s="4" t="s">
        <v>187</v>
      </c>
      <c r="C70" s="5">
        <v>218</v>
      </c>
      <c r="D70" s="5" t="s">
        <v>188</v>
      </c>
      <c r="E70" s="4" t="s">
        <v>187</v>
      </c>
      <c r="F70" s="19" t="s">
        <v>825</v>
      </c>
      <c r="G70" s="5" t="s">
        <v>188</v>
      </c>
    </row>
    <row r="71" spans="1:7">
      <c r="A71" t="str">
        <f t="shared" si="1"/>
        <v>Egypt</v>
      </c>
      <c r="B71" s="4" t="s">
        <v>189</v>
      </c>
      <c r="C71" s="5">
        <v>818</v>
      </c>
      <c r="D71" s="5" t="s">
        <v>190</v>
      </c>
      <c r="E71" s="4" t="s">
        <v>189</v>
      </c>
      <c r="F71" s="19" t="s">
        <v>826</v>
      </c>
      <c r="G71" s="5" t="s">
        <v>190</v>
      </c>
    </row>
    <row r="72" spans="1:7">
      <c r="A72" t="str">
        <f t="shared" si="1"/>
        <v>El Salvador</v>
      </c>
      <c r="B72" s="4" t="s">
        <v>191</v>
      </c>
      <c r="C72" s="5">
        <v>222</v>
      </c>
      <c r="D72" s="5" t="s">
        <v>192</v>
      </c>
      <c r="E72" s="4" t="s">
        <v>191</v>
      </c>
      <c r="F72" s="19" t="s">
        <v>827</v>
      </c>
      <c r="G72" s="5" t="s">
        <v>192</v>
      </c>
    </row>
    <row r="73" spans="1:7">
      <c r="A73" t="str">
        <f t="shared" si="1"/>
        <v>Equatorial Guinea</v>
      </c>
      <c r="B73" s="4" t="s">
        <v>193</v>
      </c>
      <c r="C73" s="5">
        <v>226</v>
      </c>
      <c r="D73" s="5" t="s">
        <v>194</v>
      </c>
      <c r="E73" s="4" t="s">
        <v>193</v>
      </c>
      <c r="F73" s="19" t="s">
        <v>828</v>
      </c>
      <c r="G73" s="5" t="s">
        <v>194</v>
      </c>
    </row>
    <row r="74" spans="1:7">
      <c r="A74" t="str">
        <f t="shared" si="1"/>
        <v>Eritrea</v>
      </c>
      <c r="B74" s="4" t="s">
        <v>195</v>
      </c>
      <c r="C74" s="5">
        <v>232</v>
      </c>
      <c r="D74" s="5" t="s">
        <v>196</v>
      </c>
      <c r="E74" s="4" t="s">
        <v>195</v>
      </c>
      <c r="F74" s="19" t="s">
        <v>829</v>
      </c>
      <c r="G74" s="5" t="s">
        <v>196</v>
      </c>
    </row>
    <row r="75" spans="1:7">
      <c r="A75" t="str">
        <f t="shared" si="1"/>
        <v>Estonia</v>
      </c>
      <c r="B75" s="4" t="s">
        <v>197</v>
      </c>
      <c r="C75" s="5">
        <v>233</v>
      </c>
      <c r="D75" s="5" t="s">
        <v>198</v>
      </c>
      <c r="E75" s="4" t="s">
        <v>197</v>
      </c>
      <c r="F75" s="19" t="s">
        <v>830</v>
      </c>
      <c r="G75" s="5" t="s">
        <v>198</v>
      </c>
    </row>
    <row r="76" spans="1:7">
      <c r="A76" t="str">
        <f t="shared" si="1"/>
        <v>Eswatini</v>
      </c>
      <c r="B76" s="4" t="s">
        <v>199</v>
      </c>
      <c r="C76" s="5">
        <v>748</v>
      </c>
      <c r="D76" s="5" t="s">
        <v>200</v>
      </c>
      <c r="E76" s="4" t="s">
        <v>199</v>
      </c>
      <c r="F76" s="19" t="s">
        <v>831</v>
      </c>
      <c r="G76" s="5" t="s">
        <v>200</v>
      </c>
    </row>
    <row r="77" spans="1:7">
      <c r="A77" t="str">
        <f t="shared" si="1"/>
        <v>Ethiopia</v>
      </c>
      <c r="B77" s="4" t="s">
        <v>201</v>
      </c>
      <c r="C77" s="5">
        <v>231</v>
      </c>
      <c r="D77" s="5" t="s">
        <v>202</v>
      </c>
      <c r="E77" s="4" t="s">
        <v>201</v>
      </c>
      <c r="F77" s="19" t="s">
        <v>832</v>
      </c>
      <c r="G77" s="5" t="s">
        <v>202</v>
      </c>
    </row>
    <row r="78" spans="1:7">
      <c r="A78" t="str">
        <f t="shared" si="1"/>
        <v>Falkland Islands (Malvinas)</v>
      </c>
      <c r="B78" s="4" t="s">
        <v>203</v>
      </c>
      <c r="C78" s="5">
        <v>238</v>
      </c>
      <c r="D78" s="5" t="s">
        <v>204</v>
      </c>
      <c r="E78" s="4" t="s">
        <v>203</v>
      </c>
      <c r="F78" s="19" t="s">
        <v>833</v>
      </c>
      <c r="G78" s="5" t="s">
        <v>204</v>
      </c>
    </row>
    <row r="79" spans="1:7">
      <c r="A79" t="str">
        <f t="shared" si="1"/>
        <v>Faroe Islands</v>
      </c>
      <c r="B79" s="4" t="s">
        <v>205</v>
      </c>
      <c r="C79" s="5">
        <v>234</v>
      </c>
      <c r="D79" s="5" t="s">
        <v>206</v>
      </c>
      <c r="E79" s="4" t="s">
        <v>205</v>
      </c>
      <c r="F79" s="19" t="s">
        <v>834</v>
      </c>
      <c r="G79" s="5" t="s">
        <v>206</v>
      </c>
    </row>
    <row r="80" spans="1:7">
      <c r="A80" t="str">
        <f t="shared" si="1"/>
        <v>Fiji</v>
      </c>
      <c r="B80" s="4" t="s">
        <v>11</v>
      </c>
      <c r="C80" s="5">
        <v>242</v>
      </c>
      <c r="D80" s="5" t="s">
        <v>207</v>
      </c>
      <c r="E80" s="4" t="s">
        <v>11</v>
      </c>
      <c r="F80" s="19" t="s">
        <v>835</v>
      </c>
      <c r="G80" s="5" t="s">
        <v>207</v>
      </c>
    </row>
    <row r="81" spans="1:7">
      <c r="A81" t="str">
        <f t="shared" si="1"/>
        <v>Finland</v>
      </c>
      <c r="B81" s="4" t="s">
        <v>208</v>
      </c>
      <c r="C81" s="5">
        <v>246</v>
      </c>
      <c r="D81" s="5" t="s">
        <v>209</v>
      </c>
      <c r="E81" s="4" t="s">
        <v>208</v>
      </c>
      <c r="F81" s="19" t="s">
        <v>836</v>
      </c>
      <c r="G81" s="5" t="s">
        <v>209</v>
      </c>
    </row>
    <row r="82" spans="1:7">
      <c r="A82" t="str">
        <f t="shared" si="1"/>
        <v>France</v>
      </c>
      <c r="B82" s="4" t="s">
        <v>210</v>
      </c>
      <c r="C82" s="5">
        <v>250</v>
      </c>
      <c r="D82" s="5" t="s">
        <v>211</v>
      </c>
      <c r="E82" s="4" t="s">
        <v>210</v>
      </c>
      <c r="F82" s="19" t="s">
        <v>837</v>
      </c>
      <c r="G82" s="5" t="s">
        <v>211</v>
      </c>
    </row>
    <row r="83" spans="1:7">
      <c r="A83" t="str">
        <f t="shared" si="1"/>
        <v>French Guiana</v>
      </c>
      <c r="B83" s="4" t="s">
        <v>212</v>
      </c>
      <c r="C83" s="5">
        <v>254</v>
      </c>
      <c r="D83" s="5" t="s">
        <v>213</v>
      </c>
      <c r="E83" s="4" t="s">
        <v>212</v>
      </c>
      <c r="F83" s="19" t="s">
        <v>838</v>
      </c>
      <c r="G83" s="5" t="s">
        <v>213</v>
      </c>
    </row>
    <row r="84" spans="1:7">
      <c r="A84" t="str">
        <f t="shared" si="1"/>
        <v>French Polynesia</v>
      </c>
      <c r="B84" s="4" t="s">
        <v>12</v>
      </c>
      <c r="C84" s="5">
        <v>258</v>
      </c>
      <c r="D84" s="5" t="s">
        <v>214</v>
      </c>
      <c r="E84" s="4" t="s">
        <v>12</v>
      </c>
      <c r="F84" s="19" t="s">
        <v>839</v>
      </c>
      <c r="G84" s="5" t="s">
        <v>214</v>
      </c>
    </row>
    <row r="85" spans="1:7">
      <c r="A85" t="str">
        <f t="shared" si="1"/>
        <v>French Southern Territories</v>
      </c>
      <c r="B85" s="4" t="s">
        <v>215</v>
      </c>
      <c r="C85" s="5">
        <v>260</v>
      </c>
      <c r="D85" s="5" t="s">
        <v>216</v>
      </c>
      <c r="E85" s="4" t="s">
        <v>215</v>
      </c>
      <c r="F85" s="19" t="s">
        <v>840</v>
      </c>
      <c r="G85" s="5" t="s">
        <v>216</v>
      </c>
    </row>
    <row r="86" spans="1:7">
      <c r="A86" t="str">
        <f t="shared" si="1"/>
        <v>Gabon</v>
      </c>
      <c r="B86" s="4" t="s">
        <v>217</v>
      </c>
      <c r="C86" s="5">
        <v>266</v>
      </c>
      <c r="D86" s="5" t="s">
        <v>218</v>
      </c>
      <c r="E86" s="4" t="s">
        <v>217</v>
      </c>
      <c r="F86" s="19" t="s">
        <v>841</v>
      </c>
      <c r="G86" s="5" t="s">
        <v>218</v>
      </c>
    </row>
    <row r="87" spans="1:7">
      <c r="A87" t="str">
        <f t="shared" si="1"/>
        <v>Gambia</v>
      </c>
      <c r="B87" s="4" t="s">
        <v>219</v>
      </c>
      <c r="C87" s="5">
        <v>270</v>
      </c>
      <c r="D87" s="5" t="s">
        <v>220</v>
      </c>
      <c r="E87" s="4" t="s">
        <v>219</v>
      </c>
      <c r="F87" s="19" t="s">
        <v>842</v>
      </c>
      <c r="G87" s="5" t="s">
        <v>220</v>
      </c>
    </row>
    <row r="88" spans="1:7">
      <c r="A88" t="str">
        <f t="shared" si="1"/>
        <v>Georgia</v>
      </c>
      <c r="B88" s="4" t="s">
        <v>13</v>
      </c>
      <c r="C88" s="5">
        <v>268</v>
      </c>
      <c r="D88" s="5" t="s">
        <v>221</v>
      </c>
      <c r="E88" s="4" t="s">
        <v>13</v>
      </c>
      <c r="F88" s="19" t="s">
        <v>843</v>
      </c>
      <c r="G88" s="5" t="s">
        <v>221</v>
      </c>
    </row>
    <row r="89" spans="1:7">
      <c r="A89" t="str">
        <f t="shared" si="1"/>
        <v>Germany</v>
      </c>
      <c r="B89" s="4" t="s">
        <v>222</v>
      </c>
      <c r="C89" s="5">
        <v>276</v>
      </c>
      <c r="D89" s="5" t="s">
        <v>223</v>
      </c>
      <c r="E89" s="4" t="s">
        <v>222</v>
      </c>
      <c r="F89" s="19" t="s">
        <v>844</v>
      </c>
      <c r="G89" s="5" t="s">
        <v>223</v>
      </c>
    </row>
    <row r="90" spans="1:7">
      <c r="A90" t="str">
        <f t="shared" si="1"/>
        <v>Ghana</v>
      </c>
      <c r="B90" s="4" t="s">
        <v>224</v>
      </c>
      <c r="C90" s="5">
        <v>288</v>
      </c>
      <c r="D90" s="5" t="s">
        <v>225</v>
      </c>
      <c r="E90" s="4" t="s">
        <v>224</v>
      </c>
      <c r="F90" s="19" t="s">
        <v>845</v>
      </c>
      <c r="G90" s="5" t="s">
        <v>225</v>
      </c>
    </row>
    <row r="91" spans="1:7">
      <c r="A91" t="str">
        <f t="shared" si="1"/>
        <v>Gibraltar</v>
      </c>
      <c r="B91" s="4" t="s">
        <v>226</v>
      </c>
      <c r="C91" s="5">
        <v>292</v>
      </c>
      <c r="D91" s="5" t="s">
        <v>227</v>
      </c>
      <c r="E91" s="4" t="s">
        <v>226</v>
      </c>
      <c r="F91" s="19" t="s">
        <v>846</v>
      </c>
      <c r="G91" s="5" t="s">
        <v>227</v>
      </c>
    </row>
    <row r="92" spans="1:7">
      <c r="A92" t="str">
        <f t="shared" si="1"/>
        <v>Greece</v>
      </c>
      <c r="B92" s="4" t="s">
        <v>228</v>
      </c>
      <c r="C92" s="5">
        <v>300</v>
      </c>
      <c r="D92" s="5" t="s">
        <v>229</v>
      </c>
      <c r="E92" s="4" t="s">
        <v>228</v>
      </c>
      <c r="F92" s="19" t="s">
        <v>847</v>
      </c>
      <c r="G92" s="5" t="s">
        <v>229</v>
      </c>
    </row>
    <row r="93" spans="1:7">
      <c r="A93" t="str">
        <f t="shared" si="1"/>
        <v>Greenland</v>
      </c>
      <c r="B93" s="4" t="s">
        <v>230</v>
      </c>
      <c r="C93" s="5">
        <v>304</v>
      </c>
      <c r="D93" s="5" t="s">
        <v>231</v>
      </c>
      <c r="E93" s="4" t="s">
        <v>230</v>
      </c>
      <c r="F93" s="19" t="s">
        <v>848</v>
      </c>
      <c r="G93" s="5" t="s">
        <v>231</v>
      </c>
    </row>
    <row r="94" spans="1:7">
      <c r="A94" t="str">
        <f t="shared" si="1"/>
        <v>Grenada</v>
      </c>
      <c r="B94" s="4" t="s">
        <v>232</v>
      </c>
      <c r="C94" s="5">
        <v>308</v>
      </c>
      <c r="D94" s="5" t="s">
        <v>233</v>
      </c>
      <c r="E94" s="4" t="s">
        <v>232</v>
      </c>
      <c r="F94" s="19" t="s">
        <v>849</v>
      </c>
      <c r="G94" s="5" t="s">
        <v>233</v>
      </c>
    </row>
    <row r="95" spans="1:7">
      <c r="A95" t="str">
        <f t="shared" si="1"/>
        <v>Guadeloupe</v>
      </c>
      <c r="B95" s="4" t="s">
        <v>234</v>
      </c>
      <c r="C95" s="5">
        <v>312</v>
      </c>
      <c r="D95" s="5" t="s">
        <v>235</v>
      </c>
      <c r="E95" s="4" t="s">
        <v>234</v>
      </c>
      <c r="F95" s="19" t="s">
        <v>850</v>
      </c>
      <c r="G95" s="5" t="s">
        <v>235</v>
      </c>
    </row>
    <row r="96" spans="1:7">
      <c r="A96" t="str">
        <f t="shared" si="1"/>
        <v>Guam</v>
      </c>
      <c r="B96" s="4" t="s">
        <v>14</v>
      </c>
      <c r="C96" s="5">
        <v>316</v>
      </c>
      <c r="D96" s="5" t="s">
        <v>236</v>
      </c>
      <c r="E96" s="4" t="s">
        <v>14</v>
      </c>
      <c r="F96" s="19" t="s">
        <v>851</v>
      </c>
      <c r="G96" s="5" t="s">
        <v>236</v>
      </c>
    </row>
    <row r="97" spans="1:7">
      <c r="A97" t="str">
        <f t="shared" si="1"/>
        <v>Guatemala</v>
      </c>
      <c r="B97" s="4" t="s">
        <v>237</v>
      </c>
      <c r="C97" s="5">
        <v>320</v>
      </c>
      <c r="D97" s="5" t="s">
        <v>238</v>
      </c>
      <c r="E97" s="4" t="s">
        <v>237</v>
      </c>
      <c r="F97" s="19" t="s">
        <v>852</v>
      </c>
      <c r="G97" s="5" t="s">
        <v>238</v>
      </c>
    </row>
    <row r="98" spans="1:7">
      <c r="A98" t="str">
        <f t="shared" si="1"/>
        <v>Guernsey</v>
      </c>
      <c r="B98" s="4" t="s">
        <v>239</v>
      </c>
      <c r="C98" s="5">
        <v>831</v>
      </c>
      <c r="D98" s="5" t="s">
        <v>240</v>
      </c>
      <c r="E98" s="4" t="s">
        <v>239</v>
      </c>
      <c r="F98" s="19" t="s">
        <v>853</v>
      </c>
      <c r="G98" s="5" t="s">
        <v>240</v>
      </c>
    </row>
    <row r="99" spans="1:7">
      <c r="A99" t="str">
        <f t="shared" si="1"/>
        <v>Guinea</v>
      </c>
      <c r="B99" s="4" t="s">
        <v>241</v>
      </c>
      <c r="C99" s="5">
        <v>324</v>
      </c>
      <c r="D99" s="5" t="s">
        <v>242</v>
      </c>
      <c r="E99" s="4" t="s">
        <v>241</v>
      </c>
      <c r="F99" s="19" t="s">
        <v>854</v>
      </c>
      <c r="G99" s="5" t="s">
        <v>242</v>
      </c>
    </row>
    <row r="100" spans="1:7">
      <c r="A100" t="str">
        <f t="shared" si="1"/>
        <v>Guinea-Bissau</v>
      </c>
      <c r="B100" s="4" t="s">
        <v>243</v>
      </c>
      <c r="C100" s="5">
        <v>624</v>
      </c>
      <c r="D100" s="5" t="s">
        <v>244</v>
      </c>
      <c r="E100" s="4" t="s">
        <v>243</v>
      </c>
      <c r="F100" s="19" t="s">
        <v>855</v>
      </c>
      <c r="G100" s="5" t="s">
        <v>244</v>
      </c>
    </row>
    <row r="101" spans="1:7">
      <c r="A101" t="str">
        <f t="shared" si="1"/>
        <v>Guyana</v>
      </c>
      <c r="B101" s="4" t="s">
        <v>245</v>
      </c>
      <c r="C101" s="5">
        <v>328</v>
      </c>
      <c r="D101" s="5" t="s">
        <v>246</v>
      </c>
      <c r="E101" s="4" t="s">
        <v>245</v>
      </c>
      <c r="F101" s="19" t="s">
        <v>856</v>
      </c>
      <c r="G101" s="5" t="s">
        <v>246</v>
      </c>
    </row>
    <row r="102" spans="1:7">
      <c r="A102" t="str">
        <f t="shared" si="1"/>
        <v>Haiti</v>
      </c>
      <c r="B102" s="4" t="s">
        <v>247</v>
      </c>
      <c r="C102" s="5">
        <v>332</v>
      </c>
      <c r="D102" s="5" t="s">
        <v>248</v>
      </c>
      <c r="E102" s="4" t="s">
        <v>247</v>
      </c>
      <c r="F102" s="19" t="s">
        <v>857</v>
      </c>
      <c r="G102" s="5" t="s">
        <v>248</v>
      </c>
    </row>
    <row r="103" spans="1:7" ht="28.5">
      <c r="A103" t="str">
        <f t="shared" si="1"/>
        <v>Heard Island and McDonald Islands</v>
      </c>
      <c r="B103" s="4" t="s">
        <v>249</v>
      </c>
      <c r="C103" s="5">
        <v>334</v>
      </c>
      <c r="D103" s="5" t="s">
        <v>250</v>
      </c>
      <c r="E103" s="4" t="s">
        <v>249</v>
      </c>
      <c r="F103" s="19" t="s">
        <v>858</v>
      </c>
      <c r="G103" s="5" t="s">
        <v>250</v>
      </c>
    </row>
    <row r="104" spans="1:7">
      <c r="A104" t="str">
        <f t="shared" si="1"/>
        <v>Holy See</v>
      </c>
      <c r="B104" s="4" t="s">
        <v>251</v>
      </c>
      <c r="C104" s="5">
        <v>336</v>
      </c>
      <c r="D104" s="5" t="s">
        <v>252</v>
      </c>
      <c r="E104" s="4" t="s">
        <v>251</v>
      </c>
      <c r="F104" s="19" t="s">
        <v>859</v>
      </c>
      <c r="G104" s="5" t="s">
        <v>252</v>
      </c>
    </row>
    <row r="105" spans="1:7">
      <c r="A105" t="str">
        <f t="shared" si="1"/>
        <v>Honduras</v>
      </c>
      <c r="B105" s="4" t="s">
        <v>253</v>
      </c>
      <c r="C105" s="5">
        <v>340</v>
      </c>
      <c r="D105" s="5" t="s">
        <v>254</v>
      </c>
      <c r="E105" s="4" t="s">
        <v>253</v>
      </c>
      <c r="F105" s="19" t="s">
        <v>860</v>
      </c>
      <c r="G105" s="5" t="s">
        <v>254</v>
      </c>
    </row>
    <row r="106" spans="1:7">
      <c r="A106" t="str">
        <f t="shared" si="1"/>
        <v>Hungary</v>
      </c>
      <c r="B106" s="4" t="s">
        <v>255</v>
      </c>
      <c r="C106" s="5">
        <v>348</v>
      </c>
      <c r="D106" s="5" t="s">
        <v>256</v>
      </c>
      <c r="E106" s="4" t="s">
        <v>255</v>
      </c>
      <c r="F106" s="19" t="s">
        <v>862</v>
      </c>
      <c r="G106" s="5" t="s">
        <v>256</v>
      </c>
    </row>
    <row r="107" spans="1:7">
      <c r="A107" t="str">
        <f t="shared" si="1"/>
        <v>Iceland</v>
      </c>
      <c r="B107" s="4" t="s">
        <v>257</v>
      </c>
      <c r="C107" s="5">
        <v>352</v>
      </c>
      <c r="D107" s="5" t="s">
        <v>258</v>
      </c>
      <c r="E107" s="4" t="s">
        <v>257</v>
      </c>
      <c r="F107" s="19" t="s">
        <v>863</v>
      </c>
      <c r="G107" s="5" t="s">
        <v>258</v>
      </c>
    </row>
    <row r="108" spans="1:7">
      <c r="A108" t="str">
        <f t="shared" si="1"/>
        <v>India</v>
      </c>
      <c r="B108" s="4" t="s">
        <v>16</v>
      </c>
      <c r="C108" s="5">
        <v>356</v>
      </c>
      <c r="D108" s="5" t="s">
        <v>259</v>
      </c>
      <c r="E108" s="4" t="s">
        <v>16</v>
      </c>
      <c r="F108" s="19" t="s">
        <v>864</v>
      </c>
      <c r="G108" s="5" t="s">
        <v>259</v>
      </c>
    </row>
    <row r="109" spans="1:7">
      <c r="A109" t="str">
        <f t="shared" si="1"/>
        <v>Indonesia</v>
      </c>
      <c r="B109" s="4" t="s">
        <v>17</v>
      </c>
      <c r="C109" s="5">
        <v>360</v>
      </c>
      <c r="D109" s="5" t="s">
        <v>260</v>
      </c>
      <c r="E109" s="4" t="s">
        <v>17</v>
      </c>
      <c r="F109" s="19" t="s">
        <v>865</v>
      </c>
      <c r="G109" s="5" t="s">
        <v>260</v>
      </c>
    </row>
    <row r="110" spans="1:7">
      <c r="A110" t="str">
        <f t="shared" si="1"/>
        <v>Iran (Islamic Republic of)</v>
      </c>
      <c r="B110" s="4" t="s">
        <v>18</v>
      </c>
      <c r="C110" s="5">
        <v>364</v>
      </c>
      <c r="D110" s="5" t="s">
        <v>261</v>
      </c>
      <c r="E110" s="4" t="s">
        <v>18</v>
      </c>
      <c r="F110" s="19" t="s">
        <v>866</v>
      </c>
      <c r="G110" s="5" t="s">
        <v>261</v>
      </c>
    </row>
    <row r="111" spans="1:7">
      <c r="A111" t="str">
        <f t="shared" si="1"/>
        <v>Iraq</v>
      </c>
      <c r="B111" s="4" t="s">
        <v>262</v>
      </c>
      <c r="C111" s="5">
        <v>368</v>
      </c>
      <c r="D111" s="5" t="s">
        <v>263</v>
      </c>
      <c r="E111" s="4" t="s">
        <v>262</v>
      </c>
      <c r="F111" s="19" t="s">
        <v>867</v>
      </c>
      <c r="G111" s="5" t="s">
        <v>263</v>
      </c>
    </row>
    <row r="112" spans="1:7">
      <c r="A112" t="str">
        <f t="shared" si="1"/>
        <v>Ireland</v>
      </c>
      <c r="B112" s="4" t="s">
        <v>264</v>
      </c>
      <c r="C112" s="5">
        <v>372</v>
      </c>
      <c r="D112" s="5" t="s">
        <v>265</v>
      </c>
      <c r="E112" s="4" t="s">
        <v>264</v>
      </c>
      <c r="F112" s="19" t="s">
        <v>868</v>
      </c>
      <c r="G112" s="5" t="s">
        <v>265</v>
      </c>
    </row>
    <row r="113" spans="1:7">
      <c r="A113" t="str">
        <f t="shared" si="1"/>
        <v>Isle of Man</v>
      </c>
      <c r="B113" s="4" t="s">
        <v>266</v>
      </c>
      <c r="C113" s="5">
        <v>833</v>
      </c>
      <c r="D113" s="5" t="s">
        <v>267</v>
      </c>
      <c r="E113" s="4" t="s">
        <v>266</v>
      </c>
      <c r="F113" s="19" t="s">
        <v>869</v>
      </c>
      <c r="G113" s="5" t="s">
        <v>267</v>
      </c>
    </row>
    <row r="114" spans="1:7">
      <c r="A114" t="str">
        <f t="shared" si="1"/>
        <v>Israel</v>
      </c>
      <c r="B114" s="4" t="s">
        <v>268</v>
      </c>
      <c r="C114" s="5">
        <v>376</v>
      </c>
      <c r="D114" s="5" t="s">
        <v>269</v>
      </c>
      <c r="E114" s="4" t="s">
        <v>268</v>
      </c>
      <c r="F114" s="19" t="s">
        <v>870</v>
      </c>
      <c r="G114" s="5" t="s">
        <v>269</v>
      </c>
    </row>
    <row r="115" spans="1:7">
      <c r="A115" t="str">
        <f t="shared" si="1"/>
        <v>Italy</v>
      </c>
      <c r="B115" s="4" t="s">
        <v>270</v>
      </c>
      <c r="C115" s="5">
        <v>380</v>
      </c>
      <c r="D115" s="5" t="s">
        <v>271</v>
      </c>
      <c r="E115" s="4" t="s">
        <v>270</v>
      </c>
      <c r="F115" s="19" t="s">
        <v>871</v>
      </c>
      <c r="G115" s="5" t="s">
        <v>271</v>
      </c>
    </row>
    <row r="116" spans="1:7">
      <c r="A116" t="str">
        <f t="shared" si="1"/>
        <v>Jamaica</v>
      </c>
      <c r="B116" s="4" t="s">
        <v>272</v>
      </c>
      <c r="C116" s="5">
        <v>388</v>
      </c>
      <c r="D116" s="5" t="s">
        <v>273</v>
      </c>
      <c r="E116" s="4" t="s">
        <v>272</v>
      </c>
      <c r="F116" s="19" t="s">
        <v>872</v>
      </c>
      <c r="G116" s="5" t="s">
        <v>273</v>
      </c>
    </row>
    <row r="117" spans="1:7">
      <c r="A117" t="str">
        <f t="shared" si="1"/>
        <v>Japan</v>
      </c>
      <c r="B117" s="4" t="s">
        <v>19</v>
      </c>
      <c r="C117" s="5">
        <v>392</v>
      </c>
      <c r="D117" s="5" t="s">
        <v>274</v>
      </c>
      <c r="E117" s="4" t="s">
        <v>19</v>
      </c>
      <c r="F117" s="19" t="s">
        <v>873</v>
      </c>
      <c r="G117" s="5" t="s">
        <v>274</v>
      </c>
    </row>
    <row r="118" spans="1:7">
      <c r="A118" t="str">
        <f t="shared" si="1"/>
        <v>Jersey</v>
      </c>
      <c r="B118" s="4" t="s">
        <v>275</v>
      </c>
      <c r="C118" s="5">
        <v>832</v>
      </c>
      <c r="D118" s="5" t="s">
        <v>276</v>
      </c>
      <c r="E118" s="4" t="s">
        <v>275</v>
      </c>
      <c r="F118" s="19" t="s">
        <v>874</v>
      </c>
      <c r="G118" s="5" t="s">
        <v>276</v>
      </c>
    </row>
    <row r="119" spans="1:7">
      <c r="A119" t="str">
        <f t="shared" si="1"/>
        <v>Jordan</v>
      </c>
      <c r="B119" s="4" t="s">
        <v>277</v>
      </c>
      <c r="C119" s="5">
        <v>400</v>
      </c>
      <c r="D119" s="5" t="s">
        <v>278</v>
      </c>
      <c r="E119" s="4" t="s">
        <v>277</v>
      </c>
      <c r="F119" s="19" t="s">
        <v>875</v>
      </c>
      <c r="G119" s="5" t="s">
        <v>278</v>
      </c>
    </row>
    <row r="120" spans="1:7">
      <c r="A120" t="str">
        <f t="shared" si="1"/>
        <v>Kazakhstan</v>
      </c>
      <c r="B120" s="4" t="s">
        <v>20</v>
      </c>
      <c r="C120" s="5">
        <v>398</v>
      </c>
      <c r="D120" s="5" t="s">
        <v>279</v>
      </c>
      <c r="E120" s="4" t="s">
        <v>20</v>
      </c>
      <c r="F120" s="19" t="s">
        <v>876</v>
      </c>
      <c r="G120" s="5" t="s">
        <v>279</v>
      </c>
    </row>
    <row r="121" spans="1:7">
      <c r="A121" t="str">
        <f t="shared" si="1"/>
        <v>Kenya</v>
      </c>
      <c r="B121" s="4" t="s">
        <v>280</v>
      </c>
      <c r="C121" s="5">
        <v>404</v>
      </c>
      <c r="D121" s="5" t="s">
        <v>281</v>
      </c>
      <c r="E121" s="4" t="s">
        <v>280</v>
      </c>
      <c r="F121" s="19" t="s">
        <v>877</v>
      </c>
      <c r="G121" s="5" t="s">
        <v>281</v>
      </c>
    </row>
    <row r="122" spans="1:7">
      <c r="A122" t="str">
        <f t="shared" si="1"/>
        <v>Kiribati</v>
      </c>
      <c r="B122" s="4" t="s">
        <v>21</v>
      </c>
      <c r="C122" s="5">
        <v>296</v>
      </c>
      <c r="D122" s="5" t="s">
        <v>282</v>
      </c>
      <c r="E122" s="4" t="s">
        <v>21</v>
      </c>
      <c r="F122" s="19" t="s">
        <v>878</v>
      </c>
      <c r="G122" s="5" t="s">
        <v>282</v>
      </c>
    </row>
    <row r="123" spans="1:7">
      <c r="A123" t="str">
        <f t="shared" si="1"/>
        <v>Kuwait</v>
      </c>
      <c r="B123" s="4" t="s">
        <v>283</v>
      </c>
      <c r="C123" s="5">
        <v>414</v>
      </c>
      <c r="D123" s="5" t="s">
        <v>284</v>
      </c>
      <c r="E123" s="4" t="s">
        <v>283</v>
      </c>
      <c r="F123" s="19" t="s">
        <v>881</v>
      </c>
      <c r="G123" s="5" t="s">
        <v>284</v>
      </c>
    </row>
    <row r="124" spans="1:7">
      <c r="A124" t="str">
        <f t="shared" si="1"/>
        <v>Kyrgyzstan</v>
      </c>
      <c r="B124" s="4" t="s">
        <v>22</v>
      </c>
      <c r="C124" s="5">
        <v>417</v>
      </c>
      <c r="D124" s="5" t="s">
        <v>285</v>
      </c>
      <c r="E124" s="4" t="s">
        <v>22</v>
      </c>
      <c r="F124" s="19" t="s">
        <v>882</v>
      </c>
      <c r="G124" s="5" t="s">
        <v>285</v>
      </c>
    </row>
    <row r="125" spans="1:7" ht="28.5">
      <c r="A125" t="str">
        <f t="shared" si="1"/>
        <v>Lao People's Democratic Republic</v>
      </c>
      <c r="B125" s="4" t="s">
        <v>23</v>
      </c>
      <c r="C125" s="5">
        <v>418</v>
      </c>
      <c r="D125" s="5" t="s">
        <v>286</v>
      </c>
      <c r="E125" s="4" t="s">
        <v>23</v>
      </c>
      <c r="F125" s="19" t="s">
        <v>883</v>
      </c>
      <c r="G125" s="5" t="s">
        <v>286</v>
      </c>
    </row>
    <row r="126" spans="1:7">
      <c r="A126" t="str">
        <f t="shared" si="1"/>
        <v>Latvia</v>
      </c>
      <c r="B126" s="4" t="s">
        <v>287</v>
      </c>
      <c r="C126" s="5">
        <v>428</v>
      </c>
      <c r="D126" s="5" t="s">
        <v>288</v>
      </c>
      <c r="E126" s="4" t="s">
        <v>287</v>
      </c>
      <c r="F126" s="19" t="s">
        <v>884</v>
      </c>
      <c r="G126" s="5" t="s">
        <v>288</v>
      </c>
    </row>
    <row r="127" spans="1:7">
      <c r="A127" t="str">
        <f t="shared" si="1"/>
        <v>Lebanon</v>
      </c>
      <c r="B127" s="4" t="s">
        <v>289</v>
      </c>
      <c r="C127" s="5">
        <v>422</v>
      </c>
      <c r="D127" s="5" t="s">
        <v>290</v>
      </c>
      <c r="E127" s="4" t="s">
        <v>289</v>
      </c>
      <c r="F127" s="19" t="s">
        <v>885</v>
      </c>
      <c r="G127" s="5" t="s">
        <v>290</v>
      </c>
    </row>
    <row r="128" spans="1:7">
      <c r="A128" t="str">
        <f t="shared" si="1"/>
        <v>Lesotho</v>
      </c>
      <c r="B128" s="4" t="s">
        <v>291</v>
      </c>
      <c r="C128" s="5">
        <v>426</v>
      </c>
      <c r="D128" s="5" t="s">
        <v>292</v>
      </c>
      <c r="E128" s="4" t="s">
        <v>291</v>
      </c>
      <c r="F128" s="19" t="s">
        <v>886</v>
      </c>
      <c r="G128" s="5" t="s">
        <v>292</v>
      </c>
    </row>
    <row r="129" spans="1:7">
      <c r="A129" t="str">
        <f t="shared" si="1"/>
        <v>Liberia</v>
      </c>
      <c r="B129" s="4" t="s">
        <v>293</v>
      </c>
      <c r="C129" s="5">
        <v>430</v>
      </c>
      <c r="D129" s="5" t="s">
        <v>294</v>
      </c>
      <c r="E129" s="4" t="s">
        <v>293</v>
      </c>
      <c r="F129" s="19" t="s">
        <v>887</v>
      </c>
      <c r="G129" s="5" t="s">
        <v>294</v>
      </c>
    </row>
    <row r="130" spans="1:7">
      <c r="A130" t="str">
        <f t="shared" si="1"/>
        <v>Libya</v>
      </c>
      <c r="B130" s="4" t="s">
        <v>295</v>
      </c>
      <c r="C130" s="5">
        <v>434</v>
      </c>
      <c r="D130" s="5" t="s">
        <v>296</v>
      </c>
      <c r="E130" s="4" t="s">
        <v>295</v>
      </c>
      <c r="F130" s="19" t="s">
        <v>888</v>
      </c>
      <c r="G130" s="5" t="s">
        <v>296</v>
      </c>
    </row>
    <row r="131" spans="1:7">
      <c r="A131" t="str">
        <f t="shared" ref="A131:A194" si="2">B131</f>
        <v>Liechtenstein</v>
      </c>
      <c r="B131" s="4" t="s">
        <v>297</v>
      </c>
      <c r="C131" s="5">
        <v>438</v>
      </c>
      <c r="D131" s="5" t="s">
        <v>298</v>
      </c>
      <c r="E131" s="4" t="s">
        <v>297</v>
      </c>
      <c r="F131" s="19" t="s">
        <v>889</v>
      </c>
      <c r="G131" s="5" t="s">
        <v>298</v>
      </c>
    </row>
    <row r="132" spans="1:7">
      <c r="A132" t="str">
        <f t="shared" si="2"/>
        <v>Lithuania</v>
      </c>
      <c r="B132" s="4" t="s">
        <v>299</v>
      </c>
      <c r="C132" s="5">
        <v>440</v>
      </c>
      <c r="D132" s="5" t="s">
        <v>300</v>
      </c>
      <c r="E132" s="4" t="s">
        <v>299</v>
      </c>
      <c r="F132" s="19" t="s">
        <v>890</v>
      </c>
      <c r="G132" s="5" t="s">
        <v>300</v>
      </c>
    </row>
    <row r="133" spans="1:7">
      <c r="A133" t="str">
        <f t="shared" si="2"/>
        <v>Luxembourg</v>
      </c>
      <c r="B133" s="4" t="s">
        <v>301</v>
      </c>
      <c r="C133" s="5">
        <v>442</v>
      </c>
      <c r="D133" s="5" t="s">
        <v>302</v>
      </c>
      <c r="E133" s="4" t="s">
        <v>301</v>
      </c>
      <c r="F133" s="19" t="s">
        <v>891</v>
      </c>
      <c r="G133" s="5" t="s">
        <v>302</v>
      </c>
    </row>
    <row r="134" spans="1:7">
      <c r="A134" t="str">
        <f t="shared" si="2"/>
        <v>Madagascar</v>
      </c>
      <c r="B134" s="4" t="s">
        <v>303</v>
      </c>
      <c r="C134" s="5">
        <v>450</v>
      </c>
      <c r="D134" s="5" t="s">
        <v>304</v>
      </c>
      <c r="E134" s="4" t="s">
        <v>303</v>
      </c>
      <c r="F134" s="19" t="s">
        <v>893</v>
      </c>
      <c r="G134" s="5" t="s">
        <v>304</v>
      </c>
    </row>
    <row r="135" spans="1:7">
      <c r="A135" t="str">
        <f t="shared" si="2"/>
        <v>Malawi</v>
      </c>
      <c r="B135" s="4" t="s">
        <v>305</v>
      </c>
      <c r="C135" s="5">
        <v>454</v>
      </c>
      <c r="D135" s="5" t="s">
        <v>306</v>
      </c>
      <c r="E135" s="4" t="s">
        <v>305</v>
      </c>
      <c r="F135" s="19" t="s">
        <v>894</v>
      </c>
      <c r="G135" s="5" t="s">
        <v>306</v>
      </c>
    </row>
    <row r="136" spans="1:7">
      <c r="A136" t="str">
        <f t="shared" si="2"/>
        <v>Malaysia</v>
      </c>
      <c r="B136" s="4" t="s">
        <v>25</v>
      </c>
      <c r="C136" s="5">
        <v>458</v>
      </c>
      <c r="D136" s="5" t="s">
        <v>307</v>
      </c>
      <c r="E136" s="4" t="s">
        <v>25</v>
      </c>
      <c r="F136" s="19" t="s">
        <v>895</v>
      </c>
      <c r="G136" s="5" t="s">
        <v>307</v>
      </c>
    </row>
    <row r="137" spans="1:7">
      <c r="A137" t="str">
        <f t="shared" si="2"/>
        <v>Maldives</v>
      </c>
      <c r="B137" s="4" t="s">
        <v>26</v>
      </c>
      <c r="C137" s="5">
        <v>462</v>
      </c>
      <c r="D137" s="5" t="s">
        <v>308</v>
      </c>
      <c r="E137" s="4" t="s">
        <v>26</v>
      </c>
      <c r="F137" s="19" t="s">
        <v>896</v>
      </c>
      <c r="G137" s="5" t="s">
        <v>308</v>
      </c>
    </row>
    <row r="138" spans="1:7">
      <c r="A138" t="str">
        <f t="shared" si="2"/>
        <v>Mali</v>
      </c>
      <c r="B138" s="4" t="s">
        <v>309</v>
      </c>
      <c r="C138" s="5">
        <v>466</v>
      </c>
      <c r="D138" s="5" t="s">
        <v>310</v>
      </c>
      <c r="E138" s="4" t="s">
        <v>309</v>
      </c>
      <c r="F138" s="19" t="s">
        <v>897</v>
      </c>
      <c r="G138" s="5" t="s">
        <v>310</v>
      </c>
    </row>
    <row r="139" spans="1:7">
      <c r="A139" t="str">
        <f t="shared" si="2"/>
        <v>Malta</v>
      </c>
      <c r="B139" s="4" t="s">
        <v>311</v>
      </c>
      <c r="C139" s="5">
        <v>470</v>
      </c>
      <c r="D139" s="5" t="s">
        <v>312</v>
      </c>
      <c r="E139" s="4" t="s">
        <v>311</v>
      </c>
      <c r="F139" s="19" t="s">
        <v>898</v>
      </c>
      <c r="G139" s="5" t="s">
        <v>312</v>
      </c>
    </row>
    <row r="140" spans="1:7">
      <c r="A140" t="str">
        <f t="shared" si="2"/>
        <v>Marshall Islands</v>
      </c>
      <c r="B140" s="4" t="s">
        <v>27</v>
      </c>
      <c r="C140" s="5">
        <v>584</v>
      </c>
      <c r="D140" s="5" t="s">
        <v>313</v>
      </c>
      <c r="E140" s="4" t="s">
        <v>27</v>
      </c>
      <c r="F140" s="19" t="s">
        <v>899</v>
      </c>
      <c r="G140" s="5" t="s">
        <v>313</v>
      </c>
    </row>
    <row r="141" spans="1:7">
      <c r="A141" t="str">
        <f t="shared" si="2"/>
        <v>Martinique</v>
      </c>
      <c r="B141" s="4" t="s">
        <v>314</v>
      </c>
      <c r="C141" s="5">
        <v>474</v>
      </c>
      <c r="D141" s="5" t="s">
        <v>315</v>
      </c>
      <c r="E141" s="4" t="s">
        <v>314</v>
      </c>
      <c r="F141" s="19" t="s">
        <v>900</v>
      </c>
      <c r="G141" s="5" t="s">
        <v>315</v>
      </c>
    </row>
    <row r="142" spans="1:7">
      <c r="A142" t="str">
        <f t="shared" si="2"/>
        <v>Mauritania</v>
      </c>
      <c r="B142" s="4" t="s">
        <v>316</v>
      </c>
      <c r="C142" s="5">
        <v>478</v>
      </c>
      <c r="D142" s="5" t="s">
        <v>317</v>
      </c>
      <c r="E142" s="4" t="s">
        <v>316</v>
      </c>
      <c r="F142" s="19" t="s">
        <v>901</v>
      </c>
      <c r="G142" s="5" t="s">
        <v>317</v>
      </c>
    </row>
    <row r="143" spans="1:7">
      <c r="A143" t="str">
        <f t="shared" si="2"/>
        <v>Mauritius</v>
      </c>
      <c r="B143" s="4" t="s">
        <v>318</v>
      </c>
      <c r="C143" s="5">
        <v>480</v>
      </c>
      <c r="D143" s="5" t="s">
        <v>319</v>
      </c>
      <c r="E143" s="4" t="s">
        <v>318</v>
      </c>
      <c r="F143" s="19" t="s">
        <v>902</v>
      </c>
      <c r="G143" s="5" t="s">
        <v>319</v>
      </c>
    </row>
    <row r="144" spans="1:7">
      <c r="A144" t="str">
        <f t="shared" si="2"/>
        <v>Mayotte</v>
      </c>
      <c r="B144" s="4" t="s">
        <v>320</v>
      </c>
      <c r="C144" s="5">
        <v>175</v>
      </c>
      <c r="D144" s="5" t="s">
        <v>321</v>
      </c>
      <c r="E144" s="4" t="s">
        <v>320</v>
      </c>
      <c r="F144" s="19" t="s">
        <v>903</v>
      </c>
      <c r="G144" s="5" t="s">
        <v>321</v>
      </c>
    </row>
    <row r="145" spans="1:7">
      <c r="A145" t="str">
        <f t="shared" si="2"/>
        <v>Mexico</v>
      </c>
      <c r="B145" s="4" t="s">
        <v>322</v>
      </c>
      <c r="C145" s="5">
        <v>484</v>
      </c>
      <c r="D145" s="5" t="s">
        <v>323</v>
      </c>
      <c r="E145" s="4" t="s">
        <v>322</v>
      </c>
      <c r="F145" s="19" t="s">
        <v>904</v>
      </c>
      <c r="G145" s="5" t="s">
        <v>323</v>
      </c>
    </row>
    <row r="146" spans="1:7" ht="28.5">
      <c r="A146" t="str">
        <f t="shared" si="2"/>
        <v>Micronesia (Federated States of)</v>
      </c>
      <c r="B146" s="4" t="s">
        <v>28</v>
      </c>
      <c r="C146" s="5">
        <v>583</v>
      </c>
      <c r="D146" s="5" t="s">
        <v>324</v>
      </c>
      <c r="E146" s="4" t="s">
        <v>28</v>
      </c>
      <c r="F146" s="19" t="s">
        <v>905</v>
      </c>
      <c r="G146" s="5" t="s">
        <v>324</v>
      </c>
    </row>
    <row r="147" spans="1:7">
      <c r="A147" t="str">
        <f t="shared" si="2"/>
        <v>Monaco</v>
      </c>
      <c r="B147" s="4" t="s">
        <v>325</v>
      </c>
      <c r="C147" s="5">
        <v>492</v>
      </c>
      <c r="D147" s="5" t="s">
        <v>326</v>
      </c>
      <c r="E147" s="4" t="s">
        <v>325</v>
      </c>
      <c r="F147" s="19" t="s">
        <v>907</v>
      </c>
      <c r="G147" s="5" t="s">
        <v>326</v>
      </c>
    </row>
    <row r="148" spans="1:7">
      <c r="A148" t="str">
        <f t="shared" si="2"/>
        <v>Mongolia</v>
      </c>
      <c r="B148" s="4" t="s">
        <v>29</v>
      </c>
      <c r="C148" s="5">
        <v>496</v>
      </c>
      <c r="D148" s="5" t="s">
        <v>327</v>
      </c>
      <c r="E148" s="4" t="s">
        <v>29</v>
      </c>
      <c r="F148" s="19" t="s">
        <v>908</v>
      </c>
      <c r="G148" s="5" t="s">
        <v>327</v>
      </c>
    </row>
    <row r="149" spans="1:7">
      <c r="A149" t="str">
        <f t="shared" si="2"/>
        <v>Montenegro</v>
      </c>
      <c r="B149" s="4" t="s">
        <v>328</v>
      </c>
      <c r="C149" s="5">
        <v>499</v>
      </c>
      <c r="D149" s="5" t="s">
        <v>329</v>
      </c>
      <c r="E149" s="4" t="s">
        <v>328</v>
      </c>
      <c r="F149" s="19" t="s">
        <v>909</v>
      </c>
      <c r="G149" s="5" t="s">
        <v>329</v>
      </c>
    </row>
    <row r="150" spans="1:7">
      <c r="A150" t="str">
        <f t="shared" si="2"/>
        <v>Montserrat</v>
      </c>
      <c r="B150" s="4" t="s">
        <v>330</v>
      </c>
      <c r="C150" s="5">
        <v>500</v>
      </c>
      <c r="D150" s="5" t="s">
        <v>331</v>
      </c>
      <c r="E150" s="4" t="s">
        <v>330</v>
      </c>
      <c r="F150" s="19" t="s">
        <v>910</v>
      </c>
      <c r="G150" s="5" t="s">
        <v>331</v>
      </c>
    </row>
    <row r="151" spans="1:7">
      <c r="A151" t="str">
        <f t="shared" si="2"/>
        <v>Morocco</v>
      </c>
      <c r="B151" s="4" t="s">
        <v>332</v>
      </c>
      <c r="C151" s="5">
        <v>504</v>
      </c>
      <c r="D151" s="5" t="s">
        <v>333</v>
      </c>
      <c r="E151" s="4" t="s">
        <v>332</v>
      </c>
      <c r="F151" s="19" t="s">
        <v>911</v>
      </c>
      <c r="G151" s="5" t="s">
        <v>333</v>
      </c>
    </row>
    <row r="152" spans="1:7">
      <c r="A152" t="str">
        <f t="shared" si="2"/>
        <v>Mozambique</v>
      </c>
      <c r="B152" s="4" t="s">
        <v>334</v>
      </c>
      <c r="C152" s="5">
        <v>508</v>
      </c>
      <c r="D152" s="5" t="s">
        <v>335</v>
      </c>
      <c r="E152" s="4" t="s">
        <v>334</v>
      </c>
      <c r="F152" s="19" t="s">
        <v>912</v>
      </c>
      <c r="G152" s="5" t="s">
        <v>335</v>
      </c>
    </row>
    <row r="153" spans="1:7">
      <c r="A153" t="str">
        <f t="shared" si="2"/>
        <v>Myanmar</v>
      </c>
      <c r="B153" s="4" t="s">
        <v>30</v>
      </c>
      <c r="C153" s="5">
        <v>104</v>
      </c>
      <c r="D153" s="5" t="s">
        <v>336</v>
      </c>
      <c r="E153" s="4" t="s">
        <v>30</v>
      </c>
      <c r="F153" s="19" t="s">
        <v>913</v>
      </c>
      <c r="G153" s="5" t="s">
        <v>336</v>
      </c>
    </row>
    <row r="154" spans="1:7">
      <c r="A154" t="str">
        <f t="shared" si="2"/>
        <v>Namibia</v>
      </c>
      <c r="B154" s="4" t="s">
        <v>337</v>
      </c>
      <c r="C154" s="5">
        <v>516</v>
      </c>
      <c r="D154" s="5" t="s">
        <v>338</v>
      </c>
      <c r="E154" s="4" t="s">
        <v>337</v>
      </c>
      <c r="F154" s="19" t="s">
        <v>731</v>
      </c>
      <c r="G154" s="5" t="s">
        <v>338</v>
      </c>
    </row>
    <row r="155" spans="1:7">
      <c r="A155" t="str">
        <f t="shared" si="2"/>
        <v>Nauru</v>
      </c>
      <c r="B155" s="4" t="s">
        <v>31</v>
      </c>
      <c r="C155" s="5">
        <v>520</v>
      </c>
      <c r="D155" s="5" t="s">
        <v>339</v>
      </c>
      <c r="E155" s="4" t="s">
        <v>31</v>
      </c>
      <c r="F155" s="19" t="s">
        <v>914</v>
      </c>
      <c r="G155" s="5" t="s">
        <v>339</v>
      </c>
    </row>
    <row r="156" spans="1:7">
      <c r="A156" t="str">
        <f t="shared" si="2"/>
        <v>Nepal</v>
      </c>
      <c r="B156" s="4" t="s">
        <v>32</v>
      </c>
      <c r="C156" s="5">
        <v>524</v>
      </c>
      <c r="D156" s="5" t="s">
        <v>340</v>
      </c>
      <c r="E156" s="4" t="s">
        <v>32</v>
      </c>
      <c r="F156" s="19" t="s">
        <v>915</v>
      </c>
      <c r="G156" s="5" t="s">
        <v>340</v>
      </c>
    </row>
    <row r="157" spans="1:7">
      <c r="A157" t="str">
        <f t="shared" si="2"/>
        <v>Netherlands</v>
      </c>
      <c r="B157" s="4" t="s">
        <v>341</v>
      </c>
      <c r="C157" s="5">
        <v>528</v>
      </c>
      <c r="D157" s="5" t="s">
        <v>342</v>
      </c>
      <c r="E157" s="4" t="s">
        <v>341</v>
      </c>
      <c r="F157" s="19" t="s">
        <v>916</v>
      </c>
      <c r="G157" s="5" t="s">
        <v>342</v>
      </c>
    </row>
    <row r="158" spans="1:7">
      <c r="A158" t="str">
        <f t="shared" si="2"/>
        <v>New Caledonia</v>
      </c>
      <c r="B158" s="4" t="s">
        <v>33</v>
      </c>
      <c r="C158" s="5">
        <v>540</v>
      </c>
      <c r="D158" s="5" t="s">
        <v>343</v>
      </c>
      <c r="E158" s="4" t="s">
        <v>33</v>
      </c>
      <c r="F158" s="19" t="s">
        <v>917</v>
      </c>
      <c r="G158" s="5" t="s">
        <v>343</v>
      </c>
    </row>
    <row r="159" spans="1:7">
      <c r="A159" t="str">
        <f t="shared" si="2"/>
        <v>New Zealand</v>
      </c>
      <c r="B159" s="4" t="s">
        <v>34</v>
      </c>
      <c r="C159" s="5">
        <v>554</v>
      </c>
      <c r="D159" s="5" t="s">
        <v>344</v>
      </c>
      <c r="E159" s="4" t="s">
        <v>34</v>
      </c>
      <c r="F159" s="19" t="s">
        <v>918</v>
      </c>
      <c r="G159" s="5" t="s">
        <v>344</v>
      </c>
    </row>
    <row r="160" spans="1:7">
      <c r="A160" t="str">
        <f t="shared" si="2"/>
        <v>Nicaragua</v>
      </c>
      <c r="B160" s="4" t="s">
        <v>345</v>
      </c>
      <c r="C160" s="5">
        <v>558</v>
      </c>
      <c r="D160" s="5" t="s">
        <v>346</v>
      </c>
      <c r="E160" s="4" t="s">
        <v>345</v>
      </c>
      <c r="F160" s="19" t="s">
        <v>919</v>
      </c>
      <c r="G160" s="5" t="s">
        <v>346</v>
      </c>
    </row>
    <row r="161" spans="1:7">
      <c r="A161" t="str">
        <f t="shared" si="2"/>
        <v>Niger</v>
      </c>
      <c r="B161" s="4" t="s">
        <v>347</v>
      </c>
      <c r="C161" s="5">
        <v>562</v>
      </c>
      <c r="D161" s="5" t="s">
        <v>348</v>
      </c>
      <c r="E161" s="4" t="s">
        <v>347</v>
      </c>
      <c r="F161" s="19" t="s">
        <v>920</v>
      </c>
      <c r="G161" s="5" t="s">
        <v>348</v>
      </c>
    </row>
    <row r="162" spans="1:7">
      <c r="A162" t="str">
        <f t="shared" si="2"/>
        <v>Nigeria</v>
      </c>
      <c r="B162" s="4" t="s">
        <v>349</v>
      </c>
      <c r="C162" s="5">
        <v>566</v>
      </c>
      <c r="D162" s="5" t="s">
        <v>350</v>
      </c>
      <c r="E162" s="4" t="s">
        <v>349</v>
      </c>
      <c r="F162" s="19" t="s">
        <v>921</v>
      </c>
      <c r="G162" s="5" t="s">
        <v>350</v>
      </c>
    </row>
    <row r="163" spans="1:7">
      <c r="A163" t="str">
        <f t="shared" si="2"/>
        <v>Niue</v>
      </c>
      <c r="B163" s="4" t="s">
        <v>35</v>
      </c>
      <c r="C163" s="5">
        <v>570</v>
      </c>
      <c r="D163" s="5" t="s">
        <v>351</v>
      </c>
      <c r="E163" s="4" t="s">
        <v>35</v>
      </c>
      <c r="F163" s="19" t="s">
        <v>922</v>
      </c>
      <c r="G163" s="5" t="s">
        <v>351</v>
      </c>
    </row>
    <row r="164" spans="1:7">
      <c r="A164" t="str">
        <f t="shared" si="2"/>
        <v>Norfolk Island</v>
      </c>
      <c r="B164" s="4" t="s">
        <v>352</v>
      </c>
      <c r="C164" s="5">
        <v>574</v>
      </c>
      <c r="D164" s="5" t="s">
        <v>353</v>
      </c>
      <c r="E164" s="4" t="s">
        <v>352</v>
      </c>
      <c r="F164" s="19" t="s">
        <v>923</v>
      </c>
      <c r="G164" s="5" t="s">
        <v>353</v>
      </c>
    </row>
    <row r="165" spans="1:7">
      <c r="A165" t="str">
        <f t="shared" si="2"/>
        <v>North Macedonia</v>
      </c>
      <c r="B165" s="4" t="s">
        <v>354</v>
      </c>
      <c r="C165" s="5">
        <v>807</v>
      </c>
      <c r="D165" s="5" t="s">
        <v>355</v>
      </c>
      <c r="E165" s="4" t="s">
        <v>354</v>
      </c>
      <c r="F165" s="19" t="s">
        <v>940</v>
      </c>
      <c r="G165" s="5" t="s">
        <v>355</v>
      </c>
    </row>
    <row r="166" spans="1:7">
      <c r="A166" t="str">
        <f t="shared" si="2"/>
        <v>Northern Mariana Islands</v>
      </c>
      <c r="B166" s="4" t="s">
        <v>36</v>
      </c>
      <c r="C166" s="5">
        <v>580</v>
      </c>
      <c r="D166" s="5" t="s">
        <v>356</v>
      </c>
      <c r="E166" s="4" t="s">
        <v>36</v>
      </c>
      <c r="F166" s="19" t="s">
        <v>924</v>
      </c>
      <c r="G166" s="5" t="s">
        <v>356</v>
      </c>
    </row>
    <row r="167" spans="1:7">
      <c r="A167" t="str">
        <f t="shared" si="2"/>
        <v>Norway</v>
      </c>
      <c r="B167" s="4" t="s">
        <v>357</v>
      </c>
      <c r="C167" s="5">
        <v>578</v>
      </c>
      <c r="D167" s="5" t="s">
        <v>358</v>
      </c>
      <c r="E167" s="4" t="s">
        <v>357</v>
      </c>
      <c r="F167" s="19" t="s">
        <v>925</v>
      </c>
      <c r="G167" s="5" t="s">
        <v>358</v>
      </c>
    </row>
    <row r="168" spans="1:7">
      <c r="A168" t="str">
        <f t="shared" si="2"/>
        <v>Oman</v>
      </c>
      <c r="B168" s="4" t="s">
        <v>359</v>
      </c>
      <c r="C168" s="5">
        <v>512</v>
      </c>
      <c r="D168" s="5" t="s">
        <v>360</v>
      </c>
      <c r="E168" s="4" t="s">
        <v>359</v>
      </c>
      <c r="F168" s="19" t="s">
        <v>926</v>
      </c>
      <c r="G168" s="5" t="s">
        <v>360</v>
      </c>
    </row>
    <row r="169" spans="1:7">
      <c r="A169" t="str">
        <f t="shared" si="2"/>
        <v>Pakistan</v>
      </c>
      <c r="B169" s="4" t="s">
        <v>37</v>
      </c>
      <c r="C169" s="5">
        <v>586</v>
      </c>
      <c r="D169" s="5" t="s">
        <v>361</v>
      </c>
      <c r="E169" s="4" t="s">
        <v>37</v>
      </c>
      <c r="F169" s="19" t="s">
        <v>927</v>
      </c>
      <c r="G169" s="5" t="s">
        <v>361</v>
      </c>
    </row>
    <row r="170" spans="1:7">
      <c r="A170" t="str">
        <f t="shared" si="2"/>
        <v>Palau</v>
      </c>
      <c r="B170" s="4" t="s">
        <v>38</v>
      </c>
      <c r="C170" s="5">
        <v>585</v>
      </c>
      <c r="D170" s="5" t="s">
        <v>362</v>
      </c>
      <c r="E170" s="4" t="s">
        <v>38</v>
      </c>
      <c r="F170" s="19" t="s">
        <v>928</v>
      </c>
      <c r="G170" s="5" t="s">
        <v>362</v>
      </c>
    </row>
    <row r="171" spans="1:7">
      <c r="A171" t="str">
        <f t="shared" si="2"/>
        <v>Panama</v>
      </c>
      <c r="B171" s="4" t="s">
        <v>363</v>
      </c>
      <c r="C171" s="5">
        <v>591</v>
      </c>
      <c r="D171" s="5" t="s">
        <v>364</v>
      </c>
      <c r="E171" s="4" t="s">
        <v>363</v>
      </c>
      <c r="F171" s="19" t="s">
        <v>930</v>
      </c>
      <c r="G171" s="5" t="s">
        <v>364</v>
      </c>
    </row>
    <row r="172" spans="1:7">
      <c r="A172" t="str">
        <f t="shared" si="2"/>
        <v>Papua New Guinea</v>
      </c>
      <c r="B172" s="4" t="s">
        <v>39</v>
      </c>
      <c r="C172" s="5">
        <v>598</v>
      </c>
      <c r="D172" s="5" t="s">
        <v>365</v>
      </c>
      <c r="E172" s="4" t="s">
        <v>39</v>
      </c>
      <c r="F172" s="19" t="s">
        <v>931</v>
      </c>
      <c r="G172" s="5" t="s">
        <v>365</v>
      </c>
    </row>
    <row r="173" spans="1:7">
      <c r="A173" t="str">
        <f t="shared" si="2"/>
        <v>Paraguay</v>
      </c>
      <c r="B173" s="4" t="s">
        <v>366</v>
      </c>
      <c r="C173" s="5">
        <v>600</v>
      </c>
      <c r="D173" s="5" t="s">
        <v>367</v>
      </c>
      <c r="E173" s="4" t="s">
        <v>366</v>
      </c>
      <c r="F173" s="19" t="s">
        <v>932</v>
      </c>
      <c r="G173" s="5" t="s">
        <v>367</v>
      </c>
    </row>
    <row r="174" spans="1:7">
      <c r="A174" t="str">
        <f t="shared" si="2"/>
        <v>Peru</v>
      </c>
      <c r="B174" s="4" t="s">
        <v>368</v>
      </c>
      <c r="C174" s="5">
        <v>604</v>
      </c>
      <c r="D174" s="5" t="s">
        <v>369</v>
      </c>
      <c r="E174" s="4" t="s">
        <v>368</v>
      </c>
      <c r="F174" s="19" t="s">
        <v>933</v>
      </c>
      <c r="G174" s="5" t="s">
        <v>369</v>
      </c>
    </row>
    <row r="175" spans="1:7">
      <c r="A175" t="str">
        <f t="shared" si="2"/>
        <v>Philippines</v>
      </c>
      <c r="B175" s="4" t="s">
        <v>40</v>
      </c>
      <c r="C175" s="5">
        <v>608</v>
      </c>
      <c r="D175" s="5" t="s">
        <v>370</v>
      </c>
      <c r="E175" s="4" t="s">
        <v>40</v>
      </c>
      <c r="F175" s="19" t="s">
        <v>934</v>
      </c>
      <c r="G175" s="5" t="s">
        <v>370</v>
      </c>
    </row>
    <row r="176" spans="1:7">
      <c r="A176" t="str">
        <f t="shared" si="2"/>
        <v>Pitcairn</v>
      </c>
      <c r="B176" s="4" t="s">
        <v>371</v>
      </c>
      <c r="C176" s="5">
        <v>612</v>
      </c>
      <c r="D176" s="5" t="s">
        <v>372</v>
      </c>
      <c r="E176" s="4" t="s">
        <v>371</v>
      </c>
      <c r="F176" s="19" t="s">
        <v>935</v>
      </c>
      <c r="G176" s="5" t="s">
        <v>372</v>
      </c>
    </row>
    <row r="177" spans="1:7">
      <c r="A177" t="str">
        <f t="shared" si="2"/>
        <v>Poland</v>
      </c>
      <c r="B177" s="4" t="s">
        <v>373</v>
      </c>
      <c r="C177" s="5">
        <v>616</v>
      </c>
      <c r="D177" s="5" t="s">
        <v>374</v>
      </c>
      <c r="E177" s="4" t="s">
        <v>373</v>
      </c>
      <c r="F177" s="19" t="s">
        <v>936</v>
      </c>
      <c r="G177" s="5" t="s">
        <v>374</v>
      </c>
    </row>
    <row r="178" spans="1:7">
      <c r="A178" t="str">
        <f t="shared" si="2"/>
        <v>Portugal</v>
      </c>
      <c r="B178" s="4" t="s">
        <v>375</v>
      </c>
      <c r="C178" s="5">
        <v>620</v>
      </c>
      <c r="D178" s="5" t="s">
        <v>376</v>
      </c>
      <c r="E178" s="4" t="s">
        <v>375</v>
      </c>
      <c r="F178" s="19" t="s">
        <v>937</v>
      </c>
      <c r="G178" s="5" t="s">
        <v>376</v>
      </c>
    </row>
    <row r="179" spans="1:7">
      <c r="A179" t="str">
        <f t="shared" si="2"/>
        <v>Puerto Rico</v>
      </c>
      <c r="B179" s="4" t="s">
        <v>377</v>
      </c>
      <c r="C179" s="5">
        <v>630</v>
      </c>
      <c r="D179" s="5" t="s">
        <v>378</v>
      </c>
      <c r="E179" s="4" t="s">
        <v>377</v>
      </c>
      <c r="F179" s="19" t="s">
        <v>938</v>
      </c>
      <c r="G179" s="5" t="s">
        <v>378</v>
      </c>
    </row>
    <row r="180" spans="1:7">
      <c r="A180" t="str">
        <f t="shared" si="2"/>
        <v>Qatar</v>
      </c>
      <c r="B180" s="4" t="s">
        <v>379</v>
      </c>
      <c r="C180" s="5">
        <v>634</v>
      </c>
      <c r="D180" s="5" t="s">
        <v>380</v>
      </c>
      <c r="E180" s="4" t="s">
        <v>379</v>
      </c>
      <c r="F180" s="19" t="s">
        <v>939</v>
      </c>
      <c r="G180" s="5" t="s">
        <v>380</v>
      </c>
    </row>
    <row r="181" spans="1:7">
      <c r="A181" t="str">
        <f t="shared" si="2"/>
        <v>Republic of Korea</v>
      </c>
      <c r="B181" s="4" t="s">
        <v>41</v>
      </c>
      <c r="C181" s="5">
        <v>410</v>
      </c>
      <c r="D181" s="5" t="s">
        <v>381</v>
      </c>
      <c r="E181" s="4" t="s">
        <v>41</v>
      </c>
      <c r="F181" s="19" t="s">
        <v>880</v>
      </c>
      <c r="G181" s="5" t="s">
        <v>381</v>
      </c>
    </row>
    <row r="182" spans="1:7">
      <c r="A182" t="str">
        <f t="shared" si="2"/>
        <v>Republic of Moldova</v>
      </c>
      <c r="B182" s="4" t="s">
        <v>382</v>
      </c>
      <c r="C182" s="5">
        <v>498</v>
      </c>
      <c r="D182" s="5" t="s">
        <v>383</v>
      </c>
      <c r="E182" s="4" t="s">
        <v>382</v>
      </c>
      <c r="F182" s="19" t="s">
        <v>906</v>
      </c>
      <c r="G182" s="5" t="s">
        <v>383</v>
      </c>
    </row>
    <row r="183" spans="1:7">
      <c r="A183" t="str">
        <f t="shared" si="2"/>
        <v>Réunion</v>
      </c>
      <c r="B183" s="4" t="s">
        <v>384</v>
      </c>
      <c r="C183" s="5">
        <v>638</v>
      </c>
      <c r="D183" s="5" t="s">
        <v>385</v>
      </c>
      <c r="E183" s="4" t="s">
        <v>384</v>
      </c>
      <c r="F183" s="19" t="s">
        <v>944</v>
      </c>
      <c r="G183" s="5" t="s">
        <v>385</v>
      </c>
    </row>
    <row r="184" spans="1:7">
      <c r="A184" t="str">
        <f t="shared" si="2"/>
        <v>Romania</v>
      </c>
      <c r="B184" s="4" t="s">
        <v>386</v>
      </c>
      <c r="C184" s="5">
        <v>642</v>
      </c>
      <c r="D184" s="5" t="s">
        <v>387</v>
      </c>
      <c r="E184" s="4" t="s">
        <v>386</v>
      </c>
      <c r="F184" s="19" t="s">
        <v>941</v>
      </c>
      <c r="G184" s="5" t="s">
        <v>387</v>
      </c>
    </row>
    <row r="185" spans="1:7">
      <c r="A185" t="str">
        <f t="shared" si="2"/>
        <v>Russian Federation</v>
      </c>
      <c r="B185" s="4" t="s">
        <v>42</v>
      </c>
      <c r="C185" s="5">
        <v>643</v>
      </c>
      <c r="D185" s="5" t="s">
        <v>388</v>
      </c>
      <c r="E185" s="4" t="s">
        <v>42</v>
      </c>
      <c r="F185" s="19" t="s">
        <v>942</v>
      </c>
      <c r="G185" s="5" t="s">
        <v>388</v>
      </c>
    </row>
    <row r="186" spans="1:7">
      <c r="A186" t="str">
        <f t="shared" si="2"/>
        <v>Rwanda</v>
      </c>
      <c r="B186" s="4" t="s">
        <v>389</v>
      </c>
      <c r="C186" s="5">
        <v>646</v>
      </c>
      <c r="D186" s="5" t="s">
        <v>390</v>
      </c>
      <c r="E186" s="4" t="s">
        <v>389</v>
      </c>
      <c r="F186" s="19" t="s">
        <v>943</v>
      </c>
      <c r="G186" s="5" t="s">
        <v>390</v>
      </c>
    </row>
    <row r="187" spans="1:7">
      <c r="A187" t="str">
        <f t="shared" si="2"/>
        <v>Saint Barthélemy</v>
      </c>
      <c r="B187" s="4" t="s">
        <v>391</v>
      </c>
      <c r="C187" s="5">
        <v>652</v>
      </c>
      <c r="D187" s="5" t="s">
        <v>392</v>
      </c>
      <c r="E187" s="4" t="s">
        <v>391</v>
      </c>
      <c r="F187" s="19" t="s">
        <v>945</v>
      </c>
      <c r="G187" s="5" t="s">
        <v>392</v>
      </c>
    </row>
    <row r="188" spans="1:7">
      <c r="A188" t="str">
        <f t="shared" si="2"/>
        <v>Saint Helena</v>
      </c>
      <c r="B188" s="4" t="s">
        <v>393</v>
      </c>
      <c r="C188" s="5">
        <v>654</v>
      </c>
      <c r="D188" s="5" t="s">
        <v>394</v>
      </c>
      <c r="E188" s="4" t="s">
        <v>393</v>
      </c>
      <c r="F188" s="19" t="s">
        <v>946</v>
      </c>
      <c r="G188" s="5" t="s">
        <v>394</v>
      </c>
    </row>
    <row r="189" spans="1:7">
      <c r="A189" t="str">
        <f t="shared" si="2"/>
        <v>Saint Kitts and Nevis</v>
      </c>
      <c r="B189" s="4" t="s">
        <v>395</v>
      </c>
      <c r="C189" s="5">
        <v>659</v>
      </c>
      <c r="D189" s="5" t="s">
        <v>396</v>
      </c>
      <c r="E189" s="4" t="s">
        <v>395</v>
      </c>
      <c r="F189" s="19" t="s">
        <v>947</v>
      </c>
      <c r="G189" s="5" t="s">
        <v>396</v>
      </c>
    </row>
    <row r="190" spans="1:7">
      <c r="A190" t="str">
        <f t="shared" si="2"/>
        <v>Saint Lucia</v>
      </c>
      <c r="B190" s="4" t="s">
        <v>397</v>
      </c>
      <c r="C190" s="5">
        <v>662</v>
      </c>
      <c r="D190" s="5" t="s">
        <v>398</v>
      </c>
      <c r="E190" s="4" t="s">
        <v>397</v>
      </c>
      <c r="F190" s="19" t="s">
        <v>948</v>
      </c>
      <c r="G190" s="5" t="s">
        <v>398</v>
      </c>
    </row>
    <row r="191" spans="1:7">
      <c r="A191" t="str">
        <f t="shared" si="2"/>
        <v>Saint Martin (French Part)</v>
      </c>
      <c r="B191" s="4" t="s">
        <v>399</v>
      </c>
      <c r="C191" s="5">
        <v>663</v>
      </c>
      <c r="D191" s="5" t="s">
        <v>400</v>
      </c>
      <c r="E191" s="4" t="s">
        <v>399</v>
      </c>
      <c r="F191" s="19" t="s">
        <v>949</v>
      </c>
      <c r="G191" s="5" t="s">
        <v>400</v>
      </c>
    </row>
    <row r="192" spans="1:7">
      <c r="A192" t="str">
        <f t="shared" si="2"/>
        <v>Saint Pierre and Miquelon</v>
      </c>
      <c r="B192" s="4" t="s">
        <v>401</v>
      </c>
      <c r="C192" s="5">
        <v>666</v>
      </c>
      <c r="D192" s="5" t="s">
        <v>402</v>
      </c>
      <c r="E192" s="4" t="s">
        <v>401</v>
      </c>
      <c r="F192" s="19" t="s">
        <v>950</v>
      </c>
      <c r="G192" s="5" t="s">
        <v>402</v>
      </c>
    </row>
    <row r="193" spans="1:7" ht="28.5">
      <c r="A193" t="str">
        <f t="shared" si="2"/>
        <v>Saint Vincent and the Grenadines</v>
      </c>
      <c r="B193" s="4" t="s">
        <v>403</v>
      </c>
      <c r="C193" s="5">
        <v>670</v>
      </c>
      <c r="D193" s="5" t="s">
        <v>404</v>
      </c>
      <c r="E193" s="4" t="s">
        <v>403</v>
      </c>
      <c r="F193" s="19" t="s">
        <v>951</v>
      </c>
      <c r="G193" s="5" t="s">
        <v>404</v>
      </c>
    </row>
    <row r="194" spans="1:7">
      <c r="A194" t="str">
        <f t="shared" si="2"/>
        <v>Samoa</v>
      </c>
      <c r="B194" s="4" t="s">
        <v>43</v>
      </c>
      <c r="C194" s="5">
        <v>882</v>
      </c>
      <c r="D194" s="5" t="s">
        <v>405</v>
      </c>
      <c r="E194" s="4" t="s">
        <v>43</v>
      </c>
      <c r="F194" s="19" t="s">
        <v>952</v>
      </c>
      <c r="G194" s="5" t="s">
        <v>405</v>
      </c>
    </row>
    <row r="195" spans="1:7">
      <c r="A195" t="str">
        <f t="shared" ref="A195:A250" si="3">B195</f>
        <v>San Marino</v>
      </c>
      <c r="B195" s="4" t="s">
        <v>406</v>
      </c>
      <c r="C195" s="5">
        <v>674</v>
      </c>
      <c r="D195" s="5" t="s">
        <v>407</v>
      </c>
      <c r="E195" s="4" t="s">
        <v>406</v>
      </c>
      <c r="F195" s="19" t="s">
        <v>953</v>
      </c>
      <c r="G195" s="5" t="s">
        <v>407</v>
      </c>
    </row>
    <row r="196" spans="1:7">
      <c r="A196" t="str">
        <f t="shared" si="3"/>
        <v>Sao Tome and Principe</v>
      </c>
      <c r="B196" s="4" t="s">
        <v>408</v>
      </c>
      <c r="C196" s="5">
        <v>678</v>
      </c>
      <c r="D196" s="5" t="s">
        <v>409</v>
      </c>
      <c r="E196" s="4" t="s">
        <v>408</v>
      </c>
      <c r="F196" s="19" t="s">
        <v>954</v>
      </c>
      <c r="G196" s="5" t="s">
        <v>409</v>
      </c>
    </row>
    <row r="197" spans="1:7">
      <c r="A197" t="str">
        <f t="shared" si="3"/>
        <v>Sark</v>
      </c>
      <c r="B197" s="4" t="s">
        <v>410</v>
      </c>
      <c r="C197" s="5">
        <v>680</v>
      </c>
      <c r="D197" s="5"/>
      <c r="E197" s="4" t="s">
        <v>410</v>
      </c>
      <c r="F197" s="19" t="e">
        <v>#N/A</v>
      </c>
      <c r="G197" s="5"/>
    </row>
    <row r="198" spans="1:7">
      <c r="A198" t="str">
        <f t="shared" si="3"/>
        <v>Saudi Arabia</v>
      </c>
      <c r="B198" s="4" t="s">
        <v>411</v>
      </c>
      <c r="C198" s="5">
        <v>682</v>
      </c>
      <c r="D198" s="5" t="s">
        <v>412</v>
      </c>
      <c r="E198" s="4" t="s">
        <v>411</v>
      </c>
      <c r="F198" s="19" t="s">
        <v>955</v>
      </c>
      <c r="G198" s="5" t="s">
        <v>412</v>
      </c>
    </row>
    <row r="199" spans="1:7">
      <c r="A199" t="str">
        <f t="shared" si="3"/>
        <v>Senegal</v>
      </c>
      <c r="B199" s="4" t="s">
        <v>413</v>
      </c>
      <c r="C199" s="5">
        <v>686</v>
      </c>
      <c r="D199" s="5" t="s">
        <v>414</v>
      </c>
      <c r="E199" s="4" t="s">
        <v>413</v>
      </c>
      <c r="F199" s="19" t="s">
        <v>956</v>
      </c>
      <c r="G199" s="5" t="s">
        <v>414</v>
      </c>
    </row>
    <row r="200" spans="1:7">
      <c r="A200" t="str">
        <f t="shared" si="3"/>
        <v>Serbia</v>
      </c>
      <c r="B200" s="4" t="s">
        <v>415</v>
      </c>
      <c r="C200" s="5">
        <v>688</v>
      </c>
      <c r="D200" s="5" t="s">
        <v>416</v>
      </c>
      <c r="E200" s="4" t="s">
        <v>415</v>
      </c>
      <c r="F200" s="19" t="s">
        <v>957</v>
      </c>
      <c r="G200" s="5" t="s">
        <v>416</v>
      </c>
    </row>
    <row r="201" spans="1:7">
      <c r="A201" t="str">
        <f t="shared" si="3"/>
        <v>Seychelles</v>
      </c>
      <c r="B201" s="4" t="s">
        <v>417</v>
      </c>
      <c r="C201" s="5">
        <v>690</v>
      </c>
      <c r="D201" s="5" t="s">
        <v>418</v>
      </c>
      <c r="E201" s="4" t="s">
        <v>417</v>
      </c>
      <c r="F201" s="19" t="s">
        <v>958</v>
      </c>
      <c r="G201" s="5" t="s">
        <v>418</v>
      </c>
    </row>
    <row r="202" spans="1:7">
      <c r="A202" t="str">
        <f t="shared" si="3"/>
        <v>Sierra Leone</v>
      </c>
      <c r="B202" s="4" t="s">
        <v>419</v>
      </c>
      <c r="C202" s="5">
        <v>694</v>
      </c>
      <c r="D202" s="5" t="s">
        <v>420</v>
      </c>
      <c r="E202" s="4" t="s">
        <v>419</v>
      </c>
      <c r="F202" s="19" t="s">
        <v>959</v>
      </c>
      <c r="G202" s="5" t="s">
        <v>420</v>
      </c>
    </row>
    <row r="203" spans="1:7">
      <c r="A203" t="str">
        <f t="shared" si="3"/>
        <v>Singapore</v>
      </c>
      <c r="B203" s="4" t="s">
        <v>44</v>
      </c>
      <c r="C203" s="5">
        <v>702</v>
      </c>
      <c r="D203" s="5" t="s">
        <v>421</v>
      </c>
      <c r="E203" s="4" t="s">
        <v>44</v>
      </c>
      <c r="F203" s="19" t="s">
        <v>960</v>
      </c>
      <c r="G203" s="5" t="s">
        <v>421</v>
      </c>
    </row>
    <row r="204" spans="1:7">
      <c r="A204" t="str">
        <f t="shared" si="3"/>
        <v>Sint Maarten (Dutch part)</v>
      </c>
      <c r="B204" s="4" t="s">
        <v>422</v>
      </c>
      <c r="C204" s="5">
        <v>534</v>
      </c>
      <c r="D204" s="5" t="s">
        <v>423</v>
      </c>
      <c r="E204" s="4" t="s">
        <v>422</v>
      </c>
      <c r="F204" s="19" t="s">
        <v>961</v>
      </c>
      <c r="G204" s="5" t="s">
        <v>423</v>
      </c>
    </row>
    <row r="205" spans="1:7">
      <c r="A205" t="str">
        <f t="shared" si="3"/>
        <v>Slovakia</v>
      </c>
      <c r="B205" s="4" t="s">
        <v>424</v>
      </c>
      <c r="C205" s="5">
        <v>703</v>
      </c>
      <c r="D205" s="5" t="s">
        <v>425</v>
      </c>
      <c r="E205" s="4" t="s">
        <v>424</v>
      </c>
      <c r="F205" s="19" t="s">
        <v>962</v>
      </c>
      <c r="G205" s="5" t="s">
        <v>425</v>
      </c>
    </row>
    <row r="206" spans="1:7">
      <c r="A206" t="str">
        <f t="shared" si="3"/>
        <v>Slovenia</v>
      </c>
      <c r="B206" s="4" t="s">
        <v>426</v>
      </c>
      <c r="C206" s="5">
        <v>705</v>
      </c>
      <c r="D206" s="5" t="s">
        <v>427</v>
      </c>
      <c r="E206" s="4" t="s">
        <v>426</v>
      </c>
      <c r="F206" s="19" t="s">
        <v>963</v>
      </c>
      <c r="G206" s="5" t="s">
        <v>427</v>
      </c>
    </row>
    <row r="207" spans="1:7">
      <c r="A207" t="str">
        <f t="shared" si="3"/>
        <v>Solomon Islands</v>
      </c>
      <c r="B207" s="4" t="s">
        <v>45</v>
      </c>
      <c r="C207" s="5">
        <v>90</v>
      </c>
      <c r="D207" s="5" t="s">
        <v>428</v>
      </c>
      <c r="E207" s="4" t="s">
        <v>45</v>
      </c>
      <c r="F207" s="19" t="s">
        <v>964</v>
      </c>
      <c r="G207" s="5" t="s">
        <v>428</v>
      </c>
    </row>
    <row r="208" spans="1:7">
      <c r="A208" t="str">
        <f t="shared" si="3"/>
        <v>Somalia</v>
      </c>
      <c r="B208" s="4" t="s">
        <v>429</v>
      </c>
      <c r="C208" s="5">
        <v>706</v>
      </c>
      <c r="D208" s="5" t="s">
        <v>430</v>
      </c>
      <c r="E208" s="4" t="s">
        <v>429</v>
      </c>
      <c r="F208" s="19" t="s">
        <v>965</v>
      </c>
      <c r="G208" s="5" t="s">
        <v>430</v>
      </c>
    </row>
    <row r="209" spans="1:7">
      <c r="A209" t="str">
        <f t="shared" si="3"/>
        <v>South Africa</v>
      </c>
      <c r="B209" s="4" t="s">
        <v>431</v>
      </c>
      <c r="C209" s="5">
        <v>710</v>
      </c>
      <c r="D209" s="5" t="s">
        <v>432</v>
      </c>
      <c r="E209" s="4" t="s">
        <v>431</v>
      </c>
      <c r="F209" s="19" t="s">
        <v>966</v>
      </c>
      <c r="G209" s="5" t="s">
        <v>432</v>
      </c>
    </row>
    <row r="210" spans="1:7" ht="28.5">
      <c r="A210" t="str">
        <f t="shared" si="3"/>
        <v>South Georgia and the South Sandwich Islands</v>
      </c>
      <c r="B210" s="4" t="s">
        <v>433</v>
      </c>
      <c r="C210" s="5">
        <v>239</v>
      </c>
      <c r="D210" s="5" t="s">
        <v>434</v>
      </c>
      <c r="E210" s="4" t="s">
        <v>433</v>
      </c>
      <c r="F210" s="19" t="s">
        <v>967</v>
      </c>
      <c r="G210" s="5" t="s">
        <v>434</v>
      </c>
    </row>
    <row r="211" spans="1:7">
      <c r="A211" t="str">
        <f t="shared" si="3"/>
        <v>South Sudan</v>
      </c>
      <c r="B211" s="4" t="s">
        <v>435</v>
      </c>
      <c r="C211" s="5">
        <v>728</v>
      </c>
      <c r="D211" s="5" t="s">
        <v>436</v>
      </c>
      <c r="E211" s="4" t="s">
        <v>435</v>
      </c>
      <c r="F211" s="19" t="s">
        <v>968</v>
      </c>
      <c r="G211" s="5" t="s">
        <v>436</v>
      </c>
    </row>
    <row r="212" spans="1:7">
      <c r="A212" t="str">
        <f t="shared" si="3"/>
        <v>Spain</v>
      </c>
      <c r="B212" s="4" t="s">
        <v>437</v>
      </c>
      <c r="C212" s="5">
        <v>724</v>
      </c>
      <c r="D212" s="5" t="s">
        <v>438</v>
      </c>
      <c r="E212" s="4" t="s">
        <v>437</v>
      </c>
      <c r="F212" s="19" t="s">
        <v>969</v>
      </c>
      <c r="G212" s="5" t="s">
        <v>438</v>
      </c>
    </row>
    <row r="213" spans="1:7">
      <c r="A213" t="str">
        <f t="shared" si="3"/>
        <v>Sri Lanka</v>
      </c>
      <c r="B213" s="4" t="s">
        <v>46</v>
      </c>
      <c r="C213" s="5">
        <v>144</v>
      </c>
      <c r="D213" s="5" t="s">
        <v>439</v>
      </c>
      <c r="E213" s="4" t="s">
        <v>46</v>
      </c>
      <c r="F213" s="19" t="s">
        <v>970</v>
      </c>
      <c r="G213" s="5" t="s">
        <v>439</v>
      </c>
    </row>
    <row r="214" spans="1:7">
      <c r="A214" t="str">
        <f t="shared" si="3"/>
        <v>State of Palestine</v>
      </c>
      <c r="B214" s="4" t="s">
        <v>440</v>
      </c>
      <c r="C214" s="5">
        <v>275</v>
      </c>
      <c r="D214" s="5" t="s">
        <v>441</v>
      </c>
      <c r="E214" s="4" t="s">
        <v>440</v>
      </c>
      <c r="F214" s="19" t="s">
        <v>929</v>
      </c>
      <c r="G214" s="5" t="s">
        <v>441</v>
      </c>
    </row>
    <row r="215" spans="1:7">
      <c r="A215" t="str">
        <f t="shared" si="3"/>
        <v>Sudan</v>
      </c>
      <c r="B215" s="4" t="s">
        <v>442</v>
      </c>
      <c r="C215" s="5">
        <v>729</v>
      </c>
      <c r="D215" s="5" t="s">
        <v>443</v>
      </c>
      <c r="E215" s="4" t="s">
        <v>442</v>
      </c>
      <c r="F215" s="19" t="s">
        <v>971</v>
      </c>
      <c r="G215" s="5" t="s">
        <v>443</v>
      </c>
    </row>
    <row r="216" spans="1:7">
      <c r="A216" t="str">
        <f t="shared" si="3"/>
        <v>Suriname</v>
      </c>
      <c r="B216" s="4" t="s">
        <v>444</v>
      </c>
      <c r="C216" s="5">
        <v>740</v>
      </c>
      <c r="D216" s="5" t="s">
        <v>445</v>
      </c>
      <c r="E216" s="4" t="s">
        <v>444</v>
      </c>
      <c r="F216" s="19" t="s">
        <v>972</v>
      </c>
      <c r="G216" s="5" t="s">
        <v>445</v>
      </c>
    </row>
    <row r="217" spans="1:7" ht="28.5">
      <c r="A217" t="str">
        <f t="shared" si="3"/>
        <v>Svalbard and Jan Mayen Islands</v>
      </c>
      <c r="B217" s="4" t="s">
        <v>446</v>
      </c>
      <c r="C217" s="5">
        <v>744</v>
      </c>
      <c r="D217" s="5" t="s">
        <v>447</v>
      </c>
      <c r="E217" s="4" t="s">
        <v>446</v>
      </c>
      <c r="F217" s="19" t="s">
        <v>973</v>
      </c>
      <c r="G217" s="5" t="s">
        <v>447</v>
      </c>
    </row>
    <row r="218" spans="1:7">
      <c r="A218" t="str">
        <f t="shared" si="3"/>
        <v>Sweden</v>
      </c>
      <c r="B218" s="4" t="s">
        <v>448</v>
      </c>
      <c r="C218" s="5">
        <v>752</v>
      </c>
      <c r="D218" s="5" t="s">
        <v>449</v>
      </c>
      <c r="E218" s="4" t="s">
        <v>448</v>
      </c>
      <c r="F218" s="19" t="s">
        <v>974</v>
      </c>
      <c r="G218" s="5" t="s">
        <v>449</v>
      </c>
    </row>
    <row r="219" spans="1:7">
      <c r="A219" t="str">
        <f t="shared" si="3"/>
        <v>Switzerland</v>
      </c>
      <c r="B219" s="4" t="s">
        <v>450</v>
      </c>
      <c r="C219" s="5">
        <v>756</v>
      </c>
      <c r="D219" s="5" t="s">
        <v>451</v>
      </c>
      <c r="E219" s="4" t="s">
        <v>450</v>
      </c>
      <c r="F219" s="19" t="s">
        <v>975</v>
      </c>
      <c r="G219" s="5" t="s">
        <v>451</v>
      </c>
    </row>
    <row r="220" spans="1:7">
      <c r="A220" t="str">
        <f t="shared" si="3"/>
        <v>Syrian Arab Republic</v>
      </c>
      <c r="B220" s="4" t="s">
        <v>452</v>
      </c>
      <c r="C220" s="5">
        <v>760</v>
      </c>
      <c r="D220" s="5" t="s">
        <v>453</v>
      </c>
      <c r="E220" s="4" t="s">
        <v>452</v>
      </c>
      <c r="F220" s="19" t="s">
        <v>976</v>
      </c>
      <c r="G220" s="5" t="s">
        <v>453</v>
      </c>
    </row>
    <row r="221" spans="1:7">
      <c r="A221" t="str">
        <f t="shared" si="3"/>
        <v>Tajikistan</v>
      </c>
      <c r="B221" s="4" t="s">
        <v>47</v>
      </c>
      <c r="C221" s="5">
        <v>762</v>
      </c>
      <c r="D221" s="5" t="s">
        <v>454</v>
      </c>
      <c r="E221" s="4" t="s">
        <v>47</v>
      </c>
      <c r="F221" s="19" t="s">
        <v>978</v>
      </c>
      <c r="G221" s="5" t="s">
        <v>454</v>
      </c>
    </row>
    <row r="222" spans="1:7">
      <c r="A222" t="str">
        <f t="shared" si="3"/>
        <v>Thailand</v>
      </c>
      <c r="B222" s="4" t="s">
        <v>48</v>
      </c>
      <c r="C222" s="5">
        <v>764</v>
      </c>
      <c r="D222" s="5" t="s">
        <v>455</v>
      </c>
      <c r="E222" s="4" t="s">
        <v>48</v>
      </c>
      <c r="F222" s="19" t="s">
        <v>980</v>
      </c>
      <c r="G222" s="5" t="s">
        <v>455</v>
      </c>
    </row>
    <row r="223" spans="1:7">
      <c r="A223" t="str">
        <f t="shared" si="3"/>
        <v>Timor-Leste</v>
      </c>
      <c r="B223" s="4" t="s">
        <v>49</v>
      </c>
      <c r="C223" s="5">
        <v>626</v>
      </c>
      <c r="D223" s="5" t="s">
        <v>456</v>
      </c>
      <c r="E223" s="4" t="s">
        <v>49</v>
      </c>
      <c r="F223" s="19" t="s">
        <v>698</v>
      </c>
      <c r="G223" s="5" t="s">
        <v>456</v>
      </c>
    </row>
    <row r="224" spans="1:7">
      <c r="A224" t="str">
        <f t="shared" si="3"/>
        <v>Togo</v>
      </c>
      <c r="B224" s="4" t="s">
        <v>457</v>
      </c>
      <c r="C224" s="5">
        <v>768</v>
      </c>
      <c r="D224" s="5" t="s">
        <v>458</v>
      </c>
      <c r="E224" s="4" t="s">
        <v>457</v>
      </c>
      <c r="F224" s="19" t="s">
        <v>981</v>
      </c>
      <c r="G224" s="5" t="s">
        <v>458</v>
      </c>
    </row>
    <row r="225" spans="1:7">
      <c r="A225" t="str">
        <f t="shared" si="3"/>
        <v>Tokelau</v>
      </c>
      <c r="B225" s="4" t="s">
        <v>459</v>
      </c>
      <c r="C225" s="5">
        <v>772</v>
      </c>
      <c r="D225" s="5" t="s">
        <v>460</v>
      </c>
      <c r="E225" s="4" t="s">
        <v>459</v>
      </c>
      <c r="F225" s="19" t="s">
        <v>982</v>
      </c>
      <c r="G225" s="5" t="s">
        <v>460</v>
      </c>
    </row>
    <row r="226" spans="1:7">
      <c r="A226" t="str">
        <f t="shared" si="3"/>
        <v>Tonga</v>
      </c>
      <c r="B226" s="4" t="s">
        <v>50</v>
      </c>
      <c r="C226" s="5">
        <v>776</v>
      </c>
      <c r="D226" s="5" t="s">
        <v>461</v>
      </c>
      <c r="E226" s="4" t="s">
        <v>50</v>
      </c>
      <c r="F226" s="19" t="s">
        <v>983</v>
      </c>
      <c r="G226" s="5" t="s">
        <v>461</v>
      </c>
    </row>
    <row r="227" spans="1:7">
      <c r="A227" t="str">
        <f t="shared" si="3"/>
        <v>Trinidad and Tobago</v>
      </c>
      <c r="B227" s="4" t="s">
        <v>462</v>
      </c>
      <c r="C227" s="5">
        <v>780</v>
      </c>
      <c r="D227" s="5" t="s">
        <v>463</v>
      </c>
      <c r="E227" s="4" t="s">
        <v>462</v>
      </c>
      <c r="F227" s="19" t="s">
        <v>984</v>
      </c>
      <c r="G227" s="5" t="s">
        <v>463</v>
      </c>
    </row>
    <row r="228" spans="1:7">
      <c r="A228" t="str">
        <f t="shared" si="3"/>
        <v>Tunisia</v>
      </c>
      <c r="B228" s="4" t="s">
        <v>464</v>
      </c>
      <c r="C228" s="5">
        <v>788</v>
      </c>
      <c r="D228" s="5" t="s">
        <v>465</v>
      </c>
      <c r="E228" s="4" t="s">
        <v>464</v>
      </c>
      <c r="F228" s="19" t="s">
        <v>985</v>
      </c>
      <c r="G228" s="5" t="s">
        <v>465</v>
      </c>
    </row>
    <row r="229" spans="1:7">
      <c r="A229" t="str">
        <f t="shared" si="3"/>
        <v>Turkey</v>
      </c>
      <c r="B229" s="4" t="s">
        <v>51</v>
      </c>
      <c r="C229" s="5">
        <v>792</v>
      </c>
      <c r="D229" s="5" t="s">
        <v>466</v>
      </c>
      <c r="E229" s="4" t="s">
        <v>51</v>
      </c>
      <c r="F229" s="19" t="s">
        <v>986</v>
      </c>
      <c r="G229" s="5" t="s">
        <v>466</v>
      </c>
    </row>
    <row r="230" spans="1:7">
      <c r="A230" t="str">
        <f t="shared" si="3"/>
        <v>Turkmenistan</v>
      </c>
      <c r="B230" s="4" t="s">
        <v>52</v>
      </c>
      <c r="C230" s="5">
        <v>795</v>
      </c>
      <c r="D230" s="5" t="s">
        <v>467</v>
      </c>
      <c r="E230" s="4" t="s">
        <v>52</v>
      </c>
      <c r="F230" s="19" t="s">
        <v>987</v>
      </c>
      <c r="G230" s="5" t="s">
        <v>467</v>
      </c>
    </row>
    <row r="231" spans="1:7">
      <c r="A231" t="str">
        <f t="shared" si="3"/>
        <v>Turks and Caicos Islands</v>
      </c>
      <c r="B231" s="4" t="s">
        <v>468</v>
      </c>
      <c r="C231" s="5">
        <v>796</v>
      </c>
      <c r="D231" s="5" t="s">
        <v>469</v>
      </c>
      <c r="E231" s="4" t="s">
        <v>468</v>
      </c>
      <c r="F231" s="19" t="s">
        <v>988</v>
      </c>
      <c r="G231" s="5" t="s">
        <v>469</v>
      </c>
    </row>
    <row r="232" spans="1:7">
      <c r="A232" t="str">
        <f t="shared" si="3"/>
        <v>Tuvalu</v>
      </c>
      <c r="B232" s="4" t="s">
        <v>53</v>
      </c>
      <c r="C232" s="5">
        <v>798</v>
      </c>
      <c r="D232" s="5" t="s">
        <v>470</v>
      </c>
      <c r="E232" s="4" t="s">
        <v>53</v>
      </c>
      <c r="F232" s="19" t="s">
        <v>989</v>
      </c>
      <c r="G232" s="5" t="s">
        <v>470</v>
      </c>
    </row>
    <row r="233" spans="1:7">
      <c r="A233" t="str">
        <f t="shared" si="3"/>
        <v>Uganda</v>
      </c>
      <c r="B233" s="4" t="s">
        <v>471</v>
      </c>
      <c r="C233" s="5">
        <v>800</v>
      </c>
      <c r="D233" s="5" t="s">
        <v>472</v>
      </c>
      <c r="E233" s="4" t="s">
        <v>471</v>
      </c>
      <c r="F233" s="19" t="s">
        <v>990</v>
      </c>
      <c r="G233" s="5" t="s">
        <v>472</v>
      </c>
    </row>
    <row r="234" spans="1:7">
      <c r="A234" t="str">
        <f t="shared" si="3"/>
        <v>Ukraine</v>
      </c>
      <c r="B234" s="4" t="s">
        <v>473</v>
      </c>
      <c r="C234" s="5">
        <v>804</v>
      </c>
      <c r="D234" s="5" t="s">
        <v>474</v>
      </c>
      <c r="E234" s="4" t="s">
        <v>473</v>
      </c>
      <c r="F234" s="19" t="s">
        <v>991</v>
      </c>
      <c r="G234" s="5" t="s">
        <v>474</v>
      </c>
    </row>
    <row r="235" spans="1:7">
      <c r="A235" t="str">
        <f t="shared" si="3"/>
        <v>United Arab Emirates</v>
      </c>
      <c r="B235" s="4" t="s">
        <v>475</v>
      </c>
      <c r="C235" s="5">
        <v>784</v>
      </c>
      <c r="D235" s="5" t="s">
        <v>476</v>
      </c>
      <c r="E235" s="4" t="s">
        <v>475</v>
      </c>
      <c r="F235" s="19" t="s">
        <v>992</v>
      </c>
      <c r="G235" s="5" t="s">
        <v>476</v>
      </c>
    </row>
    <row r="236" spans="1:7" ht="28.5">
      <c r="A236" t="str">
        <f t="shared" si="3"/>
        <v>United Kingdom of Great Britain and Northern Ireland</v>
      </c>
      <c r="B236" s="4" t="s">
        <v>477</v>
      </c>
      <c r="C236" s="5">
        <v>826</v>
      </c>
      <c r="D236" s="5" t="s">
        <v>478</v>
      </c>
      <c r="E236" s="4" t="s">
        <v>477</v>
      </c>
      <c r="F236" s="19" t="s">
        <v>993</v>
      </c>
      <c r="G236" s="5" t="s">
        <v>478</v>
      </c>
    </row>
    <row r="237" spans="1:7">
      <c r="A237" t="str">
        <f t="shared" si="3"/>
        <v>United Republic of Tanzania</v>
      </c>
      <c r="B237" s="4" t="s">
        <v>479</v>
      </c>
      <c r="C237" s="5">
        <v>834</v>
      </c>
      <c r="D237" s="5" t="s">
        <v>480</v>
      </c>
      <c r="E237" s="4" t="s">
        <v>479</v>
      </c>
      <c r="F237" s="19" t="s">
        <v>979</v>
      </c>
      <c r="G237" s="5" t="s">
        <v>480</v>
      </c>
    </row>
    <row r="238" spans="1:7" ht="28.5">
      <c r="A238" t="str">
        <f t="shared" si="3"/>
        <v>United States Minor Outlying Islands</v>
      </c>
      <c r="B238" s="4" t="s">
        <v>481</v>
      </c>
      <c r="C238" s="5">
        <v>581</v>
      </c>
      <c r="D238" s="5" t="s">
        <v>482</v>
      </c>
      <c r="E238" s="4" t="s">
        <v>481</v>
      </c>
      <c r="F238" s="19" t="s">
        <v>994</v>
      </c>
      <c r="G238" s="5" t="s">
        <v>482</v>
      </c>
    </row>
    <row r="239" spans="1:7">
      <c r="A239" t="str">
        <f t="shared" si="3"/>
        <v>United States of America</v>
      </c>
      <c r="B239" s="4" t="s">
        <v>483</v>
      </c>
      <c r="C239" s="5">
        <v>840</v>
      </c>
      <c r="D239" s="5" t="s">
        <v>484</v>
      </c>
      <c r="E239" s="4" t="s">
        <v>483</v>
      </c>
      <c r="F239" s="19" t="s">
        <v>995</v>
      </c>
      <c r="G239" s="5" t="s">
        <v>484</v>
      </c>
    </row>
    <row r="240" spans="1:7">
      <c r="A240" t="str">
        <f t="shared" si="3"/>
        <v>United States Virgin Islands</v>
      </c>
      <c r="B240" s="4" t="s">
        <v>485</v>
      </c>
      <c r="C240" s="5">
        <v>850</v>
      </c>
      <c r="D240" s="5" t="s">
        <v>486</v>
      </c>
      <c r="E240" s="4" t="s">
        <v>485</v>
      </c>
      <c r="F240" s="19" t="s">
        <v>1002</v>
      </c>
      <c r="G240" s="5" t="s">
        <v>486</v>
      </c>
    </row>
    <row r="241" spans="1:8">
      <c r="A241" t="str">
        <f t="shared" si="3"/>
        <v>Uruguay</v>
      </c>
      <c r="B241" s="4" t="s">
        <v>487</v>
      </c>
      <c r="C241" s="5">
        <v>858</v>
      </c>
      <c r="D241" s="5" t="s">
        <v>488</v>
      </c>
      <c r="E241" s="4" t="s">
        <v>487</v>
      </c>
      <c r="F241" s="19" t="s">
        <v>996</v>
      </c>
      <c r="G241" s="5" t="s">
        <v>488</v>
      </c>
    </row>
    <row r="242" spans="1:8">
      <c r="A242" t="str">
        <f t="shared" si="3"/>
        <v>Uzbekistan</v>
      </c>
      <c r="B242" s="4" t="s">
        <v>54</v>
      </c>
      <c r="C242" s="5">
        <v>860</v>
      </c>
      <c r="D242" s="5" t="s">
        <v>489</v>
      </c>
      <c r="E242" s="4" t="s">
        <v>54</v>
      </c>
      <c r="F242" s="19" t="s">
        <v>997</v>
      </c>
      <c r="G242" s="5" t="s">
        <v>489</v>
      </c>
    </row>
    <row r="243" spans="1:8">
      <c r="A243" t="str">
        <f t="shared" si="3"/>
        <v>Vanuatu</v>
      </c>
      <c r="B243" s="4" t="s">
        <v>55</v>
      </c>
      <c r="C243" s="5">
        <v>548</v>
      </c>
      <c r="D243" s="5" t="s">
        <v>490</v>
      </c>
      <c r="E243" s="4" t="s">
        <v>55</v>
      </c>
      <c r="F243" s="19" t="s">
        <v>998</v>
      </c>
      <c r="G243" s="5" t="s">
        <v>490</v>
      </c>
    </row>
    <row r="244" spans="1:8" ht="28.5">
      <c r="A244" t="str">
        <f t="shared" si="3"/>
        <v>Venezuela (Bolivarian Republic of)</v>
      </c>
      <c r="B244" s="4" t="s">
        <v>491</v>
      </c>
      <c r="C244" s="5">
        <v>862</v>
      </c>
      <c r="D244" s="5" t="s">
        <v>492</v>
      </c>
      <c r="E244" s="4" t="s">
        <v>491</v>
      </c>
      <c r="F244" s="19" t="s">
        <v>999</v>
      </c>
      <c r="G244" s="5" t="s">
        <v>492</v>
      </c>
    </row>
    <row r="245" spans="1:8">
      <c r="A245" t="str">
        <f t="shared" si="3"/>
        <v>Viet Nam</v>
      </c>
      <c r="B245" s="4" t="s">
        <v>56</v>
      </c>
      <c r="C245" s="5">
        <v>704</v>
      </c>
      <c r="D245" s="5" t="s">
        <v>493</v>
      </c>
      <c r="E245" s="4" t="s">
        <v>56</v>
      </c>
      <c r="F245" s="19" t="s">
        <v>1000</v>
      </c>
      <c r="G245" s="5" t="s">
        <v>493</v>
      </c>
    </row>
    <row r="246" spans="1:8">
      <c r="A246" t="str">
        <f t="shared" si="3"/>
        <v>Wallis and Futuna Islands</v>
      </c>
      <c r="B246" s="4" t="s">
        <v>494</v>
      </c>
      <c r="C246" s="5">
        <v>876</v>
      </c>
      <c r="D246" s="5" t="s">
        <v>495</v>
      </c>
      <c r="E246" s="4" t="s">
        <v>494</v>
      </c>
      <c r="F246" s="19" t="s">
        <v>1003</v>
      </c>
      <c r="G246" s="5" t="s">
        <v>495</v>
      </c>
    </row>
    <row r="247" spans="1:8">
      <c r="A247" t="str">
        <f t="shared" si="3"/>
        <v>Western Sahara</v>
      </c>
      <c r="B247" s="4" t="s">
        <v>496</v>
      </c>
      <c r="C247" s="5">
        <v>732</v>
      </c>
      <c r="D247" s="5" t="s">
        <v>497</v>
      </c>
      <c r="E247" s="4" t="s">
        <v>496</v>
      </c>
      <c r="F247" s="19" t="s">
        <v>1004</v>
      </c>
      <c r="G247" s="5" t="s">
        <v>497</v>
      </c>
    </row>
    <row r="248" spans="1:8">
      <c r="A248" t="str">
        <f t="shared" si="3"/>
        <v>Yemen</v>
      </c>
      <c r="B248" s="4" t="s">
        <v>498</v>
      </c>
      <c r="C248" s="5">
        <v>887</v>
      </c>
      <c r="D248" s="5" t="s">
        <v>499</v>
      </c>
      <c r="E248" s="4" t="s">
        <v>498</v>
      </c>
      <c r="F248" s="19" t="s">
        <v>1005</v>
      </c>
      <c r="G248" s="5" t="s">
        <v>499</v>
      </c>
    </row>
    <row r="249" spans="1:8">
      <c r="A249" t="str">
        <f t="shared" si="3"/>
        <v>Zambia</v>
      </c>
      <c r="B249" s="4" t="s">
        <v>500</v>
      </c>
      <c r="C249" s="5">
        <v>894</v>
      </c>
      <c r="D249" s="5" t="s">
        <v>501</v>
      </c>
      <c r="E249" s="4" t="s">
        <v>500</v>
      </c>
      <c r="F249" s="19" t="s">
        <v>1006</v>
      </c>
      <c r="G249" s="5" t="s">
        <v>501</v>
      </c>
    </row>
    <row r="250" spans="1:8">
      <c r="A250" t="str">
        <f t="shared" si="3"/>
        <v>Zimbabwe</v>
      </c>
      <c r="B250" s="4" t="s">
        <v>502</v>
      </c>
      <c r="C250" s="5">
        <v>716</v>
      </c>
      <c r="D250" s="5" t="s">
        <v>503</v>
      </c>
      <c r="E250" s="4" t="s">
        <v>502</v>
      </c>
      <c r="F250" s="19" t="s">
        <v>1007</v>
      </c>
      <c r="G250" s="5" t="s">
        <v>503</v>
      </c>
    </row>
    <row r="251" spans="1:8">
      <c r="D251" s="5" t="s">
        <v>667</v>
      </c>
      <c r="E251" s="4" t="s">
        <v>721</v>
      </c>
      <c r="F251" s="19" t="s">
        <v>977</v>
      </c>
      <c r="G251" s="5" t="s">
        <v>667</v>
      </c>
    </row>
    <row r="252" spans="1:8">
      <c r="E252" s="4" t="s">
        <v>661</v>
      </c>
      <c r="F252" t="s">
        <v>1011</v>
      </c>
      <c r="G252" s="5" t="s">
        <v>662</v>
      </c>
    </row>
    <row r="253" spans="1:8" ht="15.75">
      <c r="E253" s="43" t="s">
        <v>646</v>
      </c>
      <c r="G253" s="5" t="s">
        <v>108</v>
      </c>
      <c r="H253" s="19"/>
    </row>
    <row r="254" spans="1:8" ht="15.75">
      <c r="E254" s="43" t="s">
        <v>1181</v>
      </c>
      <c r="G254" s="5" t="s">
        <v>112</v>
      </c>
      <c r="H254" s="19"/>
    </row>
    <row r="255" spans="1:8" ht="15.75">
      <c r="E255" s="43" t="s">
        <v>647</v>
      </c>
      <c r="G255" s="5" t="s">
        <v>123</v>
      </c>
      <c r="H255" s="19"/>
    </row>
    <row r="256" spans="1:8" ht="15.75">
      <c r="E256" s="43" t="s">
        <v>649</v>
      </c>
      <c r="G256" s="5" t="s">
        <v>178</v>
      </c>
      <c r="H256" s="19"/>
    </row>
    <row r="257" spans="5:8" ht="15.75">
      <c r="E257" s="43" t="s">
        <v>1180</v>
      </c>
      <c r="G257" s="5" t="s">
        <v>159</v>
      </c>
      <c r="H257" s="19"/>
    </row>
    <row r="258" spans="5:8" ht="15.75">
      <c r="E258" s="43" t="s">
        <v>1179</v>
      </c>
      <c r="G258" s="5" t="s">
        <v>164</v>
      </c>
      <c r="H258" s="19"/>
    </row>
    <row r="259" spans="5:8" ht="15.75">
      <c r="E259" s="43" t="s">
        <v>1178</v>
      </c>
      <c r="G259" s="5" t="s">
        <v>174</v>
      </c>
      <c r="H259" s="19"/>
    </row>
    <row r="260" spans="5:8" ht="15.75">
      <c r="E260" s="43" t="s">
        <v>1177</v>
      </c>
      <c r="G260" s="5" t="s">
        <v>194</v>
      </c>
      <c r="H260" s="19"/>
    </row>
    <row r="261" spans="5:8" ht="15.75">
      <c r="E261" s="43" t="s">
        <v>1161</v>
      </c>
      <c r="G261" s="5" t="s">
        <v>220</v>
      </c>
      <c r="H261" s="19"/>
    </row>
    <row r="262" spans="5:8" ht="15.75">
      <c r="E262" s="43" t="s">
        <v>1176</v>
      </c>
      <c r="G262" s="5" t="s">
        <v>244</v>
      </c>
      <c r="H262" s="19"/>
    </row>
    <row r="263" spans="5:8" ht="15.75">
      <c r="E263" s="43" t="s">
        <v>653</v>
      </c>
      <c r="G263" s="5" t="s">
        <v>147</v>
      </c>
      <c r="H263" s="19"/>
    </row>
    <row r="264" spans="5:8" ht="15.75">
      <c r="E264" s="43" t="s">
        <v>654</v>
      </c>
      <c r="G264" s="5" t="s">
        <v>261</v>
      </c>
      <c r="H264" s="19"/>
    </row>
    <row r="265" spans="5:8" ht="15.75">
      <c r="E265" s="43" t="s">
        <v>657</v>
      </c>
      <c r="G265" s="5" t="s">
        <v>286</v>
      </c>
      <c r="H265" s="19"/>
    </row>
    <row r="266" spans="5:8" ht="15.75">
      <c r="E266" s="43" t="s">
        <v>659</v>
      </c>
      <c r="G266" s="5" t="s">
        <v>383</v>
      </c>
      <c r="H266" s="19"/>
    </row>
    <row r="267" spans="5:8" ht="15.75">
      <c r="E267" s="43" t="s">
        <v>1175</v>
      </c>
      <c r="G267" s="5" t="s">
        <v>355</v>
      </c>
      <c r="H267" s="19"/>
    </row>
    <row r="268" spans="5:8" ht="15.75">
      <c r="E268" s="43" t="s">
        <v>1174</v>
      </c>
      <c r="G268" s="5" t="s">
        <v>365</v>
      </c>
      <c r="H268" s="19"/>
    </row>
    <row r="269" spans="5:8" ht="15.75">
      <c r="E269" s="43" t="s">
        <v>663</v>
      </c>
      <c r="G269" s="5" t="s">
        <v>388</v>
      </c>
      <c r="H269" s="19"/>
    </row>
    <row r="270" spans="5:8" ht="15.75">
      <c r="E270" s="43" t="s">
        <v>664</v>
      </c>
      <c r="G270" s="5" t="s">
        <v>425</v>
      </c>
      <c r="H270" s="19"/>
    </row>
    <row r="271" spans="5:8" ht="15.75">
      <c r="E271" s="43" t="s">
        <v>656</v>
      </c>
      <c r="G271" s="5" t="s">
        <v>381</v>
      </c>
      <c r="H271" s="19"/>
    </row>
    <row r="272" spans="5:8" ht="15.75">
      <c r="E272" s="43" t="s">
        <v>668</v>
      </c>
      <c r="G272" s="5" t="s">
        <v>480</v>
      </c>
      <c r="H272" s="19"/>
    </row>
    <row r="273" spans="5:8" ht="15.75">
      <c r="E273" s="43" t="s">
        <v>1173</v>
      </c>
      <c r="G273" s="5" t="s">
        <v>463</v>
      </c>
      <c r="H273" s="19"/>
    </row>
    <row r="274" spans="5:8" ht="15.75">
      <c r="E274" s="43" t="s">
        <v>1172</v>
      </c>
      <c r="G274" s="5" t="s">
        <v>476</v>
      </c>
      <c r="H274" s="19"/>
    </row>
    <row r="275" spans="5:8" ht="15.75">
      <c r="E275" s="43" t="s">
        <v>1157</v>
      </c>
      <c r="G275" s="5" t="s">
        <v>478</v>
      </c>
      <c r="H275" s="19"/>
    </row>
    <row r="276" spans="5:8" ht="15.75">
      <c r="E276" s="43" t="s">
        <v>669</v>
      </c>
      <c r="G276" s="5" t="s">
        <v>484</v>
      </c>
      <c r="H276" s="19"/>
    </row>
    <row r="277" spans="5:8" ht="15.75">
      <c r="E277" s="43" t="s">
        <v>671</v>
      </c>
      <c r="G277" s="5" t="s">
        <v>493</v>
      </c>
    </row>
    <row r="278" spans="5:8">
      <c r="E278" s="19" t="s">
        <v>1189</v>
      </c>
      <c r="G278" s="5" t="s">
        <v>667</v>
      </c>
    </row>
    <row r="279" spans="5:8">
      <c r="E279" s="19" t="s">
        <v>670</v>
      </c>
      <c r="G279" s="5" t="s">
        <v>492</v>
      </c>
    </row>
    <row r="280" spans="5:8">
      <c r="E280" s="19" t="s">
        <v>1188</v>
      </c>
      <c r="G280" s="5" t="s">
        <v>381</v>
      </c>
    </row>
    <row r="281" spans="5:8">
      <c r="E281" s="19" t="s">
        <v>650</v>
      </c>
      <c r="G281" s="5" t="s">
        <v>131</v>
      </c>
    </row>
    <row r="282" spans="5:8">
      <c r="E282" s="19" t="s">
        <v>678</v>
      </c>
      <c r="G282" s="5" t="s">
        <v>178</v>
      </c>
    </row>
    <row r="283" spans="5:8">
      <c r="E283" s="19" t="s">
        <v>648</v>
      </c>
      <c r="G283" s="5" t="s">
        <v>164</v>
      </c>
    </row>
    <row r="284" spans="5:8">
      <c r="E284" s="19" t="s">
        <v>651</v>
      </c>
      <c r="G284" s="5" t="s">
        <v>174</v>
      </c>
    </row>
    <row r="285" spans="5:8">
      <c r="E285" s="19" t="s">
        <v>1209</v>
      </c>
      <c r="G285" s="5" t="s">
        <v>456</v>
      </c>
    </row>
    <row r="286" spans="5:8">
      <c r="E286" s="19" t="s">
        <v>1208</v>
      </c>
      <c r="G286" s="5" t="s">
        <v>200</v>
      </c>
    </row>
    <row r="287" spans="5:8">
      <c r="E287" s="19" t="s">
        <v>1207</v>
      </c>
      <c r="G287" s="5" t="s">
        <v>176</v>
      </c>
    </row>
    <row r="288" spans="5:8">
      <c r="E288" s="19" t="s">
        <v>1069</v>
      </c>
      <c r="G288" s="5" t="s">
        <v>381</v>
      </c>
    </row>
    <row r="289" spans="5:8">
      <c r="E289" s="19" t="s">
        <v>1206</v>
      </c>
      <c r="G289" s="5" t="s">
        <v>286</v>
      </c>
    </row>
    <row r="290" spans="5:8">
      <c r="E290" s="19" t="s">
        <v>1156</v>
      </c>
      <c r="G290" s="5" t="s">
        <v>296</v>
      </c>
    </row>
    <row r="291" spans="5:8">
      <c r="E291" s="19" t="s">
        <v>658</v>
      </c>
      <c r="G291" s="5" t="s">
        <v>149</v>
      </c>
    </row>
    <row r="292" spans="5:8">
      <c r="E292" s="19" t="s">
        <v>1205</v>
      </c>
      <c r="G292" s="5" t="s">
        <v>324</v>
      </c>
    </row>
    <row r="293" spans="5:8">
      <c r="E293" s="19" t="s">
        <v>1160</v>
      </c>
      <c r="G293" s="5" t="s">
        <v>383</v>
      </c>
    </row>
    <row r="294" spans="5:8">
      <c r="E294" s="19" t="s">
        <v>1203</v>
      </c>
      <c r="G294" s="5" t="s">
        <v>355</v>
      </c>
      <c r="H294" s="19"/>
    </row>
    <row r="295" spans="5:8">
      <c r="E295" s="19" t="s">
        <v>1202</v>
      </c>
      <c r="G295" s="5" t="s">
        <v>362</v>
      </c>
      <c r="H295" s="19"/>
    </row>
    <row r="296" spans="5:8">
      <c r="E296" s="19" t="s">
        <v>1199</v>
      </c>
      <c r="G296" s="5" t="s">
        <v>480</v>
      </c>
      <c r="H296" s="19"/>
    </row>
    <row r="297" spans="5:8">
      <c r="E297" s="19" t="s">
        <v>652</v>
      </c>
      <c r="G297" s="5" t="s">
        <v>478</v>
      </c>
      <c r="H297" s="19"/>
    </row>
    <row r="298" spans="5:8">
      <c r="E298" s="19" t="s">
        <v>1222</v>
      </c>
      <c r="G298" s="5" t="s">
        <v>81</v>
      </c>
      <c r="H298" s="19"/>
    </row>
    <row r="299" spans="5:8">
      <c r="E299" s="19" t="s">
        <v>1194</v>
      </c>
      <c r="G299" s="5" t="s">
        <v>499</v>
      </c>
      <c r="H299" s="19"/>
    </row>
    <row r="300" spans="5:8">
      <c r="E300" s="52" t="s">
        <v>1244</v>
      </c>
      <c r="G300" s="5" t="s">
        <v>180</v>
      </c>
      <c r="H300" s="19"/>
    </row>
    <row r="301" spans="5:8">
      <c r="E301" s="52" t="s">
        <v>1245</v>
      </c>
      <c r="G301" s="5" t="s">
        <v>186</v>
      </c>
      <c r="H301" s="19"/>
    </row>
    <row r="302" spans="5:8">
      <c r="E302" s="52" t="s">
        <v>1253</v>
      </c>
      <c r="G302" s="5" t="s">
        <v>225</v>
      </c>
      <c r="H302" s="19"/>
    </row>
    <row r="303" spans="5:8">
      <c r="E303" s="52" t="s">
        <v>1257</v>
      </c>
      <c r="G303" s="5" t="s">
        <v>258</v>
      </c>
      <c r="H303" s="19"/>
    </row>
    <row r="304" spans="5:8">
      <c r="E304" s="52" t="s">
        <v>1260</v>
      </c>
      <c r="G304" s="5" t="s">
        <v>273</v>
      </c>
      <c r="H304" s="19"/>
    </row>
    <row r="305" spans="5:8">
      <c r="E305" s="52" t="s">
        <v>1261</v>
      </c>
      <c r="G305" s="5" t="s">
        <v>274</v>
      </c>
      <c r="H305" s="19"/>
    </row>
    <row r="306" spans="5:8">
      <c r="E306" s="52" t="s">
        <v>1268</v>
      </c>
      <c r="G306" s="5" t="s">
        <v>149</v>
      </c>
      <c r="H306" s="19"/>
    </row>
    <row r="307" spans="5:8">
      <c r="E307" s="52" t="s">
        <v>1269</v>
      </c>
      <c r="G307" s="5" t="s">
        <v>355</v>
      </c>
      <c r="H307" s="19"/>
    </row>
    <row r="308" spans="5:8">
      <c r="E308" s="52" t="s">
        <v>1299</v>
      </c>
      <c r="G308" s="5" t="s">
        <v>439</v>
      </c>
      <c r="H308" s="19"/>
    </row>
    <row r="309" spans="5:8">
      <c r="E309" s="52" t="s">
        <v>1302</v>
      </c>
      <c r="G309" s="5" t="s">
        <v>667</v>
      </c>
      <c r="H309" s="19"/>
    </row>
    <row r="310" spans="5:8">
      <c r="E310" s="52" t="s">
        <v>1305</v>
      </c>
      <c r="G310" s="5" t="s">
        <v>463</v>
      </c>
      <c r="H310" s="19"/>
    </row>
    <row r="311" spans="5:8">
      <c r="E311" s="52" t="s">
        <v>484</v>
      </c>
      <c r="G311" s="5" t="s">
        <v>484</v>
      </c>
    </row>
  </sheetData>
  <sheetProtection algorithmName="SHA-512" hashValue="HjS3b47G5Si/U7TNbsO6XmgHbhTqoCpoHCXeWVlViS0czoeV4Q7YxZT8JRR7R/qsf5GVoc9hgaf5VlLVGU/5ug==" saltValue="mCPj6IlS5TxfbvIWBcR3MA==" spinCount="100000" sheet="1" objects="1" scenarios="1"/>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K24"/>
  <sheetViews>
    <sheetView zoomScale="70" zoomScaleNormal="70" workbookViewId="0">
      <selection activeCell="E12" sqref="E12"/>
    </sheetView>
  </sheetViews>
  <sheetFormatPr defaultColWidth="8.85546875" defaultRowHeight="15"/>
  <cols>
    <col min="1" max="1" width="8.85546875" style="242"/>
    <col min="2" max="2" width="134.28515625" style="242" customWidth="1"/>
    <col min="3" max="16384" width="8.85546875" style="242"/>
  </cols>
  <sheetData>
    <row r="8" spans="2:11">
      <c r="B8" s="246" t="s">
        <v>1604</v>
      </c>
      <c r="C8" s="244"/>
      <c r="D8" s="244"/>
      <c r="E8" s="244"/>
      <c r="F8" s="244"/>
      <c r="G8" s="244"/>
      <c r="H8" s="244"/>
      <c r="I8" s="244"/>
      <c r="J8" s="244"/>
      <c r="K8" s="244"/>
    </row>
    <row r="9" spans="2:11">
      <c r="B9" s="247" t="s">
        <v>1600</v>
      </c>
      <c r="C9" s="245"/>
      <c r="D9" s="245"/>
      <c r="E9" s="245"/>
      <c r="F9" s="245"/>
      <c r="G9" s="245"/>
      <c r="H9" s="245"/>
      <c r="I9" s="245"/>
      <c r="J9" s="245"/>
      <c r="K9" s="245"/>
    </row>
    <row r="10" spans="2:11" ht="30">
      <c r="B10" s="250" t="s">
        <v>1605</v>
      </c>
      <c r="C10" s="245"/>
      <c r="D10" s="245"/>
      <c r="E10" s="245"/>
      <c r="F10" s="245"/>
      <c r="G10" s="245"/>
      <c r="H10" s="245"/>
      <c r="I10" s="245"/>
      <c r="J10" s="245"/>
      <c r="K10" s="245"/>
    </row>
    <row r="11" spans="2:11" ht="30" customHeight="1">
      <c r="B11" s="250" t="s">
        <v>1601</v>
      </c>
      <c r="C11" s="245"/>
      <c r="D11" s="245"/>
      <c r="E11" s="245"/>
      <c r="F11" s="245"/>
      <c r="G11" s="245"/>
      <c r="H11" s="245"/>
      <c r="I11" s="245"/>
      <c r="J11" s="245"/>
      <c r="K11" s="245"/>
    </row>
    <row r="12" spans="2:11" ht="189.6" customHeight="1">
      <c r="B12" s="248" t="s">
        <v>1606</v>
      </c>
      <c r="C12" s="243"/>
      <c r="D12" s="243"/>
      <c r="E12" s="243"/>
      <c r="F12" s="243"/>
      <c r="G12" s="243"/>
      <c r="H12" s="243"/>
      <c r="I12" s="243"/>
      <c r="J12" s="243"/>
      <c r="K12" s="243"/>
    </row>
    <row r="13" spans="2:11" ht="117.6" customHeight="1">
      <c r="B13" s="248" t="s">
        <v>1603</v>
      </c>
      <c r="C13" s="243"/>
      <c r="D13" s="243"/>
      <c r="E13" s="243"/>
      <c r="F13" s="243"/>
      <c r="G13" s="243"/>
      <c r="H13" s="243"/>
      <c r="I13" s="243"/>
      <c r="J13" s="243"/>
      <c r="K13" s="243"/>
    </row>
    <row r="14" spans="2:11" ht="130.15" customHeight="1">
      <c r="B14" s="249" t="s">
        <v>1602</v>
      </c>
      <c r="C14" s="243"/>
      <c r="D14" s="243"/>
      <c r="E14" s="243"/>
      <c r="F14" s="243"/>
      <c r="G14" s="243"/>
      <c r="H14" s="243"/>
      <c r="I14" s="243"/>
      <c r="J14" s="243"/>
      <c r="K14" s="243"/>
    </row>
    <row r="15" spans="2:11">
      <c r="B15" s="243"/>
      <c r="C15" s="243"/>
      <c r="D15" s="243"/>
      <c r="E15" s="243"/>
      <c r="F15" s="243"/>
      <c r="G15" s="243"/>
      <c r="H15" s="243"/>
      <c r="I15" s="243"/>
      <c r="J15" s="243"/>
      <c r="K15" s="243"/>
    </row>
    <row r="16" spans="2:11" ht="14.45" customHeight="1">
      <c r="C16" s="243"/>
      <c r="D16" s="243"/>
      <c r="E16" s="243"/>
      <c r="F16" s="243"/>
      <c r="G16" s="243"/>
      <c r="H16" s="243"/>
      <c r="I16" s="243"/>
      <c r="J16" s="243"/>
      <c r="K16" s="243"/>
    </row>
    <row r="17" spans="2:11">
      <c r="B17" s="243"/>
      <c r="C17" s="243"/>
      <c r="D17" s="243"/>
      <c r="E17" s="243"/>
      <c r="F17" s="243"/>
      <c r="G17" s="243"/>
      <c r="H17" s="243"/>
      <c r="I17" s="243"/>
      <c r="J17" s="243"/>
      <c r="K17" s="243"/>
    </row>
    <row r="18" spans="2:11">
      <c r="B18" s="243"/>
      <c r="C18" s="243"/>
      <c r="D18" s="243"/>
      <c r="E18" s="243"/>
      <c r="F18" s="243"/>
      <c r="G18" s="243"/>
      <c r="H18" s="243"/>
      <c r="I18" s="243"/>
      <c r="J18" s="243"/>
      <c r="K18" s="243"/>
    </row>
    <row r="19" spans="2:11">
      <c r="B19" s="243"/>
      <c r="C19" s="243"/>
      <c r="D19" s="243"/>
      <c r="E19" s="243"/>
      <c r="F19" s="243"/>
      <c r="G19" s="243"/>
      <c r="H19" s="243"/>
      <c r="I19" s="243"/>
      <c r="J19" s="243"/>
      <c r="K19" s="243"/>
    </row>
    <row r="20" spans="2:11">
      <c r="B20" s="243"/>
      <c r="C20" s="243"/>
      <c r="D20" s="243"/>
      <c r="E20" s="243"/>
      <c r="F20" s="243"/>
      <c r="G20" s="243"/>
      <c r="H20" s="243"/>
      <c r="I20" s="243"/>
      <c r="J20" s="243"/>
      <c r="K20" s="243"/>
    </row>
    <row r="21" spans="2:11">
      <c r="B21" s="243"/>
      <c r="C21" s="243"/>
      <c r="D21" s="243"/>
      <c r="E21" s="243"/>
      <c r="F21" s="243"/>
      <c r="G21" s="243"/>
      <c r="H21" s="243"/>
      <c r="I21" s="243"/>
      <c r="J21" s="243"/>
      <c r="K21" s="243"/>
    </row>
    <row r="22" spans="2:11">
      <c r="B22" s="243"/>
      <c r="C22" s="243"/>
      <c r="D22" s="243"/>
      <c r="E22" s="243"/>
      <c r="F22" s="243"/>
      <c r="G22" s="243"/>
      <c r="H22" s="243"/>
      <c r="I22" s="243"/>
      <c r="J22" s="243"/>
      <c r="K22" s="243"/>
    </row>
    <row r="23" spans="2:11">
      <c r="B23" s="243"/>
      <c r="C23" s="243"/>
      <c r="D23" s="243"/>
      <c r="E23" s="243"/>
      <c r="F23" s="243"/>
      <c r="G23" s="243"/>
      <c r="H23" s="243"/>
      <c r="I23" s="243"/>
      <c r="J23" s="243"/>
      <c r="K23" s="243"/>
    </row>
    <row r="24" spans="2:11">
      <c r="B24" s="243"/>
      <c r="C24" s="243"/>
      <c r="D24" s="243"/>
      <c r="E24" s="243"/>
      <c r="F24" s="243"/>
      <c r="G24" s="243"/>
      <c r="H24" s="243"/>
      <c r="I24" s="243"/>
      <c r="J24" s="243"/>
      <c r="K24" s="243"/>
    </row>
  </sheetData>
  <sheetProtection algorithmName="SHA-512" hashValue="3sdJYAgHqWZPeFbZtRvVmji7a1v2oSl4lmq6BDq8+HTiUR4i813v8dwJnXkhuEM8RMP/kbMtJ9Ya5bwAd3HbDQ==" saltValue="L+jZYb94YX9Xo8wnAO4MwQ=="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140"/>
  <sheetViews>
    <sheetView tabSelected="1" topLeftCell="A76" zoomScaleNormal="100" workbookViewId="0">
      <selection activeCell="B2" sqref="B2"/>
    </sheetView>
  </sheetViews>
  <sheetFormatPr defaultColWidth="8.7109375" defaultRowHeight="15"/>
  <cols>
    <col min="1" max="1" width="48.42578125" style="59" customWidth="1"/>
    <col min="2" max="3" width="39.140625" style="59" customWidth="1"/>
    <col min="4" max="4" width="28.7109375" style="59" bestFit="1" customWidth="1"/>
    <col min="5" max="5" width="8.28515625" style="59" bestFit="1" customWidth="1"/>
    <col min="6" max="6" width="8.7109375" style="59" bestFit="1" customWidth="1"/>
    <col min="7" max="7" width="8.7109375" style="59"/>
    <col min="8" max="8" width="8.28515625" style="59" customWidth="1"/>
    <col min="9" max="9" width="27.28515625" style="59" bestFit="1" customWidth="1"/>
    <col min="10" max="16384" width="8.7109375" style="59"/>
  </cols>
  <sheetData>
    <row r="1" spans="1:4">
      <c r="C1" s="61"/>
      <c r="D1" s="62" t="s">
        <v>507</v>
      </c>
    </row>
    <row r="2" spans="1:4" ht="26.25">
      <c r="A2" s="63" t="s">
        <v>1353</v>
      </c>
      <c r="B2" s="64" t="s">
        <v>13</v>
      </c>
      <c r="C2" s="65"/>
      <c r="D2" s="60" t="str">
        <f>INDEX(Data!B:B,MATCH(B2,Data!A:A,0))</f>
        <v>GEO</v>
      </c>
    </row>
    <row r="3" spans="1:4">
      <c r="B3" s="66"/>
      <c r="C3" s="67"/>
    </row>
    <row r="4" spans="1:4" ht="26.25">
      <c r="A4" s="68" t="s">
        <v>754</v>
      </c>
    </row>
    <row r="5" spans="1:4" ht="16.5" customHeight="1">
      <c r="A5" s="68"/>
    </row>
    <row r="6" spans="1:4" ht="16.5" customHeight="1">
      <c r="A6" s="68"/>
    </row>
    <row r="7" spans="1:4" ht="16.5" customHeight="1">
      <c r="A7" s="68"/>
    </row>
    <row r="8" spans="1:4" ht="16.5" customHeight="1">
      <c r="A8" s="68"/>
    </row>
    <row r="9" spans="1:4" ht="16.5" customHeight="1">
      <c r="A9" s="68"/>
    </row>
    <row r="10" spans="1:4" ht="16.5" customHeight="1">
      <c r="A10" s="68"/>
    </row>
    <row r="11" spans="1:4" ht="16.5" customHeight="1">
      <c r="A11" s="68"/>
    </row>
    <row r="12" spans="1:4" ht="16.5" customHeight="1">
      <c r="A12" s="68"/>
    </row>
    <row r="13" spans="1:4" ht="16.5" customHeight="1">
      <c r="A13" s="68"/>
    </row>
    <row r="14" spans="1:4" ht="16.5" customHeight="1">
      <c r="A14" s="68"/>
    </row>
    <row r="15" spans="1:4" ht="16.5" customHeight="1">
      <c r="A15" s="68"/>
    </row>
    <row r="26" spans="1:12" ht="26.25">
      <c r="A26" s="68" t="s">
        <v>1025</v>
      </c>
    </row>
    <row r="27" spans="1:12" ht="14.65" customHeight="1">
      <c r="D27" s="69"/>
      <c r="I27" s="69"/>
    </row>
    <row r="28" spans="1:12" ht="14.65" customHeight="1"/>
    <row r="29" spans="1:12" ht="14.65" customHeight="1">
      <c r="E29" s="66"/>
      <c r="F29" s="66"/>
      <c r="G29" s="66"/>
      <c r="J29" s="66"/>
      <c r="K29" s="66"/>
      <c r="L29" s="66"/>
    </row>
    <row r="30" spans="1:12" ht="14.65" customHeight="1">
      <c r="E30" s="66"/>
      <c r="F30" s="66"/>
      <c r="G30" s="66"/>
      <c r="J30" s="66"/>
      <c r="K30" s="66"/>
      <c r="L30" s="66"/>
    </row>
    <row r="31" spans="1:12" ht="14.65" customHeight="1">
      <c r="E31" s="66"/>
      <c r="F31" s="66"/>
      <c r="G31" s="66"/>
      <c r="J31" s="66"/>
      <c r="K31" s="66"/>
      <c r="L31" s="66"/>
    </row>
    <row r="32" spans="1:12" ht="14.65" customHeight="1">
      <c r="E32" s="66"/>
      <c r="F32" s="66"/>
      <c r="G32" s="66"/>
      <c r="J32" s="66"/>
      <c r="K32" s="66"/>
      <c r="L32" s="66"/>
    </row>
    <row r="33" spans="1:12" ht="14.65" customHeight="1">
      <c r="E33" s="66"/>
      <c r="F33" s="66"/>
      <c r="G33" s="66"/>
      <c r="J33" s="66"/>
      <c r="K33" s="66"/>
      <c r="L33" s="66"/>
    </row>
    <row r="34" spans="1:12" ht="14.65" customHeight="1">
      <c r="E34" s="66"/>
      <c r="F34" s="66"/>
      <c r="G34" s="66"/>
      <c r="J34" s="66"/>
      <c r="K34" s="66"/>
      <c r="L34" s="66"/>
    </row>
    <row r="45" spans="1:12">
      <c r="A45" s="61"/>
      <c r="B45" s="61"/>
      <c r="C45" s="70"/>
      <c r="D45" s="61"/>
      <c r="E45" s="61"/>
      <c r="F45" s="61"/>
      <c r="G45" s="61"/>
      <c r="H45" s="61"/>
    </row>
    <row r="46" spans="1:12">
      <c r="A46" s="61"/>
      <c r="B46" s="61"/>
      <c r="C46" s="70"/>
      <c r="D46" s="61"/>
      <c r="E46" s="61"/>
      <c r="F46" s="61"/>
      <c r="G46" s="61"/>
      <c r="H46" s="61"/>
    </row>
    <row r="47" spans="1:12">
      <c r="A47" s="61"/>
      <c r="B47" s="61"/>
      <c r="C47" s="70"/>
      <c r="D47" s="61"/>
      <c r="E47" s="61"/>
      <c r="F47" s="61"/>
      <c r="G47" s="61"/>
      <c r="H47" s="61"/>
    </row>
    <row r="48" spans="1:12">
      <c r="A48" s="61"/>
      <c r="B48" s="61"/>
      <c r="C48" s="70"/>
      <c r="D48" s="61"/>
      <c r="E48" s="61"/>
      <c r="F48" s="61"/>
      <c r="G48" s="61"/>
      <c r="H48" s="61"/>
    </row>
    <row r="49" spans="1:8">
      <c r="A49" s="61"/>
      <c r="B49" s="61"/>
      <c r="C49" s="70"/>
      <c r="D49" s="61"/>
      <c r="E49" s="61"/>
      <c r="F49" s="61"/>
      <c r="G49" s="61"/>
      <c r="H49" s="61"/>
    </row>
    <row r="50" spans="1:8">
      <c r="A50" s="61"/>
      <c r="B50" s="61"/>
      <c r="C50" s="70"/>
      <c r="D50" s="61"/>
      <c r="E50" s="61"/>
      <c r="F50" s="61"/>
      <c r="G50" s="61"/>
      <c r="H50" s="61"/>
    </row>
    <row r="51" spans="1:8">
      <c r="A51" s="61"/>
      <c r="B51" s="61"/>
      <c r="C51" s="70"/>
      <c r="D51" s="61"/>
      <c r="E51" s="61"/>
      <c r="F51" s="61"/>
      <c r="G51" s="61"/>
      <c r="H51" s="61"/>
    </row>
    <row r="52" spans="1:8">
      <c r="A52" s="61"/>
      <c r="B52" s="61"/>
      <c r="C52" s="70"/>
      <c r="D52" s="61"/>
      <c r="E52" s="61"/>
      <c r="F52" s="61"/>
      <c r="G52" s="61"/>
      <c r="H52" s="61"/>
    </row>
    <row r="53" spans="1:8">
      <c r="A53" s="61"/>
      <c r="B53" s="61"/>
      <c r="C53" s="70"/>
      <c r="D53" s="61"/>
      <c r="E53" s="61"/>
      <c r="F53" s="61"/>
      <c r="G53" s="61"/>
      <c r="H53" s="61"/>
    </row>
    <row r="54" spans="1:8">
      <c r="A54" s="61"/>
      <c r="B54" s="61"/>
      <c r="C54" s="70"/>
      <c r="D54" s="61"/>
      <c r="E54" s="61"/>
      <c r="F54" s="61"/>
      <c r="G54" s="61"/>
      <c r="H54" s="61"/>
    </row>
    <row r="55" spans="1:8" ht="26.25">
      <c r="A55" s="68" t="s">
        <v>1025</v>
      </c>
      <c r="B55" s="61"/>
      <c r="C55" s="70"/>
      <c r="D55" s="61"/>
      <c r="E55" s="61"/>
      <c r="F55" s="61"/>
      <c r="G55" s="61"/>
      <c r="H55" s="61"/>
    </row>
    <row r="56" spans="1:8">
      <c r="A56" s="61"/>
      <c r="B56" s="61"/>
      <c r="C56" s="70"/>
      <c r="D56" s="61"/>
      <c r="E56" s="61"/>
      <c r="F56" s="61"/>
      <c r="G56" s="61"/>
      <c r="H56" s="61"/>
    </row>
    <row r="57" spans="1:8">
      <c r="A57" s="61"/>
      <c r="B57" s="61"/>
      <c r="C57" s="70"/>
      <c r="D57" s="61"/>
      <c r="E57" s="61"/>
      <c r="F57" s="61"/>
      <c r="G57" s="61"/>
      <c r="H57" s="61"/>
    </row>
    <row r="58" spans="1:8">
      <c r="A58" s="61"/>
      <c r="B58" s="61"/>
      <c r="C58" s="70"/>
      <c r="D58" s="61"/>
      <c r="E58" s="61"/>
      <c r="F58" s="61"/>
      <c r="G58" s="61"/>
      <c r="H58" s="61"/>
    </row>
    <row r="59" spans="1:8">
      <c r="A59" s="61"/>
      <c r="B59" s="61"/>
      <c r="C59" s="70"/>
      <c r="D59" s="61"/>
      <c r="E59" s="61"/>
      <c r="F59" s="61"/>
      <c r="G59" s="61"/>
      <c r="H59" s="61"/>
    </row>
    <row r="60" spans="1:8">
      <c r="A60" s="61"/>
      <c r="B60" s="61"/>
      <c r="C60" s="70"/>
      <c r="D60" s="61"/>
      <c r="E60" s="61"/>
      <c r="F60" s="61"/>
      <c r="G60" s="61"/>
      <c r="H60" s="61"/>
    </row>
    <row r="61" spans="1:8">
      <c r="A61" s="61"/>
      <c r="B61" s="61"/>
      <c r="C61" s="70"/>
      <c r="D61" s="61"/>
      <c r="E61" s="61"/>
      <c r="F61" s="61"/>
      <c r="G61" s="61"/>
      <c r="H61" s="61"/>
    </row>
    <row r="62" spans="1:8">
      <c r="A62" s="61"/>
      <c r="B62" s="61"/>
      <c r="C62" s="70"/>
      <c r="D62" s="61"/>
      <c r="E62" s="61"/>
      <c r="F62" s="61"/>
      <c r="G62" s="61"/>
      <c r="H62" s="61"/>
    </row>
    <row r="63" spans="1:8">
      <c r="A63" s="61"/>
      <c r="B63" s="61"/>
      <c r="C63" s="70"/>
      <c r="D63" s="61"/>
      <c r="E63" s="61"/>
      <c r="F63" s="61"/>
      <c r="G63" s="61"/>
      <c r="H63" s="61"/>
    </row>
    <row r="64" spans="1:8">
      <c r="A64" s="61"/>
      <c r="B64" s="61"/>
      <c r="C64" s="70"/>
      <c r="D64" s="61"/>
      <c r="E64" s="61"/>
      <c r="F64" s="61"/>
      <c r="G64" s="61"/>
      <c r="H64" s="61"/>
    </row>
    <row r="65" spans="1:8">
      <c r="A65" s="61"/>
      <c r="B65" s="61"/>
      <c r="C65" s="70"/>
      <c r="D65" s="61"/>
      <c r="E65" s="61"/>
      <c r="F65" s="61"/>
      <c r="G65" s="61"/>
      <c r="H65" s="61"/>
    </row>
    <row r="66" spans="1:8">
      <c r="A66" s="61"/>
      <c r="B66" s="61"/>
      <c r="C66" s="70"/>
      <c r="D66" s="61"/>
      <c r="E66" s="61"/>
      <c r="F66" s="61"/>
      <c r="G66" s="61"/>
      <c r="H66" s="61"/>
    </row>
    <row r="67" spans="1:8">
      <c r="A67" s="61"/>
      <c r="B67" s="61"/>
      <c r="C67" s="70"/>
      <c r="D67" s="61"/>
      <c r="E67" s="61"/>
      <c r="F67" s="61"/>
      <c r="G67" s="61"/>
      <c r="H67" s="61"/>
    </row>
    <row r="68" spans="1:8">
      <c r="A68" s="61"/>
      <c r="B68" s="61"/>
      <c r="C68" s="70"/>
      <c r="D68" s="61"/>
      <c r="E68" s="61"/>
      <c r="F68" s="61"/>
      <c r="G68" s="61"/>
      <c r="H68" s="61"/>
    </row>
    <row r="69" spans="1:8">
      <c r="A69" s="61"/>
      <c r="B69" s="61"/>
      <c r="C69" s="70"/>
      <c r="D69" s="61"/>
      <c r="E69" s="61"/>
      <c r="F69" s="61"/>
      <c r="G69" s="61"/>
      <c r="H69" s="61"/>
    </row>
    <row r="70" spans="1:8">
      <c r="A70" s="61"/>
      <c r="B70" s="61"/>
      <c r="C70" s="70"/>
      <c r="D70" s="61"/>
      <c r="E70" s="61"/>
      <c r="F70" s="61"/>
      <c r="G70" s="61"/>
      <c r="H70" s="61"/>
    </row>
    <row r="71" spans="1:8">
      <c r="A71" s="61"/>
      <c r="B71" s="61"/>
      <c r="C71" s="70"/>
      <c r="D71" s="61"/>
      <c r="E71" s="61"/>
      <c r="F71" s="61"/>
      <c r="G71" s="61"/>
      <c r="H71" s="61"/>
    </row>
    <row r="72" spans="1:8">
      <c r="A72" s="61"/>
      <c r="B72" s="61"/>
      <c r="C72" s="70"/>
      <c r="D72" s="61"/>
      <c r="E72" s="61"/>
      <c r="F72" s="61"/>
      <c r="G72" s="61"/>
      <c r="H72" s="61"/>
    </row>
    <row r="73" spans="1:8">
      <c r="A73" s="61"/>
      <c r="B73" s="61"/>
      <c r="C73" s="70"/>
      <c r="D73" s="61"/>
      <c r="E73" s="61"/>
      <c r="F73" s="61"/>
      <c r="G73" s="61"/>
      <c r="H73" s="61"/>
    </row>
    <row r="74" spans="1:8">
      <c r="A74" s="61"/>
      <c r="B74" s="61"/>
      <c r="C74" s="70"/>
      <c r="D74" s="61"/>
      <c r="E74" s="61"/>
      <c r="F74" s="61"/>
      <c r="G74" s="61"/>
      <c r="H74" s="61"/>
    </row>
    <row r="75" spans="1:8">
      <c r="A75" s="61"/>
      <c r="B75" s="61"/>
      <c r="C75" s="70"/>
      <c r="D75" s="61"/>
      <c r="E75" s="61"/>
      <c r="F75" s="61"/>
      <c r="G75" s="61"/>
      <c r="H75" s="61"/>
    </row>
    <row r="76" spans="1:8">
      <c r="A76" s="61"/>
      <c r="B76" s="61"/>
      <c r="C76" s="70"/>
      <c r="D76" s="61"/>
      <c r="E76" s="61"/>
      <c r="F76" s="61"/>
      <c r="G76" s="61"/>
      <c r="H76" s="61"/>
    </row>
    <row r="77" spans="1:8">
      <c r="A77" s="61"/>
      <c r="B77" s="61"/>
      <c r="C77" s="70"/>
      <c r="D77" s="61"/>
      <c r="E77" s="61"/>
      <c r="F77" s="61"/>
      <c r="G77" s="61"/>
      <c r="H77" s="61"/>
    </row>
    <row r="78" spans="1:8">
      <c r="A78" s="61"/>
      <c r="B78" s="61"/>
      <c r="C78" s="70"/>
      <c r="D78" s="61"/>
      <c r="E78" s="61"/>
      <c r="F78" s="61"/>
      <c r="G78" s="61"/>
      <c r="H78" s="61"/>
    </row>
    <row r="79" spans="1:8">
      <c r="A79" s="61"/>
      <c r="B79" s="61"/>
      <c r="C79" s="70"/>
      <c r="D79" s="61"/>
      <c r="E79" s="61"/>
      <c r="F79" s="61"/>
      <c r="G79" s="61"/>
      <c r="H79" s="61"/>
    </row>
    <row r="80" spans="1:8">
      <c r="A80" s="61"/>
      <c r="B80" s="61"/>
      <c r="C80" s="70"/>
      <c r="D80" s="61"/>
      <c r="E80" s="61"/>
      <c r="F80" s="61"/>
      <c r="G80" s="61"/>
      <c r="H80" s="61"/>
    </row>
    <row r="81" spans="1:8">
      <c r="A81" s="61"/>
      <c r="B81" s="61"/>
      <c r="C81" s="70"/>
      <c r="D81" s="61"/>
      <c r="E81" s="61"/>
      <c r="F81" s="61"/>
      <c r="G81" s="61"/>
      <c r="H81" s="61"/>
    </row>
    <row r="82" spans="1:8" ht="26.25">
      <c r="A82" s="68" t="s">
        <v>1100</v>
      </c>
    </row>
    <row r="83" spans="1:8">
      <c r="A83" s="61"/>
      <c r="B83" s="71"/>
      <c r="C83" s="71"/>
      <c r="D83" s="61"/>
      <c r="E83" s="61"/>
      <c r="F83" s="61"/>
      <c r="G83" s="61"/>
      <c r="H83" s="61"/>
    </row>
    <row r="84" spans="1:8">
      <c r="A84" s="72"/>
      <c r="B84" s="67"/>
      <c r="C84" s="67"/>
      <c r="D84" s="61"/>
      <c r="E84" s="67"/>
      <c r="F84" s="67"/>
      <c r="G84" s="67"/>
      <c r="H84" s="61"/>
    </row>
    <row r="85" spans="1:8">
      <c r="A85" s="72"/>
      <c r="B85" s="67"/>
      <c r="C85" s="67"/>
      <c r="D85" s="61"/>
      <c r="E85" s="67"/>
      <c r="F85" s="67"/>
      <c r="G85" s="67"/>
      <c r="H85" s="61"/>
    </row>
    <row r="86" spans="1:8">
      <c r="A86" s="72"/>
      <c r="B86" s="67"/>
      <c r="C86" s="67"/>
      <c r="D86" s="61"/>
      <c r="E86" s="67"/>
      <c r="F86" s="67"/>
      <c r="G86" s="67"/>
      <c r="H86" s="61"/>
    </row>
    <row r="87" spans="1:8">
      <c r="A87" s="72"/>
      <c r="B87" s="67"/>
      <c r="C87" s="67"/>
      <c r="D87" s="61"/>
      <c r="E87" s="67"/>
      <c r="F87" s="67"/>
      <c r="G87" s="67"/>
      <c r="H87" s="61"/>
    </row>
    <row r="88" spans="1:8">
      <c r="A88" s="72"/>
      <c r="B88" s="61"/>
      <c r="C88" s="61"/>
      <c r="D88" s="61"/>
      <c r="E88" s="67"/>
      <c r="F88" s="67"/>
      <c r="G88" s="67"/>
      <c r="H88" s="61"/>
    </row>
    <row r="89" spans="1:8">
      <c r="A89" s="61"/>
      <c r="B89" s="61"/>
      <c r="C89" s="61"/>
      <c r="D89" s="61"/>
      <c r="E89" s="67"/>
      <c r="F89" s="67"/>
      <c r="G89" s="67"/>
      <c r="H89" s="61"/>
    </row>
    <row r="90" spans="1:8">
      <c r="A90" s="72"/>
      <c r="B90" s="67"/>
      <c r="C90" s="67"/>
      <c r="D90" s="61"/>
      <c r="E90" s="61"/>
      <c r="F90" s="61"/>
      <c r="G90" s="61"/>
      <c r="H90" s="61"/>
    </row>
    <row r="91" spans="1:8">
      <c r="A91" s="72"/>
      <c r="B91" s="67"/>
      <c r="C91" s="67"/>
      <c r="D91" s="61"/>
      <c r="E91" s="61"/>
      <c r="F91" s="61"/>
      <c r="G91" s="61"/>
      <c r="H91" s="61"/>
    </row>
    <row r="92" spans="1:8">
      <c r="A92" s="72"/>
      <c r="B92" s="67"/>
      <c r="C92" s="67"/>
      <c r="D92" s="61"/>
      <c r="E92" s="61"/>
      <c r="F92" s="61"/>
      <c r="G92" s="61"/>
      <c r="H92" s="61"/>
    </row>
    <row r="93" spans="1:8">
      <c r="A93" s="72"/>
      <c r="B93" s="67"/>
      <c r="C93" s="67"/>
      <c r="D93" s="61"/>
      <c r="E93" s="61"/>
      <c r="F93" s="61"/>
      <c r="G93" s="61"/>
      <c r="H93" s="61"/>
    </row>
    <row r="94" spans="1:8">
      <c r="A94" s="72"/>
      <c r="B94" s="67"/>
      <c r="C94" s="67"/>
      <c r="D94" s="61"/>
      <c r="E94" s="61"/>
      <c r="F94" s="61"/>
      <c r="G94" s="61"/>
      <c r="H94" s="61"/>
    </row>
    <row r="95" spans="1:8" ht="26.25">
      <c r="A95" s="68" t="s">
        <v>1109</v>
      </c>
      <c r="B95" s="67"/>
      <c r="C95" s="67"/>
      <c r="D95" s="61"/>
      <c r="E95" s="61"/>
      <c r="F95" s="61"/>
      <c r="G95" s="61"/>
      <c r="H95" s="61"/>
    </row>
    <row r="96" spans="1:8">
      <c r="A96" s="72"/>
      <c r="B96" s="61"/>
      <c r="C96" s="61"/>
      <c r="D96" s="61"/>
      <c r="E96" s="61"/>
      <c r="F96" s="61"/>
      <c r="G96" s="61"/>
      <c r="H96" s="61"/>
    </row>
    <row r="97" spans="1:8">
      <c r="A97" s="72"/>
      <c r="B97" s="61"/>
      <c r="C97" s="61"/>
      <c r="D97" s="61"/>
      <c r="E97" s="61"/>
      <c r="F97" s="61"/>
      <c r="G97" s="61"/>
      <c r="H97" s="61"/>
    </row>
    <row r="98" spans="1:8">
      <c r="A98" s="72"/>
      <c r="B98" s="61"/>
      <c r="C98" s="61"/>
      <c r="D98" s="61"/>
      <c r="E98" s="61"/>
      <c r="F98" s="61"/>
      <c r="G98" s="61"/>
      <c r="H98" s="61"/>
    </row>
    <row r="99" spans="1:8">
      <c r="A99" s="72"/>
      <c r="B99" s="61"/>
      <c r="C99" s="61"/>
      <c r="D99" s="61"/>
      <c r="E99" s="61"/>
      <c r="F99" s="61"/>
      <c r="G99" s="61"/>
      <c r="H99" s="61"/>
    </row>
    <row r="100" spans="1:8">
      <c r="A100" s="72"/>
      <c r="B100" s="61"/>
      <c r="C100" s="61"/>
      <c r="D100" s="61"/>
      <c r="E100" s="61"/>
      <c r="F100" s="61"/>
      <c r="G100" s="61"/>
      <c r="H100" s="61"/>
    </row>
    <row r="101" spans="1:8">
      <c r="A101" s="72"/>
      <c r="B101" s="61"/>
      <c r="C101" s="61"/>
      <c r="D101" s="61"/>
      <c r="E101" s="61"/>
      <c r="F101" s="61"/>
      <c r="G101" s="61"/>
      <c r="H101" s="61"/>
    </row>
    <row r="102" spans="1:8">
      <c r="A102" s="72"/>
      <c r="B102" s="61"/>
      <c r="C102" s="61"/>
      <c r="D102" s="61"/>
      <c r="E102" s="61"/>
      <c r="F102" s="61"/>
      <c r="G102" s="61"/>
      <c r="H102" s="61"/>
    </row>
    <row r="103" spans="1:8">
      <c r="A103" s="72"/>
      <c r="B103" s="61"/>
      <c r="C103" s="61"/>
      <c r="D103" s="61"/>
      <c r="E103" s="61"/>
      <c r="F103" s="61"/>
      <c r="G103" s="61"/>
      <c r="H103" s="61"/>
    </row>
    <row r="104" spans="1:8">
      <c r="A104" s="72"/>
      <c r="B104" s="61"/>
      <c r="C104" s="61"/>
      <c r="D104" s="61"/>
      <c r="E104" s="61"/>
      <c r="F104" s="61"/>
      <c r="G104" s="61"/>
      <c r="H104" s="61"/>
    </row>
    <row r="105" spans="1:8">
      <c r="A105" s="72"/>
      <c r="B105" s="61"/>
      <c r="C105" s="61"/>
      <c r="D105" s="61"/>
      <c r="E105" s="61"/>
      <c r="F105" s="61"/>
      <c r="G105" s="61"/>
      <c r="H105" s="61"/>
    </row>
    <row r="106" spans="1:8">
      <c r="A106" s="72"/>
      <c r="B106" s="61"/>
      <c r="C106" s="61"/>
      <c r="D106" s="61"/>
      <c r="E106" s="61"/>
      <c r="F106" s="61"/>
      <c r="G106" s="61"/>
      <c r="H106" s="61"/>
    </row>
    <row r="107" spans="1:8">
      <c r="A107" s="72"/>
      <c r="B107" s="61"/>
      <c r="C107" s="61"/>
      <c r="D107" s="61"/>
      <c r="E107" s="61"/>
      <c r="F107" s="61"/>
      <c r="G107" s="61"/>
      <c r="H107" s="61"/>
    </row>
    <row r="108" spans="1:8">
      <c r="A108" s="72"/>
      <c r="B108" s="61"/>
      <c r="C108" s="61"/>
      <c r="D108" s="61"/>
      <c r="E108" s="61"/>
      <c r="F108" s="61"/>
      <c r="G108" s="61"/>
      <c r="H108" s="61"/>
    </row>
    <row r="109" spans="1:8">
      <c r="A109" s="72"/>
      <c r="B109" s="61"/>
      <c r="C109" s="61"/>
      <c r="D109" s="61"/>
      <c r="E109" s="61"/>
      <c r="F109" s="61"/>
      <c r="G109" s="61"/>
      <c r="H109" s="61"/>
    </row>
    <row r="110" spans="1:8">
      <c r="A110" s="72"/>
      <c r="B110" s="61"/>
      <c r="C110" s="61"/>
      <c r="D110" s="61"/>
      <c r="E110" s="61"/>
      <c r="F110" s="61"/>
      <c r="G110" s="61"/>
      <c r="H110" s="61"/>
    </row>
    <row r="111" spans="1:8">
      <c r="A111" s="72"/>
      <c r="B111" s="61"/>
      <c r="C111" s="61"/>
      <c r="D111" s="61"/>
      <c r="E111" s="61"/>
      <c r="F111" s="61"/>
      <c r="G111" s="61"/>
      <c r="H111" s="61"/>
    </row>
    <row r="112" spans="1:8">
      <c r="A112" s="72"/>
      <c r="B112" s="61"/>
      <c r="C112" s="61"/>
      <c r="D112" s="61"/>
      <c r="E112" s="61"/>
      <c r="F112" s="61"/>
      <c r="G112" s="61"/>
      <c r="H112" s="61"/>
    </row>
    <row r="113" spans="1:8">
      <c r="A113" s="72"/>
      <c r="B113" s="61"/>
      <c r="C113" s="61"/>
      <c r="D113" s="61"/>
      <c r="E113" s="61"/>
      <c r="F113" s="61"/>
      <c r="G113" s="61"/>
      <c r="H113" s="61"/>
    </row>
    <row r="114" spans="1:8">
      <c r="A114" s="61"/>
      <c r="B114" s="61"/>
      <c r="C114" s="61"/>
      <c r="D114" s="61"/>
      <c r="E114" s="61"/>
      <c r="F114" s="61"/>
      <c r="G114" s="61"/>
      <c r="H114" s="61"/>
    </row>
    <row r="115" spans="1:8" ht="26.25">
      <c r="A115" s="68" t="s">
        <v>1169</v>
      </c>
      <c r="B115" s="61"/>
      <c r="C115" s="61"/>
      <c r="D115" s="61"/>
      <c r="E115" s="61"/>
      <c r="F115" s="61"/>
      <c r="G115" s="61"/>
      <c r="H115" s="61"/>
    </row>
    <row r="116" spans="1:8">
      <c r="A116" s="61"/>
      <c r="B116" s="61"/>
      <c r="C116" s="61"/>
      <c r="D116" s="61"/>
      <c r="E116" s="61"/>
      <c r="F116" s="61"/>
      <c r="G116" s="61"/>
      <c r="H116" s="61"/>
    </row>
    <row r="117" spans="1:8">
      <c r="A117" s="61"/>
      <c r="B117" s="61"/>
      <c r="C117" s="61"/>
      <c r="D117" s="61"/>
      <c r="E117" s="61"/>
      <c r="F117" s="61"/>
      <c r="G117" s="61"/>
      <c r="H117" s="61"/>
    </row>
    <row r="118" spans="1:8">
      <c r="A118" s="61"/>
      <c r="B118" s="61"/>
      <c r="C118" s="61"/>
      <c r="D118" s="61"/>
      <c r="E118" s="61"/>
      <c r="F118" s="61"/>
      <c r="G118" s="61"/>
      <c r="H118" s="61"/>
    </row>
    <row r="119" spans="1:8">
      <c r="A119" s="61"/>
      <c r="B119" s="61"/>
      <c r="C119" s="61"/>
      <c r="D119" s="61"/>
      <c r="E119" s="61"/>
      <c r="F119" s="61"/>
      <c r="G119" s="61"/>
      <c r="H119" s="61"/>
    </row>
    <row r="120" spans="1:8">
      <c r="A120" s="61"/>
      <c r="B120" s="61"/>
      <c r="C120" s="61"/>
      <c r="D120" s="61"/>
      <c r="E120" s="61"/>
      <c r="F120" s="61"/>
      <c r="G120" s="61"/>
      <c r="H120" s="61"/>
    </row>
    <row r="121" spans="1:8">
      <c r="A121" s="61"/>
      <c r="B121" s="61"/>
      <c r="C121" s="61"/>
      <c r="D121" s="61"/>
      <c r="E121" s="61"/>
      <c r="F121" s="61"/>
      <c r="G121" s="61"/>
      <c r="H121" s="61"/>
    </row>
    <row r="122" spans="1:8">
      <c r="A122" s="61"/>
      <c r="B122" s="61"/>
      <c r="C122" s="61"/>
      <c r="D122" s="61"/>
      <c r="E122" s="61"/>
      <c r="F122" s="61"/>
      <c r="G122" s="61"/>
      <c r="H122" s="61"/>
    </row>
    <row r="123" spans="1:8">
      <c r="B123" s="61"/>
      <c r="C123" s="61"/>
      <c r="D123" s="61"/>
      <c r="E123" s="61"/>
      <c r="F123" s="61"/>
      <c r="G123" s="61"/>
      <c r="H123" s="61"/>
    </row>
    <row r="124" spans="1:8">
      <c r="B124" s="61"/>
      <c r="C124" s="61"/>
      <c r="D124" s="61"/>
      <c r="E124" s="61"/>
      <c r="F124" s="61"/>
      <c r="G124" s="61"/>
      <c r="H124" s="61"/>
    </row>
    <row r="125" spans="1:8">
      <c r="B125" s="61"/>
      <c r="C125" s="61"/>
      <c r="D125" s="61"/>
      <c r="E125" s="61"/>
      <c r="F125" s="61"/>
      <c r="G125" s="61"/>
      <c r="H125" s="61"/>
    </row>
    <row r="126" spans="1:8">
      <c r="B126" s="61"/>
      <c r="C126" s="61"/>
      <c r="D126" s="61"/>
      <c r="E126" s="61"/>
      <c r="F126" s="61"/>
      <c r="G126" s="61"/>
      <c r="H126" s="61"/>
    </row>
    <row r="127" spans="1:8">
      <c r="B127" s="61"/>
      <c r="C127" s="61"/>
      <c r="D127" s="61"/>
      <c r="E127" s="61"/>
      <c r="F127" s="61"/>
      <c r="G127" s="61"/>
      <c r="H127" s="61"/>
    </row>
    <row r="128" spans="1:8">
      <c r="B128" s="61"/>
      <c r="C128" s="61"/>
      <c r="D128" s="61"/>
      <c r="E128" s="61"/>
      <c r="F128" s="61"/>
      <c r="G128" s="61"/>
      <c r="H128" s="61"/>
    </row>
    <row r="129" spans="1:8">
      <c r="B129" s="61"/>
      <c r="C129" s="61"/>
      <c r="D129" s="61"/>
      <c r="E129" s="61"/>
      <c r="F129" s="61"/>
      <c r="G129" s="61"/>
      <c r="H129" s="61"/>
    </row>
    <row r="130" spans="1:8">
      <c r="A130" s="61"/>
      <c r="B130" s="61"/>
      <c r="C130" s="61"/>
      <c r="D130" s="61"/>
      <c r="E130" s="61"/>
      <c r="F130" s="61"/>
      <c r="G130" s="61"/>
      <c r="H130" s="61"/>
    </row>
    <row r="131" spans="1:8">
      <c r="A131" s="61"/>
      <c r="B131" s="61"/>
      <c r="C131" s="61"/>
      <c r="D131" s="61"/>
      <c r="E131" s="61"/>
      <c r="F131" s="61"/>
      <c r="G131" s="61"/>
      <c r="H131" s="61"/>
    </row>
    <row r="132" spans="1:8">
      <c r="A132" s="61"/>
      <c r="B132" s="61"/>
      <c r="C132" s="61"/>
      <c r="D132" s="61"/>
      <c r="E132" s="61"/>
      <c r="F132" s="61"/>
      <c r="G132" s="61"/>
      <c r="H132" s="61"/>
    </row>
    <row r="133" spans="1:8">
      <c r="A133" s="61"/>
      <c r="B133" s="61"/>
      <c r="C133" s="61"/>
      <c r="D133" s="61"/>
      <c r="E133" s="61"/>
      <c r="F133" s="61"/>
      <c r="G133" s="61"/>
      <c r="H133" s="61"/>
    </row>
    <row r="134" spans="1:8">
      <c r="A134" s="61"/>
      <c r="B134" s="61"/>
      <c r="C134" s="61"/>
      <c r="D134" s="61"/>
      <c r="E134" s="61"/>
      <c r="F134" s="61"/>
      <c r="G134" s="61"/>
      <c r="H134" s="61"/>
    </row>
    <row r="135" spans="1:8">
      <c r="A135" s="61"/>
      <c r="B135" s="61"/>
      <c r="C135" s="61"/>
      <c r="D135" s="61"/>
      <c r="E135" s="61"/>
      <c r="F135" s="61"/>
      <c r="G135" s="61"/>
      <c r="H135" s="61"/>
    </row>
    <row r="136" spans="1:8">
      <c r="A136" s="61"/>
      <c r="B136" s="61"/>
      <c r="C136" s="61"/>
      <c r="D136" s="61"/>
      <c r="E136" s="61"/>
      <c r="F136" s="61"/>
      <c r="G136" s="61"/>
      <c r="H136" s="61"/>
    </row>
    <row r="137" spans="1:8">
      <c r="A137" s="61"/>
      <c r="B137" s="61"/>
      <c r="C137" s="61"/>
      <c r="D137" s="61"/>
      <c r="E137" s="61"/>
      <c r="F137" s="61"/>
      <c r="G137" s="61"/>
      <c r="H137" s="61"/>
    </row>
    <row r="138" spans="1:8" ht="26.25">
      <c r="A138" s="68" t="s">
        <v>1329</v>
      </c>
    </row>
    <row r="139" spans="1:8">
      <c r="A139" s="61"/>
      <c r="B139" s="61"/>
      <c r="C139" s="61"/>
      <c r="D139" s="61"/>
      <c r="E139" s="61"/>
      <c r="F139" s="61"/>
      <c r="G139" s="61"/>
      <c r="H139" s="61"/>
    </row>
    <row r="140" spans="1:8">
      <c r="A140" s="61"/>
      <c r="B140" s="61"/>
      <c r="C140" s="61"/>
      <c r="D140" s="61"/>
      <c r="E140" s="61"/>
      <c r="F140" s="61"/>
      <c r="G140" s="61"/>
      <c r="H140" s="61"/>
    </row>
  </sheetData>
  <sheetProtection sheet="1"/>
  <pageMargins left="0.7" right="0.7" top="0.75" bottom="0.75" header="0.3" footer="0.3"/>
  <pageSetup paperSize="9" orientation="landscape" r:id="rId1"/>
  <rowBreaks count="4" manualBreakCount="4">
    <brk id="25" max="16383" man="1"/>
    <brk id="54" max="16383" man="1"/>
    <brk id="81" max="16383" man="1"/>
    <brk id="13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Data!$A$3:$A$60</xm:f>
          </x14:formula1>
          <xm:sqref>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66"/>
  <sheetViews>
    <sheetView zoomScaleNormal="100" workbookViewId="0">
      <selection activeCell="H47" sqref="H47"/>
    </sheetView>
  </sheetViews>
  <sheetFormatPr defaultColWidth="8.7109375" defaultRowHeight="15"/>
  <cols>
    <col min="1" max="1" width="42.7109375" style="59" customWidth="1"/>
    <col min="2" max="4" width="7.5703125" style="59" customWidth="1"/>
    <col min="5" max="5" width="1.7109375" style="59" customWidth="1"/>
    <col min="6" max="6" width="43.28515625" style="59" customWidth="1"/>
    <col min="7" max="9" width="10" style="59" customWidth="1"/>
    <col min="10" max="10" width="8.7109375" style="59"/>
    <col min="11" max="11" width="30" style="59" bestFit="1" customWidth="1"/>
    <col min="12" max="16384" width="8.7109375" style="59"/>
  </cols>
  <sheetData>
    <row r="1" spans="1:9" s="60" customFormat="1" ht="16.5" customHeight="1">
      <c r="A1" s="79" t="s">
        <v>58</v>
      </c>
      <c r="B1" s="60" t="str">
        <f>'Country overview'!D2</f>
        <v>GEO</v>
      </c>
    </row>
    <row r="2" spans="1:9" s="60" customFormat="1" ht="21">
      <c r="A2" s="80" t="str">
        <f>'Country overview'!B2</f>
        <v>Georgia</v>
      </c>
      <c r="B2" s="81" t="s">
        <v>1075</v>
      </c>
    </row>
    <row r="3" spans="1:9" s="60" customFormat="1"/>
    <row r="4" spans="1:9" s="60" customFormat="1" ht="16.5" customHeight="1" thickBot="1">
      <c r="A4" s="79" t="s">
        <v>512</v>
      </c>
      <c r="F4" s="79" t="s">
        <v>508</v>
      </c>
    </row>
    <row r="5" spans="1:9" s="60" customFormat="1" ht="16.5" customHeight="1" thickBot="1">
      <c r="A5" s="82"/>
      <c r="B5" s="83">
        <v>2019</v>
      </c>
      <c r="C5" s="83">
        <v>2020</v>
      </c>
      <c r="D5" s="84">
        <v>2021</v>
      </c>
      <c r="E5" s="85"/>
      <c r="F5" s="82"/>
      <c r="G5" s="83">
        <v>2019</v>
      </c>
      <c r="H5" s="83">
        <v>2020</v>
      </c>
      <c r="I5" s="84">
        <v>2021</v>
      </c>
    </row>
    <row r="6" spans="1:9" s="60" customFormat="1" ht="16.5" customHeight="1" thickTop="1">
      <c r="A6" s="86" t="s">
        <v>712</v>
      </c>
      <c r="B6" s="87">
        <f>'Working baseline'!B5</f>
        <v>5.0999999999999996</v>
      </c>
      <c r="C6" s="87">
        <f>'Working baseline'!C5</f>
        <v>-5.3999999999999995</v>
      </c>
      <c r="D6" s="88">
        <f>'Working baseline'!D5</f>
        <v>5.4790065506484202</v>
      </c>
      <c r="E6" s="85"/>
      <c r="F6" s="86" t="s">
        <v>712</v>
      </c>
      <c r="G6" s="87">
        <f>'Working baseline'!G5</f>
        <v>5.0999999999999996</v>
      </c>
      <c r="H6" s="87">
        <f>'Working baseline'!H5</f>
        <v>4.5392092675428897</v>
      </c>
      <c r="I6" s="88">
        <f>'Working baseline'!I5</f>
        <v>4.4999877139311604</v>
      </c>
    </row>
    <row r="7" spans="1:9" s="60" customFormat="1" ht="16.5" customHeight="1">
      <c r="A7" s="86" t="s">
        <v>722</v>
      </c>
      <c r="B7" s="87">
        <f>'Working baseline'!B6</f>
        <v>4.8499999999999996</v>
      </c>
      <c r="C7" s="87">
        <f>'Working baseline'!C6</f>
        <v>5.5</v>
      </c>
      <c r="D7" s="88">
        <f>'Working baseline'!D6</f>
        <v>2.0209811632827401</v>
      </c>
      <c r="E7" s="85"/>
      <c r="F7" s="86" t="s">
        <v>722</v>
      </c>
      <c r="G7" s="87">
        <f>'Working baseline'!G6</f>
        <v>4.8499999999999996</v>
      </c>
      <c r="H7" s="87">
        <f>'Working baseline'!H6</f>
        <v>3.5209811632827401</v>
      </c>
      <c r="I7" s="88">
        <f>'Working baseline'!I6</f>
        <v>3.4374505720701798</v>
      </c>
    </row>
    <row r="8" spans="1:9" s="60" customFormat="1" ht="16.5" customHeight="1">
      <c r="A8" s="86" t="s">
        <v>695</v>
      </c>
      <c r="B8" s="87">
        <f>'Working baseline'!B7</f>
        <v>-1.088485115271598</v>
      </c>
      <c r="C8" s="87">
        <f>'Working baseline'!C7</f>
        <v>-9.7104800876100263</v>
      </c>
      <c r="D8" s="88">
        <f>'Working baseline'!D7</f>
        <v>-0.27271643467836026</v>
      </c>
      <c r="E8" s="85"/>
      <c r="F8" s="86" t="s">
        <v>695</v>
      </c>
      <c r="G8" s="87">
        <f>'Working baseline'!G7</f>
        <v>-1.088485115271598</v>
      </c>
      <c r="H8" s="87">
        <f>'Working baseline'!H7</f>
        <v>-0.84814801937431739</v>
      </c>
      <c r="I8" s="88">
        <f>'Working baseline'!I7</f>
        <v>-0.62110594946452879</v>
      </c>
    </row>
    <row r="9" spans="1:9" s="60" customFormat="1" ht="16.5" customHeight="1">
      <c r="A9" s="86" t="s">
        <v>732</v>
      </c>
      <c r="B9" s="87">
        <f>'Working baseline'!B8</f>
        <v>-1.8160000000000001</v>
      </c>
      <c r="C9" s="87">
        <f>'Working baseline'!C8</f>
        <v>-12.644731925091065</v>
      </c>
      <c r="D9" s="88">
        <f>'Working baseline'!D8</f>
        <v>-9.2740855880968578</v>
      </c>
      <c r="E9" s="85"/>
      <c r="F9" s="86" t="s">
        <v>732</v>
      </c>
      <c r="G9" s="87">
        <f>'Working baseline'!G8</f>
        <v>-1.8160000000000001</v>
      </c>
      <c r="H9" s="87">
        <f>'Working baseline'!H8</f>
        <v>-1.9520000000000002</v>
      </c>
      <c r="I9" s="88">
        <f>'Working baseline'!I8</f>
        <v>-2.137</v>
      </c>
    </row>
    <row r="10" spans="1:9" s="60" customFormat="1" ht="16.5" customHeight="1">
      <c r="A10" s="86" t="s">
        <v>735</v>
      </c>
      <c r="B10" s="87">
        <f>'Working baseline'!B9</f>
        <v>49.960999999999999</v>
      </c>
      <c r="C10" s="87">
        <f>'Working baseline'!C9</f>
        <v>66.937450157651995</v>
      </c>
      <c r="D10" s="88">
        <f>'Working baseline'!D9</f>
        <v>70.70358541127915</v>
      </c>
      <c r="E10" s="85"/>
      <c r="F10" s="86" t="s">
        <v>735</v>
      </c>
      <c r="G10" s="87">
        <f>'Working baseline'!G9</f>
        <v>49.960999999999999</v>
      </c>
      <c r="H10" s="87">
        <f>'Working baseline'!H9</f>
        <v>52.021999999999998</v>
      </c>
      <c r="I10" s="88">
        <f>'Working baseline'!I9</f>
        <v>49.554000000000002</v>
      </c>
    </row>
    <row r="11" spans="1:9" s="60" customFormat="1" ht="16.5" customHeight="1">
      <c r="A11" s="86" t="s">
        <v>1354</v>
      </c>
      <c r="B11" s="87">
        <f>'Working baseline'!B10</f>
        <v>4.089732999999999</v>
      </c>
      <c r="C11" s="87">
        <f>'Working baseline'!C10</f>
        <v>4.6475887284692892</v>
      </c>
      <c r="D11" s="88">
        <f>'Working baseline'!D10</f>
        <v>4.1214336699391154</v>
      </c>
      <c r="F11" s="86" t="s">
        <v>1354</v>
      </c>
      <c r="G11" s="87">
        <f>'Working baseline'!G10</f>
        <v>4.089732999999999</v>
      </c>
      <c r="H11" s="87">
        <f>'Working baseline'!H10</f>
        <v>3.6887979999999989</v>
      </c>
      <c r="I11" s="88">
        <f>'Working baseline'!I10</f>
        <v>3.2950149999999985</v>
      </c>
    </row>
    <row r="12" spans="1:9" s="60" customFormat="1" ht="14.65" customHeight="1">
      <c r="A12" s="86" t="s">
        <v>1355</v>
      </c>
      <c r="B12" s="87">
        <f>'Working baseline'!B11</f>
        <v>41.11099822526829</v>
      </c>
      <c r="C12" s="87">
        <f>'Working baseline'!C11</f>
        <v>43.893836130905186</v>
      </c>
      <c r="D12" s="88">
        <f>'Working baseline'!D11</f>
        <v>41.113675055809743</v>
      </c>
      <c r="F12" s="86" t="s">
        <v>1355</v>
      </c>
      <c r="G12" s="87">
        <f>'Working baseline'!G11</f>
        <v>41.11099822526829</v>
      </c>
      <c r="H12" s="87">
        <f>'Working baseline'!H11</f>
        <v>39.506431647160596</v>
      </c>
      <c r="I12" s="88">
        <f>'Working baseline'!I11</f>
        <v>37.707161644515388</v>
      </c>
    </row>
    <row r="13" spans="1:9" s="60" customFormat="1" ht="14.65" customHeight="1">
      <c r="A13" s="86" t="s">
        <v>510</v>
      </c>
      <c r="B13" s="87">
        <f>'Working baseline'!B12</f>
        <v>36.4</v>
      </c>
      <c r="C13" s="87">
        <f>'Working baseline'!C12</f>
        <v>36.492654696308669</v>
      </c>
      <c r="D13" s="88">
        <f>'Working baseline'!D12</f>
        <v>36.497606912939169</v>
      </c>
      <c r="F13" s="86" t="s">
        <v>510</v>
      </c>
      <c r="G13" s="87">
        <f>'Working baseline'!G12</f>
        <v>36.4</v>
      </c>
      <c r="H13" s="87">
        <f>'Working baseline'!H12</f>
        <v>36.4</v>
      </c>
      <c r="I13" s="88">
        <f>'Working baseline'!I12</f>
        <v>36.4</v>
      </c>
    </row>
    <row r="14" spans="1:9" s="60" customFormat="1" ht="14.65" customHeight="1">
      <c r="A14" s="86" t="s">
        <v>743</v>
      </c>
      <c r="B14" s="87">
        <f>'Working baseline'!B13</f>
        <v>11.078309428046964</v>
      </c>
      <c r="C14" s="87">
        <f>'Working baseline'!C13</f>
        <v>10.461156760011507</v>
      </c>
      <c r="D14" s="88">
        <f>'Working baseline'!D13</f>
        <v>11.01439946366682</v>
      </c>
      <c r="F14" s="86" t="s">
        <v>743</v>
      </c>
      <c r="G14" s="87">
        <f>'Working baseline'!G13</f>
        <v>11.078309428046964</v>
      </c>
      <c r="H14" s="87">
        <f>'Working baseline'!H13</f>
        <v>11.560264859570973</v>
      </c>
      <c r="I14" s="88">
        <f>'Working baseline'!I13</f>
        <v>12.058661554644976</v>
      </c>
    </row>
    <row r="15" spans="1:9" s="60" customFormat="1" ht="14.65" customHeight="1" thickBot="1">
      <c r="A15" s="89" t="s">
        <v>751</v>
      </c>
      <c r="B15" s="90">
        <f>'Working baseline'!B14</f>
        <v>23.146903284834853</v>
      </c>
      <c r="C15" s="90">
        <f>'Working baseline'!C14</f>
        <v>21.302082115723106</v>
      </c>
      <c r="D15" s="91">
        <f>'Working baseline'!D14</f>
        <v>21.85878942183281</v>
      </c>
      <c r="F15" s="89" t="s">
        <v>751</v>
      </c>
      <c r="G15" s="90">
        <f>'Working baseline'!G14</f>
        <v>23.146903284834853</v>
      </c>
      <c r="H15" s="90">
        <f>'Working baseline'!H14</f>
        <v>23.54019894429134</v>
      </c>
      <c r="I15" s="91">
        <f>'Working baseline'!I14</f>
        <v>23.931195205115998</v>
      </c>
    </row>
    <row r="16" spans="1:9" s="60" customFormat="1" ht="14.65" customHeight="1"/>
    <row r="17" spans="1:8" s="60" customFormat="1" ht="14.65" customHeight="1"/>
    <row r="18" spans="1:8" s="60" customFormat="1" ht="14.65" customHeight="1"/>
    <row r="19" spans="1:8" s="60" customFormat="1" ht="14.65" customHeight="1"/>
    <row r="20" spans="1:8" s="60" customFormat="1"/>
    <row r="21" spans="1:8" s="60" customFormat="1"/>
    <row r="22" spans="1:8" s="60" customFormat="1"/>
    <row r="23" spans="1:8" s="60" customFormat="1"/>
    <row r="24" spans="1:8" s="60" customFormat="1"/>
    <row r="25" spans="1:8" s="60" customFormat="1"/>
    <row r="26" spans="1:8" s="60" customFormat="1"/>
    <row r="27" spans="1:8" s="60" customFormat="1"/>
    <row r="28" spans="1:8" s="60" customFormat="1"/>
    <row r="29" spans="1:8" s="60" customFormat="1"/>
    <row r="30" spans="1:8" s="60" customFormat="1"/>
    <row r="31" spans="1:8" s="60" customFormat="1"/>
    <row r="32" spans="1:8" s="60" customFormat="1" ht="21">
      <c r="A32" s="80" t="s">
        <v>1359</v>
      </c>
      <c r="B32" s="92"/>
      <c r="C32" s="92"/>
      <c r="D32" s="92"/>
      <c r="E32" s="92"/>
      <c r="F32" s="92"/>
      <c r="G32" s="92"/>
      <c r="H32" s="92"/>
    </row>
    <row r="33" spans="1:8" s="94" customFormat="1" ht="21">
      <c r="A33" s="93"/>
    </row>
    <row r="34" spans="1:8" s="60" customFormat="1">
      <c r="F34" s="95" t="s">
        <v>1360</v>
      </c>
    </row>
    <row r="35" spans="1:8" s="60" customFormat="1">
      <c r="A35" s="79" t="s">
        <v>699</v>
      </c>
      <c r="B35" s="79"/>
      <c r="C35" s="85"/>
      <c r="D35" s="79"/>
      <c r="F35" s="96" t="s">
        <v>700</v>
      </c>
      <c r="G35" s="96"/>
      <c r="H35" s="96"/>
    </row>
    <row r="36" spans="1:8" s="60" customFormat="1">
      <c r="B36" s="79">
        <v>2020</v>
      </c>
      <c r="C36" s="79">
        <v>2021</v>
      </c>
      <c r="F36" s="96"/>
      <c r="G36" s="96">
        <v>2020</v>
      </c>
      <c r="H36" s="96">
        <v>2021</v>
      </c>
    </row>
    <row r="37" spans="1:8">
      <c r="A37" s="60" t="s">
        <v>1187</v>
      </c>
      <c r="B37" s="97">
        <f>SUM(B38:B42)</f>
        <v>7.5979351493888121</v>
      </c>
      <c r="C37" s="97">
        <f>SUM(C38:C42)</f>
        <v>-3.798967574694406</v>
      </c>
      <c r="D37" s="60"/>
      <c r="E37" s="66"/>
      <c r="F37" s="59" t="s">
        <v>1187</v>
      </c>
      <c r="G37" s="97">
        <f>SUM(G38:G42)+G43-B43</f>
        <v>5</v>
      </c>
      <c r="H37" s="97">
        <f>SUM(H38:H42)+H43-C43</f>
        <v>-2.5</v>
      </c>
    </row>
    <row r="38" spans="1:8">
      <c r="A38" s="98" t="s">
        <v>701</v>
      </c>
      <c r="B38" s="97">
        <f>'Working overview'!E69</f>
        <v>1.899483787347203</v>
      </c>
      <c r="C38" s="97">
        <f>'Working overview'!F69</f>
        <v>-0.94974189367360151</v>
      </c>
      <c r="D38" s="60"/>
      <c r="E38" s="66"/>
      <c r="F38" s="76" t="s">
        <v>701</v>
      </c>
      <c r="G38" s="77">
        <v>1</v>
      </c>
      <c r="H38" s="77">
        <v>-0.5</v>
      </c>
    </row>
    <row r="39" spans="1:8">
      <c r="A39" s="98" t="s">
        <v>702</v>
      </c>
      <c r="B39" s="97">
        <f>'Working overview'!E70</f>
        <v>1.899483787347203</v>
      </c>
      <c r="C39" s="97">
        <f>'Working overview'!F70</f>
        <v>-0.94974189367360151</v>
      </c>
      <c r="D39" s="60"/>
      <c r="E39" s="66"/>
      <c r="F39" s="76" t="s">
        <v>702</v>
      </c>
      <c r="G39" s="77">
        <v>1</v>
      </c>
      <c r="H39" s="77">
        <v>-0.5</v>
      </c>
    </row>
    <row r="40" spans="1:8">
      <c r="A40" s="98" t="s">
        <v>703</v>
      </c>
      <c r="B40" s="97">
        <f>'Working overview'!E71</f>
        <v>1.899483787347203</v>
      </c>
      <c r="C40" s="97">
        <f>'Working overview'!F71</f>
        <v>-0.94974189367360151</v>
      </c>
      <c r="D40" s="60"/>
      <c r="E40" s="66"/>
      <c r="F40" s="76" t="s">
        <v>703</v>
      </c>
      <c r="G40" s="77">
        <v>1</v>
      </c>
      <c r="H40" s="77">
        <v>-0.5</v>
      </c>
    </row>
    <row r="41" spans="1:8">
      <c r="A41" s="98" t="s">
        <v>704</v>
      </c>
      <c r="B41" s="97">
        <f>'Working overview'!E72</f>
        <v>1.899483787347203</v>
      </c>
      <c r="C41" s="97">
        <f>'Working overview'!F72</f>
        <v>-0.94974189367360151</v>
      </c>
      <c r="D41" s="60"/>
      <c r="E41" s="66"/>
      <c r="F41" s="76" t="s">
        <v>704</v>
      </c>
      <c r="G41" s="77">
        <v>1</v>
      </c>
      <c r="H41" s="77">
        <v>-0.5</v>
      </c>
    </row>
    <row r="42" spans="1:8">
      <c r="A42" s="98" t="s">
        <v>1322</v>
      </c>
      <c r="B42" s="97">
        <f>'Working overview'!E73</f>
        <v>0</v>
      </c>
      <c r="C42" s="97">
        <f>'Working overview'!F73</f>
        <v>0</v>
      </c>
      <c r="D42" s="60"/>
      <c r="E42" s="66"/>
      <c r="F42" s="76" t="s">
        <v>1322</v>
      </c>
      <c r="G42" s="77">
        <v>1</v>
      </c>
      <c r="H42" s="77">
        <v>-0.5</v>
      </c>
    </row>
    <row r="43" spans="1:8">
      <c r="A43" s="60" t="s">
        <v>1082</v>
      </c>
      <c r="B43" s="85">
        <f>'Working overview'!E75</f>
        <v>0</v>
      </c>
      <c r="C43" s="85">
        <f>'Working overview'!F75</f>
        <v>0</v>
      </c>
      <c r="D43" s="60"/>
      <c r="E43" s="66"/>
      <c r="F43" s="74" t="s">
        <v>1082</v>
      </c>
      <c r="G43" s="77">
        <v>0</v>
      </c>
      <c r="H43" s="77">
        <v>0</v>
      </c>
    </row>
    <row r="44" spans="1:8">
      <c r="A44" s="60" t="s">
        <v>1323</v>
      </c>
      <c r="B44" s="99">
        <f>'Working overview'!D80</f>
        <v>-100</v>
      </c>
      <c r="C44" s="99">
        <v>0</v>
      </c>
      <c r="D44" s="60"/>
      <c r="E44" s="66"/>
      <c r="F44" s="74" t="s">
        <v>1323</v>
      </c>
      <c r="G44" s="77">
        <v>-100</v>
      </c>
      <c r="H44" s="77">
        <v>0</v>
      </c>
    </row>
    <row r="45" spans="1:8">
      <c r="A45" s="60" t="s">
        <v>1079</v>
      </c>
      <c r="B45" s="85">
        <f>'Working overview'!C44</f>
        <v>46.522934274342511</v>
      </c>
      <c r="C45" s="85">
        <f>B45+'Working overview'!C45</f>
        <v>7.3676401046752957</v>
      </c>
      <c r="D45" s="60"/>
      <c r="F45" s="74" t="s">
        <v>1079</v>
      </c>
      <c r="G45" s="77">
        <v>40</v>
      </c>
      <c r="H45" s="77">
        <v>7</v>
      </c>
    </row>
    <row r="46" spans="1:8">
      <c r="A46" s="60" t="s">
        <v>1091</v>
      </c>
      <c r="B46" s="85">
        <f>'Working overview'!F44</f>
        <v>44.2976248891785</v>
      </c>
      <c r="C46" s="85">
        <f>B46+'Working overview'!F45</f>
        <v>8.2426640009162853</v>
      </c>
      <c r="D46" s="60"/>
      <c r="F46" s="74" t="s">
        <v>1091</v>
      </c>
      <c r="G46" s="77">
        <v>40</v>
      </c>
      <c r="H46" s="77">
        <v>7</v>
      </c>
    </row>
    <row r="47" spans="1:8">
      <c r="A47" s="60" t="s">
        <v>1099</v>
      </c>
      <c r="B47" s="85">
        <f>'Working baseline'!D77</f>
        <v>41.78</v>
      </c>
      <c r="C47" s="85">
        <f>'Working baseline'!E77</f>
        <v>49.7</v>
      </c>
      <c r="D47" s="60"/>
      <c r="F47" s="74" t="s">
        <v>1099</v>
      </c>
      <c r="G47" s="77">
        <v>41.78</v>
      </c>
      <c r="H47" s="77">
        <v>49.7</v>
      </c>
    </row>
    <row r="48" spans="1:8">
      <c r="A48" s="60" t="s">
        <v>1548</v>
      </c>
      <c r="B48" s="85">
        <f>'Working baseline'!F18</f>
        <v>-1.4304814658639167</v>
      </c>
      <c r="C48" s="85">
        <f>'Working baseline'!F19</f>
        <v>-3.2712673718591212</v>
      </c>
      <c r="D48" s="60"/>
      <c r="F48" s="92" t="s">
        <v>1548</v>
      </c>
      <c r="G48" s="77">
        <v>0</v>
      </c>
      <c r="H48" s="77">
        <v>0</v>
      </c>
    </row>
    <row r="49" spans="1:4">
      <c r="A49" s="98"/>
      <c r="B49" s="85"/>
      <c r="C49" s="85"/>
      <c r="D49" s="60"/>
    </row>
    <row r="50" spans="1:4" ht="15.75" thickBot="1">
      <c r="A50" s="79" t="s">
        <v>1078</v>
      </c>
      <c r="B50" s="60"/>
      <c r="C50" s="60"/>
      <c r="D50" s="85"/>
    </row>
    <row r="51" spans="1:4" ht="15.75" thickBot="1">
      <c r="A51" s="82"/>
      <c r="B51" s="83">
        <v>2019</v>
      </c>
      <c r="C51" s="83">
        <v>2020</v>
      </c>
      <c r="D51" s="84">
        <v>2021</v>
      </c>
    </row>
    <row r="52" spans="1:4" ht="15.75" thickTop="1">
      <c r="A52" s="86" t="s">
        <v>712</v>
      </c>
      <c r="B52" s="87">
        <f t="shared" ref="B52:B61" si="0">B6</f>
        <v>5.0999999999999996</v>
      </c>
      <c r="C52" s="87">
        <f>'Working scenario'!C5</f>
        <v>-3.2206649234367379</v>
      </c>
      <c r="D52" s="88">
        <f>'Working scenario'!D5</f>
        <v>8.3032376584848766</v>
      </c>
    </row>
    <row r="53" spans="1:4">
      <c r="A53" s="86" t="s">
        <v>722</v>
      </c>
      <c r="B53" s="87">
        <f t="shared" si="0"/>
        <v>4.8499999999999996</v>
      </c>
      <c r="C53" s="87">
        <f>'Working scenario'!C6</f>
        <v>5.9086253268556117</v>
      </c>
      <c r="D53" s="88">
        <f>'Working scenario'!D6</f>
        <v>2.5505244960020752</v>
      </c>
    </row>
    <row r="54" spans="1:4">
      <c r="A54" s="86" t="s">
        <v>695</v>
      </c>
      <c r="B54" s="87">
        <f t="shared" si="0"/>
        <v>-1.088485115271598</v>
      </c>
      <c r="C54" s="87">
        <f>'Working scenario'!C7</f>
        <v>-7.8351609944145961</v>
      </c>
      <c r="D54" s="88">
        <f>'Working scenario'!D7</f>
        <v>1.1806458337891914</v>
      </c>
    </row>
    <row r="55" spans="1:4">
      <c r="A55" s="86" t="s">
        <v>732</v>
      </c>
      <c r="B55" s="87">
        <f t="shared" si="0"/>
        <v>-1.8160000000000001</v>
      </c>
      <c r="C55" s="87">
        <f>'Working scenario'!C8</f>
        <v>-9.2118803559397353</v>
      </c>
      <c r="D55" s="88">
        <f>'Working scenario'!D8</f>
        <v>-5.5195115096385541</v>
      </c>
    </row>
    <row r="56" spans="1:4">
      <c r="A56" s="86" t="s">
        <v>735</v>
      </c>
      <c r="B56" s="87">
        <f t="shared" si="0"/>
        <v>49.960999999999999</v>
      </c>
      <c r="C56" s="87">
        <f>'Working scenario'!C9</f>
        <v>62.077243126916201</v>
      </c>
      <c r="D56" s="88">
        <f>'Working scenario'!D9</f>
        <v>60.681906357548421</v>
      </c>
    </row>
    <row r="57" spans="1:4">
      <c r="A57" s="86" t="s">
        <v>739</v>
      </c>
      <c r="B57" s="87">
        <f t="shared" si="0"/>
        <v>4.089732999999999</v>
      </c>
      <c r="C57" s="87">
        <f>'Working scenario'!C10</f>
        <v>4.4137592947192417</v>
      </c>
      <c r="D57" s="88">
        <f>'Working scenario'!D10</f>
        <v>3.6950818324171113</v>
      </c>
    </row>
    <row r="58" spans="1:4">
      <c r="A58" s="86" t="s">
        <v>740</v>
      </c>
      <c r="B58" s="87">
        <f t="shared" si="0"/>
        <v>41.11099822526829</v>
      </c>
      <c r="C58" s="87">
        <f>'Working scenario'!C11</f>
        <v>42.731067306478948</v>
      </c>
      <c r="D58" s="88">
        <f>'Working scenario'!D11</f>
        <v>38.665070372457791</v>
      </c>
    </row>
    <row r="59" spans="1:4">
      <c r="A59" s="86" t="s">
        <v>510</v>
      </c>
      <c r="B59" s="87">
        <f t="shared" si="0"/>
        <v>36.4</v>
      </c>
      <c r="C59" s="87">
        <f>'Working scenario'!C12</f>
        <v>36.476008813128992</v>
      </c>
      <c r="D59" s="88">
        <f>'Working scenario'!D12</f>
        <v>36.465373753198676</v>
      </c>
    </row>
    <row r="60" spans="1:4">
      <c r="A60" s="86" t="s">
        <v>743</v>
      </c>
      <c r="B60" s="87">
        <f t="shared" si="0"/>
        <v>11.078309428046964</v>
      </c>
      <c r="C60" s="87">
        <f>'Working scenario'!C15</f>
        <v>10.702154285048717</v>
      </c>
      <c r="D60" s="88">
        <f>'Working scenario'!D15</f>
        <v>11.569850033863505</v>
      </c>
    </row>
    <row r="61" spans="1:4" ht="15.75" thickBot="1">
      <c r="A61" s="89" t="s">
        <v>751</v>
      </c>
      <c r="B61" s="90">
        <f t="shared" si="0"/>
        <v>23.146903284834853</v>
      </c>
      <c r="C61" s="90">
        <f>'Working scenario'!C16</f>
        <v>21.792826034947488</v>
      </c>
      <c r="D61" s="91">
        <f>'Working scenario'!D16</f>
        <v>22.96111706921997</v>
      </c>
    </row>
    <row r="62" spans="1:4">
      <c r="A62" s="98"/>
      <c r="B62" s="60"/>
      <c r="C62" s="60"/>
      <c r="D62" s="60"/>
    </row>
    <row r="63" spans="1:4">
      <c r="A63" s="100"/>
      <c r="B63" s="60"/>
      <c r="C63" s="60"/>
      <c r="D63" s="60"/>
    </row>
    <row r="64" spans="1:4">
      <c r="A64" s="100"/>
      <c r="B64" s="60"/>
      <c r="C64" s="60"/>
      <c r="D64" s="60"/>
    </row>
    <row r="65" spans="1:1">
      <c r="A65" s="78"/>
    </row>
    <row r="66" spans="1:1">
      <c r="A66" s="78"/>
    </row>
  </sheetData>
  <sheetProtection sheet="1" objects="1" scenarios="1"/>
  <pageMargins left="0.25" right="0.25" top="0.5" bottom="0.5" header="0.3" footer="0.3"/>
  <pageSetup paperSize="9" orientation="landscape" r:id="rId1"/>
  <rowBreaks count="1" manualBreakCount="1">
    <brk id="31"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17"/>
  <sheetViews>
    <sheetView workbookViewId="0">
      <selection activeCell="D77" sqref="D77"/>
    </sheetView>
  </sheetViews>
  <sheetFormatPr defaultColWidth="8.7109375" defaultRowHeight="15"/>
  <cols>
    <col min="1" max="1" width="30.140625" style="59" customWidth="1"/>
    <col min="2" max="2" width="14.42578125" style="59" customWidth="1"/>
    <col min="3" max="3" width="15.7109375" style="59" customWidth="1"/>
    <col min="4" max="4" width="13.7109375" style="59" customWidth="1"/>
    <col min="5" max="5" width="16" style="59" customWidth="1"/>
    <col min="6" max="6" width="14" style="59" customWidth="1"/>
    <col min="7" max="7" width="13.7109375" style="59" customWidth="1"/>
    <col min="8" max="8" width="13.5703125" style="59" customWidth="1"/>
    <col min="9" max="9" width="12.28515625" style="59" customWidth="1"/>
    <col min="10" max="10" width="14.140625" style="59" customWidth="1"/>
    <col min="11" max="11" width="15.28515625" style="59" customWidth="1"/>
    <col min="12" max="16" width="15.7109375" style="59" customWidth="1"/>
    <col min="17" max="16384" width="8.7109375" style="59"/>
  </cols>
  <sheetData>
    <row r="1" spans="1:14" s="60" customFormat="1" ht="16.5" customHeight="1">
      <c r="A1" s="80" t="str">
        <f>'Country overview'!B2</f>
        <v>Georgia</v>
      </c>
      <c r="B1" s="79" t="s">
        <v>58</v>
      </c>
      <c r="C1" s="60" t="str">
        <f>'Country overview'!D2</f>
        <v>GEO</v>
      </c>
      <c r="F1" s="255" t="s">
        <v>1475</v>
      </c>
      <c r="G1" s="255"/>
      <c r="H1" s="255"/>
      <c r="I1" s="255"/>
      <c r="J1" s="255"/>
    </row>
    <row r="2" spans="1:14" s="60" customFormat="1">
      <c r="B2" s="81"/>
    </row>
    <row r="3" spans="1:14" s="60" customFormat="1" ht="16.5" customHeight="1" thickBot="1">
      <c r="A3" s="79" t="s">
        <v>512</v>
      </c>
      <c r="F3" s="79" t="s">
        <v>508</v>
      </c>
      <c r="L3" s="79" t="s">
        <v>1428</v>
      </c>
    </row>
    <row r="4" spans="1:14" s="60" customFormat="1" ht="16.5" customHeight="1" thickBot="1">
      <c r="A4" s="82"/>
      <c r="B4" s="83">
        <v>2019</v>
      </c>
      <c r="C4" s="83">
        <v>2020</v>
      </c>
      <c r="D4" s="84">
        <v>2021</v>
      </c>
      <c r="E4" s="85"/>
      <c r="F4" s="82"/>
      <c r="G4" s="83">
        <v>2019</v>
      </c>
      <c r="H4" s="83">
        <v>2020</v>
      </c>
      <c r="I4" s="84">
        <v>2021</v>
      </c>
      <c r="L4" s="113"/>
      <c r="M4" s="114" t="s">
        <v>1080</v>
      </c>
      <c r="N4" s="113" t="s">
        <v>1081</v>
      </c>
    </row>
    <row r="5" spans="1:14" s="60" customFormat="1" ht="16.5" customHeight="1" thickTop="1">
      <c r="A5" s="86" t="s">
        <v>712</v>
      </c>
      <c r="B5" s="87">
        <f>G5</f>
        <v>5.0999999999999996</v>
      </c>
      <c r="C5" s="87">
        <f>H5+G18</f>
        <v>-5.3999999999999995</v>
      </c>
      <c r="D5" s="88">
        <f>I5+G19</f>
        <v>5.4790065506484202</v>
      </c>
      <c r="E5" s="85"/>
      <c r="F5" s="86" t="s">
        <v>712</v>
      </c>
      <c r="G5" s="87">
        <f>INDEX('Pre-Covid baseline data'!$A$1:$I$1896,MATCH(Scenarios!$B$1&amp;Scenarios!$F6,'Pre-Covid baseline data'!$A:$A,0),MATCH(Scenarios!G$5,'Pre-Covid baseline data'!$1:$1,0))</f>
        <v>5.0999999999999996</v>
      </c>
      <c r="H5" s="87">
        <f>INDEX('Pre-Covid baseline data'!$A$1:$I$1896,MATCH(Scenarios!$B$1&amp;Scenarios!$F6,'Pre-Covid baseline data'!$A:$A,0),MATCH(Scenarios!H$5,'Pre-Covid baseline data'!$1:$1,0))</f>
        <v>4.5392092675428897</v>
      </c>
      <c r="I5" s="88">
        <f>INDEX('Pre-Covid baseline data'!$A$1:$I$1896,MATCH(Scenarios!$B$1&amp;Scenarios!$F6,'Pre-Covid baseline data'!$A:$A,0),MATCH(Scenarios!I$5,'Pre-Covid baseline data'!$1:$1,0))</f>
        <v>4.4999877139311604</v>
      </c>
      <c r="L5" s="113" t="s">
        <v>1076</v>
      </c>
      <c r="M5" s="87">
        <f>Scenarios!C6-Scenarios!H6</f>
        <v>-9.9392092675428891</v>
      </c>
      <c r="N5" s="115">
        <f>Scenarios!C52-Scenarios!H6</f>
        <v>-7.7598741909796276</v>
      </c>
    </row>
    <row r="6" spans="1:14" s="60" customFormat="1" ht="16.5" customHeight="1">
      <c r="A6" s="86" t="s">
        <v>722</v>
      </c>
      <c r="B6" s="87">
        <f t="shared" ref="B6:B14" si="0">G6</f>
        <v>4.8499999999999996</v>
      </c>
      <c r="C6" s="87">
        <f>H6+P73</f>
        <v>5.5</v>
      </c>
      <c r="D6" s="88">
        <f>I6+P74</f>
        <v>2.0209811632827401</v>
      </c>
      <c r="E6" s="85"/>
      <c r="F6" s="86" t="s">
        <v>722</v>
      </c>
      <c r="G6" s="87">
        <f>INDEX('Pre-Covid baseline data'!$A$1:$I$1896,MATCH(Scenarios!$B$1&amp;Scenarios!$F7,'Pre-Covid baseline data'!$A:$A,0),MATCH(Scenarios!G$5,'Pre-Covid baseline data'!$1:$1,0))</f>
        <v>4.8499999999999996</v>
      </c>
      <c r="H6" s="87">
        <f>INDEX('Pre-Covid baseline data'!$A$1:$I$1896,MATCH(Scenarios!$B$1&amp;Scenarios!$F7,'Pre-Covid baseline data'!$A:$A,0),MATCH(Scenarios!H$5,'Pre-Covid baseline data'!$1:$1,0))</f>
        <v>3.5209811632827401</v>
      </c>
      <c r="I6" s="88">
        <f>INDEX('Pre-Covid baseline data'!$A$1:$I$1896,MATCH(Scenarios!$B$1&amp;Scenarios!$F7,'Pre-Covid baseline data'!$A:$A,0),MATCH(Scenarios!I$5,'Pre-Covid baseline data'!$1:$1,0))</f>
        <v>3.4374505720701798</v>
      </c>
      <c r="L6" s="113" t="s">
        <v>722</v>
      </c>
      <c r="M6" s="87">
        <f>Scenarios!C7-Scenarios!H7</f>
        <v>1.9790188367172599</v>
      </c>
      <c r="N6" s="115">
        <f>Scenarios!C53-Scenarios!H7</f>
        <v>2.3876441635728716</v>
      </c>
    </row>
    <row r="7" spans="1:14" s="60" customFormat="1" ht="16.5" customHeight="1">
      <c r="A7" s="86" t="s">
        <v>695</v>
      </c>
      <c r="B7" s="116">
        <f t="shared" si="0"/>
        <v>-1.088485115271598</v>
      </c>
      <c r="C7" s="116">
        <f>H7+H81</f>
        <v>-9.7104800876100263</v>
      </c>
      <c r="D7" s="117">
        <f>I7+H82</f>
        <v>-0.27271643467836026</v>
      </c>
      <c r="E7" s="85"/>
      <c r="F7" s="86" t="s">
        <v>695</v>
      </c>
      <c r="G7" s="87">
        <f>INDEX('Pre-Covid baseline data'!$A$1:$I$1896,MATCH(Scenarios!$B$1&amp;Scenarios!$F8,'Pre-Covid baseline data'!$A:$A,0),MATCH(Scenarios!G$5,'Pre-Covid baseline data'!$1:$1,0))</f>
        <v>-1.088485115271598</v>
      </c>
      <c r="H7" s="87">
        <f>INDEX('Pre-Covid baseline data'!$A$1:$I$1896,MATCH(Scenarios!$B$1&amp;Scenarios!$F8,'Pre-Covid baseline data'!$A:$A,0),MATCH(Scenarios!H$5,'Pre-Covid baseline data'!$1:$1,0))</f>
        <v>-0.84814801937431739</v>
      </c>
      <c r="I7" s="88">
        <f>INDEX('Pre-Covid baseline data'!$A$1:$I$1896,MATCH(Scenarios!$B$1&amp;Scenarios!$F8,'Pre-Covid baseline data'!$A:$A,0),MATCH(Scenarios!I$5,'Pre-Covid baseline data'!$1:$1,0))</f>
        <v>-0.62110594946452879</v>
      </c>
      <c r="L7" s="113" t="s">
        <v>509</v>
      </c>
      <c r="M7" s="87">
        <f>Scenarios!C8-Scenarios!H8</f>
        <v>-8.862332068235709</v>
      </c>
      <c r="N7" s="115">
        <f>Scenarios!C54-Scenarios!H8</f>
        <v>-6.9870129750402787</v>
      </c>
    </row>
    <row r="8" spans="1:14" s="60" customFormat="1" ht="16.5" customHeight="1">
      <c r="A8" s="86" t="s">
        <v>732</v>
      </c>
      <c r="B8" s="87">
        <f t="shared" si="0"/>
        <v>-1.8160000000000001</v>
      </c>
      <c r="C8" s="87">
        <f>K103</f>
        <v>-12.644731925091065</v>
      </c>
      <c r="D8" s="88">
        <f>K104</f>
        <v>-9.2740855880968578</v>
      </c>
      <c r="E8" s="85"/>
      <c r="F8" s="86" t="s">
        <v>732</v>
      </c>
      <c r="G8" s="87">
        <f>INDEX('Pre-Covid baseline data'!$A$1:$I$1896,MATCH(Scenarios!$B$1&amp;Scenarios!$F9,'Pre-Covid baseline data'!$A:$A,0),MATCH(Scenarios!G$5,'Pre-Covid baseline data'!$1:$1,0))</f>
        <v>-1.8160000000000001</v>
      </c>
      <c r="H8" s="87">
        <f>INDEX('Pre-Covid baseline data'!$A$1:$I$1896,MATCH(Scenarios!$B$1&amp;Scenarios!$F9,'Pre-Covid baseline data'!$A:$A,0),MATCH(Scenarios!H$5,'Pre-Covid baseline data'!$1:$1,0))</f>
        <v>-1.9520000000000002</v>
      </c>
      <c r="I8" s="88">
        <f>INDEX('Pre-Covid baseline data'!$A$1:$I$1896,MATCH(Scenarios!$B$1&amp;Scenarios!$F9,'Pre-Covid baseline data'!$A:$A,0),MATCH(Scenarios!I$5,'Pre-Covid baseline data'!$1:$1,0))</f>
        <v>-2.137</v>
      </c>
      <c r="L8" s="118" t="s">
        <v>1549</v>
      </c>
      <c r="M8" s="87">
        <f>Scenarios!C9-Scenarios!H9</f>
        <v>-10.692731925091065</v>
      </c>
      <c r="N8" s="115">
        <f>Scenarios!C55-Scenarios!H9</f>
        <v>-7.2598803559397354</v>
      </c>
    </row>
    <row r="9" spans="1:14" s="60" customFormat="1" ht="16.5" customHeight="1">
      <c r="A9" s="86" t="s">
        <v>735</v>
      </c>
      <c r="B9" s="87">
        <f t="shared" si="0"/>
        <v>49.960999999999999</v>
      </c>
      <c r="C9" s="87">
        <f>L103</f>
        <v>66.937450157651995</v>
      </c>
      <c r="D9" s="88">
        <f>L104</f>
        <v>70.70358541127915</v>
      </c>
      <c r="E9" s="85"/>
      <c r="F9" s="86" t="s">
        <v>735</v>
      </c>
      <c r="G9" s="87">
        <f>INDEX('Pre-Covid baseline data'!$A$1:$I$1896,MATCH(Scenarios!$B$1&amp;Scenarios!$F10,'Pre-Covid baseline data'!$A:$A,0),MATCH(Scenarios!G$5,'Pre-Covid baseline data'!$1:$1,0))</f>
        <v>49.960999999999999</v>
      </c>
      <c r="H9" s="87">
        <f>INDEX('Pre-Covid baseline data'!$A$1:$I$1896,MATCH(Scenarios!$B$1&amp;Scenarios!$F10,'Pre-Covid baseline data'!$A:$A,0),MATCH(Scenarios!H$5,'Pre-Covid baseline data'!$1:$1,0))</f>
        <v>52.021999999999998</v>
      </c>
      <c r="I9" s="88">
        <f>INDEX('Pre-Covid baseline data'!$A$1:$I$1896,MATCH(Scenarios!$B$1&amp;Scenarios!$F10,'Pre-Covid baseline data'!$A:$A,0),MATCH(Scenarios!I$5,'Pre-Covid baseline data'!$1:$1,0))</f>
        <v>49.554000000000002</v>
      </c>
      <c r="L9" s="118" t="s">
        <v>1358</v>
      </c>
      <c r="M9" s="87">
        <f>Scenarios!C10-Scenarios!H10</f>
        <v>14.915450157651996</v>
      </c>
      <c r="N9" s="115">
        <f>Scenarios!C56-Scenarios!H10</f>
        <v>10.055243126916203</v>
      </c>
    </row>
    <row r="10" spans="1:14" s="60" customFormat="1" ht="16.5" customHeight="1">
      <c r="A10" s="86" t="s">
        <v>1354</v>
      </c>
      <c r="B10" s="87">
        <f t="shared" si="0"/>
        <v>4.089732999999999</v>
      </c>
      <c r="C10" s="87">
        <f>B10+I109-I108</f>
        <v>4.6475887284692892</v>
      </c>
      <c r="D10" s="88">
        <f>C10+I110-I109</f>
        <v>4.1214336699391154</v>
      </c>
      <c r="F10" s="86" t="s">
        <v>1354</v>
      </c>
      <c r="G10" s="87">
        <f>INDEX('Pre-Covid baseline data'!$A$1:$I$1896,MATCH(Scenarios!$B$1&amp;Scenarios!$F11,'Pre-Covid baseline data'!$A:$A,0),MATCH(Scenarios!G$5,'Pre-Covid baseline data'!$1:$1,0))</f>
        <v>4.089732999999999</v>
      </c>
      <c r="H10" s="87">
        <f>INDEX('Pre-Covid baseline data'!$A$1:$I$1896,MATCH(Scenarios!$B$1&amp;Scenarios!$F11,'Pre-Covid baseline data'!$A:$A,0),MATCH(Scenarios!H$5,'Pre-Covid baseline data'!$1:$1,0))</f>
        <v>3.6887979999999989</v>
      </c>
      <c r="I10" s="88">
        <f>INDEX('Pre-Covid baseline data'!$A$1:$I$1896,MATCH(Scenarios!$B$1&amp;Scenarios!$F11,'Pre-Covid baseline data'!$A:$A,0),MATCH(Scenarios!I$5,'Pre-Covid baseline data'!$1:$1,0))</f>
        <v>3.2950149999999985</v>
      </c>
      <c r="L10" s="118" t="s">
        <v>1356</v>
      </c>
      <c r="M10" s="87">
        <f>Scenarios!C11-Scenarios!H11</f>
        <v>0.95879072846929025</v>
      </c>
      <c r="N10" s="115">
        <f>Scenarios!C57-Scenarios!H11</f>
        <v>0.72496129471924275</v>
      </c>
    </row>
    <row r="11" spans="1:14" s="60" customFormat="1" ht="14.65" customHeight="1">
      <c r="A11" s="86" t="s">
        <v>1355</v>
      </c>
      <c r="B11" s="87">
        <f t="shared" si="0"/>
        <v>41.11099822526829</v>
      </c>
      <c r="C11" s="87">
        <f>B11+J109-J108</f>
        <v>43.893836130905186</v>
      </c>
      <c r="D11" s="88">
        <f>C11+J110-J109</f>
        <v>41.113675055809743</v>
      </c>
      <c r="F11" s="86" t="s">
        <v>1355</v>
      </c>
      <c r="G11" s="87">
        <f>INDEX('Pre-Covid baseline data'!$A$1:$I$1896,MATCH(Scenarios!$B$1&amp;Scenarios!$F12,'Pre-Covid baseline data'!$A:$A,0),MATCH(Scenarios!G$5,'Pre-Covid baseline data'!$1:$1,0))</f>
        <v>41.11099822526829</v>
      </c>
      <c r="H11" s="87">
        <f>INDEX('Pre-Covid baseline data'!$A$1:$I$1896,MATCH(Scenarios!$B$1&amp;Scenarios!$F12,'Pre-Covid baseline data'!$A:$A,0),MATCH(Scenarios!H$5,'Pre-Covid baseline data'!$1:$1,0))</f>
        <v>39.506431647160596</v>
      </c>
      <c r="I11" s="88">
        <f>INDEX('Pre-Covid baseline data'!$A$1:$I$1896,MATCH(Scenarios!$B$1&amp;Scenarios!$F12,'Pre-Covid baseline data'!$A:$A,0),MATCH(Scenarios!I$5,'Pre-Covid baseline data'!$1:$1,0))</f>
        <v>37.707161644515388</v>
      </c>
      <c r="L11" s="118" t="s">
        <v>1357</v>
      </c>
      <c r="M11" s="87">
        <f>Scenarios!C12-Scenarios!H12</f>
        <v>4.3874044837445894</v>
      </c>
      <c r="N11" s="115">
        <f>Scenarios!C58-Scenarios!H12</f>
        <v>3.2246356593183521</v>
      </c>
    </row>
    <row r="12" spans="1:14" ht="14.65" customHeight="1">
      <c r="A12" s="86" t="s">
        <v>510</v>
      </c>
      <c r="B12" s="87">
        <f t="shared" si="0"/>
        <v>36.4</v>
      </c>
      <c r="C12" s="121">
        <f>IFERROR(H12-0.01*(C7+J58*L57),B12)</f>
        <v>36.492654696308669</v>
      </c>
      <c r="D12" s="122">
        <f>IFERROR(C12-0.01*(D7+K58*L57),C12)</f>
        <v>36.497606912939169</v>
      </c>
      <c r="F12" s="86" t="s">
        <v>510</v>
      </c>
      <c r="G12" s="87">
        <f>INDEX('Pre-Covid baseline data'!$A$1:$I$1896,MATCH(Scenarios!$B$1&amp;Scenarios!$F13,'Pre-Covid baseline data'!$A:$A,0),MATCH(Scenarios!G$5,'Pre-Covid baseline data'!$1:$1,0))</f>
        <v>36.4</v>
      </c>
      <c r="H12" s="87">
        <f>INDEX('Pre-Covid baseline data'!$A$1:$I$1896,MATCH(Scenarios!$B$1&amp;Scenarios!$F13,'Pre-Covid baseline data'!$A:$A,0),MATCH(Scenarios!H$5,'Pre-Covid baseline data'!$1:$1,0))</f>
        <v>36.4</v>
      </c>
      <c r="I12" s="88">
        <f>INDEX('Pre-Covid baseline data'!$A$1:$I$1896,MATCH(Scenarios!$B$1&amp;Scenarios!$F13,'Pre-Covid baseline data'!$A:$A,0),MATCH(Scenarios!I$5,'Pre-Covid baseline data'!$1:$1,0))</f>
        <v>36.4</v>
      </c>
      <c r="L12" s="101" t="s">
        <v>510</v>
      </c>
      <c r="M12" s="73">
        <f>Scenarios!C13-Scenarios!H13</f>
        <v>9.2654696308670736E-2</v>
      </c>
      <c r="N12" s="102">
        <f>Scenarios!C59-Scenarios!H13</f>
        <v>7.6008813128993324E-2</v>
      </c>
    </row>
    <row r="13" spans="1:14" ht="14.65" customHeight="1">
      <c r="A13" s="86" t="s">
        <v>743</v>
      </c>
      <c r="B13" s="87">
        <f t="shared" si="0"/>
        <v>11.078309428046964</v>
      </c>
      <c r="C13" s="116">
        <f>H13*(1+C5/100)/(1+H5/100)</f>
        <v>10.461156760011507</v>
      </c>
      <c r="D13" s="117">
        <f>C13*(1+D5/100)/(1+I5/100)*I13/H13</f>
        <v>11.01439946366682</v>
      </c>
      <c r="E13" s="60"/>
      <c r="F13" s="86" t="s">
        <v>743</v>
      </c>
      <c r="G13" s="87">
        <f>INDEX('Pre-Covid baseline data'!$A$1:$I$1896,MATCH(Scenarios!$B$1&amp;Scenarios!$F14,'Pre-Covid baseline data'!$A:$A,0),MATCH(Scenarios!G$5,'Pre-Covid baseline data'!$1:$1,0))</f>
        <v>11.078309428046964</v>
      </c>
      <c r="H13" s="87">
        <f>INDEX('Pre-Covid baseline data'!$A$1:$I$1896,MATCH(Scenarios!$B$1&amp;Scenarios!$F14,'Pre-Covid baseline data'!$A:$A,0),MATCH(Scenarios!H$5,'Pre-Covid baseline data'!$1:$1,0))</f>
        <v>11.560264859570973</v>
      </c>
      <c r="I13" s="88">
        <f>INDEX('Pre-Covid baseline data'!$A$1:$I$1896,MATCH(Scenarios!$B$1&amp;Scenarios!$F14,'Pre-Covid baseline data'!$A:$A,0),MATCH(Scenarios!I$5,'Pre-Covid baseline data'!$1:$1,0))</f>
        <v>12.058661554644976</v>
      </c>
      <c r="L13" s="101" t="s">
        <v>743</v>
      </c>
      <c r="M13" s="73">
        <f>(Scenarios!C14/Scenarios!H14-1)*100</f>
        <v>-9.5076376961163884</v>
      </c>
      <c r="N13" s="102">
        <f>(Scenarios!C60/Scenarios!H14-1)*100</f>
        <v>-7.422931783537889</v>
      </c>
    </row>
    <row r="14" spans="1:14" ht="14.65" customHeight="1" thickBot="1">
      <c r="A14" s="89" t="s">
        <v>751</v>
      </c>
      <c r="B14" s="90">
        <f t="shared" si="0"/>
        <v>23.146903284834853</v>
      </c>
      <c r="C14" s="119">
        <f>H14*(1+C5/100)/(1+H5/100)</f>
        <v>21.302082115723106</v>
      </c>
      <c r="D14" s="120">
        <f>C14*(1+D5/100)/(1+I5/100)*I14/H14</f>
        <v>21.85878942183281</v>
      </c>
      <c r="E14" s="60"/>
      <c r="F14" s="89" t="s">
        <v>751</v>
      </c>
      <c r="G14" s="90">
        <f>INDEX('Pre-Covid baseline data'!$A$1:$I$1896,MATCH(Scenarios!$B$1&amp;Scenarios!$F15,'Pre-Covid baseline data'!$A:$A,0),MATCH(Scenarios!G$5,'Pre-Covid baseline data'!$1:$1,0))</f>
        <v>23.146903284834853</v>
      </c>
      <c r="H14" s="90">
        <f>INDEX('Pre-Covid baseline data'!$A$1:$I$1896,MATCH(Scenarios!$B$1&amp;Scenarios!$F15,'Pre-Covid baseline data'!$A:$A,0),MATCH(Scenarios!H$5,'Pre-Covid baseline data'!$1:$1,0))</f>
        <v>23.54019894429134</v>
      </c>
      <c r="I14" s="91">
        <f>INDEX('Pre-Covid baseline data'!$A$1:$I$1896,MATCH(Scenarios!$B$1&amp;Scenarios!$F15,'Pre-Covid baseline data'!$A:$A,0),MATCH(Scenarios!I$5,'Pre-Covid baseline data'!$1:$1,0))</f>
        <v>23.931195205115998</v>
      </c>
      <c r="L14" s="101" t="s">
        <v>1077</v>
      </c>
      <c r="M14" s="73">
        <f>(Scenarios!C15/Scenarios!H15-1)*100</f>
        <v>-9.5076376961163778</v>
      </c>
      <c r="N14" s="102">
        <f>(Scenarios!C61/Scenarios!H15-1)*100</f>
        <v>-7.422931783537889</v>
      </c>
    </row>
    <row r="15" spans="1:14" ht="14.65" customHeight="1">
      <c r="A15" s="101"/>
      <c r="B15" s="73"/>
      <c r="C15" s="103"/>
      <c r="D15" s="103"/>
      <c r="F15" s="101"/>
      <c r="G15" s="73"/>
      <c r="H15" s="73"/>
      <c r="I15" s="73"/>
    </row>
    <row r="16" spans="1:14" ht="14.65" customHeight="1" thickBot="1">
      <c r="A16" s="124" t="s">
        <v>1428</v>
      </c>
      <c r="B16" s="87"/>
      <c r="C16" s="116"/>
      <c r="D16" s="116"/>
      <c r="E16" s="60"/>
      <c r="F16" s="113"/>
      <c r="G16" s="73"/>
      <c r="H16" s="73"/>
      <c r="I16" s="73"/>
    </row>
    <row r="17" spans="1:16" ht="15.75" thickBot="1">
      <c r="A17" s="125"/>
      <c r="B17" s="126" t="s">
        <v>705</v>
      </c>
      <c r="C17" s="126" t="s">
        <v>707</v>
      </c>
      <c r="D17" s="126" t="s">
        <v>1169</v>
      </c>
      <c r="E17" s="126" t="s">
        <v>706</v>
      </c>
      <c r="F17" s="126" t="s">
        <v>1107</v>
      </c>
      <c r="G17" s="127" t="s">
        <v>708</v>
      </c>
      <c r="I17" s="205" t="s">
        <v>1546</v>
      </c>
    </row>
    <row r="18" spans="1:16" ht="15.75" thickTop="1">
      <c r="A18" s="128">
        <v>2020</v>
      </c>
      <c r="B18" s="115">
        <f>J29</f>
        <v>-4.1003851373312221</v>
      </c>
      <c r="C18" s="115">
        <f>N39</f>
        <v>-5.894379791909663</v>
      </c>
      <c r="D18" s="115">
        <f>H49</f>
        <v>4.6358660650498228E-2</v>
      </c>
      <c r="E18" s="115">
        <f>M57+L67</f>
        <v>1.4396784669114155</v>
      </c>
      <c r="F18" s="204">
        <f>IF(I18&lt;&gt;"..",(-H5+I18)-SUM(B18:E18),0)</f>
        <v>-1.4304814658639167</v>
      </c>
      <c r="G18" s="129">
        <f>SUM(B18:F18)</f>
        <v>-9.9392092675428891</v>
      </c>
      <c r="I18" s="206">
        <f>INDEX(Data!BI:BI,MATCH('Working baseline'!C1,Data!B:B,0))</f>
        <v>-5.4</v>
      </c>
    </row>
    <row r="19" spans="1:16" ht="15.75" thickBot="1">
      <c r="A19" s="130">
        <v>2021</v>
      </c>
      <c r="B19" s="131">
        <f>J30</f>
        <v>2.4007909841009818</v>
      </c>
      <c r="C19" s="131">
        <f>N40</f>
        <v>2.4803323665825729</v>
      </c>
      <c r="D19" s="132">
        <f>H50</f>
        <v>0</v>
      </c>
      <c r="E19" s="132">
        <f>N57+L68</f>
        <v>-0.63083714210717379</v>
      </c>
      <c r="F19" s="241">
        <f>IF(I19&lt;&gt;"..",(-H6+I19)-SUM(B19:E19),0)</f>
        <v>-3.2712673718591212</v>
      </c>
      <c r="G19" s="133">
        <f>SUM(B19:F19)</f>
        <v>0.97901883671725987</v>
      </c>
      <c r="H19" s="104"/>
      <c r="I19" s="207">
        <f>INDEX(Data!BJ:BJ,MATCH('Working baseline'!C1,Data!B:B,0))</f>
        <v>4.5</v>
      </c>
    </row>
    <row r="20" spans="1:16">
      <c r="A20" s="101"/>
      <c r="B20" s="102"/>
      <c r="C20" s="102"/>
      <c r="D20" s="104"/>
      <c r="E20" s="104"/>
      <c r="F20" s="102"/>
    </row>
    <row r="21" spans="1:16">
      <c r="A21" s="101"/>
      <c r="B21" s="102"/>
      <c r="C21" s="102"/>
      <c r="D21" s="104"/>
      <c r="E21" s="104"/>
      <c r="F21" s="102"/>
    </row>
    <row r="22" spans="1:16">
      <c r="A22" s="69" t="s">
        <v>1330</v>
      </c>
      <c r="B22" s="102"/>
      <c r="C22" s="102"/>
      <c r="D22" s="104"/>
      <c r="E22" s="104"/>
      <c r="F22" s="102"/>
    </row>
    <row r="23" spans="1:16">
      <c r="A23" s="59" t="s">
        <v>1417</v>
      </c>
      <c r="B23" s="102" t="s">
        <v>1338</v>
      </c>
      <c r="C23" s="105" t="s">
        <v>1119</v>
      </c>
      <c r="D23" s="104"/>
      <c r="E23" s="104"/>
      <c r="F23" s="102"/>
    </row>
    <row r="24" spans="1:16">
      <c r="A24" s="123">
        <v>1.853361</v>
      </c>
      <c r="B24" s="115">
        <f>'Working overview'!G49</f>
        <v>0.61196998121746815</v>
      </c>
      <c r="C24" s="60">
        <f>1/(1+A24*B24)</f>
        <v>0.46855936303006496</v>
      </c>
      <c r="D24" s="104"/>
      <c r="E24" s="104"/>
      <c r="F24" s="102"/>
    </row>
    <row r="25" spans="1:16">
      <c r="A25" s="101"/>
      <c r="B25" s="102"/>
      <c r="C25" s="102"/>
      <c r="D25" s="104"/>
      <c r="E25" s="104"/>
      <c r="F25" s="102"/>
    </row>
    <row r="26" spans="1:16">
      <c r="A26" s="69" t="s">
        <v>1112</v>
      </c>
    </row>
    <row r="28" spans="1:16" ht="75">
      <c r="B28" s="106" t="s">
        <v>1115</v>
      </c>
      <c r="C28" s="106" t="s">
        <v>1113</v>
      </c>
      <c r="D28" s="106" t="s">
        <v>1118</v>
      </c>
      <c r="E28" s="106" t="s">
        <v>1152</v>
      </c>
      <c r="F28" s="106" t="s">
        <v>1153</v>
      </c>
      <c r="G28" s="106" t="s">
        <v>1119</v>
      </c>
      <c r="H28" s="106" t="s">
        <v>1154</v>
      </c>
      <c r="J28" s="107" t="s">
        <v>708</v>
      </c>
    </row>
    <row r="29" spans="1:16">
      <c r="A29" s="59">
        <v>2020</v>
      </c>
      <c r="B29" s="123">
        <v>-0.239704</v>
      </c>
      <c r="C29" s="60">
        <f>'Working overview'!C44</f>
        <v>46.522934274342511</v>
      </c>
      <c r="D29" s="60">
        <f>'Working overview'!C49</f>
        <v>0.69307602793125556</v>
      </c>
      <c r="E29" s="60">
        <f>C33*D33+E33*F33+G33*H33+I33*J33+K33*L33+M33*N33+O33*P33</f>
        <v>-8.7358444201202784E-2</v>
      </c>
      <c r="F29" s="60">
        <f>'Working overview'!E49</f>
        <v>0.25147763730675587</v>
      </c>
      <c r="G29" s="60">
        <f>C24</f>
        <v>0.46855936303006496</v>
      </c>
      <c r="J29" s="134">
        <f>(B29*C29*D29+E29*C29*F29)*G29</f>
        <v>-4.1003851373312221</v>
      </c>
    </row>
    <row r="30" spans="1:16">
      <c r="A30" s="59">
        <v>2021</v>
      </c>
      <c r="B30" s="123">
        <f>B29</f>
        <v>-0.239704</v>
      </c>
      <c r="C30" s="60">
        <f>'Working overview'!C45</f>
        <v>-39.155294169667215</v>
      </c>
      <c r="D30" s="60">
        <f>D29</f>
        <v>0.69307602793125556</v>
      </c>
      <c r="E30" s="60">
        <f>E29</f>
        <v>-8.7358444201202784E-2</v>
      </c>
      <c r="F30" s="60">
        <f>F29</f>
        <v>0.25147763730675587</v>
      </c>
      <c r="G30" s="60">
        <f>G29</f>
        <v>0.46855936303006496</v>
      </c>
      <c r="H30" s="123">
        <f>0.29*B29*C29*D29</f>
        <v>-2.2414097434282909</v>
      </c>
      <c r="J30" s="134">
        <f>(B30*C30*D30+E30*C30*F30+H30)*G30</f>
        <v>2.4007909841009818</v>
      </c>
    </row>
    <row r="31" spans="1:16">
      <c r="B31" s="69" t="s">
        <v>1429</v>
      </c>
    </row>
    <row r="32" spans="1:16" ht="90">
      <c r="C32" s="106" t="s">
        <v>1138</v>
      </c>
      <c r="D32" s="106" t="s">
        <v>1145</v>
      </c>
      <c r="E32" s="106" t="s">
        <v>1139</v>
      </c>
      <c r="F32" s="106" t="s">
        <v>1151</v>
      </c>
      <c r="G32" s="106" t="s">
        <v>1140</v>
      </c>
      <c r="H32" s="106" t="s">
        <v>1150</v>
      </c>
      <c r="I32" s="106" t="s">
        <v>1144</v>
      </c>
      <c r="J32" s="106" t="s">
        <v>1149</v>
      </c>
      <c r="K32" s="106" t="s">
        <v>1141</v>
      </c>
      <c r="L32" s="106" t="s">
        <v>1148</v>
      </c>
      <c r="M32" s="106" t="s">
        <v>1142</v>
      </c>
      <c r="N32" s="106" t="s">
        <v>1147</v>
      </c>
      <c r="O32" s="106" t="s">
        <v>1143</v>
      </c>
      <c r="P32" s="106" t="s">
        <v>1146</v>
      </c>
    </row>
    <row r="33" spans="1:16">
      <c r="C33" s="60">
        <f>'Working overview'!C53</f>
        <v>7.7771178948189593E-2</v>
      </c>
      <c r="D33" s="123">
        <f>0</f>
        <v>0</v>
      </c>
      <c r="E33" s="60">
        <f>'Working overview'!D53</f>
        <v>4.4607731323818255E-2</v>
      </c>
      <c r="F33" s="123">
        <f>0</f>
        <v>0</v>
      </c>
      <c r="G33" s="60">
        <f>'Working overview'!E53</f>
        <v>0.10160406996910287</v>
      </c>
      <c r="H33" s="123">
        <v>-5.7190999999999999E-2</v>
      </c>
      <c r="I33" s="60">
        <f>'Working overview'!F53</f>
        <v>8.2861184416061939E-2</v>
      </c>
      <c r="J33" s="123">
        <v>-5.7190999999999999E-2</v>
      </c>
      <c r="K33" s="60">
        <f>'Working overview'!G53</f>
        <v>0.18583208229284592</v>
      </c>
      <c r="L33" s="123">
        <v>-0.257191</v>
      </c>
      <c r="M33" s="60">
        <f>'Working overview'!H53</f>
        <v>9.1264615039847466E-2</v>
      </c>
      <c r="N33" s="123">
        <v>-5.7190999999999999E-2</v>
      </c>
      <c r="O33" s="60">
        <f>'Working overview'!I53</f>
        <v>0.416059138010134</v>
      </c>
      <c r="P33" s="123">
        <v>-5.7190999999999999E-2</v>
      </c>
    </row>
    <row r="34" spans="1:16">
      <c r="C34" s="60">
        <f t="shared" ref="C34:P34" si="1">C33</f>
        <v>7.7771178948189593E-2</v>
      </c>
      <c r="D34" s="123">
        <f t="shared" si="1"/>
        <v>0</v>
      </c>
      <c r="E34" s="60">
        <f t="shared" si="1"/>
        <v>4.4607731323818255E-2</v>
      </c>
      <c r="F34" s="123">
        <f t="shared" si="1"/>
        <v>0</v>
      </c>
      <c r="G34" s="60">
        <f t="shared" si="1"/>
        <v>0.10160406996910287</v>
      </c>
      <c r="H34" s="123">
        <f t="shared" si="1"/>
        <v>-5.7190999999999999E-2</v>
      </c>
      <c r="I34" s="60">
        <f t="shared" si="1"/>
        <v>8.2861184416061939E-2</v>
      </c>
      <c r="J34" s="123">
        <f t="shared" si="1"/>
        <v>-5.7190999999999999E-2</v>
      </c>
      <c r="K34" s="60">
        <f t="shared" si="1"/>
        <v>0.18583208229284592</v>
      </c>
      <c r="L34" s="123">
        <v>-5.7190999999999999E-2</v>
      </c>
      <c r="M34" s="60">
        <f t="shared" si="1"/>
        <v>9.1264615039847466E-2</v>
      </c>
      <c r="N34" s="123">
        <f t="shared" si="1"/>
        <v>-5.7190999999999999E-2</v>
      </c>
      <c r="O34" s="60">
        <f t="shared" si="1"/>
        <v>0.416059138010134</v>
      </c>
      <c r="P34" s="123">
        <f t="shared" si="1"/>
        <v>-5.7190999999999999E-2</v>
      </c>
    </row>
    <row r="36" spans="1:16">
      <c r="A36" s="69" t="s">
        <v>1114</v>
      </c>
    </row>
    <row r="38" spans="1:16" ht="90">
      <c r="A38" s="60"/>
      <c r="B38" s="137" t="s">
        <v>1116</v>
      </c>
      <c r="C38" s="137" t="s">
        <v>1120</v>
      </c>
      <c r="D38" s="137" t="s">
        <v>1136</v>
      </c>
      <c r="E38" s="137" t="s">
        <v>1118</v>
      </c>
      <c r="F38" s="137" t="s">
        <v>1110</v>
      </c>
      <c r="G38" s="106" t="s">
        <v>1133</v>
      </c>
      <c r="H38" s="106" t="s">
        <v>1134</v>
      </c>
      <c r="I38" s="106" t="s">
        <v>1135</v>
      </c>
      <c r="J38" s="106" t="s">
        <v>1119</v>
      </c>
      <c r="L38" s="137" t="s">
        <v>1137</v>
      </c>
      <c r="M38" s="137" t="s">
        <v>1101</v>
      </c>
      <c r="N38" s="138" t="s">
        <v>708</v>
      </c>
    </row>
    <row r="39" spans="1:16">
      <c r="A39" s="60">
        <v>2020</v>
      </c>
      <c r="B39" s="60">
        <f>'Working overview'!F44</f>
        <v>44.2976248891785</v>
      </c>
      <c r="C39" s="60">
        <f>'Working overview'!F49</f>
        <v>0.50558715368797214</v>
      </c>
      <c r="D39" s="60">
        <f>C43*D43+E43*F43+G43*H43+I43*J43+K43*L43+M43*N43</f>
        <v>-0.49269441131034686</v>
      </c>
      <c r="E39" s="60">
        <f>'Working overview'!C49</f>
        <v>0.69307602793125556</v>
      </c>
      <c r="F39" s="60">
        <f>'Working overview'!C12</f>
        <v>14.179342218649923</v>
      </c>
      <c r="G39" s="123">
        <v>-0.41760352941176471</v>
      </c>
      <c r="H39" s="123">
        <v>0.85</v>
      </c>
      <c r="I39" s="123">
        <v>1</v>
      </c>
      <c r="J39" s="60">
        <f>C24</f>
        <v>0.46855936303006496</v>
      </c>
      <c r="L39" s="60">
        <f>B39*C39*D39</f>
        <v>-11.034536811797329</v>
      </c>
      <c r="M39" s="60">
        <f>B39*E39*(F39/100)*G39*H39</f>
        <v>-1.5452561813296757</v>
      </c>
      <c r="N39" s="134">
        <f>(M39+L39)*J39</f>
        <v>-5.894379791909663</v>
      </c>
    </row>
    <row r="40" spans="1:16">
      <c r="A40" s="60">
        <v>2021</v>
      </c>
      <c r="B40" s="60">
        <f>'Working overview'!F45</f>
        <v>-36.054960888262215</v>
      </c>
      <c r="C40" s="60">
        <f>C39</f>
        <v>0.50558715368797214</v>
      </c>
      <c r="D40" s="60">
        <f>C44*D44+E44*F44+G44*H44+I44*J44+K44*L44+M44*N44</f>
        <v>-0.29845141622533256</v>
      </c>
      <c r="E40" s="60">
        <f>E39</f>
        <v>0.69307602793125556</v>
      </c>
      <c r="F40" s="60">
        <f>F39</f>
        <v>14.179342218649923</v>
      </c>
      <c r="G40" s="123">
        <f>G39*0.1</f>
        <v>-4.1760352941176471E-2</v>
      </c>
      <c r="H40" s="123">
        <f>H39</f>
        <v>0.85</v>
      </c>
      <c r="I40" s="123">
        <f>I39</f>
        <v>1</v>
      </c>
      <c r="J40" s="60">
        <f>J39</f>
        <v>0.46855936303006496</v>
      </c>
      <c r="L40" s="60">
        <f>B40*C40*D40</f>
        <v>5.4404484979834065</v>
      </c>
      <c r="M40" s="60">
        <f>B40*E40*(F40/100)*G40*H40+B39*E39*(F39/100)*G39*(I40-H40)</f>
        <v>-0.14691994582122703</v>
      </c>
      <c r="N40" s="134">
        <f>(M40+L40)*J40</f>
        <v>2.4803323665825729</v>
      </c>
    </row>
    <row r="41" spans="1:16">
      <c r="B41" s="69" t="s">
        <v>1430</v>
      </c>
    </row>
    <row r="42" spans="1:16" ht="105">
      <c r="C42" s="106" t="s">
        <v>1121</v>
      </c>
      <c r="D42" s="106" t="s">
        <v>1122</v>
      </c>
      <c r="E42" s="106" t="s">
        <v>1123</v>
      </c>
      <c r="F42" s="106" t="s">
        <v>1128</v>
      </c>
      <c r="G42" s="106" t="s">
        <v>1124</v>
      </c>
      <c r="H42" s="106" t="s">
        <v>1130</v>
      </c>
      <c r="I42" s="106" t="s">
        <v>1125</v>
      </c>
      <c r="J42" s="106" t="s">
        <v>1129</v>
      </c>
      <c r="K42" s="106" t="s">
        <v>1126</v>
      </c>
      <c r="L42" s="106" t="s">
        <v>1131</v>
      </c>
      <c r="M42" s="106" t="s">
        <v>1127</v>
      </c>
      <c r="N42" s="106" t="s">
        <v>1132</v>
      </c>
    </row>
    <row r="43" spans="1:16">
      <c r="C43" s="60">
        <f>'Working overview'!D16</f>
        <v>8.8485764251063446E-3</v>
      </c>
      <c r="D43" s="123">
        <v>-0.35</v>
      </c>
      <c r="E43" s="60">
        <f>'Working overview'!D17</f>
        <v>7.5175949314511145E-2</v>
      </c>
      <c r="F43" s="123">
        <v>-0.24416499999999999</v>
      </c>
      <c r="G43" s="60">
        <f>'Working overview'!D18</f>
        <v>0.12414825196906362</v>
      </c>
      <c r="H43" s="123">
        <v>-0.47668500000000003</v>
      </c>
      <c r="I43" s="60">
        <f>'Working overview'!D19</f>
        <v>0.41073756981249365</v>
      </c>
      <c r="J43" s="123">
        <v>-0.77668499999999996</v>
      </c>
      <c r="K43" s="60">
        <f>'Working overview'!D20</f>
        <v>0.34359305457012873</v>
      </c>
      <c r="L43" s="123">
        <v>-0.24416499999999999</v>
      </c>
      <c r="M43" s="60">
        <f>'Working overview'!D21</f>
        <v>3.7496597908696527E-2</v>
      </c>
      <c r="N43" s="123">
        <v>-0.24416499999999999</v>
      </c>
    </row>
    <row r="44" spans="1:16">
      <c r="C44" s="60">
        <f>C43</f>
        <v>8.8485764251063446E-3</v>
      </c>
      <c r="D44" s="123">
        <f>D43*0.8</f>
        <v>-0.27999999999999997</v>
      </c>
      <c r="E44" s="60">
        <f>E43</f>
        <v>7.5175949314511145E-2</v>
      </c>
      <c r="F44" s="123">
        <f>F43*0.8</f>
        <v>-0.19533200000000001</v>
      </c>
      <c r="G44" s="60">
        <f>G43</f>
        <v>0.12414825196906362</v>
      </c>
      <c r="H44" s="123">
        <f>H43*0.8</f>
        <v>-0.38134800000000002</v>
      </c>
      <c r="I44" s="60">
        <f>I43</f>
        <v>0.41073756981249365</v>
      </c>
      <c r="J44" s="123">
        <f>0.5*J43</f>
        <v>-0.38834249999999998</v>
      </c>
      <c r="K44" s="60">
        <f>K43</f>
        <v>0.34359305457012873</v>
      </c>
      <c r="L44" s="123">
        <f>L43*0.8</f>
        <v>-0.19533200000000001</v>
      </c>
      <c r="M44" s="60">
        <f>M43</f>
        <v>3.7496597908696527E-2</v>
      </c>
      <c r="N44" s="123">
        <f>N43*0.8</f>
        <v>-0.19533200000000001</v>
      </c>
    </row>
    <row r="46" spans="1:16">
      <c r="A46" s="69" t="s">
        <v>1431</v>
      </c>
    </row>
    <row r="48" spans="1:16" ht="105">
      <c r="B48" s="106" t="s">
        <v>1432</v>
      </c>
      <c r="C48" s="106" t="s">
        <v>1433</v>
      </c>
      <c r="D48" s="106" t="s">
        <v>1434</v>
      </c>
      <c r="E48" s="106" t="s">
        <v>1435</v>
      </c>
      <c r="F48" s="106" t="s">
        <v>1330</v>
      </c>
      <c r="H48" s="107" t="s">
        <v>708</v>
      </c>
    </row>
    <row r="49" spans="1:14">
      <c r="A49" s="59">
        <v>2020</v>
      </c>
      <c r="B49" s="123">
        <v>1.5155E-2</v>
      </c>
      <c r="C49" s="60">
        <f>'Working overview'!$C$64</f>
        <v>49.222000000000001</v>
      </c>
      <c r="D49" s="60">
        <f>'Working overview'!$E$64</f>
        <v>47.763487963373223</v>
      </c>
      <c r="E49" s="60">
        <f>IF('Working overview'!$C$59&lt;&gt;"",'Working overview'!$C$59-'Working overview'!$E$59,0)</f>
        <v>5.0699415204678431</v>
      </c>
      <c r="F49" s="60">
        <f>C24</f>
        <v>0.46855936303006496</v>
      </c>
      <c r="G49" s="60"/>
      <c r="H49" s="135">
        <f>B49*(C49-D49+E49)*F49</f>
        <v>4.6358660650498228E-2</v>
      </c>
    </row>
    <row r="50" spans="1:14">
      <c r="A50" s="59">
        <v>2021</v>
      </c>
      <c r="B50" s="123">
        <v>0</v>
      </c>
      <c r="C50" s="60">
        <f>C49</f>
        <v>49.222000000000001</v>
      </c>
      <c r="D50" s="60">
        <f>D49</f>
        <v>47.763487963373223</v>
      </c>
      <c r="E50" s="60">
        <f>E49</f>
        <v>5.0699415204678431</v>
      </c>
      <c r="F50" s="60">
        <f>F49</f>
        <v>0.46855936303006496</v>
      </c>
      <c r="G50" s="60"/>
      <c r="H50" s="135">
        <f>B50*(C50-D50+E50)*F50</f>
        <v>0</v>
      </c>
    </row>
    <row r="52" spans="1:14">
      <c r="A52" s="69" t="s">
        <v>1436</v>
      </c>
    </row>
    <row r="54" spans="1:14">
      <c r="B54" s="69" t="s">
        <v>1331</v>
      </c>
    </row>
    <row r="55" spans="1:14">
      <c r="B55" s="60"/>
      <c r="C55" s="251" t="s">
        <v>1111</v>
      </c>
      <c r="D55" s="251"/>
      <c r="E55" s="252" t="s">
        <v>1190</v>
      </c>
      <c r="F55" s="252"/>
      <c r="G55" s="253" t="s">
        <v>1416</v>
      </c>
      <c r="H55" s="253"/>
      <c r="J55" s="79" t="s">
        <v>1437</v>
      </c>
      <c r="K55" s="60"/>
      <c r="L55" s="79" t="s">
        <v>1330</v>
      </c>
      <c r="M55" s="254" t="s">
        <v>1438</v>
      </c>
      <c r="N55" s="254"/>
    </row>
    <row r="56" spans="1:14">
      <c r="B56" s="60"/>
      <c r="C56" s="79">
        <v>2020</v>
      </c>
      <c r="D56" s="79">
        <v>2021</v>
      </c>
      <c r="E56" s="79">
        <v>2020</v>
      </c>
      <c r="F56" s="79">
        <v>2021</v>
      </c>
      <c r="G56" s="69">
        <v>2020</v>
      </c>
      <c r="H56" s="69">
        <v>2021</v>
      </c>
      <c r="I56" s="69"/>
      <c r="J56" s="79">
        <v>2020</v>
      </c>
      <c r="K56" s="79">
        <v>2021</v>
      </c>
      <c r="L56" s="60"/>
      <c r="M56" s="141">
        <v>2020</v>
      </c>
      <c r="N56" s="141">
        <v>2021</v>
      </c>
    </row>
    <row r="57" spans="1:14">
      <c r="B57" s="60" t="s">
        <v>1187</v>
      </c>
      <c r="C57" s="97">
        <f>'Working overview'!C68</f>
        <v>7.5979351493888121</v>
      </c>
      <c r="D57" s="97">
        <f>'Working overview'!D68</f>
        <v>-3.798967574694406</v>
      </c>
      <c r="E57" s="97">
        <f>SUM(E58:E62)</f>
        <v>7.5979351493888121</v>
      </c>
      <c r="F57" s="97">
        <f>SUM(F58:F62)</f>
        <v>-3.798967574694406</v>
      </c>
      <c r="G57" s="66"/>
      <c r="I57" s="69"/>
      <c r="J57" s="142">
        <f>SUM(J58:J62)</f>
        <v>2.8492256810208048</v>
      </c>
      <c r="K57" s="142">
        <f>SUM(K58:K62)</f>
        <v>-1.2346644617756821</v>
      </c>
      <c r="L57" s="60">
        <f>C24</f>
        <v>0.46855936303006496</v>
      </c>
      <c r="M57" s="143">
        <f>J57*L57</f>
        <v>1.3350313702280112</v>
      </c>
      <c r="N57" s="143">
        <f>K57*L57</f>
        <v>-0.57851359376547162</v>
      </c>
    </row>
    <row r="58" spans="1:14">
      <c r="B58" s="98" t="s">
        <v>1324</v>
      </c>
      <c r="C58" s="97">
        <f>'Working overview'!C69</f>
        <v>0.25</v>
      </c>
      <c r="D58" s="97">
        <f>'Working overview'!D69</f>
        <v>0.25</v>
      </c>
      <c r="E58" s="97">
        <f>C$57*C58</f>
        <v>1.899483787347203</v>
      </c>
      <c r="F58" s="97">
        <f>D$57*D58</f>
        <v>-0.94974189367360151</v>
      </c>
      <c r="G58" s="139">
        <v>0.5</v>
      </c>
      <c r="H58" s="123">
        <v>0.5</v>
      </c>
      <c r="I58" s="69"/>
      <c r="J58" s="142">
        <f>E58*G58</f>
        <v>0.94974189367360151</v>
      </c>
      <c r="K58" s="142">
        <f>F58*H58</f>
        <v>-0.47487094683680076</v>
      </c>
      <c r="L58" s="60"/>
      <c r="M58" s="60"/>
      <c r="N58" s="60"/>
    </row>
    <row r="59" spans="1:14">
      <c r="B59" s="98" t="s">
        <v>1325</v>
      </c>
      <c r="C59" s="97">
        <f>'Working overview'!C70</f>
        <v>0.25</v>
      </c>
      <c r="D59" s="97">
        <f>'Working overview'!D70</f>
        <v>0.25</v>
      </c>
      <c r="E59" s="97">
        <f t="shared" ref="E59:F62" si="2">C$57*C59</f>
        <v>1.899483787347203</v>
      </c>
      <c r="F59" s="97">
        <f t="shared" si="2"/>
        <v>-0.94974189367360151</v>
      </c>
      <c r="G59" s="139">
        <v>0.3</v>
      </c>
      <c r="H59" s="123">
        <v>0.3</v>
      </c>
      <c r="I59" s="69"/>
      <c r="J59" s="142">
        <f>E59*G59</f>
        <v>0.56984513620416088</v>
      </c>
      <c r="K59" s="142">
        <f>F59*H59</f>
        <v>-0.28492256810208044</v>
      </c>
      <c r="L59" s="60"/>
      <c r="M59" s="60"/>
      <c r="N59" s="60"/>
    </row>
    <row r="60" spans="1:14">
      <c r="B60" s="98" t="s">
        <v>1326</v>
      </c>
      <c r="C60" s="97">
        <f>'Working overview'!C71</f>
        <v>0.25</v>
      </c>
      <c r="D60" s="97">
        <f>'Working overview'!D71</f>
        <v>0.25</v>
      </c>
      <c r="E60" s="97">
        <f t="shared" si="2"/>
        <v>1.899483787347203</v>
      </c>
      <c r="F60" s="97">
        <f t="shared" si="2"/>
        <v>-0.94974189367360151</v>
      </c>
      <c r="G60" s="139">
        <v>0</v>
      </c>
      <c r="H60" s="123">
        <v>0.1</v>
      </c>
      <c r="I60" s="69"/>
      <c r="J60" s="142">
        <f>E60*G60</f>
        <v>0</v>
      </c>
      <c r="K60" s="142">
        <f>E60*H60</f>
        <v>0.18994837873472031</v>
      </c>
      <c r="L60" s="60"/>
      <c r="M60" s="60"/>
      <c r="N60" s="60"/>
    </row>
    <row r="61" spans="1:14">
      <c r="B61" s="98" t="s">
        <v>1327</v>
      </c>
      <c r="C61" s="97">
        <f>'Working overview'!C72</f>
        <v>0.25</v>
      </c>
      <c r="D61" s="97">
        <f>'Working overview'!D72</f>
        <v>0.25</v>
      </c>
      <c r="E61" s="97">
        <f t="shared" si="2"/>
        <v>1.899483787347203</v>
      </c>
      <c r="F61" s="97">
        <f t="shared" si="2"/>
        <v>-0.94974189367360151</v>
      </c>
      <c r="G61" s="139">
        <v>0.7</v>
      </c>
      <c r="H61" s="123">
        <v>0.7</v>
      </c>
      <c r="I61" s="69"/>
      <c r="J61" s="142">
        <f>E61*G61</f>
        <v>1.329638651143042</v>
      </c>
      <c r="K61" s="142">
        <f>F61*H61</f>
        <v>-0.66481932557152101</v>
      </c>
      <c r="L61" s="60"/>
      <c r="M61" s="60"/>
      <c r="N61" s="60"/>
    </row>
    <row r="62" spans="1:14">
      <c r="B62" s="98" t="s">
        <v>1107</v>
      </c>
      <c r="C62" s="97">
        <f>'Working overview'!C73</f>
        <v>0</v>
      </c>
      <c r="D62" s="97">
        <f>'Working overview'!D73</f>
        <v>0</v>
      </c>
      <c r="E62" s="97">
        <f t="shared" si="2"/>
        <v>0</v>
      </c>
      <c r="F62" s="97">
        <f t="shared" si="2"/>
        <v>0</v>
      </c>
      <c r="G62" s="139">
        <v>0.5</v>
      </c>
      <c r="H62" s="123">
        <v>0.5</v>
      </c>
      <c r="I62" s="69"/>
      <c r="J62" s="142">
        <f>E62*G62</f>
        <v>0</v>
      </c>
      <c r="K62" s="142">
        <f>F62*H62</f>
        <v>0</v>
      </c>
      <c r="L62" s="60"/>
      <c r="M62" s="60"/>
      <c r="N62" s="60"/>
    </row>
    <row r="63" spans="1:14">
      <c r="I63" s="69"/>
      <c r="J63" s="75"/>
    </row>
    <row r="64" spans="1:14">
      <c r="K64" s="66"/>
    </row>
    <row r="65" spans="1:16384">
      <c r="B65" s="69" t="s">
        <v>1439</v>
      </c>
      <c r="K65" s="66"/>
    </row>
    <row r="66" spans="1:16384" ht="75">
      <c r="C66" s="106" t="s">
        <v>1440</v>
      </c>
      <c r="D66" s="106" t="s">
        <v>1441</v>
      </c>
      <c r="E66" s="106" t="s">
        <v>1446</v>
      </c>
      <c r="F66" s="106" t="s">
        <v>1442</v>
      </c>
      <c r="G66" s="106" t="s">
        <v>1443</v>
      </c>
      <c r="H66" s="106" t="s">
        <v>1444</v>
      </c>
      <c r="I66" s="106" t="s">
        <v>1445</v>
      </c>
      <c r="J66" s="106" t="s">
        <v>1330</v>
      </c>
      <c r="K66" s="59" t="s">
        <v>1473</v>
      </c>
      <c r="L66" s="107" t="s">
        <v>1448</v>
      </c>
      <c r="M66" s="69"/>
    </row>
    <row r="67" spans="1:16384">
      <c r="B67" s="59">
        <v>2020</v>
      </c>
      <c r="C67" s="123">
        <v>-3.0999999999999999E-3</v>
      </c>
      <c r="D67" s="142">
        <f>'Working overview'!D80</f>
        <v>-100</v>
      </c>
      <c r="E67" s="142">
        <f>D67*C67</f>
        <v>0.31</v>
      </c>
      <c r="F67" s="123">
        <v>-0.05</v>
      </c>
      <c r="G67" s="142">
        <f>F67*D67</f>
        <v>5</v>
      </c>
      <c r="H67" s="142">
        <f>'Working overview'!H78</f>
        <v>6.3977746870653718</v>
      </c>
      <c r="I67" s="142">
        <f>-C67*(G67-H67)*(-1/F67)</f>
        <v>-8.6662030598053039E-2</v>
      </c>
      <c r="J67" s="60">
        <f>C24</f>
        <v>0.46855936303006496</v>
      </c>
      <c r="K67" s="60"/>
      <c r="L67" s="135">
        <f>(E67+I67)*J67</f>
        <v>0.1046470966834044</v>
      </c>
    </row>
    <row r="68" spans="1:16384">
      <c r="B68" s="59">
        <v>2021</v>
      </c>
      <c r="C68" s="108" t="s">
        <v>1447</v>
      </c>
      <c r="D68" s="108"/>
      <c r="E68" s="108"/>
      <c r="F68" s="108"/>
      <c r="I68" s="108"/>
      <c r="K68" s="123">
        <v>-0.5</v>
      </c>
      <c r="L68" s="135">
        <f>K68*L67</f>
        <v>-5.2323548341702199E-2</v>
      </c>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108"/>
      <c r="AV68" s="108"/>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c r="IW68" s="108"/>
      <c r="IX68" s="108"/>
      <c r="IY68" s="108"/>
      <c r="IZ68" s="108"/>
      <c r="JA68" s="108"/>
      <c r="JB68" s="108"/>
      <c r="JC68" s="108"/>
      <c r="JD68" s="108"/>
      <c r="JE68" s="108"/>
      <c r="JF68" s="108"/>
      <c r="JG68" s="108"/>
      <c r="JH68" s="108"/>
      <c r="JI68" s="108"/>
      <c r="JJ68" s="108"/>
      <c r="JK68" s="108"/>
      <c r="JL68" s="108"/>
      <c r="JM68" s="108"/>
      <c r="JN68" s="108"/>
      <c r="JO68" s="108"/>
      <c r="JP68" s="108"/>
      <c r="JQ68" s="108"/>
      <c r="JR68" s="108"/>
      <c r="JS68" s="108"/>
      <c r="JT68" s="108"/>
      <c r="JU68" s="108"/>
      <c r="JV68" s="108"/>
      <c r="JW68" s="108"/>
      <c r="JX68" s="108"/>
      <c r="JY68" s="108"/>
      <c r="JZ68" s="108"/>
      <c r="KA68" s="108"/>
      <c r="KB68" s="108"/>
      <c r="KC68" s="108"/>
      <c r="KD68" s="108"/>
      <c r="KE68" s="108"/>
      <c r="KF68" s="108"/>
      <c r="KG68" s="108"/>
      <c r="KH68" s="108"/>
      <c r="KI68" s="108"/>
      <c r="KJ68" s="108"/>
      <c r="KK68" s="108"/>
      <c r="KL68" s="108"/>
      <c r="KM68" s="108"/>
      <c r="KN68" s="108"/>
      <c r="KO68" s="108"/>
      <c r="KP68" s="108"/>
      <c r="KQ68" s="108"/>
      <c r="KR68" s="108"/>
      <c r="KS68" s="108"/>
      <c r="KT68" s="108"/>
      <c r="KU68" s="108"/>
      <c r="KV68" s="108"/>
      <c r="KW68" s="108"/>
      <c r="KX68" s="108"/>
      <c r="KY68" s="108"/>
      <c r="KZ68" s="108"/>
      <c r="LA68" s="108"/>
      <c r="LB68" s="108"/>
      <c r="LC68" s="108"/>
      <c r="LD68" s="108"/>
      <c r="LE68" s="108"/>
      <c r="LF68" s="108"/>
      <c r="LG68" s="108"/>
      <c r="LH68" s="108"/>
      <c r="LI68" s="108"/>
      <c r="LJ68" s="108"/>
      <c r="LK68" s="108"/>
      <c r="LL68" s="108"/>
      <c r="LM68" s="108"/>
      <c r="LN68" s="108"/>
      <c r="LO68" s="108"/>
      <c r="LP68" s="108"/>
      <c r="LQ68" s="108"/>
      <c r="LR68" s="108"/>
      <c r="LS68" s="108"/>
      <c r="LT68" s="108"/>
      <c r="LU68" s="108"/>
      <c r="LV68" s="108"/>
      <c r="LW68" s="108"/>
      <c r="LX68" s="108"/>
      <c r="LY68" s="108"/>
      <c r="LZ68" s="108"/>
      <c r="MA68" s="108"/>
      <c r="MB68" s="108"/>
      <c r="MC68" s="108"/>
      <c r="MD68" s="108"/>
      <c r="ME68" s="108"/>
      <c r="MF68" s="108"/>
      <c r="MG68" s="108"/>
      <c r="MH68" s="108"/>
      <c r="MI68" s="108"/>
      <c r="MJ68" s="108"/>
      <c r="MK68" s="108"/>
      <c r="ML68" s="108"/>
      <c r="MM68" s="108"/>
      <c r="MN68" s="108"/>
      <c r="MO68" s="108"/>
      <c r="MP68" s="108"/>
      <c r="MQ68" s="108"/>
      <c r="MR68" s="108"/>
      <c r="MS68" s="108"/>
      <c r="MT68" s="108"/>
      <c r="MU68" s="108"/>
      <c r="MV68" s="108"/>
      <c r="MW68" s="108"/>
      <c r="MX68" s="108"/>
      <c r="MY68" s="108"/>
      <c r="MZ68" s="108"/>
      <c r="NA68" s="108"/>
      <c r="NB68" s="108"/>
      <c r="NC68" s="108"/>
      <c r="ND68" s="108"/>
      <c r="NE68" s="108"/>
      <c r="NF68" s="108"/>
      <c r="NG68" s="108"/>
      <c r="NH68" s="108"/>
      <c r="NI68" s="108"/>
      <c r="NJ68" s="108"/>
      <c r="NK68" s="108"/>
      <c r="NL68" s="108"/>
      <c r="NM68" s="108"/>
      <c r="NN68" s="108"/>
      <c r="NO68" s="108"/>
      <c r="NP68" s="108"/>
      <c r="NQ68" s="108"/>
      <c r="NR68" s="108"/>
      <c r="NS68" s="108"/>
      <c r="NT68" s="108"/>
      <c r="NU68" s="108"/>
      <c r="NV68" s="108"/>
      <c r="NW68" s="108"/>
      <c r="NX68" s="108"/>
      <c r="NY68" s="108"/>
      <c r="NZ68" s="108"/>
      <c r="OA68" s="108"/>
      <c r="OB68" s="108"/>
      <c r="OC68" s="108"/>
      <c r="OD68" s="108"/>
      <c r="OE68" s="108"/>
      <c r="OF68" s="108"/>
      <c r="OG68" s="108"/>
      <c r="OH68" s="108"/>
      <c r="OI68" s="108"/>
      <c r="OJ68" s="108"/>
      <c r="OK68" s="108"/>
      <c r="OL68" s="108"/>
      <c r="OM68" s="108"/>
      <c r="ON68" s="108"/>
      <c r="OO68" s="108"/>
      <c r="OP68" s="108"/>
      <c r="OQ68" s="108"/>
      <c r="OR68" s="108"/>
      <c r="OS68" s="108"/>
      <c r="OT68" s="108"/>
      <c r="OU68" s="108"/>
      <c r="OV68" s="108"/>
      <c r="OW68" s="108"/>
      <c r="OX68" s="108"/>
      <c r="OY68" s="108"/>
      <c r="OZ68" s="108"/>
      <c r="PA68" s="108"/>
      <c r="PB68" s="108"/>
      <c r="PC68" s="108"/>
      <c r="PD68" s="108"/>
      <c r="PE68" s="108"/>
      <c r="PF68" s="108"/>
      <c r="PG68" s="108"/>
      <c r="PH68" s="108"/>
      <c r="PI68" s="108"/>
      <c r="PJ68" s="108"/>
      <c r="PK68" s="108"/>
      <c r="PL68" s="108"/>
      <c r="PM68" s="108"/>
      <c r="PN68" s="108"/>
      <c r="PO68" s="108"/>
      <c r="PP68" s="108"/>
      <c r="PQ68" s="108"/>
      <c r="PR68" s="108"/>
      <c r="PS68" s="108"/>
      <c r="PT68" s="108"/>
      <c r="PU68" s="108"/>
      <c r="PV68" s="108"/>
      <c r="PW68" s="108"/>
      <c r="PX68" s="108"/>
      <c r="PY68" s="108"/>
      <c r="PZ68" s="108"/>
      <c r="QA68" s="108"/>
      <c r="QB68" s="108"/>
      <c r="QC68" s="108"/>
      <c r="QD68" s="108"/>
      <c r="QE68" s="108"/>
      <c r="QF68" s="108"/>
      <c r="QG68" s="108"/>
      <c r="QH68" s="108"/>
      <c r="QI68" s="108"/>
      <c r="QJ68" s="108"/>
      <c r="QK68" s="108"/>
      <c r="QL68" s="108"/>
      <c r="QM68" s="108"/>
      <c r="QN68" s="108"/>
      <c r="QO68" s="108"/>
      <c r="QP68" s="108"/>
      <c r="QQ68" s="108"/>
      <c r="QR68" s="108"/>
      <c r="QS68" s="108"/>
      <c r="QT68" s="108"/>
      <c r="QU68" s="108"/>
      <c r="QV68" s="108"/>
      <c r="QW68" s="108"/>
      <c r="QX68" s="108"/>
      <c r="QY68" s="108"/>
      <c r="QZ68" s="108"/>
      <c r="RA68" s="108"/>
      <c r="RB68" s="108"/>
      <c r="RC68" s="108"/>
      <c r="RD68" s="108"/>
      <c r="RE68" s="108"/>
      <c r="RF68" s="108"/>
      <c r="RG68" s="108"/>
      <c r="RH68" s="108"/>
      <c r="RI68" s="108"/>
      <c r="RJ68" s="108"/>
      <c r="RK68" s="108"/>
      <c r="RL68" s="108"/>
      <c r="RM68" s="108"/>
      <c r="RN68" s="108"/>
      <c r="RO68" s="108"/>
      <c r="RP68" s="108"/>
      <c r="RQ68" s="108"/>
      <c r="RR68" s="108"/>
      <c r="RS68" s="108"/>
      <c r="RT68" s="108"/>
      <c r="RU68" s="108"/>
      <c r="RV68" s="108"/>
      <c r="RW68" s="108"/>
      <c r="RX68" s="108"/>
      <c r="RY68" s="108"/>
      <c r="RZ68" s="108"/>
      <c r="SA68" s="108"/>
      <c r="SB68" s="108"/>
      <c r="SC68" s="108"/>
      <c r="SD68" s="108"/>
      <c r="SE68" s="108"/>
      <c r="SF68" s="108"/>
      <c r="SG68" s="108"/>
      <c r="SH68" s="108"/>
      <c r="SI68" s="108"/>
      <c r="SJ68" s="108"/>
      <c r="SK68" s="108"/>
      <c r="SL68" s="108"/>
      <c r="SM68" s="108"/>
      <c r="SN68" s="108"/>
      <c r="SO68" s="108"/>
      <c r="SP68" s="108"/>
      <c r="SQ68" s="108"/>
      <c r="SR68" s="108"/>
      <c r="SS68" s="108"/>
      <c r="ST68" s="108"/>
      <c r="SU68" s="108"/>
      <c r="SV68" s="108"/>
      <c r="SW68" s="108"/>
      <c r="SX68" s="108"/>
      <c r="SY68" s="108"/>
      <c r="SZ68" s="108"/>
      <c r="TA68" s="108"/>
      <c r="TB68" s="108"/>
      <c r="TC68" s="108"/>
      <c r="TD68" s="108"/>
      <c r="TE68" s="108"/>
      <c r="TF68" s="108"/>
      <c r="TG68" s="108"/>
      <c r="TH68" s="108"/>
      <c r="TI68" s="108"/>
      <c r="TJ68" s="108"/>
      <c r="TK68" s="108"/>
      <c r="TL68" s="108"/>
      <c r="TM68" s="108"/>
      <c r="TN68" s="108"/>
      <c r="TO68" s="108"/>
      <c r="TP68" s="108"/>
      <c r="TQ68" s="108"/>
      <c r="TR68" s="108"/>
      <c r="TS68" s="108"/>
      <c r="TT68" s="108"/>
      <c r="TU68" s="108"/>
      <c r="TV68" s="108"/>
      <c r="TW68" s="108"/>
      <c r="TX68" s="108"/>
      <c r="TY68" s="108"/>
      <c r="TZ68" s="108"/>
      <c r="UA68" s="108"/>
      <c r="UB68" s="108"/>
      <c r="UC68" s="108"/>
      <c r="UD68" s="108"/>
      <c r="UE68" s="108"/>
      <c r="UF68" s="108"/>
      <c r="UG68" s="108"/>
      <c r="UH68" s="108"/>
      <c r="UI68" s="108"/>
      <c r="UJ68" s="108"/>
      <c r="UK68" s="108"/>
      <c r="UL68" s="108"/>
      <c r="UM68" s="108"/>
      <c r="UN68" s="108"/>
      <c r="UO68" s="108"/>
      <c r="UP68" s="108"/>
      <c r="UQ68" s="108"/>
      <c r="UR68" s="108"/>
      <c r="US68" s="108"/>
      <c r="UT68" s="108"/>
      <c r="UU68" s="108"/>
      <c r="UV68" s="108"/>
      <c r="UW68" s="108"/>
      <c r="UX68" s="108"/>
      <c r="UY68" s="108"/>
      <c r="UZ68" s="108"/>
      <c r="VA68" s="108"/>
      <c r="VB68" s="108"/>
      <c r="VC68" s="108"/>
      <c r="VD68" s="108"/>
      <c r="VE68" s="108"/>
      <c r="VF68" s="108"/>
      <c r="VG68" s="108"/>
      <c r="VH68" s="108"/>
      <c r="VI68" s="108"/>
      <c r="VJ68" s="108"/>
      <c r="VK68" s="108"/>
      <c r="VL68" s="108"/>
      <c r="VM68" s="108"/>
      <c r="VN68" s="108"/>
      <c r="VO68" s="108"/>
      <c r="VP68" s="108"/>
      <c r="VQ68" s="108"/>
      <c r="VR68" s="108"/>
      <c r="VS68" s="108"/>
      <c r="VT68" s="108"/>
      <c r="VU68" s="108"/>
      <c r="VV68" s="108"/>
      <c r="VW68" s="108"/>
      <c r="VX68" s="108"/>
      <c r="VY68" s="108"/>
      <c r="VZ68" s="108"/>
      <c r="WA68" s="108"/>
      <c r="WB68" s="108"/>
      <c r="WC68" s="108"/>
      <c r="WD68" s="108"/>
      <c r="WE68" s="108"/>
      <c r="WF68" s="108"/>
      <c r="WG68" s="108"/>
      <c r="WH68" s="108"/>
      <c r="WI68" s="108"/>
      <c r="WJ68" s="108"/>
      <c r="WK68" s="108"/>
      <c r="WL68" s="108"/>
      <c r="WM68" s="108"/>
      <c r="WN68" s="108"/>
      <c r="WO68" s="108"/>
      <c r="WP68" s="108"/>
      <c r="WQ68" s="108"/>
      <c r="WR68" s="108"/>
      <c r="WS68" s="108"/>
      <c r="WT68" s="108"/>
      <c r="WU68" s="108"/>
      <c r="WV68" s="108"/>
      <c r="WW68" s="108"/>
      <c r="WX68" s="108"/>
      <c r="WY68" s="108"/>
      <c r="WZ68" s="108"/>
      <c r="XA68" s="108"/>
      <c r="XB68" s="108"/>
      <c r="XC68" s="108"/>
      <c r="XD68" s="108"/>
      <c r="XE68" s="108"/>
      <c r="XF68" s="108"/>
      <c r="XG68" s="108"/>
      <c r="XH68" s="108"/>
      <c r="XI68" s="108"/>
      <c r="XJ68" s="108"/>
      <c r="XK68" s="108"/>
      <c r="XL68" s="108"/>
      <c r="XM68" s="108"/>
      <c r="XN68" s="108"/>
      <c r="XO68" s="108"/>
      <c r="XP68" s="108"/>
      <c r="XQ68" s="108"/>
      <c r="XR68" s="108"/>
      <c r="XS68" s="108"/>
      <c r="XT68" s="108"/>
      <c r="XU68" s="108"/>
      <c r="XV68" s="108"/>
      <c r="XW68" s="108"/>
      <c r="XX68" s="108"/>
      <c r="XY68" s="108"/>
      <c r="XZ68" s="108"/>
      <c r="YA68" s="108"/>
      <c r="YB68" s="108"/>
      <c r="YC68" s="108"/>
      <c r="YD68" s="108"/>
      <c r="YE68" s="108"/>
      <c r="YF68" s="108"/>
      <c r="YG68" s="108"/>
      <c r="YH68" s="108"/>
      <c r="YI68" s="108"/>
      <c r="YJ68" s="108"/>
      <c r="YK68" s="108"/>
      <c r="YL68" s="108"/>
      <c r="YM68" s="108"/>
      <c r="YN68" s="108"/>
      <c r="YO68" s="108"/>
      <c r="YP68" s="108"/>
      <c r="YQ68" s="108"/>
      <c r="YR68" s="108"/>
      <c r="YS68" s="108"/>
      <c r="YT68" s="108"/>
      <c r="YU68" s="108"/>
      <c r="YV68" s="108"/>
      <c r="YW68" s="108"/>
      <c r="YX68" s="108"/>
      <c r="YY68" s="108"/>
      <c r="YZ68" s="108"/>
      <c r="ZA68" s="108"/>
      <c r="ZB68" s="108"/>
      <c r="ZC68" s="108"/>
      <c r="ZD68" s="108"/>
      <c r="ZE68" s="108"/>
      <c r="ZF68" s="108"/>
      <c r="ZG68" s="108"/>
      <c r="ZH68" s="108"/>
      <c r="ZI68" s="108"/>
      <c r="ZJ68" s="108"/>
      <c r="ZK68" s="108"/>
      <c r="ZL68" s="108"/>
      <c r="ZM68" s="108"/>
      <c r="ZN68" s="108"/>
      <c r="ZO68" s="108"/>
      <c r="ZP68" s="108"/>
      <c r="ZQ68" s="108"/>
      <c r="ZR68" s="108"/>
      <c r="ZS68" s="108"/>
      <c r="ZT68" s="108"/>
      <c r="ZU68" s="108"/>
      <c r="ZV68" s="108"/>
      <c r="ZW68" s="108"/>
      <c r="ZX68" s="108"/>
      <c r="ZY68" s="108"/>
      <c r="ZZ68" s="108"/>
      <c r="AAA68" s="108"/>
      <c r="AAB68" s="108"/>
      <c r="AAC68" s="108"/>
      <c r="AAD68" s="108"/>
      <c r="AAE68" s="108"/>
      <c r="AAF68" s="108"/>
      <c r="AAG68" s="108"/>
      <c r="AAH68" s="108"/>
      <c r="AAI68" s="108"/>
      <c r="AAJ68" s="108"/>
      <c r="AAK68" s="108"/>
      <c r="AAL68" s="108"/>
      <c r="AAM68" s="108"/>
      <c r="AAN68" s="108"/>
      <c r="AAO68" s="108"/>
      <c r="AAP68" s="108"/>
      <c r="AAQ68" s="108"/>
      <c r="AAR68" s="108"/>
      <c r="AAS68" s="108"/>
      <c r="AAT68" s="108"/>
      <c r="AAU68" s="108"/>
      <c r="AAV68" s="108"/>
      <c r="AAW68" s="108"/>
      <c r="AAX68" s="108"/>
      <c r="AAY68" s="108"/>
      <c r="AAZ68" s="108"/>
      <c r="ABA68" s="108"/>
      <c r="ABB68" s="108"/>
      <c r="ABC68" s="108"/>
      <c r="ABD68" s="108"/>
      <c r="ABE68" s="108"/>
      <c r="ABF68" s="108"/>
      <c r="ABG68" s="108"/>
      <c r="ABH68" s="108"/>
      <c r="ABI68" s="108"/>
      <c r="ABJ68" s="108"/>
      <c r="ABK68" s="108"/>
      <c r="ABL68" s="108"/>
      <c r="ABM68" s="108"/>
      <c r="ABN68" s="108"/>
      <c r="ABO68" s="108"/>
      <c r="ABP68" s="108"/>
      <c r="ABQ68" s="108"/>
      <c r="ABR68" s="108"/>
      <c r="ABS68" s="108"/>
      <c r="ABT68" s="108"/>
      <c r="ABU68" s="108"/>
      <c r="ABV68" s="108"/>
      <c r="ABW68" s="108"/>
      <c r="ABX68" s="108"/>
      <c r="ABY68" s="108"/>
      <c r="ABZ68" s="108"/>
      <c r="ACA68" s="108"/>
      <c r="ACB68" s="108"/>
      <c r="ACC68" s="108"/>
      <c r="ACD68" s="108"/>
      <c r="ACE68" s="108"/>
      <c r="ACF68" s="108"/>
      <c r="ACG68" s="108"/>
      <c r="ACH68" s="108"/>
      <c r="ACI68" s="108"/>
      <c r="ACJ68" s="108"/>
      <c r="ACK68" s="108"/>
      <c r="ACL68" s="108"/>
      <c r="ACM68" s="108"/>
      <c r="ACN68" s="108"/>
      <c r="ACO68" s="108"/>
      <c r="ACP68" s="108"/>
      <c r="ACQ68" s="108"/>
      <c r="ACR68" s="108"/>
      <c r="ACS68" s="108"/>
      <c r="ACT68" s="108"/>
      <c r="ACU68" s="108"/>
      <c r="ACV68" s="108"/>
      <c r="ACW68" s="108"/>
      <c r="ACX68" s="108"/>
      <c r="ACY68" s="108"/>
      <c r="ACZ68" s="108"/>
      <c r="ADA68" s="108"/>
      <c r="ADB68" s="108"/>
      <c r="ADC68" s="108"/>
      <c r="ADD68" s="108"/>
      <c r="ADE68" s="108"/>
      <c r="ADF68" s="108"/>
      <c r="ADG68" s="108"/>
      <c r="ADH68" s="108"/>
      <c r="ADI68" s="108"/>
      <c r="ADJ68" s="108"/>
      <c r="ADK68" s="108"/>
      <c r="ADL68" s="108"/>
      <c r="ADM68" s="108"/>
      <c r="ADN68" s="108"/>
      <c r="ADO68" s="108"/>
      <c r="ADP68" s="108"/>
      <c r="ADQ68" s="108"/>
      <c r="ADR68" s="108"/>
      <c r="ADS68" s="108"/>
      <c r="ADT68" s="108"/>
      <c r="ADU68" s="108"/>
      <c r="ADV68" s="108"/>
      <c r="ADW68" s="108"/>
      <c r="ADX68" s="108"/>
      <c r="ADY68" s="108"/>
      <c r="ADZ68" s="108"/>
      <c r="AEA68" s="108"/>
      <c r="AEB68" s="108"/>
      <c r="AEC68" s="108"/>
      <c r="AED68" s="108"/>
      <c r="AEE68" s="108"/>
      <c r="AEF68" s="108"/>
      <c r="AEG68" s="108"/>
      <c r="AEH68" s="108"/>
      <c r="AEI68" s="108"/>
      <c r="AEJ68" s="108"/>
      <c r="AEK68" s="108"/>
      <c r="AEL68" s="108"/>
      <c r="AEM68" s="108"/>
      <c r="AEN68" s="108"/>
      <c r="AEO68" s="108"/>
      <c r="AEP68" s="108"/>
      <c r="AEQ68" s="108"/>
      <c r="AER68" s="108"/>
      <c r="AES68" s="108"/>
      <c r="AET68" s="108"/>
      <c r="AEU68" s="108"/>
      <c r="AEV68" s="108"/>
      <c r="AEW68" s="108"/>
      <c r="AEX68" s="108"/>
      <c r="AEY68" s="108"/>
      <c r="AEZ68" s="108"/>
      <c r="AFA68" s="108"/>
      <c r="AFB68" s="108"/>
      <c r="AFC68" s="108"/>
      <c r="AFD68" s="108"/>
      <c r="AFE68" s="108"/>
      <c r="AFF68" s="108"/>
      <c r="AFG68" s="108"/>
      <c r="AFH68" s="108"/>
      <c r="AFI68" s="108"/>
      <c r="AFJ68" s="108"/>
      <c r="AFK68" s="108"/>
      <c r="AFL68" s="108"/>
      <c r="AFM68" s="108"/>
      <c r="AFN68" s="108"/>
      <c r="AFO68" s="108"/>
      <c r="AFP68" s="108"/>
      <c r="AFQ68" s="108"/>
      <c r="AFR68" s="108"/>
      <c r="AFS68" s="108"/>
      <c r="AFT68" s="108"/>
      <c r="AFU68" s="108"/>
      <c r="AFV68" s="108"/>
      <c r="AFW68" s="108"/>
      <c r="AFX68" s="108"/>
      <c r="AFY68" s="108"/>
      <c r="AFZ68" s="108"/>
      <c r="AGA68" s="108"/>
      <c r="AGB68" s="108"/>
      <c r="AGC68" s="108"/>
      <c r="AGD68" s="108"/>
      <c r="AGE68" s="108"/>
      <c r="AGF68" s="108"/>
      <c r="AGG68" s="108"/>
      <c r="AGH68" s="108"/>
      <c r="AGI68" s="108"/>
      <c r="AGJ68" s="108"/>
      <c r="AGK68" s="108"/>
      <c r="AGL68" s="108"/>
      <c r="AGM68" s="108"/>
      <c r="AGN68" s="108"/>
      <c r="AGO68" s="108"/>
      <c r="AGP68" s="108"/>
      <c r="AGQ68" s="108"/>
      <c r="AGR68" s="108"/>
      <c r="AGS68" s="108"/>
      <c r="AGT68" s="108"/>
      <c r="AGU68" s="108"/>
      <c r="AGV68" s="108"/>
      <c r="AGW68" s="108"/>
      <c r="AGX68" s="108"/>
      <c r="AGY68" s="108"/>
      <c r="AGZ68" s="108"/>
      <c r="AHA68" s="108"/>
      <c r="AHB68" s="108"/>
      <c r="AHC68" s="108"/>
      <c r="AHD68" s="108"/>
      <c r="AHE68" s="108"/>
      <c r="AHF68" s="108"/>
      <c r="AHG68" s="108"/>
      <c r="AHH68" s="108"/>
      <c r="AHI68" s="108"/>
      <c r="AHJ68" s="108"/>
      <c r="AHK68" s="108"/>
      <c r="AHL68" s="108"/>
      <c r="AHM68" s="108"/>
      <c r="AHN68" s="108"/>
      <c r="AHO68" s="108"/>
      <c r="AHP68" s="108"/>
      <c r="AHQ68" s="108"/>
      <c r="AHR68" s="108"/>
      <c r="AHS68" s="108"/>
      <c r="AHT68" s="108"/>
      <c r="AHU68" s="108"/>
      <c r="AHV68" s="108"/>
      <c r="AHW68" s="108"/>
      <c r="AHX68" s="108"/>
      <c r="AHY68" s="108"/>
      <c r="AHZ68" s="108"/>
      <c r="AIA68" s="108"/>
      <c r="AIB68" s="108"/>
      <c r="AIC68" s="108"/>
      <c r="AID68" s="108"/>
      <c r="AIE68" s="108"/>
      <c r="AIF68" s="108"/>
      <c r="AIG68" s="108"/>
      <c r="AIH68" s="108"/>
      <c r="AII68" s="108"/>
      <c r="AIJ68" s="108"/>
      <c r="AIK68" s="108"/>
      <c r="AIL68" s="108"/>
      <c r="AIM68" s="108"/>
      <c r="AIN68" s="108"/>
      <c r="AIO68" s="108"/>
      <c r="AIP68" s="108"/>
      <c r="AIQ68" s="108"/>
      <c r="AIR68" s="108"/>
      <c r="AIS68" s="108"/>
      <c r="AIT68" s="108"/>
      <c r="AIU68" s="108"/>
      <c r="AIV68" s="108"/>
      <c r="AIW68" s="108"/>
      <c r="AIX68" s="108"/>
      <c r="AIY68" s="108"/>
      <c r="AIZ68" s="108"/>
      <c r="AJA68" s="108"/>
      <c r="AJB68" s="108"/>
      <c r="AJC68" s="108"/>
      <c r="AJD68" s="108"/>
      <c r="AJE68" s="108"/>
      <c r="AJF68" s="108"/>
      <c r="AJG68" s="108"/>
      <c r="AJH68" s="108"/>
      <c r="AJI68" s="108"/>
      <c r="AJJ68" s="108"/>
      <c r="AJK68" s="108"/>
      <c r="AJL68" s="108"/>
      <c r="AJM68" s="108"/>
      <c r="AJN68" s="108"/>
      <c r="AJO68" s="108"/>
      <c r="AJP68" s="108"/>
      <c r="AJQ68" s="108"/>
      <c r="AJR68" s="108"/>
      <c r="AJS68" s="108"/>
      <c r="AJT68" s="108"/>
      <c r="AJU68" s="108"/>
      <c r="AJV68" s="108"/>
      <c r="AJW68" s="108"/>
      <c r="AJX68" s="108"/>
      <c r="AJY68" s="108"/>
      <c r="AJZ68" s="108"/>
      <c r="AKA68" s="108"/>
      <c r="AKB68" s="108"/>
      <c r="AKC68" s="108"/>
      <c r="AKD68" s="108"/>
      <c r="AKE68" s="108"/>
      <c r="AKF68" s="108"/>
      <c r="AKG68" s="108"/>
      <c r="AKH68" s="108"/>
      <c r="AKI68" s="108"/>
      <c r="AKJ68" s="108"/>
      <c r="AKK68" s="108"/>
      <c r="AKL68" s="108"/>
      <c r="AKM68" s="108"/>
      <c r="AKN68" s="108"/>
      <c r="AKO68" s="108"/>
      <c r="AKP68" s="108"/>
      <c r="AKQ68" s="108"/>
      <c r="AKR68" s="108"/>
      <c r="AKS68" s="108"/>
      <c r="AKT68" s="108"/>
      <c r="AKU68" s="108"/>
      <c r="AKV68" s="108"/>
      <c r="AKW68" s="108"/>
      <c r="AKX68" s="108"/>
      <c r="AKY68" s="108"/>
      <c r="AKZ68" s="108"/>
      <c r="ALA68" s="108"/>
      <c r="ALB68" s="108"/>
      <c r="ALC68" s="108"/>
      <c r="ALD68" s="108"/>
      <c r="ALE68" s="108"/>
      <c r="ALF68" s="108"/>
      <c r="ALG68" s="108"/>
      <c r="ALH68" s="108"/>
      <c r="ALI68" s="108"/>
      <c r="ALJ68" s="108"/>
      <c r="ALK68" s="108"/>
      <c r="ALL68" s="108"/>
      <c r="ALM68" s="108"/>
      <c r="ALN68" s="108"/>
      <c r="ALO68" s="108"/>
      <c r="ALP68" s="108"/>
      <c r="ALQ68" s="108"/>
      <c r="ALR68" s="108"/>
      <c r="ALS68" s="108"/>
      <c r="ALT68" s="108"/>
      <c r="ALU68" s="108"/>
      <c r="ALV68" s="108"/>
      <c r="ALW68" s="108"/>
      <c r="ALX68" s="108"/>
      <c r="ALY68" s="108"/>
      <c r="ALZ68" s="108"/>
      <c r="AMA68" s="108"/>
      <c r="AMB68" s="108"/>
      <c r="AMC68" s="108"/>
      <c r="AMD68" s="108"/>
      <c r="AME68" s="108"/>
      <c r="AMF68" s="108"/>
      <c r="AMG68" s="108"/>
      <c r="AMH68" s="108"/>
      <c r="AMI68" s="108"/>
      <c r="AMJ68" s="108"/>
      <c r="AMK68" s="108"/>
      <c r="AML68" s="108"/>
      <c r="AMM68" s="108"/>
      <c r="AMN68" s="108"/>
      <c r="AMO68" s="108"/>
      <c r="AMP68" s="108"/>
      <c r="AMQ68" s="108"/>
      <c r="AMR68" s="108"/>
      <c r="AMS68" s="108"/>
      <c r="AMT68" s="108"/>
      <c r="AMU68" s="108"/>
      <c r="AMV68" s="108"/>
      <c r="AMW68" s="108"/>
      <c r="AMX68" s="108"/>
      <c r="AMY68" s="108"/>
      <c r="AMZ68" s="108"/>
      <c r="ANA68" s="108"/>
      <c r="ANB68" s="108"/>
      <c r="ANC68" s="108"/>
      <c r="AND68" s="108"/>
      <c r="ANE68" s="108"/>
      <c r="ANF68" s="108"/>
      <c r="ANG68" s="108"/>
      <c r="ANH68" s="108"/>
      <c r="ANI68" s="108"/>
      <c r="ANJ68" s="108"/>
      <c r="ANK68" s="108"/>
      <c r="ANL68" s="108"/>
      <c r="ANM68" s="108"/>
      <c r="ANN68" s="108"/>
      <c r="ANO68" s="108"/>
      <c r="ANP68" s="108"/>
      <c r="ANQ68" s="108"/>
      <c r="ANR68" s="108"/>
      <c r="ANS68" s="108"/>
      <c r="ANT68" s="108"/>
      <c r="ANU68" s="108"/>
      <c r="ANV68" s="108"/>
      <c r="ANW68" s="108"/>
      <c r="ANX68" s="108"/>
      <c r="ANY68" s="108"/>
      <c r="ANZ68" s="108"/>
      <c r="AOA68" s="108"/>
      <c r="AOB68" s="108"/>
      <c r="AOC68" s="108"/>
      <c r="AOD68" s="108"/>
      <c r="AOE68" s="108"/>
      <c r="AOF68" s="108"/>
      <c r="AOG68" s="108"/>
      <c r="AOH68" s="108"/>
      <c r="AOI68" s="108"/>
      <c r="AOJ68" s="108"/>
      <c r="AOK68" s="108"/>
      <c r="AOL68" s="108"/>
      <c r="AOM68" s="108"/>
      <c r="AON68" s="108"/>
      <c r="AOO68" s="108"/>
      <c r="AOP68" s="108"/>
      <c r="AOQ68" s="108"/>
      <c r="AOR68" s="108"/>
      <c r="AOS68" s="108"/>
      <c r="AOT68" s="108"/>
      <c r="AOU68" s="108"/>
      <c r="AOV68" s="108"/>
      <c r="AOW68" s="108"/>
      <c r="AOX68" s="108"/>
      <c r="AOY68" s="108"/>
      <c r="AOZ68" s="108"/>
      <c r="APA68" s="108"/>
      <c r="APB68" s="108"/>
      <c r="APC68" s="108"/>
      <c r="APD68" s="108"/>
      <c r="APE68" s="108"/>
      <c r="APF68" s="108"/>
      <c r="APG68" s="108"/>
      <c r="APH68" s="108"/>
      <c r="API68" s="108"/>
      <c r="APJ68" s="108"/>
      <c r="APK68" s="108"/>
      <c r="APL68" s="108"/>
      <c r="APM68" s="108"/>
      <c r="APN68" s="108"/>
      <c r="APO68" s="108"/>
      <c r="APP68" s="108"/>
      <c r="APQ68" s="108"/>
      <c r="APR68" s="108"/>
      <c r="APS68" s="108"/>
      <c r="APT68" s="108"/>
      <c r="APU68" s="108"/>
      <c r="APV68" s="108"/>
      <c r="APW68" s="108"/>
      <c r="APX68" s="108"/>
      <c r="APY68" s="108"/>
      <c r="APZ68" s="108"/>
      <c r="AQA68" s="108"/>
      <c r="AQB68" s="108"/>
      <c r="AQC68" s="108"/>
      <c r="AQD68" s="108"/>
      <c r="AQE68" s="108"/>
      <c r="AQF68" s="108"/>
      <c r="AQG68" s="108"/>
      <c r="AQH68" s="108"/>
      <c r="AQI68" s="108"/>
      <c r="AQJ68" s="108"/>
      <c r="AQK68" s="108"/>
      <c r="AQL68" s="108"/>
      <c r="AQM68" s="108"/>
      <c r="AQN68" s="108"/>
      <c r="AQO68" s="108"/>
      <c r="AQP68" s="108"/>
      <c r="AQQ68" s="108"/>
      <c r="AQR68" s="108"/>
      <c r="AQS68" s="108"/>
      <c r="AQT68" s="108"/>
      <c r="AQU68" s="108"/>
      <c r="AQV68" s="108"/>
      <c r="AQW68" s="108"/>
      <c r="AQX68" s="108"/>
      <c r="AQY68" s="108"/>
      <c r="AQZ68" s="108"/>
      <c r="ARA68" s="108"/>
      <c r="ARB68" s="108"/>
      <c r="ARC68" s="108"/>
      <c r="ARD68" s="108"/>
      <c r="ARE68" s="108"/>
      <c r="ARF68" s="108"/>
      <c r="ARG68" s="108"/>
      <c r="ARH68" s="108"/>
      <c r="ARI68" s="108"/>
      <c r="ARJ68" s="108"/>
      <c r="ARK68" s="108"/>
      <c r="ARL68" s="108"/>
      <c r="ARM68" s="108"/>
      <c r="ARN68" s="108"/>
      <c r="ARO68" s="108"/>
      <c r="ARP68" s="108"/>
      <c r="ARQ68" s="108"/>
      <c r="ARR68" s="108"/>
      <c r="ARS68" s="108"/>
      <c r="ART68" s="108"/>
      <c r="ARU68" s="108"/>
      <c r="ARV68" s="108"/>
      <c r="ARW68" s="108"/>
      <c r="ARX68" s="108"/>
      <c r="ARY68" s="108"/>
      <c r="ARZ68" s="108"/>
      <c r="ASA68" s="108"/>
      <c r="ASB68" s="108"/>
      <c r="ASC68" s="108"/>
      <c r="ASD68" s="108"/>
      <c r="ASE68" s="108"/>
      <c r="ASF68" s="108"/>
      <c r="ASG68" s="108"/>
      <c r="ASH68" s="108"/>
      <c r="ASI68" s="108"/>
      <c r="ASJ68" s="108"/>
      <c r="ASK68" s="108"/>
      <c r="ASL68" s="108"/>
      <c r="ASM68" s="108"/>
      <c r="ASN68" s="108"/>
      <c r="ASO68" s="108"/>
      <c r="ASP68" s="108"/>
      <c r="ASQ68" s="108"/>
      <c r="ASR68" s="108"/>
      <c r="ASS68" s="108"/>
      <c r="AST68" s="108"/>
      <c r="ASU68" s="108"/>
      <c r="ASV68" s="108"/>
      <c r="ASW68" s="108"/>
      <c r="ASX68" s="108"/>
      <c r="ASY68" s="108"/>
      <c r="ASZ68" s="108"/>
      <c r="ATA68" s="108"/>
      <c r="ATB68" s="108"/>
      <c r="ATC68" s="108"/>
      <c r="ATD68" s="108"/>
      <c r="ATE68" s="108"/>
      <c r="ATF68" s="108"/>
      <c r="ATG68" s="108"/>
      <c r="ATH68" s="108"/>
      <c r="ATI68" s="108"/>
      <c r="ATJ68" s="108"/>
      <c r="ATK68" s="108"/>
      <c r="ATL68" s="108"/>
      <c r="ATM68" s="108"/>
      <c r="ATN68" s="108"/>
      <c r="ATO68" s="108"/>
      <c r="ATP68" s="108"/>
      <c r="ATQ68" s="108"/>
      <c r="ATR68" s="108"/>
      <c r="ATS68" s="108"/>
      <c r="ATT68" s="108"/>
      <c r="ATU68" s="108"/>
      <c r="ATV68" s="108"/>
      <c r="ATW68" s="108"/>
      <c r="ATX68" s="108"/>
      <c r="ATY68" s="108"/>
      <c r="ATZ68" s="108"/>
      <c r="AUA68" s="108"/>
      <c r="AUB68" s="108"/>
      <c r="AUC68" s="108"/>
      <c r="AUD68" s="108"/>
      <c r="AUE68" s="108"/>
      <c r="AUF68" s="108"/>
      <c r="AUG68" s="108"/>
      <c r="AUH68" s="108"/>
      <c r="AUI68" s="108"/>
      <c r="AUJ68" s="108"/>
      <c r="AUK68" s="108"/>
      <c r="AUL68" s="108"/>
      <c r="AUM68" s="108"/>
      <c r="AUN68" s="108"/>
      <c r="AUO68" s="108"/>
      <c r="AUP68" s="108"/>
      <c r="AUQ68" s="108"/>
      <c r="AUR68" s="108"/>
      <c r="AUS68" s="108"/>
      <c r="AUT68" s="108"/>
      <c r="AUU68" s="108"/>
      <c r="AUV68" s="108"/>
      <c r="AUW68" s="108"/>
      <c r="AUX68" s="108"/>
      <c r="AUY68" s="108"/>
      <c r="AUZ68" s="108"/>
      <c r="AVA68" s="108"/>
      <c r="AVB68" s="108"/>
      <c r="AVC68" s="108"/>
      <c r="AVD68" s="108"/>
      <c r="AVE68" s="108"/>
      <c r="AVF68" s="108"/>
      <c r="AVG68" s="108"/>
      <c r="AVH68" s="108"/>
      <c r="AVI68" s="108"/>
      <c r="AVJ68" s="108"/>
      <c r="AVK68" s="108"/>
      <c r="AVL68" s="108"/>
      <c r="AVM68" s="108"/>
      <c r="AVN68" s="108"/>
      <c r="AVO68" s="108"/>
      <c r="AVP68" s="108"/>
      <c r="AVQ68" s="108"/>
      <c r="AVR68" s="108"/>
      <c r="AVS68" s="108"/>
      <c r="AVT68" s="108"/>
      <c r="AVU68" s="108"/>
      <c r="AVV68" s="108"/>
      <c r="AVW68" s="108"/>
      <c r="AVX68" s="108"/>
      <c r="AVY68" s="108"/>
      <c r="AVZ68" s="108"/>
      <c r="AWA68" s="108"/>
      <c r="AWB68" s="108"/>
      <c r="AWC68" s="108"/>
      <c r="AWD68" s="108"/>
      <c r="AWE68" s="108"/>
      <c r="AWF68" s="108"/>
      <c r="AWG68" s="108"/>
      <c r="AWH68" s="108"/>
      <c r="AWI68" s="108"/>
      <c r="AWJ68" s="108"/>
      <c r="AWK68" s="108"/>
      <c r="AWL68" s="108"/>
      <c r="AWM68" s="108"/>
      <c r="AWN68" s="108"/>
      <c r="AWO68" s="108"/>
      <c r="AWP68" s="108"/>
      <c r="AWQ68" s="108"/>
      <c r="AWR68" s="108"/>
      <c r="AWS68" s="108"/>
      <c r="AWT68" s="108"/>
      <c r="AWU68" s="108"/>
      <c r="AWV68" s="108"/>
      <c r="AWW68" s="108"/>
      <c r="AWX68" s="108"/>
      <c r="AWY68" s="108"/>
      <c r="AWZ68" s="108"/>
      <c r="AXA68" s="108"/>
      <c r="AXB68" s="108"/>
      <c r="AXC68" s="108"/>
      <c r="AXD68" s="108"/>
      <c r="AXE68" s="108"/>
      <c r="AXF68" s="108"/>
      <c r="AXG68" s="108"/>
      <c r="AXH68" s="108"/>
      <c r="AXI68" s="108"/>
      <c r="AXJ68" s="108"/>
      <c r="AXK68" s="108"/>
      <c r="AXL68" s="108"/>
      <c r="AXM68" s="108"/>
      <c r="AXN68" s="108"/>
      <c r="AXO68" s="108"/>
      <c r="AXP68" s="108"/>
      <c r="AXQ68" s="108"/>
      <c r="AXR68" s="108"/>
      <c r="AXS68" s="108"/>
      <c r="AXT68" s="108"/>
      <c r="AXU68" s="108"/>
      <c r="AXV68" s="108"/>
      <c r="AXW68" s="108"/>
      <c r="AXX68" s="108"/>
      <c r="AXY68" s="108"/>
      <c r="AXZ68" s="108"/>
      <c r="AYA68" s="108"/>
      <c r="AYB68" s="108"/>
      <c r="AYC68" s="108"/>
      <c r="AYD68" s="108"/>
      <c r="AYE68" s="108"/>
      <c r="AYF68" s="108"/>
      <c r="AYG68" s="108"/>
      <c r="AYH68" s="108"/>
      <c r="AYI68" s="108"/>
      <c r="AYJ68" s="108"/>
      <c r="AYK68" s="108"/>
      <c r="AYL68" s="108"/>
      <c r="AYM68" s="108"/>
      <c r="AYN68" s="108"/>
      <c r="AYO68" s="108"/>
      <c r="AYP68" s="108"/>
      <c r="AYQ68" s="108"/>
      <c r="AYR68" s="108"/>
      <c r="AYS68" s="108"/>
      <c r="AYT68" s="108"/>
      <c r="AYU68" s="108"/>
      <c r="AYV68" s="108"/>
      <c r="AYW68" s="108"/>
      <c r="AYX68" s="108"/>
      <c r="AYY68" s="108"/>
      <c r="AYZ68" s="108"/>
      <c r="AZA68" s="108"/>
      <c r="AZB68" s="108"/>
      <c r="AZC68" s="108"/>
      <c r="AZD68" s="108"/>
      <c r="AZE68" s="108"/>
      <c r="AZF68" s="108"/>
      <c r="AZG68" s="108"/>
      <c r="AZH68" s="108"/>
      <c r="AZI68" s="108"/>
      <c r="AZJ68" s="108"/>
      <c r="AZK68" s="108"/>
      <c r="AZL68" s="108"/>
      <c r="AZM68" s="108"/>
      <c r="AZN68" s="108"/>
      <c r="AZO68" s="108"/>
      <c r="AZP68" s="108"/>
      <c r="AZQ68" s="108"/>
      <c r="AZR68" s="108"/>
      <c r="AZS68" s="108"/>
      <c r="AZT68" s="108"/>
      <c r="AZU68" s="108"/>
      <c r="AZV68" s="108"/>
      <c r="AZW68" s="108"/>
      <c r="AZX68" s="108"/>
      <c r="AZY68" s="108"/>
      <c r="AZZ68" s="108"/>
      <c r="BAA68" s="108"/>
      <c r="BAB68" s="108"/>
      <c r="BAC68" s="108"/>
      <c r="BAD68" s="108"/>
      <c r="BAE68" s="108"/>
      <c r="BAF68" s="108"/>
      <c r="BAG68" s="108"/>
      <c r="BAH68" s="108"/>
      <c r="BAI68" s="108"/>
      <c r="BAJ68" s="108"/>
      <c r="BAK68" s="108"/>
      <c r="BAL68" s="108"/>
      <c r="BAM68" s="108"/>
      <c r="BAN68" s="108"/>
      <c r="BAO68" s="108"/>
      <c r="BAP68" s="108"/>
      <c r="BAQ68" s="108"/>
      <c r="BAR68" s="108"/>
      <c r="BAS68" s="108"/>
      <c r="BAT68" s="108"/>
      <c r="BAU68" s="108"/>
      <c r="BAV68" s="108"/>
      <c r="BAW68" s="108"/>
      <c r="BAX68" s="108"/>
      <c r="BAY68" s="108"/>
      <c r="BAZ68" s="108"/>
      <c r="BBA68" s="108"/>
      <c r="BBB68" s="108"/>
      <c r="BBC68" s="108"/>
      <c r="BBD68" s="108"/>
      <c r="BBE68" s="108"/>
      <c r="BBF68" s="108"/>
      <c r="BBG68" s="108"/>
      <c r="BBH68" s="108"/>
      <c r="BBI68" s="108"/>
      <c r="BBJ68" s="108"/>
      <c r="BBK68" s="108"/>
      <c r="BBL68" s="108"/>
      <c r="BBM68" s="108"/>
      <c r="BBN68" s="108"/>
      <c r="BBO68" s="108"/>
      <c r="BBP68" s="108"/>
      <c r="BBQ68" s="108"/>
      <c r="BBR68" s="108"/>
      <c r="BBS68" s="108"/>
      <c r="BBT68" s="108"/>
      <c r="BBU68" s="108"/>
      <c r="BBV68" s="108"/>
      <c r="BBW68" s="108"/>
      <c r="BBX68" s="108"/>
      <c r="BBY68" s="108"/>
      <c r="BBZ68" s="108"/>
      <c r="BCA68" s="108"/>
      <c r="BCB68" s="108"/>
      <c r="BCC68" s="108"/>
      <c r="BCD68" s="108"/>
      <c r="BCE68" s="108"/>
      <c r="BCF68" s="108"/>
      <c r="BCG68" s="108"/>
      <c r="BCH68" s="108"/>
      <c r="BCI68" s="108"/>
      <c r="BCJ68" s="108"/>
      <c r="BCK68" s="108"/>
      <c r="BCL68" s="108"/>
      <c r="BCM68" s="108"/>
      <c r="BCN68" s="108"/>
      <c r="BCO68" s="108"/>
      <c r="BCP68" s="108"/>
      <c r="BCQ68" s="108"/>
      <c r="BCR68" s="108"/>
      <c r="BCS68" s="108"/>
      <c r="BCT68" s="108"/>
      <c r="BCU68" s="108"/>
      <c r="BCV68" s="108"/>
      <c r="BCW68" s="108"/>
      <c r="BCX68" s="108"/>
      <c r="BCY68" s="108"/>
      <c r="BCZ68" s="108"/>
      <c r="BDA68" s="108"/>
      <c r="BDB68" s="108"/>
      <c r="BDC68" s="108"/>
      <c r="BDD68" s="108"/>
      <c r="BDE68" s="108"/>
      <c r="BDF68" s="108"/>
      <c r="BDG68" s="108"/>
      <c r="BDH68" s="108"/>
      <c r="BDI68" s="108"/>
      <c r="BDJ68" s="108"/>
      <c r="BDK68" s="108"/>
      <c r="BDL68" s="108"/>
      <c r="BDM68" s="108"/>
      <c r="BDN68" s="108"/>
      <c r="BDO68" s="108"/>
      <c r="BDP68" s="108"/>
      <c r="BDQ68" s="108"/>
      <c r="BDR68" s="108"/>
      <c r="BDS68" s="108"/>
      <c r="BDT68" s="108"/>
      <c r="BDU68" s="108"/>
      <c r="BDV68" s="108"/>
      <c r="BDW68" s="108"/>
      <c r="BDX68" s="108"/>
      <c r="BDY68" s="108"/>
      <c r="BDZ68" s="108"/>
      <c r="BEA68" s="108"/>
      <c r="BEB68" s="108"/>
      <c r="BEC68" s="108"/>
      <c r="BED68" s="108"/>
      <c r="BEE68" s="108"/>
      <c r="BEF68" s="108"/>
      <c r="BEG68" s="108"/>
      <c r="BEH68" s="108"/>
      <c r="BEI68" s="108"/>
      <c r="BEJ68" s="108"/>
      <c r="BEK68" s="108"/>
      <c r="BEL68" s="108"/>
      <c r="BEM68" s="108"/>
      <c r="BEN68" s="108"/>
      <c r="BEO68" s="108"/>
      <c r="BEP68" s="108"/>
      <c r="BEQ68" s="108"/>
      <c r="BER68" s="108"/>
      <c r="BES68" s="108"/>
      <c r="BET68" s="108"/>
      <c r="BEU68" s="108"/>
      <c r="BEV68" s="108"/>
      <c r="BEW68" s="108"/>
      <c r="BEX68" s="108"/>
      <c r="BEY68" s="108"/>
      <c r="BEZ68" s="108"/>
      <c r="BFA68" s="108"/>
      <c r="BFB68" s="108"/>
      <c r="BFC68" s="108"/>
      <c r="BFD68" s="108"/>
      <c r="BFE68" s="108"/>
      <c r="BFF68" s="108"/>
      <c r="BFG68" s="108"/>
      <c r="BFH68" s="108"/>
      <c r="BFI68" s="108"/>
      <c r="BFJ68" s="108"/>
      <c r="BFK68" s="108"/>
      <c r="BFL68" s="108"/>
      <c r="BFM68" s="108"/>
      <c r="BFN68" s="108"/>
      <c r="BFO68" s="108"/>
      <c r="BFP68" s="108"/>
      <c r="BFQ68" s="108"/>
      <c r="BFR68" s="108"/>
      <c r="BFS68" s="108"/>
      <c r="BFT68" s="108"/>
      <c r="BFU68" s="108"/>
      <c r="BFV68" s="108"/>
      <c r="BFW68" s="108"/>
      <c r="BFX68" s="108"/>
      <c r="BFY68" s="108"/>
      <c r="BFZ68" s="108"/>
      <c r="BGA68" s="108"/>
      <c r="BGB68" s="108"/>
      <c r="BGC68" s="108"/>
      <c r="BGD68" s="108"/>
      <c r="BGE68" s="108"/>
      <c r="BGF68" s="108"/>
      <c r="BGG68" s="108"/>
      <c r="BGH68" s="108"/>
      <c r="BGI68" s="108"/>
      <c r="BGJ68" s="108"/>
      <c r="BGK68" s="108"/>
      <c r="BGL68" s="108"/>
      <c r="BGM68" s="108"/>
      <c r="BGN68" s="108"/>
      <c r="BGO68" s="108"/>
      <c r="BGP68" s="108"/>
      <c r="BGQ68" s="108"/>
      <c r="BGR68" s="108"/>
      <c r="BGS68" s="108"/>
      <c r="BGT68" s="108"/>
      <c r="BGU68" s="108"/>
      <c r="BGV68" s="108"/>
      <c r="BGW68" s="108"/>
      <c r="BGX68" s="108"/>
      <c r="BGY68" s="108"/>
      <c r="BGZ68" s="108"/>
      <c r="BHA68" s="108"/>
      <c r="BHB68" s="108"/>
      <c r="BHC68" s="108"/>
      <c r="BHD68" s="108"/>
      <c r="BHE68" s="108"/>
      <c r="BHF68" s="108"/>
      <c r="BHG68" s="108"/>
      <c r="BHH68" s="108"/>
      <c r="BHI68" s="108"/>
      <c r="BHJ68" s="108"/>
      <c r="BHK68" s="108"/>
      <c r="BHL68" s="108"/>
      <c r="BHM68" s="108"/>
      <c r="BHN68" s="108"/>
      <c r="BHO68" s="108"/>
      <c r="BHP68" s="108"/>
      <c r="BHQ68" s="108"/>
      <c r="BHR68" s="108"/>
      <c r="BHS68" s="108"/>
      <c r="BHT68" s="108"/>
      <c r="BHU68" s="108"/>
      <c r="BHV68" s="108"/>
      <c r="BHW68" s="108"/>
      <c r="BHX68" s="108"/>
      <c r="BHY68" s="108"/>
      <c r="BHZ68" s="108"/>
      <c r="BIA68" s="108"/>
      <c r="BIB68" s="108"/>
      <c r="BIC68" s="108"/>
      <c r="BID68" s="108"/>
      <c r="BIE68" s="108"/>
      <c r="BIF68" s="108"/>
      <c r="BIG68" s="108"/>
      <c r="BIH68" s="108"/>
      <c r="BII68" s="108"/>
      <c r="BIJ68" s="108"/>
      <c r="BIK68" s="108"/>
      <c r="BIL68" s="108"/>
      <c r="BIM68" s="108"/>
      <c r="BIN68" s="108"/>
      <c r="BIO68" s="108"/>
      <c r="BIP68" s="108"/>
      <c r="BIQ68" s="108"/>
      <c r="BIR68" s="108"/>
      <c r="BIS68" s="108"/>
      <c r="BIT68" s="108"/>
      <c r="BIU68" s="108"/>
      <c r="BIV68" s="108"/>
      <c r="BIW68" s="108"/>
      <c r="BIX68" s="108"/>
      <c r="BIY68" s="108"/>
      <c r="BIZ68" s="108"/>
      <c r="BJA68" s="108"/>
      <c r="BJB68" s="108"/>
      <c r="BJC68" s="108"/>
      <c r="BJD68" s="108"/>
      <c r="BJE68" s="108"/>
      <c r="BJF68" s="108"/>
      <c r="BJG68" s="108"/>
      <c r="BJH68" s="108"/>
      <c r="BJI68" s="108"/>
      <c r="BJJ68" s="108"/>
      <c r="BJK68" s="108"/>
      <c r="BJL68" s="108"/>
      <c r="BJM68" s="108"/>
      <c r="BJN68" s="108"/>
      <c r="BJO68" s="108"/>
      <c r="BJP68" s="108"/>
      <c r="BJQ68" s="108"/>
      <c r="BJR68" s="108"/>
      <c r="BJS68" s="108"/>
      <c r="BJT68" s="108"/>
      <c r="BJU68" s="108"/>
      <c r="BJV68" s="108"/>
      <c r="BJW68" s="108"/>
      <c r="BJX68" s="108"/>
      <c r="BJY68" s="108"/>
      <c r="BJZ68" s="108"/>
      <c r="BKA68" s="108"/>
      <c r="BKB68" s="108"/>
      <c r="BKC68" s="108"/>
      <c r="BKD68" s="108"/>
      <c r="BKE68" s="108"/>
      <c r="BKF68" s="108"/>
      <c r="BKG68" s="108"/>
      <c r="BKH68" s="108"/>
      <c r="BKI68" s="108"/>
      <c r="BKJ68" s="108"/>
      <c r="BKK68" s="108"/>
      <c r="BKL68" s="108"/>
      <c r="BKM68" s="108"/>
      <c r="BKN68" s="108"/>
      <c r="BKO68" s="108"/>
      <c r="BKP68" s="108"/>
      <c r="BKQ68" s="108"/>
      <c r="BKR68" s="108"/>
      <c r="BKS68" s="108"/>
      <c r="BKT68" s="108"/>
      <c r="BKU68" s="108"/>
      <c r="BKV68" s="108"/>
      <c r="BKW68" s="108"/>
      <c r="BKX68" s="108"/>
      <c r="BKY68" s="108"/>
      <c r="BKZ68" s="108"/>
      <c r="BLA68" s="108"/>
      <c r="BLB68" s="108"/>
      <c r="BLC68" s="108"/>
      <c r="BLD68" s="108"/>
      <c r="BLE68" s="108"/>
      <c r="BLF68" s="108"/>
      <c r="BLG68" s="108"/>
      <c r="BLH68" s="108"/>
      <c r="BLI68" s="108"/>
      <c r="BLJ68" s="108"/>
      <c r="BLK68" s="108"/>
      <c r="BLL68" s="108"/>
      <c r="BLM68" s="108"/>
      <c r="BLN68" s="108"/>
      <c r="BLO68" s="108"/>
      <c r="BLP68" s="108"/>
      <c r="BLQ68" s="108"/>
      <c r="BLR68" s="108"/>
      <c r="BLS68" s="108"/>
      <c r="BLT68" s="108"/>
      <c r="BLU68" s="108"/>
      <c r="BLV68" s="108"/>
      <c r="BLW68" s="108"/>
      <c r="BLX68" s="108"/>
      <c r="BLY68" s="108"/>
      <c r="BLZ68" s="108"/>
      <c r="BMA68" s="108"/>
      <c r="BMB68" s="108"/>
      <c r="BMC68" s="108"/>
      <c r="BMD68" s="108"/>
      <c r="BME68" s="108"/>
      <c r="BMF68" s="108"/>
      <c r="BMG68" s="108"/>
      <c r="BMH68" s="108"/>
      <c r="BMI68" s="108"/>
      <c r="BMJ68" s="108"/>
      <c r="BMK68" s="108"/>
      <c r="BML68" s="108"/>
      <c r="BMM68" s="108"/>
      <c r="BMN68" s="108"/>
      <c r="BMO68" s="108"/>
      <c r="BMP68" s="108"/>
      <c r="BMQ68" s="108"/>
      <c r="BMR68" s="108"/>
      <c r="BMS68" s="108"/>
      <c r="BMT68" s="108"/>
      <c r="BMU68" s="108"/>
      <c r="BMV68" s="108"/>
      <c r="BMW68" s="108"/>
      <c r="BMX68" s="108"/>
      <c r="BMY68" s="108"/>
      <c r="BMZ68" s="108"/>
      <c r="BNA68" s="108"/>
      <c r="BNB68" s="108"/>
      <c r="BNC68" s="108"/>
      <c r="BND68" s="108"/>
      <c r="BNE68" s="108"/>
      <c r="BNF68" s="108"/>
      <c r="BNG68" s="108"/>
      <c r="BNH68" s="108"/>
      <c r="BNI68" s="108"/>
      <c r="BNJ68" s="108"/>
      <c r="BNK68" s="108"/>
      <c r="BNL68" s="108"/>
      <c r="BNM68" s="108"/>
      <c r="BNN68" s="108"/>
      <c r="BNO68" s="108"/>
      <c r="BNP68" s="108"/>
      <c r="BNQ68" s="108"/>
      <c r="BNR68" s="108"/>
      <c r="BNS68" s="108"/>
      <c r="BNT68" s="108"/>
      <c r="BNU68" s="108"/>
      <c r="BNV68" s="108"/>
      <c r="BNW68" s="108"/>
      <c r="BNX68" s="108"/>
      <c r="BNY68" s="108"/>
      <c r="BNZ68" s="108"/>
      <c r="BOA68" s="108"/>
      <c r="BOB68" s="108"/>
      <c r="BOC68" s="108"/>
      <c r="BOD68" s="108"/>
      <c r="BOE68" s="108"/>
      <c r="BOF68" s="108"/>
      <c r="BOG68" s="108"/>
      <c r="BOH68" s="108"/>
      <c r="BOI68" s="108"/>
      <c r="BOJ68" s="108"/>
      <c r="BOK68" s="108"/>
      <c r="BOL68" s="108"/>
      <c r="BOM68" s="108"/>
      <c r="BON68" s="108"/>
      <c r="BOO68" s="108"/>
      <c r="BOP68" s="108"/>
      <c r="BOQ68" s="108"/>
      <c r="BOR68" s="108"/>
      <c r="BOS68" s="108"/>
      <c r="BOT68" s="108"/>
      <c r="BOU68" s="108"/>
      <c r="BOV68" s="108"/>
      <c r="BOW68" s="108"/>
      <c r="BOX68" s="108"/>
      <c r="BOY68" s="108"/>
      <c r="BOZ68" s="108"/>
      <c r="BPA68" s="108"/>
      <c r="BPB68" s="108"/>
      <c r="BPC68" s="108"/>
      <c r="BPD68" s="108"/>
      <c r="BPE68" s="108"/>
      <c r="BPF68" s="108"/>
      <c r="BPG68" s="108"/>
      <c r="BPH68" s="108"/>
      <c r="BPI68" s="108"/>
      <c r="BPJ68" s="108"/>
      <c r="BPK68" s="108"/>
      <c r="BPL68" s="108"/>
      <c r="BPM68" s="108"/>
      <c r="BPN68" s="108"/>
      <c r="BPO68" s="108"/>
      <c r="BPP68" s="108"/>
      <c r="BPQ68" s="108"/>
      <c r="BPR68" s="108"/>
      <c r="BPS68" s="108"/>
      <c r="BPT68" s="108"/>
      <c r="BPU68" s="108"/>
      <c r="BPV68" s="108"/>
      <c r="BPW68" s="108"/>
      <c r="BPX68" s="108"/>
      <c r="BPY68" s="108"/>
      <c r="BPZ68" s="108"/>
      <c r="BQA68" s="108"/>
      <c r="BQB68" s="108"/>
      <c r="BQC68" s="108"/>
      <c r="BQD68" s="108"/>
      <c r="BQE68" s="108"/>
      <c r="BQF68" s="108"/>
      <c r="BQG68" s="108"/>
      <c r="BQH68" s="108"/>
      <c r="BQI68" s="108"/>
      <c r="BQJ68" s="108"/>
      <c r="BQK68" s="108"/>
      <c r="BQL68" s="108"/>
      <c r="BQM68" s="108"/>
      <c r="BQN68" s="108"/>
      <c r="BQO68" s="108"/>
      <c r="BQP68" s="108"/>
      <c r="BQQ68" s="108"/>
      <c r="BQR68" s="108"/>
      <c r="BQS68" s="108"/>
      <c r="BQT68" s="108"/>
      <c r="BQU68" s="108"/>
      <c r="BQV68" s="108"/>
      <c r="BQW68" s="108"/>
      <c r="BQX68" s="108"/>
      <c r="BQY68" s="108"/>
      <c r="BQZ68" s="108"/>
      <c r="BRA68" s="108"/>
      <c r="BRB68" s="108"/>
      <c r="BRC68" s="108"/>
      <c r="BRD68" s="108"/>
      <c r="BRE68" s="108"/>
      <c r="BRF68" s="108"/>
      <c r="BRG68" s="108"/>
      <c r="BRH68" s="108"/>
      <c r="BRI68" s="108"/>
      <c r="BRJ68" s="108"/>
      <c r="BRK68" s="108"/>
      <c r="BRL68" s="108"/>
      <c r="BRM68" s="108"/>
      <c r="BRN68" s="108"/>
      <c r="BRO68" s="108"/>
      <c r="BRP68" s="108"/>
      <c r="BRQ68" s="108"/>
      <c r="BRR68" s="108"/>
      <c r="BRS68" s="108"/>
      <c r="BRT68" s="108"/>
      <c r="BRU68" s="108"/>
      <c r="BRV68" s="108"/>
      <c r="BRW68" s="108"/>
      <c r="BRX68" s="108"/>
      <c r="BRY68" s="108"/>
      <c r="BRZ68" s="108"/>
      <c r="BSA68" s="108"/>
      <c r="BSB68" s="108"/>
      <c r="BSC68" s="108"/>
      <c r="BSD68" s="108"/>
      <c r="BSE68" s="108"/>
      <c r="BSF68" s="108"/>
      <c r="BSG68" s="108"/>
      <c r="BSH68" s="108"/>
      <c r="BSI68" s="108"/>
      <c r="BSJ68" s="108"/>
      <c r="BSK68" s="108"/>
      <c r="BSL68" s="108"/>
      <c r="BSM68" s="108"/>
      <c r="BSN68" s="108"/>
      <c r="BSO68" s="108"/>
      <c r="BSP68" s="108"/>
      <c r="BSQ68" s="108"/>
      <c r="BSR68" s="108"/>
      <c r="BSS68" s="108"/>
      <c r="BST68" s="108"/>
      <c r="BSU68" s="108"/>
      <c r="BSV68" s="108"/>
      <c r="BSW68" s="108"/>
      <c r="BSX68" s="108"/>
      <c r="BSY68" s="108"/>
      <c r="BSZ68" s="108"/>
      <c r="BTA68" s="108"/>
      <c r="BTB68" s="108"/>
      <c r="BTC68" s="108"/>
      <c r="BTD68" s="108"/>
      <c r="BTE68" s="108"/>
      <c r="BTF68" s="108"/>
      <c r="BTG68" s="108"/>
      <c r="BTH68" s="108"/>
      <c r="BTI68" s="108"/>
      <c r="BTJ68" s="108"/>
      <c r="BTK68" s="108"/>
      <c r="BTL68" s="108"/>
      <c r="BTM68" s="108"/>
      <c r="BTN68" s="108"/>
      <c r="BTO68" s="108"/>
      <c r="BTP68" s="108"/>
      <c r="BTQ68" s="108"/>
      <c r="BTR68" s="108"/>
      <c r="BTS68" s="108"/>
      <c r="BTT68" s="108"/>
      <c r="BTU68" s="108"/>
      <c r="BTV68" s="108"/>
      <c r="BTW68" s="108"/>
      <c r="BTX68" s="108"/>
      <c r="BTY68" s="108"/>
      <c r="BTZ68" s="108"/>
      <c r="BUA68" s="108"/>
      <c r="BUB68" s="108"/>
      <c r="BUC68" s="108"/>
      <c r="BUD68" s="108"/>
      <c r="BUE68" s="108"/>
      <c r="BUF68" s="108"/>
      <c r="BUG68" s="108"/>
      <c r="BUH68" s="108"/>
      <c r="BUI68" s="108"/>
      <c r="BUJ68" s="108"/>
      <c r="BUK68" s="108"/>
      <c r="BUL68" s="108"/>
      <c r="BUM68" s="108"/>
      <c r="BUN68" s="108"/>
      <c r="BUO68" s="108"/>
      <c r="BUP68" s="108"/>
      <c r="BUQ68" s="108"/>
      <c r="BUR68" s="108"/>
      <c r="BUS68" s="108"/>
      <c r="BUT68" s="108"/>
      <c r="BUU68" s="108"/>
      <c r="BUV68" s="108"/>
      <c r="BUW68" s="108"/>
      <c r="BUX68" s="108"/>
      <c r="BUY68" s="108"/>
      <c r="BUZ68" s="108"/>
      <c r="BVA68" s="108"/>
      <c r="BVB68" s="108"/>
      <c r="BVC68" s="108"/>
      <c r="BVD68" s="108"/>
      <c r="BVE68" s="108"/>
      <c r="BVF68" s="108"/>
      <c r="BVG68" s="108"/>
      <c r="BVH68" s="108"/>
      <c r="BVI68" s="108"/>
      <c r="BVJ68" s="108"/>
      <c r="BVK68" s="108"/>
      <c r="BVL68" s="108"/>
      <c r="BVM68" s="108"/>
      <c r="BVN68" s="108"/>
      <c r="BVO68" s="108"/>
      <c r="BVP68" s="108"/>
      <c r="BVQ68" s="108"/>
      <c r="BVR68" s="108"/>
      <c r="BVS68" s="108"/>
      <c r="BVT68" s="108"/>
      <c r="BVU68" s="108"/>
      <c r="BVV68" s="108"/>
      <c r="BVW68" s="108"/>
      <c r="BVX68" s="108"/>
      <c r="BVY68" s="108"/>
      <c r="BVZ68" s="108"/>
      <c r="BWA68" s="108"/>
      <c r="BWB68" s="108"/>
      <c r="BWC68" s="108"/>
      <c r="BWD68" s="108"/>
      <c r="BWE68" s="108"/>
      <c r="BWF68" s="108"/>
      <c r="BWG68" s="108"/>
      <c r="BWH68" s="108"/>
      <c r="BWI68" s="108"/>
      <c r="BWJ68" s="108"/>
      <c r="BWK68" s="108"/>
      <c r="BWL68" s="108"/>
      <c r="BWM68" s="108"/>
      <c r="BWN68" s="108"/>
      <c r="BWO68" s="108"/>
      <c r="BWP68" s="108"/>
      <c r="BWQ68" s="108"/>
      <c r="BWR68" s="108"/>
      <c r="BWS68" s="108"/>
      <c r="BWT68" s="108"/>
      <c r="BWU68" s="108"/>
      <c r="BWV68" s="108"/>
      <c r="BWW68" s="108"/>
      <c r="BWX68" s="108"/>
      <c r="BWY68" s="108"/>
      <c r="BWZ68" s="108"/>
      <c r="BXA68" s="108"/>
      <c r="BXB68" s="108"/>
      <c r="BXC68" s="108"/>
      <c r="BXD68" s="108"/>
      <c r="BXE68" s="108"/>
      <c r="BXF68" s="108"/>
      <c r="BXG68" s="108"/>
      <c r="BXH68" s="108"/>
      <c r="BXI68" s="108"/>
      <c r="BXJ68" s="108"/>
      <c r="BXK68" s="108"/>
      <c r="BXL68" s="108"/>
      <c r="BXM68" s="108"/>
      <c r="BXN68" s="108"/>
      <c r="BXO68" s="108"/>
      <c r="BXP68" s="108"/>
      <c r="BXQ68" s="108"/>
      <c r="BXR68" s="108"/>
      <c r="BXS68" s="108"/>
      <c r="BXT68" s="108"/>
      <c r="BXU68" s="108"/>
      <c r="BXV68" s="108"/>
      <c r="BXW68" s="108"/>
      <c r="BXX68" s="108"/>
      <c r="BXY68" s="108"/>
      <c r="BXZ68" s="108"/>
      <c r="BYA68" s="108"/>
      <c r="BYB68" s="108"/>
      <c r="BYC68" s="108"/>
      <c r="BYD68" s="108"/>
      <c r="BYE68" s="108"/>
      <c r="BYF68" s="108"/>
      <c r="BYG68" s="108"/>
      <c r="BYH68" s="108"/>
      <c r="BYI68" s="108"/>
      <c r="BYJ68" s="108"/>
      <c r="BYK68" s="108"/>
      <c r="BYL68" s="108"/>
      <c r="BYM68" s="108"/>
      <c r="BYN68" s="108"/>
      <c r="BYO68" s="108"/>
      <c r="BYP68" s="108"/>
      <c r="BYQ68" s="108"/>
      <c r="BYR68" s="108"/>
      <c r="BYS68" s="108"/>
      <c r="BYT68" s="108"/>
      <c r="BYU68" s="108"/>
      <c r="BYV68" s="108"/>
      <c r="BYW68" s="108"/>
      <c r="BYX68" s="108"/>
      <c r="BYY68" s="108"/>
      <c r="BYZ68" s="108"/>
      <c r="BZA68" s="108"/>
      <c r="BZB68" s="108"/>
      <c r="BZC68" s="108"/>
      <c r="BZD68" s="108"/>
      <c r="BZE68" s="108"/>
      <c r="BZF68" s="108"/>
      <c r="BZG68" s="108"/>
      <c r="BZH68" s="108"/>
      <c r="BZI68" s="108"/>
      <c r="BZJ68" s="108"/>
      <c r="BZK68" s="108"/>
      <c r="BZL68" s="108"/>
      <c r="BZM68" s="108"/>
      <c r="BZN68" s="108"/>
      <c r="BZO68" s="108"/>
      <c r="BZP68" s="108"/>
      <c r="BZQ68" s="108"/>
      <c r="BZR68" s="108"/>
      <c r="BZS68" s="108"/>
      <c r="BZT68" s="108"/>
      <c r="BZU68" s="108"/>
      <c r="BZV68" s="108"/>
      <c r="BZW68" s="108"/>
      <c r="BZX68" s="108"/>
      <c r="BZY68" s="108"/>
      <c r="BZZ68" s="108"/>
      <c r="CAA68" s="108"/>
      <c r="CAB68" s="108"/>
      <c r="CAC68" s="108"/>
      <c r="CAD68" s="108"/>
      <c r="CAE68" s="108"/>
      <c r="CAF68" s="108"/>
      <c r="CAG68" s="108"/>
      <c r="CAH68" s="108"/>
      <c r="CAI68" s="108"/>
      <c r="CAJ68" s="108"/>
      <c r="CAK68" s="108"/>
      <c r="CAL68" s="108"/>
      <c r="CAM68" s="108"/>
      <c r="CAN68" s="108"/>
      <c r="CAO68" s="108"/>
      <c r="CAP68" s="108"/>
      <c r="CAQ68" s="108"/>
      <c r="CAR68" s="108"/>
      <c r="CAS68" s="108"/>
      <c r="CAT68" s="108"/>
      <c r="CAU68" s="108"/>
      <c r="CAV68" s="108"/>
      <c r="CAW68" s="108"/>
      <c r="CAX68" s="108"/>
      <c r="CAY68" s="108"/>
      <c r="CAZ68" s="108"/>
      <c r="CBA68" s="108"/>
      <c r="CBB68" s="108"/>
      <c r="CBC68" s="108"/>
      <c r="CBD68" s="108"/>
      <c r="CBE68" s="108"/>
      <c r="CBF68" s="108"/>
      <c r="CBG68" s="108"/>
      <c r="CBH68" s="108"/>
      <c r="CBI68" s="108"/>
      <c r="CBJ68" s="108"/>
      <c r="CBK68" s="108"/>
      <c r="CBL68" s="108"/>
      <c r="CBM68" s="108"/>
      <c r="CBN68" s="108"/>
      <c r="CBO68" s="108"/>
      <c r="CBP68" s="108"/>
      <c r="CBQ68" s="108"/>
      <c r="CBR68" s="108"/>
      <c r="CBS68" s="108"/>
      <c r="CBT68" s="108"/>
      <c r="CBU68" s="108"/>
      <c r="CBV68" s="108"/>
      <c r="CBW68" s="108"/>
      <c r="CBX68" s="108"/>
      <c r="CBY68" s="108"/>
      <c r="CBZ68" s="108"/>
      <c r="CCA68" s="108"/>
      <c r="CCB68" s="108"/>
      <c r="CCC68" s="108"/>
      <c r="CCD68" s="108"/>
      <c r="CCE68" s="108"/>
      <c r="CCF68" s="108"/>
      <c r="CCG68" s="108"/>
      <c r="CCH68" s="108"/>
      <c r="CCI68" s="108"/>
      <c r="CCJ68" s="108"/>
      <c r="CCK68" s="108"/>
      <c r="CCL68" s="108"/>
      <c r="CCM68" s="108"/>
      <c r="CCN68" s="108"/>
      <c r="CCO68" s="108"/>
      <c r="CCP68" s="108"/>
      <c r="CCQ68" s="108"/>
      <c r="CCR68" s="108"/>
      <c r="CCS68" s="108"/>
      <c r="CCT68" s="108"/>
      <c r="CCU68" s="108"/>
      <c r="CCV68" s="108"/>
      <c r="CCW68" s="108"/>
      <c r="CCX68" s="108"/>
      <c r="CCY68" s="108"/>
      <c r="CCZ68" s="108"/>
      <c r="CDA68" s="108"/>
      <c r="CDB68" s="108"/>
      <c r="CDC68" s="108"/>
      <c r="CDD68" s="108"/>
      <c r="CDE68" s="108"/>
      <c r="CDF68" s="108"/>
      <c r="CDG68" s="108"/>
      <c r="CDH68" s="108"/>
      <c r="CDI68" s="108"/>
      <c r="CDJ68" s="108"/>
      <c r="CDK68" s="108"/>
      <c r="CDL68" s="108"/>
      <c r="CDM68" s="108"/>
      <c r="CDN68" s="108"/>
      <c r="CDO68" s="108"/>
      <c r="CDP68" s="108"/>
      <c r="CDQ68" s="108"/>
      <c r="CDR68" s="108"/>
      <c r="CDS68" s="108"/>
      <c r="CDT68" s="108"/>
      <c r="CDU68" s="108"/>
      <c r="CDV68" s="108"/>
      <c r="CDW68" s="108"/>
      <c r="CDX68" s="108"/>
      <c r="CDY68" s="108"/>
      <c r="CDZ68" s="108"/>
      <c r="CEA68" s="108"/>
      <c r="CEB68" s="108"/>
      <c r="CEC68" s="108"/>
      <c r="CED68" s="108"/>
      <c r="CEE68" s="108"/>
      <c r="CEF68" s="108"/>
      <c r="CEG68" s="108"/>
      <c r="CEH68" s="108"/>
      <c r="CEI68" s="108"/>
      <c r="CEJ68" s="108"/>
      <c r="CEK68" s="108"/>
      <c r="CEL68" s="108"/>
      <c r="CEM68" s="108"/>
      <c r="CEN68" s="108"/>
      <c r="CEO68" s="108"/>
      <c r="CEP68" s="108"/>
      <c r="CEQ68" s="108"/>
      <c r="CER68" s="108"/>
      <c r="CES68" s="108"/>
      <c r="CET68" s="108"/>
      <c r="CEU68" s="108"/>
      <c r="CEV68" s="108"/>
      <c r="CEW68" s="108"/>
      <c r="CEX68" s="108"/>
      <c r="CEY68" s="108"/>
      <c r="CEZ68" s="108"/>
      <c r="CFA68" s="108"/>
      <c r="CFB68" s="108"/>
      <c r="CFC68" s="108"/>
      <c r="CFD68" s="108"/>
      <c r="CFE68" s="108"/>
      <c r="CFF68" s="108"/>
      <c r="CFG68" s="108"/>
      <c r="CFH68" s="108"/>
      <c r="CFI68" s="108"/>
      <c r="CFJ68" s="108"/>
      <c r="CFK68" s="108"/>
      <c r="CFL68" s="108"/>
      <c r="CFM68" s="108"/>
      <c r="CFN68" s="108"/>
      <c r="CFO68" s="108"/>
      <c r="CFP68" s="108"/>
      <c r="CFQ68" s="108"/>
      <c r="CFR68" s="108"/>
      <c r="CFS68" s="108"/>
      <c r="CFT68" s="108"/>
      <c r="CFU68" s="108"/>
      <c r="CFV68" s="108"/>
      <c r="CFW68" s="108"/>
      <c r="CFX68" s="108"/>
      <c r="CFY68" s="108"/>
      <c r="CFZ68" s="108"/>
      <c r="CGA68" s="108"/>
      <c r="CGB68" s="108"/>
      <c r="CGC68" s="108"/>
      <c r="CGD68" s="108"/>
      <c r="CGE68" s="108"/>
      <c r="CGF68" s="108"/>
      <c r="CGG68" s="108"/>
      <c r="CGH68" s="108"/>
      <c r="CGI68" s="108"/>
      <c r="CGJ68" s="108"/>
      <c r="CGK68" s="108"/>
      <c r="CGL68" s="108"/>
      <c r="CGM68" s="108"/>
      <c r="CGN68" s="108"/>
      <c r="CGO68" s="108"/>
      <c r="CGP68" s="108"/>
      <c r="CGQ68" s="108"/>
      <c r="CGR68" s="108"/>
      <c r="CGS68" s="108"/>
      <c r="CGT68" s="108"/>
      <c r="CGU68" s="108"/>
      <c r="CGV68" s="108"/>
      <c r="CGW68" s="108"/>
      <c r="CGX68" s="108"/>
      <c r="CGY68" s="108"/>
      <c r="CGZ68" s="108"/>
      <c r="CHA68" s="108"/>
      <c r="CHB68" s="108"/>
      <c r="CHC68" s="108"/>
      <c r="CHD68" s="108"/>
      <c r="CHE68" s="108"/>
      <c r="CHF68" s="108"/>
      <c r="CHG68" s="108"/>
      <c r="CHH68" s="108"/>
      <c r="CHI68" s="108"/>
      <c r="CHJ68" s="108"/>
      <c r="CHK68" s="108"/>
      <c r="CHL68" s="108"/>
      <c r="CHM68" s="108"/>
      <c r="CHN68" s="108"/>
      <c r="CHO68" s="108"/>
      <c r="CHP68" s="108"/>
      <c r="CHQ68" s="108"/>
      <c r="CHR68" s="108"/>
      <c r="CHS68" s="108"/>
      <c r="CHT68" s="108"/>
      <c r="CHU68" s="108"/>
      <c r="CHV68" s="108"/>
      <c r="CHW68" s="108"/>
      <c r="CHX68" s="108"/>
      <c r="CHY68" s="108"/>
      <c r="CHZ68" s="108"/>
      <c r="CIA68" s="108"/>
      <c r="CIB68" s="108"/>
      <c r="CIC68" s="108"/>
      <c r="CID68" s="108"/>
      <c r="CIE68" s="108"/>
      <c r="CIF68" s="108"/>
      <c r="CIG68" s="108"/>
      <c r="CIH68" s="108"/>
      <c r="CII68" s="108"/>
      <c r="CIJ68" s="108"/>
      <c r="CIK68" s="108"/>
      <c r="CIL68" s="108"/>
      <c r="CIM68" s="108"/>
      <c r="CIN68" s="108"/>
      <c r="CIO68" s="108"/>
      <c r="CIP68" s="108"/>
      <c r="CIQ68" s="108"/>
      <c r="CIR68" s="108"/>
      <c r="CIS68" s="108"/>
      <c r="CIT68" s="108"/>
      <c r="CIU68" s="108"/>
      <c r="CIV68" s="108"/>
      <c r="CIW68" s="108"/>
      <c r="CIX68" s="108"/>
      <c r="CIY68" s="108"/>
      <c r="CIZ68" s="108"/>
      <c r="CJA68" s="108"/>
      <c r="CJB68" s="108"/>
      <c r="CJC68" s="108"/>
      <c r="CJD68" s="108"/>
      <c r="CJE68" s="108"/>
      <c r="CJF68" s="108"/>
      <c r="CJG68" s="108"/>
      <c r="CJH68" s="108"/>
      <c r="CJI68" s="108"/>
      <c r="CJJ68" s="108"/>
      <c r="CJK68" s="108"/>
      <c r="CJL68" s="108"/>
      <c r="CJM68" s="108"/>
      <c r="CJN68" s="108"/>
      <c r="CJO68" s="108"/>
      <c r="CJP68" s="108"/>
      <c r="CJQ68" s="108"/>
      <c r="CJR68" s="108"/>
      <c r="CJS68" s="108"/>
      <c r="CJT68" s="108"/>
      <c r="CJU68" s="108"/>
      <c r="CJV68" s="108"/>
      <c r="CJW68" s="108"/>
      <c r="CJX68" s="108"/>
      <c r="CJY68" s="108"/>
      <c r="CJZ68" s="108"/>
      <c r="CKA68" s="108"/>
      <c r="CKB68" s="108"/>
      <c r="CKC68" s="108"/>
      <c r="CKD68" s="108"/>
      <c r="CKE68" s="108"/>
      <c r="CKF68" s="108"/>
      <c r="CKG68" s="108"/>
      <c r="CKH68" s="108"/>
      <c r="CKI68" s="108"/>
      <c r="CKJ68" s="108"/>
      <c r="CKK68" s="108"/>
      <c r="CKL68" s="108"/>
      <c r="CKM68" s="108"/>
      <c r="CKN68" s="108"/>
      <c r="CKO68" s="108"/>
      <c r="CKP68" s="108"/>
      <c r="CKQ68" s="108"/>
      <c r="CKR68" s="108"/>
      <c r="CKS68" s="108"/>
      <c r="CKT68" s="108"/>
      <c r="CKU68" s="108"/>
      <c r="CKV68" s="108"/>
      <c r="CKW68" s="108"/>
      <c r="CKX68" s="108"/>
      <c r="CKY68" s="108"/>
      <c r="CKZ68" s="108"/>
      <c r="CLA68" s="108"/>
      <c r="CLB68" s="108"/>
      <c r="CLC68" s="108"/>
      <c r="CLD68" s="108"/>
      <c r="CLE68" s="108"/>
      <c r="CLF68" s="108"/>
      <c r="CLG68" s="108"/>
      <c r="CLH68" s="108"/>
      <c r="CLI68" s="108"/>
      <c r="CLJ68" s="108"/>
      <c r="CLK68" s="108"/>
      <c r="CLL68" s="108"/>
      <c r="CLM68" s="108"/>
      <c r="CLN68" s="108"/>
      <c r="CLO68" s="108"/>
      <c r="CLP68" s="108"/>
      <c r="CLQ68" s="108"/>
      <c r="CLR68" s="108"/>
      <c r="CLS68" s="108"/>
      <c r="CLT68" s="108"/>
      <c r="CLU68" s="108"/>
      <c r="CLV68" s="108"/>
      <c r="CLW68" s="108"/>
      <c r="CLX68" s="108"/>
      <c r="CLY68" s="108"/>
      <c r="CLZ68" s="108"/>
      <c r="CMA68" s="108"/>
      <c r="CMB68" s="108"/>
      <c r="CMC68" s="108"/>
      <c r="CMD68" s="108"/>
      <c r="CME68" s="108"/>
      <c r="CMF68" s="108"/>
      <c r="CMG68" s="108"/>
      <c r="CMH68" s="108"/>
      <c r="CMI68" s="108"/>
      <c r="CMJ68" s="108"/>
      <c r="CMK68" s="108"/>
      <c r="CML68" s="108"/>
      <c r="CMM68" s="108"/>
      <c r="CMN68" s="108"/>
      <c r="CMO68" s="108"/>
      <c r="CMP68" s="108"/>
      <c r="CMQ68" s="108"/>
      <c r="CMR68" s="108"/>
      <c r="CMS68" s="108"/>
      <c r="CMT68" s="108"/>
      <c r="CMU68" s="108"/>
      <c r="CMV68" s="108"/>
      <c r="CMW68" s="108"/>
      <c r="CMX68" s="108"/>
      <c r="CMY68" s="108"/>
      <c r="CMZ68" s="108"/>
      <c r="CNA68" s="108"/>
      <c r="CNB68" s="108"/>
      <c r="CNC68" s="108"/>
      <c r="CND68" s="108"/>
      <c r="CNE68" s="108"/>
      <c r="CNF68" s="108"/>
      <c r="CNG68" s="108"/>
      <c r="CNH68" s="108"/>
      <c r="CNI68" s="108"/>
      <c r="CNJ68" s="108"/>
      <c r="CNK68" s="108"/>
      <c r="CNL68" s="108"/>
      <c r="CNM68" s="108"/>
      <c r="CNN68" s="108"/>
      <c r="CNO68" s="108"/>
      <c r="CNP68" s="108"/>
      <c r="CNQ68" s="108"/>
      <c r="CNR68" s="108"/>
      <c r="CNS68" s="108"/>
      <c r="CNT68" s="108"/>
      <c r="CNU68" s="108"/>
      <c r="CNV68" s="108"/>
      <c r="CNW68" s="108"/>
      <c r="CNX68" s="108"/>
      <c r="CNY68" s="108"/>
      <c r="CNZ68" s="108"/>
      <c r="COA68" s="108"/>
      <c r="COB68" s="108"/>
      <c r="COC68" s="108"/>
      <c r="COD68" s="108"/>
      <c r="COE68" s="108"/>
      <c r="COF68" s="108"/>
      <c r="COG68" s="108"/>
      <c r="COH68" s="108"/>
      <c r="COI68" s="108"/>
      <c r="COJ68" s="108"/>
      <c r="COK68" s="108"/>
      <c r="COL68" s="108"/>
      <c r="COM68" s="108"/>
      <c r="CON68" s="108"/>
      <c r="COO68" s="108"/>
      <c r="COP68" s="108"/>
      <c r="COQ68" s="108"/>
      <c r="COR68" s="108"/>
      <c r="COS68" s="108"/>
      <c r="COT68" s="108"/>
      <c r="COU68" s="108"/>
      <c r="COV68" s="108"/>
      <c r="COW68" s="108"/>
      <c r="COX68" s="108"/>
      <c r="COY68" s="108"/>
      <c r="COZ68" s="108"/>
      <c r="CPA68" s="108"/>
      <c r="CPB68" s="108"/>
      <c r="CPC68" s="108"/>
      <c r="CPD68" s="108"/>
      <c r="CPE68" s="108"/>
      <c r="CPF68" s="108"/>
      <c r="CPG68" s="108"/>
      <c r="CPH68" s="108"/>
      <c r="CPI68" s="108"/>
      <c r="CPJ68" s="108"/>
      <c r="CPK68" s="108"/>
      <c r="CPL68" s="108"/>
      <c r="CPM68" s="108"/>
      <c r="CPN68" s="108"/>
      <c r="CPO68" s="108"/>
      <c r="CPP68" s="108"/>
      <c r="CPQ68" s="108"/>
      <c r="CPR68" s="108"/>
      <c r="CPS68" s="108"/>
      <c r="CPT68" s="108"/>
      <c r="CPU68" s="108"/>
      <c r="CPV68" s="108"/>
      <c r="CPW68" s="108"/>
      <c r="CPX68" s="108"/>
      <c r="CPY68" s="108"/>
      <c r="CPZ68" s="108"/>
      <c r="CQA68" s="108"/>
      <c r="CQB68" s="108"/>
      <c r="CQC68" s="108"/>
      <c r="CQD68" s="108"/>
      <c r="CQE68" s="108"/>
      <c r="CQF68" s="108"/>
      <c r="CQG68" s="108"/>
      <c r="CQH68" s="108"/>
      <c r="CQI68" s="108"/>
      <c r="CQJ68" s="108"/>
      <c r="CQK68" s="108"/>
      <c r="CQL68" s="108"/>
      <c r="CQM68" s="108"/>
      <c r="CQN68" s="108"/>
      <c r="CQO68" s="108"/>
      <c r="CQP68" s="108"/>
      <c r="CQQ68" s="108"/>
      <c r="CQR68" s="108"/>
      <c r="CQS68" s="108"/>
      <c r="CQT68" s="108"/>
      <c r="CQU68" s="108"/>
      <c r="CQV68" s="108"/>
      <c r="CQW68" s="108"/>
      <c r="CQX68" s="108"/>
      <c r="CQY68" s="108"/>
      <c r="CQZ68" s="108"/>
      <c r="CRA68" s="108"/>
      <c r="CRB68" s="108"/>
      <c r="CRC68" s="108"/>
      <c r="CRD68" s="108"/>
      <c r="CRE68" s="108"/>
      <c r="CRF68" s="108"/>
      <c r="CRG68" s="108"/>
      <c r="CRH68" s="108"/>
      <c r="CRI68" s="108"/>
      <c r="CRJ68" s="108"/>
      <c r="CRK68" s="108"/>
      <c r="CRL68" s="108"/>
      <c r="CRM68" s="108"/>
      <c r="CRN68" s="108"/>
      <c r="CRO68" s="108"/>
      <c r="CRP68" s="108"/>
      <c r="CRQ68" s="108"/>
      <c r="CRR68" s="108"/>
      <c r="CRS68" s="108"/>
      <c r="CRT68" s="108"/>
      <c r="CRU68" s="108"/>
      <c r="CRV68" s="108"/>
      <c r="CRW68" s="108"/>
      <c r="CRX68" s="108"/>
      <c r="CRY68" s="108"/>
      <c r="CRZ68" s="108"/>
      <c r="CSA68" s="108"/>
      <c r="CSB68" s="108"/>
      <c r="CSC68" s="108"/>
      <c r="CSD68" s="108"/>
      <c r="CSE68" s="108"/>
      <c r="CSF68" s="108"/>
      <c r="CSG68" s="108"/>
      <c r="CSH68" s="108"/>
      <c r="CSI68" s="108"/>
      <c r="CSJ68" s="108"/>
      <c r="CSK68" s="108"/>
      <c r="CSL68" s="108"/>
      <c r="CSM68" s="108"/>
      <c r="CSN68" s="108"/>
      <c r="CSO68" s="108"/>
      <c r="CSP68" s="108"/>
      <c r="CSQ68" s="108"/>
      <c r="CSR68" s="108"/>
      <c r="CSS68" s="108"/>
      <c r="CST68" s="108"/>
      <c r="CSU68" s="108"/>
      <c r="CSV68" s="108"/>
      <c r="CSW68" s="108"/>
      <c r="CSX68" s="108"/>
      <c r="CSY68" s="108"/>
      <c r="CSZ68" s="108"/>
      <c r="CTA68" s="108"/>
      <c r="CTB68" s="108"/>
      <c r="CTC68" s="108"/>
      <c r="CTD68" s="108"/>
      <c r="CTE68" s="108"/>
      <c r="CTF68" s="108"/>
      <c r="CTG68" s="108"/>
      <c r="CTH68" s="108"/>
      <c r="CTI68" s="108"/>
      <c r="CTJ68" s="108"/>
      <c r="CTK68" s="108"/>
      <c r="CTL68" s="108"/>
      <c r="CTM68" s="108"/>
      <c r="CTN68" s="108"/>
      <c r="CTO68" s="108"/>
      <c r="CTP68" s="108"/>
      <c r="CTQ68" s="108"/>
      <c r="CTR68" s="108"/>
      <c r="CTS68" s="108"/>
      <c r="CTT68" s="108"/>
      <c r="CTU68" s="108"/>
      <c r="CTV68" s="108"/>
      <c r="CTW68" s="108"/>
      <c r="CTX68" s="108"/>
      <c r="CTY68" s="108"/>
      <c r="CTZ68" s="108"/>
      <c r="CUA68" s="108"/>
      <c r="CUB68" s="108"/>
      <c r="CUC68" s="108"/>
      <c r="CUD68" s="108"/>
      <c r="CUE68" s="108"/>
      <c r="CUF68" s="108"/>
      <c r="CUG68" s="108"/>
      <c r="CUH68" s="108"/>
      <c r="CUI68" s="108"/>
      <c r="CUJ68" s="108"/>
      <c r="CUK68" s="108"/>
      <c r="CUL68" s="108"/>
      <c r="CUM68" s="108"/>
      <c r="CUN68" s="108"/>
      <c r="CUO68" s="108"/>
      <c r="CUP68" s="108"/>
      <c r="CUQ68" s="108"/>
      <c r="CUR68" s="108"/>
      <c r="CUS68" s="108"/>
      <c r="CUT68" s="108"/>
      <c r="CUU68" s="108"/>
      <c r="CUV68" s="108"/>
      <c r="CUW68" s="108"/>
      <c r="CUX68" s="108"/>
      <c r="CUY68" s="108"/>
      <c r="CUZ68" s="108"/>
      <c r="CVA68" s="108"/>
      <c r="CVB68" s="108"/>
      <c r="CVC68" s="108"/>
      <c r="CVD68" s="108"/>
      <c r="CVE68" s="108"/>
      <c r="CVF68" s="108"/>
      <c r="CVG68" s="108"/>
      <c r="CVH68" s="108"/>
      <c r="CVI68" s="108"/>
      <c r="CVJ68" s="108"/>
      <c r="CVK68" s="108"/>
      <c r="CVL68" s="108"/>
      <c r="CVM68" s="108"/>
      <c r="CVN68" s="108"/>
      <c r="CVO68" s="108"/>
      <c r="CVP68" s="108"/>
      <c r="CVQ68" s="108"/>
      <c r="CVR68" s="108"/>
      <c r="CVS68" s="108"/>
      <c r="CVT68" s="108"/>
      <c r="CVU68" s="108"/>
      <c r="CVV68" s="108"/>
      <c r="CVW68" s="108"/>
      <c r="CVX68" s="108"/>
      <c r="CVY68" s="108"/>
      <c r="CVZ68" s="108"/>
      <c r="CWA68" s="108"/>
      <c r="CWB68" s="108"/>
      <c r="CWC68" s="108"/>
      <c r="CWD68" s="108"/>
      <c r="CWE68" s="108"/>
      <c r="CWF68" s="108"/>
      <c r="CWG68" s="108"/>
      <c r="CWH68" s="108"/>
      <c r="CWI68" s="108"/>
      <c r="CWJ68" s="108"/>
      <c r="CWK68" s="108"/>
      <c r="CWL68" s="108"/>
      <c r="CWM68" s="108"/>
      <c r="CWN68" s="108"/>
      <c r="CWO68" s="108"/>
      <c r="CWP68" s="108"/>
      <c r="CWQ68" s="108"/>
      <c r="CWR68" s="108"/>
      <c r="CWS68" s="108"/>
      <c r="CWT68" s="108"/>
      <c r="CWU68" s="108"/>
      <c r="CWV68" s="108"/>
      <c r="CWW68" s="108"/>
      <c r="CWX68" s="108"/>
      <c r="CWY68" s="108"/>
      <c r="CWZ68" s="108"/>
      <c r="CXA68" s="108"/>
      <c r="CXB68" s="108"/>
      <c r="CXC68" s="108"/>
      <c r="CXD68" s="108"/>
      <c r="CXE68" s="108"/>
      <c r="CXF68" s="108"/>
      <c r="CXG68" s="108"/>
      <c r="CXH68" s="108"/>
      <c r="CXI68" s="108"/>
      <c r="CXJ68" s="108"/>
      <c r="CXK68" s="108"/>
      <c r="CXL68" s="108"/>
      <c r="CXM68" s="108"/>
      <c r="CXN68" s="108"/>
      <c r="CXO68" s="108"/>
      <c r="CXP68" s="108"/>
      <c r="CXQ68" s="108"/>
      <c r="CXR68" s="108"/>
      <c r="CXS68" s="108"/>
      <c r="CXT68" s="108"/>
      <c r="CXU68" s="108"/>
      <c r="CXV68" s="108"/>
      <c r="CXW68" s="108"/>
      <c r="CXX68" s="108"/>
      <c r="CXY68" s="108"/>
      <c r="CXZ68" s="108"/>
      <c r="CYA68" s="108"/>
      <c r="CYB68" s="108"/>
      <c r="CYC68" s="108"/>
      <c r="CYD68" s="108"/>
      <c r="CYE68" s="108"/>
      <c r="CYF68" s="108"/>
      <c r="CYG68" s="108"/>
      <c r="CYH68" s="108"/>
      <c r="CYI68" s="108"/>
      <c r="CYJ68" s="108"/>
      <c r="CYK68" s="108"/>
      <c r="CYL68" s="108"/>
      <c r="CYM68" s="108"/>
      <c r="CYN68" s="108"/>
      <c r="CYO68" s="108"/>
      <c r="CYP68" s="108"/>
      <c r="CYQ68" s="108"/>
      <c r="CYR68" s="108"/>
      <c r="CYS68" s="108"/>
      <c r="CYT68" s="108"/>
      <c r="CYU68" s="108"/>
      <c r="CYV68" s="108"/>
      <c r="CYW68" s="108"/>
      <c r="CYX68" s="108"/>
      <c r="CYY68" s="108"/>
      <c r="CYZ68" s="108"/>
      <c r="CZA68" s="108"/>
      <c r="CZB68" s="108"/>
      <c r="CZC68" s="108"/>
      <c r="CZD68" s="108"/>
      <c r="CZE68" s="108"/>
      <c r="CZF68" s="108"/>
      <c r="CZG68" s="108"/>
      <c r="CZH68" s="108"/>
      <c r="CZI68" s="108"/>
      <c r="CZJ68" s="108"/>
      <c r="CZK68" s="108"/>
      <c r="CZL68" s="108"/>
      <c r="CZM68" s="108"/>
      <c r="CZN68" s="108"/>
      <c r="CZO68" s="108"/>
      <c r="CZP68" s="108"/>
      <c r="CZQ68" s="108"/>
      <c r="CZR68" s="108"/>
      <c r="CZS68" s="108"/>
      <c r="CZT68" s="108"/>
      <c r="CZU68" s="108"/>
      <c r="CZV68" s="108"/>
      <c r="CZW68" s="108"/>
      <c r="CZX68" s="108"/>
      <c r="CZY68" s="108"/>
      <c r="CZZ68" s="108"/>
      <c r="DAA68" s="108"/>
      <c r="DAB68" s="108"/>
      <c r="DAC68" s="108"/>
      <c r="DAD68" s="108"/>
      <c r="DAE68" s="108"/>
      <c r="DAF68" s="108"/>
      <c r="DAG68" s="108"/>
      <c r="DAH68" s="108"/>
      <c r="DAI68" s="108"/>
      <c r="DAJ68" s="108"/>
      <c r="DAK68" s="108"/>
      <c r="DAL68" s="108"/>
      <c r="DAM68" s="108"/>
      <c r="DAN68" s="108"/>
      <c r="DAO68" s="108"/>
      <c r="DAP68" s="108"/>
      <c r="DAQ68" s="108"/>
      <c r="DAR68" s="108"/>
      <c r="DAS68" s="108"/>
      <c r="DAT68" s="108"/>
      <c r="DAU68" s="108"/>
      <c r="DAV68" s="108"/>
      <c r="DAW68" s="108"/>
      <c r="DAX68" s="108"/>
      <c r="DAY68" s="108"/>
      <c r="DAZ68" s="108"/>
      <c r="DBA68" s="108"/>
      <c r="DBB68" s="108"/>
      <c r="DBC68" s="108"/>
      <c r="DBD68" s="108"/>
      <c r="DBE68" s="108"/>
      <c r="DBF68" s="108"/>
      <c r="DBG68" s="108"/>
      <c r="DBH68" s="108"/>
      <c r="DBI68" s="108"/>
      <c r="DBJ68" s="108"/>
      <c r="DBK68" s="108"/>
      <c r="DBL68" s="108"/>
      <c r="DBM68" s="108"/>
      <c r="DBN68" s="108"/>
      <c r="DBO68" s="108"/>
      <c r="DBP68" s="108"/>
      <c r="DBQ68" s="108"/>
      <c r="DBR68" s="108"/>
      <c r="DBS68" s="108"/>
      <c r="DBT68" s="108"/>
      <c r="DBU68" s="108"/>
      <c r="DBV68" s="108"/>
      <c r="DBW68" s="108"/>
      <c r="DBX68" s="108"/>
      <c r="DBY68" s="108"/>
      <c r="DBZ68" s="108"/>
      <c r="DCA68" s="108"/>
      <c r="DCB68" s="108"/>
      <c r="DCC68" s="108"/>
      <c r="DCD68" s="108"/>
      <c r="DCE68" s="108"/>
      <c r="DCF68" s="108"/>
      <c r="DCG68" s="108"/>
      <c r="DCH68" s="108"/>
      <c r="DCI68" s="108"/>
      <c r="DCJ68" s="108"/>
      <c r="DCK68" s="108"/>
      <c r="DCL68" s="108"/>
      <c r="DCM68" s="108"/>
      <c r="DCN68" s="108"/>
      <c r="DCO68" s="108"/>
      <c r="DCP68" s="108"/>
      <c r="DCQ68" s="108"/>
      <c r="DCR68" s="108"/>
      <c r="DCS68" s="108"/>
      <c r="DCT68" s="108"/>
      <c r="DCU68" s="108"/>
      <c r="DCV68" s="108"/>
      <c r="DCW68" s="108"/>
      <c r="DCX68" s="108"/>
      <c r="DCY68" s="108"/>
      <c r="DCZ68" s="108"/>
      <c r="DDA68" s="108"/>
      <c r="DDB68" s="108"/>
      <c r="DDC68" s="108"/>
      <c r="DDD68" s="108"/>
      <c r="DDE68" s="108"/>
      <c r="DDF68" s="108"/>
      <c r="DDG68" s="108"/>
      <c r="DDH68" s="108"/>
      <c r="DDI68" s="108"/>
      <c r="DDJ68" s="108"/>
      <c r="DDK68" s="108"/>
      <c r="DDL68" s="108"/>
      <c r="DDM68" s="108"/>
      <c r="DDN68" s="108"/>
      <c r="DDO68" s="108"/>
      <c r="DDP68" s="108"/>
      <c r="DDQ68" s="108"/>
      <c r="DDR68" s="108"/>
      <c r="DDS68" s="108"/>
      <c r="DDT68" s="108"/>
      <c r="DDU68" s="108"/>
      <c r="DDV68" s="108"/>
      <c r="DDW68" s="108"/>
      <c r="DDX68" s="108"/>
      <c r="DDY68" s="108"/>
      <c r="DDZ68" s="108"/>
      <c r="DEA68" s="108"/>
      <c r="DEB68" s="108"/>
      <c r="DEC68" s="108"/>
      <c r="DED68" s="108"/>
      <c r="DEE68" s="108"/>
      <c r="DEF68" s="108"/>
      <c r="DEG68" s="108"/>
      <c r="DEH68" s="108"/>
      <c r="DEI68" s="108"/>
      <c r="DEJ68" s="108"/>
      <c r="DEK68" s="108"/>
      <c r="DEL68" s="108"/>
      <c r="DEM68" s="108"/>
      <c r="DEN68" s="108"/>
      <c r="DEO68" s="108"/>
      <c r="DEP68" s="108"/>
      <c r="DEQ68" s="108"/>
      <c r="DER68" s="108"/>
      <c r="DES68" s="108"/>
      <c r="DET68" s="108"/>
      <c r="DEU68" s="108"/>
      <c r="DEV68" s="108"/>
      <c r="DEW68" s="108"/>
      <c r="DEX68" s="108"/>
      <c r="DEY68" s="108"/>
      <c r="DEZ68" s="108"/>
      <c r="DFA68" s="108"/>
      <c r="DFB68" s="108"/>
      <c r="DFC68" s="108"/>
      <c r="DFD68" s="108"/>
      <c r="DFE68" s="108"/>
      <c r="DFF68" s="108"/>
      <c r="DFG68" s="108"/>
      <c r="DFH68" s="108"/>
      <c r="DFI68" s="108"/>
      <c r="DFJ68" s="108"/>
      <c r="DFK68" s="108"/>
      <c r="DFL68" s="108"/>
      <c r="DFM68" s="108"/>
      <c r="DFN68" s="108"/>
      <c r="DFO68" s="108"/>
      <c r="DFP68" s="108"/>
      <c r="DFQ68" s="108"/>
      <c r="DFR68" s="108"/>
      <c r="DFS68" s="108"/>
      <c r="DFT68" s="108"/>
      <c r="DFU68" s="108"/>
      <c r="DFV68" s="108"/>
      <c r="DFW68" s="108"/>
      <c r="DFX68" s="108"/>
      <c r="DFY68" s="108"/>
      <c r="DFZ68" s="108"/>
      <c r="DGA68" s="108"/>
      <c r="DGB68" s="108"/>
      <c r="DGC68" s="108"/>
      <c r="DGD68" s="108"/>
      <c r="DGE68" s="108"/>
      <c r="DGF68" s="108"/>
      <c r="DGG68" s="108"/>
      <c r="DGH68" s="108"/>
      <c r="DGI68" s="108"/>
      <c r="DGJ68" s="108"/>
      <c r="DGK68" s="108"/>
      <c r="DGL68" s="108"/>
      <c r="DGM68" s="108"/>
      <c r="DGN68" s="108"/>
      <c r="DGO68" s="108"/>
      <c r="DGP68" s="108"/>
      <c r="DGQ68" s="108"/>
      <c r="DGR68" s="108"/>
      <c r="DGS68" s="108"/>
      <c r="DGT68" s="108"/>
      <c r="DGU68" s="108"/>
      <c r="DGV68" s="108"/>
      <c r="DGW68" s="108"/>
      <c r="DGX68" s="108"/>
      <c r="DGY68" s="108"/>
      <c r="DGZ68" s="108"/>
      <c r="DHA68" s="108"/>
      <c r="DHB68" s="108"/>
      <c r="DHC68" s="108"/>
      <c r="DHD68" s="108"/>
      <c r="DHE68" s="108"/>
      <c r="DHF68" s="108"/>
      <c r="DHG68" s="108"/>
      <c r="DHH68" s="108"/>
      <c r="DHI68" s="108"/>
      <c r="DHJ68" s="108"/>
      <c r="DHK68" s="108"/>
      <c r="DHL68" s="108"/>
      <c r="DHM68" s="108"/>
      <c r="DHN68" s="108"/>
      <c r="DHO68" s="108"/>
      <c r="DHP68" s="108"/>
      <c r="DHQ68" s="108"/>
      <c r="DHR68" s="108"/>
      <c r="DHS68" s="108"/>
      <c r="DHT68" s="108"/>
      <c r="DHU68" s="108"/>
      <c r="DHV68" s="108"/>
      <c r="DHW68" s="108"/>
      <c r="DHX68" s="108"/>
      <c r="DHY68" s="108"/>
      <c r="DHZ68" s="108"/>
      <c r="DIA68" s="108"/>
      <c r="DIB68" s="108"/>
      <c r="DIC68" s="108"/>
      <c r="DID68" s="108"/>
      <c r="DIE68" s="108"/>
      <c r="DIF68" s="108"/>
      <c r="DIG68" s="108"/>
      <c r="DIH68" s="108"/>
      <c r="DII68" s="108"/>
      <c r="DIJ68" s="108"/>
      <c r="DIK68" s="108"/>
      <c r="DIL68" s="108"/>
      <c r="DIM68" s="108"/>
      <c r="DIN68" s="108"/>
      <c r="DIO68" s="108"/>
      <c r="DIP68" s="108"/>
      <c r="DIQ68" s="108"/>
      <c r="DIR68" s="108"/>
      <c r="DIS68" s="108"/>
      <c r="DIT68" s="108"/>
      <c r="DIU68" s="108"/>
      <c r="DIV68" s="108"/>
      <c r="DIW68" s="108"/>
      <c r="DIX68" s="108"/>
      <c r="DIY68" s="108"/>
      <c r="DIZ68" s="108"/>
      <c r="DJA68" s="108"/>
      <c r="DJB68" s="108"/>
      <c r="DJC68" s="108"/>
      <c r="DJD68" s="108"/>
      <c r="DJE68" s="108"/>
      <c r="DJF68" s="108"/>
      <c r="DJG68" s="108"/>
      <c r="DJH68" s="108"/>
      <c r="DJI68" s="108"/>
      <c r="DJJ68" s="108"/>
      <c r="DJK68" s="108"/>
      <c r="DJL68" s="108"/>
      <c r="DJM68" s="108"/>
      <c r="DJN68" s="108"/>
      <c r="DJO68" s="108"/>
      <c r="DJP68" s="108"/>
      <c r="DJQ68" s="108"/>
      <c r="DJR68" s="108"/>
      <c r="DJS68" s="108"/>
      <c r="DJT68" s="108"/>
      <c r="DJU68" s="108"/>
      <c r="DJV68" s="108"/>
      <c r="DJW68" s="108"/>
      <c r="DJX68" s="108"/>
      <c r="DJY68" s="108"/>
      <c r="DJZ68" s="108"/>
      <c r="DKA68" s="108"/>
      <c r="DKB68" s="108"/>
      <c r="DKC68" s="108"/>
      <c r="DKD68" s="108"/>
      <c r="DKE68" s="108"/>
      <c r="DKF68" s="108"/>
      <c r="DKG68" s="108"/>
      <c r="DKH68" s="108"/>
      <c r="DKI68" s="108"/>
      <c r="DKJ68" s="108"/>
      <c r="DKK68" s="108"/>
      <c r="DKL68" s="108"/>
      <c r="DKM68" s="108"/>
      <c r="DKN68" s="108"/>
      <c r="DKO68" s="108"/>
      <c r="DKP68" s="108"/>
      <c r="DKQ68" s="108"/>
      <c r="DKR68" s="108"/>
      <c r="DKS68" s="108"/>
      <c r="DKT68" s="108"/>
      <c r="DKU68" s="108"/>
      <c r="DKV68" s="108"/>
      <c r="DKW68" s="108"/>
      <c r="DKX68" s="108"/>
      <c r="DKY68" s="108"/>
      <c r="DKZ68" s="108"/>
      <c r="DLA68" s="108"/>
      <c r="DLB68" s="108"/>
      <c r="DLC68" s="108"/>
      <c r="DLD68" s="108"/>
      <c r="DLE68" s="108"/>
      <c r="DLF68" s="108"/>
      <c r="DLG68" s="108"/>
      <c r="DLH68" s="108"/>
      <c r="DLI68" s="108"/>
      <c r="DLJ68" s="108"/>
      <c r="DLK68" s="108"/>
      <c r="DLL68" s="108"/>
      <c r="DLM68" s="108"/>
      <c r="DLN68" s="108"/>
      <c r="DLO68" s="108"/>
      <c r="DLP68" s="108"/>
      <c r="DLQ68" s="108"/>
      <c r="DLR68" s="108"/>
      <c r="DLS68" s="108"/>
      <c r="DLT68" s="108"/>
      <c r="DLU68" s="108"/>
      <c r="DLV68" s="108"/>
      <c r="DLW68" s="108"/>
      <c r="DLX68" s="108"/>
      <c r="DLY68" s="108"/>
      <c r="DLZ68" s="108"/>
      <c r="DMA68" s="108"/>
      <c r="DMB68" s="108"/>
      <c r="DMC68" s="108"/>
      <c r="DMD68" s="108"/>
      <c r="DME68" s="108"/>
      <c r="DMF68" s="108"/>
      <c r="DMG68" s="108"/>
      <c r="DMH68" s="108"/>
      <c r="DMI68" s="108"/>
      <c r="DMJ68" s="108"/>
      <c r="DMK68" s="108"/>
      <c r="DML68" s="108"/>
      <c r="DMM68" s="108"/>
      <c r="DMN68" s="108"/>
      <c r="DMO68" s="108"/>
      <c r="DMP68" s="108"/>
      <c r="DMQ68" s="108"/>
      <c r="DMR68" s="108"/>
      <c r="DMS68" s="108"/>
      <c r="DMT68" s="108"/>
      <c r="DMU68" s="108"/>
      <c r="DMV68" s="108"/>
      <c r="DMW68" s="108"/>
      <c r="DMX68" s="108"/>
      <c r="DMY68" s="108"/>
      <c r="DMZ68" s="108"/>
      <c r="DNA68" s="108"/>
      <c r="DNB68" s="108"/>
      <c r="DNC68" s="108"/>
      <c r="DND68" s="108"/>
      <c r="DNE68" s="108"/>
      <c r="DNF68" s="108"/>
      <c r="DNG68" s="108"/>
      <c r="DNH68" s="108"/>
      <c r="DNI68" s="108"/>
      <c r="DNJ68" s="108"/>
      <c r="DNK68" s="108"/>
      <c r="DNL68" s="108"/>
      <c r="DNM68" s="108"/>
      <c r="DNN68" s="108"/>
      <c r="DNO68" s="108"/>
      <c r="DNP68" s="108"/>
      <c r="DNQ68" s="108"/>
      <c r="DNR68" s="108"/>
      <c r="DNS68" s="108"/>
      <c r="DNT68" s="108"/>
      <c r="DNU68" s="108"/>
      <c r="DNV68" s="108"/>
      <c r="DNW68" s="108"/>
      <c r="DNX68" s="108"/>
      <c r="DNY68" s="108"/>
      <c r="DNZ68" s="108"/>
      <c r="DOA68" s="108"/>
      <c r="DOB68" s="108"/>
      <c r="DOC68" s="108"/>
      <c r="DOD68" s="108"/>
      <c r="DOE68" s="108"/>
      <c r="DOF68" s="108"/>
      <c r="DOG68" s="108"/>
      <c r="DOH68" s="108"/>
      <c r="DOI68" s="108"/>
      <c r="DOJ68" s="108"/>
      <c r="DOK68" s="108"/>
      <c r="DOL68" s="108"/>
      <c r="DOM68" s="108"/>
      <c r="DON68" s="108"/>
      <c r="DOO68" s="108"/>
      <c r="DOP68" s="108"/>
      <c r="DOQ68" s="108"/>
      <c r="DOR68" s="108"/>
      <c r="DOS68" s="108"/>
      <c r="DOT68" s="108"/>
      <c r="DOU68" s="108"/>
      <c r="DOV68" s="108"/>
      <c r="DOW68" s="108"/>
      <c r="DOX68" s="108"/>
      <c r="DOY68" s="108"/>
      <c r="DOZ68" s="108"/>
      <c r="DPA68" s="108"/>
      <c r="DPB68" s="108"/>
      <c r="DPC68" s="108"/>
      <c r="DPD68" s="108"/>
      <c r="DPE68" s="108"/>
      <c r="DPF68" s="108"/>
      <c r="DPG68" s="108"/>
      <c r="DPH68" s="108"/>
      <c r="DPI68" s="108"/>
      <c r="DPJ68" s="108"/>
      <c r="DPK68" s="108"/>
      <c r="DPL68" s="108"/>
      <c r="DPM68" s="108"/>
      <c r="DPN68" s="108"/>
      <c r="DPO68" s="108"/>
      <c r="DPP68" s="108"/>
      <c r="DPQ68" s="108"/>
      <c r="DPR68" s="108"/>
      <c r="DPS68" s="108"/>
      <c r="DPT68" s="108"/>
      <c r="DPU68" s="108"/>
      <c r="DPV68" s="108"/>
      <c r="DPW68" s="108"/>
      <c r="DPX68" s="108"/>
      <c r="DPY68" s="108"/>
      <c r="DPZ68" s="108"/>
      <c r="DQA68" s="108"/>
      <c r="DQB68" s="108"/>
      <c r="DQC68" s="108"/>
      <c r="DQD68" s="108"/>
      <c r="DQE68" s="108"/>
      <c r="DQF68" s="108"/>
      <c r="DQG68" s="108"/>
      <c r="DQH68" s="108"/>
      <c r="DQI68" s="108"/>
      <c r="DQJ68" s="108"/>
      <c r="DQK68" s="108"/>
      <c r="DQL68" s="108"/>
      <c r="DQM68" s="108"/>
      <c r="DQN68" s="108"/>
      <c r="DQO68" s="108"/>
      <c r="DQP68" s="108"/>
      <c r="DQQ68" s="108"/>
      <c r="DQR68" s="108"/>
      <c r="DQS68" s="108"/>
      <c r="DQT68" s="108"/>
      <c r="DQU68" s="108"/>
      <c r="DQV68" s="108"/>
      <c r="DQW68" s="108"/>
      <c r="DQX68" s="108"/>
      <c r="DQY68" s="108"/>
      <c r="DQZ68" s="108"/>
      <c r="DRA68" s="108"/>
      <c r="DRB68" s="108"/>
      <c r="DRC68" s="108"/>
      <c r="DRD68" s="108"/>
      <c r="DRE68" s="108"/>
      <c r="DRF68" s="108"/>
      <c r="DRG68" s="108"/>
      <c r="DRH68" s="108"/>
      <c r="DRI68" s="108"/>
      <c r="DRJ68" s="108"/>
      <c r="DRK68" s="108"/>
      <c r="DRL68" s="108"/>
      <c r="DRM68" s="108"/>
      <c r="DRN68" s="108"/>
      <c r="DRO68" s="108"/>
      <c r="DRP68" s="108"/>
      <c r="DRQ68" s="108"/>
      <c r="DRR68" s="108"/>
      <c r="DRS68" s="108"/>
      <c r="DRT68" s="108"/>
      <c r="DRU68" s="108"/>
      <c r="DRV68" s="108"/>
      <c r="DRW68" s="108"/>
      <c r="DRX68" s="108"/>
      <c r="DRY68" s="108"/>
      <c r="DRZ68" s="108"/>
      <c r="DSA68" s="108"/>
      <c r="DSB68" s="108"/>
      <c r="DSC68" s="108"/>
      <c r="DSD68" s="108"/>
      <c r="DSE68" s="108"/>
      <c r="DSF68" s="108"/>
      <c r="DSG68" s="108"/>
      <c r="DSH68" s="108"/>
      <c r="DSI68" s="108"/>
      <c r="DSJ68" s="108"/>
      <c r="DSK68" s="108"/>
      <c r="DSL68" s="108"/>
      <c r="DSM68" s="108"/>
      <c r="DSN68" s="108"/>
      <c r="DSO68" s="108"/>
      <c r="DSP68" s="108"/>
      <c r="DSQ68" s="108"/>
      <c r="DSR68" s="108"/>
      <c r="DSS68" s="108"/>
      <c r="DST68" s="108"/>
      <c r="DSU68" s="108"/>
      <c r="DSV68" s="108"/>
      <c r="DSW68" s="108"/>
      <c r="DSX68" s="108"/>
      <c r="DSY68" s="108"/>
      <c r="DSZ68" s="108"/>
      <c r="DTA68" s="108"/>
      <c r="DTB68" s="108"/>
      <c r="DTC68" s="108"/>
      <c r="DTD68" s="108"/>
      <c r="DTE68" s="108"/>
      <c r="DTF68" s="108"/>
      <c r="DTG68" s="108"/>
      <c r="DTH68" s="108"/>
      <c r="DTI68" s="108"/>
      <c r="DTJ68" s="108"/>
      <c r="DTK68" s="108"/>
      <c r="DTL68" s="108"/>
      <c r="DTM68" s="108"/>
      <c r="DTN68" s="108"/>
      <c r="DTO68" s="108"/>
      <c r="DTP68" s="108"/>
      <c r="DTQ68" s="108"/>
      <c r="DTR68" s="108"/>
      <c r="DTS68" s="108"/>
      <c r="DTT68" s="108"/>
      <c r="DTU68" s="108"/>
      <c r="DTV68" s="108"/>
      <c r="DTW68" s="108"/>
      <c r="DTX68" s="108"/>
      <c r="DTY68" s="108"/>
      <c r="DTZ68" s="108"/>
      <c r="DUA68" s="108"/>
      <c r="DUB68" s="108"/>
      <c r="DUC68" s="108"/>
      <c r="DUD68" s="108"/>
      <c r="DUE68" s="108"/>
      <c r="DUF68" s="108"/>
      <c r="DUG68" s="108"/>
      <c r="DUH68" s="108"/>
      <c r="DUI68" s="108"/>
      <c r="DUJ68" s="108"/>
      <c r="DUK68" s="108"/>
      <c r="DUL68" s="108"/>
      <c r="DUM68" s="108"/>
      <c r="DUN68" s="108"/>
      <c r="DUO68" s="108"/>
      <c r="DUP68" s="108"/>
      <c r="DUQ68" s="108"/>
      <c r="DUR68" s="108"/>
      <c r="DUS68" s="108"/>
      <c r="DUT68" s="108"/>
      <c r="DUU68" s="108"/>
      <c r="DUV68" s="108"/>
      <c r="DUW68" s="108"/>
      <c r="DUX68" s="108"/>
      <c r="DUY68" s="108"/>
      <c r="DUZ68" s="108"/>
      <c r="DVA68" s="108"/>
      <c r="DVB68" s="108"/>
      <c r="DVC68" s="108"/>
      <c r="DVD68" s="108"/>
      <c r="DVE68" s="108"/>
      <c r="DVF68" s="108"/>
      <c r="DVG68" s="108"/>
      <c r="DVH68" s="108"/>
      <c r="DVI68" s="108"/>
      <c r="DVJ68" s="108"/>
      <c r="DVK68" s="108"/>
      <c r="DVL68" s="108"/>
      <c r="DVM68" s="108"/>
      <c r="DVN68" s="108"/>
      <c r="DVO68" s="108"/>
      <c r="DVP68" s="108"/>
      <c r="DVQ68" s="108"/>
      <c r="DVR68" s="108"/>
      <c r="DVS68" s="108"/>
      <c r="DVT68" s="108"/>
      <c r="DVU68" s="108"/>
      <c r="DVV68" s="108"/>
      <c r="DVW68" s="108"/>
      <c r="DVX68" s="108"/>
      <c r="DVY68" s="108"/>
      <c r="DVZ68" s="108"/>
      <c r="DWA68" s="108"/>
      <c r="DWB68" s="108"/>
      <c r="DWC68" s="108"/>
      <c r="DWD68" s="108"/>
      <c r="DWE68" s="108"/>
      <c r="DWF68" s="108"/>
      <c r="DWG68" s="108"/>
      <c r="DWH68" s="108"/>
      <c r="DWI68" s="108"/>
      <c r="DWJ68" s="108"/>
      <c r="DWK68" s="108"/>
      <c r="DWL68" s="108"/>
      <c r="DWM68" s="108"/>
      <c r="DWN68" s="108"/>
      <c r="DWO68" s="108"/>
      <c r="DWP68" s="108"/>
      <c r="DWQ68" s="108"/>
      <c r="DWR68" s="108"/>
      <c r="DWS68" s="108"/>
      <c r="DWT68" s="108"/>
      <c r="DWU68" s="108"/>
      <c r="DWV68" s="108"/>
      <c r="DWW68" s="108"/>
      <c r="DWX68" s="108"/>
      <c r="DWY68" s="108"/>
      <c r="DWZ68" s="108"/>
      <c r="DXA68" s="108"/>
      <c r="DXB68" s="108"/>
      <c r="DXC68" s="108"/>
      <c r="DXD68" s="108"/>
      <c r="DXE68" s="108"/>
      <c r="DXF68" s="108"/>
      <c r="DXG68" s="108"/>
      <c r="DXH68" s="108"/>
      <c r="DXI68" s="108"/>
      <c r="DXJ68" s="108"/>
      <c r="DXK68" s="108"/>
      <c r="DXL68" s="108"/>
      <c r="DXM68" s="108"/>
      <c r="DXN68" s="108"/>
      <c r="DXO68" s="108"/>
      <c r="DXP68" s="108"/>
      <c r="DXQ68" s="108"/>
      <c r="DXR68" s="108"/>
      <c r="DXS68" s="108"/>
      <c r="DXT68" s="108"/>
      <c r="DXU68" s="108"/>
      <c r="DXV68" s="108"/>
      <c r="DXW68" s="108"/>
      <c r="DXX68" s="108"/>
      <c r="DXY68" s="108"/>
      <c r="DXZ68" s="108"/>
      <c r="DYA68" s="108"/>
      <c r="DYB68" s="108"/>
      <c r="DYC68" s="108"/>
      <c r="DYD68" s="108"/>
      <c r="DYE68" s="108"/>
      <c r="DYF68" s="108"/>
      <c r="DYG68" s="108"/>
      <c r="DYH68" s="108"/>
      <c r="DYI68" s="108"/>
      <c r="DYJ68" s="108"/>
      <c r="DYK68" s="108"/>
      <c r="DYL68" s="108"/>
      <c r="DYM68" s="108"/>
      <c r="DYN68" s="108"/>
      <c r="DYO68" s="108"/>
      <c r="DYP68" s="108"/>
      <c r="DYQ68" s="108"/>
      <c r="DYR68" s="108"/>
      <c r="DYS68" s="108"/>
      <c r="DYT68" s="108"/>
      <c r="DYU68" s="108"/>
      <c r="DYV68" s="108"/>
      <c r="DYW68" s="108"/>
      <c r="DYX68" s="108"/>
      <c r="DYY68" s="108"/>
      <c r="DYZ68" s="108"/>
      <c r="DZA68" s="108"/>
      <c r="DZB68" s="108"/>
      <c r="DZC68" s="108"/>
      <c r="DZD68" s="108"/>
      <c r="DZE68" s="108"/>
      <c r="DZF68" s="108"/>
      <c r="DZG68" s="108"/>
      <c r="DZH68" s="108"/>
      <c r="DZI68" s="108"/>
      <c r="DZJ68" s="108"/>
      <c r="DZK68" s="108"/>
      <c r="DZL68" s="108"/>
      <c r="DZM68" s="108"/>
      <c r="DZN68" s="108"/>
      <c r="DZO68" s="108"/>
      <c r="DZP68" s="108"/>
      <c r="DZQ68" s="108"/>
      <c r="DZR68" s="108"/>
      <c r="DZS68" s="108"/>
      <c r="DZT68" s="108"/>
      <c r="DZU68" s="108"/>
      <c r="DZV68" s="108"/>
      <c r="DZW68" s="108"/>
      <c r="DZX68" s="108"/>
      <c r="DZY68" s="108"/>
      <c r="DZZ68" s="108"/>
      <c r="EAA68" s="108"/>
      <c r="EAB68" s="108"/>
      <c r="EAC68" s="108"/>
      <c r="EAD68" s="108"/>
      <c r="EAE68" s="108"/>
      <c r="EAF68" s="108"/>
      <c r="EAG68" s="108"/>
      <c r="EAH68" s="108"/>
      <c r="EAI68" s="108"/>
      <c r="EAJ68" s="108"/>
      <c r="EAK68" s="108"/>
      <c r="EAL68" s="108"/>
      <c r="EAM68" s="108"/>
      <c r="EAN68" s="108"/>
      <c r="EAO68" s="108"/>
      <c r="EAP68" s="108"/>
      <c r="EAQ68" s="108"/>
      <c r="EAR68" s="108"/>
      <c r="EAS68" s="108"/>
      <c r="EAT68" s="108"/>
      <c r="EAU68" s="108"/>
      <c r="EAV68" s="108"/>
      <c r="EAW68" s="108"/>
      <c r="EAX68" s="108"/>
      <c r="EAY68" s="108"/>
      <c r="EAZ68" s="108"/>
      <c r="EBA68" s="108"/>
      <c r="EBB68" s="108"/>
      <c r="EBC68" s="108"/>
      <c r="EBD68" s="108"/>
      <c r="EBE68" s="108"/>
      <c r="EBF68" s="108"/>
      <c r="EBG68" s="108"/>
      <c r="EBH68" s="108"/>
      <c r="EBI68" s="108"/>
      <c r="EBJ68" s="108"/>
      <c r="EBK68" s="108"/>
      <c r="EBL68" s="108"/>
      <c r="EBM68" s="108"/>
      <c r="EBN68" s="108"/>
      <c r="EBO68" s="108"/>
      <c r="EBP68" s="108"/>
      <c r="EBQ68" s="108"/>
      <c r="EBR68" s="108"/>
      <c r="EBS68" s="108"/>
      <c r="EBT68" s="108"/>
      <c r="EBU68" s="108"/>
      <c r="EBV68" s="108"/>
      <c r="EBW68" s="108"/>
      <c r="EBX68" s="108"/>
      <c r="EBY68" s="108"/>
      <c r="EBZ68" s="108"/>
      <c r="ECA68" s="108"/>
      <c r="ECB68" s="108"/>
      <c r="ECC68" s="108"/>
      <c r="ECD68" s="108"/>
      <c r="ECE68" s="108"/>
      <c r="ECF68" s="108"/>
      <c r="ECG68" s="108"/>
      <c r="ECH68" s="108"/>
      <c r="ECI68" s="108"/>
      <c r="ECJ68" s="108"/>
      <c r="ECK68" s="108"/>
      <c r="ECL68" s="108"/>
      <c r="ECM68" s="108"/>
      <c r="ECN68" s="108"/>
      <c r="ECO68" s="108"/>
      <c r="ECP68" s="108"/>
      <c r="ECQ68" s="108"/>
      <c r="ECR68" s="108"/>
      <c r="ECS68" s="108"/>
      <c r="ECT68" s="108"/>
      <c r="ECU68" s="108"/>
      <c r="ECV68" s="108"/>
      <c r="ECW68" s="108"/>
      <c r="ECX68" s="108"/>
      <c r="ECY68" s="108"/>
      <c r="ECZ68" s="108"/>
      <c r="EDA68" s="108"/>
      <c r="EDB68" s="108"/>
      <c r="EDC68" s="108"/>
      <c r="EDD68" s="108"/>
      <c r="EDE68" s="108"/>
      <c r="EDF68" s="108"/>
      <c r="EDG68" s="108"/>
      <c r="EDH68" s="108"/>
      <c r="EDI68" s="108"/>
      <c r="EDJ68" s="108"/>
      <c r="EDK68" s="108"/>
      <c r="EDL68" s="108"/>
      <c r="EDM68" s="108"/>
      <c r="EDN68" s="108"/>
      <c r="EDO68" s="108"/>
      <c r="EDP68" s="108"/>
      <c r="EDQ68" s="108"/>
      <c r="EDR68" s="108"/>
      <c r="EDS68" s="108"/>
      <c r="EDT68" s="108"/>
      <c r="EDU68" s="108"/>
      <c r="EDV68" s="108"/>
      <c r="EDW68" s="108"/>
      <c r="EDX68" s="108"/>
      <c r="EDY68" s="108"/>
      <c r="EDZ68" s="108"/>
      <c r="EEA68" s="108"/>
      <c r="EEB68" s="108"/>
      <c r="EEC68" s="108"/>
      <c r="EED68" s="108"/>
      <c r="EEE68" s="108"/>
      <c r="EEF68" s="108"/>
      <c r="EEG68" s="108"/>
      <c r="EEH68" s="108"/>
      <c r="EEI68" s="108"/>
      <c r="EEJ68" s="108"/>
      <c r="EEK68" s="108"/>
      <c r="EEL68" s="108"/>
      <c r="EEM68" s="108"/>
      <c r="EEN68" s="108"/>
      <c r="EEO68" s="108"/>
      <c r="EEP68" s="108"/>
      <c r="EEQ68" s="108"/>
      <c r="EER68" s="108"/>
      <c r="EES68" s="108"/>
      <c r="EET68" s="108"/>
      <c r="EEU68" s="108"/>
      <c r="EEV68" s="108"/>
      <c r="EEW68" s="108"/>
      <c r="EEX68" s="108"/>
      <c r="EEY68" s="108"/>
      <c r="EEZ68" s="108"/>
      <c r="EFA68" s="108"/>
      <c r="EFB68" s="108"/>
      <c r="EFC68" s="108"/>
      <c r="EFD68" s="108"/>
      <c r="EFE68" s="108"/>
      <c r="EFF68" s="108"/>
      <c r="EFG68" s="108"/>
      <c r="EFH68" s="108"/>
      <c r="EFI68" s="108"/>
      <c r="EFJ68" s="108"/>
      <c r="EFK68" s="108"/>
      <c r="EFL68" s="108"/>
      <c r="EFM68" s="108"/>
      <c r="EFN68" s="108"/>
      <c r="EFO68" s="108"/>
      <c r="EFP68" s="108"/>
      <c r="EFQ68" s="108"/>
      <c r="EFR68" s="108"/>
      <c r="EFS68" s="108"/>
      <c r="EFT68" s="108"/>
      <c r="EFU68" s="108"/>
      <c r="EFV68" s="108"/>
      <c r="EFW68" s="108"/>
      <c r="EFX68" s="108"/>
      <c r="EFY68" s="108"/>
      <c r="EFZ68" s="108"/>
      <c r="EGA68" s="108"/>
      <c r="EGB68" s="108"/>
      <c r="EGC68" s="108"/>
      <c r="EGD68" s="108"/>
      <c r="EGE68" s="108"/>
      <c r="EGF68" s="108"/>
      <c r="EGG68" s="108"/>
      <c r="EGH68" s="108"/>
      <c r="EGI68" s="108"/>
      <c r="EGJ68" s="108"/>
      <c r="EGK68" s="108"/>
      <c r="EGL68" s="108"/>
      <c r="EGM68" s="108"/>
      <c r="EGN68" s="108"/>
      <c r="EGO68" s="108"/>
      <c r="EGP68" s="108"/>
      <c r="EGQ68" s="108"/>
      <c r="EGR68" s="108"/>
      <c r="EGS68" s="108"/>
      <c r="EGT68" s="108"/>
      <c r="EGU68" s="108"/>
      <c r="EGV68" s="108"/>
      <c r="EGW68" s="108"/>
      <c r="EGX68" s="108"/>
      <c r="EGY68" s="108"/>
      <c r="EGZ68" s="108"/>
      <c r="EHA68" s="108"/>
      <c r="EHB68" s="108"/>
      <c r="EHC68" s="108"/>
      <c r="EHD68" s="108"/>
      <c r="EHE68" s="108"/>
      <c r="EHF68" s="108"/>
      <c r="EHG68" s="108"/>
      <c r="EHH68" s="108"/>
      <c r="EHI68" s="108"/>
      <c r="EHJ68" s="108"/>
      <c r="EHK68" s="108"/>
      <c r="EHL68" s="108"/>
      <c r="EHM68" s="108"/>
      <c r="EHN68" s="108"/>
      <c r="EHO68" s="108"/>
      <c r="EHP68" s="108"/>
      <c r="EHQ68" s="108"/>
      <c r="EHR68" s="108"/>
      <c r="EHS68" s="108"/>
      <c r="EHT68" s="108"/>
      <c r="EHU68" s="108"/>
      <c r="EHV68" s="108"/>
      <c r="EHW68" s="108"/>
      <c r="EHX68" s="108"/>
      <c r="EHY68" s="108"/>
      <c r="EHZ68" s="108"/>
      <c r="EIA68" s="108"/>
      <c r="EIB68" s="108"/>
      <c r="EIC68" s="108"/>
      <c r="EID68" s="108"/>
      <c r="EIE68" s="108"/>
      <c r="EIF68" s="108"/>
      <c r="EIG68" s="108"/>
      <c r="EIH68" s="108"/>
      <c r="EII68" s="108"/>
      <c r="EIJ68" s="108"/>
      <c r="EIK68" s="108"/>
      <c r="EIL68" s="108"/>
      <c r="EIM68" s="108"/>
      <c r="EIN68" s="108"/>
      <c r="EIO68" s="108"/>
      <c r="EIP68" s="108"/>
      <c r="EIQ68" s="108"/>
      <c r="EIR68" s="108"/>
      <c r="EIS68" s="108"/>
      <c r="EIT68" s="108"/>
      <c r="EIU68" s="108"/>
      <c r="EIV68" s="108"/>
      <c r="EIW68" s="108"/>
      <c r="EIX68" s="108"/>
      <c r="EIY68" s="108"/>
      <c r="EIZ68" s="108"/>
      <c r="EJA68" s="108"/>
      <c r="EJB68" s="108"/>
      <c r="EJC68" s="108"/>
      <c r="EJD68" s="108"/>
      <c r="EJE68" s="108"/>
      <c r="EJF68" s="108"/>
      <c r="EJG68" s="108"/>
      <c r="EJH68" s="108"/>
      <c r="EJI68" s="108"/>
      <c r="EJJ68" s="108"/>
      <c r="EJK68" s="108"/>
      <c r="EJL68" s="108"/>
      <c r="EJM68" s="108"/>
      <c r="EJN68" s="108"/>
      <c r="EJO68" s="108"/>
      <c r="EJP68" s="108"/>
      <c r="EJQ68" s="108"/>
      <c r="EJR68" s="108"/>
      <c r="EJS68" s="108"/>
      <c r="EJT68" s="108"/>
      <c r="EJU68" s="108"/>
      <c r="EJV68" s="108"/>
      <c r="EJW68" s="108"/>
      <c r="EJX68" s="108"/>
      <c r="EJY68" s="108"/>
      <c r="EJZ68" s="108"/>
      <c r="EKA68" s="108"/>
      <c r="EKB68" s="108"/>
      <c r="EKC68" s="108"/>
      <c r="EKD68" s="108"/>
      <c r="EKE68" s="108"/>
      <c r="EKF68" s="108"/>
      <c r="EKG68" s="108"/>
      <c r="EKH68" s="108"/>
      <c r="EKI68" s="108"/>
      <c r="EKJ68" s="108"/>
      <c r="EKK68" s="108"/>
      <c r="EKL68" s="108"/>
      <c r="EKM68" s="108"/>
      <c r="EKN68" s="108"/>
      <c r="EKO68" s="108"/>
      <c r="EKP68" s="108"/>
      <c r="EKQ68" s="108"/>
      <c r="EKR68" s="108"/>
      <c r="EKS68" s="108"/>
      <c r="EKT68" s="108"/>
      <c r="EKU68" s="108"/>
      <c r="EKV68" s="108"/>
      <c r="EKW68" s="108"/>
      <c r="EKX68" s="108"/>
      <c r="EKY68" s="108"/>
      <c r="EKZ68" s="108"/>
      <c r="ELA68" s="108"/>
      <c r="ELB68" s="108"/>
      <c r="ELC68" s="108"/>
      <c r="ELD68" s="108"/>
      <c r="ELE68" s="108"/>
      <c r="ELF68" s="108"/>
      <c r="ELG68" s="108"/>
      <c r="ELH68" s="108"/>
      <c r="ELI68" s="108"/>
      <c r="ELJ68" s="108"/>
      <c r="ELK68" s="108"/>
      <c r="ELL68" s="108"/>
      <c r="ELM68" s="108"/>
      <c r="ELN68" s="108"/>
      <c r="ELO68" s="108"/>
      <c r="ELP68" s="108"/>
      <c r="ELQ68" s="108"/>
      <c r="ELR68" s="108"/>
      <c r="ELS68" s="108"/>
      <c r="ELT68" s="108"/>
      <c r="ELU68" s="108"/>
      <c r="ELV68" s="108"/>
      <c r="ELW68" s="108"/>
      <c r="ELX68" s="108"/>
      <c r="ELY68" s="108"/>
      <c r="ELZ68" s="108"/>
      <c r="EMA68" s="108"/>
      <c r="EMB68" s="108"/>
      <c r="EMC68" s="108"/>
      <c r="EMD68" s="108"/>
      <c r="EME68" s="108"/>
      <c r="EMF68" s="108"/>
      <c r="EMG68" s="108"/>
      <c r="EMH68" s="108"/>
      <c r="EMI68" s="108"/>
      <c r="EMJ68" s="108"/>
      <c r="EMK68" s="108"/>
      <c r="EML68" s="108"/>
      <c r="EMM68" s="108"/>
      <c r="EMN68" s="108"/>
      <c r="EMO68" s="108"/>
      <c r="EMP68" s="108"/>
      <c r="EMQ68" s="108"/>
      <c r="EMR68" s="108"/>
      <c r="EMS68" s="108"/>
      <c r="EMT68" s="108"/>
      <c r="EMU68" s="108"/>
      <c r="EMV68" s="108"/>
      <c r="EMW68" s="108"/>
      <c r="EMX68" s="108"/>
      <c r="EMY68" s="108"/>
      <c r="EMZ68" s="108"/>
      <c r="ENA68" s="108"/>
      <c r="ENB68" s="108"/>
      <c r="ENC68" s="108"/>
      <c r="END68" s="108"/>
      <c r="ENE68" s="108"/>
      <c r="ENF68" s="108"/>
      <c r="ENG68" s="108"/>
      <c r="ENH68" s="108"/>
      <c r="ENI68" s="108"/>
      <c r="ENJ68" s="108"/>
      <c r="ENK68" s="108"/>
      <c r="ENL68" s="108"/>
      <c r="ENM68" s="108"/>
      <c r="ENN68" s="108"/>
      <c r="ENO68" s="108"/>
      <c r="ENP68" s="108"/>
      <c r="ENQ68" s="108"/>
      <c r="ENR68" s="108"/>
      <c r="ENS68" s="108"/>
      <c r="ENT68" s="108"/>
      <c r="ENU68" s="108"/>
      <c r="ENV68" s="108"/>
      <c r="ENW68" s="108"/>
      <c r="ENX68" s="108"/>
      <c r="ENY68" s="108"/>
      <c r="ENZ68" s="108"/>
      <c r="EOA68" s="108"/>
      <c r="EOB68" s="108"/>
      <c r="EOC68" s="108"/>
      <c r="EOD68" s="108"/>
      <c r="EOE68" s="108"/>
      <c r="EOF68" s="108"/>
      <c r="EOG68" s="108"/>
      <c r="EOH68" s="108"/>
      <c r="EOI68" s="108"/>
      <c r="EOJ68" s="108"/>
      <c r="EOK68" s="108"/>
      <c r="EOL68" s="108"/>
      <c r="EOM68" s="108"/>
      <c r="EON68" s="108"/>
      <c r="EOO68" s="108"/>
      <c r="EOP68" s="108"/>
      <c r="EOQ68" s="108"/>
      <c r="EOR68" s="108"/>
      <c r="EOS68" s="108"/>
      <c r="EOT68" s="108"/>
      <c r="EOU68" s="108"/>
      <c r="EOV68" s="108"/>
      <c r="EOW68" s="108"/>
      <c r="EOX68" s="108"/>
      <c r="EOY68" s="108"/>
      <c r="EOZ68" s="108"/>
      <c r="EPA68" s="108"/>
      <c r="EPB68" s="108"/>
      <c r="EPC68" s="108"/>
      <c r="EPD68" s="108"/>
      <c r="EPE68" s="108"/>
      <c r="EPF68" s="108"/>
      <c r="EPG68" s="108"/>
      <c r="EPH68" s="108"/>
      <c r="EPI68" s="108"/>
      <c r="EPJ68" s="108"/>
      <c r="EPK68" s="108"/>
      <c r="EPL68" s="108"/>
      <c r="EPM68" s="108"/>
      <c r="EPN68" s="108"/>
      <c r="EPO68" s="108"/>
      <c r="EPP68" s="108"/>
      <c r="EPQ68" s="108"/>
      <c r="EPR68" s="108"/>
      <c r="EPS68" s="108"/>
      <c r="EPT68" s="108"/>
      <c r="EPU68" s="108"/>
      <c r="EPV68" s="108"/>
      <c r="EPW68" s="108"/>
      <c r="EPX68" s="108"/>
      <c r="EPY68" s="108"/>
      <c r="EPZ68" s="108"/>
      <c r="EQA68" s="108"/>
      <c r="EQB68" s="108"/>
      <c r="EQC68" s="108"/>
      <c r="EQD68" s="108"/>
      <c r="EQE68" s="108"/>
      <c r="EQF68" s="108"/>
      <c r="EQG68" s="108"/>
      <c r="EQH68" s="108"/>
      <c r="EQI68" s="108"/>
      <c r="EQJ68" s="108"/>
      <c r="EQK68" s="108"/>
      <c r="EQL68" s="108"/>
      <c r="EQM68" s="108"/>
      <c r="EQN68" s="108"/>
      <c r="EQO68" s="108"/>
      <c r="EQP68" s="108"/>
      <c r="EQQ68" s="108"/>
      <c r="EQR68" s="108"/>
      <c r="EQS68" s="108"/>
      <c r="EQT68" s="108"/>
      <c r="EQU68" s="108"/>
      <c r="EQV68" s="108"/>
      <c r="EQW68" s="108"/>
      <c r="EQX68" s="108"/>
      <c r="EQY68" s="108"/>
      <c r="EQZ68" s="108"/>
      <c r="ERA68" s="108"/>
      <c r="ERB68" s="108"/>
      <c r="ERC68" s="108"/>
      <c r="ERD68" s="108"/>
      <c r="ERE68" s="108"/>
      <c r="ERF68" s="108"/>
      <c r="ERG68" s="108"/>
      <c r="ERH68" s="108"/>
      <c r="ERI68" s="108"/>
      <c r="ERJ68" s="108"/>
      <c r="ERK68" s="108"/>
      <c r="ERL68" s="108"/>
      <c r="ERM68" s="108"/>
      <c r="ERN68" s="108"/>
      <c r="ERO68" s="108"/>
      <c r="ERP68" s="108"/>
      <c r="ERQ68" s="108"/>
      <c r="ERR68" s="108"/>
      <c r="ERS68" s="108"/>
      <c r="ERT68" s="108"/>
      <c r="ERU68" s="108"/>
      <c r="ERV68" s="108"/>
      <c r="ERW68" s="108"/>
      <c r="ERX68" s="108"/>
      <c r="ERY68" s="108"/>
      <c r="ERZ68" s="108"/>
      <c r="ESA68" s="108"/>
      <c r="ESB68" s="108"/>
      <c r="ESC68" s="108"/>
      <c r="ESD68" s="108"/>
      <c r="ESE68" s="108"/>
      <c r="ESF68" s="108"/>
      <c r="ESG68" s="108"/>
      <c r="ESH68" s="108"/>
      <c r="ESI68" s="108"/>
      <c r="ESJ68" s="108"/>
      <c r="ESK68" s="108"/>
      <c r="ESL68" s="108"/>
      <c r="ESM68" s="108"/>
      <c r="ESN68" s="108"/>
      <c r="ESO68" s="108"/>
      <c r="ESP68" s="108"/>
      <c r="ESQ68" s="108"/>
      <c r="ESR68" s="108"/>
      <c r="ESS68" s="108"/>
      <c r="EST68" s="108"/>
      <c r="ESU68" s="108"/>
      <c r="ESV68" s="108"/>
      <c r="ESW68" s="108"/>
      <c r="ESX68" s="108"/>
      <c r="ESY68" s="108"/>
      <c r="ESZ68" s="108"/>
      <c r="ETA68" s="108"/>
      <c r="ETB68" s="108"/>
      <c r="ETC68" s="108"/>
      <c r="ETD68" s="108"/>
      <c r="ETE68" s="108"/>
      <c r="ETF68" s="108"/>
      <c r="ETG68" s="108"/>
      <c r="ETH68" s="108"/>
      <c r="ETI68" s="108"/>
      <c r="ETJ68" s="108"/>
      <c r="ETK68" s="108"/>
      <c r="ETL68" s="108"/>
      <c r="ETM68" s="108"/>
      <c r="ETN68" s="108"/>
      <c r="ETO68" s="108"/>
      <c r="ETP68" s="108"/>
      <c r="ETQ68" s="108"/>
      <c r="ETR68" s="108"/>
      <c r="ETS68" s="108"/>
      <c r="ETT68" s="108"/>
      <c r="ETU68" s="108"/>
      <c r="ETV68" s="108"/>
      <c r="ETW68" s="108"/>
      <c r="ETX68" s="108"/>
      <c r="ETY68" s="108"/>
      <c r="ETZ68" s="108"/>
      <c r="EUA68" s="108"/>
      <c r="EUB68" s="108"/>
      <c r="EUC68" s="108"/>
      <c r="EUD68" s="108"/>
      <c r="EUE68" s="108"/>
      <c r="EUF68" s="108"/>
      <c r="EUG68" s="108"/>
      <c r="EUH68" s="108"/>
      <c r="EUI68" s="108"/>
      <c r="EUJ68" s="108"/>
      <c r="EUK68" s="108"/>
      <c r="EUL68" s="108"/>
      <c r="EUM68" s="108"/>
      <c r="EUN68" s="108"/>
      <c r="EUO68" s="108"/>
      <c r="EUP68" s="108"/>
      <c r="EUQ68" s="108"/>
      <c r="EUR68" s="108"/>
      <c r="EUS68" s="108"/>
      <c r="EUT68" s="108"/>
      <c r="EUU68" s="108"/>
      <c r="EUV68" s="108"/>
      <c r="EUW68" s="108"/>
      <c r="EUX68" s="108"/>
      <c r="EUY68" s="108"/>
      <c r="EUZ68" s="108"/>
      <c r="EVA68" s="108"/>
      <c r="EVB68" s="108"/>
      <c r="EVC68" s="108"/>
      <c r="EVD68" s="108"/>
      <c r="EVE68" s="108"/>
      <c r="EVF68" s="108"/>
      <c r="EVG68" s="108"/>
      <c r="EVH68" s="108"/>
      <c r="EVI68" s="108"/>
      <c r="EVJ68" s="108"/>
      <c r="EVK68" s="108"/>
      <c r="EVL68" s="108"/>
      <c r="EVM68" s="108"/>
      <c r="EVN68" s="108"/>
      <c r="EVO68" s="108"/>
      <c r="EVP68" s="108"/>
      <c r="EVQ68" s="108"/>
      <c r="EVR68" s="108"/>
      <c r="EVS68" s="108"/>
      <c r="EVT68" s="108"/>
      <c r="EVU68" s="108"/>
      <c r="EVV68" s="108"/>
      <c r="EVW68" s="108"/>
      <c r="EVX68" s="108"/>
      <c r="EVY68" s="108"/>
      <c r="EVZ68" s="108"/>
      <c r="EWA68" s="108"/>
      <c r="EWB68" s="108"/>
      <c r="EWC68" s="108"/>
      <c r="EWD68" s="108"/>
      <c r="EWE68" s="108"/>
      <c r="EWF68" s="108"/>
      <c r="EWG68" s="108"/>
      <c r="EWH68" s="108"/>
      <c r="EWI68" s="108"/>
      <c r="EWJ68" s="108"/>
      <c r="EWK68" s="108"/>
      <c r="EWL68" s="108"/>
      <c r="EWM68" s="108"/>
      <c r="EWN68" s="108"/>
      <c r="EWO68" s="108"/>
      <c r="EWP68" s="108"/>
      <c r="EWQ68" s="108"/>
      <c r="EWR68" s="108"/>
      <c r="EWS68" s="108"/>
      <c r="EWT68" s="108"/>
      <c r="EWU68" s="108"/>
      <c r="EWV68" s="108"/>
      <c r="EWW68" s="108"/>
      <c r="EWX68" s="108"/>
      <c r="EWY68" s="108"/>
      <c r="EWZ68" s="108"/>
      <c r="EXA68" s="108"/>
      <c r="EXB68" s="108"/>
      <c r="EXC68" s="108"/>
      <c r="EXD68" s="108"/>
      <c r="EXE68" s="108"/>
      <c r="EXF68" s="108"/>
      <c r="EXG68" s="108"/>
      <c r="EXH68" s="108"/>
      <c r="EXI68" s="108"/>
      <c r="EXJ68" s="108"/>
      <c r="EXK68" s="108"/>
      <c r="EXL68" s="108"/>
      <c r="EXM68" s="108"/>
      <c r="EXN68" s="108"/>
      <c r="EXO68" s="108"/>
      <c r="EXP68" s="108"/>
      <c r="EXQ68" s="108"/>
      <c r="EXR68" s="108"/>
      <c r="EXS68" s="108"/>
      <c r="EXT68" s="108"/>
      <c r="EXU68" s="108"/>
      <c r="EXV68" s="108"/>
      <c r="EXW68" s="108"/>
      <c r="EXX68" s="108"/>
      <c r="EXY68" s="108"/>
      <c r="EXZ68" s="108"/>
      <c r="EYA68" s="108"/>
      <c r="EYB68" s="108"/>
      <c r="EYC68" s="108"/>
      <c r="EYD68" s="108"/>
      <c r="EYE68" s="108"/>
      <c r="EYF68" s="108"/>
      <c r="EYG68" s="108"/>
      <c r="EYH68" s="108"/>
      <c r="EYI68" s="108"/>
      <c r="EYJ68" s="108"/>
      <c r="EYK68" s="108"/>
      <c r="EYL68" s="108"/>
      <c r="EYM68" s="108"/>
      <c r="EYN68" s="108"/>
      <c r="EYO68" s="108"/>
      <c r="EYP68" s="108"/>
      <c r="EYQ68" s="108"/>
      <c r="EYR68" s="108"/>
      <c r="EYS68" s="108"/>
      <c r="EYT68" s="108"/>
      <c r="EYU68" s="108"/>
      <c r="EYV68" s="108"/>
      <c r="EYW68" s="108"/>
      <c r="EYX68" s="108"/>
      <c r="EYY68" s="108"/>
      <c r="EYZ68" s="108"/>
      <c r="EZA68" s="108"/>
      <c r="EZB68" s="108"/>
      <c r="EZC68" s="108"/>
      <c r="EZD68" s="108"/>
      <c r="EZE68" s="108"/>
      <c r="EZF68" s="108"/>
      <c r="EZG68" s="108"/>
      <c r="EZH68" s="108"/>
      <c r="EZI68" s="108"/>
      <c r="EZJ68" s="108"/>
      <c r="EZK68" s="108"/>
      <c r="EZL68" s="108"/>
      <c r="EZM68" s="108"/>
      <c r="EZN68" s="108"/>
      <c r="EZO68" s="108"/>
      <c r="EZP68" s="108"/>
      <c r="EZQ68" s="108"/>
      <c r="EZR68" s="108"/>
      <c r="EZS68" s="108"/>
      <c r="EZT68" s="108"/>
      <c r="EZU68" s="108"/>
      <c r="EZV68" s="108"/>
      <c r="EZW68" s="108"/>
      <c r="EZX68" s="108"/>
      <c r="EZY68" s="108"/>
      <c r="EZZ68" s="108"/>
      <c r="FAA68" s="108"/>
      <c r="FAB68" s="108"/>
      <c r="FAC68" s="108"/>
      <c r="FAD68" s="108"/>
      <c r="FAE68" s="108"/>
      <c r="FAF68" s="108"/>
      <c r="FAG68" s="108"/>
      <c r="FAH68" s="108"/>
      <c r="FAI68" s="108"/>
      <c r="FAJ68" s="108"/>
      <c r="FAK68" s="108"/>
      <c r="FAL68" s="108"/>
      <c r="FAM68" s="108"/>
      <c r="FAN68" s="108"/>
      <c r="FAO68" s="108"/>
      <c r="FAP68" s="108"/>
      <c r="FAQ68" s="108"/>
      <c r="FAR68" s="108"/>
      <c r="FAS68" s="108"/>
      <c r="FAT68" s="108"/>
      <c r="FAU68" s="108"/>
      <c r="FAV68" s="108"/>
      <c r="FAW68" s="108"/>
      <c r="FAX68" s="108"/>
      <c r="FAY68" s="108"/>
      <c r="FAZ68" s="108"/>
      <c r="FBA68" s="108"/>
      <c r="FBB68" s="108"/>
      <c r="FBC68" s="108"/>
      <c r="FBD68" s="108"/>
      <c r="FBE68" s="108"/>
      <c r="FBF68" s="108"/>
      <c r="FBG68" s="108"/>
      <c r="FBH68" s="108"/>
      <c r="FBI68" s="108"/>
      <c r="FBJ68" s="108"/>
      <c r="FBK68" s="108"/>
      <c r="FBL68" s="108"/>
      <c r="FBM68" s="108"/>
      <c r="FBN68" s="108"/>
      <c r="FBO68" s="108"/>
      <c r="FBP68" s="108"/>
      <c r="FBQ68" s="108"/>
      <c r="FBR68" s="108"/>
      <c r="FBS68" s="108"/>
      <c r="FBT68" s="108"/>
      <c r="FBU68" s="108"/>
      <c r="FBV68" s="108"/>
      <c r="FBW68" s="108"/>
      <c r="FBX68" s="108"/>
      <c r="FBY68" s="108"/>
      <c r="FBZ68" s="108"/>
      <c r="FCA68" s="108"/>
      <c r="FCB68" s="108"/>
      <c r="FCC68" s="108"/>
      <c r="FCD68" s="108"/>
      <c r="FCE68" s="108"/>
      <c r="FCF68" s="108"/>
      <c r="FCG68" s="108"/>
      <c r="FCH68" s="108"/>
      <c r="FCI68" s="108"/>
      <c r="FCJ68" s="108"/>
      <c r="FCK68" s="108"/>
      <c r="FCL68" s="108"/>
      <c r="FCM68" s="108"/>
      <c r="FCN68" s="108"/>
      <c r="FCO68" s="108"/>
      <c r="FCP68" s="108"/>
      <c r="FCQ68" s="108"/>
      <c r="FCR68" s="108"/>
      <c r="FCS68" s="108"/>
      <c r="FCT68" s="108"/>
      <c r="FCU68" s="108"/>
      <c r="FCV68" s="108"/>
      <c r="FCW68" s="108"/>
      <c r="FCX68" s="108"/>
      <c r="FCY68" s="108"/>
      <c r="FCZ68" s="108"/>
      <c r="FDA68" s="108"/>
      <c r="FDB68" s="108"/>
      <c r="FDC68" s="108"/>
      <c r="FDD68" s="108"/>
      <c r="FDE68" s="108"/>
      <c r="FDF68" s="108"/>
      <c r="FDG68" s="108"/>
      <c r="FDH68" s="108"/>
      <c r="FDI68" s="108"/>
      <c r="FDJ68" s="108"/>
      <c r="FDK68" s="108"/>
      <c r="FDL68" s="108"/>
      <c r="FDM68" s="108"/>
      <c r="FDN68" s="108"/>
      <c r="FDO68" s="108"/>
      <c r="FDP68" s="108"/>
      <c r="FDQ68" s="108"/>
      <c r="FDR68" s="108"/>
      <c r="FDS68" s="108"/>
      <c r="FDT68" s="108"/>
      <c r="FDU68" s="108"/>
      <c r="FDV68" s="108"/>
      <c r="FDW68" s="108"/>
      <c r="FDX68" s="108"/>
      <c r="FDY68" s="108"/>
      <c r="FDZ68" s="108"/>
      <c r="FEA68" s="108"/>
      <c r="FEB68" s="108"/>
      <c r="FEC68" s="108"/>
      <c r="FED68" s="108"/>
      <c r="FEE68" s="108"/>
      <c r="FEF68" s="108"/>
      <c r="FEG68" s="108"/>
      <c r="FEH68" s="108"/>
      <c r="FEI68" s="108"/>
      <c r="FEJ68" s="108"/>
      <c r="FEK68" s="108"/>
      <c r="FEL68" s="108"/>
      <c r="FEM68" s="108"/>
      <c r="FEN68" s="108"/>
      <c r="FEO68" s="108"/>
      <c r="FEP68" s="108"/>
      <c r="FEQ68" s="108"/>
      <c r="FER68" s="108"/>
      <c r="FES68" s="108"/>
      <c r="FET68" s="108"/>
      <c r="FEU68" s="108"/>
      <c r="FEV68" s="108"/>
      <c r="FEW68" s="108"/>
      <c r="FEX68" s="108"/>
      <c r="FEY68" s="108"/>
      <c r="FEZ68" s="108"/>
      <c r="FFA68" s="108"/>
      <c r="FFB68" s="108"/>
      <c r="FFC68" s="108"/>
      <c r="FFD68" s="108"/>
      <c r="FFE68" s="108"/>
      <c r="FFF68" s="108"/>
      <c r="FFG68" s="108"/>
      <c r="FFH68" s="108"/>
      <c r="FFI68" s="108"/>
      <c r="FFJ68" s="108"/>
      <c r="FFK68" s="108"/>
      <c r="FFL68" s="108"/>
      <c r="FFM68" s="108"/>
      <c r="FFN68" s="108"/>
      <c r="FFO68" s="108"/>
      <c r="FFP68" s="108"/>
      <c r="FFQ68" s="108"/>
      <c r="FFR68" s="108"/>
      <c r="FFS68" s="108"/>
      <c r="FFT68" s="108"/>
      <c r="FFU68" s="108"/>
      <c r="FFV68" s="108"/>
      <c r="FFW68" s="108"/>
      <c r="FFX68" s="108"/>
      <c r="FFY68" s="108"/>
      <c r="FFZ68" s="108"/>
      <c r="FGA68" s="108"/>
      <c r="FGB68" s="108"/>
      <c r="FGC68" s="108"/>
      <c r="FGD68" s="108"/>
      <c r="FGE68" s="108"/>
      <c r="FGF68" s="108"/>
      <c r="FGG68" s="108"/>
      <c r="FGH68" s="108"/>
      <c r="FGI68" s="108"/>
      <c r="FGJ68" s="108"/>
      <c r="FGK68" s="108"/>
      <c r="FGL68" s="108"/>
      <c r="FGM68" s="108"/>
      <c r="FGN68" s="108"/>
      <c r="FGO68" s="108"/>
      <c r="FGP68" s="108"/>
      <c r="FGQ68" s="108"/>
      <c r="FGR68" s="108"/>
      <c r="FGS68" s="108"/>
      <c r="FGT68" s="108"/>
      <c r="FGU68" s="108"/>
      <c r="FGV68" s="108"/>
      <c r="FGW68" s="108"/>
      <c r="FGX68" s="108"/>
      <c r="FGY68" s="108"/>
      <c r="FGZ68" s="108"/>
      <c r="FHA68" s="108"/>
      <c r="FHB68" s="108"/>
      <c r="FHC68" s="108"/>
      <c r="FHD68" s="108"/>
      <c r="FHE68" s="108"/>
      <c r="FHF68" s="108"/>
      <c r="FHG68" s="108"/>
      <c r="FHH68" s="108"/>
      <c r="FHI68" s="108"/>
      <c r="FHJ68" s="108"/>
      <c r="FHK68" s="108"/>
      <c r="FHL68" s="108"/>
      <c r="FHM68" s="108"/>
      <c r="FHN68" s="108"/>
      <c r="FHO68" s="108"/>
      <c r="FHP68" s="108"/>
      <c r="FHQ68" s="108"/>
      <c r="FHR68" s="108"/>
      <c r="FHS68" s="108"/>
      <c r="FHT68" s="108"/>
      <c r="FHU68" s="108"/>
      <c r="FHV68" s="108"/>
      <c r="FHW68" s="108"/>
      <c r="FHX68" s="108"/>
      <c r="FHY68" s="108"/>
      <c r="FHZ68" s="108"/>
      <c r="FIA68" s="108"/>
      <c r="FIB68" s="108"/>
      <c r="FIC68" s="108"/>
      <c r="FID68" s="108"/>
      <c r="FIE68" s="108"/>
      <c r="FIF68" s="108"/>
      <c r="FIG68" s="108"/>
      <c r="FIH68" s="108"/>
      <c r="FII68" s="108"/>
      <c r="FIJ68" s="108"/>
      <c r="FIK68" s="108"/>
      <c r="FIL68" s="108"/>
      <c r="FIM68" s="108"/>
      <c r="FIN68" s="108"/>
      <c r="FIO68" s="108"/>
      <c r="FIP68" s="108"/>
      <c r="FIQ68" s="108"/>
      <c r="FIR68" s="108"/>
      <c r="FIS68" s="108"/>
      <c r="FIT68" s="108"/>
      <c r="FIU68" s="108"/>
      <c r="FIV68" s="108"/>
      <c r="FIW68" s="108"/>
      <c r="FIX68" s="108"/>
      <c r="FIY68" s="108"/>
      <c r="FIZ68" s="108"/>
      <c r="FJA68" s="108"/>
      <c r="FJB68" s="108"/>
      <c r="FJC68" s="108"/>
      <c r="FJD68" s="108"/>
      <c r="FJE68" s="108"/>
      <c r="FJF68" s="108"/>
      <c r="FJG68" s="108"/>
      <c r="FJH68" s="108"/>
      <c r="FJI68" s="108"/>
      <c r="FJJ68" s="108"/>
      <c r="FJK68" s="108"/>
      <c r="FJL68" s="108"/>
      <c r="FJM68" s="108"/>
      <c r="FJN68" s="108"/>
      <c r="FJO68" s="108"/>
      <c r="FJP68" s="108"/>
      <c r="FJQ68" s="108"/>
      <c r="FJR68" s="108"/>
      <c r="FJS68" s="108"/>
      <c r="FJT68" s="108"/>
      <c r="FJU68" s="108"/>
      <c r="FJV68" s="108"/>
      <c r="FJW68" s="108"/>
      <c r="FJX68" s="108"/>
      <c r="FJY68" s="108"/>
      <c r="FJZ68" s="108"/>
      <c r="FKA68" s="108"/>
      <c r="FKB68" s="108"/>
      <c r="FKC68" s="108"/>
      <c r="FKD68" s="108"/>
      <c r="FKE68" s="108"/>
      <c r="FKF68" s="108"/>
      <c r="FKG68" s="108"/>
      <c r="FKH68" s="108"/>
      <c r="FKI68" s="108"/>
      <c r="FKJ68" s="108"/>
      <c r="FKK68" s="108"/>
      <c r="FKL68" s="108"/>
      <c r="FKM68" s="108"/>
      <c r="FKN68" s="108"/>
      <c r="FKO68" s="108"/>
      <c r="FKP68" s="108"/>
      <c r="FKQ68" s="108"/>
      <c r="FKR68" s="108"/>
      <c r="FKS68" s="108"/>
      <c r="FKT68" s="108"/>
      <c r="FKU68" s="108"/>
      <c r="FKV68" s="108"/>
      <c r="FKW68" s="108"/>
      <c r="FKX68" s="108"/>
      <c r="FKY68" s="108"/>
      <c r="FKZ68" s="108"/>
      <c r="FLA68" s="108"/>
      <c r="FLB68" s="108"/>
      <c r="FLC68" s="108"/>
      <c r="FLD68" s="108"/>
      <c r="FLE68" s="108"/>
      <c r="FLF68" s="108"/>
      <c r="FLG68" s="108"/>
      <c r="FLH68" s="108"/>
      <c r="FLI68" s="108"/>
      <c r="FLJ68" s="108"/>
      <c r="FLK68" s="108"/>
      <c r="FLL68" s="108"/>
      <c r="FLM68" s="108"/>
      <c r="FLN68" s="108"/>
      <c r="FLO68" s="108"/>
      <c r="FLP68" s="108"/>
      <c r="FLQ68" s="108"/>
      <c r="FLR68" s="108"/>
      <c r="FLS68" s="108"/>
      <c r="FLT68" s="108"/>
      <c r="FLU68" s="108"/>
      <c r="FLV68" s="108"/>
      <c r="FLW68" s="108"/>
      <c r="FLX68" s="108"/>
      <c r="FLY68" s="108"/>
      <c r="FLZ68" s="108"/>
      <c r="FMA68" s="108"/>
      <c r="FMB68" s="108"/>
      <c r="FMC68" s="108"/>
      <c r="FMD68" s="108"/>
      <c r="FME68" s="108"/>
      <c r="FMF68" s="108"/>
      <c r="FMG68" s="108"/>
      <c r="FMH68" s="108"/>
      <c r="FMI68" s="108"/>
      <c r="FMJ68" s="108"/>
      <c r="FMK68" s="108"/>
      <c r="FML68" s="108"/>
      <c r="FMM68" s="108"/>
      <c r="FMN68" s="108"/>
      <c r="FMO68" s="108"/>
      <c r="FMP68" s="108"/>
      <c r="FMQ68" s="108"/>
      <c r="FMR68" s="108"/>
      <c r="FMS68" s="108"/>
      <c r="FMT68" s="108"/>
      <c r="FMU68" s="108"/>
      <c r="FMV68" s="108"/>
      <c r="FMW68" s="108"/>
      <c r="FMX68" s="108"/>
      <c r="FMY68" s="108"/>
      <c r="FMZ68" s="108"/>
      <c r="FNA68" s="108"/>
      <c r="FNB68" s="108"/>
      <c r="FNC68" s="108"/>
      <c r="FND68" s="108"/>
      <c r="FNE68" s="108"/>
      <c r="FNF68" s="108"/>
      <c r="FNG68" s="108"/>
      <c r="FNH68" s="108"/>
      <c r="FNI68" s="108"/>
      <c r="FNJ68" s="108"/>
      <c r="FNK68" s="108"/>
      <c r="FNL68" s="108"/>
      <c r="FNM68" s="108"/>
      <c r="FNN68" s="108"/>
      <c r="FNO68" s="108"/>
      <c r="FNP68" s="108"/>
      <c r="FNQ68" s="108"/>
      <c r="FNR68" s="108"/>
      <c r="FNS68" s="108"/>
      <c r="FNT68" s="108"/>
      <c r="FNU68" s="108"/>
      <c r="FNV68" s="108"/>
      <c r="FNW68" s="108"/>
      <c r="FNX68" s="108"/>
      <c r="FNY68" s="108"/>
      <c r="FNZ68" s="108"/>
      <c r="FOA68" s="108"/>
      <c r="FOB68" s="108"/>
      <c r="FOC68" s="108"/>
      <c r="FOD68" s="108"/>
      <c r="FOE68" s="108"/>
      <c r="FOF68" s="108"/>
      <c r="FOG68" s="108"/>
      <c r="FOH68" s="108"/>
      <c r="FOI68" s="108"/>
      <c r="FOJ68" s="108"/>
      <c r="FOK68" s="108"/>
      <c r="FOL68" s="108"/>
      <c r="FOM68" s="108"/>
      <c r="FON68" s="108"/>
      <c r="FOO68" s="108"/>
      <c r="FOP68" s="108"/>
      <c r="FOQ68" s="108"/>
      <c r="FOR68" s="108"/>
      <c r="FOS68" s="108"/>
      <c r="FOT68" s="108"/>
      <c r="FOU68" s="108"/>
      <c r="FOV68" s="108"/>
      <c r="FOW68" s="108"/>
      <c r="FOX68" s="108"/>
      <c r="FOY68" s="108"/>
      <c r="FOZ68" s="108"/>
      <c r="FPA68" s="108"/>
      <c r="FPB68" s="108"/>
      <c r="FPC68" s="108"/>
      <c r="FPD68" s="108"/>
      <c r="FPE68" s="108"/>
      <c r="FPF68" s="108"/>
      <c r="FPG68" s="108"/>
      <c r="FPH68" s="108"/>
      <c r="FPI68" s="108"/>
      <c r="FPJ68" s="108"/>
      <c r="FPK68" s="108"/>
      <c r="FPL68" s="108"/>
      <c r="FPM68" s="108"/>
      <c r="FPN68" s="108"/>
      <c r="FPO68" s="108"/>
      <c r="FPP68" s="108"/>
      <c r="FPQ68" s="108"/>
      <c r="FPR68" s="108"/>
      <c r="FPS68" s="108"/>
      <c r="FPT68" s="108"/>
      <c r="FPU68" s="108"/>
      <c r="FPV68" s="108"/>
      <c r="FPW68" s="108"/>
      <c r="FPX68" s="108"/>
      <c r="FPY68" s="108"/>
      <c r="FPZ68" s="108"/>
      <c r="FQA68" s="108"/>
      <c r="FQB68" s="108"/>
      <c r="FQC68" s="108"/>
      <c r="FQD68" s="108"/>
      <c r="FQE68" s="108"/>
      <c r="FQF68" s="108"/>
      <c r="FQG68" s="108"/>
      <c r="FQH68" s="108"/>
      <c r="FQI68" s="108"/>
      <c r="FQJ68" s="108"/>
      <c r="FQK68" s="108"/>
      <c r="FQL68" s="108"/>
      <c r="FQM68" s="108"/>
      <c r="FQN68" s="108"/>
      <c r="FQO68" s="108"/>
      <c r="FQP68" s="108"/>
      <c r="FQQ68" s="108"/>
      <c r="FQR68" s="108"/>
      <c r="FQS68" s="108"/>
      <c r="FQT68" s="108"/>
      <c r="FQU68" s="108"/>
      <c r="FQV68" s="108"/>
      <c r="FQW68" s="108"/>
      <c r="FQX68" s="108"/>
      <c r="FQY68" s="108"/>
      <c r="FQZ68" s="108"/>
      <c r="FRA68" s="108"/>
      <c r="FRB68" s="108"/>
      <c r="FRC68" s="108"/>
      <c r="FRD68" s="108"/>
      <c r="FRE68" s="108"/>
      <c r="FRF68" s="108"/>
      <c r="FRG68" s="108"/>
      <c r="FRH68" s="108"/>
      <c r="FRI68" s="108"/>
      <c r="FRJ68" s="108"/>
      <c r="FRK68" s="108"/>
      <c r="FRL68" s="108"/>
      <c r="FRM68" s="108"/>
      <c r="FRN68" s="108"/>
      <c r="FRO68" s="108"/>
      <c r="FRP68" s="108"/>
      <c r="FRQ68" s="108"/>
      <c r="FRR68" s="108"/>
      <c r="FRS68" s="108"/>
      <c r="FRT68" s="108"/>
      <c r="FRU68" s="108"/>
      <c r="FRV68" s="108"/>
      <c r="FRW68" s="108"/>
      <c r="FRX68" s="108"/>
      <c r="FRY68" s="108"/>
      <c r="FRZ68" s="108"/>
      <c r="FSA68" s="108"/>
      <c r="FSB68" s="108"/>
      <c r="FSC68" s="108"/>
      <c r="FSD68" s="108"/>
      <c r="FSE68" s="108"/>
      <c r="FSF68" s="108"/>
      <c r="FSG68" s="108"/>
      <c r="FSH68" s="108"/>
      <c r="FSI68" s="108"/>
      <c r="FSJ68" s="108"/>
      <c r="FSK68" s="108"/>
      <c r="FSL68" s="108"/>
      <c r="FSM68" s="108"/>
      <c r="FSN68" s="108"/>
      <c r="FSO68" s="108"/>
      <c r="FSP68" s="108"/>
      <c r="FSQ68" s="108"/>
      <c r="FSR68" s="108"/>
      <c r="FSS68" s="108"/>
      <c r="FST68" s="108"/>
      <c r="FSU68" s="108"/>
      <c r="FSV68" s="108"/>
      <c r="FSW68" s="108"/>
      <c r="FSX68" s="108"/>
      <c r="FSY68" s="108"/>
      <c r="FSZ68" s="108"/>
      <c r="FTA68" s="108"/>
      <c r="FTB68" s="108"/>
      <c r="FTC68" s="108"/>
      <c r="FTD68" s="108"/>
      <c r="FTE68" s="108"/>
      <c r="FTF68" s="108"/>
      <c r="FTG68" s="108"/>
      <c r="FTH68" s="108"/>
      <c r="FTI68" s="108"/>
      <c r="FTJ68" s="108"/>
      <c r="FTK68" s="108"/>
      <c r="FTL68" s="108"/>
      <c r="FTM68" s="108"/>
      <c r="FTN68" s="108"/>
      <c r="FTO68" s="108"/>
      <c r="FTP68" s="108"/>
      <c r="FTQ68" s="108"/>
      <c r="FTR68" s="108"/>
      <c r="FTS68" s="108"/>
      <c r="FTT68" s="108"/>
      <c r="FTU68" s="108"/>
      <c r="FTV68" s="108"/>
      <c r="FTW68" s="108"/>
      <c r="FTX68" s="108"/>
      <c r="FTY68" s="108"/>
      <c r="FTZ68" s="108"/>
      <c r="FUA68" s="108"/>
      <c r="FUB68" s="108"/>
      <c r="FUC68" s="108"/>
      <c r="FUD68" s="108"/>
      <c r="FUE68" s="108"/>
      <c r="FUF68" s="108"/>
      <c r="FUG68" s="108"/>
      <c r="FUH68" s="108"/>
      <c r="FUI68" s="108"/>
      <c r="FUJ68" s="108"/>
      <c r="FUK68" s="108"/>
      <c r="FUL68" s="108"/>
      <c r="FUM68" s="108"/>
      <c r="FUN68" s="108"/>
      <c r="FUO68" s="108"/>
      <c r="FUP68" s="108"/>
      <c r="FUQ68" s="108"/>
      <c r="FUR68" s="108"/>
      <c r="FUS68" s="108"/>
      <c r="FUT68" s="108"/>
      <c r="FUU68" s="108"/>
      <c r="FUV68" s="108"/>
      <c r="FUW68" s="108"/>
      <c r="FUX68" s="108"/>
      <c r="FUY68" s="108"/>
      <c r="FUZ68" s="108"/>
      <c r="FVA68" s="108"/>
      <c r="FVB68" s="108"/>
      <c r="FVC68" s="108"/>
      <c r="FVD68" s="108"/>
      <c r="FVE68" s="108"/>
      <c r="FVF68" s="108"/>
      <c r="FVG68" s="108"/>
      <c r="FVH68" s="108"/>
      <c r="FVI68" s="108"/>
      <c r="FVJ68" s="108"/>
      <c r="FVK68" s="108"/>
      <c r="FVL68" s="108"/>
      <c r="FVM68" s="108"/>
      <c r="FVN68" s="108"/>
      <c r="FVO68" s="108"/>
      <c r="FVP68" s="108"/>
      <c r="FVQ68" s="108"/>
      <c r="FVR68" s="108"/>
      <c r="FVS68" s="108"/>
      <c r="FVT68" s="108"/>
      <c r="FVU68" s="108"/>
      <c r="FVV68" s="108"/>
      <c r="FVW68" s="108"/>
      <c r="FVX68" s="108"/>
      <c r="FVY68" s="108"/>
      <c r="FVZ68" s="108"/>
      <c r="FWA68" s="108"/>
      <c r="FWB68" s="108"/>
      <c r="FWC68" s="108"/>
      <c r="FWD68" s="108"/>
      <c r="FWE68" s="108"/>
      <c r="FWF68" s="108"/>
      <c r="FWG68" s="108"/>
      <c r="FWH68" s="108"/>
      <c r="FWI68" s="108"/>
      <c r="FWJ68" s="108"/>
      <c r="FWK68" s="108"/>
      <c r="FWL68" s="108"/>
      <c r="FWM68" s="108"/>
      <c r="FWN68" s="108"/>
      <c r="FWO68" s="108"/>
      <c r="FWP68" s="108"/>
      <c r="FWQ68" s="108"/>
      <c r="FWR68" s="108"/>
      <c r="FWS68" s="108"/>
      <c r="FWT68" s="108"/>
      <c r="FWU68" s="108"/>
      <c r="FWV68" s="108"/>
      <c r="FWW68" s="108"/>
      <c r="FWX68" s="108"/>
      <c r="FWY68" s="108"/>
      <c r="FWZ68" s="108"/>
      <c r="FXA68" s="108"/>
      <c r="FXB68" s="108"/>
      <c r="FXC68" s="108"/>
      <c r="FXD68" s="108"/>
      <c r="FXE68" s="108"/>
      <c r="FXF68" s="108"/>
      <c r="FXG68" s="108"/>
      <c r="FXH68" s="108"/>
      <c r="FXI68" s="108"/>
      <c r="FXJ68" s="108"/>
      <c r="FXK68" s="108"/>
      <c r="FXL68" s="108"/>
      <c r="FXM68" s="108"/>
      <c r="FXN68" s="108"/>
      <c r="FXO68" s="108"/>
      <c r="FXP68" s="108"/>
      <c r="FXQ68" s="108"/>
      <c r="FXR68" s="108"/>
      <c r="FXS68" s="108"/>
      <c r="FXT68" s="108"/>
      <c r="FXU68" s="108"/>
      <c r="FXV68" s="108"/>
      <c r="FXW68" s="108"/>
      <c r="FXX68" s="108"/>
      <c r="FXY68" s="108"/>
      <c r="FXZ68" s="108"/>
      <c r="FYA68" s="108"/>
      <c r="FYB68" s="108"/>
      <c r="FYC68" s="108"/>
      <c r="FYD68" s="108"/>
      <c r="FYE68" s="108"/>
      <c r="FYF68" s="108"/>
      <c r="FYG68" s="108"/>
      <c r="FYH68" s="108"/>
      <c r="FYI68" s="108"/>
      <c r="FYJ68" s="108"/>
      <c r="FYK68" s="108"/>
      <c r="FYL68" s="108"/>
      <c r="FYM68" s="108"/>
      <c r="FYN68" s="108"/>
      <c r="FYO68" s="108"/>
      <c r="FYP68" s="108"/>
      <c r="FYQ68" s="108"/>
      <c r="FYR68" s="108"/>
      <c r="FYS68" s="108"/>
      <c r="FYT68" s="108"/>
      <c r="FYU68" s="108"/>
      <c r="FYV68" s="108"/>
      <c r="FYW68" s="108"/>
      <c r="FYX68" s="108"/>
      <c r="FYY68" s="108"/>
      <c r="FYZ68" s="108"/>
      <c r="FZA68" s="108"/>
      <c r="FZB68" s="108"/>
      <c r="FZC68" s="108"/>
      <c r="FZD68" s="108"/>
      <c r="FZE68" s="108"/>
      <c r="FZF68" s="108"/>
      <c r="FZG68" s="108"/>
      <c r="FZH68" s="108"/>
      <c r="FZI68" s="108"/>
      <c r="FZJ68" s="108"/>
      <c r="FZK68" s="108"/>
      <c r="FZL68" s="108"/>
      <c r="FZM68" s="108"/>
      <c r="FZN68" s="108"/>
      <c r="FZO68" s="108"/>
      <c r="FZP68" s="108"/>
      <c r="FZQ68" s="108"/>
      <c r="FZR68" s="108"/>
      <c r="FZS68" s="108"/>
      <c r="FZT68" s="108"/>
      <c r="FZU68" s="108"/>
      <c r="FZV68" s="108"/>
      <c r="FZW68" s="108"/>
      <c r="FZX68" s="108"/>
      <c r="FZY68" s="108"/>
      <c r="FZZ68" s="108"/>
      <c r="GAA68" s="108"/>
      <c r="GAB68" s="108"/>
      <c r="GAC68" s="108"/>
      <c r="GAD68" s="108"/>
      <c r="GAE68" s="108"/>
      <c r="GAF68" s="108"/>
      <c r="GAG68" s="108"/>
      <c r="GAH68" s="108"/>
      <c r="GAI68" s="108"/>
      <c r="GAJ68" s="108"/>
      <c r="GAK68" s="108"/>
      <c r="GAL68" s="108"/>
      <c r="GAM68" s="108"/>
      <c r="GAN68" s="108"/>
      <c r="GAO68" s="108"/>
      <c r="GAP68" s="108"/>
      <c r="GAQ68" s="108"/>
      <c r="GAR68" s="108"/>
      <c r="GAS68" s="108"/>
      <c r="GAT68" s="108"/>
      <c r="GAU68" s="108"/>
      <c r="GAV68" s="108"/>
      <c r="GAW68" s="108"/>
      <c r="GAX68" s="108"/>
      <c r="GAY68" s="108"/>
      <c r="GAZ68" s="108"/>
      <c r="GBA68" s="108"/>
      <c r="GBB68" s="108"/>
      <c r="GBC68" s="108"/>
      <c r="GBD68" s="108"/>
      <c r="GBE68" s="108"/>
      <c r="GBF68" s="108"/>
      <c r="GBG68" s="108"/>
      <c r="GBH68" s="108"/>
      <c r="GBI68" s="108"/>
      <c r="GBJ68" s="108"/>
      <c r="GBK68" s="108"/>
      <c r="GBL68" s="108"/>
      <c r="GBM68" s="108"/>
      <c r="GBN68" s="108"/>
      <c r="GBO68" s="108"/>
      <c r="GBP68" s="108"/>
      <c r="GBQ68" s="108"/>
      <c r="GBR68" s="108"/>
      <c r="GBS68" s="108"/>
      <c r="GBT68" s="108"/>
      <c r="GBU68" s="108"/>
      <c r="GBV68" s="108"/>
      <c r="GBW68" s="108"/>
      <c r="GBX68" s="108"/>
      <c r="GBY68" s="108"/>
      <c r="GBZ68" s="108"/>
      <c r="GCA68" s="108"/>
      <c r="GCB68" s="108"/>
      <c r="GCC68" s="108"/>
      <c r="GCD68" s="108"/>
      <c r="GCE68" s="108"/>
      <c r="GCF68" s="108"/>
      <c r="GCG68" s="108"/>
      <c r="GCH68" s="108"/>
      <c r="GCI68" s="108"/>
      <c r="GCJ68" s="108"/>
      <c r="GCK68" s="108"/>
      <c r="GCL68" s="108"/>
      <c r="GCM68" s="108"/>
      <c r="GCN68" s="108"/>
      <c r="GCO68" s="108"/>
      <c r="GCP68" s="108"/>
      <c r="GCQ68" s="108"/>
      <c r="GCR68" s="108"/>
      <c r="GCS68" s="108"/>
      <c r="GCT68" s="108"/>
      <c r="GCU68" s="108"/>
      <c r="GCV68" s="108"/>
      <c r="GCW68" s="108"/>
      <c r="GCX68" s="108"/>
      <c r="GCY68" s="108"/>
      <c r="GCZ68" s="108"/>
      <c r="GDA68" s="108"/>
      <c r="GDB68" s="108"/>
      <c r="GDC68" s="108"/>
      <c r="GDD68" s="108"/>
      <c r="GDE68" s="108"/>
      <c r="GDF68" s="108"/>
      <c r="GDG68" s="108"/>
      <c r="GDH68" s="108"/>
      <c r="GDI68" s="108"/>
      <c r="GDJ68" s="108"/>
      <c r="GDK68" s="108"/>
      <c r="GDL68" s="108"/>
      <c r="GDM68" s="108"/>
      <c r="GDN68" s="108"/>
      <c r="GDO68" s="108"/>
      <c r="GDP68" s="108"/>
      <c r="GDQ68" s="108"/>
      <c r="GDR68" s="108"/>
      <c r="GDS68" s="108"/>
      <c r="GDT68" s="108"/>
      <c r="GDU68" s="108"/>
      <c r="GDV68" s="108"/>
      <c r="GDW68" s="108"/>
      <c r="GDX68" s="108"/>
      <c r="GDY68" s="108"/>
      <c r="GDZ68" s="108"/>
      <c r="GEA68" s="108"/>
      <c r="GEB68" s="108"/>
      <c r="GEC68" s="108"/>
      <c r="GED68" s="108"/>
      <c r="GEE68" s="108"/>
      <c r="GEF68" s="108"/>
      <c r="GEG68" s="108"/>
      <c r="GEH68" s="108"/>
      <c r="GEI68" s="108"/>
      <c r="GEJ68" s="108"/>
      <c r="GEK68" s="108"/>
      <c r="GEL68" s="108"/>
      <c r="GEM68" s="108"/>
      <c r="GEN68" s="108"/>
      <c r="GEO68" s="108"/>
      <c r="GEP68" s="108"/>
      <c r="GEQ68" s="108"/>
      <c r="GER68" s="108"/>
      <c r="GES68" s="108"/>
      <c r="GET68" s="108"/>
      <c r="GEU68" s="108"/>
      <c r="GEV68" s="108"/>
      <c r="GEW68" s="108"/>
      <c r="GEX68" s="108"/>
      <c r="GEY68" s="108"/>
      <c r="GEZ68" s="108"/>
      <c r="GFA68" s="108"/>
      <c r="GFB68" s="108"/>
      <c r="GFC68" s="108"/>
      <c r="GFD68" s="108"/>
      <c r="GFE68" s="108"/>
      <c r="GFF68" s="108"/>
      <c r="GFG68" s="108"/>
      <c r="GFH68" s="108"/>
      <c r="GFI68" s="108"/>
      <c r="GFJ68" s="108"/>
      <c r="GFK68" s="108"/>
      <c r="GFL68" s="108"/>
      <c r="GFM68" s="108"/>
      <c r="GFN68" s="108"/>
      <c r="GFO68" s="108"/>
      <c r="GFP68" s="108"/>
      <c r="GFQ68" s="108"/>
      <c r="GFR68" s="108"/>
      <c r="GFS68" s="108"/>
      <c r="GFT68" s="108"/>
      <c r="GFU68" s="108"/>
      <c r="GFV68" s="108"/>
      <c r="GFW68" s="108"/>
      <c r="GFX68" s="108"/>
      <c r="GFY68" s="108"/>
      <c r="GFZ68" s="108"/>
      <c r="GGA68" s="108"/>
      <c r="GGB68" s="108"/>
      <c r="GGC68" s="108"/>
      <c r="GGD68" s="108"/>
      <c r="GGE68" s="108"/>
      <c r="GGF68" s="108"/>
      <c r="GGG68" s="108"/>
      <c r="GGH68" s="108"/>
      <c r="GGI68" s="108"/>
      <c r="GGJ68" s="108"/>
      <c r="GGK68" s="108"/>
      <c r="GGL68" s="108"/>
      <c r="GGM68" s="108"/>
      <c r="GGN68" s="108"/>
      <c r="GGO68" s="108"/>
      <c r="GGP68" s="108"/>
      <c r="GGQ68" s="108"/>
      <c r="GGR68" s="108"/>
      <c r="GGS68" s="108"/>
      <c r="GGT68" s="108"/>
      <c r="GGU68" s="108"/>
      <c r="GGV68" s="108"/>
      <c r="GGW68" s="108"/>
      <c r="GGX68" s="108"/>
      <c r="GGY68" s="108"/>
      <c r="GGZ68" s="108"/>
      <c r="GHA68" s="108"/>
      <c r="GHB68" s="108"/>
      <c r="GHC68" s="108"/>
      <c r="GHD68" s="108"/>
      <c r="GHE68" s="108"/>
      <c r="GHF68" s="108"/>
      <c r="GHG68" s="108"/>
      <c r="GHH68" s="108"/>
      <c r="GHI68" s="108"/>
      <c r="GHJ68" s="108"/>
      <c r="GHK68" s="108"/>
      <c r="GHL68" s="108"/>
      <c r="GHM68" s="108"/>
      <c r="GHN68" s="108"/>
      <c r="GHO68" s="108"/>
      <c r="GHP68" s="108"/>
      <c r="GHQ68" s="108"/>
      <c r="GHR68" s="108"/>
      <c r="GHS68" s="108"/>
      <c r="GHT68" s="108"/>
      <c r="GHU68" s="108"/>
      <c r="GHV68" s="108"/>
      <c r="GHW68" s="108"/>
      <c r="GHX68" s="108"/>
      <c r="GHY68" s="108"/>
      <c r="GHZ68" s="108"/>
      <c r="GIA68" s="108"/>
      <c r="GIB68" s="108"/>
      <c r="GIC68" s="108"/>
      <c r="GID68" s="108"/>
      <c r="GIE68" s="108"/>
      <c r="GIF68" s="108"/>
      <c r="GIG68" s="108"/>
      <c r="GIH68" s="108"/>
      <c r="GII68" s="108"/>
      <c r="GIJ68" s="108"/>
      <c r="GIK68" s="108"/>
      <c r="GIL68" s="108"/>
      <c r="GIM68" s="108"/>
      <c r="GIN68" s="108"/>
      <c r="GIO68" s="108"/>
      <c r="GIP68" s="108"/>
      <c r="GIQ68" s="108"/>
      <c r="GIR68" s="108"/>
      <c r="GIS68" s="108"/>
      <c r="GIT68" s="108"/>
      <c r="GIU68" s="108"/>
      <c r="GIV68" s="108"/>
      <c r="GIW68" s="108"/>
      <c r="GIX68" s="108"/>
      <c r="GIY68" s="108"/>
      <c r="GIZ68" s="108"/>
      <c r="GJA68" s="108"/>
      <c r="GJB68" s="108"/>
      <c r="GJC68" s="108"/>
      <c r="GJD68" s="108"/>
      <c r="GJE68" s="108"/>
      <c r="GJF68" s="108"/>
      <c r="GJG68" s="108"/>
      <c r="GJH68" s="108"/>
      <c r="GJI68" s="108"/>
      <c r="GJJ68" s="108"/>
      <c r="GJK68" s="108"/>
      <c r="GJL68" s="108"/>
      <c r="GJM68" s="108"/>
      <c r="GJN68" s="108"/>
      <c r="GJO68" s="108"/>
      <c r="GJP68" s="108"/>
      <c r="GJQ68" s="108"/>
      <c r="GJR68" s="108"/>
      <c r="GJS68" s="108"/>
      <c r="GJT68" s="108"/>
      <c r="GJU68" s="108"/>
      <c r="GJV68" s="108"/>
      <c r="GJW68" s="108"/>
      <c r="GJX68" s="108"/>
      <c r="GJY68" s="108"/>
      <c r="GJZ68" s="108"/>
      <c r="GKA68" s="108"/>
      <c r="GKB68" s="108"/>
      <c r="GKC68" s="108"/>
      <c r="GKD68" s="108"/>
      <c r="GKE68" s="108"/>
      <c r="GKF68" s="108"/>
      <c r="GKG68" s="108"/>
      <c r="GKH68" s="108"/>
      <c r="GKI68" s="108"/>
      <c r="GKJ68" s="108"/>
      <c r="GKK68" s="108"/>
      <c r="GKL68" s="108"/>
      <c r="GKM68" s="108"/>
      <c r="GKN68" s="108"/>
      <c r="GKO68" s="108"/>
      <c r="GKP68" s="108"/>
      <c r="GKQ68" s="108"/>
      <c r="GKR68" s="108"/>
      <c r="GKS68" s="108"/>
      <c r="GKT68" s="108"/>
      <c r="GKU68" s="108"/>
      <c r="GKV68" s="108"/>
      <c r="GKW68" s="108"/>
      <c r="GKX68" s="108"/>
      <c r="GKY68" s="108"/>
      <c r="GKZ68" s="108"/>
      <c r="GLA68" s="108"/>
      <c r="GLB68" s="108"/>
      <c r="GLC68" s="108"/>
      <c r="GLD68" s="108"/>
      <c r="GLE68" s="108"/>
      <c r="GLF68" s="108"/>
      <c r="GLG68" s="108"/>
      <c r="GLH68" s="108"/>
      <c r="GLI68" s="108"/>
      <c r="GLJ68" s="108"/>
      <c r="GLK68" s="108"/>
      <c r="GLL68" s="108"/>
      <c r="GLM68" s="108"/>
      <c r="GLN68" s="108"/>
      <c r="GLO68" s="108"/>
      <c r="GLP68" s="108"/>
      <c r="GLQ68" s="108"/>
      <c r="GLR68" s="108"/>
      <c r="GLS68" s="108"/>
      <c r="GLT68" s="108"/>
      <c r="GLU68" s="108"/>
      <c r="GLV68" s="108"/>
      <c r="GLW68" s="108"/>
      <c r="GLX68" s="108"/>
      <c r="GLY68" s="108"/>
      <c r="GLZ68" s="108"/>
      <c r="GMA68" s="108"/>
      <c r="GMB68" s="108"/>
      <c r="GMC68" s="108"/>
      <c r="GMD68" s="108"/>
      <c r="GME68" s="108"/>
      <c r="GMF68" s="108"/>
      <c r="GMG68" s="108"/>
      <c r="GMH68" s="108"/>
      <c r="GMI68" s="108"/>
      <c r="GMJ68" s="108"/>
      <c r="GMK68" s="108"/>
      <c r="GML68" s="108"/>
      <c r="GMM68" s="108"/>
      <c r="GMN68" s="108"/>
      <c r="GMO68" s="108"/>
      <c r="GMP68" s="108"/>
      <c r="GMQ68" s="108"/>
      <c r="GMR68" s="108"/>
      <c r="GMS68" s="108"/>
      <c r="GMT68" s="108"/>
      <c r="GMU68" s="108"/>
      <c r="GMV68" s="108"/>
      <c r="GMW68" s="108"/>
      <c r="GMX68" s="108"/>
      <c r="GMY68" s="108"/>
      <c r="GMZ68" s="108"/>
      <c r="GNA68" s="108"/>
      <c r="GNB68" s="108"/>
      <c r="GNC68" s="108"/>
      <c r="GND68" s="108"/>
      <c r="GNE68" s="108"/>
      <c r="GNF68" s="108"/>
      <c r="GNG68" s="108"/>
      <c r="GNH68" s="108"/>
      <c r="GNI68" s="108"/>
      <c r="GNJ68" s="108"/>
      <c r="GNK68" s="108"/>
      <c r="GNL68" s="108"/>
      <c r="GNM68" s="108"/>
      <c r="GNN68" s="108"/>
      <c r="GNO68" s="108"/>
      <c r="GNP68" s="108"/>
      <c r="GNQ68" s="108"/>
      <c r="GNR68" s="108"/>
      <c r="GNS68" s="108"/>
      <c r="GNT68" s="108"/>
      <c r="GNU68" s="108"/>
      <c r="GNV68" s="108"/>
      <c r="GNW68" s="108"/>
      <c r="GNX68" s="108"/>
      <c r="GNY68" s="108"/>
      <c r="GNZ68" s="108"/>
      <c r="GOA68" s="108"/>
      <c r="GOB68" s="108"/>
      <c r="GOC68" s="108"/>
      <c r="GOD68" s="108"/>
      <c r="GOE68" s="108"/>
      <c r="GOF68" s="108"/>
      <c r="GOG68" s="108"/>
      <c r="GOH68" s="108"/>
      <c r="GOI68" s="108"/>
      <c r="GOJ68" s="108"/>
      <c r="GOK68" s="108"/>
      <c r="GOL68" s="108"/>
      <c r="GOM68" s="108"/>
      <c r="GON68" s="108"/>
      <c r="GOO68" s="108"/>
      <c r="GOP68" s="108"/>
      <c r="GOQ68" s="108"/>
      <c r="GOR68" s="108"/>
      <c r="GOS68" s="108"/>
      <c r="GOT68" s="108"/>
      <c r="GOU68" s="108"/>
      <c r="GOV68" s="108"/>
      <c r="GOW68" s="108"/>
      <c r="GOX68" s="108"/>
      <c r="GOY68" s="108"/>
      <c r="GOZ68" s="108"/>
      <c r="GPA68" s="108"/>
      <c r="GPB68" s="108"/>
      <c r="GPC68" s="108"/>
      <c r="GPD68" s="108"/>
      <c r="GPE68" s="108"/>
      <c r="GPF68" s="108"/>
      <c r="GPG68" s="108"/>
      <c r="GPH68" s="108"/>
      <c r="GPI68" s="108"/>
      <c r="GPJ68" s="108"/>
      <c r="GPK68" s="108"/>
      <c r="GPL68" s="108"/>
      <c r="GPM68" s="108"/>
      <c r="GPN68" s="108"/>
      <c r="GPO68" s="108"/>
      <c r="GPP68" s="108"/>
      <c r="GPQ68" s="108"/>
      <c r="GPR68" s="108"/>
      <c r="GPS68" s="108"/>
      <c r="GPT68" s="108"/>
      <c r="GPU68" s="108"/>
      <c r="GPV68" s="108"/>
      <c r="GPW68" s="108"/>
      <c r="GPX68" s="108"/>
      <c r="GPY68" s="108"/>
      <c r="GPZ68" s="108"/>
      <c r="GQA68" s="108"/>
      <c r="GQB68" s="108"/>
      <c r="GQC68" s="108"/>
      <c r="GQD68" s="108"/>
      <c r="GQE68" s="108"/>
      <c r="GQF68" s="108"/>
      <c r="GQG68" s="108"/>
      <c r="GQH68" s="108"/>
      <c r="GQI68" s="108"/>
      <c r="GQJ68" s="108"/>
      <c r="GQK68" s="108"/>
      <c r="GQL68" s="108"/>
      <c r="GQM68" s="108"/>
      <c r="GQN68" s="108"/>
      <c r="GQO68" s="108"/>
      <c r="GQP68" s="108"/>
      <c r="GQQ68" s="108"/>
      <c r="GQR68" s="108"/>
      <c r="GQS68" s="108"/>
      <c r="GQT68" s="108"/>
      <c r="GQU68" s="108"/>
      <c r="GQV68" s="108"/>
      <c r="GQW68" s="108"/>
      <c r="GQX68" s="108"/>
      <c r="GQY68" s="108"/>
      <c r="GQZ68" s="108"/>
      <c r="GRA68" s="108"/>
      <c r="GRB68" s="108"/>
      <c r="GRC68" s="108"/>
      <c r="GRD68" s="108"/>
      <c r="GRE68" s="108"/>
      <c r="GRF68" s="108"/>
      <c r="GRG68" s="108"/>
      <c r="GRH68" s="108"/>
      <c r="GRI68" s="108"/>
      <c r="GRJ68" s="108"/>
      <c r="GRK68" s="108"/>
      <c r="GRL68" s="108"/>
      <c r="GRM68" s="108"/>
      <c r="GRN68" s="108"/>
      <c r="GRO68" s="108"/>
      <c r="GRP68" s="108"/>
      <c r="GRQ68" s="108"/>
      <c r="GRR68" s="108"/>
      <c r="GRS68" s="108"/>
      <c r="GRT68" s="108"/>
      <c r="GRU68" s="108"/>
      <c r="GRV68" s="108"/>
      <c r="GRW68" s="108"/>
      <c r="GRX68" s="108"/>
      <c r="GRY68" s="108"/>
      <c r="GRZ68" s="108"/>
      <c r="GSA68" s="108"/>
      <c r="GSB68" s="108"/>
      <c r="GSC68" s="108"/>
      <c r="GSD68" s="108"/>
      <c r="GSE68" s="108"/>
      <c r="GSF68" s="108"/>
      <c r="GSG68" s="108"/>
      <c r="GSH68" s="108"/>
      <c r="GSI68" s="108"/>
      <c r="GSJ68" s="108"/>
      <c r="GSK68" s="108"/>
      <c r="GSL68" s="108"/>
      <c r="GSM68" s="108"/>
      <c r="GSN68" s="108"/>
      <c r="GSO68" s="108"/>
      <c r="GSP68" s="108"/>
      <c r="GSQ68" s="108"/>
      <c r="GSR68" s="108"/>
      <c r="GSS68" s="108"/>
      <c r="GST68" s="108"/>
      <c r="GSU68" s="108"/>
      <c r="GSV68" s="108"/>
      <c r="GSW68" s="108"/>
      <c r="GSX68" s="108"/>
      <c r="GSY68" s="108"/>
      <c r="GSZ68" s="108"/>
      <c r="GTA68" s="108"/>
      <c r="GTB68" s="108"/>
      <c r="GTC68" s="108"/>
      <c r="GTD68" s="108"/>
      <c r="GTE68" s="108"/>
      <c r="GTF68" s="108"/>
      <c r="GTG68" s="108"/>
      <c r="GTH68" s="108"/>
      <c r="GTI68" s="108"/>
      <c r="GTJ68" s="108"/>
      <c r="GTK68" s="108"/>
      <c r="GTL68" s="108"/>
      <c r="GTM68" s="108"/>
      <c r="GTN68" s="108"/>
      <c r="GTO68" s="108"/>
      <c r="GTP68" s="108"/>
      <c r="GTQ68" s="108"/>
      <c r="GTR68" s="108"/>
      <c r="GTS68" s="108"/>
      <c r="GTT68" s="108"/>
      <c r="GTU68" s="108"/>
      <c r="GTV68" s="108"/>
      <c r="GTW68" s="108"/>
      <c r="GTX68" s="108"/>
      <c r="GTY68" s="108"/>
      <c r="GTZ68" s="108"/>
      <c r="GUA68" s="108"/>
      <c r="GUB68" s="108"/>
      <c r="GUC68" s="108"/>
      <c r="GUD68" s="108"/>
      <c r="GUE68" s="108"/>
      <c r="GUF68" s="108"/>
      <c r="GUG68" s="108"/>
      <c r="GUH68" s="108"/>
      <c r="GUI68" s="108"/>
      <c r="GUJ68" s="108"/>
      <c r="GUK68" s="108"/>
      <c r="GUL68" s="108"/>
      <c r="GUM68" s="108"/>
      <c r="GUN68" s="108"/>
      <c r="GUO68" s="108"/>
      <c r="GUP68" s="108"/>
      <c r="GUQ68" s="108"/>
      <c r="GUR68" s="108"/>
      <c r="GUS68" s="108"/>
      <c r="GUT68" s="108"/>
      <c r="GUU68" s="108"/>
      <c r="GUV68" s="108"/>
      <c r="GUW68" s="108"/>
      <c r="GUX68" s="108"/>
      <c r="GUY68" s="108"/>
      <c r="GUZ68" s="108"/>
      <c r="GVA68" s="108"/>
      <c r="GVB68" s="108"/>
      <c r="GVC68" s="108"/>
      <c r="GVD68" s="108"/>
      <c r="GVE68" s="108"/>
      <c r="GVF68" s="108"/>
      <c r="GVG68" s="108"/>
      <c r="GVH68" s="108"/>
      <c r="GVI68" s="108"/>
      <c r="GVJ68" s="108"/>
      <c r="GVK68" s="108"/>
      <c r="GVL68" s="108"/>
      <c r="GVM68" s="108"/>
      <c r="GVN68" s="108"/>
      <c r="GVO68" s="108"/>
      <c r="GVP68" s="108"/>
      <c r="GVQ68" s="108"/>
      <c r="GVR68" s="108"/>
      <c r="GVS68" s="108"/>
      <c r="GVT68" s="108"/>
      <c r="GVU68" s="108"/>
      <c r="GVV68" s="108"/>
      <c r="GVW68" s="108"/>
      <c r="GVX68" s="108"/>
      <c r="GVY68" s="108"/>
      <c r="GVZ68" s="108"/>
      <c r="GWA68" s="108"/>
      <c r="GWB68" s="108"/>
      <c r="GWC68" s="108"/>
      <c r="GWD68" s="108"/>
      <c r="GWE68" s="108"/>
      <c r="GWF68" s="108"/>
      <c r="GWG68" s="108"/>
      <c r="GWH68" s="108"/>
      <c r="GWI68" s="108"/>
      <c r="GWJ68" s="108"/>
      <c r="GWK68" s="108"/>
      <c r="GWL68" s="108"/>
      <c r="GWM68" s="108"/>
      <c r="GWN68" s="108"/>
      <c r="GWO68" s="108"/>
      <c r="GWP68" s="108"/>
      <c r="GWQ68" s="108"/>
      <c r="GWR68" s="108"/>
      <c r="GWS68" s="108"/>
      <c r="GWT68" s="108"/>
      <c r="GWU68" s="108"/>
      <c r="GWV68" s="108"/>
      <c r="GWW68" s="108"/>
      <c r="GWX68" s="108"/>
      <c r="GWY68" s="108"/>
      <c r="GWZ68" s="108"/>
      <c r="GXA68" s="108"/>
      <c r="GXB68" s="108"/>
      <c r="GXC68" s="108"/>
      <c r="GXD68" s="108"/>
      <c r="GXE68" s="108"/>
      <c r="GXF68" s="108"/>
      <c r="GXG68" s="108"/>
      <c r="GXH68" s="108"/>
      <c r="GXI68" s="108"/>
      <c r="GXJ68" s="108"/>
      <c r="GXK68" s="108"/>
      <c r="GXL68" s="108"/>
      <c r="GXM68" s="108"/>
      <c r="GXN68" s="108"/>
      <c r="GXO68" s="108"/>
      <c r="GXP68" s="108"/>
      <c r="GXQ68" s="108"/>
      <c r="GXR68" s="108"/>
      <c r="GXS68" s="108"/>
      <c r="GXT68" s="108"/>
      <c r="GXU68" s="108"/>
      <c r="GXV68" s="108"/>
      <c r="GXW68" s="108"/>
      <c r="GXX68" s="108"/>
      <c r="GXY68" s="108"/>
      <c r="GXZ68" s="108"/>
      <c r="GYA68" s="108"/>
      <c r="GYB68" s="108"/>
      <c r="GYC68" s="108"/>
      <c r="GYD68" s="108"/>
      <c r="GYE68" s="108"/>
      <c r="GYF68" s="108"/>
      <c r="GYG68" s="108"/>
      <c r="GYH68" s="108"/>
      <c r="GYI68" s="108"/>
      <c r="GYJ68" s="108"/>
      <c r="GYK68" s="108"/>
      <c r="GYL68" s="108"/>
      <c r="GYM68" s="108"/>
      <c r="GYN68" s="108"/>
      <c r="GYO68" s="108"/>
      <c r="GYP68" s="108"/>
      <c r="GYQ68" s="108"/>
      <c r="GYR68" s="108"/>
      <c r="GYS68" s="108"/>
      <c r="GYT68" s="108"/>
      <c r="GYU68" s="108"/>
      <c r="GYV68" s="108"/>
      <c r="GYW68" s="108"/>
      <c r="GYX68" s="108"/>
      <c r="GYY68" s="108"/>
      <c r="GYZ68" s="108"/>
      <c r="GZA68" s="108"/>
      <c r="GZB68" s="108"/>
      <c r="GZC68" s="108"/>
      <c r="GZD68" s="108"/>
      <c r="GZE68" s="108"/>
      <c r="GZF68" s="108"/>
      <c r="GZG68" s="108"/>
      <c r="GZH68" s="108"/>
      <c r="GZI68" s="108"/>
      <c r="GZJ68" s="108"/>
      <c r="GZK68" s="108"/>
      <c r="GZL68" s="108"/>
      <c r="GZM68" s="108"/>
      <c r="GZN68" s="108"/>
      <c r="GZO68" s="108"/>
      <c r="GZP68" s="108"/>
      <c r="GZQ68" s="108"/>
      <c r="GZR68" s="108"/>
      <c r="GZS68" s="108"/>
      <c r="GZT68" s="108"/>
      <c r="GZU68" s="108"/>
      <c r="GZV68" s="108"/>
      <c r="GZW68" s="108"/>
      <c r="GZX68" s="108"/>
      <c r="GZY68" s="108"/>
      <c r="GZZ68" s="108"/>
      <c r="HAA68" s="108"/>
      <c r="HAB68" s="108"/>
      <c r="HAC68" s="108"/>
      <c r="HAD68" s="108"/>
      <c r="HAE68" s="108"/>
      <c r="HAF68" s="108"/>
      <c r="HAG68" s="108"/>
      <c r="HAH68" s="108"/>
      <c r="HAI68" s="108"/>
      <c r="HAJ68" s="108"/>
      <c r="HAK68" s="108"/>
      <c r="HAL68" s="108"/>
      <c r="HAM68" s="108"/>
      <c r="HAN68" s="108"/>
      <c r="HAO68" s="108"/>
      <c r="HAP68" s="108"/>
      <c r="HAQ68" s="108"/>
      <c r="HAR68" s="108"/>
      <c r="HAS68" s="108"/>
      <c r="HAT68" s="108"/>
      <c r="HAU68" s="108"/>
      <c r="HAV68" s="108"/>
      <c r="HAW68" s="108"/>
      <c r="HAX68" s="108"/>
      <c r="HAY68" s="108"/>
      <c r="HAZ68" s="108"/>
      <c r="HBA68" s="108"/>
      <c r="HBB68" s="108"/>
      <c r="HBC68" s="108"/>
      <c r="HBD68" s="108"/>
      <c r="HBE68" s="108"/>
      <c r="HBF68" s="108"/>
      <c r="HBG68" s="108"/>
      <c r="HBH68" s="108"/>
      <c r="HBI68" s="108"/>
      <c r="HBJ68" s="108"/>
      <c r="HBK68" s="108"/>
      <c r="HBL68" s="108"/>
      <c r="HBM68" s="108"/>
      <c r="HBN68" s="108"/>
      <c r="HBO68" s="108"/>
      <c r="HBP68" s="108"/>
      <c r="HBQ68" s="108"/>
      <c r="HBR68" s="108"/>
      <c r="HBS68" s="108"/>
      <c r="HBT68" s="108"/>
      <c r="HBU68" s="108"/>
      <c r="HBV68" s="108"/>
      <c r="HBW68" s="108"/>
      <c r="HBX68" s="108"/>
      <c r="HBY68" s="108"/>
      <c r="HBZ68" s="108"/>
      <c r="HCA68" s="108"/>
      <c r="HCB68" s="108"/>
      <c r="HCC68" s="108"/>
      <c r="HCD68" s="108"/>
      <c r="HCE68" s="108"/>
      <c r="HCF68" s="108"/>
      <c r="HCG68" s="108"/>
      <c r="HCH68" s="108"/>
      <c r="HCI68" s="108"/>
      <c r="HCJ68" s="108"/>
      <c r="HCK68" s="108"/>
      <c r="HCL68" s="108"/>
      <c r="HCM68" s="108"/>
      <c r="HCN68" s="108"/>
      <c r="HCO68" s="108"/>
      <c r="HCP68" s="108"/>
      <c r="HCQ68" s="108"/>
      <c r="HCR68" s="108"/>
      <c r="HCS68" s="108"/>
      <c r="HCT68" s="108"/>
      <c r="HCU68" s="108"/>
      <c r="HCV68" s="108"/>
      <c r="HCW68" s="108"/>
      <c r="HCX68" s="108"/>
      <c r="HCY68" s="108"/>
      <c r="HCZ68" s="108"/>
      <c r="HDA68" s="108"/>
      <c r="HDB68" s="108"/>
      <c r="HDC68" s="108"/>
      <c r="HDD68" s="108"/>
      <c r="HDE68" s="108"/>
      <c r="HDF68" s="108"/>
      <c r="HDG68" s="108"/>
      <c r="HDH68" s="108"/>
      <c r="HDI68" s="108"/>
      <c r="HDJ68" s="108"/>
      <c r="HDK68" s="108"/>
      <c r="HDL68" s="108"/>
      <c r="HDM68" s="108"/>
      <c r="HDN68" s="108"/>
      <c r="HDO68" s="108"/>
      <c r="HDP68" s="108"/>
      <c r="HDQ68" s="108"/>
      <c r="HDR68" s="108"/>
      <c r="HDS68" s="108"/>
      <c r="HDT68" s="108"/>
      <c r="HDU68" s="108"/>
      <c r="HDV68" s="108"/>
      <c r="HDW68" s="108"/>
      <c r="HDX68" s="108"/>
      <c r="HDY68" s="108"/>
      <c r="HDZ68" s="108"/>
      <c r="HEA68" s="108"/>
      <c r="HEB68" s="108"/>
      <c r="HEC68" s="108"/>
      <c r="HED68" s="108"/>
      <c r="HEE68" s="108"/>
      <c r="HEF68" s="108"/>
      <c r="HEG68" s="108"/>
      <c r="HEH68" s="108"/>
      <c r="HEI68" s="108"/>
      <c r="HEJ68" s="108"/>
      <c r="HEK68" s="108"/>
      <c r="HEL68" s="108"/>
      <c r="HEM68" s="108"/>
      <c r="HEN68" s="108"/>
      <c r="HEO68" s="108"/>
      <c r="HEP68" s="108"/>
      <c r="HEQ68" s="108"/>
      <c r="HER68" s="108"/>
      <c r="HES68" s="108"/>
      <c r="HET68" s="108"/>
      <c r="HEU68" s="108"/>
      <c r="HEV68" s="108"/>
      <c r="HEW68" s="108"/>
      <c r="HEX68" s="108"/>
      <c r="HEY68" s="108"/>
      <c r="HEZ68" s="108"/>
      <c r="HFA68" s="108"/>
      <c r="HFB68" s="108"/>
      <c r="HFC68" s="108"/>
      <c r="HFD68" s="108"/>
      <c r="HFE68" s="108"/>
      <c r="HFF68" s="108"/>
      <c r="HFG68" s="108"/>
      <c r="HFH68" s="108"/>
      <c r="HFI68" s="108"/>
      <c r="HFJ68" s="108"/>
      <c r="HFK68" s="108"/>
      <c r="HFL68" s="108"/>
      <c r="HFM68" s="108"/>
      <c r="HFN68" s="108"/>
      <c r="HFO68" s="108"/>
      <c r="HFP68" s="108"/>
      <c r="HFQ68" s="108"/>
      <c r="HFR68" s="108"/>
      <c r="HFS68" s="108"/>
      <c r="HFT68" s="108"/>
      <c r="HFU68" s="108"/>
      <c r="HFV68" s="108"/>
      <c r="HFW68" s="108"/>
      <c r="HFX68" s="108"/>
      <c r="HFY68" s="108"/>
      <c r="HFZ68" s="108"/>
      <c r="HGA68" s="108"/>
      <c r="HGB68" s="108"/>
      <c r="HGC68" s="108"/>
      <c r="HGD68" s="108"/>
      <c r="HGE68" s="108"/>
      <c r="HGF68" s="108"/>
      <c r="HGG68" s="108"/>
      <c r="HGH68" s="108"/>
      <c r="HGI68" s="108"/>
      <c r="HGJ68" s="108"/>
      <c r="HGK68" s="108"/>
      <c r="HGL68" s="108"/>
      <c r="HGM68" s="108"/>
      <c r="HGN68" s="108"/>
      <c r="HGO68" s="108"/>
      <c r="HGP68" s="108"/>
      <c r="HGQ68" s="108"/>
      <c r="HGR68" s="108"/>
      <c r="HGS68" s="108"/>
      <c r="HGT68" s="108"/>
      <c r="HGU68" s="108"/>
      <c r="HGV68" s="108"/>
      <c r="HGW68" s="108"/>
      <c r="HGX68" s="108"/>
      <c r="HGY68" s="108"/>
      <c r="HGZ68" s="108"/>
      <c r="HHA68" s="108"/>
      <c r="HHB68" s="108"/>
      <c r="HHC68" s="108"/>
      <c r="HHD68" s="108"/>
      <c r="HHE68" s="108"/>
      <c r="HHF68" s="108"/>
      <c r="HHG68" s="108"/>
      <c r="HHH68" s="108"/>
      <c r="HHI68" s="108"/>
      <c r="HHJ68" s="108"/>
      <c r="HHK68" s="108"/>
      <c r="HHL68" s="108"/>
      <c r="HHM68" s="108"/>
      <c r="HHN68" s="108"/>
      <c r="HHO68" s="108"/>
      <c r="HHP68" s="108"/>
      <c r="HHQ68" s="108"/>
      <c r="HHR68" s="108"/>
      <c r="HHS68" s="108"/>
      <c r="HHT68" s="108"/>
      <c r="HHU68" s="108"/>
      <c r="HHV68" s="108"/>
      <c r="HHW68" s="108"/>
      <c r="HHX68" s="108"/>
      <c r="HHY68" s="108"/>
      <c r="HHZ68" s="108"/>
      <c r="HIA68" s="108"/>
      <c r="HIB68" s="108"/>
      <c r="HIC68" s="108"/>
      <c r="HID68" s="108"/>
      <c r="HIE68" s="108"/>
      <c r="HIF68" s="108"/>
      <c r="HIG68" s="108"/>
      <c r="HIH68" s="108"/>
      <c r="HII68" s="108"/>
      <c r="HIJ68" s="108"/>
      <c r="HIK68" s="108"/>
      <c r="HIL68" s="108"/>
      <c r="HIM68" s="108"/>
      <c r="HIN68" s="108"/>
      <c r="HIO68" s="108"/>
      <c r="HIP68" s="108"/>
      <c r="HIQ68" s="108"/>
      <c r="HIR68" s="108"/>
      <c r="HIS68" s="108"/>
      <c r="HIT68" s="108"/>
      <c r="HIU68" s="108"/>
      <c r="HIV68" s="108"/>
      <c r="HIW68" s="108"/>
      <c r="HIX68" s="108"/>
      <c r="HIY68" s="108"/>
      <c r="HIZ68" s="108"/>
      <c r="HJA68" s="108"/>
      <c r="HJB68" s="108"/>
      <c r="HJC68" s="108"/>
      <c r="HJD68" s="108"/>
      <c r="HJE68" s="108"/>
      <c r="HJF68" s="108"/>
      <c r="HJG68" s="108"/>
      <c r="HJH68" s="108"/>
      <c r="HJI68" s="108"/>
      <c r="HJJ68" s="108"/>
      <c r="HJK68" s="108"/>
      <c r="HJL68" s="108"/>
      <c r="HJM68" s="108"/>
      <c r="HJN68" s="108"/>
      <c r="HJO68" s="108"/>
      <c r="HJP68" s="108"/>
      <c r="HJQ68" s="108"/>
      <c r="HJR68" s="108"/>
      <c r="HJS68" s="108"/>
      <c r="HJT68" s="108"/>
      <c r="HJU68" s="108"/>
      <c r="HJV68" s="108"/>
      <c r="HJW68" s="108"/>
      <c r="HJX68" s="108"/>
      <c r="HJY68" s="108"/>
      <c r="HJZ68" s="108"/>
      <c r="HKA68" s="108"/>
      <c r="HKB68" s="108"/>
      <c r="HKC68" s="108"/>
      <c r="HKD68" s="108"/>
      <c r="HKE68" s="108"/>
      <c r="HKF68" s="108"/>
      <c r="HKG68" s="108"/>
      <c r="HKH68" s="108"/>
      <c r="HKI68" s="108"/>
      <c r="HKJ68" s="108"/>
      <c r="HKK68" s="108"/>
      <c r="HKL68" s="108"/>
      <c r="HKM68" s="108"/>
      <c r="HKN68" s="108"/>
      <c r="HKO68" s="108"/>
      <c r="HKP68" s="108"/>
      <c r="HKQ68" s="108"/>
      <c r="HKR68" s="108"/>
      <c r="HKS68" s="108"/>
      <c r="HKT68" s="108"/>
      <c r="HKU68" s="108"/>
      <c r="HKV68" s="108"/>
      <c r="HKW68" s="108"/>
      <c r="HKX68" s="108"/>
      <c r="HKY68" s="108"/>
      <c r="HKZ68" s="108"/>
      <c r="HLA68" s="108"/>
      <c r="HLB68" s="108"/>
      <c r="HLC68" s="108"/>
      <c r="HLD68" s="108"/>
      <c r="HLE68" s="108"/>
      <c r="HLF68" s="108"/>
      <c r="HLG68" s="108"/>
      <c r="HLH68" s="108"/>
      <c r="HLI68" s="108"/>
      <c r="HLJ68" s="108"/>
      <c r="HLK68" s="108"/>
      <c r="HLL68" s="108"/>
      <c r="HLM68" s="108"/>
      <c r="HLN68" s="108"/>
      <c r="HLO68" s="108"/>
      <c r="HLP68" s="108"/>
      <c r="HLQ68" s="108"/>
      <c r="HLR68" s="108"/>
      <c r="HLS68" s="108"/>
      <c r="HLT68" s="108"/>
      <c r="HLU68" s="108"/>
      <c r="HLV68" s="108"/>
      <c r="HLW68" s="108"/>
      <c r="HLX68" s="108"/>
      <c r="HLY68" s="108"/>
      <c r="HLZ68" s="108"/>
      <c r="HMA68" s="108"/>
      <c r="HMB68" s="108"/>
      <c r="HMC68" s="108"/>
      <c r="HMD68" s="108"/>
      <c r="HME68" s="108"/>
      <c r="HMF68" s="108"/>
      <c r="HMG68" s="108"/>
      <c r="HMH68" s="108"/>
      <c r="HMI68" s="108"/>
      <c r="HMJ68" s="108"/>
      <c r="HMK68" s="108"/>
      <c r="HML68" s="108"/>
      <c r="HMM68" s="108"/>
      <c r="HMN68" s="108"/>
      <c r="HMO68" s="108"/>
      <c r="HMP68" s="108"/>
      <c r="HMQ68" s="108"/>
      <c r="HMR68" s="108"/>
      <c r="HMS68" s="108"/>
      <c r="HMT68" s="108"/>
      <c r="HMU68" s="108"/>
      <c r="HMV68" s="108"/>
      <c r="HMW68" s="108"/>
      <c r="HMX68" s="108"/>
      <c r="HMY68" s="108"/>
      <c r="HMZ68" s="108"/>
      <c r="HNA68" s="108"/>
      <c r="HNB68" s="108"/>
      <c r="HNC68" s="108"/>
      <c r="HND68" s="108"/>
      <c r="HNE68" s="108"/>
      <c r="HNF68" s="108"/>
      <c r="HNG68" s="108"/>
      <c r="HNH68" s="108"/>
      <c r="HNI68" s="108"/>
      <c r="HNJ68" s="108"/>
      <c r="HNK68" s="108"/>
      <c r="HNL68" s="108"/>
      <c r="HNM68" s="108"/>
      <c r="HNN68" s="108"/>
      <c r="HNO68" s="108"/>
      <c r="HNP68" s="108"/>
      <c r="HNQ68" s="108"/>
      <c r="HNR68" s="108"/>
      <c r="HNS68" s="108"/>
      <c r="HNT68" s="108"/>
      <c r="HNU68" s="108"/>
      <c r="HNV68" s="108"/>
      <c r="HNW68" s="108"/>
      <c r="HNX68" s="108"/>
      <c r="HNY68" s="108"/>
      <c r="HNZ68" s="108"/>
      <c r="HOA68" s="108"/>
      <c r="HOB68" s="108"/>
      <c r="HOC68" s="108"/>
      <c r="HOD68" s="108"/>
      <c r="HOE68" s="108"/>
      <c r="HOF68" s="108"/>
      <c r="HOG68" s="108"/>
      <c r="HOH68" s="108"/>
      <c r="HOI68" s="108"/>
      <c r="HOJ68" s="108"/>
      <c r="HOK68" s="108"/>
      <c r="HOL68" s="108"/>
      <c r="HOM68" s="108"/>
      <c r="HON68" s="108"/>
      <c r="HOO68" s="108"/>
      <c r="HOP68" s="108"/>
      <c r="HOQ68" s="108"/>
      <c r="HOR68" s="108"/>
      <c r="HOS68" s="108"/>
      <c r="HOT68" s="108"/>
      <c r="HOU68" s="108"/>
      <c r="HOV68" s="108"/>
      <c r="HOW68" s="108"/>
      <c r="HOX68" s="108"/>
      <c r="HOY68" s="108"/>
      <c r="HOZ68" s="108"/>
      <c r="HPA68" s="108"/>
      <c r="HPB68" s="108"/>
      <c r="HPC68" s="108"/>
      <c r="HPD68" s="108"/>
      <c r="HPE68" s="108"/>
      <c r="HPF68" s="108"/>
      <c r="HPG68" s="108"/>
      <c r="HPH68" s="108"/>
      <c r="HPI68" s="108"/>
      <c r="HPJ68" s="108"/>
      <c r="HPK68" s="108"/>
      <c r="HPL68" s="108"/>
      <c r="HPM68" s="108"/>
      <c r="HPN68" s="108"/>
      <c r="HPO68" s="108"/>
      <c r="HPP68" s="108"/>
      <c r="HPQ68" s="108"/>
      <c r="HPR68" s="108"/>
      <c r="HPS68" s="108"/>
      <c r="HPT68" s="108"/>
      <c r="HPU68" s="108"/>
      <c r="HPV68" s="108"/>
      <c r="HPW68" s="108"/>
      <c r="HPX68" s="108"/>
      <c r="HPY68" s="108"/>
      <c r="HPZ68" s="108"/>
      <c r="HQA68" s="108"/>
      <c r="HQB68" s="108"/>
      <c r="HQC68" s="108"/>
      <c r="HQD68" s="108"/>
      <c r="HQE68" s="108"/>
      <c r="HQF68" s="108"/>
      <c r="HQG68" s="108"/>
      <c r="HQH68" s="108"/>
      <c r="HQI68" s="108"/>
      <c r="HQJ68" s="108"/>
      <c r="HQK68" s="108"/>
      <c r="HQL68" s="108"/>
      <c r="HQM68" s="108"/>
      <c r="HQN68" s="108"/>
      <c r="HQO68" s="108"/>
      <c r="HQP68" s="108"/>
      <c r="HQQ68" s="108"/>
      <c r="HQR68" s="108"/>
      <c r="HQS68" s="108"/>
      <c r="HQT68" s="108"/>
      <c r="HQU68" s="108"/>
      <c r="HQV68" s="108"/>
      <c r="HQW68" s="108"/>
      <c r="HQX68" s="108"/>
      <c r="HQY68" s="108"/>
      <c r="HQZ68" s="108"/>
      <c r="HRA68" s="108"/>
      <c r="HRB68" s="108"/>
      <c r="HRC68" s="108"/>
      <c r="HRD68" s="108"/>
      <c r="HRE68" s="108"/>
      <c r="HRF68" s="108"/>
      <c r="HRG68" s="108"/>
      <c r="HRH68" s="108"/>
      <c r="HRI68" s="108"/>
      <c r="HRJ68" s="108"/>
      <c r="HRK68" s="108"/>
      <c r="HRL68" s="108"/>
      <c r="HRM68" s="108"/>
      <c r="HRN68" s="108"/>
      <c r="HRO68" s="108"/>
      <c r="HRP68" s="108"/>
      <c r="HRQ68" s="108"/>
      <c r="HRR68" s="108"/>
      <c r="HRS68" s="108"/>
      <c r="HRT68" s="108"/>
      <c r="HRU68" s="108"/>
      <c r="HRV68" s="108"/>
      <c r="HRW68" s="108"/>
      <c r="HRX68" s="108"/>
      <c r="HRY68" s="108"/>
      <c r="HRZ68" s="108"/>
      <c r="HSA68" s="108"/>
      <c r="HSB68" s="108"/>
      <c r="HSC68" s="108"/>
      <c r="HSD68" s="108"/>
      <c r="HSE68" s="108"/>
      <c r="HSF68" s="108"/>
      <c r="HSG68" s="108"/>
      <c r="HSH68" s="108"/>
      <c r="HSI68" s="108"/>
      <c r="HSJ68" s="108"/>
      <c r="HSK68" s="108"/>
      <c r="HSL68" s="108"/>
      <c r="HSM68" s="108"/>
      <c r="HSN68" s="108"/>
      <c r="HSO68" s="108"/>
      <c r="HSP68" s="108"/>
      <c r="HSQ68" s="108"/>
      <c r="HSR68" s="108"/>
      <c r="HSS68" s="108"/>
      <c r="HST68" s="108"/>
      <c r="HSU68" s="108"/>
      <c r="HSV68" s="108"/>
      <c r="HSW68" s="108"/>
      <c r="HSX68" s="108"/>
      <c r="HSY68" s="108"/>
      <c r="HSZ68" s="108"/>
      <c r="HTA68" s="108"/>
      <c r="HTB68" s="108"/>
      <c r="HTC68" s="108"/>
      <c r="HTD68" s="108"/>
      <c r="HTE68" s="108"/>
      <c r="HTF68" s="108"/>
      <c r="HTG68" s="108"/>
      <c r="HTH68" s="108"/>
      <c r="HTI68" s="108"/>
      <c r="HTJ68" s="108"/>
      <c r="HTK68" s="108"/>
      <c r="HTL68" s="108"/>
      <c r="HTM68" s="108"/>
      <c r="HTN68" s="108"/>
      <c r="HTO68" s="108"/>
      <c r="HTP68" s="108"/>
      <c r="HTQ68" s="108"/>
      <c r="HTR68" s="108"/>
      <c r="HTS68" s="108"/>
      <c r="HTT68" s="108"/>
      <c r="HTU68" s="108"/>
      <c r="HTV68" s="108"/>
      <c r="HTW68" s="108"/>
      <c r="HTX68" s="108"/>
      <c r="HTY68" s="108"/>
      <c r="HTZ68" s="108"/>
      <c r="HUA68" s="108"/>
      <c r="HUB68" s="108"/>
      <c r="HUC68" s="108"/>
      <c r="HUD68" s="108"/>
      <c r="HUE68" s="108"/>
      <c r="HUF68" s="108"/>
      <c r="HUG68" s="108"/>
      <c r="HUH68" s="108"/>
      <c r="HUI68" s="108"/>
      <c r="HUJ68" s="108"/>
      <c r="HUK68" s="108"/>
      <c r="HUL68" s="108"/>
      <c r="HUM68" s="108"/>
      <c r="HUN68" s="108"/>
      <c r="HUO68" s="108"/>
      <c r="HUP68" s="108"/>
      <c r="HUQ68" s="108"/>
      <c r="HUR68" s="108"/>
      <c r="HUS68" s="108"/>
      <c r="HUT68" s="108"/>
      <c r="HUU68" s="108"/>
      <c r="HUV68" s="108"/>
      <c r="HUW68" s="108"/>
      <c r="HUX68" s="108"/>
      <c r="HUY68" s="108"/>
      <c r="HUZ68" s="108"/>
      <c r="HVA68" s="108"/>
      <c r="HVB68" s="108"/>
      <c r="HVC68" s="108"/>
      <c r="HVD68" s="108"/>
      <c r="HVE68" s="108"/>
      <c r="HVF68" s="108"/>
      <c r="HVG68" s="108"/>
      <c r="HVH68" s="108"/>
      <c r="HVI68" s="108"/>
      <c r="HVJ68" s="108"/>
      <c r="HVK68" s="108"/>
      <c r="HVL68" s="108"/>
      <c r="HVM68" s="108"/>
      <c r="HVN68" s="108"/>
      <c r="HVO68" s="108"/>
      <c r="HVP68" s="108"/>
      <c r="HVQ68" s="108"/>
      <c r="HVR68" s="108"/>
      <c r="HVS68" s="108"/>
      <c r="HVT68" s="108"/>
      <c r="HVU68" s="108"/>
      <c r="HVV68" s="108"/>
      <c r="HVW68" s="108"/>
      <c r="HVX68" s="108"/>
      <c r="HVY68" s="108"/>
      <c r="HVZ68" s="108"/>
      <c r="HWA68" s="108"/>
      <c r="HWB68" s="108"/>
      <c r="HWC68" s="108"/>
      <c r="HWD68" s="108"/>
      <c r="HWE68" s="108"/>
      <c r="HWF68" s="108"/>
      <c r="HWG68" s="108"/>
      <c r="HWH68" s="108"/>
      <c r="HWI68" s="108"/>
      <c r="HWJ68" s="108"/>
      <c r="HWK68" s="108"/>
      <c r="HWL68" s="108"/>
      <c r="HWM68" s="108"/>
      <c r="HWN68" s="108"/>
      <c r="HWO68" s="108"/>
      <c r="HWP68" s="108"/>
      <c r="HWQ68" s="108"/>
      <c r="HWR68" s="108"/>
      <c r="HWS68" s="108"/>
      <c r="HWT68" s="108"/>
      <c r="HWU68" s="108"/>
      <c r="HWV68" s="108"/>
      <c r="HWW68" s="108"/>
      <c r="HWX68" s="108"/>
      <c r="HWY68" s="108"/>
      <c r="HWZ68" s="108"/>
      <c r="HXA68" s="108"/>
      <c r="HXB68" s="108"/>
      <c r="HXC68" s="108"/>
      <c r="HXD68" s="108"/>
      <c r="HXE68" s="108"/>
      <c r="HXF68" s="108"/>
      <c r="HXG68" s="108"/>
      <c r="HXH68" s="108"/>
      <c r="HXI68" s="108"/>
      <c r="HXJ68" s="108"/>
      <c r="HXK68" s="108"/>
      <c r="HXL68" s="108"/>
      <c r="HXM68" s="108"/>
      <c r="HXN68" s="108"/>
      <c r="HXO68" s="108"/>
      <c r="HXP68" s="108"/>
      <c r="HXQ68" s="108"/>
      <c r="HXR68" s="108"/>
      <c r="HXS68" s="108"/>
      <c r="HXT68" s="108"/>
      <c r="HXU68" s="108"/>
      <c r="HXV68" s="108"/>
      <c r="HXW68" s="108"/>
      <c r="HXX68" s="108"/>
      <c r="HXY68" s="108"/>
      <c r="HXZ68" s="108"/>
      <c r="HYA68" s="108"/>
      <c r="HYB68" s="108"/>
      <c r="HYC68" s="108"/>
      <c r="HYD68" s="108"/>
      <c r="HYE68" s="108"/>
      <c r="HYF68" s="108"/>
      <c r="HYG68" s="108"/>
      <c r="HYH68" s="108"/>
      <c r="HYI68" s="108"/>
      <c r="HYJ68" s="108"/>
      <c r="HYK68" s="108"/>
      <c r="HYL68" s="108"/>
      <c r="HYM68" s="108"/>
      <c r="HYN68" s="108"/>
      <c r="HYO68" s="108"/>
      <c r="HYP68" s="108"/>
      <c r="HYQ68" s="108"/>
      <c r="HYR68" s="108"/>
      <c r="HYS68" s="108"/>
      <c r="HYT68" s="108"/>
      <c r="HYU68" s="108"/>
      <c r="HYV68" s="108"/>
      <c r="HYW68" s="108"/>
      <c r="HYX68" s="108"/>
      <c r="HYY68" s="108"/>
      <c r="HYZ68" s="108"/>
      <c r="HZA68" s="108"/>
      <c r="HZB68" s="108"/>
      <c r="HZC68" s="108"/>
      <c r="HZD68" s="108"/>
      <c r="HZE68" s="108"/>
      <c r="HZF68" s="108"/>
      <c r="HZG68" s="108"/>
      <c r="HZH68" s="108"/>
      <c r="HZI68" s="108"/>
      <c r="HZJ68" s="108"/>
      <c r="HZK68" s="108"/>
      <c r="HZL68" s="108"/>
      <c r="HZM68" s="108"/>
      <c r="HZN68" s="108"/>
      <c r="HZO68" s="108"/>
      <c r="HZP68" s="108"/>
      <c r="HZQ68" s="108"/>
      <c r="HZR68" s="108"/>
      <c r="HZS68" s="108"/>
      <c r="HZT68" s="108"/>
      <c r="HZU68" s="108"/>
      <c r="HZV68" s="108"/>
      <c r="HZW68" s="108"/>
      <c r="HZX68" s="108"/>
      <c r="HZY68" s="108"/>
      <c r="HZZ68" s="108"/>
      <c r="IAA68" s="108"/>
      <c r="IAB68" s="108"/>
      <c r="IAC68" s="108"/>
      <c r="IAD68" s="108"/>
      <c r="IAE68" s="108"/>
      <c r="IAF68" s="108"/>
      <c r="IAG68" s="108"/>
      <c r="IAH68" s="108"/>
      <c r="IAI68" s="108"/>
      <c r="IAJ68" s="108"/>
      <c r="IAK68" s="108"/>
      <c r="IAL68" s="108"/>
      <c r="IAM68" s="108"/>
      <c r="IAN68" s="108"/>
      <c r="IAO68" s="108"/>
      <c r="IAP68" s="108"/>
      <c r="IAQ68" s="108"/>
      <c r="IAR68" s="108"/>
      <c r="IAS68" s="108"/>
      <c r="IAT68" s="108"/>
      <c r="IAU68" s="108"/>
      <c r="IAV68" s="108"/>
      <c r="IAW68" s="108"/>
      <c r="IAX68" s="108"/>
      <c r="IAY68" s="108"/>
      <c r="IAZ68" s="108"/>
      <c r="IBA68" s="108"/>
      <c r="IBB68" s="108"/>
      <c r="IBC68" s="108"/>
      <c r="IBD68" s="108"/>
      <c r="IBE68" s="108"/>
      <c r="IBF68" s="108"/>
      <c r="IBG68" s="108"/>
      <c r="IBH68" s="108"/>
      <c r="IBI68" s="108"/>
      <c r="IBJ68" s="108"/>
      <c r="IBK68" s="108"/>
      <c r="IBL68" s="108"/>
      <c r="IBM68" s="108"/>
      <c r="IBN68" s="108"/>
      <c r="IBO68" s="108"/>
      <c r="IBP68" s="108"/>
      <c r="IBQ68" s="108"/>
      <c r="IBR68" s="108"/>
      <c r="IBS68" s="108"/>
      <c r="IBT68" s="108"/>
      <c r="IBU68" s="108"/>
      <c r="IBV68" s="108"/>
      <c r="IBW68" s="108"/>
      <c r="IBX68" s="108"/>
      <c r="IBY68" s="108"/>
      <c r="IBZ68" s="108"/>
      <c r="ICA68" s="108"/>
      <c r="ICB68" s="108"/>
      <c r="ICC68" s="108"/>
      <c r="ICD68" s="108"/>
      <c r="ICE68" s="108"/>
      <c r="ICF68" s="108"/>
      <c r="ICG68" s="108"/>
      <c r="ICH68" s="108"/>
      <c r="ICI68" s="108"/>
      <c r="ICJ68" s="108"/>
      <c r="ICK68" s="108"/>
      <c r="ICL68" s="108"/>
      <c r="ICM68" s="108"/>
      <c r="ICN68" s="108"/>
      <c r="ICO68" s="108"/>
      <c r="ICP68" s="108"/>
      <c r="ICQ68" s="108"/>
      <c r="ICR68" s="108"/>
      <c r="ICS68" s="108"/>
      <c r="ICT68" s="108"/>
      <c r="ICU68" s="108"/>
      <c r="ICV68" s="108"/>
      <c r="ICW68" s="108"/>
      <c r="ICX68" s="108"/>
      <c r="ICY68" s="108"/>
      <c r="ICZ68" s="108"/>
      <c r="IDA68" s="108"/>
      <c r="IDB68" s="108"/>
      <c r="IDC68" s="108"/>
      <c r="IDD68" s="108"/>
      <c r="IDE68" s="108"/>
      <c r="IDF68" s="108"/>
      <c r="IDG68" s="108"/>
      <c r="IDH68" s="108"/>
      <c r="IDI68" s="108"/>
      <c r="IDJ68" s="108"/>
      <c r="IDK68" s="108"/>
      <c r="IDL68" s="108"/>
      <c r="IDM68" s="108"/>
      <c r="IDN68" s="108"/>
      <c r="IDO68" s="108"/>
      <c r="IDP68" s="108"/>
      <c r="IDQ68" s="108"/>
      <c r="IDR68" s="108"/>
      <c r="IDS68" s="108"/>
      <c r="IDT68" s="108"/>
      <c r="IDU68" s="108"/>
      <c r="IDV68" s="108"/>
      <c r="IDW68" s="108"/>
      <c r="IDX68" s="108"/>
      <c r="IDY68" s="108"/>
      <c r="IDZ68" s="108"/>
      <c r="IEA68" s="108"/>
      <c r="IEB68" s="108"/>
      <c r="IEC68" s="108"/>
      <c r="IED68" s="108"/>
      <c r="IEE68" s="108"/>
      <c r="IEF68" s="108"/>
      <c r="IEG68" s="108"/>
      <c r="IEH68" s="108"/>
      <c r="IEI68" s="108"/>
      <c r="IEJ68" s="108"/>
      <c r="IEK68" s="108"/>
      <c r="IEL68" s="108"/>
      <c r="IEM68" s="108"/>
      <c r="IEN68" s="108"/>
      <c r="IEO68" s="108"/>
      <c r="IEP68" s="108"/>
      <c r="IEQ68" s="108"/>
      <c r="IER68" s="108"/>
      <c r="IES68" s="108"/>
      <c r="IET68" s="108"/>
      <c r="IEU68" s="108"/>
      <c r="IEV68" s="108"/>
      <c r="IEW68" s="108"/>
      <c r="IEX68" s="108"/>
      <c r="IEY68" s="108"/>
      <c r="IEZ68" s="108"/>
      <c r="IFA68" s="108"/>
      <c r="IFB68" s="108"/>
      <c r="IFC68" s="108"/>
      <c r="IFD68" s="108"/>
      <c r="IFE68" s="108"/>
      <c r="IFF68" s="108"/>
      <c r="IFG68" s="108"/>
      <c r="IFH68" s="108"/>
      <c r="IFI68" s="108"/>
      <c r="IFJ68" s="108"/>
      <c r="IFK68" s="108"/>
      <c r="IFL68" s="108"/>
      <c r="IFM68" s="108"/>
      <c r="IFN68" s="108"/>
      <c r="IFO68" s="108"/>
      <c r="IFP68" s="108"/>
      <c r="IFQ68" s="108"/>
      <c r="IFR68" s="108"/>
      <c r="IFS68" s="108"/>
      <c r="IFT68" s="108"/>
      <c r="IFU68" s="108"/>
      <c r="IFV68" s="108"/>
      <c r="IFW68" s="108"/>
      <c r="IFX68" s="108"/>
      <c r="IFY68" s="108"/>
      <c r="IFZ68" s="108"/>
      <c r="IGA68" s="108"/>
      <c r="IGB68" s="108"/>
      <c r="IGC68" s="108"/>
      <c r="IGD68" s="108"/>
      <c r="IGE68" s="108"/>
      <c r="IGF68" s="108"/>
      <c r="IGG68" s="108"/>
      <c r="IGH68" s="108"/>
      <c r="IGI68" s="108"/>
      <c r="IGJ68" s="108"/>
      <c r="IGK68" s="108"/>
      <c r="IGL68" s="108"/>
      <c r="IGM68" s="108"/>
      <c r="IGN68" s="108"/>
      <c r="IGO68" s="108"/>
      <c r="IGP68" s="108"/>
      <c r="IGQ68" s="108"/>
      <c r="IGR68" s="108"/>
      <c r="IGS68" s="108"/>
      <c r="IGT68" s="108"/>
      <c r="IGU68" s="108"/>
      <c r="IGV68" s="108"/>
      <c r="IGW68" s="108"/>
      <c r="IGX68" s="108"/>
      <c r="IGY68" s="108"/>
      <c r="IGZ68" s="108"/>
      <c r="IHA68" s="108"/>
      <c r="IHB68" s="108"/>
      <c r="IHC68" s="108"/>
      <c r="IHD68" s="108"/>
      <c r="IHE68" s="108"/>
      <c r="IHF68" s="108"/>
      <c r="IHG68" s="108"/>
      <c r="IHH68" s="108"/>
      <c r="IHI68" s="108"/>
      <c r="IHJ68" s="108"/>
      <c r="IHK68" s="108"/>
      <c r="IHL68" s="108"/>
      <c r="IHM68" s="108"/>
      <c r="IHN68" s="108"/>
      <c r="IHO68" s="108"/>
      <c r="IHP68" s="108"/>
      <c r="IHQ68" s="108"/>
      <c r="IHR68" s="108"/>
      <c r="IHS68" s="108"/>
      <c r="IHT68" s="108"/>
      <c r="IHU68" s="108"/>
      <c r="IHV68" s="108"/>
      <c r="IHW68" s="108"/>
      <c r="IHX68" s="108"/>
      <c r="IHY68" s="108"/>
      <c r="IHZ68" s="108"/>
      <c r="IIA68" s="108"/>
      <c r="IIB68" s="108"/>
      <c r="IIC68" s="108"/>
      <c r="IID68" s="108"/>
      <c r="IIE68" s="108"/>
      <c r="IIF68" s="108"/>
      <c r="IIG68" s="108"/>
      <c r="IIH68" s="108"/>
      <c r="III68" s="108"/>
      <c r="IIJ68" s="108"/>
      <c r="IIK68" s="108"/>
      <c r="IIL68" s="108"/>
      <c r="IIM68" s="108"/>
      <c r="IIN68" s="108"/>
      <c r="IIO68" s="108"/>
      <c r="IIP68" s="108"/>
      <c r="IIQ68" s="108"/>
      <c r="IIR68" s="108"/>
      <c r="IIS68" s="108"/>
      <c r="IIT68" s="108"/>
      <c r="IIU68" s="108"/>
      <c r="IIV68" s="108"/>
      <c r="IIW68" s="108"/>
      <c r="IIX68" s="108"/>
      <c r="IIY68" s="108"/>
      <c r="IIZ68" s="108"/>
      <c r="IJA68" s="108"/>
      <c r="IJB68" s="108"/>
      <c r="IJC68" s="108"/>
      <c r="IJD68" s="108"/>
      <c r="IJE68" s="108"/>
      <c r="IJF68" s="108"/>
      <c r="IJG68" s="108"/>
      <c r="IJH68" s="108"/>
      <c r="IJI68" s="108"/>
      <c r="IJJ68" s="108"/>
      <c r="IJK68" s="108"/>
      <c r="IJL68" s="108"/>
      <c r="IJM68" s="108"/>
      <c r="IJN68" s="108"/>
      <c r="IJO68" s="108"/>
      <c r="IJP68" s="108"/>
      <c r="IJQ68" s="108"/>
      <c r="IJR68" s="108"/>
      <c r="IJS68" s="108"/>
      <c r="IJT68" s="108"/>
      <c r="IJU68" s="108"/>
      <c r="IJV68" s="108"/>
      <c r="IJW68" s="108"/>
      <c r="IJX68" s="108"/>
      <c r="IJY68" s="108"/>
      <c r="IJZ68" s="108"/>
      <c r="IKA68" s="108"/>
      <c r="IKB68" s="108"/>
      <c r="IKC68" s="108"/>
      <c r="IKD68" s="108"/>
      <c r="IKE68" s="108"/>
      <c r="IKF68" s="108"/>
      <c r="IKG68" s="108"/>
      <c r="IKH68" s="108"/>
      <c r="IKI68" s="108"/>
      <c r="IKJ68" s="108"/>
      <c r="IKK68" s="108"/>
      <c r="IKL68" s="108"/>
      <c r="IKM68" s="108"/>
      <c r="IKN68" s="108"/>
      <c r="IKO68" s="108"/>
      <c r="IKP68" s="108"/>
      <c r="IKQ68" s="108"/>
      <c r="IKR68" s="108"/>
      <c r="IKS68" s="108"/>
      <c r="IKT68" s="108"/>
      <c r="IKU68" s="108"/>
      <c r="IKV68" s="108"/>
      <c r="IKW68" s="108"/>
      <c r="IKX68" s="108"/>
      <c r="IKY68" s="108"/>
      <c r="IKZ68" s="108"/>
      <c r="ILA68" s="108"/>
      <c r="ILB68" s="108"/>
      <c r="ILC68" s="108"/>
      <c r="ILD68" s="108"/>
      <c r="ILE68" s="108"/>
      <c r="ILF68" s="108"/>
      <c r="ILG68" s="108"/>
      <c r="ILH68" s="108"/>
      <c r="ILI68" s="108"/>
      <c r="ILJ68" s="108"/>
      <c r="ILK68" s="108"/>
      <c r="ILL68" s="108"/>
      <c r="ILM68" s="108"/>
      <c r="ILN68" s="108"/>
      <c r="ILO68" s="108"/>
      <c r="ILP68" s="108"/>
      <c r="ILQ68" s="108"/>
      <c r="ILR68" s="108"/>
      <c r="ILS68" s="108"/>
      <c r="ILT68" s="108"/>
      <c r="ILU68" s="108"/>
      <c r="ILV68" s="108"/>
      <c r="ILW68" s="108"/>
      <c r="ILX68" s="108"/>
      <c r="ILY68" s="108"/>
      <c r="ILZ68" s="108"/>
      <c r="IMA68" s="108"/>
      <c r="IMB68" s="108"/>
      <c r="IMC68" s="108"/>
      <c r="IMD68" s="108"/>
      <c r="IME68" s="108"/>
      <c r="IMF68" s="108"/>
      <c r="IMG68" s="108"/>
      <c r="IMH68" s="108"/>
      <c r="IMI68" s="108"/>
      <c r="IMJ68" s="108"/>
      <c r="IMK68" s="108"/>
      <c r="IML68" s="108"/>
      <c r="IMM68" s="108"/>
      <c r="IMN68" s="108"/>
      <c r="IMO68" s="108"/>
      <c r="IMP68" s="108"/>
      <c r="IMQ68" s="108"/>
      <c r="IMR68" s="108"/>
      <c r="IMS68" s="108"/>
      <c r="IMT68" s="108"/>
      <c r="IMU68" s="108"/>
      <c r="IMV68" s="108"/>
      <c r="IMW68" s="108"/>
      <c r="IMX68" s="108"/>
      <c r="IMY68" s="108"/>
      <c r="IMZ68" s="108"/>
      <c r="INA68" s="108"/>
      <c r="INB68" s="108"/>
      <c r="INC68" s="108"/>
      <c r="IND68" s="108"/>
      <c r="INE68" s="108"/>
      <c r="INF68" s="108"/>
      <c r="ING68" s="108"/>
      <c r="INH68" s="108"/>
      <c r="INI68" s="108"/>
      <c r="INJ68" s="108"/>
      <c r="INK68" s="108"/>
      <c r="INL68" s="108"/>
      <c r="INM68" s="108"/>
      <c r="INN68" s="108"/>
      <c r="INO68" s="108"/>
      <c r="INP68" s="108"/>
      <c r="INQ68" s="108"/>
      <c r="INR68" s="108"/>
      <c r="INS68" s="108"/>
      <c r="INT68" s="108"/>
      <c r="INU68" s="108"/>
      <c r="INV68" s="108"/>
      <c r="INW68" s="108"/>
      <c r="INX68" s="108"/>
      <c r="INY68" s="108"/>
      <c r="INZ68" s="108"/>
      <c r="IOA68" s="108"/>
      <c r="IOB68" s="108"/>
      <c r="IOC68" s="108"/>
      <c r="IOD68" s="108"/>
      <c r="IOE68" s="108"/>
      <c r="IOF68" s="108"/>
      <c r="IOG68" s="108"/>
      <c r="IOH68" s="108"/>
      <c r="IOI68" s="108"/>
      <c r="IOJ68" s="108"/>
      <c r="IOK68" s="108"/>
      <c r="IOL68" s="108"/>
      <c r="IOM68" s="108"/>
      <c r="ION68" s="108"/>
      <c r="IOO68" s="108"/>
      <c r="IOP68" s="108"/>
      <c r="IOQ68" s="108"/>
      <c r="IOR68" s="108"/>
      <c r="IOS68" s="108"/>
      <c r="IOT68" s="108"/>
      <c r="IOU68" s="108"/>
      <c r="IOV68" s="108"/>
      <c r="IOW68" s="108"/>
      <c r="IOX68" s="108"/>
      <c r="IOY68" s="108"/>
      <c r="IOZ68" s="108"/>
      <c r="IPA68" s="108"/>
      <c r="IPB68" s="108"/>
      <c r="IPC68" s="108"/>
      <c r="IPD68" s="108"/>
      <c r="IPE68" s="108"/>
      <c r="IPF68" s="108"/>
      <c r="IPG68" s="108"/>
      <c r="IPH68" s="108"/>
      <c r="IPI68" s="108"/>
      <c r="IPJ68" s="108"/>
      <c r="IPK68" s="108"/>
      <c r="IPL68" s="108"/>
      <c r="IPM68" s="108"/>
      <c r="IPN68" s="108"/>
      <c r="IPO68" s="108"/>
      <c r="IPP68" s="108"/>
      <c r="IPQ68" s="108"/>
      <c r="IPR68" s="108"/>
      <c r="IPS68" s="108"/>
      <c r="IPT68" s="108"/>
      <c r="IPU68" s="108"/>
      <c r="IPV68" s="108"/>
      <c r="IPW68" s="108"/>
      <c r="IPX68" s="108"/>
      <c r="IPY68" s="108"/>
      <c r="IPZ68" s="108"/>
      <c r="IQA68" s="108"/>
      <c r="IQB68" s="108"/>
      <c r="IQC68" s="108"/>
      <c r="IQD68" s="108"/>
      <c r="IQE68" s="108"/>
      <c r="IQF68" s="108"/>
      <c r="IQG68" s="108"/>
      <c r="IQH68" s="108"/>
      <c r="IQI68" s="108"/>
      <c r="IQJ68" s="108"/>
      <c r="IQK68" s="108"/>
      <c r="IQL68" s="108"/>
      <c r="IQM68" s="108"/>
      <c r="IQN68" s="108"/>
      <c r="IQO68" s="108"/>
      <c r="IQP68" s="108"/>
      <c r="IQQ68" s="108"/>
      <c r="IQR68" s="108"/>
      <c r="IQS68" s="108"/>
      <c r="IQT68" s="108"/>
      <c r="IQU68" s="108"/>
      <c r="IQV68" s="108"/>
      <c r="IQW68" s="108"/>
      <c r="IQX68" s="108"/>
      <c r="IQY68" s="108"/>
      <c r="IQZ68" s="108"/>
      <c r="IRA68" s="108"/>
      <c r="IRB68" s="108"/>
      <c r="IRC68" s="108"/>
      <c r="IRD68" s="108"/>
      <c r="IRE68" s="108"/>
      <c r="IRF68" s="108"/>
      <c r="IRG68" s="108"/>
      <c r="IRH68" s="108"/>
      <c r="IRI68" s="108"/>
      <c r="IRJ68" s="108"/>
      <c r="IRK68" s="108"/>
      <c r="IRL68" s="108"/>
      <c r="IRM68" s="108"/>
      <c r="IRN68" s="108"/>
      <c r="IRO68" s="108"/>
      <c r="IRP68" s="108"/>
      <c r="IRQ68" s="108"/>
      <c r="IRR68" s="108"/>
      <c r="IRS68" s="108"/>
      <c r="IRT68" s="108"/>
      <c r="IRU68" s="108"/>
      <c r="IRV68" s="108"/>
      <c r="IRW68" s="108"/>
      <c r="IRX68" s="108"/>
      <c r="IRY68" s="108"/>
      <c r="IRZ68" s="108"/>
      <c r="ISA68" s="108"/>
      <c r="ISB68" s="108"/>
      <c r="ISC68" s="108"/>
      <c r="ISD68" s="108"/>
      <c r="ISE68" s="108"/>
      <c r="ISF68" s="108"/>
      <c r="ISG68" s="108"/>
      <c r="ISH68" s="108"/>
      <c r="ISI68" s="108"/>
      <c r="ISJ68" s="108"/>
      <c r="ISK68" s="108"/>
      <c r="ISL68" s="108"/>
      <c r="ISM68" s="108"/>
      <c r="ISN68" s="108"/>
      <c r="ISO68" s="108"/>
      <c r="ISP68" s="108"/>
      <c r="ISQ68" s="108"/>
      <c r="ISR68" s="108"/>
      <c r="ISS68" s="108"/>
      <c r="IST68" s="108"/>
      <c r="ISU68" s="108"/>
      <c r="ISV68" s="108"/>
      <c r="ISW68" s="108"/>
      <c r="ISX68" s="108"/>
      <c r="ISY68" s="108"/>
      <c r="ISZ68" s="108"/>
      <c r="ITA68" s="108"/>
      <c r="ITB68" s="108"/>
      <c r="ITC68" s="108"/>
      <c r="ITD68" s="108"/>
      <c r="ITE68" s="108"/>
      <c r="ITF68" s="108"/>
      <c r="ITG68" s="108"/>
      <c r="ITH68" s="108"/>
      <c r="ITI68" s="108"/>
      <c r="ITJ68" s="108"/>
      <c r="ITK68" s="108"/>
      <c r="ITL68" s="108"/>
      <c r="ITM68" s="108"/>
      <c r="ITN68" s="108"/>
      <c r="ITO68" s="108"/>
      <c r="ITP68" s="108"/>
      <c r="ITQ68" s="108"/>
      <c r="ITR68" s="108"/>
      <c r="ITS68" s="108"/>
      <c r="ITT68" s="108"/>
      <c r="ITU68" s="108"/>
      <c r="ITV68" s="108"/>
      <c r="ITW68" s="108"/>
      <c r="ITX68" s="108"/>
      <c r="ITY68" s="108"/>
      <c r="ITZ68" s="108"/>
      <c r="IUA68" s="108"/>
      <c r="IUB68" s="108"/>
      <c r="IUC68" s="108"/>
      <c r="IUD68" s="108"/>
      <c r="IUE68" s="108"/>
      <c r="IUF68" s="108"/>
      <c r="IUG68" s="108"/>
      <c r="IUH68" s="108"/>
      <c r="IUI68" s="108"/>
      <c r="IUJ68" s="108"/>
      <c r="IUK68" s="108"/>
      <c r="IUL68" s="108"/>
      <c r="IUM68" s="108"/>
      <c r="IUN68" s="108"/>
      <c r="IUO68" s="108"/>
      <c r="IUP68" s="108"/>
      <c r="IUQ68" s="108"/>
      <c r="IUR68" s="108"/>
      <c r="IUS68" s="108"/>
      <c r="IUT68" s="108"/>
      <c r="IUU68" s="108"/>
      <c r="IUV68" s="108"/>
      <c r="IUW68" s="108"/>
      <c r="IUX68" s="108"/>
      <c r="IUY68" s="108"/>
      <c r="IUZ68" s="108"/>
      <c r="IVA68" s="108"/>
      <c r="IVB68" s="108"/>
      <c r="IVC68" s="108"/>
      <c r="IVD68" s="108"/>
      <c r="IVE68" s="108"/>
      <c r="IVF68" s="108"/>
      <c r="IVG68" s="108"/>
      <c r="IVH68" s="108"/>
      <c r="IVI68" s="108"/>
      <c r="IVJ68" s="108"/>
      <c r="IVK68" s="108"/>
      <c r="IVL68" s="108"/>
      <c r="IVM68" s="108"/>
      <c r="IVN68" s="108"/>
      <c r="IVO68" s="108"/>
      <c r="IVP68" s="108"/>
      <c r="IVQ68" s="108"/>
      <c r="IVR68" s="108"/>
      <c r="IVS68" s="108"/>
      <c r="IVT68" s="108"/>
      <c r="IVU68" s="108"/>
      <c r="IVV68" s="108"/>
      <c r="IVW68" s="108"/>
      <c r="IVX68" s="108"/>
      <c r="IVY68" s="108"/>
      <c r="IVZ68" s="108"/>
      <c r="IWA68" s="108"/>
      <c r="IWB68" s="108"/>
      <c r="IWC68" s="108"/>
      <c r="IWD68" s="108"/>
      <c r="IWE68" s="108"/>
      <c r="IWF68" s="108"/>
      <c r="IWG68" s="108"/>
      <c r="IWH68" s="108"/>
      <c r="IWI68" s="108"/>
      <c r="IWJ68" s="108"/>
      <c r="IWK68" s="108"/>
      <c r="IWL68" s="108"/>
      <c r="IWM68" s="108"/>
      <c r="IWN68" s="108"/>
      <c r="IWO68" s="108"/>
      <c r="IWP68" s="108"/>
      <c r="IWQ68" s="108"/>
      <c r="IWR68" s="108"/>
      <c r="IWS68" s="108"/>
      <c r="IWT68" s="108"/>
      <c r="IWU68" s="108"/>
      <c r="IWV68" s="108"/>
      <c r="IWW68" s="108"/>
      <c r="IWX68" s="108"/>
      <c r="IWY68" s="108"/>
      <c r="IWZ68" s="108"/>
      <c r="IXA68" s="108"/>
      <c r="IXB68" s="108"/>
      <c r="IXC68" s="108"/>
      <c r="IXD68" s="108"/>
      <c r="IXE68" s="108"/>
      <c r="IXF68" s="108"/>
      <c r="IXG68" s="108"/>
      <c r="IXH68" s="108"/>
      <c r="IXI68" s="108"/>
      <c r="IXJ68" s="108"/>
      <c r="IXK68" s="108"/>
      <c r="IXL68" s="108"/>
      <c r="IXM68" s="108"/>
      <c r="IXN68" s="108"/>
      <c r="IXO68" s="108"/>
      <c r="IXP68" s="108"/>
      <c r="IXQ68" s="108"/>
      <c r="IXR68" s="108"/>
      <c r="IXS68" s="108"/>
      <c r="IXT68" s="108"/>
      <c r="IXU68" s="108"/>
      <c r="IXV68" s="108"/>
      <c r="IXW68" s="108"/>
      <c r="IXX68" s="108"/>
      <c r="IXY68" s="108"/>
      <c r="IXZ68" s="108"/>
      <c r="IYA68" s="108"/>
      <c r="IYB68" s="108"/>
      <c r="IYC68" s="108"/>
      <c r="IYD68" s="108"/>
      <c r="IYE68" s="108"/>
      <c r="IYF68" s="108"/>
      <c r="IYG68" s="108"/>
      <c r="IYH68" s="108"/>
      <c r="IYI68" s="108"/>
      <c r="IYJ68" s="108"/>
      <c r="IYK68" s="108"/>
      <c r="IYL68" s="108"/>
      <c r="IYM68" s="108"/>
      <c r="IYN68" s="108"/>
      <c r="IYO68" s="108"/>
      <c r="IYP68" s="108"/>
      <c r="IYQ68" s="108"/>
      <c r="IYR68" s="108"/>
      <c r="IYS68" s="108"/>
      <c r="IYT68" s="108"/>
      <c r="IYU68" s="108"/>
      <c r="IYV68" s="108"/>
      <c r="IYW68" s="108"/>
      <c r="IYX68" s="108"/>
      <c r="IYY68" s="108"/>
      <c r="IYZ68" s="108"/>
      <c r="IZA68" s="108"/>
      <c r="IZB68" s="108"/>
      <c r="IZC68" s="108"/>
      <c r="IZD68" s="108"/>
      <c r="IZE68" s="108"/>
      <c r="IZF68" s="108"/>
      <c r="IZG68" s="108"/>
      <c r="IZH68" s="108"/>
      <c r="IZI68" s="108"/>
      <c r="IZJ68" s="108"/>
      <c r="IZK68" s="108"/>
      <c r="IZL68" s="108"/>
      <c r="IZM68" s="108"/>
      <c r="IZN68" s="108"/>
      <c r="IZO68" s="108"/>
      <c r="IZP68" s="108"/>
      <c r="IZQ68" s="108"/>
      <c r="IZR68" s="108"/>
      <c r="IZS68" s="108"/>
      <c r="IZT68" s="108"/>
      <c r="IZU68" s="108"/>
      <c r="IZV68" s="108"/>
      <c r="IZW68" s="108"/>
      <c r="IZX68" s="108"/>
      <c r="IZY68" s="108"/>
      <c r="IZZ68" s="108"/>
      <c r="JAA68" s="108"/>
      <c r="JAB68" s="108"/>
      <c r="JAC68" s="108"/>
      <c r="JAD68" s="108"/>
      <c r="JAE68" s="108"/>
      <c r="JAF68" s="108"/>
      <c r="JAG68" s="108"/>
      <c r="JAH68" s="108"/>
      <c r="JAI68" s="108"/>
      <c r="JAJ68" s="108"/>
      <c r="JAK68" s="108"/>
      <c r="JAL68" s="108"/>
      <c r="JAM68" s="108"/>
      <c r="JAN68" s="108"/>
      <c r="JAO68" s="108"/>
      <c r="JAP68" s="108"/>
      <c r="JAQ68" s="108"/>
      <c r="JAR68" s="108"/>
      <c r="JAS68" s="108"/>
      <c r="JAT68" s="108"/>
      <c r="JAU68" s="108"/>
      <c r="JAV68" s="108"/>
      <c r="JAW68" s="108"/>
      <c r="JAX68" s="108"/>
      <c r="JAY68" s="108"/>
      <c r="JAZ68" s="108"/>
      <c r="JBA68" s="108"/>
      <c r="JBB68" s="108"/>
      <c r="JBC68" s="108"/>
      <c r="JBD68" s="108"/>
      <c r="JBE68" s="108"/>
      <c r="JBF68" s="108"/>
      <c r="JBG68" s="108"/>
      <c r="JBH68" s="108"/>
      <c r="JBI68" s="108"/>
      <c r="JBJ68" s="108"/>
      <c r="JBK68" s="108"/>
      <c r="JBL68" s="108"/>
      <c r="JBM68" s="108"/>
      <c r="JBN68" s="108"/>
      <c r="JBO68" s="108"/>
      <c r="JBP68" s="108"/>
      <c r="JBQ68" s="108"/>
      <c r="JBR68" s="108"/>
      <c r="JBS68" s="108"/>
      <c r="JBT68" s="108"/>
      <c r="JBU68" s="108"/>
      <c r="JBV68" s="108"/>
      <c r="JBW68" s="108"/>
      <c r="JBX68" s="108"/>
      <c r="JBY68" s="108"/>
      <c r="JBZ68" s="108"/>
      <c r="JCA68" s="108"/>
      <c r="JCB68" s="108"/>
      <c r="JCC68" s="108"/>
      <c r="JCD68" s="108"/>
      <c r="JCE68" s="108"/>
      <c r="JCF68" s="108"/>
      <c r="JCG68" s="108"/>
      <c r="JCH68" s="108"/>
      <c r="JCI68" s="108"/>
      <c r="JCJ68" s="108"/>
      <c r="JCK68" s="108"/>
      <c r="JCL68" s="108"/>
      <c r="JCM68" s="108"/>
      <c r="JCN68" s="108"/>
      <c r="JCO68" s="108"/>
      <c r="JCP68" s="108"/>
      <c r="JCQ68" s="108"/>
      <c r="JCR68" s="108"/>
      <c r="JCS68" s="108"/>
      <c r="JCT68" s="108"/>
      <c r="JCU68" s="108"/>
      <c r="JCV68" s="108"/>
      <c r="JCW68" s="108"/>
      <c r="JCX68" s="108"/>
      <c r="JCY68" s="108"/>
      <c r="JCZ68" s="108"/>
      <c r="JDA68" s="108"/>
      <c r="JDB68" s="108"/>
      <c r="JDC68" s="108"/>
      <c r="JDD68" s="108"/>
      <c r="JDE68" s="108"/>
      <c r="JDF68" s="108"/>
      <c r="JDG68" s="108"/>
      <c r="JDH68" s="108"/>
      <c r="JDI68" s="108"/>
      <c r="JDJ68" s="108"/>
      <c r="JDK68" s="108"/>
      <c r="JDL68" s="108"/>
      <c r="JDM68" s="108"/>
      <c r="JDN68" s="108"/>
      <c r="JDO68" s="108"/>
      <c r="JDP68" s="108"/>
      <c r="JDQ68" s="108"/>
      <c r="JDR68" s="108"/>
      <c r="JDS68" s="108"/>
      <c r="JDT68" s="108"/>
      <c r="JDU68" s="108"/>
      <c r="JDV68" s="108"/>
      <c r="JDW68" s="108"/>
      <c r="JDX68" s="108"/>
      <c r="JDY68" s="108"/>
      <c r="JDZ68" s="108"/>
      <c r="JEA68" s="108"/>
      <c r="JEB68" s="108"/>
      <c r="JEC68" s="108"/>
      <c r="JED68" s="108"/>
      <c r="JEE68" s="108"/>
      <c r="JEF68" s="108"/>
      <c r="JEG68" s="108"/>
      <c r="JEH68" s="108"/>
      <c r="JEI68" s="108"/>
      <c r="JEJ68" s="108"/>
      <c r="JEK68" s="108"/>
      <c r="JEL68" s="108"/>
      <c r="JEM68" s="108"/>
      <c r="JEN68" s="108"/>
      <c r="JEO68" s="108"/>
      <c r="JEP68" s="108"/>
      <c r="JEQ68" s="108"/>
      <c r="JER68" s="108"/>
      <c r="JES68" s="108"/>
      <c r="JET68" s="108"/>
      <c r="JEU68" s="108"/>
      <c r="JEV68" s="108"/>
      <c r="JEW68" s="108"/>
      <c r="JEX68" s="108"/>
      <c r="JEY68" s="108"/>
      <c r="JEZ68" s="108"/>
      <c r="JFA68" s="108"/>
      <c r="JFB68" s="108"/>
      <c r="JFC68" s="108"/>
      <c r="JFD68" s="108"/>
      <c r="JFE68" s="108"/>
      <c r="JFF68" s="108"/>
      <c r="JFG68" s="108"/>
      <c r="JFH68" s="108"/>
      <c r="JFI68" s="108"/>
      <c r="JFJ68" s="108"/>
      <c r="JFK68" s="108"/>
      <c r="JFL68" s="108"/>
      <c r="JFM68" s="108"/>
      <c r="JFN68" s="108"/>
      <c r="JFO68" s="108"/>
      <c r="JFP68" s="108"/>
      <c r="JFQ68" s="108"/>
      <c r="JFR68" s="108"/>
      <c r="JFS68" s="108"/>
      <c r="JFT68" s="108"/>
      <c r="JFU68" s="108"/>
      <c r="JFV68" s="108"/>
      <c r="JFW68" s="108"/>
      <c r="JFX68" s="108"/>
      <c r="JFY68" s="108"/>
      <c r="JFZ68" s="108"/>
      <c r="JGA68" s="108"/>
      <c r="JGB68" s="108"/>
      <c r="JGC68" s="108"/>
      <c r="JGD68" s="108"/>
      <c r="JGE68" s="108"/>
      <c r="JGF68" s="108"/>
      <c r="JGG68" s="108"/>
      <c r="JGH68" s="108"/>
      <c r="JGI68" s="108"/>
      <c r="JGJ68" s="108"/>
      <c r="JGK68" s="108"/>
      <c r="JGL68" s="108"/>
      <c r="JGM68" s="108"/>
      <c r="JGN68" s="108"/>
      <c r="JGO68" s="108"/>
      <c r="JGP68" s="108"/>
      <c r="JGQ68" s="108"/>
      <c r="JGR68" s="108"/>
      <c r="JGS68" s="108"/>
      <c r="JGT68" s="108"/>
      <c r="JGU68" s="108"/>
      <c r="JGV68" s="108"/>
      <c r="JGW68" s="108"/>
      <c r="JGX68" s="108"/>
      <c r="JGY68" s="108"/>
      <c r="JGZ68" s="108"/>
      <c r="JHA68" s="108"/>
      <c r="JHB68" s="108"/>
      <c r="JHC68" s="108"/>
      <c r="JHD68" s="108"/>
      <c r="JHE68" s="108"/>
      <c r="JHF68" s="108"/>
      <c r="JHG68" s="108"/>
      <c r="JHH68" s="108"/>
      <c r="JHI68" s="108"/>
      <c r="JHJ68" s="108"/>
      <c r="JHK68" s="108"/>
      <c r="JHL68" s="108"/>
      <c r="JHM68" s="108"/>
      <c r="JHN68" s="108"/>
      <c r="JHO68" s="108"/>
      <c r="JHP68" s="108"/>
      <c r="JHQ68" s="108"/>
      <c r="JHR68" s="108"/>
      <c r="JHS68" s="108"/>
      <c r="JHT68" s="108"/>
      <c r="JHU68" s="108"/>
      <c r="JHV68" s="108"/>
      <c r="JHW68" s="108"/>
      <c r="JHX68" s="108"/>
      <c r="JHY68" s="108"/>
      <c r="JHZ68" s="108"/>
      <c r="JIA68" s="108"/>
      <c r="JIB68" s="108"/>
      <c r="JIC68" s="108"/>
      <c r="JID68" s="108"/>
      <c r="JIE68" s="108"/>
      <c r="JIF68" s="108"/>
      <c r="JIG68" s="108"/>
      <c r="JIH68" s="108"/>
      <c r="JII68" s="108"/>
      <c r="JIJ68" s="108"/>
      <c r="JIK68" s="108"/>
      <c r="JIL68" s="108"/>
      <c r="JIM68" s="108"/>
      <c r="JIN68" s="108"/>
      <c r="JIO68" s="108"/>
      <c r="JIP68" s="108"/>
      <c r="JIQ68" s="108"/>
      <c r="JIR68" s="108"/>
      <c r="JIS68" s="108"/>
      <c r="JIT68" s="108"/>
      <c r="JIU68" s="108"/>
      <c r="JIV68" s="108"/>
      <c r="JIW68" s="108"/>
      <c r="JIX68" s="108"/>
      <c r="JIY68" s="108"/>
      <c r="JIZ68" s="108"/>
      <c r="JJA68" s="108"/>
      <c r="JJB68" s="108"/>
      <c r="JJC68" s="108"/>
      <c r="JJD68" s="108"/>
      <c r="JJE68" s="108"/>
      <c r="JJF68" s="108"/>
      <c r="JJG68" s="108"/>
      <c r="JJH68" s="108"/>
      <c r="JJI68" s="108"/>
      <c r="JJJ68" s="108"/>
      <c r="JJK68" s="108"/>
      <c r="JJL68" s="108"/>
      <c r="JJM68" s="108"/>
      <c r="JJN68" s="108"/>
      <c r="JJO68" s="108"/>
      <c r="JJP68" s="108"/>
      <c r="JJQ68" s="108"/>
      <c r="JJR68" s="108"/>
      <c r="JJS68" s="108"/>
      <c r="JJT68" s="108"/>
      <c r="JJU68" s="108"/>
      <c r="JJV68" s="108"/>
      <c r="JJW68" s="108"/>
      <c r="JJX68" s="108"/>
      <c r="JJY68" s="108"/>
      <c r="JJZ68" s="108"/>
      <c r="JKA68" s="108"/>
      <c r="JKB68" s="108"/>
      <c r="JKC68" s="108"/>
      <c r="JKD68" s="108"/>
      <c r="JKE68" s="108"/>
      <c r="JKF68" s="108"/>
      <c r="JKG68" s="108"/>
      <c r="JKH68" s="108"/>
      <c r="JKI68" s="108"/>
      <c r="JKJ68" s="108"/>
      <c r="JKK68" s="108"/>
      <c r="JKL68" s="108"/>
      <c r="JKM68" s="108"/>
      <c r="JKN68" s="108"/>
      <c r="JKO68" s="108"/>
      <c r="JKP68" s="108"/>
      <c r="JKQ68" s="108"/>
      <c r="JKR68" s="108"/>
      <c r="JKS68" s="108"/>
      <c r="JKT68" s="108"/>
      <c r="JKU68" s="108"/>
      <c r="JKV68" s="108"/>
      <c r="JKW68" s="108"/>
      <c r="JKX68" s="108"/>
      <c r="JKY68" s="108"/>
      <c r="JKZ68" s="108"/>
      <c r="JLA68" s="108"/>
      <c r="JLB68" s="108"/>
      <c r="JLC68" s="108"/>
      <c r="JLD68" s="108"/>
      <c r="JLE68" s="108"/>
      <c r="JLF68" s="108"/>
      <c r="JLG68" s="108"/>
      <c r="JLH68" s="108"/>
      <c r="JLI68" s="108"/>
      <c r="JLJ68" s="108"/>
      <c r="JLK68" s="108"/>
      <c r="JLL68" s="108"/>
      <c r="JLM68" s="108"/>
      <c r="JLN68" s="108"/>
      <c r="JLO68" s="108"/>
      <c r="JLP68" s="108"/>
      <c r="JLQ68" s="108"/>
      <c r="JLR68" s="108"/>
      <c r="JLS68" s="108"/>
      <c r="JLT68" s="108"/>
      <c r="JLU68" s="108"/>
      <c r="JLV68" s="108"/>
      <c r="JLW68" s="108"/>
      <c r="JLX68" s="108"/>
      <c r="JLY68" s="108"/>
      <c r="JLZ68" s="108"/>
      <c r="JMA68" s="108"/>
      <c r="JMB68" s="108"/>
      <c r="JMC68" s="108"/>
      <c r="JMD68" s="108"/>
      <c r="JME68" s="108"/>
      <c r="JMF68" s="108"/>
      <c r="JMG68" s="108"/>
      <c r="JMH68" s="108"/>
      <c r="JMI68" s="108"/>
      <c r="JMJ68" s="108"/>
      <c r="JMK68" s="108"/>
      <c r="JML68" s="108"/>
      <c r="JMM68" s="108"/>
      <c r="JMN68" s="108"/>
      <c r="JMO68" s="108"/>
      <c r="JMP68" s="108"/>
      <c r="JMQ68" s="108"/>
      <c r="JMR68" s="108"/>
      <c r="JMS68" s="108"/>
      <c r="JMT68" s="108"/>
      <c r="JMU68" s="108"/>
      <c r="JMV68" s="108"/>
      <c r="JMW68" s="108"/>
      <c r="JMX68" s="108"/>
      <c r="JMY68" s="108"/>
      <c r="JMZ68" s="108"/>
      <c r="JNA68" s="108"/>
      <c r="JNB68" s="108"/>
      <c r="JNC68" s="108"/>
      <c r="JND68" s="108"/>
      <c r="JNE68" s="108"/>
      <c r="JNF68" s="108"/>
      <c r="JNG68" s="108"/>
      <c r="JNH68" s="108"/>
      <c r="JNI68" s="108"/>
      <c r="JNJ68" s="108"/>
      <c r="JNK68" s="108"/>
      <c r="JNL68" s="108"/>
      <c r="JNM68" s="108"/>
      <c r="JNN68" s="108"/>
      <c r="JNO68" s="108"/>
      <c r="JNP68" s="108"/>
      <c r="JNQ68" s="108"/>
      <c r="JNR68" s="108"/>
      <c r="JNS68" s="108"/>
      <c r="JNT68" s="108"/>
      <c r="JNU68" s="108"/>
      <c r="JNV68" s="108"/>
      <c r="JNW68" s="108"/>
      <c r="JNX68" s="108"/>
      <c r="JNY68" s="108"/>
      <c r="JNZ68" s="108"/>
      <c r="JOA68" s="108"/>
      <c r="JOB68" s="108"/>
      <c r="JOC68" s="108"/>
      <c r="JOD68" s="108"/>
      <c r="JOE68" s="108"/>
      <c r="JOF68" s="108"/>
      <c r="JOG68" s="108"/>
      <c r="JOH68" s="108"/>
      <c r="JOI68" s="108"/>
      <c r="JOJ68" s="108"/>
      <c r="JOK68" s="108"/>
      <c r="JOL68" s="108"/>
      <c r="JOM68" s="108"/>
      <c r="JON68" s="108"/>
      <c r="JOO68" s="108"/>
      <c r="JOP68" s="108"/>
      <c r="JOQ68" s="108"/>
      <c r="JOR68" s="108"/>
      <c r="JOS68" s="108"/>
      <c r="JOT68" s="108"/>
      <c r="JOU68" s="108"/>
      <c r="JOV68" s="108"/>
      <c r="JOW68" s="108"/>
      <c r="JOX68" s="108"/>
      <c r="JOY68" s="108"/>
      <c r="JOZ68" s="108"/>
      <c r="JPA68" s="108"/>
      <c r="JPB68" s="108"/>
      <c r="JPC68" s="108"/>
      <c r="JPD68" s="108"/>
      <c r="JPE68" s="108"/>
      <c r="JPF68" s="108"/>
      <c r="JPG68" s="108"/>
      <c r="JPH68" s="108"/>
      <c r="JPI68" s="108"/>
      <c r="JPJ68" s="108"/>
      <c r="JPK68" s="108"/>
      <c r="JPL68" s="108"/>
      <c r="JPM68" s="108"/>
      <c r="JPN68" s="108"/>
      <c r="JPO68" s="108"/>
      <c r="JPP68" s="108"/>
      <c r="JPQ68" s="108"/>
      <c r="JPR68" s="108"/>
      <c r="JPS68" s="108"/>
      <c r="JPT68" s="108"/>
      <c r="JPU68" s="108"/>
      <c r="JPV68" s="108"/>
      <c r="JPW68" s="108"/>
      <c r="JPX68" s="108"/>
      <c r="JPY68" s="108"/>
      <c r="JPZ68" s="108"/>
      <c r="JQA68" s="108"/>
      <c r="JQB68" s="108"/>
      <c r="JQC68" s="108"/>
      <c r="JQD68" s="108"/>
      <c r="JQE68" s="108"/>
      <c r="JQF68" s="108"/>
      <c r="JQG68" s="108"/>
      <c r="JQH68" s="108"/>
      <c r="JQI68" s="108"/>
      <c r="JQJ68" s="108"/>
      <c r="JQK68" s="108"/>
      <c r="JQL68" s="108"/>
      <c r="JQM68" s="108"/>
      <c r="JQN68" s="108"/>
      <c r="JQO68" s="108"/>
      <c r="JQP68" s="108"/>
      <c r="JQQ68" s="108"/>
      <c r="JQR68" s="108"/>
      <c r="JQS68" s="108"/>
      <c r="JQT68" s="108"/>
      <c r="JQU68" s="108"/>
      <c r="JQV68" s="108"/>
      <c r="JQW68" s="108"/>
      <c r="JQX68" s="108"/>
      <c r="JQY68" s="108"/>
      <c r="JQZ68" s="108"/>
      <c r="JRA68" s="108"/>
      <c r="JRB68" s="108"/>
      <c r="JRC68" s="108"/>
      <c r="JRD68" s="108"/>
      <c r="JRE68" s="108"/>
      <c r="JRF68" s="108"/>
      <c r="JRG68" s="108"/>
      <c r="JRH68" s="108"/>
      <c r="JRI68" s="108"/>
      <c r="JRJ68" s="108"/>
      <c r="JRK68" s="108"/>
      <c r="JRL68" s="108"/>
      <c r="JRM68" s="108"/>
      <c r="JRN68" s="108"/>
      <c r="JRO68" s="108"/>
      <c r="JRP68" s="108"/>
      <c r="JRQ68" s="108"/>
      <c r="JRR68" s="108"/>
      <c r="JRS68" s="108"/>
      <c r="JRT68" s="108"/>
      <c r="JRU68" s="108"/>
      <c r="JRV68" s="108"/>
      <c r="JRW68" s="108"/>
      <c r="JRX68" s="108"/>
      <c r="JRY68" s="108"/>
      <c r="JRZ68" s="108"/>
      <c r="JSA68" s="108"/>
      <c r="JSB68" s="108"/>
      <c r="JSC68" s="108"/>
      <c r="JSD68" s="108"/>
      <c r="JSE68" s="108"/>
      <c r="JSF68" s="108"/>
      <c r="JSG68" s="108"/>
      <c r="JSH68" s="108"/>
      <c r="JSI68" s="108"/>
      <c r="JSJ68" s="108"/>
      <c r="JSK68" s="108"/>
      <c r="JSL68" s="108"/>
      <c r="JSM68" s="108"/>
      <c r="JSN68" s="108"/>
      <c r="JSO68" s="108"/>
      <c r="JSP68" s="108"/>
      <c r="JSQ68" s="108"/>
      <c r="JSR68" s="108"/>
      <c r="JSS68" s="108"/>
      <c r="JST68" s="108"/>
      <c r="JSU68" s="108"/>
      <c r="JSV68" s="108"/>
      <c r="JSW68" s="108"/>
      <c r="JSX68" s="108"/>
      <c r="JSY68" s="108"/>
      <c r="JSZ68" s="108"/>
      <c r="JTA68" s="108"/>
      <c r="JTB68" s="108"/>
      <c r="JTC68" s="108"/>
      <c r="JTD68" s="108"/>
      <c r="JTE68" s="108"/>
      <c r="JTF68" s="108"/>
      <c r="JTG68" s="108"/>
      <c r="JTH68" s="108"/>
      <c r="JTI68" s="108"/>
      <c r="JTJ68" s="108"/>
      <c r="JTK68" s="108"/>
      <c r="JTL68" s="108"/>
      <c r="JTM68" s="108"/>
      <c r="JTN68" s="108"/>
      <c r="JTO68" s="108"/>
      <c r="JTP68" s="108"/>
      <c r="JTQ68" s="108"/>
      <c r="JTR68" s="108"/>
      <c r="JTS68" s="108"/>
      <c r="JTT68" s="108"/>
      <c r="JTU68" s="108"/>
      <c r="JTV68" s="108"/>
      <c r="JTW68" s="108"/>
      <c r="JTX68" s="108"/>
      <c r="JTY68" s="108"/>
      <c r="JTZ68" s="108"/>
      <c r="JUA68" s="108"/>
      <c r="JUB68" s="108"/>
      <c r="JUC68" s="108"/>
      <c r="JUD68" s="108"/>
      <c r="JUE68" s="108"/>
      <c r="JUF68" s="108"/>
      <c r="JUG68" s="108"/>
      <c r="JUH68" s="108"/>
      <c r="JUI68" s="108"/>
      <c r="JUJ68" s="108"/>
      <c r="JUK68" s="108"/>
      <c r="JUL68" s="108"/>
      <c r="JUM68" s="108"/>
      <c r="JUN68" s="108"/>
      <c r="JUO68" s="108"/>
      <c r="JUP68" s="108"/>
      <c r="JUQ68" s="108"/>
      <c r="JUR68" s="108"/>
      <c r="JUS68" s="108"/>
      <c r="JUT68" s="108"/>
      <c r="JUU68" s="108"/>
      <c r="JUV68" s="108"/>
      <c r="JUW68" s="108"/>
      <c r="JUX68" s="108"/>
      <c r="JUY68" s="108"/>
      <c r="JUZ68" s="108"/>
      <c r="JVA68" s="108"/>
      <c r="JVB68" s="108"/>
      <c r="JVC68" s="108"/>
      <c r="JVD68" s="108"/>
      <c r="JVE68" s="108"/>
      <c r="JVF68" s="108"/>
      <c r="JVG68" s="108"/>
      <c r="JVH68" s="108"/>
      <c r="JVI68" s="108"/>
      <c r="JVJ68" s="108"/>
      <c r="JVK68" s="108"/>
      <c r="JVL68" s="108"/>
      <c r="JVM68" s="108"/>
      <c r="JVN68" s="108"/>
      <c r="JVO68" s="108"/>
      <c r="JVP68" s="108"/>
      <c r="JVQ68" s="108"/>
      <c r="JVR68" s="108"/>
      <c r="JVS68" s="108"/>
      <c r="JVT68" s="108"/>
      <c r="JVU68" s="108"/>
      <c r="JVV68" s="108"/>
      <c r="JVW68" s="108"/>
      <c r="JVX68" s="108"/>
      <c r="JVY68" s="108"/>
      <c r="JVZ68" s="108"/>
      <c r="JWA68" s="108"/>
      <c r="JWB68" s="108"/>
      <c r="JWC68" s="108"/>
      <c r="JWD68" s="108"/>
      <c r="JWE68" s="108"/>
      <c r="JWF68" s="108"/>
      <c r="JWG68" s="108"/>
      <c r="JWH68" s="108"/>
      <c r="JWI68" s="108"/>
      <c r="JWJ68" s="108"/>
      <c r="JWK68" s="108"/>
      <c r="JWL68" s="108"/>
      <c r="JWM68" s="108"/>
      <c r="JWN68" s="108"/>
      <c r="JWO68" s="108"/>
      <c r="JWP68" s="108"/>
      <c r="JWQ68" s="108"/>
      <c r="JWR68" s="108"/>
      <c r="JWS68" s="108"/>
      <c r="JWT68" s="108"/>
      <c r="JWU68" s="108"/>
      <c r="JWV68" s="108"/>
      <c r="JWW68" s="108"/>
      <c r="JWX68" s="108"/>
      <c r="JWY68" s="108"/>
      <c r="JWZ68" s="108"/>
      <c r="JXA68" s="108"/>
      <c r="JXB68" s="108"/>
      <c r="JXC68" s="108"/>
      <c r="JXD68" s="108"/>
      <c r="JXE68" s="108"/>
      <c r="JXF68" s="108"/>
      <c r="JXG68" s="108"/>
      <c r="JXH68" s="108"/>
      <c r="JXI68" s="108"/>
      <c r="JXJ68" s="108"/>
      <c r="JXK68" s="108"/>
      <c r="JXL68" s="108"/>
      <c r="JXM68" s="108"/>
      <c r="JXN68" s="108"/>
      <c r="JXO68" s="108"/>
      <c r="JXP68" s="108"/>
      <c r="JXQ68" s="108"/>
      <c r="JXR68" s="108"/>
      <c r="JXS68" s="108"/>
      <c r="JXT68" s="108"/>
      <c r="JXU68" s="108"/>
      <c r="JXV68" s="108"/>
      <c r="JXW68" s="108"/>
      <c r="JXX68" s="108"/>
      <c r="JXY68" s="108"/>
      <c r="JXZ68" s="108"/>
      <c r="JYA68" s="108"/>
      <c r="JYB68" s="108"/>
      <c r="JYC68" s="108"/>
      <c r="JYD68" s="108"/>
      <c r="JYE68" s="108"/>
      <c r="JYF68" s="108"/>
      <c r="JYG68" s="108"/>
      <c r="JYH68" s="108"/>
      <c r="JYI68" s="108"/>
      <c r="JYJ68" s="108"/>
      <c r="JYK68" s="108"/>
      <c r="JYL68" s="108"/>
      <c r="JYM68" s="108"/>
      <c r="JYN68" s="108"/>
      <c r="JYO68" s="108"/>
      <c r="JYP68" s="108"/>
      <c r="JYQ68" s="108"/>
      <c r="JYR68" s="108"/>
      <c r="JYS68" s="108"/>
      <c r="JYT68" s="108"/>
      <c r="JYU68" s="108"/>
      <c r="JYV68" s="108"/>
      <c r="JYW68" s="108"/>
      <c r="JYX68" s="108"/>
      <c r="JYY68" s="108"/>
      <c r="JYZ68" s="108"/>
      <c r="JZA68" s="108"/>
      <c r="JZB68" s="108"/>
      <c r="JZC68" s="108"/>
      <c r="JZD68" s="108"/>
      <c r="JZE68" s="108"/>
      <c r="JZF68" s="108"/>
      <c r="JZG68" s="108"/>
      <c r="JZH68" s="108"/>
      <c r="JZI68" s="108"/>
      <c r="JZJ68" s="108"/>
      <c r="JZK68" s="108"/>
      <c r="JZL68" s="108"/>
      <c r="JZM68" s="108"/>
      <c r="JZN68" s="108"/>
      <c r="JZO68" s="108"/>
      <c r="JZP68" s="108"/>
      <c r="JZQ68" s="108"/>
      <c r="JZR68" s="108"/>
      <c r="JZS68" s="108"/>
      <c r="JZT68" s="108"/>
      <c r="JZU68" s="108"/>
      <c r="JZV68" s="108"/>
      <c r="JZW68" s="108"/>
      <c r="JZX68" s="108"/>
      <c r="JZY68" s="108"/>
      <c r="JZZ68" s="108"/>
      <c r="KAA68" s="108"/>
      <c r="KAB68" s="108"/>
      <c r="KAC68" s="108"/>
      <c r="KAD68" s="108"/>
      <c r="KAE68" s="108"/>
      <c r="KAF68" s="108"/>
      <c r="KAG68" s="108"/>
      <c r="KAH68" s="108"/>
      <c r="KAI68" s="108"/>
      <c r="KAJ68" s="108"/>
      <c r="KAK68" s="108"/>
      <c r="KAL68" s="108"/>
      <c r="KAM68" s="108"/>
      <c r="KAN68" s="108"/>
      <c r="KAO68" s="108"/>
      <c r="KAP68" s="108"/>
      <c r="KAQ68" s="108"/>
      <c r="KAR68" s="108"/>
      <c r="KAS68" s="108"/>
      <c r="KAT68" s="108"/>
      <c r="KAU68" s="108"/>
      <c r="KAV68" s="108"/>
      <c r="KAW68" s="108"/>
      <c r="KAX68" s="108"/>
      <c r="KAY68" s="108"/>
      <c r="KAZ68" s="108"/>
      <c r="KBA68" s="108"/>
      <c r="KBB68" s="108"/>
      <c r="KBC68" s="108"/>
      <c r="KBD68" s="108"/>
      <c r="KBE68" s="108"/>
      <c r="KBF68" s="108"/>
      <c r="KBG68" s="108"/>
      <c r="KBH68" s="108"/>
      <c r="KBI68" s="108"/>
      <c r="KBJ68" s="108"/>
      <c r="KBK68" s="108"/>
      <c r="KBL68" s="108"/>
      <c r="KBM68" s="108"/>
      <c r="KBN68" s="108"/>
      <c r="KBO68" s="108"/>
      <c r="KBP68" s="108"/>
      <c r="KBQ68" s="108"/>
      <c r="KBR68" s="108"/>
      <c r="KBS68" s="108"/>
      <c r="KBT68" s="108"/>
      <c r="KBU68" s="108"/>
      <c r="KBV68" s="108"/>
      <c r="KBW68" s="108"/>
      <c r="KBX68" s="108"/>
      <c r="KBY68" s="108"/>
      <c r="KBZ68" s="108"/>
      <c r="KCA68" s="108"/>
      <c r="KCB68" s="108"/>
      <c r="KCC68" s="108"/>
      <c r="KCD68" s="108"/>
      <c r="KCE68" s="108"/>
      <c r="KCF68" s="108"/>
      <c r="KCG68" s="108"/>
      <c r="KCH68" s="108"/>
      <c r="KCI68" s="108"/>
      <c r="KCJ68" s="108"/>
      <c r="KCK68" s="108"/>
      <c r="KCL68" s="108"/>
      <c r="KCM68" s="108"/>
      <c r="KCN68" s="108"/>
      <c r="KCO68" s="108"/>
      <c r="KCP68" s="108"/>
      <c r="KCQ68" s="108"/>
      <c r="KCR68" s="108"/>
      <c r="KCS68" s="108"/>
      <c r="KCT68" s="108"/>
      <c r="KCU68" s="108"/>
      <c r="KCV68" s="108"/>
      <c r="KCW68" s="108"/>
      <c r="KCX68" s="108"/>
      <c r="KCY68" s="108"/>
      <c r="KCZ68" s="108"/>
      <c r="KDA68" s="108"/>
      <c r="KDB68" s="108"/>
      <c r="KDC68" s="108"/>
      <c r="KDD68" s="108"/>
      <c r="KDE68" s="108"/>
      <c r="KDF68" s="108"/>
      <c r="KDG68" s="108"/>
      <c r="KDH68" s="108"/>
      <c r="KDI68" s="108"/>
      <c r="KDJ68" s="108"/>
      <c r="KDK68" s="108"/>
      <c r="KDL68" s="108"/>
      <c r="KDM68" s="108"/>
      <c r="KDN68" s="108"/>
      <c r="KDO68" s="108"/>
      <c r="KDP68" s="108"/>
      <c r="KDQ68" s="108"/>
      <c r="KDR68" s="108"/>
      <c r="KDS68" s="108"/>
      <c r="KDT68" s="108"/>
      <c r="KDU68" s="108"/>
      <c r="KDV68" s="108"/>
      <c r="KDW68" s="108"/>
      <c r="KDX68" s="108"/>
      <c r="KDY68" s="108"/>
      <c r="KDZ68" s="108"/>
      <c r="KEA68" s="108"/>
      <c r="KEB68" s="108"/>
      <c r="KEC68" s="108"/>
      <c r="KED68" s="108"/>
      <c r="KEE68" s="108"/>
      <c r="KEF68" s="108"/>
      <c r="KEG68" s="108"/>
      <c r="KEH68" s="108"/>
      <c r="KEI68" s="108"/>
      <c r="KEJ68" s="108"/>
      <c r="KEK68" s="108"/>
      <c r="KEL68" s="108"/>
      <c r="KEM68" s="108"/>
      <c r="KEN68" s="108"/>
      <c r="KEO68" s="108"/>
      <c r="KEP68" s="108"/>
      <c r="KEQ68" s="108"/>
      <c r="KER68" s="108"/>
      <c r="KES68" s="108"/>
      <c r="KET68" s="108"/>
      <c r="KEU68" s="108"/>
      <c r="KEV68" s="108"/>
      <c r="KEW68" s="108"/>
      <c r="KEX68" s="108"/>
      <c r="KEY68" s="108"/>
      <c r="KEZ68" s="108"/>
      <c r="KFA68" s="108"/>
      <c r="KFB68" s="108"/>
      <c r="KFC68" s="108"/>
      <c r="KFD68" s="108"/>
      <c r="KFE68" s="108"/>
      <c r="KFF68" s="108"/>
      <c r="KFG68" s="108"/>
      <c r="KFH68" s="108"/>
      <c r="KFI68" s="108"/>
      <c r="KFJ68" s="108"/>
      <c r="KFK68" s="108"/>
      <c r="KFL68" s="108"/>
      <c r="KFM68" s="108"/>
      <c r="KFN68" s="108"/>
      <c r="KFO68" s="108"/>
      <c r="KFP68" s="108"/>
      <c r="KFQ68" s="108"/>
      <c r="KFR68" s="108"/>
      <c r="KFS68" s="108"/>
      <c r="KFT68" s="108"/>
      <c r="KFU68" s="108"/>
      <c r="KFV68" s="108"/>
      <c r="KFW68" s="108"/>
      <c r="KFX68" s="108"/>
      <c r="KFY68" s="108"/>
      <c r="KFZ68" s="108"/>
      <c r="KGA68" s="108"/>
      <c r="KGB68" s="108"/>
      <c r="KGC68" s="108"/>
      <c r="KGD68" s="108"/>
      <c r="KGE68" s="108"/>
      <c r="KGF68" s="108"/>
      <c r="KGG68" s="108"/>
      <c r="KGH68" s="108"/>
      <c r="KGI68" s="108"/>
      <c r="KGJ68" s="108"/>
      <c r="KGK68" s="108"/>
      <c r="KGL68" s="108"/>
      <c r="KGM68" s="108"/>
      <c r="KGN68" s="108"/>
      <c r="KGO68" s="108"/>
      <c r="KGP68" s="108"/>
      <c r="KGQ68" s="108"/>
      <c r="KGR68" s="108"/>
      <c r="KGS68" s="108"/>
      <c r="KGT68" s="108"/>
      <c r="KGU68" s="108"/>
      <c r="KGV68" s="108"/>
      <c r="KGW68" s="108"/>
      <c r="KGX68" s="108"/>
      <c r="KGY68" s="108"/>
      <c r="KGZ68" s="108"/>
      <c r="KHA68" s="108"/>
      <c r="KHB68" s="108"/>
      <c r="KHC68" s="108"/>
      <c r="KHD68" s="108"/>
      <c r="KHE68" s="108"/>
      <c r="KHF68" s="108"/>
      <c r="KHG68" s="108"/>
      <c r="KHH68" s="108"/>
      <c r="KHI68" s="108"/>
      <c r="KHJ68" s="108"/>
      <c r="KHK68" s="108"/>
      <c r="KHL68" s="108"/>
      <c r="KHM68" s="108"/>
      <c r="KHN68" s="108"/>
      <c r="KHO68" s="108"/>
      <c r="KHP68" s="108"/>
      <c r="KHQ68" s="108"/>
      <c r="KHR68" s="108"/>
      <c r="KHS68" s="108"/>
      <c r="KHT68" s="108"/>
      <c r="KHU68" s="108"/>
      <c r="KHV68" s="108"/>
      <c r="KHW68" s="108"/>
      <c r="KHX68" s="108"/>
      <c r="KHY68" s="108"/>
      <c r="KHZ68" s="108"/>
      <c r="KIA68" s="108"/>
      <c r="KIB68" s="108"/>
      <c r="KIC68" s="108"/>
      <c r="KID68" s="108"/>
      <c r="KIE68" s="108"/>
      <c r="KIF68" s="108"/>
      <c r="KIG68" s="108"/>
      <c r="KIH68" s="108"/>
      <c r="KII68" s="108"/>
      <c r="KIJ68" s="108"/>
      <c r="KIK68" s="108"/>
      <c r="KIL68" s="108"/>
      <c r="KIM68" s="108"/>
      <c r="KIN68" s="108"/>
      <c r="KIO68" s="108"/>
      <c r="KIP68" s="108"/>
      <c r="KIQ68" s="108"/>
      <c r="KIR68" s="108"/>
      <c r="KIS68" s="108"/>
      <c r="KIT68" s="108"/>
      <c r="KIU68" s="108"/>
      <c r="KIV68" s="108"/>
      <c r="KIW68" s="108"/>
      <c r="KIX68" s="108"/>
      <c r="KIY68" s="108"/>
      <c r="KIZ68" s="108"/>
      <c r="KJA68" s="108"/>
      <c r="KJB68" s="108"/>
      <c r="KJC68" s="108"/>
      <c r="KJD68" s="108"/>
      <c r="KJE68" s="108"/>
      <c r="KJF68" s="108"/>
      <c r="KJG68" s="108"/>
      <c r="KJH68" s="108"/>
      <c r="KJI68" s="108"/>
      <c r="KJJ68" s="108"/>
      <c r="KJK68" s="108"/>
      <c r="KJL68" s="108"/>
      <c r="KJM68" s="108"/>
      <c r="KJN68" s="108"/>
      <c r="KJO68" s="108"/>
      <c r="KJP68" s="108"/>
      <c r="KJQ68" s="108"/>
      <c r="KJR68" s="108"/>
      <c r="KJS68" s="108"/>
      <c r="KJT68" s="108"/>
      <c r="KJU68" s="108"/>
      <c r="KJV68" s="108"/>
      <c r="KJW68" s="108"/>
      <c r="KJX68" s="108"/>
      <c r="KJY68" s="108"/>
      <c r="KJZ68" s="108"/>
      <c r="KKA68" s="108"/>
      <c r="KKB68" s="108"/>
      <c r="KKC68" s="108"/>
      <c r="KKD68" s="108"/>
      <c r="KKE68" s="108"/>
      <c r="KKF68" s="108"/>
      <c r="KKG68" s="108"/>
      <c r="KKH68" s="108"/>
      <c r="KKI68" s="108"/>
      <c r="KKJ68" s="108"/>
      <c r="KKK68" s="108"/>
      <c r="KKL68" s="108"/>
      <c r="KKM68" s="108"/>
      <c r="KKN68" s="108"/>
      <c r="KKO68" s="108"/>
      <c r="KKP68" s="108"/>
      <c r="KKQ68" s="108"/>
      <c r="KKR68" s="108"/>
      <c r="KKS68" s="108"/>
      <c r="KKT68" s="108"/>
      <c r="KKU68" s="108"/>
      <c r="KKV68" s="108"/>
      <c r="KKW68" s="108"/>
      <c r="KKX68" s="108"/>
      <c r="KKY68" s="108"/>
      <c r="KKZ68" s="108"/>
      <c r="KLA68" s="108"/>
      <c r="KLB68" s="108"/>
      <c r="KLC68" s="108"/>
      <c r="KLD68" s="108"/>
      <c r="KLE68" s="108"/>
      <c r="KLF68" s="108"/>
      <c r="KLG68" s="108"/>
      <c r="KLH68" s="108"/>
      <c r="KLI68" s="108"/>
      <c r="KLJ68" s="108"/>
      <c r="KLK68" s="108"/>
      <c r="KLL68" s="108"/>
      <c r="KLM68" s="108"/>
      <c r="KLN68" s="108"/>
      <c r="KLO68" s="108"/>
      <c r="KLP68" s="108"/>
      <c r="KLQ68" s="108"/>
      <c r="KLR68" s="108"/>
      <c r="KLS68" s="108"/>
      <c r="KLT68" s="108"/>
      <c r="KLU68" s="108"/>
      <c r="KLV68" s="108"/>
      <c r="KLW68" s="108"/>
      <c r="KLX68" s="108"/>
      <c r="KLY68" s="108"/>
      <c r="KLZ68" s="108"/>
      <c r="KMA68" s="108"/>
      <c r="KMB68" s="108"/>
      <c r="KMC68" s="108"/>
      <c r="KMD68" s="108"/>
      <c r="KME68" s="108"/>
      <c r="KMF68" s="108"/>
      <c r="KMG68" s="108"/>
      <c r="KMH68" s="108"/>
      <c r="KMI68" s="108"/>
      <c r="KMJ68" s="108"/>
      <c r="KMK68" s="108"/>
      <c r="KML68" s="108"/>
      <c r="KMM68" s="108"/>
      <c r="KMN68" s="108"/>
      <c r="KMO68" s="108"/>
      <c r="KMP68" s="108"/>
      <c r="KMQ68" s="108"/>
      <c r="KMR68" s="108"/>
      <c r="KMS68" s="108"/>
      <c r="KMT68" s="108"/>
      <c r="KMU68" s="108"/>
      <c r="KMV68" s="108"/>
      <c r="KMW68" s="108"/>
      <c r="KMX68" s="108"/>
      <c r="KMY68" s="108"/>
      <c r="KMZ68" s="108"/>
      <c r="KNA68" s="108"/>
      <c r="KNB68" s="108"/>
      <c r="KNC68" s="108"/>
      <c r="KND68" s="108"/>
      <c r="KNE68" s="108"/>
      <c r="KNF68" s="108"/>
      <c r="KNG68" s="108"/>
      <c r="KNH68" s="108"/>
      <c r="KNI68" s="108"/>
      <c r="KNJ68" s="108"/>
      <c r="KNK68" s="108"/>
      <c r="KNL68" s="108"/>
      <c r="KNM68" s="108"/>
      <c r="KNN68" s="108"/>
      <c r="KNO68" s="108"/>
      <c r="KNP68" s="108"/>
      <c r="KNQ68" s="108"/>
      <c r="KNR68" s="108"/>
      <c r="KNS68" s="108"/>
      <c r="KNT68" s="108"/>
      <c r="KNU68" s="108"/>
      <c r="KNV68" s="108"/>
      <c r="KNW68" s="108"/>
      <c r="KNX68" s="108"/>
      <c r="KNY68" s="108"/>
      <c r="KNZ68" s="108"/>
      <c r="KOA68" s="108"/>
      <c r="KOB68" s="108"/>
      <c r="KOC68" s="108"/>
      <c r="KOD68" s="108"/>
      <c r="KOE68" s="108"/>
      <c r="KOF68" s="108"/>
      <c r="KOG68" s="108"/>
      <c r="KOH68" s="108"/>
      <c r="KOI68" s="108"/>
      <c r="KOJ68" s="108"/>
      <c r="KOK68" s="108"/>
      <c r="KOL68" s="108"/>
      <c r="KOM68" s="108"/>
      <c r="KON68" s="108"/>
      <c r="KOO68" s="108"/>
      <c r="KOP68" s="108"/>
      <c r="KOQ68" s="108"/>
      <c r="KOR68" s="108"/>
      <c r="KOS68" s="108"/>
      <c r="KOT68" s="108"/>
      <c r="KOU68" s="108"/>
      <c r="KOV68" s="108"/>
      <c r="KOW68" s="108"/>
      <c r="KOX68" s="108"/>
      <c r="KOY68" s="108"/>
      <c r="KOZ68" s="108"/>
      <c r="KPA68" s="108"/>
      <c r="KPB68" s="108"/>
      <c r="KPC68" s="108"/>
      <c r="KPD68" s="108"/>
      <c r="KPE68" s="108"/>
      <c r="KPF68" s="108"/>
      <c r="KPG68" s="108"/>
      <c r="KPH68" s="108"/>
      <c r="KPI68" s="108"/>
      <c r="KPJ68" s="108"/>
      <c r="KPK68" s="108"/>
      <c r="KPL68" s="108"/>
      <c r="KPM68" s="108"/>
      <c r="KPN68" s="108"/>
      <c r="KPO68" s="108"/>
      <c r="KPP68" s="108"/>
      <c r="KPQ68" s="108"/>
      <c r="KPR68" s="108"/>
      <c r="KPS68" s="108"/>
      <c r="KPT68" s="108"/>
      <c r="KPU68" s="108"/>
      <c r="KPV68" s="108"/>
      <c r="KPW68" s="108"/>
      <c r="KPX68" s="108"/>
      <c r="KPY68" s="108"/>
      <c r="KPZ68" s="108"/>
      <c r="KQA68" s="108"/>
      <c r="KQB68" s="108"/>
      <c r="KQC68" s="108"/>
      <c r="KQD68" s="108"/>
      <c r="KQE68" s="108"/>
      <c r="KQF68" s="108"/>
      <c r="KQG68" s="108"/>
      <c r="KQH68" s="108"/>
      <c r="KQI68" s="108"/>
      <c r="KQJ68" s="108"/>
      <c r="KQK68" s="108"/>
      <c r="KQL68" s="108"/>
      <c r="KQM68" s="108"/>
      <c r="KQN68" s="108"/>
      <c r="KQO68" s="108"/>
      <c r="KQP68" s="108"/>
      <c r="KQQ68" s="108"/>
      <c r="KQR68" s="108"/>
      <c r="KQS68" s="108"/>
      <c r="KQT68" s="108"/>
      <c r="KQU68" s="108"/>
      <c r="KQV68" s="108"/>
      <c r="KQW68" s="108"/>
      <c r="KQX68" s="108"/>
      <c r="KQY68" s="108"/>
      <c r="KQZ68" s="108"/>
      <c r="KRA68" s="108"/>
      <c r="KRB68" s="108"/>
      <c r="KRC68" s="108"/>
      <c r="KRD68" s="108"/>
      <c r="KRE68" s="108"/>
      <c r="KRF68" s="108"/>
      <c r="KRG68" s="108"/>
      <c r="KRH68" s="108"/>
      <c r="KRI68" s="108"/>
      <c r="KRJ68" s="108"/>
      <c r="KRK68" s="108"/>
      <c r="KRL68" s="108"/>
      <c r="KRM68" s="108"/>
      <c r="KRN68" s="108"/>
      <c r="KRO68" s="108"/>
      <c r="KRP68" s="108"/>
      <c r="KRQ68" s="108"/>
      <c r="KRR68" s="108"/>
      <c r="KRS68" s="108"/>
      <c r="KRT68" s="108"/>
      <c r="KRU68" s="108"/>
      <c r="KRV68" s="108"/>
      <c r="KRW68" s="108"/>
      <c r="KRX68" s="108"/>
      <c r="KRY68" s="108"/>
      <c r="KRZ68" s="108"/>
      <c r="KSA68" s="108"/>
      <c r="KSB68" s="108"/>
      <c r="KSC68" s="108"/>
      <c r="KSD68" s="108"/>
      <c r="KSE68" s="108"/>
      <c r="KSF68" s="108"/>
      <c r="KSG68" s="108"/>
      <c r="KSH68" s="108"/>
      <c r="KSI68" s="108"/>
      <c r="KSJ68" s="108"/>
      <c r="KSK68" s="108"/>
      <c r="KSL68" s="108"/>
      <c r="KSM68" s="108"/>
      <c r="KSN68" s="108"/>
      <c r="KSO68" s="108"/>
      <c r="KSP68" s="108"/>
      <c r="KSQ68" s="108"/>
      <c r="KSR68" s="108"/>
      <c r="KSS68" s="108"/>
      <c r="KST68" s="108"/>
      <c r="KSU68" s="108"/>
      <c r="KSV68" s="108"/>
      <c r="KSW68" s="108"/>
      <c r="KSX68" s="108"/>
      <c r="KSY68" s="108"/>
      <c r="KSZ68" s="108"/>
      <c r="KTA68" s="108"/>
      <c r="KTB68" s="108"/>
      <c r="KTC68" s="108"/>
      <c r="KTD68" s="108"/>
      <c r="KTE68" s="108"/>
      <c r="KTF68" s="108"/>
      <c r="KTG68" s="108"/>
      <c r="KTH68" s="108"/>
      <c r="KTI68" s="108"/>
      <c r="KTJ68" s="108"/>
      <c r="KTK68" s="108"/>
      <c r="KTL68" s="108"/>
      <c r="KTM68" s="108"/>
      <c r="KTN68" s="108"/>
      <c r="KTO68" s="108"/>
      <c r="KTP68" s="108"/>
      <c r="KTQ68" s="108"/>
      <c r="KTR68" s="108"/>
      <c r="KTS68" s="108"/>
      <c r="KTT68" s="108"/>
      <c r="KTU68" s="108"/>
      <c r="KTV68" s="108"/>
      <c r="KTW68" s="108"/>
      <c r="KTX68" s="108"/>
      <c r="KTY68" s="108"/>
      <c r="KTZ68" s="108"/>
      <c r="KUA68" s="108"/>
      <c r="KUB68" s="108"/>
      <c r="KUC68" s="108"/>
      <c r="KUD68" s="108"/>
      <c r="KUE68" s="108"/>
      <c r="KUF68" s="108"/>
      <c r="KUG68" s="108"/>
      <c r="KUH68" s="108"/>
      <c r="KUI68" s="108"/>
      <c r="KUJ68" s="108"/>
      <c r="KUK68" s="108"/>
      <c r="KUL68" s="108"/>
      <c r="KUM68" s="108"/>
      <c r="KUN68" s="108"/>
      <c r="KUO68" s="108"/>
      <c r="KUP68" s="108"/>
      <c r="KUQ68" s="108"/>
      <c r="KUR68" s="108"/>
      <c r="KUS68" s="108"/>
      <c r="KUT68" s="108"/>
      <c r="KUU68" s="108"/>
      <c r="KUV68" s="108"/>
      <c r="KUW68" s="108"/>
      <c r="KUX68" s="108"/>
      <c r="KUY68" s="108"/>
      <c r="KUZ68" s="108"/>
      <c r="KVA68" s="108"/>
      <c r="KVB68" s="108"/>
      <c r="KVC68" s="108"/>
      <c r="KVD68" s="108"/>
      <c r="KVE68" s="108"/>
      <c r="KVF68" s="108"/>
      <c r="KVG68" s="108"/>
      <c r="KVH68" s="108"/>
      <c r="KVI68" s="108"/>
      <c r="KVJ68" s="108"/>
      <c r="KVK68" s="108"/>
      <c r="KVL68" s="108"/>
      <c r="KVM68" s="108"/>
      <c r="KVN68" s="108"/>
      <c r="KVO68" s="108"/>
      <c r="KVP68" s="108"/>
      <c r="KVQ68" s="108"/>
      <c r="KVR68" s="108"/>
      <c r="KVS68" s="108"/>
      <c r="KVT68" s="108"/>
      <c r="KVU68" s="108"/>
      <c r="KVV68" s="108"/>
      <c r="KVW68" s="108"/>
      <c r="KVX68" s="108"/>
      <c r="KVY68" s="108"/>
      <c r="KVZ68" s="108"/>
      <c r="KWA68" s="108"/>
      <c r="KWB68" s="108"/>
      <c r="KWC68" s="108"/>
      <c r="KWD68" s="108"/>
      <c r="KWE68" s="108"/>
      <c r="KWF68" s="108"/>
      <c r="KWG68" s="108"/>
      <c r="KWH68" s="108"/>
      <c r="KWI68" s="108"/>
      <c r="KWJ68" s="108"/>
      <c r="KWK68" s="108"/>
      <c r="KWL68" s="108"/>
      <c r="KWM68" s="108"/>
      <c r="KWN68" s="108"/>
      <c r="KWO68" s="108"/>
      <c r="KWP68" s="108"/>
      <c r="KWQ68" s="108"/>
      <c r="KWR68" s="108"/>
      <c r="KWS68" s="108"/>
      <c r="KWT68" s="108"/>
      <c r="KWU68" s="108"/>
      <c r="KWV68" s="108"/>
      <c r="KWW68" s="108"/>
      <c r="KWX68" s="108"/>
      <c r="KWY68" s="108"/>
      <c r="KWZ68" s="108"/>
      <c r="KXA68" s="108"/>
      <c r="KXB68" s="108"/>
      <c r="KXC68" s="108"/>
      <c r="KXD68" s="108"/>
      <c r="KXE68" s="108"/>
      <c r="KXF68" s="108"/>
      <c r="KXG68" s="108"/>
      <c r="KXH68" s="108"/>
      <c r="KXI68" s="108"/>
      <c r="KXJ68" s="108"/>
      <c r="KXK68" s="108"/>
      <c r="KXL68" s="108"/>
      <c r="KXM68" s="108"/>
      <c r="KXN68" s="108"/>
      <c r="KXO68" s="108"/>
      <c r="KXP68" s="108"/>
      <c r="KXQ68" s="108"/>
      <c r="KXR68" s="108"/>
      <c r="KXS68" s="108"/>
      <c r="KXT68" s="108"/>
      <c r="KXU68" s="108"/>
      <c r="KXV68" s="108"/>
      <c r="KXW68" s="108"/>
      <c r="KXX68" s="108"/>
      <c r="KXY68" s="108"/>
      <c r="KXZ68" s="108"/>
      <c r="KYA68" s="108"/>
      <c r="KYB68" s="108"/>
      <c r="KYC68" s="108"/>
      <c r="KYD68" s="108"/>
      <c r="KYE68" s="108"/>
      <c r="KYF68" s="108"/>
      <c r="KYG68" s="108"/>
      <c r="KYH68" s="108"/>
      <c r="KYI68" s="108"/>
      <c r="KYJ68" s="108"/>
      <c r="KYK68" s="108"/>
      <c r="KYL68" s="108"/>
      <c r="KYM68" s="108"/>
      <c r="KYN68" s="108"/>
      <c r="KYO68" s="108"/>
      <c r="KYP68" s="108"/>
      <c r="KYQ68" s="108"/>
      <c r="KYR68" s="108"/>
      <c r="KYS68" s="108"/>
      <c r="KYT68" s="108"/>
      <c r="KYU68" s="108"/>
      <c r="KYV68" s="108"/>
      <c r="KYW68" s="108"/>
      <c r="KYX68" s="108"/>
      <c r="KYY68" s="108"/>
      <c r="KYZ68" s="108"/>
      <c r="KZA68" s="108"/>
      <c r="KZB68" s="108"/>
      <c r="KZC68" s="108"/>
      <c r="KZD68" s="108"/>
      <c r="KZE68" s="108"/>
      <c r="KZF68" s="108"/>
      <c r="KZG68" s="108"/>
      <c r="KZH68" s="108"/>
      <c r="KZI68" s="108"/>
      <c r="KZJ68" s="108"/>
      <c r="KZK68" s="108"/>
      <c r="KZL68" s="108"/>
      <c r="KZM68" s="108"/>
      <c r="KZN68" s="108"/>
      <c r="KZO68" s="108"/>
      <c r="KZP68" s="108"/>
      <c r="KZQ68" s="108"/>
      <c r="KZR68" s="108"/>
      <c r="KZS68" s="108"/>
      <c r="KZT68" s="108"/>
      <c r="KZU68" s="108"/>
      <c r="KZV68" s="108"/>
      <c r="KZW68" s="108"/>
      <c r="KZX68" s="108"/>
      <c r="KZY68" s="108"/>
      <c r="KZZ68" s="108"/>
      <c r="LAA68" s="108"/>
      <c r="LAB68" s="108"/>
      <c r="LAC68" s="108"/>
      <c r="LAD68" s="108"/>
      <c r="LAE68" s="108"/>
      <c r="LAF68" s="108"/>
      <c r="LAG68" s="108"/>
      <c r="LAH68" s="108"/>
      <c r="LAI68" s="108"/>
      <c r="LAJ68" s="108"/>
      <c r="LAK68" s="108"/>
      <c r="LAL68" s="108"/>
      <c r="LAM68" s="108"/>
      <c r="LAN68" s="108"/>
      <c r="LAO68" s="108"/>
      <c r="LAP68" s="108"/>
      <c r="LAQ68" s="108"/>
      <c r="LAR68" s="108"/>
      <c r="LAS68" s="108"/>
      <c r="LAT68" s="108"/>
      <c r="LAU68" s="108"/>
      <c r="LAV68" s="108"/>
      <c r="LAW68" s="108"/>
      <c r="LAX68" s="108"/>
      <c r="LAY68" s="108"/>
      <c r="LAZ68" s="108"/>
      <c r="LBA68" s="108"/>
      <c r="LBB68" s="108"/>
      <c r="LBC68" s="108"/>
      <c r="LBD68" s="108"/>
      <c r="LBE68" s="108"/>
      <c r="LBF68" s="108"/>
      <c r="LBG68" s="108"/>
      <c r="LBH68" s="108"/>
      <c r="LBI68" s="108"/>
      <c r="LBJ68" s="108"/>
      <c r="LBK68" s="108"/>
      <c r="LBL68" s="108"/>
      <c r="LBM68" s="108"/>
      <c r="LBN68" s="108"/>
      <c r="LBO68" s="108"/>
      <c r="LBP68" s="108"/>
      <c r="LBQ68" s="108"/>
      <c r="LBR68" s="108"/>
      <c r="LBS68" s="108"/>
      <c r="LBT68" s="108"/>
      <c r="LBU68" s="108"/>
      <c r="LBV68" s="108"/>
      <c r="LBW68" s="108"/>
      <c r="LBX68" s="108"/>
      <c r="LBY68" s="108"/>
      <c r="LBZ68" s="108"/>
      <c r="LCA68" s="108"/>
      <c r="LCB68" s="108"/>
      <c r="LCC68" s="108"/>
      <c r="LCD68" s="108"/>
      <c r="LCE68" s="108"/>
      <c r="LCF68" s="108"/>
      <c r="LCG68" s="108"/>
      <c r="LCH68" s="108"/>
      <c r="LCI68" s="108"/>
      <c r="LCJ68" s="108"/>
      <c r="LCK68" s="108"/>
      <c r="LCL68" s="108"/>
      <c r="LCM68" s="108"/>
      <c r="LCN68" s="108"/>
      <c r="LCO68" s="108"/>
      <c r="LCP68" s="108"/>
      <c r="LCQ68" s="108"/>
      <c r="LCR68" s="108"/>
      <c r="LCS68" s="108"/>
      <c r="LCT68" s="108"/>
      <c r="LCU68" s="108"/>
      <c r="LCV68" s="108"/>
      <c r="LCW68" s="108"/>
      <c r="LCX68" s="108"/>
      <c r="LCY68" s="108"/>
      <c r="LCZ68" s="108"/>
      <c r="LDA68" s="108"/>
      <c r="LDB68" s="108"/>
      <c r="LDC68" s="108"/>
      <c r="LDD68" s="108"/>
      <c r="LDE68" s="108"/>
      <c r="LDF68" s="108"/>
      <c r="LDG68" s="108"/>
      <c r="LDH68" s="108"/>
      <c r="LDI68" s="108"/>
      <c r="LDJ68" s="108"/>
      <c r="LDK68" s="108"/>
      <c r="LDL68" s="108"/>
      <c r="LDM68" s="108"/>
      <c r="LDN68" s="108"/>
      <c r="LDO68" s="108"/>
      <c r="LDP68" s="108"/>
      <c r="LDQ68" s="108"/>
      <c r="LDR68" s="108"/>
      <c r="LDS68" s="108"/>
      <c r="LDT68" s="108"/>
      <c r="LDU68" s="108"/>
      <c r="LDV68" s="108"/>
      <c r="LDW68" s="108"/>
      <c r="LDX68" s="108"/>
      <c r="LDY68" s="108"/>
      <c r="LDZ68" s="108"/>
      <c r="LEA68" s="108"/>
      <c r="LEB68" s="108"/>
      <c r="LEC68" s="108"/>
      <c r="LED68" s="108"/>
      <c r="LEE68" s="108"/>
      <c r="LEF68" s="108"/>
      <c r="LEG68" s="108"/>
      <c r="LEH68" s="108"/>
      <c r="LEI68" s="108"/>
      <c r="LEJ68" s="108"/>
      <c r="LEK68" s="108"/>
      <c r="LEL68" s="108"/>
      <c r="LEM68" s="108"/>
      <c r="LEN68" s="108"/>
      <c r="LEO68" s="108"/>
      <c r="LEP68" s="108"/>
      <c r="LEQ68" s="108"/>
      <c r="LER68" s="108"/>
      <c r="LES68" s="108"/>
      <c r="LET68" s="108"/>
      <c r="LEU68" s="108"/>
      <c r="LEV68" s="108"/>
      <c r="LEW68" s="108"/>
      <c r="LEX68" s="108"/>
      <c r="LEY68" s="108"/>
      <c r="LEZ68" s="108"/>
      <c r="LFA68" s="108"/>
      <c r="LFB68" s="108"/>
      <c r="LFC68" s="108"/>
      <c r="LFD68" s="108"/>
      <c r="LFE68" s="108"/>
      <c r="LFF68" s="108"/>
      <c r="LFG68" s="108"/>
      <c r="LFH68" s="108"/>
      <c r="LFI68" s="108"/>
      <c r="LFJ68" s="108"/>
      <c r="LFK68" s="108"/>
      <c r="LFL68" s="108"/>
      <c r="LFM68" s="108"/>
      <c r="LFN68" s="108"/>
      <c r="LFO68" s="108"/>
      <c r="LFP68" s="108"/>
      <c r="LFQ68" s="108"/>
      <c r="LFR68" s="108"/>
      <c r="LFS68" s="108"/>
      <c r="LFT68" s="108"/>
      <c r="LFU68" s="108"/>
      <c r="LFV68" s="108"/>
      <c r="LFW68" s="108"/>
      <c r="LFX68" s="108"/>
      <c r="LFY68" s="108"/>
      <c r="LFZ68" s="108"/>
      <c r="LGA68" s="108"/>
      <c r="LGB68" s="108"/>
      <c r="LGC68" s="108"/>
      <c r="LGD68" s="108"/>
      <c r="LGE68" s="108"/>
      <c r="LGF68" s="108"/>
      <c r="LGG68" s="108"/>
      <c r="LGH68" s="108"/>
      <c r="LGI68" s="108"/>
      <c r="LGJ68" s="108"/>
      <c r="LGK68" s="108"/>
      <c r="LGL68" s="108"/>
      <c r="LGM68" s="108"/>
      <c r="LGN68" s="108"/>
      <c r="LGO68" s="108"/>
      <c r="LGP68" s="108"/>
      <c r="LGQ68" s="108"/>
      <c r="LGR68" s="108"/>
      <c r="LGS68" s="108"/>
      <c r="LGT68" s="108"/>
      <c r="LGU68" s="108"/>
      <c r="LGV68" s="108"/>
      <c r="LGW68" s="108"/>
      <c r="LGX68" s="108"/>
      <c r="LGY68" s="108"/>
      <c r="LGZ68" s="108"/>
      <c r="LHA68" s="108"/>
      <c r="LHB68" s="108"/>
      <c r="LHC68" s="108"/>
      <c r="LHD68" s="108"/>
      <c r="LHE68" s="108"/>
      <c r="LHF68" s="108"/>
      <c r="LHG68" s="108"/>
      <c r="LHH68" s="108"/>
      <c r="LHI68" s="108"/>
      <c r="LHJ68" s="108"/>
      <c r="LHK68" s="108"/>
      <c r="LHL68" s="108"/>
      <c r="LHM68" s="108"/>
      <c r="LHN68" s="108"/>
      <c r="LHO68" s="108"/>
      <c r="LHP68" s="108"/>
      <c r="LHQ68" s="108"/>
      <c r="LHR68" s="108"/>
      <c r="LHS68" s="108"/>
      <c r="LHT68" s="108"/>
      <c r="LHU68" s="108"/>
      <c r="LHV68" s="108"/>
      <c r="LHW68" s="108"/>
      <c r="LHX68" s="108"/>
      <c r="LHY68" s="108"/>
      <c r="LHZ68" s="108"/>
      <c r="LIA68" s="108"/>
      <c r="LIB68" s="108"/>
      <c r="LIC68" s="108"/>
      <c r="LID68" s="108"/>
      <c r="LIE68" s="108"/>
      <c r="LIF68" s="108"/>
      <c r="LIG68" s="108"/>
      <c r="LIH68" s="108"/>
      <c r="LII68" s="108"/>
      <c r="LIJ68" s="108"/>
      <c r="LIK68" s="108"/>
      <c r="LIL68" s="108"/>
      <c r="LIM68" s="108"/>
      <c r="LIN68" s="108"/>
      <c r="LIO68" s="108"/>
      <c r="LIP68" s="108"/>
      <c r="LIQ68" s="108"/>
      <c r="LIR68" s="108"/>
      <c r="LIS68" s="108"/>
      <c r="LIT68" s="108"/>
      <c r="LIU68" s="108"/>
      <c r="LIV68" s="108"/>
      <c r="LIW68" s="108"/>
      <c r="LIX68" s="108"/>
      <c r="LIY68" s="108"/>
      <c r="LIZ68" s="108"/>
      <c r="LJA68" s="108"/>
      <c r="LJB68" s="108"/>
      <c r="LJC68" s="108"/>
      <c r="LJD68" s="108"/>
      <c r="LJE68" s="108"/>
      <c r="LJF68" s="108"/>
      <c r="LJG68" s="108"/>
      <c r="LJH68" s="108"/>
      <c r="LJI68" s="108"/>
      <c r="LJJ68" s="108"/>
      <c r="LJK68" s="108"/>
      <c r="LJL68" s="108"/>
      <c r="LJM68" s="108"/>
      <c r="LJN68" s="108"/>
      <c r="LJO68" s="108"/>
      <c r="LJP68" s="108"/>
      <c r="LJQ68" s="108"/>
      <c r="LJR68" s="108"/>
      <c r="LJS68" s="108"/>
      <c r="LJT68" s="108"/>
      <c r="LJU68" s="108"/>
      <c r="LJV68" s="108"/>
      <c r="LJW68" s="108"/>
      <c r="LJX68" s="108"/>
      <c r="LJY68" s="108"/>
      <c r="LJZ68" s="108"/>
      <c r="LKA68" s="108"/>
      <c r="LKB68" s="108"/>
      <c r="LKC68" s="108"/>
      <c r="LKD68" s="108"/>
      <c r="LKE68" s="108"/>
      <c r="LKF68" s="108"/>
      <c r="LKG68" s="108"/>
      <c r="LKH68" s="108"/>
      <c r="LKI68" s="108"/>
      <c r="LKJ68" s="108"/>
      <c r="LKK68" s="108"/>
      <c r="LKL68" s="108"/>
      <c r="LKM68" s="108"/>
      <c r="LKN68" s="108"/>
      <c r="LKO68" s="108"/>
      <c r="LKP68" s="108"/>
      <c r="LKQ68" s="108"/>
      <c r="LKR68" s="108"/>
      <c r="LKS68" s="108"/>
      <c r="LKT68" s="108"/>
      <c r="LKU68" s="108"/>
      <c r="LKV68" s="108"/>
      <c r="LKW68" s="108"/>
      <c r="LKX68" s="108"/>
      <c r="LKY68" s="108"/>
      <c r="LKZ68" s="108"/>
      <c r="LLA68" s="108"/>
      <c r="LLB68" s="108"/>
      <c r="LLC68" s="108"/>
      <c r="LLD68" s="108"/>
      <c r="LLE68" s="108"/>
      <c r="LLF68" s="108"/>
      <c r="LLG68" s="108"/>
      <c r="LLH68" s="108"/>
      <c r="LLI68" s="108"/>
      <c r="LLJ68" s="108"/>
      <c r="LLK68" s="108"/>
      <c r="LLL68" s="108"/>
      <c r="LLM68" s="108"/>
      <c r="LLN68" s="108"/>
      <c r="LLO68" s="108"/>
      <c r="LLP68" s="108"/>
      <c r="LLQ68" s="108"/>
      <c r="LLR68" s="108"/>
      <c r="LLS68" s="108"/>
      <c r="LLT68" s="108"/>
      <c r="LLU68" s="108"/>
      <c r="LLV68" s="108"/>
      <c r="LLW68" s="108"/>
      <c r="LLX68" s="108"/>
      <c r="LLY68" s="108"/>
      <c r="LLZ68" s="108"/>
      <c r="LMA68" s="108"/>
      <c r="LMB68" s="108"/>
      <c r="LMC68" s="108"/>
      <c r="LMD68" s="108"/>
      <c r="LME68" s="108"/>
      <c r="LMF68" s="108"/>
      <c r="LMG68" s="108"/>
      <c r="LMH68" s="108"/>
      <c r="LMI68" s="108"/>
      <c r="LMJ68" s="108"/>
      <c r="LMK68" s="108"/>
      <c r="LML68" s="108"/>
      <c r="LMM68" s="108"/>
      <c r="LMN68" s="108"/>
      <c r="LMO68" s="108"/>
      <c r="LMP68" s="108"/>
      <c r="LMQ68" s="108"/>
      <c r="LMR68" s="108"/>
      <c r="LMS68" s="108"/>
      <c r="LMT68" s="108"/>
      <c r="LMU68" s="108"/>
      <c r="LMV68" s="108"/>
      <c r="LMW68" s="108"/>
      <c r="LMX68" s="108"/>
      <c r="LMY68" s="108"/>
      <c r="LMZ68" s="108"/>
      <c r="LNA68" s="108"/>
      <c r="LNB68" s="108"/>
      <c r="LNC68" s="108"/>
      <c r="LND68" s="108"/>
      <c r="LNE68" s="108"/>
      <c r="LNF68" s="108"/>
      <c r="LNG68" s="108"/>
      <c r="LNH68" s="108"/>
      <c r="LNI68" s="108"/>
      <c r="LNJ68" s="108"/>
      <c r="LNK68" s="108"/>
      <c r="LNL68" s="108"/>
      <c r="LNM68" s="108"/>
      <c r="LNN68" s="108"/>
      <c r="LNO68" s="108"/>
      <c r="LNP68" s="108"/>
      <c r="LNQ68" s="108"/>
      <c r="LNR68" s="108"/>
      <c r="LNS68" s="108"/>
      <c r="LNT68" s="108"/>
      <c r="LNU68" s="108"/>
      <c r="LNV68" s="108"/>
      <c r="LNW68" s="108"/>
      <c r="LNX68" s="108"/>
      <c r="LNY68" s="108"/>
      <c r="LNZ68" s="108"/>
      <c r="LOA68" s="108"/>
      <c r="LOB68" s="108"/>
      <c r="LOC68" s="108"/>
      <c r="LOD68" s="108"/>
      <c r="LOE68" s="108"/>
      <c r="LOF68" s="108"/>
      <c r="LOG68" s="108"/>
      <c r="LOH68" s="108"/>
      <c r="LOI68" s="108"/>
      <c r="LOJ68" s="108"/>
      <c r="LOK68" s="108"/>
      <c r="LOL68" s="108"/>
      <c r="LOM68" s="108"/>
      <c r="LON68" s="108"/>
      <c r="LOO68" s="108"/>
      <c r="LOP68" s="108"/>
      <c r="LOQ68" s="108"/>
      <c r="LOR68" s="108"/>
      <c r="LOS68" s="108"/>
      <c r="LOT68" s="108"/>
      <c r="LOU68" s="108"/>
      <c r="LOV68" s="108"/>
      <c r="LOW68" s="108"/>
      <c r="LOX68" s="108"/>
      <c r="LOY68" s="108"/>
      <c r="LOZ68" s="108"/>
      <c r="LPA68" s="108"/>
      <c r="LPB68" s="108"/>
      <c r="LPC68" s="108"/>
      <c r="LPD68" s="108"/>
      <c r="LPE68" s="108"/>
      <c r="LPF68" s="108"/>
      <c r="LPG68" s="108"/>
      <c r="LPH68" s="108"/>
      <c r="LPI68" s="108"/>
      <c r="LPJ68" s="108"/>
      <c r="LPK68" s="108"/>
      <c r="LPL68" s="108"/>
      <c r="LPM68" s="108"/>
      <c r="LPN68" s="108"/>
      <c r="LPO68" s="108"/>
      <c r="LPP68" s="108"/>
      <c r="LPQ68" s="108"/>
      <c r="LPR68" s="108"/>
      <c r="LPS68" s="108"/>
      <c r="LPT68" s="108"/>
      <c r="LPU68" s="108"/>
      <c r="LPV68" s="108"/>
      <c r="LPW68" s="108"/>
      <c r="LPX68" s="108"/>
      <c r="LPY68" s="108"/>
      <c r="LPZ68" s="108"/>
      <c r="LQA68" s="108"/>
      <c r="LQB68" s="108"/>
      <c r="LQC68" s="108"/>
      <c r="LQD68" s="108"/>
      <c r="LQE68" s="108"/>
      <c r="LQF68" s="108"/>
      <c r="LQG68" s="108"/>
      <c r="LQH68" s="108"/>
      <c r="LQI68" s="108"/>
      <c r="LQJ68" s="108"/>
      <c r="LQK68" s="108"/>
      <c r="LQL68" s="108"/>
      <c r="LQM68" s="108"/>
      <c r="LQN68" s="108"/>
      <c r="LQO68" s="108"/>
      <c r="LQP68" s="108"/>
      <c r="LQQ68" s="108"/>
      <c r="LQR68" s="108"/>
      <c r="LQS68" s="108"/>
      <c r="LQT68" s="108"/>
      <c r="LQU68" s="108"/>
      <c r="LQV68" s="108"/>
      <c r="LQW68" s="108"/>
      <c r="LQX68" s="108"/>
      <c r="LQY68" s="108"/>
      <c r="LQZ68" s="108"/>
      <c r="LRA68" s="108"/>
      <c r="LRB68" s="108"/>
      <c r="LRC68" s="108"/>
      <c r="LRD68" s="108"/>
      <c r="LRE68" s="108"/>
      <c r="LRF68" s="108"/>
      <c r="LRG68" s="108"/>
      <c r="LRH68" s="108"/>
      <c r="LRI68" s="108"/>
      <c r="LRJ68" s="108"/>
      <c r="LRK68" s="108"/>
      <c r="LRL68" s="108"/>
      <c r="LRM68" s="108"/>
      <c r="LRN68" s="108"/>
      <c r="LRO68" s="108"/>
      <c r="LRP68" s="108"/>
      <c r="LRQ68" s="108"/>
      <c r="LRR68" s="108"/>
      <c r="LRS68" s="108"/>
      <c r="LRT68" s="108"/>
      <c r="LRU68" s="108"/>
      <c r="LRV68" s="108"/>
      <c r="LRW68" s="108"/>
      <c r="LRX68" s="108"/>
      <c r="LRY68" s="108"/>
      <c r="LRZ68" s="108"/>
      <c r="LSA68" s="108"/>
      <c r="LSB68" s="108"/>
      <c r="LSC68" s="108"/>
      <c r="LSD68" s="108"/>
      <c r="LSE68" s="108"/>
      <c r="LSF68" s="108"/>
      <c r="LSG68" s="108"/>
      <c r="LSH68" s="108"/>
      <c r="LSI68" s="108"/>
      <c r="LSJ68" s="108"/>
      <c r="LSK68" s="108"/>
      <c r="LSL68" s="108"/>
      <c r="LSM68" s="108"/>
      <c r="LSN68" s="108"/>
      <c r="LSO68" s="108"/>
      <c r="LSP68" s="108"/>
      <c r="LSQ68" s="108"/>
      <c r="LSR68" s="108"/>
      <c r="LSS68" s="108"/>
      <c r="LST68" s="108"/>
      <c r="LSU68" s="108"/>
      <c r="LSV68" s="108"/>
      <c r="LSW68" s="108"/>
      <c r="LSX68" s="108"/>
      <c r="LSY68" s="108"/>
      <c r="LSZ68" s="108"/>
      <c r="LTA68" s="108"/>
      <c r="LTB68" s="108"/>
      <c r="LTC68" s="108"/>
      <c r="LTD68" s="108"/>
      <c r="LTE68" s="108"/>
      <c r="LTF68" s="108"/>
      <c r="LTG68" s="108"/>
      <c r="LTH68" s="108"/>
      <c r="LTI68" s="108"/>
      <c r="LTJ68" s="108"/>
      <c r="LTK68" s="108"/>
      <c r="LTL68" s="108"/>
      <c r="LTM68" s="108"/>
      <c r="LTN68" s="108"/>
      <c r="LTO68" s="108"/>
      <c r="LTP68" s="108"/>
      <c r="LTQ68" s="108"/>
      <c r="LTR68" s="108"/>
      <c r="LTS68" s="108"/>
      <c r="LTT68" s="108"/>
      <c r="LTU68" s="108"/>
      <c r="LTV68" s="108"/>
      <c r="LTW68" s="108"/>
      <c r="LTX68" s="108"/>
      <c r="LTY68" s="108"/>
      <c r="LTZ68" s="108"/>
      <c r="LUA68" s="108"/>
      <c r="LUB68" s="108"/>
      <c r="LUC68" s="108"/>
      <c r="LUD68" s="108"/>
      <c r="LUE68" s="108"/>
      <c r="LUF68" s="108"/>
      <c r="LUG68" s="108"/>
      <c r="LUH68" s="108"/>
      <c r="LUI68" s="108"/>
      <c r="LUJ68" s="108"/>
      <c r="LUK68" s="108"/>
      <c r="LUL68" s="108"/>
      <c r="LUM68" s="108"/>
      <c r="LUN68" s="108"/>
      <c r="LUO68" s="108"/>
      <c r="LUP68" s="108"/>
      <c r="LUQ68" s="108"/>
      <c r="LUR68" s="108"/>
      <c r="LUS68" s="108"/>
      <c r="LUT68" s="108"/>
      <c r="LUU68" s="108"/>
      <c r="LUV68" s="108"/>
      <c r="LUW68" s="108"/>
      <c r="LUX68" s="108"/>
      <c r="LUY68" s="108"/>
      <c r="LUZ68" s="108"/>
      <c r="LVA68" s="108"/>
      <c r="LVB68" s="108"/>
      <c r="LVC68" s="108"/>
      <c r="LVD68" s="108"/>
      <c r="LVE68" s="108"/>
      <c r="LVF68" s="108"/>
      <c r="LVG68" s="108"/>
      <c r="LVH68" s="108"/>
      <c r="LVI68" s="108"/>
      <c r="LVJ68" s="108"/>
      <c r="LVK68" s="108"/>
      <c r="LVL68" s="108"/>
      <c r="LVM68" s="108"/>
      <c r="LVN68" s="108"/>
      <c r="LVO68" s="108"/>
      <c r="LVP68" s="108"/>
      <c r="LVQ68" s="108"/>
      <c r="LVR68" s="108"/>
      <c r="LVS68" s="108"/>
      <c r="LVT68" s="108"/>
      <c r="LVU68" s="108"/>
      <c r="LVV68" s="108"/>
      <c r="LVW68" s="108"/>
      <c r="LVX68" s="108"/>
      <c r="LVY68" s="108"/>
      <c r="LVZ68" s="108"/>
      <c r="LWA68" s="108"/>
      <c r="LWB68" s="108"/>
      <c r="LWC68" s="108"/>
      <c r="LWD68" s="108"/>
      <c r="LWE68" s="108"/>
      <c r="LWF68" s="108"/>
      <c r="LWG68" s="108"/>
      <c r="LWH68" s="108"/>
      <c r="LWI68" s="108"/>
      <c r="LWJ68" s="108"/>
      <c r="LWK68" s="108"/>
      <c r="LWL68" s="108"/>
      <c r="LWM68" s="108"/>
      <c r="LWN68" s="108"/>
      <c r="LWO68" s="108"/>
      <c r="LWP68" s="108"/>
      <c r="LWQ68" s="108"/>
      <c r="LWR68" s="108"/>
      <c r="LWS68" s="108"/>
      <c r="LWT68" s="108"/>
      <c r="LWU68" s="108"/>
      <c r="LWV68" s="108"/>
      <c r="LWW68" s="108"/>
      <c r="LWX68" s="108"/>
      <c r="LWY68" s="108"/>
      <c r="LWZ68" s="108"/>
      <c r="LXA68" s="108"/>
      <c r="LXB68" s="108"/>
      <c r="LXC68" s="108"/>
      <c r="LXD68" s="108"/>
      <c r="LXE68" s="108"/>
      <c r="LXF68" s="108"/>
      <c r="LXG68" s="108"/>
      <c r="LXH68" s="108"/>
      <c r="LXI68" s="108"/>
      <c r="LXJ68" s="108"/>
      <c r="LXK68" s="108"/>
      <c r="LXL68" s="108"/>
      <c r="LXM68" s="108"/>
      <c r="LXN68" s="108"/>
      <c r="LXO68" s="108"/>
      <c r="LXP68" s="108"/>
      <c r="LXQ68" s="108"/>
      <c r="LXR68" s="108"/>
      <c r="LXS68" s="108"/>
      <c r="LXT68" s="108"/>
      <c r="LXU68" s="108"/>
      <c r="LXV68" s="108"/>
      <c r="LXW68" s="108"/>
      <c r="LXX68" s="108"/>
      <c r="LXY68" s="108"/>
      <c r="LXZ68" s="108"/>
      <c r="LYA68" s="108"/>
      <c r="LYB68" s="108"/>
      <c r="LYC68" s="108"/>
      <c r="LYD68" s="108"/>
      <c r="LYE68" s="108"/>
      <c r="LYF68" s="108"/>
      <c r="LYG68" s="108"/>
      <c r="LYH68" s="108"/>
      <c r="LYI68" s="108"/>
      <c r="LYJ68" s="108"/>
      <c r="LYK68" s="108"/>
      <c r="LYL68" s="108"/>
      <c r="LYM68" s="108"/>
      <c r="LYN68" s="108"/>
      <c r="LYO68" s="108"/>
      <c r="LYP68" s="108"/>
      <c r="LYQ68" s="108"/>
      <c r="LYR68" s="108"/>
      <c r="LYS68" s="108"/>
      <c r="LYT68" s="108"/>
      <c r="LYU68" s="108"/>
      <c r="LYV68" s="108"/>
      <c r="LYW68" s="108"/>
      <c r="LYX68" s="108"/>
      <c r="LYY68" s="108"/>
      <c r="LYZ68" s="108"/>
      <c r="LZA68" s="108"/>
      <c r="LZB68" s="108"/>
      <c r="LZC68" s="108"/>
      <c r="LZD68" s="108"/>
      <c r="LZE68" s="108"/>
      <c r="LZF68" s="108"/>
      <c r="LZG68" s="108"/>
      <c r="LZH68" s="108"/>
      <c r="LZI68" s="108"/>
      <c r="LZJ68" s="108"/>
      <c r="LZK68" s="108"/>
      <c r="LZL68" s="108"/>
      <c r="LZM68" s="108"/>
      <c r="LZN68" s="108"/>
      <c r="LZO68" s="108"/>
      <c r="LZP68" s="108"/>
      <c r="LZQ68" s="108"/>
      <c r="LZR68" s="108"/>
      <c r="LZS68" s="108"/>
      <c r="LZT68" s="108"/>
      <c r="LZU68" s="108"/>
      <c r="LZV68" s="108"/>
      <c r="LZW68" s="108"/>
      <c r="LZX68" s="108"/>
      <c r="LZY68" s="108"/>
      <c r="LZZ68" s="108"/>
      <c r="MAA68" s="108"/>
      <c r="MAB68" s="108"/>
      <c r="MAC68" s="108"/>
      <c r="MAD68" s="108"/>
      <c r="MAE68" s="108"/>
      <c r="MAF68" s="108"/>
      <c r="MAG68" s="108"/>
      <c r="MAH68" s="108"/>
      <c r="MAI68" s="108"/>
      <c r="MAJ68" s="108"/>
      <c r="MAK68" s="108"/>
      <c r="MAL68" s="108"/>
      <c r="MAM68" s="108"/>
      <c r="MAN68" s="108"/>
      <c r="MAO68" s="108"/>
      <c r="MAP68" s="108"/>
      <c r="MAQ68" s="108"/>
      <c r="MAR68" s="108"/>
      <c r="MAS68" s="108"/>
      <c r="MAT68" s="108"/>
      <c r="MAU68" s="108"/>
      <c r="MAV68" s="108"/>
      <c r="MAW68" s="108"/>
      <c r="MAX68" s="108"/>
      <c r="MAY68" s="108"/>
      <c r="MAZ68" s="108"/>
      <c r="MBA68" s="108"/>
      <c r="MBB68" s="108"/>
      <c r="MBC68" s="108"/>
      <c r="MBD68" s="108"/>
      <c r="MBE68" s="108"/>
      <c r="MBF68" s="108"/>
      <c r="MBG68" s="108"/>
      <c r="MBH68" s="108"/>
      <c r="MBI68" s="108"/>
      <c r="MBJ68" s="108"/>
      <c r="MBK68" s="108"/>
      <c r="MBL68" s="108"/>
      <c r="MBM68" s="108"/>
      <c r="MBN68" s="108"/>
      <c r="MBO68" s="108"/>
      <c r="MBP68" s="108"/>
      <c r="MBQ68" s="108"/>
      <c r="MBR68" s="108"/>
      <c r="MBS68" s="108"/>
      <c r="MBT68" s="108"/>
      <c r="MBU68" s="108"/>
      <c r="MBV68" s="108"/>
      <c r="MBW68" s="108"/>
      <c r="MBX68" s="108"/>
      <c r="MBY68" s="108"/>
      <c r="MBZ68" s="108"/>
      <c r="MCA68" s="108"/>
      <c r="MCB68" s="108"/>
      <c r="MCC68" s="108"/>
      <c r="MCD68" s="108"/>
      <c r="MCE68" s="108"/>
      <c r="MCF68" s="108"/>
      <c r="MCG68" s="108"/>
      <c r="MCH68" s="108"/>
      <c r="MCI68" s="108"/>
      <c r="MCJ68" s="108"/>
      <c r="MCK68" s="108"/>
      <c r="MCL68" s="108"/>
      <c r="MCM68" s="108"/>
      <c r="MCN68" s="108"/>
      <c r="MCO68" s="108"/>
      <c r="MCP68" s="108"/>
      <c r="MCQ68" s="108"/>
      <c r="MCR68" s="108"/>
      <c r="MCS68" s="108"/>
      <c r="MCT68" s="108"/>
      <c r="MCU68" s="108"/>
      <c r="MCV68" s="108"/>
      <c r="MCW68" s="108"/>
      <c r="MCX68" s="108"/>
      <c r="MCY68" s="108"/>
      <c r="MCZ68" s="108"/>
      <c r="MDA68" s="108"/>
      <c r="MDB68" s="108"/>
      <c r="MDC68" s="108"/>
      <c r="MDD68" s="108"/>
      <c r="MDE68" s="108"/>
      <c r="MDF68" s="108"/>
      <c r="MDG68" s="108"/>
      <c r="MDH68" s="108"/>
      <c r="MDI68" s="108"/>
      <c r="MDJ68" s="108"/>
      <c r="MDK68" s="108"/>
      <c r="MDL68" s="108"/>
      <c r="MDM68" s="108"/>
      <c r="MDN68" s="108"/>
      <c r="MDO68" s="108"/>
      <c r="MDP68" s="108"/>
      <c r="MDQ68" s="108"/>
      <c r="MDR68" s="108"/>
      <c r="MDS68" s="108"/>
      <c r="MDT68" s="108"/>
      <c r="MDU68" s="108"/>
      <c r="MDV68" s="108"/>
      <c r="MDW68" s="108"/>
      <c r="MDX68" s="108"/>
      <c r="MDY68" s="108"/>
      <c r="MDZ68" s="108"/>
      <c r="MEA68" s="108"/>
      <c r="MEB68" s="108"/>
      <c r="MEC68" s="108"/>
      <c r="MED68" s="108"/>
      <c r="MEE68" s="108"/>
      <c r="MEF68" s="108"/>
      <c r="MEG68" s="108"/>
      <c r="MEH68" s="108"/>
      <c r="MEI68" s="108"/>
      <c r="MEJ68" s="108"/>
      <c r="MEK68" s="108"/>
      <c r="MEL68" s="108"/>
      <c r="MEM68" s="108"/>
      <c r="MEN68" s="108"/>
      <c r="MEO68" s="108"/>
      <c r="MEP68" s="108"/>
      <c r="MEQ68" s="108"/>
      <c r="MER68" s="108"/>
      <c r="MES68" s="108"/>
      <c r="MET68" s="108"/>
      <c r="MEU68" s="108"/>
      <c r="MEV68" s="108"/>
      <c r="MEW68" s="108"/>
      <c r="MEX68" s="108"/>
      <c r="MEY68" s="108"/>
      <c r="MEZ68" s="108"/>
      <c r="MFA68" s="108"/>
      <c r="MFB68" s="108"/>
      <c r="MFC68" s="108"/>
      <c r="MFD68" s="108"/>
      <c r="MFE68" s="108"/>
      <c r="MFF68" s="108"/>
      <c r="MFG68" s="108"/>
      <c r="MFH68" s="108"/>
      <c r="MFI68" s="108"/>
      <c r="MFJ68" s="108"/>
      <c r="MFK68" s="108"/>
      <c r="MFL68" s="108"/>
      <c r="MFM68" s="108"/>
      <c r="MFN68" s="108"/>
      <c r="MFO68" s="108"/>
      <c r="MFP68" s="108"/>
      <c r="MFQ68" s="108"/>
      <c r="MFR68" s="108"/>
      <c r="MFS68" s="108"/>
      <c r="MFT68" s="108"/>
      <c r="MFU68" s="108"/>
      <c r="MFV68" s="108"/>
      <c r="MFW68" s="108"/>
      <c r="MFX68" s="108"/>
      <c r="MFY68" s="108"/>
      <c r="MFZ68" s="108"/>
      <c r="MGA68" s="108"/>
      <c r="MGB68" s="108"/>
      <c r="MGC68" s="108"/>
      <c r="MGD68" s="108"/>
      <c r="MGE68" s="108"/>
      <c r="MGF68" s="108"/>
      <c r="MGG68" s="108"/>
      <c r="MGH68" s="108"/>
      <c r="MGI68" s="108"/>
      <c r="MGJ68" s="108"/>
      <c r="MGK68" s="108"/>
      <c r="MGL68" s="108"/>
      <c r="MGM68" s="108"/>
      <c r="MGN68" s="108"/>
      <c r="MGO68" s="108"/>
      <c r="MGP68" s="108"/>
      <c r="MGQ68" s="108"/>
      <c r="MGR68" s="108"/>
      <c r="MGS68" s="108"/>
      <c r="MGT68" s="108"/>
      <c r="MGU68" s="108"/>
      <c r="MGV68" s="108"/>
      <c r="MGW68" s="108"/>
      <c r="MGX68" s="108"/>
      <c r="MGY68" s="108"/>
      <c r="MGZ68" s="108"/>
      <c r="MHA68" s="108"/>
      <c r="MHB68" s="108"/>
      <c r="MHC68" s="108"/>
      <c r="MHD68" s="108"/>
      <c r="MHE68" s="108"/>
      <c r="MHF68" s="108"/>
      <c r="MHG68" s="108"/>
      <c r="MHH68" s="108"/>
      <c r="MHI68" s="108"/>
      <c r="MHJ68" s="108"/>
      <c r="MHK68" s="108"/>
      <c r="MHL68" s="108"/>
      <c r="MHM68" s="108"/>
      <c r="MHN68" s="108"/>
      <c r="MHO68" s="108"/>
      <c r="MHP68" s="108"/>
      <c r="MHQ68" s="108"/>
      <c r="MHR68" s="108"/>
      <c r="MHS68" s="108"/>
      <c r="MHT68" s="108"/>
      <c r="MHU68" s="108"/>
      <c r="MHV68" s="108"/>
      <c r="MHW68" s="108"/>
      <c r="MHX68" s="108"/>
      <c r="MHY68" s="108"/>
      <c r="MHZ68" s="108"/>
      <c r="MIA68" s="108"/>
      <c r="MIB68" s="108"/>
      <c r="MIC68" s="108"/>
      <c r="MID68" s="108"/>
      <c r="MIE68" s="108"/>
      <c r="MIF68" s="108"/>
      <c r="MIG68" s="108"/>
      <c r="MIH68" s="108"/>
      <c r="MII68" s="108"/>
      <c r="MIJ68" s="108"/>
      <c r="MIK68" s="108"/>
      <c r="MIL68" s="108"/>
      <c r="MIM68" s="108"/>
      <c r="MIN68" s="108"/>
      <c r="MIO68" s="108"/>
      <c r="MIP68" s="108"/>
      <c r="MIQ68" s="108"/>
      <c r="MIR68" s="108"/>
      <c r="MIS68" s="108"/>
      <c r="MIT68" s="108"/>
      <c r="MIU68" s="108"/>
      <c r="MIV68" s="108"/>
      <c r="MIW68" s="108"/>
      <c r="MIX68" s="108"/>
      <c r="MIY68" s="108"/>
      <c r="MIZ68" s="108"/>
      <c r="MJA68" s="108"/>
      <c r="MJB68" s="108"/>
      <c r="MJC68" s="108"/>
      <c r="MJD68" s="108"/>
      <c r="MJE68" s="108"/>
      <c r="MJF68" s="108"/>
      <c r="MJG68" s="108"/>
      <c r="MJH68" s="108"/>
      <c r="MJI68" s="108"/>
      <c r="MJJ68" s="108"/>
      <c r="MJK68" s="108"/>
      <c r="MJL68" s="108"/>
      <c r="MJM68" s="108"/>
      <c r="MJN68" s="108"/>
      <c r="MJO68" s="108"/>
      <c r="MJP68" s="108"/>
      <c r="MJQ68" s="108"/>
      <c r="MJR68" s="108"/>
      <c r="MJS68" s="108"/>
      <c r="MJT68" s="108"/>
      <c r="MJU68" s="108"/>
      <c r="MJV68" s="108"/>
      <c r="MJW68" s="108"/>
      <c r="MJX68" s="108"/>
      <c r="MJY68" s="108"/>
      <c r="MJZ68" s="108"/>
      <c r="MKA68" s="108"/>
      <c r="MKB68" s="108"/>
      <c r="MKC68" s="108"/>
      <c r="MKD68" s="108"/>
      <c r="MKE68" s="108"/>
      <c r="MKF68" s="108"/>
      <c r="MKG68" s="108"/>
      <c r="MKH68" s="108"/>
      <c r="MKI68" s="108"/>
      <c r="MKJ68" s="108"/>
      <c r="MKK68" s="108"/>
      <c r="MKL68" s="108"/>
      <c r="MKM68" s="108"/>
      <c r="MKN68" s="108"/>
      <c r="MKO68" s="108"/>
      <c r="MKP68" s="108"/>
      <c r="MKQ68" s="108"/>
      <c r="MKR68" s="108"/>
      <c r="MKS68" s="108"/>
      <c r="MKT68" s="108"/>
      <c r="MKU68" s="108"/>
      <c r="MKV68" s="108"/>
      <c r="MKW68" s="108"/>
      <c r="MKX68" s="108"/>
      <c r="MKY68" s="108"/>
      <c r="MKZ68" s="108"/>
      <c r="MLA68" s="108"/>
      <c r="MLB68" s="108"/>
      <c r="MLC68" s="108"/>
      <c r="MLD68" s="108"/>
      <c r="MLE68" s="108"/>
      <c r="MLF68" s="108"/>
      <c r="MLG68" s="108"/>
      <c r="MLH68" s="108"/>
      <c r="MLI68" s="108"/>
      <c r="MLJ68" s="108"/>
      <c r="MLK68" s="108"/>
      <c r="MLL68" s="108"/>
      <c r="MLM68" s="108"/>
      <c r="MLN68" s="108"/>
      <c r="MLO68" s="108"/>
      <c r="MLP68" s="108"/>
      <c r="MLQ68" s="108"/>
      <c r="MLR68" s="108"/>
      <c r="MLS68" s="108"/>
      <c r="MLT68" s="108"/>
      <c r="MLU68" s="108"/>
      <c r="MLV68" s="108"/>
      <c r="MLW68" s="108"/>
      <c r="MLX68" s="108"/>
      <c r="MLY68" s="108"/>
      <c r="MLZ68" s="108"/>
      <c r="MMA68" s="108"/>
      <c r="MMB68" s="108"/>
      <c r="MMC68" s="108"/>
      <c r="MMD68" s="108"/>
      <c r="MME68" s="108"/>
      <c r="MMF68" s="108"/>
      <c r="MMG68" s="108"/>
      <c r="MMH68" s="108"/>
      <c r="MMI68" s="108"/>
      <c r="MMJ68" s="108"/>
      <c r="MMK68" s="108"/>
      <c r="MML68" s="108"/>
      <c r="MMM68" s="108"/>
      <c r="MMN68" s="108"/>
      <c r="MMO68" s="108"/>
      <c r="MMP68" s="108"/>
      <c r="MMQ68" s="108"/>
      <c r="MMR68" s="108"/>
      <c r="MMS68" s="108"/>
      <c r="MMT68" s="108"/>
      <c r="MMU68" s="108"/>
      <c r="MMV68" s="108"/>
      <c r="MMW68" s="108"/>
      <c r="MMX68" s="108"/>
      <c r="MMY68" s="108"/>
      <c r="MMZ68" s="108"/>
      <c r="MNA68" s="108"/>
      <c r="MNB68" s="108"/>
      <c r="MNC68" s="108"/>
      <c r="MND68" s="108"/>
      <c r="MNE68" s="108"/>
      <c r="MNF68" s="108"/>
      <c r="MNG68" s="108"/>
      <c r="MNH68" s="108"/>
      <c r="MNI68" s="108"/>
      <c r="MNJ68" s="108"/>
      <c r="MNK68" s="108"/>
      <c r="MNL68" s="108"/>
      <c r="MNM68" s="108"/>
      <c r="MNN68" s="108"/>
      <c r="MNO68" s="108"/>
      <c r="MNP68" s="108"/>
      <c r="MNQ68" s="108"/>
      <c r="MNR68" s="108"/>
      <c r="MNS68" s="108"/>
      <c r="MNT68" s="108"/>
      <c r="MNU68" s="108"/>
      <c r="MNV68" s="108"/>
      <c r="MNW68" s="108"/>
      <c r="MNX68" s="108"/>
      <c r="MNY68" s="108"/>
      <c r="MNZ68" s="108"/>
      <c r="MOA68" s="108"/>
      <c r="MOB68" s="108"/>
      <c r="MOC68" s="108"/>
      <c r="MOD68" s="108"/>
      <c r="MOE68" s="108"/>
      <c r="MOF68" s="108"/>
      <c r="MOG68" s="108"/>
      <c r="MOH68" s="108"/>
      <c r="MOI68" s="108"/>
      <c r="MOJ68" s="108"/>
      <c r="MOK68" s="108"/>
      <c r="MOL68" s="108"/>
      <c r="MOM68" s="108"/>
      <c r="MON68" s="108"/>
      <c r="MOO68" s="108"/>
      <c r="MOP68" s="108"/>
      <c r="MOQ68" s="108"/>
      <c r="MOR68" s="108"/>
      <c r="MOS68" s="108"/>
      <c r="MOT68" s="108"/>
      <c r="MOU68" s="108"/>
      <c r="MOV68" s="108"/>
      <c r="MOW68" s="108"/>
      <c r="MOX68" s="108"/>
      <c r="MOY68" s="108"/>
      <c r="MOZ68" s="108"/>
      <c r="MPA68" s="108"/>
      <c r="MPB68" s="108"/>
      <c r="MPC68" s="108"/>
      <c r="MPD68" s="108"/>
      <c r="MPE68" s="108"/>
      <c r="MPF68" s="108"/>
      <c r="MPG68" s="108"/>
      <c r="MPH68" s="108"/>
      <c r="MPI68" s="108"/>
      <c r="MPJ68" s="108"/>
      <c r="MPK68" s="108"/>
      <c r="MPL68" s="108"/>
      <c r="MPM68" s="108"/>
      <c r="MPN68" s="108"/>
      <c r="MPO68" s="108"/>
      <c r="MPP68" s="108"/>
      <c r="MPQ68" s="108"/>
      <c r="MPR68" s="108"/>
      <c r="MPS68" s="108"/>
      <c r="MPT68" s="108"/>
      <c r="MPU68" s="108"/>
      <c r="MPV68" s="108"/>
      <c r="MPW68" s="108"/>
      <c r="MPX68" s="108"/>
      <c r="MPY68" s="108"/>
      <c r="MPZ68" s="108"/>
      <c r="MQA68" s="108"/>
      <c r="MQB68" s="108"/>
      <c r="MQC68" s="108"/>
      <c r="MQD68" s="108"/>
      <c r="MQE68" s="108"/>
      <c r="MQF68" s="108"/>
      <c r="MQG68" s="108"/>
      <c r="MQH68" s="108"/>
      <c r="MQI68" s="108"/>
      <c r="MQJ68" s="108"/>
      <c r="MQK68" s="108"/>
      <c r="MQL68" s="108"/>
      <c r="MQM68" s="108"/>
      <c r="MQN68" s="108"/>
      <c r="MQO68" s="108"/>
      <c r="MQP68" s="108"/>
      <c r="MQQ68" s="108"/>
      <c r="MQR68" s="108"/>
      <c r="MQS68" s="108"/>
      <c r="MQT68" s="108"/>
      <c r="MQU68" s="108"/>
      <c r="MQV68" s="108"/>
      <c r="MQW68" s="108"/>
      <c r="MQX68" s="108"/>
      <c r="MQY68" s="108"/>
      <c r="MQZ68" s="108"/>
      <c r="MRA68" s="108"/>
      <c r="MRB68" s="108"/>
      <c r="MRC68" s="108"/>
      <c r="MRD68" s="108"/>
      <c r="MRE68" s="108"/>
      <c r="MRF68" s="108"/>
      <c r="MRG68" s="108"/>
      <c r="MRH68" s="108"/>
      <c r="MRI68" s="108"/>
      <c r="MRJ68" s="108"/>
      <c r="MRK68" s="108"/>
      <c r="MRL68" s="108"/>
      <c r="MRM68" s="108"/>
      <c r="MRN68" s="108"/>
      <c r="MRO68" s="108"/>
      <c r="MRP68" s="108"/>
      <c r="MRQ68" s="108"/>
      <c r="MRR68" s="108"/>
      <c r="MRS68" s="108"/>
      <c r="MRT68" s="108"/>
      <c r="MRU68" s="108"/>
      <c r="MRV68" s="108"/>
      <c r="MRW68" s="108"/>
      <c r="MRX68" s="108"/>
      <c r="MRY68" s="108"/>
      <c r="MRZ68" s="108"/>
      <c r="MSA68" s="108"/>
      <c r="MSB68" s="108"/>
      <c r="MSC68" s="108"/>
      <c r="MSD68" s="108"/>
      <c r="MSE68" s="108"/>
      <c r="MSF68" s="108"/>
      <c r="MSG68" s="108"/>
      <c r="MSH68" s="108"/>
      <c r="MSI68" s="108"/>
      <c r="MSJ68" s="108"/>
      <c r="MSK68" s="108"/>
      <c r="MSL68" s="108"/>
      <c r="MSM68" s="108"/>
      <c r="MSN68" s="108"/>
      <c r="MSO68" s="108"/>
      <c r="MSP68" s="108"/>
      <c r="MSQ68" s="108"/>
      <c r="MSR68" s="108"/>
      <c r="MSS68" s="108"/>
      <c r="MST68" s="108"/>
      <c r="MSU68" s="108"/>
      <c r="MSV68" s="108"/>
      <c r="MSW68" s="108"/>
      <c r="MSX68" s="108"/>
      <c r="MSY68" s="108"/>
      <c r="MSZ68" s="108"/>
      <c r="MTA68" s="108"/>
      <c r="MTB68" s="108"/>
      <c r="MTC68" s="108"/>
      <c r="MTD68" s="108"/>
      <c r="MTE68" s="108"/>
      <c r="MTF68" s="108"/>
      <c r="MTG68" s="108"/>
      <c r="MTH68" s="108"/>
      <c r="MTI68" s="108"/>
      <c r="MTJ68" s="108"/>
      <c r="MTK68" s="108"/>
      <c r="MTL68" s="108"/>
      <c r="MTM68" s="108"/>
      <c r="MTN68" s="108"/>
      <c r="MTO68" s="108"/>
      <c r="MTP68" s="108"/>
      <c r="MTQ68" s="108"/>
      <c r="MTR68" s="108"/>
      <c r="MTS68" s="108"/>
      <c r="MTT68" s="108"/>
      <c r="MTU68" s="108"/>
      <c r="MTV68" s="108"/>
      <c r="MTW68" s="108"/>
      <c r="MTX68" s="108"/>
      <c r="MTY68" s="108"/>
      <c r="MTZ68" s="108"/>
      <c r="MUA68" s="108"/>
      <c r="MUB68" s="108"/>
      <c r="MUC68" s="108"/>
      <c r="MUD68" s="108"/>
      <c r="MUE68" s="108"/>
      <c r="MUF68" s="108"/>
      <c r="MUG68" s="108"/>
      <c r="MUH68" s="108"/>
      <c r="MUI68" s="108"/>
      <c r="MUJ68" s="108"/>
      <c r="MUK68" s="108"/>
      <c r="MUL68" s="108"/>
      <c r="MUM68" s="108"/>
      <c r="MUN68" s="108"/>
      <c r="MUO68" s="108"/>
      <c r="MUP68" s="108"/>
      <c r="MUQ68" s="108"/>
      <c r="MUR68" s="108"/>
      <c r="MUS68" s="108"/>
      <c r="MUT68" s="108"/>
      <c r="MUU68" s="108"/>
      <c r="MUV68" s="108"/>
      <c r="MUW68" s="108"/>
      <c r="MUX68" s="108"/>
      <c r="MUY68" s="108"/>
      <c r="MUZ68" s="108"/>
      <c r="MVA68" s="108"/>
      <c r="MVB68" s="108"/>
      <c r="MVC68" s="108"/>
      <c r="MVD68" s="108"/>
      <c r="MVE68" s="108"/>
      <c r="MVF68" s="108"/>
      <c r="MVG68" s="108"/>
      <c r="MVH68" s="108"/>
      <c r="MVI68" s="108"/>
      <c r="MVJ68" s="108"/>
      <c r="MVK68" s="108"/>
      <c r="MVL68" s="108"/>
      <c r="MVM68" s="108"/>
      <c r="MVN68" s="108"/>
      <c r="MVO68" s="108"/>
      <c r="MVP68" s="108"/>
      <c r="MVQ68" s="108"/>
      <c r="MVR68" s="108"/>
      <c r="MVS68" s="108"/>
      <c r="MVT68" s="108"/>
      <c r="MVU68" s="108"/>
      <c r="MVV68" s="108"/>
      <c r="MVW68" s="108"/>
      <c r="MVX68" s="108"/>
      <c r="MVY68" s="108"/>
      <c r="MVZ68" s="108"/>
      <c r="MWA68" s="108"/>
      <c r="MWB68" s="108"/>
      <c r="MWC68" s="108"/>
      <c r="MWD68" s="108"/>
      <c r="MWE68" s="108"/>
      <c r="MWF68" s="108"/>
      <c r="MWG68" s="108"/>
      <c r="MWH68" s="108"/>
      <c r="MWI68" s="108"/>
      <c r="MWJ68" s="108"/>
      <c r="MWK68" s="108"/>
      <c r="MWL68" s="108"/>
      <c r="MWM68" s="108"/>
      <c r="MWN68" s="108"/>
      <c r="MWO68" s="108"/>
      <c r="MWP68" s="108"/>
      <c r="MWQ68" s="108"/>
      <c r="MWR68" s="108"/>
      <c r="MWS68" s="108"/>
      <c r="MWT68" s="108"/>
      <c r="MWU68" s="108"/>
      <c r="MWV68" s="108"/>
      <c r="MWW68" s="108"/>
      <c r="MWX68" s="108"/>
      <c r="MWY68" s="108"/>
      <c r="MWZ68" s="108"/>
      <c r="MXA68" s="108"/>
      <c r="MXB68" s="108"/>
      <c r="MXC68" s="108"/>
      <c r="MXD68" s="108"/>
      <c r="MXE68" s="108"/>
      <c r="MXF68" s="108"/>
      <c r="MXG68" s="108"/>
      <c r="MXH68" s="108"/>
      <c r="MXI68" s="108"/>
      <c r="MXJ68" s="108"/>
      <c r="MXK68" s="108"/>
      <c r="MXL68" s="108"/>
      <c r="MXM68" s="108"/>
      <c r="MXN68" s="108"/>
      <c r="MXO68" s="108"/>
      <c r="MXP68" s="108"/>
      <c r="MXQ68" s="108"/>
      <c r="MXR68" s="108"/>
      <c r="MXS68" s="108"/>
      <c r="MXT68" s="108"/>
      <c r="MXU68" s="108"/>
      <c r="MXV68" s="108"/>
      <c r="MXW68" s="108"/>
      <c r="MXX68" s="108"/>
      <c r="MXY68" s="108"/>
      <c r="MXZ68" s="108"/>
      <c r="MYA68" s="108"/>
      <c r="MYB68" s="108"/>
      <c r="MYC68" s="108"/>
      <c r="MYD68" s="108"/>
      <c r="MYE68" s="108"/>
      <c r="MYF68" s="108"/>
      <c r="MYG68" s="108"/>
      <c r="MYH68" s="108"/>
      <c r="MYI68" s="108"/>
      <c r="MYJ68" s="108"/>
      <c r="MYK68" s="108"/>
      <c r="MYL68" s="108"/>
      <c r="MYM68" s="108"/>
      <c r="MYN68" s="108"/>
      <c r="MYO68" s="108"/>
      <c r="MYP68" s="108"/>
      <c r="MYQ68" s="108"/>
      <c r="MYR68" s="108"/>
      <c r="MYS68" s="108"/>
      <c r="MYT68" s="108"/>
      <c r="MYU68" s="108"/>
      <c r="MYV68" s="108"/>
      <c r="MYW68" s="108"/>
      <c r="MYX68" s="108"/>
      <c r="MYY68" s="108"/>
      <c r="MYZ68" s="108"/>
      <c r="MZA68" s="108"/>
      <c r="MZB68" s="108"/>
      <c r="MZC68" s="108"/>
      <c r="MZD68" s="108"/>
      <c r="MZE68" s="108"/>
      <c r="MZF68" s="108"/>
      <c r="MZG68" s="108"/>
      <c r="MZH68" s="108"/>
      <c r="MZI68" s="108"/>
      <c r="MZJ68" s="108"/>
      <c r="MZK68" s="108"/>
      <c r="MZL68" s="108"/>
      <c r="MZM68" s="108"/>
      <c r="MZN68" s="108"/>
      <c r="MZO68" s="108"/>
      <c r="MZP68" s="108"/>
      <c r="MZQ68" s="108"/>
      <c r="MZR68" s="108"/>
      <c r="MZS68" s="108"/>
      <c r="MZT68" s="108"/>
      <c r="MZU68" s="108"/>
      <c r="MZV68" s="108"/>
      <c r="MZW68" s="108"/>
      <c r="MZX68" s="108"/>
      <c r="MZY68" s="108"/>
      <c r="MZZ68" s="108"/>
      <c r="NAA68" s="108"/>
      <c r="NAB68" s="108"/>
      <c r="NAC68" s="108"/>
      <c r="NAD68" s="108"/>
      <c r="NAE68" s="108"/>
      <c r="NAF68" s="108"/>
      <c r="NAG68" s="108"/>
      <c r="NAH68" s="108"/>
      <c r="NAI68" s="108"/>
      <c r="NAJ68" s="108"/>
      <c r="NAK68" s="108"/>
      <c r="NAL68" s="108"/>
      <c r="NAM68" s="108"/>
      <c r="NAN68" s="108"/>
      <c r="NAO68" s="108"/>
      <c r="NAP68" s="108"/>
      <c r="NAQ68" s="108"/>
      <c r="NAR68" s="108"/>
      <c r="NAS68" s="108"/>
      <c r="NAT68" s="108"/>
      <c r="NAU68" s="108"/>
      <c r="NAV68" s="108"/>
      <c r="NAW68" s="108"/>
      <c r="NAX68" s="108"/>
      <c r="NAY68" s="108"/>
      <c r="NAZ68" s="108"/>
      <c r="NBA68" s="108"/>
      <c r="NBB68" s="108"/>
      <c r="NBC68" s="108"/>
      <c r="NBD68" s="108"/>
      <c r="NBE68" s="108"/>
      <c r="NBF68" s="108"/>
      <c r="NBG68" s="108"/>
      <c r="NBH68" s="108"/>
      <c r="NBI68" s="108"/>
      <c r="NBJ68" s="108"/>
      <c r="NBK68" s="108"/>
      <c r="NBL68" s="108"/>
      <c r="NBM68" s="108"/>
      <c r="NBN68" s="108"/>
      <c r="NBO68" s="108"/>
      <c r="NBP68" s="108"/>
      <c r="NBQ68" s="108"/>
      <c r="NBR68" s="108"/>
      <c r="NBS68" s="108"/>
      <c r="NBT68" s="108"/>
      <c r="NBU68" s="108"/>
      <c r="NBV68" s="108"/>
      <c r="NBW68" s="108"/>
      <c r="NBX68" s="108"/>
      <c r="NBY68" s="108"/>
      <c r="NBZ68" s="108"/>
      <c r="NCA68" s="108"/>
      <c r="NCB68" s="108"/>
      <c r="NCC68" s="108"/>
      <c r="NCD68" s="108"/>
      <c r="NCE68" s="108"/>
      <c r="NCF68" s="108"/>
      <c r="NCG68" s="108"/>
      <c r="NCH68" s="108"/>
      <c r="NCI68" s="108"/>
      <c r="NCJ68" s="108"/>
      <c r="NCK68" s="108"/>
      <c r="NCL68" s="108"/>
      <c r="NCM68" s="108"/>
      <c r="NCN68" s="108"/>
      <c r="NCO68" s="108"/>
      <c r="NCP68" s="108"/>
      <c r="NCQ68" s="108"/>
      <c r="NCR68" s="108"/>
      <c r="NCS68" s="108"/>
      <c r="NCT68" s="108"/>
      <c r="NCU68" s="108"/>
      <c r="NCV68" s="108"/>
      <c r="NCW68" s="108"/>
      <c r="NCX68" s="108"/>
      <c r="NCY68" s="108"/>
      <c r="NCZ68" s="108"/>
      <c r="NDA68" s="108"/>
      <c r="NDB68" s="108"/>
      <c r="NDC68" s="108"/>
      <c r="NDD68" s="108"/>
      <c r="NDE68" s="108"/>
      <c r="NDF68" s="108"/>
      <c r="NDG68" s="108"/>
      <c r="NDH68" s="108"/>
      <c r="NDI68" s="108"/>
      <c r="NDJ68" s="108"/>
      <c r="NDK68" s="108"/>
      <c r="NDL68" s="108"/>
      <c r="NDM68" s="108"/>
      <c r="NDN68" s="108"/>
      <c r="NDO68" s="108"/>
      <c r="NDP68" s="108"/>
      <c r="NDQ68" s="108"/>
      <c r="NDR68" s="108"/>
      <c r="NDS68" s="108"/>
      <c r="NDT68" s="108"/>
      <c r="NDU68" s="108"/>
      <c r="NDV68" s="108"/>
      <c r="NDW68" s="108"/>
      <c r="NDX68" s="108"/>
      <c r="NDY68" s="108"/>
      <c r="NDZ68" s="108"/>
      <c r="NEA68" s="108"/>
      <c r="NEB68" s="108"/>
      <c r="NEC68" s="108"/>
      <c r="NED68" s="108"/>
      <c r="NEE68" s="108"/>
      <c r="NEF68" s="108"/>
      <c r="NEG68" s="108"/>
      <c r="NEH68" s="108"/>
      <c r="NEI68" s="108"/>
      <c r="NEJ68" s="108"/>
      <c r="NEK68" s="108"/>
      <c r="NEL68" s="108"/>
      <c r="NEM68" s="108"/>
      <c r="NEN68" s="108"/>
      <c r="NEO68" s="108"/>
      <c r="NEP68" s="108"/>
      <c r="NEQ68" s="108"/>
      <c r="NER68" s="108"/>
      <c r="NES68" s="108"/>
      <c r="NET68" s="108"/>
      <c r="NEU68" s="108"/>
      <c r="NEV68" s="108"/>
      <c r="NEW68" s="108"/>
      <c r="NEX68" s="108"/>
      <c r="NEY68" s="108"/>
      <c r="NEZ68" s="108"/>
      <c r="NFA68" s="108"/>
      <c r="NFB68" s="108"/>
      <c r="NFC68" s="108"/>
      <c r="NFD68" s="108"/>
      <c r="NFE68" s="108"/>
      <c r="NFF68" s="108"/>
      <c r="NFG68" s="108"/>
      <c r="NFH68" s="108"/>
      <c r="NFI68" s="108"/>
      <c r="NFJ68" s="108"/>
      <c r="NFK68" s="108"/>
      <c r="NFL68" s="108"/>
      <c r="NFM68" s="108"/>
      <c r="NFN68" s="108"/>
      <c r="NFO68" s="108"/>
      <c r="NFP68" s="108"/>
      <c r="NFQ68" s="108"/>
      <c r="NFR68" s="108"/>
      <c r="NFS68" s="108"/>
      <c r="NFT68" s="108"/>
      <c r="NFU68" s="108"/>
      <c r="NFV68" s="108"/>
      <c r="NFW68" s="108"/>
      <c r="NFX68" s="108"/>
      <c r="NFY68" s="108"/>
      <c r="NFZ68" s="108"/>
      <c r="NGA68" s="108"/>
      <c r="NGB68" s="108"/>
      <c r="NGC68" s="108"/>
      <c r="NGD68" s="108"/>
      <c r="NGE68" s="108"/>
      <c r="NGF68" s="108"/>
      <c r="NGG68" s="108"/>
      <c r="NGH68" s="108"/>
      <c r="NGI68" s="108"/>
      <c r="NGJ68" s="108"/>
      <c r="NGK68" s="108"/>
      <c r="NGL68" s="108"/>
      <c r="NGM68" s="108"/>
      <c r="NGN68" s="108"/>
      <c r="NGO68" s="108"/>
      <c r="NGP68" s="108"/>
      <c r="NGQ68" s="108"/>
      <c r="NGR68" s="108"/>
      <c r="NGS68" s="108"/>
      <c r="NGT68" s="108"/>
      <c r="NGU68" s="108"/>
      <c r="NGV68" s="108"/>
      <c r="NGW68" s="108"/>
      <c r="NGX68" s="108"/>
      <c r="NGY68" s="108"/>
      <c r="NGZ68" s="108"/>
      <c r="NHA68" s="108"/>
      <c r="NHB68" s="108"/>
      <c r="NHC68" s="108"/>
      <c r="NHD68" s="108"/>
      <c r="NHE68" s="108"/>
      <c r="NHF68" s="108"/>
      <c r="NHG68" s="108"/>
      <c r="NHH68" s="108"/>
      <c r="NHI68" s="108"/>
      <c r="NHJ68" s="108"/>
      <c r="NHK68" s="108"/>
      <c r="NHL68" s="108"/>
      <c r="NHM68" s="108"/>
      <c r="NHN68" s="108"/>
      <c r="NHO68" s="108"/>
      <c r="NHP68" s="108"/>
      <c r="NHQ68" s="108"/>
      <c r="NHR68" s="108"/>
      <c r="NHS68" s="108"/>
      <c r="NHT68" s="108"/>
      <c r="NHU68" s="108"/>
      <c r="NHV68" s="108"/>
      <c r="NHW68" s="108"/>
      <c r="NHX68" s="108"/>
      <c r="NHY68" s="108"/>
      <c r="NHZ68" s="108"/>
      <c r="NIA68" s="108"/>
      <c r="NIB68" s="108"/>
      <c r="NIC68" s="108"/>
      <c r="NID68" s="108"/>
      <c r="NIE68" s="108"/>
      <c r="NIF68" s="108"/>
      <c r="NIG68" s="108"/>
      <c r="NIH68" s="108"/>
      <c r="NII68" s="108"/>
      <c r="NIJ68" s="108"/>
      <c r="NIK68" s="108"/>
      <c r="NIL68" s="108"/>
      <c r="NIM68" s="108"/>
      <c r="NIN68" s="108"/>
      <c r="NIO68" s="108"/>
      <c r="NIP68" s="108"/>
      <c r="NIQ68" s="108"/>
      <c r="NIR68" s="108"/>
      <c r="NIS68" s="108"/>
      <c r="NIT68" s="108"/>
      <c r="NIU68" s="108"/>
      <c r="NIV68" s="108"/>
      <c r="NIW68" s="108"/>
      <c r="NIX68" s="108"/>
      <c r="NIY68" s="108"/>
      <c r="NIZ68" s="108"/>
      <c r="NJA68" s="108"/>
      <c r="NJB68" s="108"/>
      <c r="NJC68" s="108"/>
      <c r="NJD68" s="108"/>
      <c r="NJE68" s="108"/>
      <c r="NJF68" s="108"/>
      <c r="NJG68" s="108"/>
      <c r="NJH68" s="108"/>
      <c r="NJI68" s="108"/>
      <c r="NJJ68" s="108"/>
      <c r="NJK68" s="108"/>
      <c r="NJL68" s="108"/>
      <c r="NJM68" s="108"/>
      <c r="NJN68" s="108"/>
      <c r="NJO68" s="108"/>
      <c r="NJP68" s="108"/>
      <c r="NJQ68" s="108"/>
      <c r="NJR68" s="108"/>
      <c r="NJS68" s="108"/>
      <c r="NJT68" s="108"/>
      <c r="NJU68" s="108"/>
      <c r="NJV68" s="108"/>
      <c r="NJW68" s="108"/>
      <c r="NJX68" s="108"/>
      <c r="NJY68" s="108"/>
      <c r="NJZ68" s="108"/>
      <c r="NKA68" s="108"/>
      <c r="NKB68" s="108"/>
      <c r="NKC68" s="108"/>
      <c r="NKD68" s="108"/>
      <c r="NKE68" s="108"/>
      <c r="NKF68" s="108"/>
      <c r="NKG68" s="108"/>
      <c r="NKH68" s="108"/>
      <c r="NKI68" s="108"/>
      <c r="NKJ68" s="108"/>
      <c r="NKK68" s="108"/>
      <c r="NKL68" s="108"/>
      <c r="NKM68" s="108"/>
      <c r="NKN68" s="108"/>
      <c r="NKO68" s="108"/>
      <c r="NKP68" s="108"/>
      <c r="NKQ68" s="108"/>
      <c r="NKR68" s="108"/>
      <c r="NKS68" s="108"/>
      <c r="NKT68" s="108"/>
      <c r="NKU68" s="108"/>
      <c r="NKV68" s="108"/>
      <c r="NKW68" s="108"/>
      <c r="NKX68" s="108"/>
      <c r="NKY68" s="108"/>
      <c r="NKZ68" s="108"/>
      <c r="NLA68" s="108"/>
      <c r="NLB68" s="108"/>
      <c r="NLC68" s="108"/>
      <c r="NLD68" s="108"/>
      <c r="NLE68" s="108"/>
      <c r="NLF68" s="108"/>
      <c r="NLG68" s="108"/>
      <c r="NLH68" s="108"/>
      <c r="NLI68" s="108"/>
      <c r="NLJ68" s="108"/>
      <c r="NLK68" s="108"/>
      <c r="NLL68" s="108"/>
      <c r="NLM68" s="108"/>
      <c r="NLN68" s="108"/>
      <c r="NLO68" s="108"/>
      <c r="NLP68" s="108"/>
      <c r="NLQ68" s="108"/>
      <c r="NLR68" s="108"/>
      <c r="NLS68" s="108"/>
      <c r="NLT68" s="108"/>
      <c r="NLU68" s="108"/>
      <c r="NLV68" s="108"/>
      <c r="NLW68" s="108"/>
      <c r="NLX68" s="108"/>
      <c r="NLY68" s="108"/>
      <c r="NLZ68" s="108"/>
      <c r="NMA68" s="108"/>
      <c r="NMB68" s="108"/>
      <c r="NMC68" s="108"/>
      <c r="NMD68" s="108"/>
      <c r="NME68" s="108"/>
      <c r="NMF68" s="108"/>
      <c r="NMG68" s="108"/>
      <c r="NMH68" s="108"/>
      <c r="NMI68" s="108"/>
      <c r="NMJ68" s="108"/>
      <c r="NMK68" s="108"/>
      <c r="NML68" s="108"/>
      <c r="NMM68" s="108"/>
      <c r="NMN68" s="108"/>
      <c r="NMO68" s="108"/>
      <c r="NMP68" s="108"/>
      <c r="NMQ68" s="108"/>
      <c r="NMR68" s="108"/>
      <c r="NMS68" s="108"/>
      <c r="NMT68" s="108"/>
      <c r="NMU68" s="108"/>
      <c r="NMV68" s="108"/>
      <c r="NMW68" s="108"/>
      <c r="NMX68" s="108"/>
      <c r="NMY68" s="108"/>
      <c r="NMZ68" s="108"/>
      <c r="NNA68" s="108"/>
      <c r="NNB68" s="108"/>
      <c r="NNC68" s="108"/>
      <c r="NND68" s="108"/>
      <c r="NNE68" s="108"/>
      <c r="NNF68" s="108"/>
      <c r="NNG68" s="108"/>
      <c r="NNH68" s="108"/>
      <c r="NNI68" s="108"/>
      <c r="NNJ68" s="108"/>
      <c r="NNK68" s="108"/>
      <c r="NNL68" s="108"/>
      <c r="NNM68" s="108"/>
      <c r="NNN68" s="108"/>
      <c r="NNO68" s="108"/>
      <c r="NNP68" s="108"/>
      <c r="NNQ68" s="108"/>
      <c r="NNR68" s="108"/>
      <c r="NNS68" s="108"/>
      <c r="NNT68" s="108"/>
      <c r="NNU68" s="108"/>
      <c r="NNV68" s="108"/>
      <c r="NNW68" s="108"/>
      <c r="NNX68" s="108"/>
      <c r="NNY68" s="108"/>
      <c r="NNZ68" s="108"/>
      <c r="NOA68" s="108"/>
      <c r="NOB68" s="108"/>
      <c r="NOC68" s="108"/>
      <c r="NOD68" s="108"/>
      <c r="NOE68" s="108"/>
      <c r="NOF68" s="108"/>
      <c r="NOG68" s="108"/>
      <c r="NOH68" s="108"/>
      <c r="NOI68" s="108"/>
      <c r="NOJ68" s="108"/>
      <c r="NOK68" s="108"/>
      <c r="NOL68" s="108"/>
      <c r="NOM68" s="108"/>
      <c r="NON68" s="108"/>
      <c r="NOO68" s="108"/>
      <c r="NOP68" s="108"/>
      <c r="NOQ68" s="108"/>
      <c r="NOR68" s="108"/>
      <c r="NOS68" s="108"/>
      <c r="NOT68" s="108"/>
      <c r="NOU68" s="108"/>
      <c r="NOV68" s="108"/>
      <c r="NOW68" s="108"/>
      <c r="NOX68" s="108"/>
      <c r="NOY68" s="108"/>
      <c r="NOZ68" s="108"/>
      <c r="NPA68" s="108"/>
      <c r="NPB68" s="108"/>
      <c r="NPC68" s="108"/>
      <c r="NPD68" s="108"/>
      <c r="NPE68" s="108"/>
      <c r="NPF68" s="108"/>
      <c r="NPG68" s="108"/>
      <c r="NPH68" s="108"/>
      <c r="NPI68" s="108"/>
      <c r="NPJ68" s="108"/>
      <c r="NPK68" s="108"/>
      <c r="NPL68" s="108"/>
      <c r="NPM68" s="108"/>
      <c r="NPN68" s="108"/>
      <c r="NPO68" s="108"/>
      <c r="NPP68" s="108"/>
      <c r="NPQ68" s="108"/>
      <c r="NPR68" s="108"/>
      <c r="NPS68" s="108"/>
      <c r="NPT68" s="108"/>
      <c r="NPU68" s="108"/>
      <c r="NPV68" s="108"/>
      <c r="NPW68" s="108"/>
      <c r="NPX68" s="108"/>
      <c r="NPY68" s="108"/>
      <c r="NPZ68" s="108"/>
      <c r="NQA68" s="108"/>
      <c r="NQB68" s="108"/>
      <c r="NQC68" s="108"/>
      <c r="NQD68" s="108"/>
      <c r="NQE68" s="108"/>
      <c r="NQF68" s="108"/>
      <c r="NQG68" s="108"/>
      <c r="NQH68" s="108"/>
      <c r="NQI68" s="108"/>
      <c r="NQJ68" s="108"/>
      <c r="NQK68" s="108"/>
      <c r="NQL68" s="108"/>
      <c r="NQM68" s="108"/>
      <c r="NQN68" s="108"/>
      <c r="NQO68" s="108"/>
      <c r="NQP68" s="108"/>
      <c r="NQQ68" s="108"/>
      <c r="NQR68" s="108"/>
      <c r="NQS68" s="108"/>
      <c r="NQT68" s="108"/>
      <c r="NQU68" s="108"/>
      <c r="NQV68" s="108"/>
      <c r="NQW68" s="108"/>
      <c r="NQX68" s="108"/>
      <c r="NQY68" s="108"/>
      <c r="NQZ68" s="108"/>
      <c r="NRA68" s="108"/>
      <c r="NRB68" s="108"/>
      <c r="NRC68" s="108"/>
      <c r="NRD68" s="108"/>
      <c r="NRE68" s="108"/>
      <c r="NRF68" s="108"/>
      <c r="NRG68" s="108"/>
      <c r="NRH68" s="108"/>
      <c r="NRI68" s="108"/>
      <c r="NRJ68" s="108"/>
      <c r="NRK68" s="108"/>
      <c r="NRL68" s="108"/>
      <c r="NRM68" s="108"/>
      <c r="NRN68" s="108"/>
      <c r="NRO68" s="108"/>
      <c r="NRP68" s="108"/>
      <c r="NRQ68" s="108"/>
      <c r="NRR68" s="108"/>
      <c r="NRS68" s="108"/>
      <c r="NRT68" s="108"/>
      <c r="NRU68" s="108"/>
      <c r="NRV68" s="108"/>
      <c r="NRW68" s="108"/>
      <c r="NRX68" s="108"/>
      <c r="NRY68" s="108"/>
      <c r="NRZ68" s="108"/>
      <c r="NSA68" s="108"/>
      <c r="NSB68" s="108"/>
      <c r="NSC68" s="108"/>
      <c r="NSD68" s="108"/>
      <c r="NSE68" s="108"/>
      <c r="NSF68" s="108"/>
      <c r="NSG68" s="108"/>
      <c r="NSH68" s="108"/>
      <c r="NSI68" s="108"/>
      <c r="NSJ68" s="108"/>
      <c r="NSK68" s="108"/>
      <c r="NSL68" s="108"/>
      <c r="NSM68" s="108"/>
      <c r="NSN68" s="108"/>
      <c r="NSO68" s="108"/>
      <c r="NSP68" s="108"/>
      <c r="NSQ68" s="108"/>
      <c r="NSR68" s="108"/>
      <c r="NSS68" s="108"/>
      <c r="NST68" s="108"/>
      <c r="NSU68" s="108"/>
      <c r="NSV68" s="108"/>
      <c r="NSW68" s="108"/>
      <c r="NSX68" s="108"/>
      <c r="NSY68" s="108"/>
      <c r="NSZ68" s="108"/>
      <c r="NTA68" s="108"/>
      <c r="NTB68" s="108"/>
      <c r="NTC68" s="108"/>
      <c r="NTD68" s="108"/>
      <c r="NTE68" s="108"/>
      <c r="NTF68" s="108"/>
      <c r="NTG68" s="108"/>
      <c r="NTH68" s="108"/>
      <c r="NTI68" s="108"/>
      <c r="NTJ68" s="108"/>
      <c r="NTK68" s="108"/>
      <c r="NTL68" s="108"/>
      <c r="NTM68" s="108"/>
      <c r="NTN68" s="108"/>
      <c r="NTO68" s="108"/>
      <c r="NTP68" s="108"/>
      <c r="NTQ68" s="108"/>
      <c r="NTR68" s="108"/>
      <c r="NTS68" s="108"/>
      <c r="NTT68" s="108"/>
      <c r="NTU68" s="108"/>
      <c r="NTV68" s="108"/>
      <c r="NTW68" s="108"/>
      <c r="NTX68" s="108"/>
      <c r="NTY68" s="108"/>
      <c r="NTZ68" s="108"/>
      <c r="NUA68" s="108"/>
      <c r="NUB68" s="108"/>
      <c r="NUC68" s="108"/>
      <c r="NUD68" s="108"/>
      <c r="NUE68" s="108"/>
      <c r="NUF68" s="108"/>
      <c r="NUG68" s="108"/>
      <c r="NUH68" s="108"/>
      <c r="NUI68" s="108"/>
      <c r="NUJ68" s="108"/>
      <c r="NUK68" s="108"/>
      <c r="NUL68" s="108"/>
      <c r="NUM68" s="108"/>
      <c r="NUN68" s="108"/>
      <c r="NUO68" s="108"/>
      <c r="NUP68" s="108"/>
      <c r="NUQ68" s="108"/>
      <c r="NUR68" s="108"/>
      <c r="NUS68" s="108"/>
      <c r="NUT68" s="108"/>
      <c r="NUU68" s="108"/>
      <c r="NUV68" s="108"/>
      <c r="NUW68" s="108"/>
      <c r="NUX68" s="108"/>
      <c r="NUY68" s="108"/>
      <c r="NUZ68" s="108"/>
      <c r="NVA68" s="108"/>
      <c r="NVB68" s="108"/>
      <c r="NVC68" s="108"/>
      <c r="NVD68" s="108"/>
      <c r="NVE68" s="108"/>
      <c r="NVF68" s="108"/>
      <c r="NVG68" s="108"/>
      <c r="NVH68" s="108"/>
      <c r="NVI68" s="108"/>
      <c r="NVJ68" s="108"/>
      <c r="NVK68" s="108"/>
      <c r="NVL68" s="108"/>
      <c r="NVM68" s="108"/>
      <c r="NVN68" s="108"/>
      <c r="NVO68" s="108"/>
      <c r="NVP68" s="108"/>
      <c r="NVQ68" s="108"/>
      <c r="NVR68" s="108"/>
      <c r="NVS68" s="108"/>
      <c r="NVT68" s="108"/>
      <c r="NVU68" s="108"/>
      <c r="NVV68" s="108"/>
      <c r="NVW68" s="108"/>
      <c r="NVX68" s="108"/>
      <c r="NVY68" s="108"/>
      <c r="NVZ68" s="108"/>
      <c r="NWA68" s="108"/>
      <c r="NWB68" s="108"/>
      <c r="NWC68" s="108"/>
      <c r="NWD68" s="108"/>
      <c r="NWE68" s="108"/>
      <c r="NWF68" s="108"/>
      <c r="NWG68" s="108"/>
      <c r="NWH68" s="108"/>
      <c r="NWI68" s="108"/>
      <c r="NWJ68" s="108"/>
      <c r="NWK68" s="108"/>
      <c r="NWL68" s="108"/>
      <c r="NWM68" s="108"/>
      <c r="NWN68" s="108"/>
      <c r="NWO68" s="108"/>
      <c r="NWP68" s="108"/>
      <c r="NWQ68" s="108"/>
      <c r="NWR68" s="108"/>
      <c r="NWS68" s="108"/>
      <c r="NWT68" s="108"/>
      <c r="NWU68" s="108"/>
      <c r="NWV68" s="108"/>
      <c r="NWW68" s="108"/>
      <c r="NWX68" s="108"/>
      <c r="NWY68" s="108"/>
      <c r="NWZ68" s="108"/>
      <c r="NXA68" s="108"/>
      <c r="NXB68" s="108"/>
      <c r="NXC68" s="108"/>
      <c r="NXD68" s="108"/>
      <c r="NXE68" s="108"/>
      <c r="NXF68" s="108"/>
      <c r="NXG68" s="108"/>
      <c r="NXH68" s="108"/>
      <c r="NXI68" s="108"/>
      <c r="NXJ68" s="108"/>
      <c r="NXK68" s="108"/>
      <c r="NXL68" s="108"/>
      <c r="NXM68" s="108"/>
      <c r="NXN68" s="108"/>
      <c r="NXO68" s="108"/>
      <c r="NXP68" s="108"/>
      <c r="NXQ68" s="108"/>
      <c r="NXR68" s="108"/>
      <c r="NXS68" s="108"/>
      <c r="NXT68" s="108"/>
      <c r="NXU68" s="108"/>
      <c r="NXV68" s="108"/>
      <c r="NXW68" s="108"/>
      <c r="NXX68" s="108"/>
      <c r="NXY68" s="108"/>
      <c r="NXZ68" s="108"/>
      <c r="NYA68" s="108"/>
      <c r="NYB68" s="108"/>
      <c r="NYC68" s="108"/>
      <c r="NYD68" s="108"/>
      <c r="NYE68" s="108"/>
      <c r="NYF68" s="108"/>
      <c r="NYG68" s="108"/>
      <c r="NYH68" s="108"/>
      <c r="NYI68" s="108"/>
      <c r="NYJ68" s="108"/>
      <c r="NYK68" s="108"/>
      <c r="NYL68" s="108"/>
      <c r="NYM68" s="108"/>
      <c r="NYN68" s="108"/>
      <c r="NYO68" s="108"/>
      <c r="NYP68" s="108"/>
      <c r="NYQ68" s="108"/>
      <c r="NYR68" s="108"/>
      <c r="NYS68" s="108"/>
      <c r="NYT68" s="108"/>
      <c r="NYU68" s="108"/>
      <c r="NYV68" s="108"/>
      <c r="NYW68" s="108"/>
      <c r="NYX68" s="108"/>
      <c r="NYY68" s="108"/>
      <c r="NYZ68" s="108"/>
      <c r="NZA68" s="108"/>
      <c r="NZB68" s="108"/>
      <c r="NZC68" s="108"/>
      <c r="NZD68" s="108"/>
      <c r="NZE68" s="108"/>
      <c r="NZF68" s="108"/>
      <c r="NZG68" s="108"/>
      <c r="NZH68" s="108"/>
      <c r="NZI68" s="108"/>
      <c r="NZJ68" s="108"/>
      <c r="NZK68" s="108"/>
      <c r="NZL68" s="108"/>
      <c r="NZM68" s="108"/>
      <c r="NZN68" s="108"/>
      <c r="NZO68" s="108"/>
      <c r="NZP68" s="108"/>
      <c r="NZQ68" s="108"/>
      <c r="NZR68" s="108"/>
      <c r="NZS68" s="108"/>
      <c r="NZT68" s="108"/>
      <c r="NZU68" s="108"/>
      <c r="NZV68" s="108"/>
      <c r="NZW68" s="108"/>
      <c r="NZX68" s="108"/>
      <c r="NZY68" s="108"/>
      <c r="NZZ68" s="108"/>
      <c r="OAA68" s="108"/>
      <c r="OAB68" s="108"/>
      <c r="OAC68" s="108"/>
      <c r="OAD68" s="108"/>
      <c r="OAE68" s="108"/>
      <c r="OAF68" s="108"/>
      <c r="OAG68" s="108"/>
      <c r="OAH68" s="108"/>
      <c r="OAI68" s="108"/>
      <c r="OAJ68" s="108"/>
      <c r="OAK68" s="108"/>
      <c r="OAL68" s="108"/>
      <c r="OAM68" s="108"/>
      <c r="OAN68" s="108"/>
      <c r="OAO68" s="108"/>
      <c r="OAP68" s="108"/>
      <c r="OAQ68" s="108"/>
      <c r="OAR68" s="108"/>
      <c r="OAS68" s="108"/>
      <c r="OAT68" s="108"/>
      <c r="OAU68" s="108"/>
      <c r="OAV68" s="108"/>
      <c r="OAW68" s="108"/>
      <c r="OAX68" s="108"/>
      <c r="OAY68" s="108"/>
      <c r="OAZ68" s="108"/>
      <c r="OBA68" s="108"/>
      <c r="OBB68" s="108"/>
      <c r="OBC68" s="108"/>
      <c r="OBD68" s="108"/>
      <c r="OBE68" s="108"/>
      <c r="OBF68" s="108"/>
      <c r="OBG68" s="108"/>
      <c r="OBH68" s="108"/>
      <c r="OBI68" s="108"/>
      <c r="OBJ68" s="108"/>
      <c r="OBK68" s="108"/>
      <c r="OBL68" s="108"/>
      <c r="OBM68" s="108"/>
      <c r="OBN68" s="108"/>
      <c r="OBO68" s="108"/>
      <c r="OBP68" s="108"/>
      <c r="OBQ68" s="108"/>
      <c r="OBR68" s="108"/>
      <c r="OBS68" s="108"/>
      <c r="OBT68" s="108"/>
      <c r="OBU68" s="108"/>
      <c r="OBV68" s="108"/>
      <c r="OBW68" s="108"/>
      <c r="OBX68" s="108"/>
      <c r="OBY68" s="108"/>
      <c r="OBZ68" s="108"/>
      <c r="OCA68" s="108"/>
      <c r="OCB68" s="108"/>
      <c r="OCC68" s="108"/>
      <c r="OCD68" s="108"/>
      <c r="OCE68" s="108"/>
      <c r="OCF68" s="108"/>
      <c r="OCG68" s="108"/>
      <c r="OCH68" s="108"/>
      <c r="OCI68" s="108"/>
      <c r="OCJ68" s="108"/>
      <c r="OCK68" s="108"/>
      <c r="OCL68" s="108"/>
      <c r="OCM68" s="108"/>
      <c r="OCN68" s="108"/>
      <c r="OCO68" s="108"/>
      <c r="OCP68" s="108"/>
      <c r="OCQ68" s="108"/>
      <c r="OCR68" s="108"/>
      <c r="OCS68" s="108"/>
      <c r="OCT68" s="108"/>
      <c r="OCU68" s="108"/>
      <c r="OCV68" s="108"/>
      <c r="OCW68" s="108"/>
      <c r="OCX68" s="108"/>
      <c r="OCY68" s="108"/>
      <c r="OCZ68" s="108"/>
      <c r="ODA68" s="108"/>
      <c r="ODB68" s="108"/>
      <c r="ODC68" s="108"/>
      <c r="ODD68" s="108"/>
      <c r="ODE68" s="108"/>
      <c r="ODF68" s="108"/>
      <c r="ODG68" s="108"/>
      <c r="ODH68" s="108"/>
      <c r="ODI68" s="108"/>
      <c r="ODJ68" s="108"/>
      <c r="ODK68" s="108"/>
      <c r="ODL68" s="108"/>
      <c r="ODM68" s="108"/>
      <c r="ODN68" s="108"/>
      <c r="ODO68" s="108"/>
      <c r="ODP68" s="108"/>
      <c r="ODQ68" s="108"/>
      <c r="ODR68" s="108"/>
      <c r="ODS68" s="108"/>
      <c r="ODT68" s="108"/>
      <c r="ODU68" s="108"/>
      <c r="ODV68" s="108"/>
      <c r="ODW68" s="108"/>
      <c r="ODX68" s="108"/>
      <c r="ODY68" s="108"/>
      <c r="ODZ68" s="108"/>
      <c r="OEA68" s="108"/>
      <c r="OEB68" s="108"/>
      <c r="OEC68" s="108"/>
      <c r="OED68" s="108"/>
      <c r="OEE68" s="108"/>
      <c r="OEF68" s="108"/>
      <c r="OEG68" s="108"/>
      <c r="OEH68" s="108"/>
      <c r="OEI68" s="108"/>
      <c r="OEJ68" s="108"/>
      <c r="OEK68" s="108"/>
      <c r="OEL68" s="108"/>
      <c r="OEM68" s="108"/>
      <c r="OEN68" s="108"/>
      <c r="OEO68" s="108"/>
      <c r="OEP68" s="108"/>
      <c r="OEQ68" s="108"/>
      <c r="OER68" s="108"/>
      <c r="OES68" s="108"/>
      <c r="OET68" s="108"/>
      <c r="OEU68" s="108"/>
      <c r="OEV68" s="108"/>
      <c r="OEW68" s="108"/>
      <c r="OEX68" s="108"/>
      <c r="OEY68" s="108"/>
      <c r="OEZ68" s="108"/>
      <c r="OFA68" s="108"/>
      <c r="OFB68" s="108"/>
      <c r="OFC68" s="108"/>
      <c r="OFD68" s="108"/>
      <c r="OFE68" s="108"/>
      <c r="OFF68" s="108"/>
      <c r="OFG68" s="108"/>
      <c r="OFH68" s="108"/>
      <c r="OFI68" s="108"/>
      <c r="OFJ68" s="108"/>
      <c r="OFK68" s="108"/>
      <c r="OFL68" s="108"/>
      <c r="OFM68" s="108"/>
      <c r="OFN68" s="108"/>
      <c r="OFO68" s="108"/>
      <c r="OFP68" s="108"/>
      <c r="OFQ68" s="108"/>
      <c r="OFR68" s="108"/>
      <c r="OFS68" s="108"/>
      <c r="OFT68" s="108"/>
      <c r="OFU68" s="108"/>
      <c r="OFV68" s="108"/>
      <c r="OFW68" s="108"/>
      <c r="OFX68" s="108"/>
      <c r="OFY68" s="108"/>
      <c r="OFZ68" s="108"/>
      <c r="OGA68" s="108"/>
      <c r="OGB68" s="108"/>
      <c r="OGC68" s="108"/>
      <c r="OGD68" s="108"/>
      <c r="OGE68" s="108"/>
      <c r="OGF68" s="108"/>
      <c r="OGG68" s="108"/>
      <c r="OGH68" s="108"/>
      <c r="OGI68" s="108"/>
      <c r="OGJ68" s="108"/>
      <c r="OGK68" s="108"/>
      <c r="OGL68" s="108"/>
      <c r="OGM68" s="108"/>
      <c r="OGN68" s="108"/>
      <c r="OGO68" s="108"/>
      <c r="OGP68" s="108"/>
      <c r="OGQ68" s="108"/>
      <c r="OGR68" s="108"/>
      <c r="OGS68" s="108"/>
      <c r="OGT68" s="108"/>
      <c r="OGU68" s="108"/>
      <c r="OGV68" s="108"/>
      <c r="OGW68" s="108"/>
      <c r="OGX68" s="108"/>
      <c r="OGY68" s="108"/>
      <c r="OGZ68" s="108"/>
      <c r="OHA68" s="108"/>
      <c r="OHB68" s="108"/>
      <c r="OHC68" s="108"/>
      <c r="OHD68" s="108"/>
      <c r="OHE68" s="108"/>
      <c r="OHF68" s="108"/>
      <c r="OHG68" s="108"/>
      <c r="OHH68" s="108"/>
      <c r="OHI68" s="108"/>
      <c r="OHJ68" s="108"/>
      <c r="OHK68" s="108"/>
      <c r="OHL68" s="108"/>
      <c r="OHM68" s="108"/>
      <c r="OHN68" s="108"/>
      <c r="OHO68" s="108"/>
      <c r="OHP68" s="108"/>
      <c r="OHQ68" s="108"/>
      <c r="OHR68" s="108"/>
      <c r="OHS68" s="108"/>
      <c r="OHT68" s="108"/>
      <c r="OHU68" s="108"/>
      <c r="OHV68" s="108"/>
      <c r="OHW68" s="108"/>
      <c r="OHX68" s="108"/>
      <c r="OHY68" s="108"/>
      <c r="OHZ68" s="108"/>
      <c r="OIA68" s="108"/>
      <c r="OIB68" s="108"/>
      <c r="OIC68" s="108"/>
      <c r="OID68" s="108"/>
      <c r="OIE68" s="108"/>
      <c r="OIF68" s="108"/>
      <c r="OIG68" s="108"/>
      <c r="OIH68" s="108"/>
      <c r="OII68" s="108"/>
      <c r="OIJ68" s="108"/>
      <c r="OIK68" s="108"/>
      <c r="OIL68" s="108"/>
      <c r="OIM68" s="108"/>
      <c r="OIN68" s="108"/>
      <c r="OIO68" s="108"/>
      <c r="OIP68" s="108"/>
      <c r="OIQ68" s="108"/>
      <c r="OIR68" s="108"/>
      <c r="OIS68" s="108"/>
      <c r="OIT68" s="108"/>
      <c r="OIU68" s="108"/>
      <c r="OIV68" s="108"/>
      <c r="OIW68" s="108"/>
      <c r="OIX68" s="108"/>
      <c r="OIY68" s="108"/>
      <c r="OIZ68" s="108"/>
      <c r="OJA68" s="108"/>
      <c r="OJB68" s="108"/>
      <c r="OJC68" s="108"/>
      <c r="OJD68" s="108"/>
      <c r="OJE68" s="108"/>
      <c r="OJF68" s="108"/>
      <c r="OJG68" s="108"/>
      <c r="OJH68" s="108"/>
      <c r="OJI68" s="108"/>
      <c r="OJJ68" s="108"/>
      <c r="OJK68" s="108"/>
      <c r="OJL68" s="108"/>
      <c r="OJM68" s="108"/>
      <c r="OJN68" s="108"/>
      <c r="OJO68" s="108"/>
      <c r="OJP68" s="108"/>
      <c r="OJQ68" s="108"/>
      <c r="OJR68" s="108"/>
      <c r="OJS68" s="108"/>
      <c r="OJT68" s="108"/>
      <c r="OJU68" s="108"/>
      <c r="OJV68" s="108"/>
      <c r="OJW68" s="108"/>
      <c r="OJX68" s="108"/>
      <c r="OJY68" s="108"/>
      <c r="OJZ68" s="108"/>
      <c r="OKA68" s="108"/>
      <c r="OKB68" s="108"/>
      <c r="OKC68" s="108"/>
      <c r="OKD68" s="108"/>
      <c r="OKE68" s="108"/>
      <c r="OKF68" s="108"/>
      <c r="OKG68" s="108"/>
      <c r="OKH68" s="108"/>
      <c r="OKI68" s="108"/>
      <c r="OKJ68" s="108"/>
      <c r="OKK68" s="108"/>
      <c r="OKL68" s="108"/>
      <c r="OKM68" s="108"/>
      <c r="OKN68" s="108"/>
      <c r="OKO68" s="108"/>
      <c r="OKP68" s="108"/>
      <c r="OKQ68" s="108"/>
      <c r="OKR68" s="108"/>
      <c r="OKS68" s="108"/>
      <c r="OKT68" s="108"/>
      <c r="OKU68" s="108"/>
      <c r="OKV68" s="108"/>
      <c r="OKW68" s="108"/>
      <c r="OKX68" s="108"/>
      <c r="OKY68" s="108"/>
      <c r="OKZ68" s="108"/>
      <c r="OLA68" s="108"/>
      <c r="OLB68" s="108"/>
      <c r="OLC68" s="108"/>
      <c r="OLD68" s="108"/>
      <c r="OLE68" s="108"/>
      <c r="OLF68" s="108"/>
      <c r="OLG68" s="108"/>
      <c r="OLH68" s="108"/>
      <c r="OLI68" s="108"/>
      <c r="OLJ68" s="108"/>
      <c r="OLK68" s="108"/>
      <c r="OLL68" s="108"/>
      <c r="OLM68" s="108"/>
      <c r="OLN68" s="108"/>
      <c r="OLO68" s="108"/>
      <c r="OLP68" s="108"/>
      <c r="OLQ68" s="108"/>
      <c r="OLR68" s="108"/>
      <c r="OLS68" s="108"/>
      <c r="OLT68" s="108"/>
      <c r="OLU68" s="108"/>
      <c r="OLV68" s="108"/>
      <c r="OLW68" s="108"/>
      <c r="OLX68" s="108"/>
      <c r="OLY68" s="108"/>
      <c r="OLZ68" s="108"/>
      <c r="OMA68" s="108"/>
      <c r="OMB68" s="108"/>
      <c r="OMC68" s="108"/>
      <c r="OMD68" s="108"/>
      <c r="OME68" s="108"/>
      <c r="OMF68" s="108"/>
      <c r="OMG68" s="108"/>
      <c r="OMH68" s="108"/>
      <c r="OMI68" s="108"/>
      <c r="OMJ68" s="108"/>
      <c r="OMK68" s="108"/>
      <c r="OML68" s="108"/>
      <c r="OMM68" s="108"/>
      <c r="OMN68" s="108"/>
      <c r="OMO68" s="108"/>
      <c r="OMP68" s="108"/>
      <c r="OMQ68" s="108"/>
      <c r="OMR68" s="108"/>
      <c r="OMS68" s="108"/>
      <c r="OMT68" s="108"/>
      <c r="OMU68" s="108"/>
      <c r="OMV68" s="108"/>
      <c r="OMW68" s="108"/>
      <c r="OMX68" s="108"/>
      <c r="OMY68" s="108"/>
      <c r="OMZ68" s="108"/>
      <c r="ONA68" s="108"/>
      <c r="ONB68" s="108"/>
      <c r="ONC68" s="108"/>
      <c r="OND68" s="108"/>
      <c r="ONE68" s="108"/>
      <c r="ONF68" s="108"/>
      <c r="ONG68" s="108"/>
      <c r="ONH68" s="108"/>
      <c r="ONI68" s="108"/>
      <c r="ONJ68" s="108"/>
      <c r="ONK68" s="108"/>
      <c r="ONL68" s="108"/>
      <c r="ONM68" s="108"/>
      <c r="ONN68" s="108"/>
      <c r="ONO68" s="108"/>
      <c r="ONP68" s="108"/>
      <c r="ONQ68" s="108"/>
      <c r="ONR68" s="108"/>
      <c r="ONS68" s="108"/>
      <c r="ONT68" s="108"/>
      <c r="ONU68" s="108"/>
      <c r="ONV68" s="108"/>
      <c r="ONW68" s="108"/>
      <c r="ONX68" s="108"/>
      <c r="ONY68" s="108"/>
      <c r="ONZ68" s="108"/>
      <c r="OOA68" s="108"/>
      <c r="OOB68" s="108"/>
      <c r="OOC68" s="108"/>
      <c r="OOD68" s="108"/>
      <c r="OOE68" s="108"/>
      <c r="OOF68" s="108"/>
      <c r="OOG68" s="108"/>
      <c r="OOH68" s="108"/>
      <c r="OOI68" s="108"/>
      <c r="OOJ68" s="108"/>
      <c r="OOK68" s="108"/>
      <c r="OOL68" s="108"/>
      <c r="OOM68" s="108"/>
      <c r="OON68" s="108"/>
      <c r="OOO68" s="108"/>
      <c r="OOP68" s="108"/>
      <c r="OOQ68" s="108"/>
      <c r="OOR68" s="108"/>
      <c r="OOS68" s="108"/>
      <c r="OOT68" s="108"/>
      <c r="OOU68" s="108"/>
      <c r="OOV68" s="108"/>
      <c r="OOW68" s="108"/>
      <c r="OOX68" s="108"/>
      <c r="OOY68" s="108"/>
      <c r="OOZ68" s="108"/>
      <c r="OPA68" s="108"/>
      <c r="OPB68" s="108"/>
      <c r="OPC68" s="108"/>
      <c r="OPD68" s="108"/>
      <c r="OPE68" s="108"/>
      <c r="OPF68" s="108"/>
      <c r="OPG68" s="108"/>
      <c r="OPH68" s="108"/>
      <c r="OPI68" s="108"/>
      <c r="OPJ68" s="108"/>
      <c r="OPK68" s="108"/>
      <c r="OPL68" s="108"/>
      <c r="OPM68" s="108"/>
      <c r="OPN68" s="108"/>
      <c r="OPO68" s="108"/>
      <c r="OPP68" s="108"/>
      <c r="OPQ68" s="108"/>
      <c r="OPR68" s="108"/>
      <c r="OPS68" s="108"/>
      <c r="OPT68" s="108"/>
      <c r="OPU68" s="108"/>
      <c r="OPV68" s="108"/>
      <c r="OPW68" s="108"/>
      <c r="OPX68" s="108"/>
      <c r="OPY68" s="108"/>
      <c r="OPZ68" s="108"/>
      <c r="OQA68" s="108"/>
      <c r="OQB68" s="108"/>
      <c r="OQC68" s="108"/>
      <c r="OQD68" s="108"/>
      <c r="OQE68" s="108"/>
      <c r="OQF68" s="108"/>
      <c r="OQG68" s="108"/>
      <c r="OQH68" s="108"/>
      <c r="OQI68" s="108"/>
      <c r="OQJ68" s="108"/>
      <c r="OQK68" s="108"/>
      <c r="OQL68" s="108"/>
      <c r="OQM68" s="108"/>
      <c r="OQN68" s="108"/>
      <c r="OQO68" s="108"/>
      <c r="OQP68" s="108"/>
      <c r="OQQ68" s="108"/>
      <c r="OQR68" s="108"/>
      <c r="OQS68" s="108"/>
      <c r="OQT68" s="108"/>
      <c r="OQU68" s="108"/>
      <c r="OQV68" s="108"/>
      <c r="OQW68" s="108"/>
      <c r="OQX68" s="108"/>
      <c r="OQY68" s="108"/>
      <c r="OQZ68" s="108"/>
      <c r="ORA68" s="108"/>
      <c r="ORB68" s="108"/>
      <c r="ORC68" s="108"/>
      <c r="ORD68" s="108"/>
      <c r="ORE68" s="108"/>
      <c r="ORF68" s="108"/>
      <c r="ORG68" s="108"/>
      <c r="ORH68" s="108"/>
      <c r="ORI68" s="108"/>
      <c r="ORJ68" s="108"/>
      <c r="ORK68" s="108"/>
      <c r="ORL68" s="108"/>
      <c r="ORM68" s="108"/>
      <c r="ORN68" s="108"/>
      <c r="ORO68" s="108"/>
      <c r="ORP68" s="108"/>
      <c r="ORQ68" s="108"/>
      <c r="ORR68" s="108"/>
      <c r="ORS68" s="108"/>
      <c r="ORT68" s="108"/>
      <c r="ORU68" s="108"/>
      <c r="ORV68" s="108"/>
      <c r="ORW68" s="108"/>
      <c r="ORX68" s="108"/>
      <c r="ORY68" s="108"/>
      <c r="ORZ68" s="108"/>
      <c r="OSA68" s="108"/>
      <c r="OSB68" s="108"/>
      <c r="OSC68" s="108"/>
      <c r="OSD68" s="108"/>
      <c r="OSE68" s="108"/>
      <c r="OSF68" s="108"/>
      <c r="OSG68" s="108"/>
      <c r="OSH68" s="108"/>
      <c r="OSI68" s="108"/>
      <c r="OSJ68" s="108"/>
      <c r="OSK68" s="108"/>
      <c r="OSL68" s="108"/>
      <c r="OSM68" s="108"/>
      <c r="OSN68" s="108"/>
      <c r="OSO68" s="108"/>
      <c r="OSP68" s="108"/>
      <c r="OSQ68" s="108"/>
      <c r="OSR68" s="108"/>
      <c r="OSS68" s="108"/>
      <c r="OST68" s="108"/>
      <c r="OSU68" s="108"/>
      <c r="OSV68" s="108"/>
      <c r="OSW68" s="108"/>
      <c r="OSX68" s="108"/>
      <c r="OSY68" s="108"/>
      <c r="OSZ68" s="108"/>
      <c r="OTA68" s="108"/>
      <c r="OTB68" s="108"/>
      <c r="OTC68" s="108"/>
      <c r="OTD68" s="108"/>
      <c r="OTE68" s="108"/>
      <c r="OTF68" s="108"/>
      <c r="OTG68" s="108"/>
      <c r="OTH68" s="108"/>
      <c r="OTI68" s="108"/>
      <c r="OTJ68" s="108"/>
      <c r="OTK68" s="108"/>
      <c r="OTL68" s="108"/>
      <c r="OTM68" s="108"/>
      <c r="OTN68" s="108"/>
      <c r="OTO68" s="108"/>
      <c r="OTP68" s="108"/>
      <c r="OTQ68" s="108"/>
      <c r="OTR68" s="108"/>
      <c r="OTS68" s="108"/>
      <c r="OTT68" s="108"/>
      <c r="OTU68" s="108"/>
      <c r="OTV68" s="108"/>
      <c r="OTW68" s="108"/>
      <c r="OTX68" s="108"/>
      <c r="OTY68" s="108"/>
      <c r="OTZ68" s="108"/>
      <c r="OUA68" s="108"/>
      <c r="OUB68" s="108"/>
      <c r="OUC68" s="108"/>
      <c r="OUD68" s="108"/>
      <c r="OUE68" s="108"/>
      <c r="OUF68" s="108"/>
      <c r="OUG68" s="108"/>
      <c r="OUH68" s="108"/>
      <c r="OUI68" s="108"/>
      <c r="OUJ68" s="108"/>
      <c r="OUK68" s="108"/>
      <c r="OUL68" s="108"/>
      <c r="OUM68" s="108"/>
      <c r="OUN68" s="108"/>
      <c r="OUO68" s="108"/>
      <c r="OUP68" s="108"/>
      <c r="OUQ68" s="108"/>
      <c r="OUR68" s="108"/>
      <c r="OUS68" s="108"/>
      <c r="OUT68" s="108"/>
      <c r="OUU68" s="108"/>
      <c r="OUV68" s="108"/>
      <c r="OUW68" s="108"/>
      <c r="OUX68" s="108"/>
      <c r="OUY68" s="108"/>
      <c r="OUZ68" s="108"/>
      <c r="OVA68" s="108"/>
      <c r="OVB68" s="108"/>
      <c r="OVC68" s="108"/>
      <c r="OVD68" s="108"/>
      <c r="OVE68" s="108"/>
      <c r="OVF68" s="108"/>
      <c r="OVG68" s="108"/>
      <c r="OVH68" s="108"/>
      <c r="OVI68" s="108"/>
      <c r="OVJ68" s="108"/>
      <c r="OVK68" s="108"/>
      <c r="OVL68" s="108"/>
      <c r="OVM68" s="108"/>
      <c r="OVN68" s="108"/>
      <c r="OVO68" s="108"/>
      <c r="OVP68" s="108"/>
      <c r="OVQ68" s="108"/>
      <c r="OVR68" s="108"/>
      <c r="OVS68" s="108"/>
      <c r="OVT68" s="108"/>
      <c r="OVU68" s="108"/>
      <c r="OVV68" s="108"/>
      <c r="OVW68" s="108"/>
      <c r="OVX68" s="108"/>
      <c r="OVY68" s="108"/>
      <c r="OVZ68" s="108"/>
      <c r="OWA68" s="108"/>
      <c r="OWB68" s="108"/>
      <c r="OWC68" s="108"/>
      <c r="OWD68" s="108"/>
      <c r="OWE68" s="108"/>
      <c r="OWF68" s="108"/>
      <c r="OWG68" s="108"/>
      <c r="OWH68" s="108"/>
      <c r="OWI68" s="108"/>
      <c r="OWJ68" s="108"/>
      <c r="OWK68" s="108"/>
      <c r="OWL68" s="108"/>
      <c r="OWM68" s="108"/>
      <c r="OWN68" s="108"/>
      <c r="OWO68" s="108"/>
      <c r="OWP68" s="108"/>
      <c r="OWQ68" s="108"/>
      <c r="OWR68" s="108"/>
      <c r="OWS68" s="108"/>
      <c r="OWT68" s="108"/>
      <c r="OWU68" s="108"/>
      <c r="OWV68" s="108"/>
      <c r="OWW68" s="108"/>
      <c r="OWX68" s="108"/>
      <c r="OWY68" s="108"/>
      <c r="OWZ68" s="108"/>
      <c r="OXA68" s="108"/>
      <c r="OXB68" s="108"/>
      <c r="OXC68" s="108"/>
      <c r="OXD68" s="108"/>
      <c r="OXE68" s="108"/>
      <c r="OXF68" s="108"/>
      <c r="OXG68" s="108"/>
      <c r="OXH68" s="108"/>
      <c r="OXI68" s="108"/>
      <c r="OXJ68" s="108"/>
      <c r="OXK68" s="108"/>
      <c r="OXL68" s="108"/>
      <c r="OXM68" s="108"/>
      <c r="OXN68" s="108"/>
      <c r="OXO68" s="108"/>
      <c r="OXP68" s="108"/>
      <c r="OXQ68" s="108"/>
      <c r="OXR68" s="108"/>
      <c r="OXS68" s="108"/>
      <c r="OXT68" s="108"/>
      <c r="OXU68" s="108"/>
      <c r="OXV68" s="108"/>
      <c r="OXW68" s="108"/>
      <c r="OXX68" s="108"/>
      <c r="OXY68" s="108"/>
      <c r="OXZ68" s="108"/>
      <c r="OYA68" s="108"/>
      <c r="OYB68" s="108"/>
      <c r="OYC68" s="108"/>
      <c r="OYD68" s="108"/>
      <c r="OYE68" s="108"/>
      <c r="OYF68" s="108"/>
      <c r="OYG68" s="108"/>
      <c r="OYH68" s="108"/>
      <c r="OYI68" s="108"/>
      <c r="OYJ68" s="108"/>
      <c r="OYK68" s="108"/>
      <c r="OYL68" s="108"/>
      <c r="OYM68" s="108"/>
      <c r="OYN68" s="108"/>
      <c r="OYO68" s="108"/>
      <c r="OYP68" s="108"/>
      <c r="OYQ68" s="108"/>
      <c r="OYR68" s="108"/>
      <c r="OYS68" s="108"/>
      <c r="OYT68" s="108"/>
      <c r="OYU68" s="108"/>
      <c r="OYV68" s="108"/>
      <c r="OYW68" s="108"/>
      <c r="OYX68" s="108"/>
      <c r="OYY68" s="108"/>
      <c r="OYZ68" s="108"/>
      <c r="OZA68" s="108"/>
      <c r="OZB68" s="108"/>
      <c r="OZC68" s="108"/>
      <c r="OZD68" s="108"/>
      <c r="OZE68" s="108"/>
      <c r="OZF68" s="108"/>
      <c r="OZG68" s="108"/>
      <c r="OZH68" s="108"/>
      <c r="OZI68" s="108"/>
      <c r="OZJ68" s="108"/>
      <c r="OZK68" s="108"/>
      <c r="OZL68" s="108"/>
      <c r="OZM68" s="108"/>
      <c r="OZN68" s="108"/>
      <c r="OZO68" s="108"/>
      <c r="OZP68" s="108"/>
      <c r="OZQ68" s="108"/>
      <c r="OZR68" s="108"/>
      <c r="OZS68" s="108"/>
      <c r="OZT68" s="108"/>
      <c r="OZU68" s="108"/>
      <c r="OZV68" s="108"/>
      <c r="OZW68" s="108"/>
      <c r="OZX68" s="108"/>
      <c r="OZY68" s="108"/>
      <c r="OZZ68" s="108"/>
      <c r="PAA68" s="108"/>
      <c r="PAB68" s="108"/>
      <c r="PAC68" s="108"/>
      <c r="PAD68" s="108"/>
      <c r="PAE68" s="108"/>
      <c r="PAF68" s="108"/>
      <c r="PAG68" s="108"/>
      <c r="PAH68" s="108"/>
      <c r="PAI68" s="108"/>
      <c r="PAJ68" s="108"/>
      <c r="PAK68" s="108"/>
      <c r="PAL68" s="108"/>
      <c r="PAM68" s="108"/>
      <c r="PAN68" s="108"/>
      <c r="PAO68" s="108"/>
      <c r="PAP68" s="108"/>
      <c r="PAQ68" s="108"/>
      <c r="PAR68" s="108"/>
      <c r="PAS68" s="108"/>
      <c r="PAT68" s="108"/>
      <c r="PAU68" s="108"/>
      <c r="PAV68" s="108"/>
      <c r="PAW68" s="108"/>
      <c r="PAX68" s="108"/>
      <c r="PAY68" s="108"/>
      <c r="PAZ68" s="108"/>
      <c r="PBA68" s="108"/>
      <c r="PBB68" s="108"/>
      <c r="PBC68" s="108"/>
      <c r="PBD68" s="108"/>
      <c r="PBE68" s="108"/>
      <c r="PBF68" s="108"/>
      <c r="PBG68" s="108"/>
      <c r="PBH68" s="108"/>
      <c r="PBI68" s="108"/>
      <c r="PBJ68" s="108"/>
      <c r="PBK68" s="108"/>
      <c r="PBL68" s="108"/>
      <c r="PBM68" s="108"/>
      <c r="PBN68" s="108"/>
      <c r="PBO68" s="108"/>
      <c r="PBP68" s="108"/>
      <c r="PBQ68" s="108"/>
      <c r="PBR68" s="108"/>
      <c r="PBS68" s="108"/>
      <c r="PBT68" s="108"/>
      <c r="PBU68" s="108"/>
      <c r="PBV68" s="108"/>
      <c r="PBW68" s="108"/>
      <c r="PBX68" s="108"/>
      <c r="PBY68" s="108"/>
      <c r="PBZ68" s="108"/>
      <c r="PCA68" s="108"/>
      <c r="PCB68" s="108"/>
      <c r="PCC68" s="108"/>
      <c r="PCD68" s="108"/>
      <c r="PCE68" s="108"/>
      <c r="PCF68" s="108"/>
      <c r="PCG68" s="108"/>
      <c r="PCH68" s="108"/>
      <c r="PCI68" s="108"/>
      <c r="PCJ68" s="108"/>
      <c r="PCK68" s="108"/>
      <c r="PCL68" s="108"/>
      <c r="PCM68" s="108"/>
      <c r="PCN68" s="108"/>
      <c r="PCO68" s="108"/>
      <c r="PCP68" s="108"/>
      <c r="PCQ68" s="108"/>
      <c r="PCR68" s="108"/>
      <c r="PCS68" s="108"/>
      <c r="PCT68" s="108"/>
      <c r="PCU68" s="108"/>
      <c r="PCV68" s="108"/>
      <c r="PCW68" s="108"/>
      <c r="PCX68" s="108"/>
      <c r="PCY68" s="108"/>
      <c r="PCZ68" s="108"/>
      <c r="PDA68" s="108"/>
      <c r="PDB68" s="108"/>
      <c r="PDC68" s="108"/>
      <c r="PDD68" s="108"/>
      <c r="PDE68" s="108"/>
      <c r="PDF68" s="108"/>
      <c r="PDG68" s="108"/>
      <c r="PDH68" s="108"/>
      <c r="PDI68" s="108"/>
      <c r="PDJ68" s="108"/>
      <c r="PDK68" s="108"/>
      <c r="PDL68" s="108"/>
      <c r="PDM68" s="108"/>
      <c r="PDN68" s="108"/>
      <c r="PDO68" s="108"/>
      <c r="PDP68" s="108"/>
      <c r="PDQ68" s="108"/>
      <c r="PDR68" s="108"/>
      <c r="PDS68" s="108"/>
      <c r="PDT68" s="108"/>
      <c r="PDU68" s="108"/>
      <c r="PDV68" s="108"/>
      <c r="PDW68" s="108"/>
      <c r="PDX68" s="108"/>
      <c r="PDY68" s="108"/>
      <c r="PDZ68" s="108"/>
      <c r="PEA68" s="108"/>
      <c r="PEB68" s="108"/>
      <c r="PEC68" s="108"/>
      <c r="PED68" s="108"/>
      <c r="PEE68" s="108"/>
      <c r="PEF68" s="108"/>
      <c r="PEG68" s="108"/>
      <c r="PEH68" s="108"/>
      <c r="PEI68" s="108"/>
      <c r="PEJ68" s="108"/>
      <c r="PEK68" s="108"/>
      <c r="PEL68" s="108"/>
      <c r="PEM68" s="108"/>
      <c r="PEN68" s="108"/>
      <c r="PEO68" s="108"/>
      <c r="PEP68" s="108"/>
      <c r="PEQ68" s="108"/>
      <c r="PER68" s="108"/>
      <c r="PES68" s="108"/>
      <c r="PET68" s="108"/>
      <c r="PEU68" s="108"/>
      <c r="PEV68" s="108"/>
      <c r="PEW68" s="108"/>
      <c r="PEX68" s="108"/>
      <c r="PEY68" s="108"/>
      <c r="PEZ68" s="108"/>
      <c r="PFA68" s="108"/>
      <c r="PFB68" s="108"/>
      <c r="PFC68" s="108"/>
      <c r="PFD68" s="108"/>
      <c r="PFE68" s="108"/>
      <c r="PFF68" s="108"/>
      <c r="PFG68" s="108"/>
      <c r="PFH68" s="108"/>
      <c r="PFI68" s="108"/>
      <c r="PFJ68" s="108"/>
      <c r="PFK68" s="108"/>
      <c r="PFL68" s="108"/>
      <c r="PFM68" s="108"/>
      <c r="PFN68" s="108"/>
      <c r="PFO68" s="108"/>
      <c r="PFP68" s="108"/>
      <c r="PFQ68" s="108"/>
      <c r="PFR68" s="108"/>
      <c r="PFS68" s="108"/>
      <c r="PFT68" s="108"/>
      <c r="PFU68" s="108"/>
      <c r="PFV68" s="108"/>
      <c r="PFW68" s="108"/>
      <c r="PFX68" s="108"/>
      <c r="PFY68" s="108"/>
      <c r="PFZ68" s="108"/>
      <c r="PGA68" s="108"/>
      <c r="PGB68" s="108"/>
      <c r="PGC68" s="108"/>
      <c r="PGD68" s="108"/>
      <c r="PGE68" s="108"/>
      <c r="PGF68" s="108"/>
      <c r="PGG68" s="108"/>
      <c r="PGH68" s="108"/>
      <c r="PGI68" s="108"/>
      <c r="PGJ68" s="108"/>
      <c r="PGK68" s="108"/>
      <c r="PGL68" s="108"/>
      <c r="PGM68" s="108"/>
      <c r="PGN68" s="108"/>
      <c r="PGO68" s="108"/>
      <c r="PGP68" s="108"/>
      <c r="PGQ68" s="108"/>
      <c r="PGR68" s="108"/>
      <c r="PGS68" s="108"/>
      <c r="PGT68" s="108"/>
      <c r="PGU68" s="108"/>
      <c r="PGV68" s="108"/>
      <c r="PGW68" s="108"/>
      <c r="PGX68" s="108"/>
      <c r="PGY68" s="108"/>
      <c r="PGZ68" s="108"/>
      <c r="PHA68" s="108"/>
      <c r="PHB68" s="108"/>
      <c r="PHC68" s="108"/>
      <c r="PHD68" s="108"/>
      <c r="PHE68" s="108"/>
      <c r="PHF68" s="108"/>
      <c r="PHG68" s="108"/>
      <c r="PHH68" s="108"/>
      <c r="PHI68" s="108"/>
      <c r="PHJ68" s="108"/>
      <c r="PHK68" s="108"/>
      <c r="PHL68" s="108"/>
      <c r="PHM68" s="108"/>
      <c r="PHN68" s="108"/>
      <c r="PHO68" s="108"/>
      <c r="PHP68" s="108"/>
      <c r="PHQ68" s="108"/>
      <c r="PHR68" s="108"/>
      <c r="PHS68" s="108"/>
      <c r="PHT68" s="108"/>
      <c r="PHU68" s="108"/>
      <c r="PHV68" s="108"/>
      <c r="PHW68" s="108"/>
      <c r="PHX68" s="108"/>
      <c r="PHY68" s="108"/>
      <c r="PHZ68" s="108"/>
      <c r="PIA68" s="108"/>
      <c r="PIB68" s="108"/>
      <c r="PIC68" s="108"/>
      <c r="PID68" s="108"/>
      <c r="PIE68" s="108"/>
      <c r="PIF68" s="108"/>
      <c r="PIG68" s="108"/>
      <c r="PIH68" s="108"/>
      <c r="PII68" s="108"/>
      <c r="PIJ68" s="108"/>
      <c r="PIK68" s="108"/>
      <c r="PIL68" s="108"/>
      <c r="PIM68" s="108"/>
      <c r="PIN68" s="108"/>
      <c r="PIO68" s="108"/>
      <c r="PIP68" s="108"/>
      <c r="PIQ68" s="108"/>
      <c r="PIR68" s="108"/>
      <c r="PIS68" s="108"/>
      <c r="PIT68" s="108"/>
      <c r="PIU68" s="108"/>
      <c r="PIV68" s="108"/>
      <c r="PIW68" s="108"/>
      <c r="PIX68" s="108"/>
      <c r="PIY68" s="108"/>
      <c r="PIZ68" s="108"/>
      <c r="PJA68" s="108"/>
      <c r="PJB68" s="108"/>
      <c r="PJC68" s="108"/>
      <c r="PJD68" s="108"/>
      <c r="PJE68" s="108"/>
      <c r="PJF68" s="108"/>
      <c r="PJG68" s="108"/>
      <c r="PJH68" s="108"/>
      <c r="PJI68" s="108"/>
      <c r="PJJ68" s="108"/>
      <c r="PJK68" s="108"/>
      <c r="PJL68" s="108"/>
      <c r="PJM68" s="108"/>
      <c r="PJN68" s="108"/>
      <c r="PJO68" s="108"/>
      <c r="PJP68" s="108"/>
      <c r="PJQ68" s="108"/>
      <c r="PJR68" s="108"/>
      <c r="PJS68" s="108"/>
      <c r="PJT68" s="108"/>
      <c r="PJU68" s="108"/>
      <c r="PJV68" s="108"/>
      <c r="PJW68" s="108"/>
      <c r="PJX68" s="108"/>
      <c r="PJY68" s="108"/>
      <c r="PJZ68" s="108"/>
      <c r="PKA68" s="108"/>
      <c r="PKB68" s="108"/>
      <c r="PKC68" s="108"/>
      <c r="PKD68" s="108"/>
      <c r="PKE68" s="108"/>
      <c r="PKF68" s="108"/>
      <c r="PKG68" s="108"/>
      <c r="PKH68" s="108"/>
      <c r="PKI68" s="108"/>
      <c r="PKJ68" s="108"/>
      <c r="PKK68" s="108"/>
      <c r="PKL68" s="108"/>
      <c r="PKM68" s="108"/>
      <c r="PKN68" s="108"/>
      <c r="PKO68" s="108"/>
      <c r="PKP68" s="108"/>
      <c r="PKQ68" s="108"/>
      <c r="PKR68" s="108"/>
      <c r="PKS68" s="108"/>
      <c r="PKT68" s="108"/>
      <c r="PKU68" s="108"/>
      <c r="PKV68" s="108"/>
      <c r="PKW68" s="108"/>
      <c r="PKX68" s="108"/>
      <c r="PKY68" s="108"/>
      <c r="PKZ68" s="108"/>
      <c r="PLA68" s="108"/>
      <c r="PLB68" s="108"/>
      <c r="PLC68" s="108"/>
      <c r="PLD68" s="108"/>
      <c r="PLE68" s="108"/>
      <c r="PLF68" s="108"/>
      <c r="PLG68" s="108"/>
      <c r="PLH68" s="108"/>
      <c r="PLI68" s="108"/>
      <c r="PLJ68" s="108"/>
      <c r="PLK68" s="108"/>
      <c r="PLL68" s="108"/>
      <c r="PLM68" s="108"/>
      <c r="PLN68" s="108"/>
      <c r="PLO68" s="108"/>
      <c r="PLP68" s="108"/>
      <c r="PLQ68" s="108"/>
      <c r="PLR68" s="108"/>
      <c r="PLS68" s="108"/>
      <c r="PLT68" s="108"/>
      <c r="PLU68" s="108"/>
      <c r="PLV68" s="108"/>
      <c r="PLW68" s="108"/>
      <c r="PLX68" s="108"/>
      <c r="PLY68" s="108"/>
      <c r="PLZ68" s="108"/>
      <c r="PMA68" s="108"/>
      <c r="PMB68" s="108"/>
      <c r="PMC68" s="108"/>
      <c r="PMD68" s="108"/>
      <c r="PME68" s="108"/>
      <c r="PMF68" s="108"/>
      <c r="PMG68" s="108"/>
      <c r="PMH68" s="108"/>
      <c r="PMI68" s="108"/>
      <c r="PMJ68" s="108"/>
      <c r="PMK68" s="108"/>
      <c r="PML68" s="108"/>
      <c r="PMM68" s="108"/>
      <c r="PMN68" s="108"/>
      <c r="PMO68" s="108"/>
      <c r="PMP68" s="108"/>
      <c r="PMQ68" s="108"/>
      <c r="PMR68" s="108"/>
      <c r="PMS68" s="108"/>
      <c r="PMT68" s="108"/>
      <c r="PMU68" s="108"/>
      <c r="PMV68" s="108"/>
      <c r="PMW68" s="108"/>
      <c r="PMX68" s="108"/>
      <c r="PMY68" s="108"/>
      <c r="PMZ68" s="108"/>
      <c r="PNA68" s="108"/>
      <c r="PNB68" s="108"/>
      <c r="PNC68" s="108"/>
      <c r="PND68" s="108"/>
      <c r="PNE68" s="108"/>
      <c r="PNF68" s="108"/>
      <c r="PNG68" s="108"/>
      <c r="PNH68" s="108"/>
      <c r="PNI68" s="108"/>
      <c r="PNJ68" s="108"/>
      <c r="PNK68" s="108"/>
      <c r="PNL68" s="108"/>
      <c r="PNM68" s="108"/>
      <c r="PNN68" s="108"/>
      <c r="PNO68" s="108"/>
      <c r="PNP68" s="108"/>
      <c r="PNQ68" s="108"/>
      <c r="PNR68" s="108"/>
      <c r="PNS68" s="108"/>
      <c r="PNT68" s="108"/>
      <c r="PNU68" s="108"/>
      <c r="PNV68" s="108"/>
      <c r="PNW68" s="108"/>
      <c r="PNX68" s="108"/>
      <c r="PNY68" s="108"/>
      <c r="PNZ68" s="108"/>
      <c r="POA68" s="108"/>
      <c r="POB68" s="108"/>
      <c r="POC68" s="108"/>
      <c r="POD68" s="108"/>
      <c r="POE68" s="108"/>
      <c r="POF68" s="108"/>
      <c r="POG68" s="108"/>
      <c r="POH68" s="108"/>
      <c r="POI68" s="108"/>
      <c r="POJ68" s="108"/>
      <c r="POK68" s="108"/>
      <c r="POL68" s="108"/>
      <c r="POM68" s="108"/>
      <c r="PON68" s="108"/>
      <c r="POO68" s="108"/>
      <c r="POP68" s="108"/>
      <c r="POQ68" s="108"/>
      <c r="POR68" s="108"/>
      <c r="POS68" s="108"/>
      <c r="POT68" s="108"/>
      <c r="POU68" s="108"/>
      <c r="POV68" s="108"/>
      <c r="POW68" s="108"/>
      <c r="POX68" s="108"/>
      <c r="POY68" s="108"/>
      <c r="POZ68" s="108"/>
      <c r="PPA68" s="108"/>
      <c r="PPB68" s="108"/>
      <c r="PPC68" s="108"/>
      <c r="PPD68" s="108"/>
      <c r="PPE68" s="108"/>
      <c r="PPF68" s="108"/>
      <c r="PPG68" s="108"/>
      <c r="PPH68" s="108"/>
      <c r="PPI68" s="108"/>
      <c r="PPJ68" s="108"/>
      <c r="PPK68" s="108"/>
      <c r="PPL68" s="108"/>
      <c r="PPM68" s="108"/>
      <c r="PPN68" s="108"/>
      <c r="PPO68" s="108"/>
      <c r="PPP68" s="108"/>
      <c r="PPQ68" s="108"/>
      <c r="PPR68" s="108"/>
      <c r="PPS68" s="108"/>
      <c r="PPT68" s="108"/>
      <c r="PPU68" s="108"/>
      <c r="PPV68" s="108"/>
      <c r="PPW68" s="108"/>
      <c r="PPX68" s="108"/>
      <c r="PPY68" s="108"/>
      <c r="PPZ68" s="108"/>
      <c r="PQA68" s="108"/>
      <c r="PQB68" s="108"/>
      <c r="PQC68" s="108"/>
      <c r="PQD68" s="108"/>
      <c r="PQE68" s="108"/>
      <c r="PQF68" s="108"/>
      <c r="PQG68" s="108"/>
      <c r="PQH68" s="108"/>
      <c r="PQI68" s="108"/>
      <c r="PQJ68" s="108"/>
      <c r="PQK68" s="108"/>
      <c r="PQL68" s="108"/>
      <c r="PQM68" s="108"/>
      <c r="PQN68" s="108"/>
      <c r="PQO68" s="108"/>
      <c r="PQP68" s="108"/>
      <c r="PQQ68" s="108"/>
      <c r="PQR68" s="108"/>
      <c r="PQS68" s="108"/>
      <c r="PQT68" s="108"/>
      <c r="PQU68" s="108"/>
      <c r="PQV68" s="108"/>
      <c r="PQW68" s="108"/>
      <c r="PQX68" s="108"/>
      <c r="PQY68" s="108"/>
      <c r="PQZ68" s="108"/>
      <c r="PRA68" s="108"/>
      <c r="PRB68" s="108"/>
      <c r="PRC68" s="108"/>
      <c r="PRD68" s="108"/>
      <c r="PRE68" s="108"/>
      <c r="PRF68" s="108"/>
      <c r="PRG68" s="108"/>
      <c r="PRH68" s="108"/>
      <c r="PRI68" s="108"/>
      <c r="PRJ68" s="108"/>
      <c r="PRK68" s="108"/>
      <c r="PRL68" s="108"/>
      <c r="PRM68" s="108"/>
      <c r="PRN68" s="108"/>
      <c r="PRO68" s="108"/>
      <c r="PRP68" s="108"/>
      <c r="PRQ68" s="108"/>
      <c r="PRR68" s="108"/>
      <c r="PRS68" s="108"/>
      <c r="PRT68" s="108"/>
      <c r="PRU68" s="108"/>
      <c r="PRV68" s="108"/>
      <c r="PRW68" s="108"/>
      <c r="PRX68" s="108"/>
      <c r="PRY68" s="108"/>
      <c r="PRZ68" s="108"/>
      <c r="PSA68" s="108"/>
      <c r="PSB68" s="108"/>
      <c r="PSC68" s="108"/>
      <c r="PSD68" s="108"/>
      <c r="PSE68" s="108"/>
      <c r="PSF68" s="108"/>
      <c r="PSG68" s="108"/>
      <c r="PSH68" s="108"/>
      <c r="PSI68" s="108"/>
      <c r="PSJ68" s="108"/>
      <c r="PSK68" s="108"/>
      <c r="PSL68" s="108"/>
      <c r="PSM68" s="108"/>
      <c r="PSN68" s="108"/>
      <c r="PSO68" s="108"/>
      <c r="PSP68" s="108"/>
      <c r="PSQ68" s="108"/>
      <c r="PSR68" s="108"/>
      <c r="PSS68" s="108"/>
      <c r="PST68" s="108"/>
      <c r="PSU68" s="108"/>
      <c r="PSV68" s="108"/>
      <c r="PSW68" s="108"/>
      <c r="PSX68" s="108"/>
      <c r="PSY68" s="108"/>
      <c r="PSZ68" s="108"/>
      <c r="PTA68" s="108"/>
      <c r="PTB68" s="108"/>
      <c r="PTC68" s="108"/>
      <c r="PTD68" s="108"/>
      <c r="PTE68" s="108"/>
      <c r="PTF68" s="108"/>
      <c r="PTG68" s="108"/>
      <c r="PTH68" s="108"/>
      <c r="PTI68" s="108"/>
      <c r="PTJ68" s="108"/>
      <c r="PTK68" s="108"/>
      <c r="PTL68" s="108"/>
      <c r="PTM68" s="108"/>
      <c r="PTN68" s="108"/>
      <c r="PTO68" s="108"/>
      <c r="PTP68" s="108"/>
      <c r="PTQ68" s="108"/>
      <c r="PTR68" s="108"/>
      <c r="PTS68" s="108"/>
      <c r="PTT68" s="108"/>
      <c r="PTU68" s="108"/>
      <c r="PTV68" s="108"/>
      <c r="PTW68" s="108"/>
      <c r="PTX68" s="108"/>
      <c r="PTY68" s="108"/>
      <c r="PTZ68" s="108"/>
      <c r="PUA68" s="108"/>
      <c r="PUB68" s="108"/>
      <c r="PUC68" s="108"/>
      <c r="PUD68" s="108"/>
      <c r="PUE68" s="108"/>
      <c r="PUF68" s="108"/>
      <c r="PUG68" s="108"/>
      <c r="PUH68" s="108"/>
      <c r="PUI68" s="108"/>
      <c r="PUJ68" s="108"/>
      <c r="PUK68" s="108"/>
      <c r="PUL68" s="108"/>
      <c r="PUM68" s="108"/>
      <c r="PUN68" s="108"/>
      <c r="PUO68" s="108"/>
      <c r="PUP68" s="108"/>
      <c r="PUQ68" s="108"/>
      <c r="PUR68" s="108"/>
      <c r="PUS68" s="108"/>
      <c r="PUT68" s="108"/>
      <c r="PUU68" s="108"/>
      <c r="PUV68" s="108"/>
      <c r="PUW68" s="108"/>
      <c r="PUX68" s="108"/>
      <c r="PUY68" s="108"/>
      <c r="PUZ68" s="108"/>
      <c r="PVA68" s="108"/>
      <c r="PVB68" s="108"/>
      <c r="PVC68" s="108"/>
      <c r="PVD68" s="108"/>
      <c r="PVE68" s="108"/>
      <c r="PVF68" s="108"/>
      <c r="PVG68" s="108"/>
      <c r="PVH68" s="108"/>
      <c r="PVI68" s="108"/>
      <c r="PVJ68" s="108"/>
      <c r="PVK68" s="108"/>
      <c r="PVL68" s="108"/>
      <c r="PVM68" s="108"/>
      <c r="PVN68" s="108"/>
      <c r="PVO68" s="108"/>
      <c r="PVP68" s="108"/>
      <c r="PVQ68" s="108"/>
      <c r="PVR68" s="108"/>
      <c r="PVS68" s="108"/>
      <c r="PVT68" s="108"/>
      <c r="PVU68" s="108"/>
      <c r="PVV68" s="108"/>
      <c r="PVW68" s="108"/>
      <c r="PVX68" s="108"/>
      <c r="PVY68" s="108"/>
      <c r="PVZ68" s="108"/>
      <c r="PWA68" s="108"/>
      <c r="PWB68" s="108"/>
      <c r="PWC68" s="108"/>
      <c r="PWD68" s="108"/>
      <c r="PWE68" s="108"/>
      <c r="PWF68" s="108"/>
      <c r="PWG68" s="108"/>
      <c r="PWH68" s="108"/>
      <c r="PWI68" s="108"/>
      <c r="PWJ68" s="108"/>
      <c r="PWK68" s="108"/>
      <c r="PWL68" s="108"/>
      <c r="PWM68" s="108"/>
      <c r="PWN68" s="108"/>
      <c r="PWO68" s="108"/>
      <c r="PWP68" s="108"/>
      <c r="PWQ68" s="108"/>
      <c r="PWR68" s="108"/>
      <c r="PWS68" s="108"/>
      <c r="PWT68" s="108"/>
      <c r="PWU68" s="108"/>
      <c r="PWV68" s="108"/>
      <c r="PWW68" s="108"/>
      <c r="PWX68" s="108"/>
      <c r="PWY68" s="108"/>
      <c r="PWZ68" s="108"/>
      <c r="PXA68" s="108"/>
      <c r="PXB68" s="108"/>
      <c r="PXC68" s="108"/>
      <c r="PXD68" s="108"/>
      <c r="PXE68" s="108"/>
      <c r="PXF68" s="108"/>
      <c r="PXG68" s="108"/>
      <c r="PXH68" s="108"/>
      <c r="PXI68" s="108"/>
      <c r="PXJ68" s="108"/>
      <c r="PXK68" s="108"/>
      <c r="PXL68" s="108"/>
      <c r="PXM68" s="108"/>
      <c r="PXN68" s="108"/>
      <c r="PXO68" s="108"/>
      <c r="PXP68" s="108"/>
      <c r="PXQ68" s="108"/>
      <c r="PXR68" s="108"/>
      <c r="PXS68" s="108"/>
      <c r="PXT68" s="108"/>
      <c r="PXU68" s="108"/>
      <c r="PXV68" s="108"/>
      <c r="PXW68" s="108"/>
      <c r="PXX68" s="108"/>
      <c r="PXY68" s="108"/>
      <c r="PXZ68" s="108"/>
      <c r="PYA68" s="108"/>
      <c r="PYB68" s="108"/>
      <c r="PYC68" s="108"/>
      <c r="PYD68" s="108"/>
      <c r="PYE68" s="108"/>
      <c r="PYF68" s="108"/>
      <c r="PYG68" s="108"/>
      <c r="PYH68" s="108"/>
      <c r="PYI68" s="108"/>
      <c r="PYJ68" s="108"/>
      <c r="PYK68" s="108"/>
      <c r="PYL68" s="108"/>
      <c r="PYM68" s="108"/>
      <c r="PYN68" s="108"/>
      <c r="PYO68" s="108"/>
      <c r="PYP68" s="108"/>
      <c r="PYQ68" s="108"/>
      <c r="PYR68" s="108"/>
      <c r="PYS68" s="108"/>
      <c r="PYT68" s="108"/>
      <c r="PYU68" s="108"/>
      <c r="PYV68" s="108"/>
      <c r="PYW68" s="108"/>
      <c r="PYX68" s="108"/>
      <c r="PYY68" s="108"/>
      <c r="PYZ68" s="108"/>
      <c r="PZA68" s="108"/>
      <c r="PZB68" s="108"/>
      <c r="PZC68" s="108"/>
      <c r="PZD68" s="108"/>
      <c r="PZE68" s="108"/>
      <c r="PZF68" s="108"/>
      <c r="PZG68" s="108"/>
      <c r="PZH68" s="108"/>
      <c r="PZI68" s="108"/>
      <c r="PZJ68" s="108"/>
      <c r="PZK68" s="108"/>
      <c r="PZL68" s="108"/>
      <c r="PZM68" s="108"/>
      <c r="PZN68" s="108"/>
      <c r="PZO68" s="108"/>
      <c r="PZP68" s="108"/>
      <c r="PZQ68" s="108"/>
      <c r="PZR68" s="108"/>
      <c r="PZS68" s="108"/>
      <c r="PZT68" s="108"/>
      <c r="PZU68" s="108"/>
      <c r="PZV68" s="108"/>
      <c r="PZW68" s="108"/>
      <c r="PZX68" s="108"/>
      <c r="PZY68" s="108"/>
      <c r="PZZ68" s="108"/>
      <c r="QAA68" s="108"/>
      <c r="QAB68" s="108"/>
      <c r="QAC68" s="108"/>
      <c r="QAD68" s="108"/>
      <c r="QAE68" s="108"/>
      <c r="QAF68" s="108"/>
      <c r="QAG68" s="108"/>
      <c r="QAH68" s="108"/>
      <c r="QAI68" s="108"/>
      <c r="QAJ68" s="108"/>
      <c r="QAK68" s="108"/>
      <c r="QAL68" s="108"/>
      <c r="QAM68" s="108"/>
      <c r="QAN68" s="108"/>
      <c r="QAO68" s="108"/>
      <c r="QAP68" s="108"/>
      <c r="QAQ68" s="108"/>
      <c r="QAR68" s="108"/>
      <c r="QAS68" s="108"/>
      <c r="QAT68" s="108"/>
      <c r="QAU68" s="108"/>
      <c r="QAV68" s="108"/>
      <c r="QAW68" s="108"/>
      <c r="QAX68" s="108"/>
      <c r="QAY68" s="108"/>
      <c r="QAZ68" s="108"/>
      <c r="QBA68" s="108"/>
      <c r="QBB68" s="108"/>
      <c r="QBC68" s="108"/>
      <c r="QBD68" s="108"/>
      <c r="QBE68" s="108"/>
      <c r="QBF68" s="108"/>
      <c r="QBG68" s="108"/>
      <c r="QBH68" s="108"/>
      <c r="QBI68" s="108"/>
      <c r="QBJ68" s="108"/>
      <c r="QBK68" s="108"/>
      <c r="QBL68" s="108"/>
      <c r="QBM68" s="108"/>
      <c r="QBN68" s="108"/>
      <c r="QBO68" s="108"/>
      <c r="QBP68" s="108"/>
      <c r="QBQ68" s="108"/>
      <c r="QBR68" s="108"/>
      <c r="QBS68" s="108"/>
      <c r="QBT68" s="108"/>
      <c r="QBU68" s="108"/>
      <c r="QBV68" s="108"/>
      <c r="QBW68" s="108"/>
      <c r="QBX68" s="108"/>
      <c r="QBY68" s="108"/>
      <c r="QBZ68" s="108"/>
      <c r="QCA68" s="108"/>
      <c r="QCB68" s="108"/>
      <c r="QCC68" s="108"/>
      <c r="QCD68" s="108"/>
      <c r="QCE68" s="108"/>
      <c r="QCF68" s="108"/>
      <c r="QCG68" s="108"/>
      <c r="QCH68" s="108"/>
      <c r="QCI68" s="108"/>
      <c r="QCJ68" s="108"/>
      <c r="QCK68" s="108"/>
      <c r="QCL68" s="108"/>
      <c r="QCM68" s="108"/>
      <c r="QCN68" s="108"/>
      <c r="QCO68" s="108"/>
      <c r="QCP68" s="108"/>
      <c r="QCQ68" s="108"/>
      <c r="QCR68" s="108"/>
      <c r="QCS68" s="108"/>
      <c r="QCT68" s="108"/>
      <c r="QCU68" s="108"/>
      <c r="QCV68" s="108"/>
      <c r="QCW68" s="108"/>
      <c r="QCX68" s="108"/>
      <c r="QCY68" s="108"/>
      <c r="QCZ68" s="108"/>
      <c r="QDA68" s="108"/>
      <c r="QDB68" s="108"/>
      <c r="QDC68" s="108"/>
      <c r="QDD68" s="108"/>
      <c r="QDE68" s="108"/>
      <c r="QDF68" s="108"/>
      <c r="QDG68" s="108"/>
      <c r="QDH68" s="108"/>
      <c r="QDI68" s="108"/>
      <c r="QDJ68" s="108"/>
      <c r="QDK68" s="108"/>
      <c r="QDL68" s="108"/>
      <c r="QDM68" s="108"/>
      <c r="QDN68" s="108"/>
      <c r="QDO68" s="108"/>
      <c r="QDP68" s="108"/>
      <c r="QDQ68" s="108"/>
      <c r="QDR68" s="108"/>
      <c r="QDS68" s="108"/>
      <c r="QDT68" s="108"/>
      <c r="QDU68" s="108"/>
      <c r="QDV68" s="108"/>
      <c r="QDW68" s="108"/>
      <c r="QDX68" s="108"/>
      <c r="QDY68" s="108"/>
      <c r="QDZ68" s="108"/>
      <c r="QEA68" s="108"/>
      <c r="QEB68" s="108"/>
      <c r="QEC68" s="108"/>
      <c r="QED68" s="108"/>
      <c r="QEE68" s="108"/>
      <c r="QEF68" s="108"/>
      <c r="QEG68" s="108"/>
      <c r="QEH68" s="108"/>
      <c r="QEI68" s="108"/>
      <c r="QEJ68" s="108"/>
      <c r="QEK68" s="108"/>
      <c r="QEL68" s="108"/>
      <c r="QEM68" s="108"/>
      <c r="QEN68" s="108"/>
      <c r="QEO68" s="108"/>
      <c r="QEP68" s="108"/>
      <c r="QEQ68" s="108"/>
      <c r="QER68" s="108"/>
      <c r="QES68" s="108"/>
      <c r="QET68" s="108"/>
      <c r="QEU68" s="108"/>
      <c r="QEV68" s="108"/>
      <c r="QEW68" s="108"/>
      <c r="QEX68" s="108"/>
      <c r="QEY68" s="108"/>
      <c r="QEZ68" s="108"/>
      <c r="QFA68" s="108"/>
      <c r="QFB68" s="108"/>
      <c r="QFC68" s="108"/>
      <c r="QFD68" s="108"/>
      <c r="QFE68" s="108"/>
      <c r="QFF68" s="108"/>
      <c r="QFG68" s="108"/>
      <c r="QFH68" s="108"/>
      <c r="QFI68" s="108"/>
      <c r="QFJ68" s="108"/>
      <c r="QFK68" s="108"/>
      <c r="QFL68" s="108"/>
      <c r="QFM68" s="108"/>
      <c r="QFN68" s="108"/>
      <c r="QFO68" s="108"/>
      <c r="QFP68" s="108"/>
      <c r="QFQ68" s="108"/>
      <c r="QFR68" s="108"/>
      <c r="QFS68" s="108"/>
      <c r="QFT68" s="108"/>
      <c r="QFU68" s="108"/>
      <c r="QFV68" s="108"/>
      <c r="QFW68" s="108"/>
      <c r="QFX68" s="108"/>
      <c r="QFY68" s="108"/>
      <c r="QFZ68" s="108"/>
      <c r="QGA68" s="108"/>
      <c r="QGB68" s="108"/>
      <c r="QGC68" s="108"/>
      <c r="QGD68" s="108"/>
      <c r="QGE68" s="108"/>
      <c r="QGF68" s="108"/>
      <c r="QGG68" s="108"/>
      <c r="QGH68" s="108"/>
      <c r="QGI68" s="108"/>
      <c r="QGJ68" s="108"/>
      <c r="QGK68" s="108"/>
      <c r="QGL68" s="108"/>
      <c r="QGM68" s="108"/>
      <c r="QGN68" s="108"/>
      <c r="QGO68" s="108"/>
      <c r="QGP68" s="108"/>
      <c r="QGQ68" s="108"/>
      <c r="QGR68" s="108"/>
      <c r="QGS68" s="108"/>
      <c r="QGT68" s="108"/>
      <c r="QGU68" s="108"/>
      <c r="QGV68" s="108"/>
      <c r="QGW68" s="108"/>
      <c r="QGX68" s="108"/>
      <c r="QGY68" s="108"/>
      <c r="QGZ68" s="108"/>
      <c r="QHA68" s="108"/>
      <c r="QHB68" s="108"/>
      <c r="QHC68" s="108"/>
      <c r="QHD68" s="108"/>
      <c r="QHE68" s="108"/>
      <c r="QHF68" s="108"/>
      <c r="QHG68" s="108"/>
      <c r="QHH68" s="108"/>
      <c r="QHI68" s="108"/>
      <c r="QHJ68" s="108"/>
      <c r="QHK68" s="108"/>
      <c r="QHL68" s="108"/>
      <c r="QHM68" s="108"/>
      <c r="QHN68" s="108"/>
      <c r="QHO68" s="108"/>
      <c r="QHP68" s="108"/>
      <c r="QHQ68" s="108"/>
      <c r="QHR68" s="108"/>
      <c r="QHS68" s="108"/>
      <c r="QHT68" s="108"/>
      <c r="QHU68" s="108"/>
      <c r="QHV68" s="108"/>
      <c r="QHW68" s="108"/>
      <c r="QHX68" s="108"/>
      <c r="QHY68" s="108"/>
      <c r="QHZ68" s="108"/>
      <c r="QIA68" s="108"/>
      <c r="QIB68" s="108"/>
      <c r="QIC68" s="108"/>
      <c r="QID68" s="108"/>
      <c r="QIE68" s="108"/>
      <c r="QIF68" s="108"/>
      <c r="QIG68" s="108"/>
      <c r="QIH68" s="108"/>
      <c r="QII68" s="108"/>
      <c r="QIJ68" s="108"/>
      <c r="QIK68" s="108"/>
      <c r="QIL68" s="108"/>
      <c r="QIM68" s="108"/>
      <c r="QIN68" s="108"/>
      <c r="QIO68" s="108"/>
      <c r="QIP68" s="108"/>
      <c r="QIQ68" s="108"/>
      <c r="QIR68" s="108"/>
      <c r="QIS68" s="108"/>
      <c r="QIT68" s="108"/>
      <c r="QIU68" s="108"/>
      <c r="QIV68" s="108"/>
      <c r="QIW68" s="108"/>
      <c r="QIX68" s="108"/>
      <c r="QIY68" s="108"/>
      <c r="QIZ68" s="108"/>
      <c r="QJA68" s="108"/>
      <c r="QJB68" s="108"/>
      <c r="QJC68" s="108"/>
      <c r="QJD68" s="108"/>
      <c r="QJE68" s="108"/>
      <c r="QJF68" s="108"/>
      <c r="QJG68" s="108"/>
      <c r="QJH68" s="108"/>
      <c r="QJI68" s="108"/>
      <c r="QJJ68" s="108"/>
      <c r="QJK68" s="108"/>
      <c r="QJL68" s="108"/>
      <c r="QJM68" s="108"/>
      <c r="QJN68" s="108"/>
      <c r="QJO68" s="108"/>
      <c r="QJP68" s="108"/>
      <c r="QJQ68" s="108"/>
      <c r="QJR68" s="108"/>
      <c r="QJS68" s="108"/>
      <c r="QJT68" s="108"/>
      <c r="QJU68" s="108"/>
      <c r="QJV68" s="108"/>
      <c r="QJW68" s="108"/>
      <c r="QJX68" s="108"/>
      <c r="QJY68" s="108"/>
      <c r="QJZ68" s="108"/>
      <c r="QKA68" s="108"/>
      <c r="QKB68" s="108"/>
      <c r="QKC68" s="108"/>
      <c r="QKD68" s="108"/>
      <c r="QKE68" s="108"/>
      <c r="QKF68" s="108"/>
      <c r="QKG68" s="108"/>
      <c r="QKH68" s="108"/>
      <c r="QKI68" s="108"/>
      <c r="QKJ68" s="108"/>
      <c r="QKK68" s="108"/>
      <c r="QKL68" s="108"/>
      <c r="QKM68" s="108"/>
      <c r="QKN68" s="108"/>
      <c r="QKO68" s="108"/>
      <c r="QKP68" s="108"/>
      <c r="QKQ68" s="108"/>
      <c r="QKR68" s="108"/>
      <c r="QKS68" s="108"/>
      <c r="QKT68" s="108"/>
      <c r="QKU68" s="108"/>
      <c r="QKV68" s="108"/>
      <c r="QKW68" s="108"/>
      <c r="QKX68" s="108"/>
      <c r="QKY68" s="108"/>
      <c r="QKZ68" s="108"/>
      <c r="QLA68" s="108"/>
      <c r="QLB68" s="108"/>
      <c r="QLC68" s="108"/>
      <c r="QLD68" s="108"/>
      <c r="QLE68" s="108"/>
      <c r="QLF68" s="108"/>
      <c r="QLG68" s="108"/>
      <c r="QLH68" s="108"/>
      <c r="QLI68" s="108"/>
      <c r="QLJ68" s="108"/>
      <c r="QLK68" s="108"/>
      <c r="QLL68" s="108"/>
      <c r="QLM68" s="108"/>
      <c r="QLN68" s="108"/>
      <c r="QLO68" s="108"/>
      <c r="QLP68" s="108"/>
      <c r="QLQ68" s="108"/>
      <c r="QLR68" s="108"/>
      <c r="QLS68" s="108"/>
      <c r="QLT68" s="108"/>
      <c r="QLU68" s="108"/>
      <c r="QLV68" s="108"/>
      <c r="QLW68" s="108"/>
      <c r="QLX68" s="108"/>
      <c r="QLY68" s="108"/>
      <c r="QLZ68" s="108"/>
      <c r="QMA68" s="108"/>
      <c r="QMB68" s="108"/>
      <c r="QMC68" s="108"/>
      <c r="QMD68" s="108"/>
      <c r="QME68" s="108"/>
      <c r="QMF68" s="108"/>
      <c r="QMG68" s="108"/>
      <c r="QMH68" s="108"/>
      <c r="QMI68" s="108"/>
      <c r="QMJ68" s="108"/>
      <c r="QMK68" s="108"/>
      <c r="QML68" s="108"/>
      <c r="QMM68" s="108"/>
      <c r="QMN68" s="108"/>
      <c r="QMO68" s="108"/>
      <c r="QMP68" s="108"/>
      <c r="QMQ68" s="108"/>
      <c r="QMR68" s="108"/>
      <c r="QMS68" s="108"/>
      <c r="QMT68" s="108"/>
      <c r="QMU68" s="108"/>
      <c r="QMV68" s="108"/>
      <c r="QMW68" s="108"/>
      <c r="QMX68" s="108"/>
      <c r="QMY68" s="108"/>
      <c r="QMZ68" s="108"/>
      <c r="QNA68" s="108"/>
      <c r="QNB68" s="108"/>
      <c r="QNC68" s="108"/>
      <c r="QND68" s="108"/>
      <c r="QNE68" s="108"/>
      <c r="QNF68" s="108"/>
      <c r="QNG68" s="108"/>
      <c r="QNH68" s="108"/>
      <c r="QNI68" s="108"/>
      <c r="QNJ68" s="108"/>
      <c r="QNK68" s="108"/>
      <c r="QNL68" s="108"/>
      <c r="QNM68" s="108"/>
      <c r="QNN68" s="108"/>
      <c r="QNO68" s="108"/>
      <c r="QNP68" s="108"/>
      <c r="QNQ68" s="108"/>
      <c r="QNR68" s="108"/>
      <c r="QNS68" s="108"/>
      <c r="QNT68" s="108"/>
      <c r="QNU68" s="108"/>
      <c r="QNV68" s="108"/>
      <c r="QNW68" s="108"/>
      <c r="QNX68" s="108"/>
      <c r="QNY68" s="108"/>
      <c r="QNZ68" s="108"/>
      <c r="QOA68" s="108"/>
      <c r="QOB68" s="108"/>
      <c r="QOC68" s="108"/>
      <c r="QOD68" s="108"/>
      <c r="QOE68" s="108"/>
      <c r="QOF68" s="108"/>
      <c r="QOG68" s="108"/>
      <c r="QOH68" s="108"/>
      <c r="QOI68" s="108"/>
      <c r="QOJ68" s="108"/>
      <c r="QOK68" s="108"/>
      <c r="QOL68" s="108"/>
      <c r="QOM68" s="108"/>
      <c r="QON68" s="108"/>
      <c r="QOO68" s="108"/>
      <c r="QOP68" s="108"/>
      <c r="QOQ68" s="108"/>
      <c r="QOR68" s="108"/>
      <c r="QOS68" s="108"/>
      <c r="QOT68" s="108"/>
      <c r="QOU68" s="108"/>
      <c r="QOV68" s="108"/>
      <c r="QOW68" s="108"/>
      <c r="QOX68" s="108"/>
      <c r="QOY68" s="108"/>
      <c r="QOZ68" s="108"/>
      <c r="QPA68" s="108"/>
      <c r="QPB68" s="108"/>
      <c r="QPC68" s="108"/>
      <c r="QPD68" s="108"/>
      <c r="QPE68" s="108"/>
      <c r="QPF68" s="108"/>
      <c r="QPG68" s="108"/>
      <c r="QPH68" s="108"/>
      <c r="QPI68" s="108"/>
      <c r="QPJ68" s="108"/>
      <c r="QPK68" s="108"/>
      <c r="QPL68" s="108"/>
      <c r="QPM68" s="108"/>
      <c r="QPN68" s="108"/>
      <c r="QPO68" s="108"/>
      <c r="QPP68" s="108"/>
      <c r="QPQ68" s="108"/>
      <c r="QPR68" s="108"/>
      <c r="QPS68" s="108"/>
      <c r="QPT68" s="108"/>
      <c r="QPU68" s="108"/>
      <c r="QPV68" s="108"/>
      <c r="QPW68" s="108"/>
      <c r="QPX68" s="108"/>
      <c r="QPY68" s="108"/>
      <c r="QPZ68" s="108"/>
      <c r="QQA68" s="108"/>
      <c r="QQB68" s="108"/>
      <c r="QQC68" s="108"/>
      <c r="QQD68" s="108"/>
      <c r="QQE68" s="108"/>
      <c r="QQF68" s="108"/>
      <c r="QQG68" s="108"/>
      <c r="QQH68" s="108"/>
      <c r="QQI68" s="108"/>
      <c r="QQJ68" s="108"/>
      <c r="QQK68" s="108"/>
      <c r="QQL68" s="108"/>
      <c r="QQM68" s="108"/>
      <c r="QQN68" s="108"/>
      <c r="QQO68" s="108"/>
      <c r="QQP68" s="108"/>
      <c r="QQQ68" s="108"/>
      <c r="QQR68" s="108"/>
      <c r="QQS68" s="108"/>
      <c r="QQT68" s="108"/>
      <c r="QQU68" s="108"/>
      <c r="QQV68" s="108"/>
      <c r="QQW68" s="108"/>
      <c r="QQX68" s="108"/>
      <c r="QQY68" s="108"/>
      <c r="QQZ68" s="108"/>
      <c r="QRA68" s="108"/>
      <c r="QRB68" s="108"/>
      <c r="QRC68" s="108"/>
      <c r="QRD68" s="108"/>
      <c r="QRE68" s="108"/>
      <c r="QRF68" s="108"/>
      <c r="QRG68" s="108"/>
      <c r="QRH68" s="108"/>
      <c r="QRI68" s="108"/>
      <c r="QRJ68" s="108"/>
      <c r="QRK68" s="108"/>
      <c r="QRL68" s="108"/>
      <c r="QRM68" s="108"/>
      <c r="QRN68" s="108"/>
      <c r="QRO68" s="108"/>
      <c r="QRP68" s="108"/>
      <c r="QRQ68" s="108"/>
      <c r="QRR68" s="108"/>
      <c r="QRS68" s="108"/>
      <c r="QRT68" s="108"/>
      <c r="QRU68" s="108"/>
      <c r="QRV68" s="108"/>
      <c r="QRW68" s="108"/>
      <c r="QRX68" s="108"/>
      <c r="QRY68" s="108"/>
      <c r="QRZ68" s="108"/>
      <c r="QSA68" s="108"/>
      <c r="QSB68" s="108"/>
      <c r="QSC68" s="108"/>
      <c r="QSD68" s="108"/>
      <c r="QSE68" s="108"/>
      <c r="QSF68" s="108"/>
      <c r="QSG68" s="108"/>
      <c r="QSH68" s="108"/>
      <c r="QSI68" s="108"/>
      <c r="QSJ68" s="108"/>
      <c r="QSK68" s="108"/>
      <c r="QSL68" s="108"/>
      <c r="QSM68" s="108"/>
      <c r="QSN68" s="108"/>
      <c r="QSO68" s="108"/>
      <c r="QSP68" s="108"/>
      <c r="QSQ68" s="108"/>
      <c r="QSR68" s="108"/>
      <c r="QSS68" s="108"/>
      <c r="QST68" s="108"/>
      <c r="QSU68" s="108"/>
      <c r="QSV68" s="108"/>
      <c r="QSW68" s="108"/>
      <c r="QSX68" s="108"/>
      <c r="QSY68" s="108"/>
      <c r="QSZ68" s="108"/>
      <c r="QTA68" s="108"/>
      <c r="QTB68" s="108"/>
      <c r="QTC68" s="108"/>
      <c r="QTD68" s="108"/>
      <c r="QTE68" s="108"/>
      <c r="QTF68" s="108"/>
      <c r="QTG68" s="108"/>
      <c r="QTH68" s="108"/>
      <c r="QTI68" s="108"/>
      <c r="QTJ68" s="108"/>
      <c r="QTK68" s="108"/>
      <c r="QTL68" s="108"/>
      <c r="QTM68" s="108"/>
      <c r="QTN68" s="108"/>
      <c r="QTO68" s="108"/>
      <c r="QTP68" s="108"/>
      <c r="QTQ68" s="108"/>
      <c r="QTR68" s="108"/>
      <c r="QTS68" s="108"/>
      <c r="QTT68" s="108"/>
      <c r="QTU68" s="108"/>
      <c r="QTV68" s="108"/>
      <c r="QTW68" s="108"/>
      <c r="QTX68" s="108"/>
      <c r="QTY68" s="108"/>
      <c r="QTZ68" s="108"/>
      <c r="QUA68" s="108"/>
      <c r="QUB68" s="108"/>
      <c r="QUC68" s="108"/>
      <c r="QUD68" s="108"/>
      <c r="QUE68" s="108"/>
      <c r="QUF68" s="108"/>
      <c r="QUG68" s="108"/>
      <c r="QUH68" s="108"/>
      <c r="QUI68" s="108"/>
      <c r="QUJ68" s="108"/>
      <c r="QUK68" s="108"/>
      <c r="QUL68" s="108"/>
      <c r="QUM68" s="108"/>
      <c r="QUN68" s="108"/>
      <c r="QUO68" s="108"/>
      <c r="QUP68" s="108"/>
      <c r="QUQ68" s="108"/>
      <c r="QUR68" s="108"/>
      <c r="QUS68" s="108"/>
      <c r="QUT68" s="108"/>
      <c r="QUU68" s="108"/>
      <c r="QUV68" s="108"/>
      <c r="QUW68" s="108"/>
      <c r="QUX68" s="108"/>
      <c r="QUY68" s="108"/>
      <c r="QUZ68" s="108"/>
      <c r="QVA68" s="108"/>
      <c r="QVB68" s="108"/>
      <c r="QVC68" s="108"/>
      <c r="QVD68" s="108"/>
      <c r="QVE68" s="108"/>
      <c r="QVF68" s="108"/>
      <c r="QVG68" s="108"/>
      <c r="QVH68" s="108"/>
      <c r="QVI68" s="108"/>
      <c r="QVJ68" s="108"/>
      <c r="QVK68" s="108"/>
      <c r="QVL68" s="108"/>
      <c r="QVM68" s="108"/>
      <c r="QVN68" s="108"/>
      <c r="QVO68" s="108"/>
      <c r="QVP68" s="108"/>
      <c r="QVQ68" s="108"/>
      <c r="QVR68" s="108"/>
      <c r="QVS68" s="108"/>
      <c r="QVT68" s="108"/>
      <c r="QVU68" s="108"/>
      <c r="QVV68" s="108"/>
      <c r="QVW68" s="108"/>
      <c r="QVX68" s="108"/>
      <c r="QVY68" s="108"/>
      <c r="QVZ68" s="108"/>
      <c r="QWA68" s="108"/>
      <c r="QWB68" s="108"/>
      <c r="QWC68" s="108"/>
      <c r="QWD68" s="108"/>
      <c r="QWE68" s="108"/>
      <c r="QWF68" s="108"/>
      <c r="QWG68" s="108"/>
      <c r="QWH68" s="108"/>
      <c r="QWI68" s="108"/>
      <c r="QWJ68" s="108"/>
      <c r="QWK68" s="108"/>
      <c r="QWL68" s="108"/>
      <c r="QWM68" s="108"/>
      <c r="QWN68" s="108"/>
      <c r="QWO68" s="108"/>
      <c r="QWP68" s="108"/>
      <c r="QWQ68" s="108"/>
      <c r="QWR68" s="108"/>
      <c r="QWS68" s="108"/>
      <c r="QWT68" s="108"/>
      <c r="QWU68" s="108"/>
      <c r="QWV68" s="108"/>
      <c r="QWW68" s="108"/>
      <c r="QWX68" s="108"/>
      <c r="QWY68" s="108"/>
      <c r="QWZ68" s="108"/>
      <c r="QXA68" s="108"/>
      <c r="QXB68" s="108"/>
      <c r="QXC68" s="108"/>
      <c r="QXD68" s="108"/>
      <c r="QXE68" s="108"/>
      <c r="QXF68" s="108"/>
      <c r="QXG68" s="108"/>
      <c r="QXH68" s="108"/>
      <c r="QXI68" s="108"/>
      <c r="QXJ68" s="108"/>
      <c r="QXK68" s="108"/>
      <c r="QXL68" s="108"/>
      <c r="QXM68" s="108"/>
      <c r="QXN68" s="108"/>
      <c r="QXO68" s="108"/>
      <c r="QXP68" s="108"/>
      <c r="QXQ68" s="108"/>
      <c r="QXR68" s="108"/>
      <c r="QXS68" s="108"/>
      <c r="QXT68" s="108"/>
      <c r="QXU68" s="108"/>
      <c r="QXV68" s="108"/>
      <c r="QXW68" s="108"/>
      <c r="QXX68" s="108"/>
      <c r="QXY68" s="108"/>
      <c r="QXZ68" s="108"/>
      <c r="QYA68" s="108"/>
      <c r="QYB68" s="108"/>
      <c r="QYC68" s="108"/>
      <c r="QYD68" s="108"/>
      <c r="QYE68" s="108"/>
      <c r="QYF68" s="108"/>
      <c r="QYG68" s="108"/>
      <c r="QYH68" s="108"/>
      <c r="QYI68" s="108"/>
      <c r="QYJ68" s="108"/>
      <c r="QYK68" s="108"/>
      <c r="QYL68" s="108"/>
      <c r="QYM68" s="108"/>
      <c r="QYN68" s="108"/>
      <c r="QYO68" s="108"/>
      <c r="QYP68" s="108"/>
      <c r="QYQ68" s="108"/>
      <c r="QYR68" s="108"/>
      <c r="QYS68" s="108"/>
      <c r="QYT68" s="108"/>
      <c r="QYU68" s="108"/>
      <c r="QYV68" s="108"/>
      <c r="QYW68" s="108"/>
      <c r="QYX68" s="108"/>
      <c r="QYY68" s="108"/>
      <c r="QYZ68" s="108"/>
      <c r="QZA68" s="108"/>
      <c r="QZB68" s="108"/>
      <c r="QZC68" s="108"/>
      <c r="QZD68" s="108"/>
      <c r="QZE68" s="108"/>
      <c r="QZF68" s="108"/>
      <c r="QZG68" s="108"/>
      <c r="QZH68" s="108"/>
      <c r="QZI68" s="108"/>
      <c r="QZJ68" s="108"/>
      <c r="QZK68" s="108"/>
      <c r="QZL68" s="108"/>
      <c r="QZM68" s="108"/>
      <c r="QZN68" s="108"/>
      <c r="QZO68" s="108"/>
      <c r="QZP68" s="108"/>
      <c r="QZQ68" s="108"/>
      <c r="QZR68" s="108"/>
      <c r="QZS68" s="108"/>
      <c r="QZT68" s="108"/>
      <c r="QZU68" s="108"/>
      <c r="QZV68" s="108"/>
      <c r="QZW68" s="108"/>
      <c r="QZX68" s="108"/>
      <c r="QZY68" s="108"/>
      <c r="QZZ68" s="108"/>
      <c r="RAA68" s="108"/>
      <c r="RAB68" s="108"/>
      <c r="RAC68" s="108"/>
      <c r="RAD68" s="108"/>
      <c r="RAE68" s="108"/>
      <c r="RAF68" s="108"/>
      <c r="RAG68" s="108"/>
      <c r="RAH68" s="108"/>
      <c r="RAI68" s="108"/>
      <c r="RAJ68" s="108"/>
      <c r="RAK68" s="108"/>
      <c r="RAL68" s="108"/>
      <c r="RAM68" s="108"/>
      <c r="RAN68" s="108"/>
      <c r="RAO68" s="108"/>
      <c r="RAP68" s="108"/>
      <c r="RAQ68" s="108"/>
      <c r="RAR68" s="108"/>
      <c r="RAS68" s="108"/>
      <c r="RAT68" s="108"/>
      <c r="RAU68" s="108"/>
      <c r="RAV68" s="108"/>
      <c r="RAW68" s="108"/>
      <c r="RAX68" s="108"/>
      <c r="RAY68" s="108"/>
      <c r="RAZ68" s="108"/>
      <c r="RBA68" s="108"/>
      <c r="RBB68" s="108"/>
      <c r="RBC68" s="108"/>
      <c r="RBD68" s="108"/>
      <c r="RBE68" s="108"/>
      <c r="RBF68" s="108"/>
      <c r="RBG68" s="108"/>
      <c r="RBH68" s="108"/>
      <c r="RBI68" s="108"/>
      <c r="RBJ68" s="108"/>
      <c r="RBK68" s="108"/>
      <c r="RBL68" s="108"/>
      <c r="RBM68" s="108"/>
      <c r="RBN68" s="108"/>
      <c r="RBO68" s="108"/>
      <c r="RBP68" s="108"/>
      <c r="RBQ68" s="108"/>
      <c r="RBR68" s="108"/>
      <c r="RBS68" s="108"/>
      <c r="RBT68" s="108"/>
      <c r="RBU68" s="108"/>
      <c r="RBV68" s="108"/>
      <c r="RBW68" s="108"/>
      <c r="RBX68" s="108"/>
      <c r="RBY68" s="108"/>
      <c r="RBZ68" s="108"/>
      <c r="RCA68" s="108"/>
      <c r="RCB68" s="108"/>
      <c r="RCC68" s="108"/>
      <c r="RCD68" s="108"/>
      <c r="RCE68" s="108"/>
      <c r="RCF68" s="108"/>
      <c r="RCG68" s="108"/>
      <c r="RCH68" s="108"/>
      <c r="RCI68" s="108"/>
      <c r="RCJ68" s="108"/>
      <c r="RCK68" s="108"/>
      <c r="RCL68" s="108"/>
      <c r="RCM68" s="108"/>
      <c r="RCN68" s="108"/>
      <c r="RCO68" s="108"/>
      <c r="RCP68" s="108"/>
      <c r="RCQ68" s="108"/>
      <c r="RCR68" s="108"/>
      <c r="RCS68" s="108"/>
      <c r="RCT68" s="108"/>
      <c r="RCU68" s="108"/>
      <c r="RCV68" s="108"/>
      <c r="RCW68" s="108"/>
      <c r="RCX68" s="108"/>
      <c r="RCY68" s="108"/>
      <c r="RCZ68" s="108"/>
      <c r="RDA68" s="108"/>
      <c r="RDB68" s="108"/>
      <c r="RDC68" s="108"/>
      <c r="RDD68" s="108"/>
      <c r="RDE68" s="108"/>
      <c r="RDF68" s="108"/>
      <c r="RDG68" s="108"/>
      <c r="RDH68" s="108"/>
      <c r="RDI68" s="108"/>
      <c r="RDJ68" s="108"/>
      <c r="RDK68" s="108"/>
      <c r="RDL68" s="108"/>
      <c r="RDM68" s="108"/>
      <c r="RDN68" s="108"/>
      <c r="RDO68" s="108"/>
      <c r="RDP68" s="108"/>
      <c r="RDQ68" s="108"/>
      <c r="RDR68" s="108"/>
      <c r="RDS68" s="108"/>
      <c r="RDT68" s="108"/>
      <c r="RDU68" s="108"/>
      <c r="RDV68" s="108"/>
      <c r="RDW68" s="108"/>
      <c r="RDX68" s="108"/>
      <c r="RDY68" s="108"/>
      <c r="RDZ68" s="108"/>
      <c r="REA68" s="108"/>
      <c r="REB68" s="108"/>
      <c r="REC68" s="108"/>
      <c r="RED68" s="108"/>
      <c r="REE68" s="108"/>
      <c r="REF68" s="108"/>
      <c r="REG68" s="108"/>
      <c r="REH68" s="108"/>
      <c r="REI68" s="108"/>
      <c r="REJ68" s="108"/>
      <c r="REK68" s="108"/>
      <c r="REL68" s="108"/>
      <c r="REM68" s="108"/>
      <c r="REN68" s="108"/>
      <c r="REO68" s="108"/>
      <c r="REP68" s="108"/>
      <c r="REQ68" s="108"/>
      <c r="RER68" s="108"/>
      <c r="RES68" s="108"/>
      <c r="RET68" s="108"/>
      <c r="REU68" s="108"/>
      <c r="REV68" s="108"/>
      <c r="REW68" s="108"/>
      <c r="REX68" s="108"/>
      <c r="REY68" s="108"/>
      <c r="REZ68" s="108"/>
      <c r="RFA68" s="108"/>
      <c r="RFB68" s="108"/>
      <c r="RFC68" s="108"/>
      <c r="RFD68" s="108"/>
      <c r="RFE68" s="108"/>
      <c r="RFF68" s="108"/>
      <c r="RFG68" s="108"/>
      <c r="RFH68" s="108"/>
      <c r="RFI68" s="108"/>
      <c r="RFJ68" s="108"/>
      <c r="RFK68" s="108"/>
      <c r="RFL68" s="108"/>
      <c r="RFM68" s="108"/>
      <c r="RFN68" s="108"/>
      <c r="RFO68" s="108"/>
      <c r="RFP68" s="108"/>
      <c r="RFQ68" s="108"/>
      <c r="RFR68" s="108"/>
      <c r="RFS68" s="108"/>
      <c r="RFT68" s="108"/>
      <c r="RFU68" s="108"/>
      <c r="RFV68" s="108"/>
      <c r="RFW68" s="108"/>
      <c r="RFX68" s="108"/>
      <c r="RFY68" s="108"/>
      <c r="RFZ68" s="108"/>
      <c r="RGA68" s="108"/>
      <c r="RGB68" s="108"/>
      <c r="RGC68" s="108"/>
      <c r="RGD68" s="108"/>
      <c r="RGE68" s="108"/>
      <c r="RGF68" s="108"/>
      <c r="RGG68" s="108"/>
      <c r="RGH68" s="108"/>
      <c r="RGI68" s="108"/>
      <c r="RGJ68" s="108"/>
      <c r="RGK68" s="108"/>
      <c r="RGL68" s="108"/>
      <c r="RGM68" s="108"/>
      <c r="RGN68" s="108"/>
      <c r="RGO68" s="108"/>
      <c r="RGP68" s="108"/>
      <c r="RGQ68" s="108"/>
      <c r="RGR68" s="108"/>
      <c r="RGS68" s="108"/>
      <c r="RGT68" s="108"/>
      <c r="RGU68" s="108"/>
      <c r="RGV68" s="108"/>
      <c r="RGW68" s="108"/>
      <c r="RGX68" s="108"/>
      <c r="RGY68" s="108"/>
      <c r="RGZ68" s="108"/>
      <c r="RHA68" s="108"/>
      <c r="RHB68" s="108"/>
      <c r="RHC68" s="108"/>
      <c r="RHD68" s="108"/>
      <c r="RHE68" s="108"/>
      <c r="RHF68" s="108"/>
      <c r="RHG68" s="108"/>
      <c r="RHH68" s="108"/>
      <c r="RHI68" s="108"/>
      <c r="RHJ68" s="108"/>
      <c r="RHK68" s="108"/>
      <c r="RHL68" s="108"/>
      <c r="RHM68" s="108"/>
      <c r="RHN68" s="108"/>
      <c r="RHO68" s="108"/>
      <c r="RHP68" s="108"/>
      <c r="RHQ68" s="108"/>
      <c r="RHR68" s="108"/>
      <c r="RHS68" s="108"/>
      <c r="RHT68" s="108"/>
      <c r="RHU68" s="108"/>
      <c r="RHV68" s="108"/>
      <c r="RHW68" s="108"/>
      <c r="RHX68" s="108"/>
      <c r="RHY68" s="108"/>
      <c r="RHZ68" s="108"/>
      <c r="RIA68" s="108"/>
      <c r="RIB68" s="108"/>
      <c r="RIC68" s="108"/>
      <c r="RID68" s="108"/>
      <c r="RIE68" s="108"/>
      <c r="RIF68" s="108"/>
      <c r="RIG68" s="108"/>
      <c r="RIH68" s="108"/>
      <c r="RII68" s="108"/>
      <c r="RIJ68" s="108"/>
      <c r="RIK68" s="108"/>
      <c r="RIL68" s="108"/>
      <c r="RIM68" s="108"/>
      <c r="RIN68" s="108"/>
      <c r="RIO68" s="108"/>
      <c r="RIP68" s="108"/>
      <c r="RIQ68" s="108"/>
      <c r="RIR68" s="108"/>
      <c r="RIS68" s="108"/>
      <c r="RIT68" s="108"/>
      <c r="RIU68" s="108"/>
      <c r="RIV68" s="108"/>
      <c r="RIW68" s="108"/>
      <c r="RIX68" s="108"/>
      <c r="RIY68" s="108"/>
      <c r="RIZ68" s="108"/>
      <c r="RJA68" s="108"/>
      <c r="RJB68" s="108"/>
      <c r="RJC68" s="108"/>
      <c r="RJD68" s="108"/>
      <c r="RJE68" s="108"/>
      <c r="RJF68" s="108"/>
      <c r="RJG68" s="108"/>
      <c r="RJH68" s="108"/>
      <c r="RJI68" s="108"/>
      <c r="RJJ68" s="108"/>
      <c r="RJK68" s="108"/>
      <c r="RJL68" s="108"/>
      <c r="RJM68" s="108"/>
      <c r="RJN68" s="108"/>
      <c r="RJO68" s="108"/>
      <c r="RJP68" s="108"/>
      <c r="RJQ68" s="108"/>
      <c r="RJR68" s="108"/>
      <c r="RJS68" s="108"/>
      <c r="RJT68" s="108"/>
      <c r="RJU68" s="108"/>
      <c r="RJV68" s="108"/>
      <c r="RJW68" s="108"/>
      <c r="RJX68" s="108"/>
      <c r="RJY68" s="108"/>
      <c r="RJZ68" s="108"/>
      <c r="RKA68" s="108"/>
      <c r="RKB68" s="108"/>
      <c r="RKC68" s="108"/>
      <c r="RKD68" s="108"/>
      <c r="RKE68" s="108"/>
      <c r="RKF68" s="108"/>
      <c r="RKG68" s="108"/>
      <c r="RKH68" s="108"/>
      <c r="RKI68" s="108"/>
      <c r="RKJ68" s="108"/>
      <c r="RKK68" s="108"/>
      <c r="RKL68" s="108"/>
      <c r="RKM68" s="108"/>
      <c r="RKN68" s="108"/>
      <c r="RKO68" s="108"/>
      <c r="RKP68" s="108"/>
      <c r="RKQ68" s="108"/>
      <c r="RKR68" s="108"/>
      <c r="RKS68" s="108"/>
      <c r="RKT68" s="108"/>
      <c r="RKU68" s="108"/>
      <c r="RKV68" s="108"/>
      <c r="RKW68" s="108"/>
      <c r="RKX68" s="108"/>
      <c r="RKY68" s="108"/>
      <c r="RKZ68" s="108"/>
      <c r="RLA68" s="108"/>
      <c r="RLB68" s="108"/>
      <c r="RLC68" s="108"/>
      <c r="RLD68" s="108"/>
      <c r="RLE68" s="108"/>
      <c r="RLF68" s="108"/>
      <c r="RLG68" s="108"/>
      <c r="RLH68" s="108"/>
      <c r="RLI68" s="108"/>
      <c r="RLJ68" s="108"/>
      <c r="RLK68" s="108"/>
      <c r="RLL68" s="108"/>
      <c r="RLM68" s="108"/>
      <c r="RLN68" s="108"/>
      <c r="RLO68" s="108"/>
      <c r="RLP68" s="108"/>
      <c r="RLQ68" s="108"/>
      <c r="RLR68" s="108"/>
      <c r="RLS68" s="108"/>
      <c r="RLT68" s="108"/>
      <c r="RLU68" s="108"/>
      <c r="RLV68" s="108"/>
      <c r="RLW68" s="108"/>
      <c r="RLX68" s="108"/>
      <c r="RLY68" s="108"/>
      <c r="RLZ68" s="108"/>
      <c r="RMA68" s="108"/>
      <c r="RMB68" s="108"/>
      <c r="RMC68" s="108"/>
      <c r="RMD68" s="108"/>
      <c r="RME68" s="108"/>
      <c r="RMF68" s="108"/>
      <c r="RMG68" s="108"/>
      <c r="RMH68" s="108"/>
      <c r="RMI68" s="108"/>
      <c r="RMJ68" s="108"/>
      <c r="RMK68" s="108"/>
      <c r="RML68" s="108"/>
      <c r="RMM68" s="108"/>
      <c r="RMN68" s="108"/>
      <c r="RMO68" s="108"/>
      <c r="RMP68" s="108"/>
      <c r="RMQ68" s="108"/>
      <c r="RMR68" s="108"/>
      <c r="RMS68" s="108"/>
      <c r="RMT68" s="108"/>
      <c r="RMU68" s="108"/>
      <c r="RMV68" s="108"/>
      <c r="RMW68" s="108"/>
      <c r="RMX68" s="108"/>
      <c r="RMY68" s="108"/>
      <c r="RMZ68" s="108"/>
      <c r="RNA68" s="108"/>
      <c r="RNB68" s="108"/>
      <c r="RNC68" s="108"/>
      <c r="RND68" s="108"/>
      <c r="RNE68" s="108"/>
      <c r="RNF68" s="108"/>
      <c r="RNG68" s="108"/>
      <c r="RNH68" s="108"/>
      <c r="RNI68" s="108"/>
      <c r="RNJ68" s="108"/>
      <c r="RNK68" s="108"/>
      <c r="RNL68" s="108"/>
      <c r="RNM68" s="108"/>
      <c r="RNN68" s="108"/>
      <c r="RNO68" s="108"/>
      <c r="RNP68" s="108"/>
      <c r="RNQ68" s="108"/>
      <c r="RNR68" s="108"/>
      <c r="RNS68" s="108"/>
      <c r="RNT68" s="108"/>
      <c r="RNU68" s="108"/>
      <c r="RNV68" s="108"/>
      <c r="RNW68" s="108"/>
      <c r="RNX68" s="108"/>
      <c r="RNY68" s="108"/>
      <c r="RNZ68" s="108"/>
      <c r="ROA68" s="108"/>
      <c r="ROB68" s="108"/>
      <c r="ROC68" s="108"/>
      <c r="ROD68" s="108"/>
      <c r="ROE68" s="108"/>
      <c r="ROF68" s="108"/>
      <c r="ROG68" s="108"/>
      <c r="ROH68" s="108"/>
      <c r="ROI68" s="108"/>
      <c r="ROJ68" s="108"/>
      <c r="ROK68" s="108"/>
      <c r="ROL68" s="108"/>
      <c r="ROM68" s="108"/>
      <c r="RON68" s="108"/>
      <c r="ROO68" s="108"/>
      <c r="ROP68" s="108"/>
      <c r="ROQ68" s="108"/>
      <c r="ROR68" s="108"/>
      <c r="ROS68" s="108"/>
      <c r="ROT68" s="108"/>
      <c r="ROU68" s="108"/>
      <c r="ROV68" s="108"/>
      <c r="ROW68" s="108"/>
      <c r="ROX68" s="108"/>
      <c r="ROY68" s="108"/>
      <c r="ROZ68" s="108"/>
      <c r="RPA68" s="108"/>
      <c r="RPB68" s="108"/>
      <c r="RPC68" s="108"/>
      <c r="RPD68" s="108"/>
      <c r="RPE68" s="108"/>
      <c r="RPF68" s="108"/>
      <c r="RPG68" s="108"/>
      <c r="RPH68" s="108"/>
      <c r="RPI68" s="108"/>
      <c r="RPJ68" s="108"/>
      <c r="RPK68" s="108"/>
      <c r="RPL68" s="108"/>
      <c r="RPM68" s="108"/>
      <c r="RPN68" s="108"/>
      <c r="RPO68" s="108"/>
      <c r="RPP68" s="108"/>
      <c r="RPQ68" s="108"/>
      <c r="RPR68" s="108"/>
      <c r="RPS68" s="108"/>
      <c r="RPT68" s="108"/>
      <c r="RPU68" s="108"/>
      <c r="RPV68" s="108"/>
      <c r="RPW68" s="108"/>
      <c r="RPX68" s="108"/>
      <c r="RPY68" s="108"/>
      <c r="RPZ68" s="108"/>
      <c r="RQA68" s="108"/>
      <c r="RQB68" s="108"/>
      <c r="RQC68" s="108"/>
      <c r="RQD68" s="108"/>
      <c r="RQE68" s="108"/>
      <c r="RQF68" s="108"/>
      <c r="RQG68" s="108"/>
      <c r="RQH68" s="108"/>
      <c r="RQI68" s="108"/>
      <c r="RQJ68" s="108"/>
      <c r="RQK68" s="108"/>
      <c r="RQL68" s="108"/>
      <c r="RQM68" s="108"/>
      <c r="RQN68" s="108"/>
      <c r="RQO68" s="108"/>
      <c r="RQP68" s="108"/>
      <c r="RQQ68" s="108"/>
      <c r="RQR68" s="108"/>
      <c r="RQS68" s="108"/>
      <c r="RQT68" s="108"/>
      <c r="RQU68" s="108"/>
      <c r="RQV68" s="108"/>
      <c r="RQW68" s="108"/>
      <c r="RQX68" s="108"/>
      <c r="RQY68" s="108"/>
      <c r="RQZ68" s="108"/>
      <c r="RRA68" s="108"/>
      <c r="RRB68" s="108"/>
      <c r="RRC68" s="108"/>
      <c r="RRD68" s="108"/>
      <c r="RRE68" s="108"/>
      <c r="RRF68" s="108"/>
      <c r="RRG68" s="108"/>
      <c r="RRH68" s="108"/>
      <c r="RRI68" s="108"/>
      <c r="RRJ68" s="108"/>
      <c r="RRK68" s="108"/>
      <c r="RRL68" s="108"/>
      <c r="RRM68" s="108"/>
      <c r="RRN68" s="108"/>
      <c r="RRO68" s="108"/>
      <c r="RRP68" s="108"/>
      <c r="RRQ68" s="108"/>
      <c r="RRR68" s="108"/>
      <c r="RRS68" s="108"/>
      <c r="RRT68" s="108"/>
      <c r="RRU68" s="108"/>
      <c r="RRV68" s="108"/>
      <c r="RRW68" s="108"/>
      <c r="RRX68" s="108"/>
      <c r="RRY68" s="108"/>
      <c r="RRZ68" s="108"/>
      <c r="RSA68" s="108"/>
      <c r="RSB68" s="108"/>
      <c r="RSC68" s="108"/>
      <c r="RSD68" s="108"/>
      <c r="RSE68" s="108"/>
      <c r="RSF68" s="108"/>
      <c r="RSG68" s="108"/>
      <c r="RSH68" s="108"/>
      <c r="RSI68" s="108"/>
      <c r="RSJ68" s="108"/>
      <c r="RSK68" s="108"/>
      <c r="RSL68" s="108"/>
      <c r="RSM68" s="108"/>
      <c r="RSN68" s="108"/>
      <c r="RSO68" s="108"/>
      <c r="RSP68" s="108"/>
      <c r="RSQ68" s="108"/>
      <c r="RSR68" s="108"/>
      <c r="RSS68" s="108"/>
      <c r="RST68" s="108"/>
      <c r="RSU68" s="108"/>
      <c r="RSV68" s="108"/>
      <c r="RSW68" s="108"/>
      <c r="RSX68" s="108"/>
      <c r="RSY68" s="108"/>
      <c r="RSZ68" s="108"/>
      <c r="RTA68" s="108"/>
      <c r="RTB68" s="108"/>
      <c r="RTC68" s="108"/>
      <c r="RTD68" s="108"/>
      <c r="RTE68" s="108"/>
      <c r="RTF68" s="108"/>
      <c r="RTG68" s="108"/>
      <c r="RTH68" s="108"/>
      <c r="RTI68" s="108"/>
      <c r="RTJ68" s="108"/>
      <c r="RTK68" s="108"/>
      <c r="RTL68" s="108"/>
      <c r="RTM68" s="108"/>
      <c r="RTN68" s="108"/>
      <c r="RTO68" s="108"/>
      <c r="RTP68" s="108"/>
      <c r="RTQ68" s="108"/>
      <c r="RTR68" s="108"/>
      <c r="RTS68" s="108"/>
      <c r="RTT68" s="108"/>
      <c r="RTU68" s="108"/>
      <c r="RTV68" s="108"/>
      <c r="RTW68" s="108"/>
      <c r="RTX68" s="108"/>
      <c r="RTY68" s="108"/>
      <c r="RTZ68" s="108"/>
      <c r="RUA68" s="108"/>
      <c r="RUB68" s="108"/>
      <c r="RUC68" s="108"/>
      <c r="RUD68" s="108"/>
      <c r="RUE68" s="108"/>
      <c r="RUF68" s="108"/>
      <c r="RUG68" s="108"/>
      <c r="RUH68" s="108"/>
      <c r="RUI68" s="108"/>
      <c r="RUJ68" s="108"/>
      <c r="RUK68" s="108"/>
      <c r="RUL68" s="108"/>
      <c r="RUM68" s="108"/>
      <c r="RUN68" s="108"/>
      <c r="RUO68" s="108"/>
      <c r="RUP68" s="108"/>
      <c r="RUQ68" s="108"/>
      <c r="RUR68" s="108"/>
      <c r="RUS68" s="108"/>
      <c r="RUT68" s="108"/>
      <c r="RUU68" s="108"/>
      <c r="RUV68" s="108"/>
      <c r="RUW68" s="108"/>
      <c r="RUX68" s="108"/>
      <c r="RUY68" s="108"/>
      <c r="RUZ68" s="108"/>
      <c r="RVA68" s="108"/>
      <c r="RVB68" s="108"/>
      <c r="RVC68" s="108"/>
      <c r="RVD68" s="108"/>
      <c r="RVE68" s="108"/>
      <c r="RVF68" s="108"/>
      <c r="RVG68" s="108"/>
      <c r="RVH68" s="108"/>
      <c r="RVI68" s="108"/>
      <c r="RVJ68" s="108"/>
      <c r="RVK68" s="108"/>
      <c r="RVL68" s="108"/>
      <c r="RVM68" s="108"/>
      <c r="RVN68" s="108"/>
      <c r="RVO68" s="108"/>
      <c r="RVP68" s="108"/>
      <c r="RVQ68" s="108"/>
      <c r="RVR68" s="108"/>
      <c r="RVS68" s="108"/>
      <c r="RVT68" s="108"/>
      <c r="RVU68" s="108"/>
      <c r="RVV68" s="108"/>
      <c r="RVW68" s="108"/>
      <c r="RVX68" s="108"/>
      <c r="RVY68" s="108"/>
      <c r="RVZ68" s="108"/>
      <c r="RWA68" s="108"/>
      <c r="RWB68" s="108"/>
      <c r="RWC68" s="108"/>
      <c r="RWD68" s="108"/>
      <c r="RWE68" s="108"/>
      <c r="RWF68" s="108"/>
      <c r="RWG68" s="108"/>
      <c r="RWH68" s="108"/>
      <c r="RWI68" s="108"/>
      <c r="RWJ68" s="108"/>
      <c r="RWK68" s="108"/>
      <c r="RWL68" s="108"/>
      <c r="RWM68" s="108"/>
      <c r="RWN68" s="108"/>
      <c r="RWO68" s="108"/>
      <c r="RWP68" s="108"/>
      <c r="RWQ68" s="108"/>
      <c r="RWR68" s="108"/>
      <c r="RWS68" s="108"/>
      <c r="RWT68" s="108"/>
      <c r="RWU68" s="108"/>
      <c r="RWV68" s="108"/>
      <c r="RWW68" s="108"/>
      <c r="RWX68" s="108"/>
      <c r="RWY68" s="108"/>
      <c r="RWZ68" s="108"/>
      <c r="RXA68" s="108"/>
      <c r="RXB68" s="108"/>
      <c r="RXC68" s="108"/>
      <c r="RXD68" s="108"/>
      <c r="RXE68" s="108"/>
      <c r="RXF68" s="108"/>
      <c r="RXG68" s="108"/>
      <c r="RXH68" s="108"/>
      <c r="RXI68" s="108"/>
      <c r="RXJ68" s="108"/>
      <c r="RXK68" s="108"/>
      <c r="RXL68" s="108"/>
      <c r="RXM68" s="108"/>
      <c r="RXN68" s="108"/>
      <c r="RXO68" s="108"/>
      <c r="RXP68" s="108"/>
      <c r="RXQ68" s="108"/>
      <c r="RXR68" s="108"/>
      <c r="RXS68" s="108"/>
      <c r="RXT68" s="108"/>
      <c r="RXU68" s="108"/>
      <c r="RXV68" s="108"/>
      <c r="RXW68" s="108"/>
      <c r="RXX68" s="108"/>
      <c r="RXY68" s="108"/>
      <c r="RXZ68" s="108"/>
      <c r="RYA68" s="108"/>
      <c r="RYB68" s="108"/>
      <c r="RYC68" s="108"/>
      <c r="RYD68" s="108"/>
      <c r="RYE68" s="108"/>
      <c r="RYF68" s="108"/>
      <c r="RYG68" s="108"/>
      <c r="RYH68" s="108"/>
      <c r="RYI68" s="108"/>
      <c r="RYJ68" s="108"/>
      <c r="RYK68" s="108"/>
      <c r="RYL68" s="108"/>
      <c r="RYM68" s="108"/>
      <c r="RYN68" s="108"/>
      <c r="RYO68" s="108"/>
      <c r="RYP68" s="108"/>
      <c r="RYQ68" s="108"/>
      <c r="RYR68" s="108"/>
      <c r="RYS68" s="108"/>
      <c r="RYT68" s="108"/>
      <c r="RYU68" s="108"/>
      <c r="RYV68" s="108"/>
      <c r="RYW68" s="108"/>
      <c r="RYX68" s="108"/>
      <c r="RYY68" s="108"/>
      <c r="RYZ68" s="108"/>
      <c r="RZA68" s="108"/>
      <c r="RZB68" s="108"/>
      <c r="RZC68" s="108"/>
      <c r="RZD68" s="108"/>
      <c r="RZE68" s="108"/>
      <c r="RZF68" s="108"/>
      <c r="RZG68" s="108"/>
      <c r="RZH68" s="108"/>
      <c r="RZI68" s="108"/>
      <c r="RZJ68" s="108"/>
      <c r="RZK68" s="108"/>
      <c r="RZL68" s="108"/>
      <c r="RZM68" s="108"/>
      <c r="RZN68" s="108"/>
      <c r="RZO68" s="108"/>
      <c r="RZP68" s="108"/>
      <c r="RZQ68" s="108"/>
      <c r="RZR68" s="108"/>
      <c r="RZS68" s="108"/>
      <c r="RZT68" s="108"/>
      <c r="RZU68" s="108"/>
      <c r="RZV68" s="108"/>
      <c r="RZW68" s="108"/>
      <c r="RZX68" s="108"/>
      <c r="RZY68" s="108"/>
      <c r="RZZ68" s="108"/>
      <c r="SAA68" s="108"/>
      <c r="SAB68" s="108"/>
      <c r="SAC68" s="108"/>
      <c r="SAD68" s="108"/>
      <c r="SAE68" s="108"/>
      <c r="SAF68" s="108"/>
      <c r="SAG68" s="108"/>
      <c r="SAH68" s="108"/>
      <c r="SAI68" s="108"/>
      <c r="SAJ68" s="108"/>
      <c r="SAK68" s="108"/>
      <c r="SAL68" s="108"/>
      <c r="SAM68" s="108"/>
      <c r="SAN68" s="108"/>
      <c r="SAO68" s="108"/>
      <c r="SAP68" s="108"/>
      <c r="SAQ68" s="108"/>
      <c r="SAR68" s="108"/>
      <c r="SAS68" s="108"/>
      <c r="SAT68" s="108"/>
      <c r="SAU68" s="108"/>
      <c r="SAV68" s="108"/>
      <c r="SAW68" s="108"/>
      <c r="SAX68" s="108"/>
      <c r="SAY68" s="108"/>
      <c r="SAZ68" s="108"/>
      <c r="SBA68" s="108"/>
      <c r="SBB68" s="108"/>
      <c r="SBC68" s="108"/>
      <c r="SBD68" s="108"/>
      <c r="SBE68" s="108"/>
      <c r="SBF68" s="108"/>
      <c r="SBG68" s="108"/>
      <c r="SBH68" s="108"/>
      <c r="SBI68" s="108"/>
      <c r="SBJ68" s="108"/>
      <c r="SBK68" s="108"/>
      <c r="SBL68" s="108"/>
      <c r="SBM68" s="108"/>
      <c r="SBN68" s="108"/>
      <c r="SBO68" s="108"/>
      <c r="SBP68" s="108"/>
      <c r="SBQ68" s="108"/>
      <c r="SBR68" s="108"/>
      <c r="SBS68" s="108"/>
      <c r="SBT68" s="108"/>
      <c r="SBU68" s="108"/>
      <c r="SBV68" s="108"/>
      <c r="SBW68" s="108"/>
      <c r="SBX68" s="108"/>
      <c r="SBY68" s="108"/>
      <c r="SBZ68" s="108"/>
      <c r="SCA68" s="108"/>
      <c r="SCB68" s="108"/>
      <c r="SCC68" s="108"/>
      <c r="SCD68" s="108"/>
      <c r="SCE68" s="108"/>
      <c r="SCF68" s="108"/>
      <c r="SCG68" s="108"/>
      <c r="SCH68" s="108"/>
      <c r="SCI68" s="108"/>
      <c r="SCJ68" s="108"/>
      <c r="SCK68" s="108"/>
      <c r="SCL68" s="108"/>
      <c r="SCM68" s="108"/>
      <c r="SCN68" s="108"/>
      <c r="SCO68" s="108"/>
      <c r="SCP68" s="108"/>
      <c r="SCQ68" s="108"/>
      <c r="SCR68" s="108"/>
      <c r="SCS68" s="108"/>
      <c r="SCT68" s="108"/>
      <c r="SCU68" s="108"/>
      <c r="SCV68" s="108"/>
      <c r="SCW68" s="108"/>
      <c r="SCX68" s="108"/>
      <c r="SCY68" s="108"/>
      <c r="SCZ68" s="108"/>
      <c r="SDA68" s="108"/>
      <c r="SDB68" s="108"/>
      <c r="SDC68" s="108"/>
      <c r="SDD68" s="108"/>
      <c r="SDE68" s="108"/>
      <c r="SDF68" s="108"/>
      <c r="SDG68" s="108"/>
      <c r="SDH68" s="108"/>
      <c r="SDI68" s="108"/>
      <c r="SDJ68" s="108"/>
      <c r="SDK68" s="108"/>
      <c r="SDL68" s="108"/>
      <c r="SDM68" s="108"/>
      <c r="SDN68" s="108"/>
      <c r="SDO68" s="108"/>
      <c r="SDP68" s="108"/>
      <c r="SDQ68" s="108"/>
      <c r="SDR68" s="108"/>
      <c r="SDS68" s="108"/>
      <c r="SDT68" s="108"/>
      <c r="SDU68" s="108"/>
      <c r="SDV68" s="108"/>
      <c r="SDW68" s="108"/>
      <c r="SDX68" s="108"/>
      <c r="SDY68" s="108"/>
      <c r="SDZ68" s="108"/>
      <c r="SEA68" s="108"/>
      <c r="SEB68" s="108"/>
      <c r="SEC68" s="108"/>
      <c r="SED68" s="108"/>
      <c r="SEE68" s="108"/>
      <c r="SEF68" s="108"/>
      <c r="SEG68" s="108"/>
      <c r="SEH68" s="108"/>
      <c r="SEI68" s="108"/>
      <c r="SEJ68" s="108"/>
      <c r="SEK68" s="108"/>
      <c r="SEL68" s="108"/>
      <c r="SEM68" s="108"/>
      <c r="SEN68" s="108"/>
      <c r="SEO68" s="108"/>
      <c r="SEP68" s="108"/>
      <c r="SEQ68" s="108"/>
      <c r="SER68" s="108"/>
      <c r="SES68" s="108"/>
      <c r="SET68" s="108"/>
      <c r="SEU68" s="108"/>
      <c r="SEV68" s="108"/>
      <c r="SEW68" s="108"/>
      <c r="SEX68" s="108"/>
      <c r="SEY68" s="108"/>
      <c r="SEZ68" s="108"/>
      <c r="SFA68" s="108"/>
      <c r="SFB68" s="108"/>
      <c r="SFC68" s="108"/>
      <c r="SFD68" s="108"/>
      <c r="SFE68" s="108"/>
      <c r="SFF68" s="108"/>
      <c r="SFG68" s="108"/>
      <c r="SFH68" s="108"/>
      <c r="SFI68" s="108"/>
      <c r="SFJ68" s="108"/>
      <c r="SFK68" s="108"/>
      <c r="SFL68" s="108"/>
      <c r="SFM68" s="108"/>
      <c r="SFN68" s="108"/>
      <c r="SFO68" s="108"/>
      <c r="SFP68" s="108"/>
      <c r="SFQ68" s="108"/>
      <c r="SFR68" s="108"/>
      <c r="SFS68" s="108"/>
      <c r="SFT68" s="108"/>
      <c r="SFU68" s="108"/>
      <c r="SFV68" s="108"/>
      <c r="SFW68" s="108"/>
      <c r="SFX68" s="108"/>
      <c r="SFY68" s="108"/>
      <c r="SFZ68" s="108"/>
      <c r="SGA68" s="108"/>
      <c r="SGB68" s="108"/>
      <c r="SGC68" s="108"/>
      <c r="SGD68" s="108"/>
      <c r="SGE68" s="108"/>
      <c r="SGF68" s="108"/>
      <c r="SGG68" s="108"/>
      <c r="SGH68" s="108"/>
      <c r="SGI68" s="108"/>
      <c r="SGJ68" s="108"/>
      <c r="SGK68" s="108"/>
      <c r="SGL68" s="108"/>
      <c r="SGM68" s="108"/>
      <c r="SGN68" s="108"/>
      <c r="SGO68" s="108"/>
      <c r="SGP68" s="108"/>
      <c r="SGQ68" s="108"/>
      <c r="SGR68" s="108"/>
      <c r="SGS68" s="108"/>
      <c r="SGT68" s="108"/>
      <c r="SGU68" s="108"/>
      <c r="SGV68" s="108"/>
      <c r="SGW68" s="108"/>
      <c r="SGX68" s="108"/>
      <c r="SGY68" s="108"/>
      <c r="SGZ68" s="108"/>
      <c r="SHA68" s="108"/>
      <c r="SHB68" s="108"/>
      <c r="SHC68" s="108"/>
      <c r="SHD68" s="108"/>
      <c r="SHE68" s="108"/>
      <c r="SHF68" s="108"/>
      <c r="SHG68" s="108"/>
      <c r="SHH68" s="108"/>
      <c r="SHI68" s="108"/>
      <c r="SHJ68" s="108"/>
      <c r="SHK68" s="108"/>
      <c r="SHL68" s="108"/>
      <c r="SHM68" s="108"/>
      <c r="SHN68" s="108"/>
      <c r="SHO68" s="108"/>
      <c r="SHP68" s="108"/>
      <c r="SHQ68" s="108"/>
      <c r="SHR68" s="108"/>
      <c r="SHS68" s="108"/>
      <c r="SHT68" s="108"/>
      <c r="SHU68" s="108"/>
      <c r="SHV68" s="108"/>
      <c r="SHW68" s="108"/>
      <c r="SHX68" s="108"/>
      <c r="SHY68" s="108"/>
      <c r="SHZ68" s="108"/>
      <c r="SIA68" s="108"/>
      <c r="SIB68" s="108"/>
      <c r="SIC68" s="108"/>
      <c r="SID68" s="108"/>
      <c r="SIE68" s="108"/>
      <c r="SIF68" s="108"/>
      <c r="SIG68" s="108"/>
      <c r="SIH68" s="108"/>
      <c r="SII68" s="108"/>
      <c r="SIJ68" s="108"/>
      <c r="SIK68" s="108"/>
      <c r="SIL68" s="108"/>
      <c r="SIM68" s="108"/>
      <c r="SIN68" s="108"/>
      <c r="SIO68" s="108"/>
      <c r="SIP68" s="108"/>
      <c r="SIQ68" s="108"/>
      <c r="SIR68" s="108"/>
      <c r="SIS68" s="108"/>
      <c r="SIT68" s="108"/>
      <c r="SIU68" s="108"/>
      <c r="SIV68" s="108"/>
      <c r="SIW68" s="108"/>
      <c r="SIX68" s="108"/>
      <c r="SIY68" s="108"/>
      <c r="SIZ68" s="108"/>
      <c r="SJA68" s="108"/>
      <c r="SJB68" s="108"/>
      <c r="SJC68" s="108"/>
      <c r="SJD68" s="108"/>
      <c r="SJE68" s="108"/>
      <c r="SJF68" s="108"/>
      <c r="SJG68" s="108"/>
      <c r="SJH68" s="108"/>
      <c r="SJI68" s="108"/>
      <c r="SJJ68" s="108"/>
      <c r="SJK68" s="108"/>
      <c r="SJL68" s="108"/>
      <c r="SJM68" s="108"/>
      <c r="SJN68" s="108"/>
      <c r="SJO68" s="108"/>
      <c r="SJP68" s="108"/>
      <c r="SJQ68" s="108"/>
      <c r="SJR68" s="108"/>
      <c r="SJS68" s="108"/>
      <c r="SJT68" s="108"/>
      <c r="SJU68" s="108"/>
      <c r="SJV68" s="108"/>
      <c r="SJW68" s="108"/>
      <c r="SJX68" s="108"/>
      <c r="SJY68" s="108"/>
      <c r="SJZ68" s="108"/>
      <c r="SKA68" s="108"/>
      <c r="SKB68" s="108"/>
      <c r="SKC68" s="108"/>
      <c r="SKD68" s="108"/>
      <c r="SKE68" s="108"/>
      <c r="SKF68" s="108"/>
      <c r="SKG68" s="108"/>
      <c r="SKH68" s="108"/>
      <c r="SKI68" s="108"/>
      <c r="SKJ68" s="108"/>
      <c r="SKK68" s="108"/>
      <c r="SKL68" s="108"/>
      <c r="SKM68" s="108"/>
      <c r="SKN68" s="108"/>
      <c r="SKO68" s="108"/>
      <c r="SKP68" s="108"/>
      <c r="SKQ68" s="108"/>
      <c r="SKR68" s="108"/>
      <c r="SKS68" s="108"/>
      <c r="SKT68" s="108"/>
      <c r="SKU68" s="108"/>
      <c r="SKV68" s="108"/>
      <c r="SKW68" s="108"/>
      <c r="SKX68" s="108"/>
      <c r="SKY68" s="108"/>
      <c r="SKZ68" s="108"/>
      <c r="SLA68" s="108"/>
      <c r="SLB68" s="108"/>
      <c r="SLC68" s="108"/>
      <c r="SLD68" s="108"/>
      <c r="SLE68" s="108"/>
      <c r="SLF68" s="108"/>
      <c r="SLG68" s="108"/>
      <c r="SLH68" s="108"/>
      <c r="SLI68" s="108"/>
      <c r="SLJ68" s="108"/>
      <c r="SLK68" s="108"/>
      <c r="SLL68" s="108"/>
      <c r="SLM68" s="108"/>
      <c r="SLN68" s="108"/>
      <c r="SLO68" s="108"/>
      <c r="SLP68" s="108"/>
      <c r="SLQ68" s="108"/>
      <c r="SLR68" s="108"/>
      <c r="SLS68" s="108"/>
      <c r="SLT68" s="108"/>
      <c r="SLU68" s="108"/>
      <c r="SLV68" s="108"/>
      <c r="SLW68" s="108"/>
      <c r="SLX68" s="108"/>
      <c r="SLY68" s="108"/>
      <c r="SLZ68" s="108"/>
      <c r="SMA68" s="108"/>
      <c r="SMB68" s="108"/>
      <c r="SMC68" s="108"/>
      <c r="SMD68" s="108"/>
      <c r="SME68" s="108"/>
      <c r="SMF68" s="108"/>
      <c r="SMG68" s="108"/>
      <c r="SMH68" s="108"/>
      <c r="SMI68" s="108"/>
      <c r="SMJ68" s="108"/>
      <c r="SMK68" s="108"/>
      <c r="SML68" s="108"/>
      <c r="SMM68" s="108"/>
      <c r="SMN68" s="108"/>
      <c r="SMO68" s="108"/>
      <c r="SMP68" s="108"/>
      <c r="SMQ68" s="108"/>
      <c r="SMR68" s="108"/>
      <c r="SMS68" s="108"/>
      <c r="SMT68" s="108"/>
      <c r="SMU68" s="108"/>
      <c r="SMV68" s="108"/>
      <c r="SMW68" s="108"/>
      <c r="SMX68" s="108"/>
      <c r="SMY68" s="108"/>
      <c r="SMZ68" s="108"/>
      <c r="SNA68" s="108"/>
      <c r="SNB68" s="108"/>
      <c r="SNC68" s="108"/>
      <c r="SND68" s="108"/>
      <c r="SNE68" s="108"/>
      <c r="SNF68" s="108"/>
      <c r="SNG68" s="108"/>
      <c r="SNH68" s="108"/>
      <c r="SNI68" s="108"/>
      <c r="SNJ68" s="108"/>
      <c r="SNK68" s="108"/>
      <c r="SNL68" s="108"/>
      <c r="SNM68" s="108"/>
      <c r="SNN68" s="108"/>
      <c r="SNO68" s="108"/>
      <c r="SNP68" s="108"/>
      <c r="SNQ68" s="108"/>
      <c r="SNR68" s="108"/>
      <c r="SNS68" s="108"/>
      <c r="SNT68" s="108"/>
      <c r="SNU68" s="108"/>
      <c r="SNV68" s="108"/>
      <c r="SNW68" s="108"/>
      <c r="SNX68" s="108"/>
      <c r="SNY68" s="108"/>
      <c r="SNZ68" s="108"/>
      <c r="SOA68" s="108"/>
      <c r="SOB68" s="108"/>
      <c r="SOC68" s="108"/>
      <c r="SOD68" s="108"/>
      <c r="SOE68" s="108"/>
      <c r="SOF68" s="108"/>
      <c r="SOG68" s="108"/>
      <c r="SOH68" s="108"/>
      <c r="SOI68" s="108"/>
      <c r="SOJ68" s="108"/>
      <c r="SOK68" s="108"/>
      <c r="SOL68" s="108"/>
      <c r="SOM68" s="108"/>
      <c r="SON68" s="108"/>
      <c r="SOO68" s="108"/>
      <c r="SOP68" s="108"/>
      <c r="SOQ68" s="108"/>
      <c r="SOR68" s="108"/>
      <c r="SOS68" s="108"/>
      <c r="SOT68" s="108"/>
      <c r="SOU68" s="108"/>
      <c r="SOV68" s="108"/>
      <c r="SOW68" s="108"/>
      <c r="SOX68" s="108"/>
      <c r="SOY68" s="108"/>
      <c r="SOZ68" s="108"/>
      <c r="SPA68" s="108"/>
      <c r="SPB68" s="108"/>
      <c r="SPC68" s="108"/>
      <c r="SPD68" s="108"/>
      <c r="SPE68" s="108"/>
      <c r="SPF68" s="108"/>
      <c r="SPG68" s="108"/>
      <c r="SPH68" s="108"/>
      <c r="SPI68" s="108"/>
      <c r="SPJ68" s="108"/>
      <c r="SPK68" s="108"/>
      <c r="SPL68" s="108"/>
      <c r="SPM68" s="108"/>
      <c r="SPN68" s="108"/>
      <c r="SPO68" s="108"/>
      <c r="SPP68" s="108"/>
      <c r="SPQ68" s="108"/>
      <c r="SPR68" s="108"/>
      <c r="SPS68" s="108"/>
      <c r="SPT68" s="108"/>
      <c r="SPU68" s="108"/>
      <c r="SPV68" s="108"/>
      <c r="SPW68" s="108"/>
      <c r="SPX68" s="108"/>
      <c r="SPY68" s="108"/>
      <c r="SPZ68" s="108"/>
      <c r="SQA68" s="108"/>
      <c r="SQB68" s="108"/>
      <c r="SQC68" s="108"/>
      <c r="SQD68" s="108"/>
      <c r="SQE68" s="108"/>
      <c r="SQF68" s="108"/>
      <c r="SQG68" s="108"/>
      <c r="SQH68" s="108"/>
      <c r="SQI68" s="108"/>
      <c r="SQJ68" s="108"/>
      <c r="SQK68" s="108"/>
      <c r="SQL68" s="108"/>
      <c r="SQM68" s="108"/>
      <c r="SQN68" s="108"/>
      <c r="SQO68" s="108"/>
      <c r="SQP68" s="108"/>
      <c r="SQQ68" s="108"/>
      <c r="SQR68" s="108"/>
      <c r="SQS68" s="108"/>
      <c r="SQT68" s="108"/>
      <c r="SQU68" s="108"/>
      <c r="SQV68" s="108"/>
      <c r="SQW68" s="108"/>
      <c r="SQX68" s="108"/>
      <c r="SQY68" s="108"/>
      <c r="SQZ68" s="108"/>
      <c r="SRA68" s="108"/>
      <c r="SRB68" s="108"/>
      <c r="SRC68" s="108"/>
      <c r="SRD68" s="108"/>
      <c r="SRE68" s="108"/>
      <c r="SRF68" s="108"/>
      <c r="SRG68" s="108"/>
      <c r="SRH68" s="108"/>
      <c r="SRI68" s="108"/>
      <c r="SRJ68" s="108"/>
      <c r="SRK68" s="108"/>
      <c r="SRL68" s="108"/>
      <c r="SRM68" s="108"/>
      <c r="SRN68" s="108"/>
      <c r="SRO68" s="108"/>
      <c r="SRP68" s="108"/>
      <c r="SRQ68" s="108"/>
      <c r="SRR68" s="108"/>
      <c r="SRS68" s="108"/>
      <c r="SRT68" s="108"/>
      <c r="SRU68" s="108"/>
      <c r="SRV68" s="108"/>
      <c r="SRW68" s="108"/>
      <c r="SRX68" s="108"/>
      <c r="SRY68" s="108"/>
      <c r="SRZ68" s="108"/>
      <c r="SSA68" s="108"/>
      <c r="SSB68" s="108"/>
      <c r="SSC68" s="108"/>
      <c r="SSD68" s="108"/>
      <c r="SSE68" s="108"/>
      <c r="SSF68" s="108"/>
      <c r="SSG68" s="108"/>
      <c r="SSH68" s="108"/>
      <c r="SSI68" s="108"/>
      <c r="SSJ68" s="108"/>
      <c r="SSK68" s="108"/>
      <c r="SSL68" s="108"/>
      <c r="SSM68" s="108"/>
      <c r="SSN68" s="108"/>
      <c r="SSO68" s="108"/>
      <c r="SSP68" s="108"/>
      <c r="SSQ68" s="108"/>
      <c r="SSR68" s="108"/>
      <c r="SSS68" s="108"/>
      <c r="SST68" s="108"/>
      <c r="SSU68" s="108"/>
      <c r="SSV68" s="108"/>
      <c r="SSW68" s="108"/>
      <c r="SSX68" s="108"/>
      <c r="SSY68" s="108"/>
      <c r="SSZ68" s="108"/>
      <c r="STA68" s="108"/>
      <c r="STB68" s="108"/>
      <c r="STC68" s="108"/>
      <c r="STD68" s="108"/>
      <c r="STE68" s="108"/>
      <c r="STF68" s="108"/>
      <c r="STG68" s="108"/>
      <c r="STH68" s="108"/>
      <c r="STI68" s="108"/>
      <c r="STJ68" s="108"/>
      <c r="STK68" s="108"/>
      <c r="STL68" s="108"/>
      <c r="STM68" s="108"/>
      <c r="STN68" s="108"/>
      <c r="STO68" s="108"/>
      <c r="STP68" s="108"/>
      <c r="STQ68" s="108"/>
      <c r="STR68" s="108"/>
      <c r="STS68" s="108"/>
      <c r="STT68" s="108"/>
      <c r="STU68" s="108"/>
      <c r="STV68" s="108"/>
      <c r="STW68" s="108"/>
      <c r="STX68" s="108"/>
      <c r="STY68" s="108"/>
      <c r="STZ68" s="108"/>
      <c r="SUA68" s="108"/>
      <c r="SUB68" s="108"/>
      <c r="SUC68" s="108"/>
      <c r="SUD68" s="108"/>
      <c r="SUE68" s="108"/>
      <c r="SUF68" s="108"/>
      <c r="SUG68" s="108"/>
      <c r="SUH68" s="108"/>
      <c r="SUI68" s="108"/>
      <c r="SUJ68" s="108"/>
      <c r="SUK68" s="108"/>
      <c r="SUL68" s="108"/>
      <c r="SUM68" s="108"/>
      <c r="SUN68" s="108"/>
      <c r="SUO68" s="108"/>
      <c r="SUP68" s="108"/>
      <c r="SUQ68" s="108"/>
      <c r="SUR68" s="108"/>
      <c r="SUS68" s="108"/>
      <c r="SUT68" s="108"/>
      <c r="SUU68" s="108"/>
      <c r="SUV68" s="108"/>
      <c r="SUW68" s="108"/>
      <c r="SUX68" s="108"/>
      <c r="SUY68" s="108"/>
      <c r="SUZ68" s="108"/>
      <c r="SVA68" s="108"/>
      <c r="SVB68" s="108"/>
      <c r="SVC68" s="108"/>
      <c r="SVD68" s="108"/>
      <c r="SVE68" s="108"/>
      <c r="SVF68" s="108"/>
      <c r="SVG68" s="108"/>
      <c r="SVH68" s="108"/>
      <c r="SVI68" s="108"/>
      <c r="SVJ68" s="108"/>
      <c r="SVK68" s="108"/>
      <c r="SVL68" s="108"/>
      <c r="SVM68" s="108"/>
      <c r="SVN68" s="108"/>
      <c r="SVO68" s="108"/>
      <c r="SVP68" s="108"/>
      <c r="SVQ68" s="108"/>
      <c r="SVR68" s="108"/>
      <c r="SVS68" s="108"/>
      <c r="SVT68" s="108"/>
      <c r="SVU68" s="108"/>
      <c r="SVV68" s="108"/>
      <c r="SVW68" s="108"/>
      <c r="SVX68" s="108"/>
      <c r="SVY68" s="108"/>
      <c r="SVZ68" s="108"/>
      <c r="SWA68" s="108"/>
      <c r="SWB68" s="108"/>
      <c r="SWC68" s="108"/>
      <c r="SWD68" s="108"/>
      <c r="SWE68" s="108"/>
      <c r="SWF68" s="108"/>
      <c r="SWG68" s="108"/>
      <c r="SWH68" s="108"/>
      <c r="SWI68" s="108"/>
      <c r="SWJ68" s="108"/>
      <c r="SWK68" s="108"/>
      <c r="SWL68" s="108"/>
      <c r="SWM68" s="108"/>
      <c r="SWN68" s="108"/>
      <c r="SWO68" s="108"/>
      <c r="SWP68" s="108"/>
      <c r="SWQ68" s="108"/>
      <c r="SWR68" s="108"/>
      <c r="SWS68" s="108"/>
      <c r="SWT68" s="108"/>
      <c r="SWU68" s="108"/>
      <c r="SWV68" s="108"/>
      <c r="SWW68" s="108"/>
      <c r="SWX68" s="108"/>
      <c r="SWY68" s="108"/>
      <c r="SWZ68" s="108"/>
      <c r="SXA68" s="108"/>
      <c r="SXB68" s="108"/>
      <c r="SXC68" s="108"/>
      <c r="SXD68" s="108"/>
      <c r="SXE68" s="108"/>
      <c r="SXF68" s="108"/>
      <c r="SXG68" s="108"/>
      <c r="SXH68" s="108"/>
      <c r="SXI68" s="108"/>
      <c r="SXJ68" s="108"/>
      <c r="SXK68" s="108"/>
      <c r="SXL68" s="108"/>
      <c r="SXM68" s="108"/>
      <c r="SXN68" s="108"/>
      <c r="SXO68" s="108"/>
      <c r="SXP68" s="108"/>
      <c r="SXQ68" s="108"/>
      <c r="SXR68" s="108"/>
      <c r="SXS68" s="108"/>
      <c r="SXT68" s="108"/>
      <c r="SXU68" s="108"/>
      <c r="SXV68" s="108"/>
      <c r="SXW68" s="108"/>
      <c r="SXX68" s="108"/>
      <c r="SXY68" s="108"/>
      <c r="SXZ68" s="108"/>
      <c r="SYA68" s="108"/>
      <c r="SYB68" s="108"/>
      <c r="SYC68" s="108"/>
      <c r="SYD68" s="108"/>
      <c r="SYE68" s="108"/>
      <c r="SYF68" s="108"/>
      <c r="SYG68" s="108"/>
      <c r="SYH68" s="108"/>
      <c r="SYI68" s="108"/>
      <c r="SYJ68" s="108"/>
      <c r="SYK68" s="108"/>
      <c r="SYL68" s="108"/>
      <c r="SYM68" s="108"/>
      <c r="SYN68" s="108"/>
      <c r="SYO68" s="108"/>
      <c r="SYP68" s="108"/>
      <c r="SYQ68" s="108"/>
      <c r="SYR68" s="108"/>
      <c r="SYS68" s="108"/>
      <c r="SYT68" s="108"/>
      <c r="SYU68" s="108"/>
      <c r="SYV68" s="108"/>
      <c r="SYW68" s="108"/>
      <c r="SYX68" s="108"/>
      <c r="SYY68" s="108"/>
      <c r="SYZ68" s="108"/>
      <c r="SZA68" s="108"/>
      <c r="SZB68" s="108"/>
      <c r="SZC68" s="108"/>
      <c r="SZD68" s="108"/>
      <c r="SZE68" s="108"/>
      <c r="SZF68" s="108"/>
      <c r="SZG68" s="108"/>
      <c r="SZH68" s="108"/>
      <c r="SZI68" s="108"/>
      <c r="SZJ68" s="108"/>
      <c r="SZK68" s="108"/>
      <c r="SZL68" s="108"/>
      <c r="SZM68" s="108"/>
      <c r="SZN68" s="108"/>
      <c r="SZO68" s="108"/>
      <c r="SZP68" s="108"/>
      <c r="SZQ68" s="108"/>
      <c r="SZR68" s="108"/>
      <c r="SZS68" s="108"/>
      <c r="SZT68" s="108"/>
      <c r="SZU68" s="108"/>
      <c r="SZV68" s="108"/>
      <c r="SZW68" s="108"/>
      <c r="SZX68" s="108"/>
      <c r="SZY68" s="108"/>
      <c r="SZZ68" s="108"/>
      <c r="TAA68" s="108"/>
      <c r="TAB68" s="108"/>
      <c r="TAC68" s="108"/>
      <c r="TAD68" s="108"/>
      <c r="TAE68" s="108"/>
      <c r="TAF68" s="108"/>
      <c r="TAG68" s="108"/>
      <c r="TAH68" s="108"/>
      <c r="TAI68" s="108"/>
      <c r="TAJ68" s="108"/>
      <c r="TAK68" s="108"/>
      <c r="TAL68" s="108"/>
      <c r="TAM68" s="108"/>
      <c r="TAN68" s="108"/>
      <c r="TAO68" s="108"/>
      <c r="TAP68" s="108"/>
      <c r="TAQ68" s="108"/>
      <c r="TAR68" s="108"/>
      <c r="TAS68" s="108"/>
      <c r="TAT68" s="108"/>
      <c r="TAU68" s="108"/>
      <c r="TAV68" s="108"/>
      <c r="TAW68" s="108"/>
      <c r="TAX68" s="108"/>
      <c r="TAY68" s="108"/>
      <c r="TAZ68" s="108"/>
      <c r="TBA68" s="108"/>
      <c r="TBB68" s="108"/>
      <c r="TBC68" s="108"/>
      <c r="TBD68" s="108"/>
      <c r="TBE68" s="108"/>
      <c r="TBF68" s="108"/>
      <c r="TBG68" s="108"/>
      <c r="TBH68" s="108"/>
      <c r="TBI68" s="108"/>
      <c r="TBJ68" s="108"/>
      <c r="TBK68" s="108"/>
      <c r="TBL68" s="108"/>
      <c r="TBM68" s="108"/>
      <c r="TBN68" s="108"/>
      <c r="TBO68" s="108"/>
      <c r="TBP68" s="108"/>
      <c r="TBQ68" s="108"/>
      <c r="TBR68" s="108"/>
      <c r="TBS68" s="108"/>
      <c r="TBT68" s="108"/>
      <c r="TBU68" s="108"/>
      <c r="TBV68" s="108"/>
      <c r="TBW68" s="108"/>
      <c r="TBX68" s="108"/>
      <c r="TBY68" s="108"/>
      <c r="TBZ68" s="108"/>
      <c r="TCA68" s="108"/>
      <c r="TCB68" s="108"/>
      <c r="TCC68" s="108"/>
      <c r="TCD68" s="108"/>
      <c r="TCE68" s="108"/>
      <c r="TCF68" s="108"/>
      <c r="TCG68" s="108"/>
      <c r="TCH68" s="108"/>
      <c r="TCI68" s="108"/>
      <c r="TCJ68" s="108"/>
      <c r="TCK68" s="108"/>
      <c r="TCL68" s="108"/>
      <c r="TCM68" s="108"/>
      <c r="TCN68" s="108"/>
      <c r="TCO68" s="108"/>
      <c r="TCP68" s="108"/>
      <c r="TCQ68" s="108"/>
      <c r="TCR68" s="108"/>
      <c r="TCS68" s="108"/>
      <c r="TCT68" s="108"/>
      <c r="TCU68" s="108"/>
      <c r="TCV68" s="108"/>
      <c r="TCW68" s="108"/>
      <c r="TCX68" s="108"/>
      <c r="TCY68" s="108"/>
      <c r="TCZ68" s="108"/>
      <c r="TDA68" s="108"/>
      <c r="TDB68" s="108"/>
      <c r="TDC68" s="108"/>
      <c r="TDD68" s="108"/>
      <c r="TDE68" s="108"/>
      <c r="TDF68" s="108"/>
      <c r="TDG68" s="108"/>
      <c r="TDH68" s="108"/>
      <c r="TDI68" s="108"/>
      <c r="TDJ68" s="108"/>
      <c r="TDK68" s="108"/>
      <c r="TDL68" s="108"/>
      <c r="TDM68" s="108"/>
      <c r="TDN68" s="108"/>
      <c r="TDO68" s="108"/>
      <c r="TDP68" s="108"/>
      <c r="TDQ68" s="108"/>
      <c r="TDR68" s="108"/>
      <c r="TDS68" s="108"/>
      <c r="TDT68" s="108"/>
      <c r="TDU68" s="108"/>
      <c r="TDV68" s="108"/>
      <c r="TDW68" s="108"/>
      <c r="TDX68" s="108"/>
      <c r="TDY68" s="108"/>
      <c r="TDZ68" s="108"/>
      <c r="TEA68" s="108"/>
      <c r="TEB68" s="108"/>
      <c r="TEC68" s="108"/>
      <c r="TED68" s="108"/>
      <c r="TEE68" s="108"/>
      <c r="TEF68" s="108"/>
      <c r="TEG68" s="108"/>
      <c r="TEH68" s="108"/>
      <c r="TEI68" s="108"/>
      <c r="TEJ68" s="108"/>
      <c r="TEK68" s="108"/>
      <c r="TEL68" s="108"/>
      <c r="TEM68" s="108"/>
      <c r="TEN68" s="108"/>
      <c r="TEO68" s="108"/>
      <c r="TEP68" s="108"/>
      <c r="TEQ68" s="108"/>
      <c r="TER68" s="108"/>
      <c r="TES68" s="108"/>
      <c r="TET68" s="108"/>
      <c r="TEU68" s="108"/>
      <c r="TEV68" s="108"/>
      <c r="TEW68" s="108"/>
      <c r="TEX68" s="108"/>
      <c r="TEY68" s="108"/>
      <c r="TEZ68" s="108"/>
      <c r="TFA68" s="108"/>
      <c r="TFB68" s="108"/>
      <c r="TFC68" s="108"/>
      <c r="TFD68" s="108"/>
      <c r="TFE68" s="108"/>
      <c r="TFF68" s="108"/>
      <c r="TFG68" s="108"/>
      <c r="TFH68" s="108"/>
      <c r="TFI68" s="108"/>
      <c r="TFJ68" s="108"/>
      <c r="TFK68" s="108"/>
      <c r="TFL68" s="108"/>
      <c r="TFM68" s="108"/>
      <c r="TFN68" s="108"/>
      <c r="TFO68" s="108"/>
      <c r="TFP68" s="108"/>
      <c r="TFQ68" s="108"/>
      <c r="TFR68" s="108"/>
      <c r="TFS68" s="108"/>
      <c r="TFT68" s="108"/>
      <c r="TFU68" s="108"/>
      <c r="TFV68" s="108"/>
      <c r="TFW68" s="108"/>
      <c r="TFX68" s="108"/>
      <c r="TFY68" s="108"/>
      <c r="TFZ68" s="108"/>
      <c r="TGA68" s="108"/>
      <c r="TGB68" s="108"/>
      <c r="TGC68" s="108"/>
      <c r="TGD68" s="108"/>
      <c r="TGE68" s="108"/>
      <c r="TGF68" s="108"/>
      <c r="TGG68" s="108"/>
      <c r="TGH68" s="108"/>
      <c r="TGI68" s="108"/>
      <c r="TGJ68" s="108"/>
      <c r="TGK68" s="108"/>
      <c r="TGL68" s="108"/>
      <c r="TGM68" s="108"/>
      <c r="TGN68" s="108"/>
      <c r="TGO68" s="108"/>
      <c r="TGP68" s="108"/>
      <c r="TGQ68" s="108"/>
      <c r="TGR68" s="108"/>
      <c r="TGS68" s="108"/>
      <c r="TGT68" s="108"/>
      <c r="TGU68" s="108"/>
      <c r="TGV68" s="108"/>
      <c r="TGW68" s="108"/>
      <c r="TGX68" s="108"/>
      <c r="TGY68" s="108"/>
      <c r="TGZ68" s="108"/>
      <c r="THA68" s="108"/>
      <c r="THB68" s="108"/>
      <c r="THC68" s="108"/>
      <c r="THD68" s="108"/>
      <c r="THE68" s="108"/>
      <c r="THF68" s="108"/>
      <c r="THG68" s="108"/>
      <c r="THH68" s="108"/>
      <c r="THI68" s="108"/>
      <c r="THJ68" s="108"/>
      <c r="THK68" s="108"/>
      <c r="THL68" s="108"/>
      <c r="THM68" s="108"/>
      <c r="THN68" s="108"/>
      <c r="THO68" s="108"/>
      <c r="THP68" s="108"/>
      <c r="THQ68" s="108"/>
      <c r="THR68" s="108"/>
      <c r="THS68" s="108"/>
      <c r="THT68" s="108"/>
      <c r="THU68" s="108"/>
      <c r="THV68" s="108"/>
      <c r="THW68" s="108"/>
      <c r="THX68" s="108"/>
      <c r="THY68" s="108"/>
      <c r="THZ68" s="108"/>
      <c r="TIA68" s="108"/>
      <c r="TIB68" s="108"/>
      <c r="TIC68" s="108"/>
      <c r="TID68" s="108"/>
      <c r="TIE68" s="108"/>
      <c r="TIF68" s="108"/>
      <c r="TIG68" s="108"/>
      <c r="TIH68" s="108"/>
      <c r="TII68" s="108"/>
      <c r="TIJ68" s="108"/>
      <c r="TIK68" s="108"/>
      <c r="TIL68" s="108"/>
      <c r="TIM68" s="108"/>
      <c r="TIN68" s="108"/>
      <c r="TIO68" s="108"/>
      <c r="TIP68" s="108"/>
      <c r="TIQ68" s="108"/>
      <c r="TIR68" s="108"/>
      <c r="TIS68" s="108"/>
      <c r="TIT68" s="108"/>
      <c r="TIU68" s="108"/>
      <c r="TIV68" s="108"/>
      <c r="TIW68" s="108"/>
      <c r="TIX68" s="108"/>
      <c r="TIY68" s="108"/>
      <c r="TIZ68" s="108"/>
      <c r="TJA68" s="108"/>
      <c r="TJB68" s="108"/>
      <c r="TJC68" s="108"/>
      <c r="TJD68" s="108"/>
      <c r="TJE68" s="108"/>
      <c r="TJF68" s="108"/>
      <c r="TJG68" s="108"/>
      <c r="TJH68" s="108"/>
      <c r="TJI68" s="108"/>
      <c r="TJJ68" s="108"/>
      <c r="TJK68" s="108"/>
      <c r="TJL68" s="108"/>
      <c r="TJM68" s="108"/>
      <c r="TJN68" s="108"/>
      <c r="TJO68" s="108"/>
      <c r="TJP68" s="108"/>
      <c r="TJQ68" s="108"/>
      <c r="TJR68" s="108"/>
      <c r="TJS68" s="108"/>
      <c r="TJT68" s="108"/>
      <c r="TJU68" s="108"/>
      <c r="TJV68" s="108"/>
      <c r="TJW68" s="108"/>
      <c r="TJX68" s="108"/>
      <c r="TJY68" s="108"/>
      <c r="TJZ68" s="108"/>
      <c r="TKA68" s="108"/>
      <c r="TKB68" s="108"/>
      <c r="TKC68" s="108"/>
      <c r="TKD68" s="108"/>
      <c r="TKE68" s="108"/>
      <c r="TKF68" s="108"/>
      <c r="TKG68" s="108"/>
      <c r="TKH68" s="108"/>
      <c r="TKI68" s="108"/>
      <c r="TKJ68" s="108"/>
      <c r="TKK68" s="108"/>
      <c r="TKL68" s="108"/>
      <c r="TKM68" s="108"/>
      <c r="TKN68" s="108"/>
      <c r="TKO68" s="108"/>
      <c r="TKP68" s="108"/>
      <c r="TKQ68" s="108"/>
      <c r="TKR68" s="108"/>
      <c r="TKS68" s="108"/>
      <c r="TKT68" s="108"/>
      <c r="TKU68" s="108"/>
      <c r="TKV68" s="108"/>
      <c r="TKW68" s="108"/>
      <c r="TKX68" s="108"/>
      <c r="TKY68" s="108"/>
      <c r="TKZ68" s="108"/>
      <c r="TLA68" s="108"/>
      <c r="TLB68" s="108"/>
      <c r="TLC68" s="108"/>
      <c r="TLD68" s="108"/>
      <c r="TLE68" s="108"/>
      <c r="TLF68" s="108"/>
      <c r="TLG68" s="108"/>
      <c r="TLH68" s="108"/>
      <c r="TLI68" s="108"/>
      <c r="TLJ68" s="108"/>
      <c r="TLK68" s="108"/>
      <c r="TLL68" s="108"/>
      <c r="TLM68" s="108"/>
      <c r="TLN68" s="108"/>
      <c r="TLO68" s="108"/>
      <c r="TLP68" s="108"/>
      <c r="TLQ68" s="108"/>
      <c r="TLR68" s="108"/>
      <c r="TLS68" s="108"/>
      <c r="TLT68" s="108"/>
      <c r="TLU68" s="108"/>
      <c r="TLV68" s="108"/>
      <c r="TLW68" s="108"/>
      <c r="TLX68" s="108"/>
      <c r="TLY68" s="108"/>
      <c r="TLZ68" s="108"/>
      <c r="TMA68" s="108"/>
      <c r="TMB68" s="108"/>
      <c r="TMC68" s="108"/>
      <c r="TMD68" s="108"/>
      <c r="TME68" s="108"/>
      <c r="TMF68" s="108"/>
      <c r="TMG68" s="108"/>
      <c r="TMH68" s="108"/>
      <c r="TMI68" s="108"/>
      <c r="TMJ68" s="108"/>
      <c r="TMK68" s="108"/>
      <c r="TML68" s="108"/>
      <c r="TMM68" s="108"/>
      <c r="TMN68" s="108"/>
      <c r="TMO68" s="108"/>
      <c r="TMP68" s="108"/>
      <c r="TMQ68" s="108"/>
      <c r="TMR68" s="108"/>
      <c r="TMS68" s="108"/>
      <c r="TMT68" s="108"/>
      <c r="TMU68" s="108"/>
      <c r="TMV68" s="108"/>
      <c r="TMW68" s="108"/>
      <c r="TMX68" s="108"/>
      <c r="TMY68" s="108"/>
      <c r="TMZ68" s="108"/>
      <c r="TNA68" s="108"/>
      <c r="TNB68" s="108"/>
      <c r="TNC68" s="108"/>
      <c r="TND68" s="108"/>
      <c r="TNE68" s="108"/>
      <c r="TNF68" s="108"/>
      <c r="TNG68" s="108"/>
      <c r="TNH68" s="108"/>
      <c r="TNI68" s="108"/>
      <c r="TNJ68" s="108"/>
      <c r="TNK68" s="108"/>
      <c r="TNL68" s="108"/>
      <c r="TNM68" s="108"/>
      <c r="TNN68" s="108"/>
      <c r="TNO68" s="108"/>
      <c r="TNP68" s="108"/>
      <c r="TNQ68" s="108"/>
      <c r="TNR68" s="108"/>
      <c r="TNS68" s="108"/>
      <c r="TNT68" s="108"/>
      <c r="TNU68" s="108"/>
      <c r="TNV68" s="108"/>
      <c r="TNW68" s="108"/>
      <c r="TNX68" s="108"/>
      <c r="TNY68" s="108"/>
      <c r="TNZ68" s="108"/>
      <c r="TOA68" s="108"/>
      <c r="TOB68" s="108"/>
      <c r="TOC68" s="108"/>
      <c r="TOD68" s="108"/>
      <c r="TOE68" s="108"/>
      <c r="TOF68" s="108"/>
      <c r="TOG68" s="108"/>
      <c r="TOH68" s="108"/>
      <c r="TOI68" s="108"/>
      <c r="TOJ68" s="108"/>
      <c r="TOK68" s="108"/>
      <c r="TOL68" s="108"/>
      <c r="TOM68" s="108"/>
      <c r="TON68" s="108"/>
      <c r="TOO68" s="108"/>
      <c r="TOP68" s="108"/>
      <c r="TOQ68" s="108"/>
      <c r="TOR68" s="108"/>
      <c r="TOS68" s="108"/>
      <c r="TOT68" s="108"/>
      <c r="TOU68" s="108"/>
      <c r="TOV68" s="108"/>
      <c r="TOW68" s="108"/>
      <c r="TOX68" s="108"/>
      <c r="TOY68" s="108"/>
      <c r="TOZ68" s="108"/>
      <c r="TPA68" s="108"/>
      <c r="TPB68" s="108"/>
      <c r="TPC68" s="108"/>
      <c r="TPD68" s="108"/>
      <c r="TPE68" s="108"/>
      <c r="TPF68" s="108"/>
      <c r="TPG68" s="108"/>
      <c r="TPH68" s="108"/>
      <c r="TPI68" s="108"/>
      <c r="TPJ68" s="108"/>
      <c r="TPK68" s="108"/>
      <c r="TPL68" s="108"/>
      <c r="TPM68" s="108"/>
      <c r="TPN68" s="108"/>
      <c r="TPO68" s="108"/>
      <c r="TPP68" s="108"/>
      <c r="TPQ68" s="108"/>
      <c r="TPR68" s="108"/>
      <c r="TPS68" s="108"/>
      <c r="TPT68" s="108"/>
      <c r="TPU68" s="108"/>
      <c r="TPV68" s="108"/>
      <c r="TPW68" s="108"/>
      <c r="TPX68" s="108"/>
      <c r="TPY68" s="108"/>
      <c r="TPZ68" s="108"/>
      <c r="TQA68" s="108"/>
      <c r="TQB68" s="108"/>
      <c r="TQC68" s="108"/>
      <c r="TQD68" s="108"/>
      <c r="TQE68" s="108"/>
      <c r="TQF68" s="108"/>
      <c r="TQG68" s="108"/>
      <c r="TQH68" s="108"/>
      <c r="TQI68" s="108"/>
      <c r="TQJ68" s="108"/>
      <c r="TQK68" s="108"/>
      <c r="TQL68" s="108"/>
      <c r="TQM68" s="108"/>
      <c r="TQN68" s="108"/>
      <c r="TQO68" s="108"/>
      <c r="TQP68" s="108"/>
      <c r="TQQ68" s="108"/>
      <c r="TQR68" s="108"/>
      <c r="TQS68" s="108"/>
      <c r="TQT68" s="108"/>
      <c r="TQU68" s="108"/>
      <c r="TQV68" s="108"/>
      <c r="TQW68" s="108"/>
      <c r="TQX68" s="108"/>
      <c r="TQY68" s="108"/>
      <c r="TQZ68" s="108"/>
      <c r="TRA68" s="108"/>
      <c r="TRB68" s="108"/>
      <c r="TRC68" s="108"/>
      <c r="TRD68" s="108"/>
      <c r="TRE68" s="108"/>
      <c r="TRF68" s="108"/>
      <c r="TRG68" s="108"/>
      <c r="TRH68" s="108"/>
      <c r="TRI68" s="108"/>
      <c r="TRJ68" s="108"/>
      <c r="TRK68" s="108"/>
      <c r="TRL68" s="108"/>
      <c r="TRM68" s="108"/>
      <c r="TRN68" s="108"/>
      <c r="TRO68" s="108"/>
      <c r="TRP68" s="108"/>
      <c r="TRQ68" s="108"/>
      <c r="TRR68" s="108"/>
      <c r="TRS68" s="108"/>
      <c r="TRT68" s="108"/>
      <c r="TRU68" s="108"/>
      <c r="TRV68" s="108"/>
      <c r="TRW68" s="108"/>
      <c r="TRX68" s="108"/>
      <c r="TRY68" s="108"/>
      <c r="TRZ68" s="108"/>
      <c r="TSA68" s="108"/>
      <c r="TSB68" s="108"/>
      <c r="TSC68" s="108"/>
      <c r="TSD68" s="108"/>
      <c r="TSE68" s="108"/>
      <c r="TSF68" s="108"/>
      <c r="TSG68" s="108"/>
      <c r="TSH68" s="108"/>
      <c r="TSI68" s="108"/>
      <c r="TSJ68" s="108"/>
      <c r="TSK68" s="108"/>
      <c r="TSL68" s="108"/>
      <c r="TSM68" s="108"/>
      <c r="TSN68" s="108"/>
      <c r="TSO68" s="108"/>
      <c r="TSP68" s="108"/>
      <c r="TSQ68" s="108"/>
      <c r="TSR68" s="108"/>
      <c r="TSS68" s="108"/>
      <c r="TST68" s="108"/>
      <c r="TSU68" s="108"/>
      <c r="TSV68" s="108"/>
      <c r="TSW68" s="108"/>
      <c r="TSX68" s="108"/>
      <c r="TSY68" s="108"/>
      <c r="TSZ68" s="108"/>
      <c r="TTA68" s="108"/>
      <c r="TTB68" s="108"/>
      <c r="TTC68" s="108"/>
      <c r="TTD68" s="108"/>
      <c r="TTE68" s="108"/>
      <c r="TTF68" s="108"/>
      <c r="TTG68" s="108"/>
      <c r="TTH68" s="108"/>
      <c r="TTI68" s="108"/>
      <c r="TTJ68" s="108"/>
      <c r="TTK68" s="108"/>
      <c r="TTL68" s="108"/>
      <c r="TTM68" s="108"/>
      <c r="TTN68" s="108"/>
      <c r="TTO68" s="108"/>
      <c r="TTP68" s="108"/>
      <c r="TTQ68" s="108"/>
      <c r="TTR68" s="108"/>
      <c r="TTS68" s="108"/>
      <c r="TTT68" s="108"/>
      <c r="TTU68" s="108"/>
      <c r="TTV68" s="108"/>
      <c r="TTW68" s="108"/>
      <c r="TTX68" s="108"/>
      <c r="TTY68" s="108"/>
      <c r="TTZ68" s="108"/>
      <c r="TUA68" s="108"/>
      <c r="TUB68" s="108"/>
      <c r="TUC68" s="108"/>
      <c r="TUD68" s="108"/>
      <c r="TUE68" s="108"/>
      <c r="TUF68" s="108"/>
      <c r="TUG68" s="108"/>
      <c r="TUH68" s="108"/>
      <c r="TUI68" s="108"/>
      <c r="TUJ68" s="108"/>
      <c r="TUK68" s="108"/>
      <c r="TUL68" s="108"/>
      <c r="TUM68" s="108"/>
      <c r="TUN68" s="108"/>
      <c r="TUO68" s="108"/>
      <c r="TUP68" s="108"/>
      <c r="TUQ68" s="108"/>
      <c r="TUR68" s="108"/>
      <c r="TUS68" s="108"/>
      <c r="TUT68" s="108"/>
      <c r="TUU68" s="108"/>
      <c r="TUV68" s="108"/>
      <c r="TUW68" s="108"/>
      <c r="TUX68" s="108"/>
      <c r="TUY68" s="108"/>
      <c r="TUZ68" s="108"/>
      <c r="TVA68" s="108"/>
      <c r="TVB68" s="108"/>
      <c r="TVC68" s="108"/>
      <c r="TVD68" s="108"/>
      <c r="TVE68" s="108"/>
      <c r="TVF68" s="108"/>
      <c r="TVG68" s="108"/>
      <c r="TVH68" s="108"/>
      <c r="TVI68" s="108"/>
      <c r="TVJ68" s="108"/>
      <c r="TVK68" s="108"/>
      <c r="TVL68" s="108"/>
      <c r="TVM68" s="108"/>
      <c r="TVN68" s="108"/>
      <c r="TVO68" s="108"/>
      <c r="TVP68" s="108"/>
      <c r="TVQ68" s="108"/>
      <c r="TVR68" s="108"/>
      <c r="TVS68" s="108"/>
      <c r="TVT68" s="108"/>
      <c r="TVU68" s="108"/>
      <c r="TVV68" s="108"/>
      <c r="TVW68" s="108"/>
      <c r="TVX68" s="108"/>
      <c r="TVY68" s="108"/>
      <c r="TVZ68" s="108"/>
      <c r="TWA68" s="108"/>
      <c r="TWB68" s="108"/>
      <c r="TWC68" s="108"/>
      <c r="TWD68" s="108"/>
      <c r="TWE68" s="108"/>
      <c r="TWF68" s="108"/>
      <c r="TWG68" s="108"/>
      <c r="TWH68" s="108"/>
      <c r="TWI68" s="108"/>
      <c r="TWJ68" s="108"/>
      <c r="TWK68" s="108"/>
      <c r="TWL68" s="108"/>
      <c r="TWM68" s="108"/>
      <c r="TWN68" s="108"/>
      <c r="TWO68" s="108"/>
      <c r="TWP68" s="108"/>
      <c r="TWQ68" s="108"/>
      <c r="TWR68" s="108"/>
      <c r="TWS68" s="108"/>
      <c r="TWT68" s="108"/>
      <c r="TWU68" s="108"/>
      <c r="TWV68" s="108"/>
      <c r="TWW68" s="108"/>
      <c r="TWX68" s="108"/>
      <c r="TWY68" s="108"/>
      <c r="TWZ68" s="108"/>
      <c r="TXA68" s="108"/>
      <c r="TXB68" s="108"/>
      <c r="TXC68" s="108"/>
      <c r="TXD68" s="108"/>
      <c r="TXE68" s="108"/>
      <c r="TXF68" s="108"/>
      <c r="TXG68" s="108"/>
      <c r="TXH68" s="108"/>
      <c r="TXI68" s="108"/>
      <c r="TXJ68" s="108"/>
      <c r="TXK68" s="108"/>
      <c r="TXL68" s="108"/>
      <c r="TXM68" s="108"/>
      <c r="TXN68" s="108"/>
      <c r="TXO68" s="108"/>
      <c r="TXP68" s="108"/>
      <c r="TXQ68" s="108"/>
      <c r="TXR68" s="108"/>
      <c r="TXS68" s="108"/>
      <c r="TXT68" s="108"/>
      <c r="TXU68" s="108"/>
      <c r="TXV68" s="108"/>
      <c r="TXW68" s="108"/>
      <c r="TXX68" s="108"/>
      <c r="TXY68" s="108"/>
      <c r="TXZ68" s="108"/>
      <c r="TYA68" s="108"/>
      <c r="TYB68" s="108"/>
      <c r="TYC68" s="108"/>
      <c r="TYD68" s="108"/>
      <c r="TYE68" s="108"/>
      <c r="TYF68" s="108"/>
      <c r="TYG68" s="108"/>
      <c r="TYH68" s="108"/>
      <c r="TYI68" s="108"/>
      <c r="TYJ68" s="108"/>
      <c r="TYK68" s="108"/>
      <c r="TYL68" s="108"/>
      <c r="TYM68" s="108"/>
      <c r="TYN68" s="108"/>
      <c r="TYO68" s="108"/>
      <c r="TYP68" s="108"/>
      <c r="TYQ68" s="108"/>
      <c r="TYR68" s="108"/>
      <c r="TYS68" s="108"/>
      <c r="TYT68" s="108"/>
      <c r="TYU68" s="108"/>
      <c r="TYV68" s="108"/>
      <c r="TYW68" s="108"/>
      <c r="TYX68" s="108"/>
      <c r="TYY68" s="108"/>
      <c r="TYZ68" s="108"/>
      <c r="TZA68" s="108"/>
      <c r="TZB68" s="108"/>
      <c r="TZC68" s="108"/>
      <c r="TZD68" s="108"/>
      <c r="TZE68" s="108"/>
      <c r="TZF68" s="108"/>
      <c r="TZG68" s="108"/>
      <c r="TZH68" s="108"/>
      <c r="TZI68" s="108"/>
      <c r="TZJ68" s="108"/>
      <c r="TZK68" s="108"/>
      <c r="TZL68" s="108"/>
      <c r="TZM68" s="108"/>
      <c r="TZN68" s="108"/>
      <c r="TZO68" s="108"/>
      <c r="TZP68" s="108"/>
      <c r="TZQ68" s="108"/>
      <c r="TZR68" s="108"/>
      <c r="TZS68" s="108"/>
      <c r="TZT68" s="108"/>
      <c r="TZU68" s="108"/>
      <c r="TZV68" s="108"/>
      <c r="TZW68" s="108"/>
      <c r="TZX68" s="108"/>
      <c r="TZY68" s="108"/>
      <c r="TZZ68" s="108"/>
      <c r="UAA68" s="108"/>
      <c r="UAB68" s="108"/>
      <c r="UAC68" s="108"/>
      <c r="UAD68" s="108"/>
      <c r="UAE68" s="108"/>
      <c r="UAF68" s="108"/>
      <c r="UAG68" s="108"/>
      <c r="UAH68" s="108"/>
      <c r="UAI68" s="108"/>
      <c r="UAJ68" s="108"/>
      <c r="UAK68" s="108"/>
      <c r="UAL68" s="108"/>
      <c r="UAM68" s="108"/>
      <c r="UAN68" s="108"/>
      <c r="UAO68" s="108"/>
      <c r="UAP68" s="108"/>
      <c r="UAQ68" s="108"/>
      <c r="UAR68" s="108"/>
      <c r="UAS68" s="108"/>
      <c r="UAT68" s="108"/>
      <c r="UAU68" s="108"/>
      <c r="UAV68" s="108"/>
      <c r="UAW68" s="108"/>
      <c r="UAX68" s="108"/>
      <c r="UAY68" s="108"/>
      <c r="UAZ68" s="108"/>
      <c r="UBA68" s="108"/>
      <c r="UBB68" s="108"/>
      <c r="UBC68" s="108"/>
      <c r="UBD68" s="108"/>
      <c r="UBE68" s="108"/>
      <c r="UBF68" s="108"/>
      <c r="UBG68" s="108"/>
      <c r="UBH68" s="108"/>
      <c r="UBI68" s="108"/>
      <c r="UBJ68" s="108"/>
      <c r="UBK68" s="108"/>
      <c r="UBL68" s="108"/>
      <c r="UBM68" s="108"/>
      <c r="UBN68" s="108"/>
      <c r="UBO68" s="108"/>
      <c r="UBP68" s="108"/>
      <c r="UBQ68" s="108"/>
      <c r="UBR68" s="108"/>
      <c r="UBS68" s="108"/>
      <c r="UBT68" s="108"/>
      <c r="UBU68" s="108"/>
      <c r="UBV68" s="108"/>
      <c r="UBW68" s="108"/>
      <c r="UBX68" s="108"/>
      <c r="UBY68" s="108"/>
      <c r="UBZ68" s="108"/>
      <c r="UCA68" s="108"/>
      <c r="UCB68" s="108"/>
      <c r="UCC68" s="108"/>
      <c r="UCD68" s="108"/>
      <c r="UCE68" s="108"/>
      <c r="UCF68" s="108"/>
      <c r="UCG68" s="108"/>
      <c r="UCH68" s="108"/>
      <c r="UCI68" s="108"/>
      <c r="UCJ68" s="108"/>
      <c r="UCK68" s="108"/>
      <c r="UCL68" s="108"/>
      <c r="UCM68" s="108"/>
      <c r="UCN68" s="108"/>
      <c r="UCO68" s="108"/>
      <c r="UCP68" s="108"/>
      <c r="UCQ68" s="108"/>
      <c r="UCR68" s="108"/>
      <c r="UCS68" s="108"/>
      <c r="UCT68" s="108"/>
      <c r="UCU68" s="108"/>
      <c r="UCV68" s="108"/>
      <c r="UCW68" s="108"/>
      <c r="UCX68" s="108"/>
      <c r="UCY68" s="108"/>
      <c r="UCZ68" s="108"/>
      <c r="UDA68" s="108"/>
      <c r="UDB68" s="108"/>
      <c r="UDC68" s="108"/>
      <c r="UDD68" s="108"/>
      <c r="UDE68" s="108"/>
      <c r="UDF68" s="108"/>
      <c r="UDG68" s="108"/>
      <c r="UDH68" s="108"/>
      <c r="UDI68" s="108"/>
      <c r="UDJ68" s="108"/>
      <c r="UDK68" s="108"/>
      <c r="UDL68" s="108"/>
      <c r="UDM68" s="108"/>
      <c r="UDN68" s="108"/>
      <c r="UDO68" s="108"/>
      <c r="UDP68" s="108"/>
      <c r="UDQ68" s="108"/>
      <c r="UDR68" s="108"/>
      <c r="UDS68" s="108"/>
      <c r="UDT68" s="108"/>
      <c r="UDU68" s="108"/>
      <c r="UDV68" s="108"/>
      <c r="UDW68" s="108"/>
      <c r="UDX68" s="108"/>
      <c r="UDY68" s="108"/>
      <c r="UDZ68" s="108"/>
      <c r="UEA68" s="108"/>
      <c r="UEB68" s="108"/>
      <c r="UEC68" s="108"/>
      <c r="UED68" s="108"/>
      <c r="UEE68" s="108"/>
      <c r="UEF68" s="108"/>
      <c r="UEG68" s="108"/>
      <c r="UEH68" s="108"/>
      <c r="UEI68" s="108"/>
      <c r="UEJ68" s="108"/>
      <c r="UEK68" s="108"/>
      <c r="UEL68" s="108"/>
      <c r="UEM68" s="108"/>
      <c r="UEN68" s="108"/>
      <c r="UEO68" s="108"/>
      <c r="UEP68" s="108"/>
      <c r="UEQ68" s="108"/>
      <c r="UER68" s="108"/>
      <c r="UES68" s="108"/>
      <c r="UET68" s="108"/>
      <c r="UEU68" s="108"/>
      <c r="UEV68" s="108"/>
      <c r="UEW68" s="108"/>
      <c r="UEX68" s="108"/>
      <c r="UEY68" s="108"/>
      <c r="UEZ68" s="108"/>
      <c r="UFA68" s="108"/>
      <c r="UFB68" s="108"/>
      <c r="UFC68" s="108"/>
      <c r="UFD68" s="108"/>
      <c r="UFE68" s="108"/>
      <c r="UFF68" s="108"/>
      <c r="UFG68" s="108"/>
      <c r="UFH68" s="108"/>
      <c r="UFI68" s="108"/>
      <c r="UFJ68" s="108"/>
      <c r="UFK68" s="108"/>
      <c r="UFL68" s="108"/>
      <c r="UFM68" s="108"/>
      <c r="UFN68" s="108"/>
      <c r="UFO68" s="108"/>
      <c r="UFP68" s="108"/>
      <c r="UFQ68" s="108"/>
      <c r="UFR68" s="108"/>
      <c r="UFS68" s="108"/>
      <c r="UFT68" s="108"/>
      <c r="UFU68" s="108"/>
      <c r="UFV68" s="108"/>
      <c r="UFW68" s="108"/>
      <c r="UFX68" s="108"/>
      <c r="UFY68" s="108"/>
      <c r="UFZ68" s="108"/>
      <c r="UGA68" s="108"/>
      <c r="UGB68" s="108"/>
      <c r="UGC68" s="108"/>
      <c r="UGD68" s="108"/>
      <c r="UGE68" s="108"/>
      <c r="UGF68" s="108"/>
      <c r="UGG68" s="108"/>
      <c r="UGH68" s="108"/>
      <c r="UGI68" s="108"/>
      <c r="UGJ68" s="108"/>
      <c r="UGK68" s="108"/>
      <c r="UGL68" s="108"/>
      <c r="UGM68" s="108"/>
      <c r="UGN68" s="108"/>
      <c r="UGO68" s="108"/>
      <c r="UGP68" s="108"/>
      <c r="UGQ68" s="108"/>
      <c r="UGR68" s="108"/>
      <c r="UGS68" s="108"/>
      <c r="UGT68" s="108"/>
      <c r="UGU68" s="108"/>
      <c r="UGV68" s="108"/>
      <c r="UGW68" s="108"/>
      <c r="UGX68" s="108"/>
      <c r="UGY68" s="108"/>
      <c r="UGZ68" s="108"/>
      <c r="UHA68" s="108"/>
      <c r="UHB68" s="108"/>
      <c r="UHC68" s="108"/>
      <c r="UHD68" s="108"/>
      <c r="UHE68" s="108"/>
      <c r="UHF68" s="108"/>
      <c r="UHG68" s="108"/>
      <c r="UHH68" s="108"/>
      <c r="UHI68" s="108"/>
      <c r="UHJ68" s="108"/>
      <c r="UHK68" s="108"/>
      <c r="UHL68" s="108"/>
      <c r="UHM68" s="108"/>
      <c r="UHN68" s="108"/>
      <c r="UHO68" s="108"/>
      <c r="UHP68" s="108"/>
      <c r="UHQ68" s="108"/>
      <c r="UHR68" s="108"/>
      <c r="UHS68" s="108"/>
      <c r="UHT68" s="108"/>
      <c r="UHU68" s="108"/>
      <c r="UHV68" s="108"/>
      <c r="UHW68" s="108"/>
      <c r="UHX68" s="108"/>
      <c r="UHY68" s="108"/>
      <c r="UHZ68" s="108"/>
      <c r="UIA68" s="108"/>
      <c r="UIB68" s="108"/>
      <c r="UIC68" s="108"/>
      <c r="UID68" s="108"/>
      <c r="UIE68" s="108"/>
      <c r="UIF68" s="108"/>
      <c r="UIG68" s="108"/>
      <c r="UIH68" s="108"/>
      <c r="UII68" s="108"/>
      <c r="UIJ68" s="108"/>
      <c r="UIK68" s="108"/>
      <c r="UIL68" s="108"/>
      <c r="UIM68" s="108"/>
      <c r="UIN68" s="108"/>
      <c r="UIO68" s="108"/>
      <c r="UIP68" s="108"/>
      <c r="UIQ68" s="108"/>
      <c r="UIR68" s="108"/>
      <c r="UIS68" s="108"/>
      <c r="UIT68" s="108"/>
      <c r="UIU68" s="108"/>
      <c r="UIV68" s="108"/>
      <c r="UIW68" s="108"/>
      <c r="UIX68" s="108"/>
      <c r="UIY68" s="108"/>
      <c r="UIZ68" s="108"/>
      <c r="UJA68" s="108"/>
      <c r="UJB68" s="108"/>
      <c r="UJC68" s="108"/>
      <c r="UJD68" s="108"/>
      <c r="UJE68" s="108"/>
      <c r="UJF68" s="108"/>
      <c r="UJG68" s="108"/>
      <c r="UJH68" s="108"/>
      <c r="UJI68" s="108"/>
      <c r="UJJ68" s="108"/>
      <c r="UJK68" s="108"/>
      <c r="UJL68" s="108"/>
      <c r="UJM68" s="108"/>
      <c r="UJN68" s="108"/>
      <c r="UJO68" s="108"/>
      <c r="UJP68" s="108"/>
      <c r="UJQ68" s="108"/>
      <c r="UJR68" s="108"/>
      <c r="UJS68" s="108"/>
      <c r="UJT68" s="108"/>
      <c r="UJU68" s="108"/>
      <c r="UJV68" s="108"/>
      <c r="UJW68" s="108"/>
      <c r="UJX68" s="108"/>
      <c r="UJY68" s="108"/>
      <c r="UJZ68" s="108"/>
      <c r="UKA68" s="108"/>
      <c r="UKB68" s="108"/>
      <c r="UKC68" s="108"/>
      <c r="UKD68" s="108"/>
      <c r="UKE68" s="108"/>
      <c r="UKF68" s="108"/>
      <c r="UKG68" s="108"/>
      <c r="UKH68" s="108"/>
      <c r="UKI68" s="108"/>
      <c r="UKJ68" s="108"/>
      <c r="UKK68" s="108"/>
      <c r="UKL68" s="108"/>
      <c r="UKM68" s="108"/>
      <c r="UKN68" s="108"/>
      <c r="UKO68" s="108"/>
      <c r="UKP68" s="108"/>
      <c r="UKQ68" s="108"/>
      <c r="UKR68" s="108"/>
      <c r="UKS68" s="108"/>
      <c r="UKT68" s="108"/>
      <c r="UKU68" s="108"/>
      <c r="UKV68" s="108"/>
      <c r="UKW68" s="108"/>
      <c r="UKX68" s="108"/>
      <c r="UKY68" s="108"/>
      <c r="UKZ68" s="108"/>
      <c r="ULA68" s="108"/>
      <c r="ULB68" s="108"/>
      <c r="ULC68" s="108"/>
      <c r="ULD68" s="108"/>
      <c r="ULE68" s="108"/>
      <c r="ULF68" s="108"/>
      <c r="ULG68" s="108"/>
      <c r="ULH68" s="108"/>
      <c r="ULI68" s="108"/>
      <c r="ULJ68" s="108"/>
      <c r="ULK68" s="108"/>
      <c r="ULL68" s="108"/>
      <c r="ULM68" s="108"/>
      <c r="ULN68" s="108"/>
      <c r="ULO68" s="108"/>
      <c r="ULP68" s="108"/>
      <c r="ULQ68" s="108"/>
      <c r="ULR68" s="108"/>
      <c r="ULS68" s="108"/>
      <c r="ULT68" s="108"/>
      <c r="ULU68" s="108"/>
      <c r="ULV68" s="108"/>
      <c r="ULW68" s="108"/>
      <c r="ULX68" s="108"/>
      <c r="ULY68" s="108"/>
      <c r="ULZ68" s="108"/>
      <c r="UMA68" s="108"/>
      <c r="UMB68" s="108"/>
      <c r="UMC68" s="108"/>
      <c r="UMD68" s="108"/>
      <c r="UME68" s="108"/>
      <c r="UMF68" s="108"/>
      <c r="UMG68" s="108"/>
      <c r="UMH68" s="108"/>
      <c r="UMI68" s="108"/>
      <c r="UMJ68" s="108"/>
      <c r="UMK68" s="108"/>
      <c r="UML68" s="108"/>
      <c r="UMM68" s="108"/>
      <c r="UMN68" s="108"/>
      <c r="UMO68" s="108"/>
      <c r="UMP68" s="108"/>
      <c r="UMQ68" s="108"/>
      <c r="UMR68" s="108"/>
      <c r="UMS68" s="108"/>
      <c r="UMT68" s="108"/>
      <c r="UMU68" s="108"/>
      <c r="UMV68" s="108"/>
      <c r="UMW68" s="108"/>
      <c r="UMX68" s="108"/>
      <c r="UMY68" s="108"/>
      <c r="UMZ68" s="108"/>
      <c r="UNA68" s="108"/>
      <c r="UNB68" s="108"/>
      <c r="UNC68" s="108"/>
      <c r="UND68" s="108"/>
      <c r="UNE68" s="108"/>
      <c r="UNF68" s="108"/>
      <c r="UNG68" s="108"/>
      <c r="UNH68" s="108"/>
      <c r="UNI68" s="108"/>
      <c r="UNJ68" s="108"/>
      <c r="UNK68" s="108"/>
      <c r="UNL68" s="108"/>
      <c r="UNM68" s="108"/>
      <c r="UNN68" s="108"/>
      <c r="UNO68" s="108"/>
      <c r="UNP68" s="108"/>
      <c r="UNQ68" s="108"/>
      <c r="UNR68" s="108"/>
      <c r="UNS68" s="108"/>
      <c r="UNT68" s="108"/>
      <c r="UNU68" s="108"/>
      <c r="UNV68" s="108"/>
      <c r="UNW68" s="108"/>
      <c r="UNX68" s="108"/>
      <c r="UNY68" s="108"/>
      <c r="UNZ68" s="108"/>
      <c r="UOA68" s="108"/>
      <c r="UOB68" s="108"/>
      <c r="UOC68" s="108"/>
      <c r="UOD68" s="108"/>
      <c r="UOE68" s="108"/>
      <c r="UOF68" s="108"/>
      <c r="UOG68" s="108"/>
      <c r="UOH68" s="108"/>
      <c r="UOI68" s="108"/>
      <c r="UOJ68" s="108"/>
      <c r="UOK68" s="108"/>
      <c r="UOL68" s="108"/>
      <c r="UOM68" s="108"/>
      <c r="UON68" s="108"/>
      <c r="UOO68" s="108"/>
      <c r="UOP68" s="108"/>
      <c r="UOQ68" s="108"/>
      <c r="UOR68" s="108"/>
      <c r="UOS68" s="108"/>
      <c r="UOT68" s="108"/>
      <c r="UOU68" s="108"/>
      <c r="UOV68" s="108"/>
      <c r="UOW68" s="108"/>
      <c r="UOX68" s="108"/>
      <c r="UOY68" s="108"/>
      <c r="UOZ68" s="108"/>
      <c r="UPA68" s="108"/>
      <c r="UPB68" s="108"/>
      <c r="UPC68" s="108"/>
      <c r="UPD68" s="108"/>
      <c r="UPE68" s="108"/>
      <c r="UPF68" s="108"/>
      <c r="UPG68" s="108"/>
      <c r="UPH68" s="108"/>
      <c r="UPI68" s="108"/>
      <c r="UPJ68" s="108"/>
      <c r="UPK68" s="108"/>
      <c r="UPL68" s="108"/>
      <c r="UPM68" s="108"/>
      <c r="UPN68" s="108"/>
      <c r="UPO68" s="108"/>
      <c r="UPP68" s="108"/>
      <c r="UPQ68" s="108"/>
      <c r="UPR68" s="108"/>
      <c r="UPS68" s="108"/>
      <c r="UPT68" s="108"/>
      <c r="UPU68" s="108"/>
      <c r="UPV68" s="108"/>
      <c r="UPW68" s="108"/>
      <c r="UPX68" s="108"/>
      <c r="UPY68" s="108"/>
      <c r="UPZ68" s="108"/>
      <c r="UQA68" s="108"/>
      <c r="UQB68" s="108"/>
      <c r="UQC68" s="108"/>
      <c r="UQD68" s="108"/>
      <c r="UQE68" s="108"/>
      <c r="UQF68" s="108"/>
      <c r="UQG68" s="108"/>
      <c r="UQH68" s="108"/>
      <c r="UQI68" s="108"/>
      <c r="UQJ68" s="108"/>
      <c r="UQK68" s="108"/>
      <c r="UQL68" s="108"/>
      <c r="UQM68" s="108"/>
      <c r="UQN68" s="108"/>
      <c r="UQO68" s="108"/>
      <c r="UQP68" s="108"/>
      <c r="UQQ68" s="108"/>
      <c r="UQR68" s="108"/>
      <c r="UQS68" s="108"/>
      <c r="UQT68" s="108"/>
      <c r="UQU68" s="108"/>
      <c r="UQV68" s="108"/>
      <c r="UQW68" s="108"/>
      <c r="UQX68" s="108"/>
      <c r="UQY68" s="108"/>
      <c r="UQZ68" s="108"/>
      <c r="URA68" s="108"/>
      <c r="URB68" s="108"/>
      <c r="URC68" s="108"/>
      <c r="URD68" s="108"/>
      <c r="URE68" s="108"/>
      <c r="URF68" s="108"/>
      <c r="URG68" s="108"/>
      <c r="URH68" s="108"/>
      <c r="URI68" s="108"/>
      <c r="URJ68" s="108"/>
      <c r="URK68" s="108"/>
      <c r="URL68" s="108"/>
      <c r="URM68" s="108"/>
      <c r="URN68" s="108"/>
      <c r="URO68" s="108"/>
      <c r="URP68" s="108"/>
      <c r="URQ68" s="108"/>
      <c r="URR68" s="108"/>
      <c r="URS68" s="108"/>
      <c r="URT68" s="108"/>
      <c r="URU68" s="108"/>
      <c r="URV68" s="108"/>
      <c r="URW68" s="108"/>
      <c r="URX68" s="108"/>
      <c r="URY68" s="108"/>
      <c r="URZ68" s="108"/>
      <c r="USA68" s="108"/>
      <c r="USB68" s="108"/>
      <c r="USC68" s="108"/>
      <c r="USD68" s="108"/>
      <c r="USE68" s="108"/>
      <c r="USF68" s="108"/>
      <c r="USG68" s="108"/>
      <c r="USH68" s="108"/>
      <c r="USI68" s="108"/>
      <c r="USJ68" s="108"/>
      <c r="USK68" s="108"/>
      <c r="USL68" s="108"/>
      <c r="USM68" s="108"/>
      <c r="USN68" s="108"/>
      <c r="USO68" s="108"/>
      <c r="USP68" s="108"/>
      <c r="USQ68" s="108"/>
      <c r="USR68" s="108"/>
      <c r="USS68" s="108"/>
      <c r="UST68" s="108"/>
      <c r="USU68" s="108"/>
      <c r="USV68" s="108"/>
      <c r="USW68" s="108"/>
      <c r="USX68" s="108"/>
      <c r="USY68" s="108"/>
      <c r="USZ68" s="108"/>
      <c r="UTA68" s="108"/>
      <c r="UTB68" s="108"/>
      <c r="UTC68" s="108"/>
      <c r="UTD68" s="108"/>
      <c r="UTE68" s="108"/>
      <c r="UTF68" s="108"/>
      <c r="UTG68" s="108"/>
      <c r="UTH68" s="108"/>
      <c r="UTI68" s="108"/>
      <c r="UTJ68" s="108"/>
      <c r="UTK68" s="108"/>
      <c r="UTL68" s="108"/>
      <c r="UTM68" s="108"/>
      <c r="UTN68" s="108"/>
      <c r="UTO68" s="108"/>
      <c r="UTP68" s="108"/>
      <c r="UTQ68" s="108"/>
      <c r="UTR68" s="108"/>
      <c r="UTS68" s="108"/>
      <c r="UTT68" s="108"/>
      <c r="UTU68" s="108"/>
      <c r="UTV68" s="108"/>
      <c r="UTW68" s="108"/>
      <c r="UTX68" s="108"/>
      <c r="UTY68" s="108"/>
      <c r="UTZ68" s="108"/>
      <c r="UUA68" s="108"/>
      <c r="UUB68" s="108"/>
      <c r="UUC68" s="108"/>
      <c r="UUD68" s="108"/>
      <c r="UUE68" s="108"/>
      <c r="UUF68" s="108"/>
      <c r="UUG68" s="108"/>
      <c r="UUH68" s="108"/>
      <c r="UUI68" s="108"/>
      <c r="UUJ68" s="108"/>
      <c r="UUK68" s="108"/>
      <c r="UUL68" s="108"/>
      <c r="UUM68" s="108"/>
      <c r="UUN68" s="108"/>
      <c r="UUO68" s="108"/>
      <c r="UUP68" s="108"/>
      <c r="UUQ68" s="108"/>
      <c r="UUR68" s="108"/>
      <c r="UUS68" s="108"/>
      <c r="UUT68" s="108"/>
      <c r="UUU68" s="108"/>
      <c r="UUV68" s="108"/>
      <c r="UUW68" s="108"/>
      <c r="UUX68" s="108"/>
      <c r="UUY68" s="108"/>
      <c r="UUZ68" s="108"/>
      <c r="UVA68" s="108"/>
      <c r="UVB68" s="108"/>
      <c r="UVC68" s="108"/>
      <c r="UVD68" s="108"/>
      <c r="UVE68" s="108"/>
      <c r="UVF68" s="108"/>
      <c r="UVG68" s="108"/>
      <c r="UVH68" s="108"/>
      <c r="UVI68" s="108"/>
      <c r="UVJ68" s="108"/>
      <c r="UVK68" s="108"/>
      <c r="UVL68" s="108"/>
      <c r="UVM68" s="108"/>
      <c r="UVN68" s="108"/>
      <c r="UVO68" s="108"/>
      <c r="UVP68" s="108"/>
      <c r="UVQ68" s="108"/>
      <c r="UVR68" s="108"/>
      <c r="UVS68" s="108"/>
      <c r="UVT68" s="108"/>
      <c r="UVU68" s="108"/>
      <c r="UVV68" s="108"/>
      <c r="UVW68" s="108"/>
      <c r="UVX68" s="108"/>
      <c r="UVY68" s="108"/>
      <c r="UVZ68" s="108"/>
      <c r="UWA68" s="108"/>
      <c r="UWB68" s="108"/>
      <c r="UWC68" s="108"/>
      <c r="UWD68" s="108"/>
      <c r="UWE68" s="108"/>
      <c r="UWF68" s="108"/>
      <c r="UWG68" s="108"/>
      <c r="UWH68" s="108"/>
      <c r="UWI68" s="108"/>
      <c r="UWJ68" s="108"/>
      <c r="UWK68" s="108"/>
      <c r="UWL68" s="108"/>
      <c r="UWM68" s="108"/>
      <c r="UWN68" s="108"/>
      <c r="UWO68" s="108"/>
      <c r="UWP68" s="108"/>
      <c r="UWQ68" s="108"/>
      <c r="UWR68" s="108"/>
      <c r="UWS68" s="108"/>
      <c r="UWT68" s="108"/>
      <c r="UWU68" s="108"/>
      <c r="UWV68" s="108"/>
      <c r="UWW68" s="108"/>
      <c r="UWX68" s="108"/>
      <c r="UWY68" s="108"/>
      <c r="UWZ68" s="108"/>
      <c r="UXA68" s="108"/>
      <c r="UXB68" s="108"/>
      <c r="UXC68" s="108"/>
      <c r="UXD68" s="108"/>
      <c r="UXE68" s="108"/>
      <c r="UXF68" s="108"/>
      <c r="UXG68" s="108"/>
      <c r="UXH68" s="108"/>
      <c r="UXI68" s="108"/>
      <c r="UXJ68" s="108"/>
      <c r="UXK68" s="108"/>
      <c r="UXL68" s="108"/>
      <c r="UXM68" s="108"/>
      <c r="UXN68" s="108"/>
      <c r="UXO68" s="108"/>
      <c r="UXP68" s="108"/>
      <c r="UXQ68" s="108"/>
      <c r="UXR68" s="108"/>
      <c r="UXS68" s="108"/>
      <c r="UXT68" s="108"/>
      <c r="UXU68" s="108"/>
      <c r="UXV68" s="108"/>
      <c r="UXW68" s="108"/>
      <c r="UXX68" s="108"/>
      <c r="UXY68" s="108"/>
      <c r="UXZ68" s="108"/>
      <c r="UYA68" s="108"/>
      <c r="UYB68" s="108"/>
      <c r="UYC68" s="108"/>
      <c r="UYD68" s="108"/>
      <c r="UYE68" s="108"/>
      <c r="UYF68" s="108"/>
      <c r="UYG68" s="108"/>
      <c r="UYH68" s="108"/>
      <c r="UYI68" s="108"/>
      <c r="UYJ68" s="108"/>
      <c r="UYK68" s="108"/>
      <c r="UYL68" s="108"/>
      <c r="UYM68" s="108"/>
      <c r="UYN68" s="108"/>
      <c r="UYO68" s="108"/>
      <c r="UYP68" s="108"/>
      <c r="UYQ68" s="108"/>
      <c r="UYR68" s="108"/>
      <c r="UYS68" s="108"/>
      <c r="UYT68" s="108"/>
      <c r="UYU68" s="108"/>
      <c r="UYV68" s="108"/>
      <c r="UYW68" s="108"/>
      <c r="UYX68" s="108"/>
      <c r="UYY68" s="108"/>
      <c r="UYZ68" s="108"/>
      <c r="UZA68" s="108"/>
      <c r="UZB68" s="108"/>
      <c r="UZC68" s="108"/>
      <c r="UZD68" s="108"/>
      <c r="UZE68" s="108"/>
      <c r="UZF68" s="108"/>
      <c r="UZG68" s="108"/>
      <c r="UZH68" s="108"/>
      <c r="UZI68" s="108"/>
      <c r="UZJ68" s="108"/>
      <c r="UZK68" s="108"/>
      <c r="UZL68" s="108"/>
      <c r="UZM68" s="108"/>
      <c r="UZN68" s="108"/>
      <c r="UZO68" s="108"/>
      <c r="UZP68" s="108"/>
      <c r="UZQ68" s="108"/>
      <c r="UZR68" s="108"/>
      <c r="UZS68" s="108"/>
      <c r="UZT68" s="108"/>
      <c r="UZU68" s="108"/>
      <c r="UZV68" s="108"/>
      <c r="UZW68" s="108"/>
      <c r="UZX68" s="108"/>
      <c r="UZY68" s="108"/>
      <c r="UZZ68" s="108"/>
      <c r="VAA68" s="108"/>
      <c r="VAB68" s="108"/>
      <c r="VAC68" s="108"/>
      <c r="VAD68" s="108"/>
      <c r="VAE68" s="108"/>
      <c r="VAF68" s="108"/>
      <c r="VAG68" s="108"/>
      <c r="VAH68" s="108"/>
      <c r="VAI68" s="108"/>
      <c r="VAJ68" s="108"/>
      <c r="VAK68" s="108"/>
      <c r="VAL68" s="108"/>
      <c r="VAM68" s="108"/>
      <c r="VAN68" s="108"/>
      <c r="VAO68" s="108"/>
      <c r="VAP68" s="108"/>
      <c r="VAQ68" s="108"/>
      <c r="VAR68" s="108"/>
      <c r="VAS68" s="108"/>
      <c r="VAT68" s="108"/>
      <c r="VAU68" s="108"/>
      <c r="VAV68" s="108"/>
      <c r="VAW68" s="108"/>
      <c r="VAX68" s="108"/>
      <c r="VAY68" s="108"/>
      <c r="VAZ68" s="108"/>
      <c r="VBA68" s="108"/>
      <c r="VBB68" s="108"/>
      <c r="VBC68" s="108"/>
      <c r="VBD68" s="108"/>
      <c r="VBE68" s="108"/>
      <c r="VBF68" s="108"/>
      <c r="VBG68" s="108"/>
      <c r="VBH68" s="108"/>
      <c r="VBI68" s="108"/>
      <c r="VBJ68" s="108"/>
      <c r="VBK68" s="108"/>
      <c r="VBL68" s="108"/>
      <c r="VBM68" s="108"/>
      <c r="VBN68" s="108"/>
      <c r="VBO68" s="108"/>
      <c r="VBP68" s="108"/>
      <c r="VBQ68" s="108"/>
      <c r="VBR68" s="108"/>
      <c r="VBS68" s="108"/>
      <c r="VBT68" s="108"/>
      <c r="VBU68" s="108"/>
      <c r="VBV68" s="108"/>
      <c r="VBW68" s="108"/>
      <c r="VBX68" s="108"/>
      <c r="VBY68" s="108"/>
      <c r="VBZ68" s="108"/>
      <c r="VCA68" s="108"/>
      <c r="VCB68" s="108"/>
      <c r="VCC68" s="108"/>
      <c r="VCD68" s="108"/>
      <c r="VCE68" s="108"/>
      <c r="VCF68" s="108"/>
      <c r="VCG68" s="108"/>
      <c r="VCH68" s="108"/>
      <c r="VCI68" s="108"/>
      <c r="VCJ68" s="108"/>
      <c r="VCK68" s="108"/>
      <c r="VCL68" s="108"/>
      <c r="VCM68" s="108"/>
      <c r="VCN68" s="108"/>
      <c r="VCO68" s="108"/>
      <c r="VCP68" s="108"/>
      <c r="VCQ68" s="108"/>
      <c r="VCR68" s="108"/>
      <c r="VCS68" s="108"/>
      <c r="VCT68" s="108"/>
      <c r="VCU68" s="108"/>
      <c r="VCV68" s="108"/>
      <c r="VCW68" s="108"/>
      <c r="VCX68" s="108"/>
      <c r="VCY68" s="108"/>
      <c r="VCZ68" s="108"/>
      <c r="VDA68" s="108"/>
      <c r="VDB68" s="108"/>
      <c r="VDC68" s="108"/>
      <c r="VDD68" s="108"/>
      <c r="VDE68" s="108"/>
      <c r="VDF68" s="108"/>
      <c r="VDG68" s="108"/>
      <c r="VDH68" s="108"/>
      <c r="VDI68" s="108"/>
      <c r="VDJ68" s="108"/>
      <c r="VDK68" s="108"/>
      <c r="VDL68" s="108"/>
      <c r="VDM68" s="108"/>
      <c r="VDN68" s="108"/>
      <c r="VDO68" s="108"/>
      <c r="VDP68" s="108"/>
      <c r="VDQ68" s="108"/>
      <c r="VDR68" s="108"/>
      <c r="VDS68" s="108"/>
      <c r="VDT68" s="108"/>
      <c r="VDU68" s="108"/>
      <c r="VDV68" s="108"/>
      <c r="VDW68" s="108"/>
      <c r="VDX68" s="108"/>
      <c r="VDY68" s="108"/>
      <c r="VDZ68" s="108"/>
      <c r="VEA68" s="108"/>
      <c r="VEB68" s="108"/>
      <c r="VEC68" s="108"/>
      <c r="VED68" s="108"/>
      <c r="VEE68" s="108"/>
      <c r="VEF68" s="108"/>
      <c r="VEG68" s="108"/>
      <c r="VEH68" s="108"/>
      <c r="VEI68" s="108"/>
      <c r="VEJ68" s="108"/>
      <c r="VEK68" s="108"/>
      <c r="VEL68" s="108"/>
      <c r="VEM68" s="108"/>
      <c r="VEN68" s="108"/>
      <c r="VEO68" s="108"/>
      <c r="VEP68" s="108"/>
      <c r="VEQ68" s="108"/>
      <c r="VER68" s="108"/>
      <c r="VES68" s="108"/>
      <c r="VET68" s="108"/>
      <c r="VEU68" s="108"/>
      <c r="VEV68" s="108"/>
      <c r="VEW68" s="108"/>
      <c r="VEX68" s="108"/>
      <c r="VEY68" s="108"/>
      <c r="VEZ68" s="108"/>
      <c r="VFA68" s="108"/>
      <c r="VFB68" s="108"/>
      <c r="VFC68" s="108"/>
      <c r="VFD68" s="108"/>
      <c r="VFE68" s="108"/>
      <c r="VFF68" s="108"/>
      <c r="VFG68" s="108"/>
      <c r="VFH68" s="108"/>
      <c r="VFI68" s="108"/>
      <c r="VFJ68" s="108"/>
      <c r="VFK68" s="108"/>
      <c r="VFL68" s="108"/>
      <c r="VFM68" s="108"/>
      <c r="VFN68" s="108"/>
      <c r="VFO68" s="108"/>
      <c r="VFP68" s="108"/>
      <c r="VFQ68" s="108"/>
      <c r="VFR68" s="108"/>
      <c r="VFS68" s="108"/>
      <c r="VFT68" s="108"/>
      <c r="VFU68" s="108"/>
      <c r="VFV68" s="108"/>
      <c r="VFW68" s="108"/>
      <c r="VFX68" s="108"/>
      <c r="VFY68" s="108"/>
      <c r="VFZ68" s="108"/>
      <c r="VGA68" s="108"/>
      <c r="VGB68" s="108"/>
      <c r="VGC68" s="108"/>
      <c r="VGD68" s="108"/>
      <c r="VGE68" s="108"/>
      <c r="VGF68" s="108"/>
      <c r="VGG68" s="108"/>
      <c r="VGH68" s="108"/>
      <c r="VGI68" s="108"/>
      <c r="VGJ68" s="108"/>
      <c r="VGK68" s="108"/>
      <c r="VGL68" s="108"/>
      <c r="VGM68" s="108"/>
      <c r="VGN68" s="108"/>
      <c r="VGO68" s="108"/>
      <c r="VGP68" s="108"/>
      <c r="VGQ68" s="108"/>
      <c r="VGR68" s="108"/>
      <c r="VGS68" s="108"/>
      <c r="VGT68" s="108"/>
      <c r="VGU68" s="108"/>
      <c r="VGV68" s="108"/>
      <c r="VGW68" s="108"/>
      <c r="VGX68" s="108"/>
      <c r="VGY68" s="108"/>
      <c r="VGZ68" s="108"/>
      <c r="VHA68" s="108"/>
      <c r="VHB68" s="108"/>
      <c r="VHC68" s="108"/>
      <c r="VHD68" s="108"/>
      <c r="VHE68" s="108"/>
      <c r="VHF68" s="108"/>
      <c r="VHG68" s="108"/>
      <c r="VHH68" s="108"/>
      <c r="VHI68" s="108"/>
      <c r="VHJ68" s="108"/>
      <c r="VHK68" s="108"/>
      <c r="VHL68" s="108"/>
      <c r="VHM68" s="108"/>
      <c r="VHN68" s="108"/>
      <c r="VHO68" s="108"/>
      <c r="VHP68" s="108"/>
      <c r="VHQ68" s="108"/>
      <c r="VHR68" s="108"/>
      <c r="VHS68" s="108"/>
      <c r="VHT68" s="108"/>
      <c r="VHU68" s="108"/>
      <c r="VHV68" s="108"/>
      <c r="VHW68" s="108"/>
      <c r="VHX68" s="108"/>
      <c r="VHY68" s="108"/>
      <c r="VHZ68" s="108"/>
      <c r="VIA68" s="108"/>
      <c r="VIB68" s="108"/>
      <c r="VIC68" s="108"/>
      <c r="VID68" s="108"/>
      <c r="VIE68" s="108"/>
      <c r="VIF68" s="108"/>
      <c r="VIG68" s="108"/>
      <c r="VIH68" s="108"/>
      <c r="VII68" s="108"/>
      <c r="VIJ68" s="108"/>
      <c r="VIK68" s="108"/>
      <c r="VIL68" s="108"/>
      <c r="VIM68" s="108"/>
      <c r="VIN68" s="108"/>
      <c r="VIO68" s="108"/>
      <c r="VIP68" s="108"/>
      <c r="VIQ68" s="108"/>
      <c r="VIR68" s="108"/>
      <c r="VIS68" s="108"/>
      <c r="VIT68" s="108"/>
      <c r="VIU68" s="108"/>
      <c r="VIV68" s="108"/>
      <c r="VIW68" s="108"/>
      <c r="VIX68" s="108"/>
      <c r="VIY68" s="108"/>
      <c r="VIZ68" s="108"/>
      <c r="VJA68" s="108"/>
      <c r="VJB68" s="108"/>
      <c r="VJC68" s="108"/>
      <c r="VJD68" s="108"/>
      <c r="VJE68" s="108"/>
      <c r="VJF68" s="108"/>
      <c r="VJG68" s="108"/>
      <c r="VJH68" s="108"/>
      <c r="VJI68" s="108"/>
      <c r="VJJ68" s="108"/>
      <c r="VJK68" s="108"/>
      <c r="VJL68" s="108"/>
      <c r="VJM68" s="108"/>
      <c r="VJN68" s="108"/>
      <c r="VJO68" s="108"/>
      <c r="VJP68" s="108"/>
      <c r="VJQ68" s="108"/>
      <c r="VJR68" s="108"/>
      <c r="VJS68" s="108"/>
      <c r="VJT68" s="108"/>
      <c r="VJU68" s="108"/>
      <c r="VJV68" s="108"/>
      <c r="VJW68" s="108"/>
      <c r="VJX68" s="108"/>
      <c r="VJY68" s="108"/>
      <c r="VJZ68" s="108"/>
      <c r="VKA68" s="108"/>
      <c r="VKB68" s="108"/>
      <c r="VKC68" s="108"/>
      <c r="VKD68" s="108"/>
      <c r="VKE68" s="108"/>
      <c r="VKF68" s="108"/>
      <c r="VKG68" s="108"/>
      <c r="VKH68" s="108"/>
      <c r="VKI68" s="108"/>
      <c r="VKJ68" s="108"/>
      <c r="VKK68" s="108"/>
      <c r="VKL68" s="108"/>
      <c r="VKM68" s="108"/>
      <c r="VKN68" s="108"/>
      <c r="VKO68" s="108"/>
      <c r="VKP68" s="108"/>
      <c r="VKQ68" s="108"/>
      <c r="VKR68" s="108"/>
      <c r="VKS68" s="108"/>
      <c r="VKT68" s="108"/>
      <c r="VKU68" s="108"/>
      <c r="VKV68" s="108"/>
      <c r="VKW68" s="108"/>
      <c r="VKX68" s="108"/>
      <c r="VKY68" s="108"/>
      <c r="VKZ68" s="108"/>
      <c r="VLA68" s="108"/>
      <c r="VLB68" s="108"/>
      <c r="VLC68" s="108"/>
      <c r="VLD68" s="108"/>
      <c r="VLE68" s="108"/>
      <c r="VLF68" s="108"/>
      <c r="VLG68" s="108"/>
      <c r="VLH68" s="108"/>
      <c r="VLI68" s="108"/>
      <c r="VLJ68" s="108"/>
      <c r="VLK68" s="108"/>
      <c r="VLL68" s="108"/>
      <c r="VLM68" s="108"/>
      <c r="VLN68" s="108"/>
      <c r="VLO68" s="108"/>
      <c r="VLP68" s="108"/>
      <c r="VLQ68" s="108"/>
      <c r="VLR68" s="108"/>
      <c r="VLS68" s="108"/>
      <c r="VLT68" s="108"/>
      <c r="VLU68" s="108"/>
      <c r="VLV68" s="108"/>
      <c r="VLW68" s="108"/>
      <c r="VLX68" s="108"/>
      <c r="VLY68" s="108"/>
      <c r="VLZ68" s="108"/>
      <c r="VMA68" s="108"/>
      <c r="VMB68" s="108"/>
      <c r="VMC68" s="108"/>
      <c r="VMD68" s="108"/>
      <c r="VME68" s="108"/>
      <c r="VMF68" s="108"/>
      <c r="VMG68" s="108"/>
      <c r="VMH68" s="108"/>
      <c r="VMI68" s="108"/>
      <c r="VMJ68" s="108"/>
      <c r="VMK68" s="108"/>
      <c r="VML68" s="108"/>
      <c r="VMM68" s="108"/>
      <c r="VMN68" s="108"/>
      <c r="VMO68" s="108"/>
      <c r="VMP68" s="108"/>
      <c r="VMQ68" s="108"/>
      <c r="VMR68" s="108"/>
      <c r="VMS68" s="108"/>
      <c r="VMT68" s="108"/>
      <c r="VMU68" s="108"/>
      <c r="VMV68" s="108"/>
      <c r="VMW68" s="108"/>
      <c r="VMX68" s="108"/>
      <c r="VMY68" s="108"/>
      <c r="VMZ68" s="108"/>
      <c r="VNA68" s="108"/>
      <c r="VNB68" s="108"/>
      <c r="VNC68" s="108"/>
      <c r="VND68" s="108"/>
      <c r="VNE68" s="108"/>
      <c r="VNF68" s="108"/>
      <c r="VNG68" s="108"/>
      <c r="VNH68" s="108"/>
      <c r="VNI68" s="108"/>
      <c r="VNJ68" s="108"/>
      <c r="VNK68" s="108"/>
      <c r="VNL68" s="108"/>
      <c r="VNM68" s="108"/>
      <c r="VNN68" s="108"/>
      <c r="VNO68" s="108"/>
      <c r="VNP68" s="108"/>
      <c r="VNQ68" s="108"/>
      <c r="VNR68" s="108"/>
      <c r="VNS68" s="108"/>
      <c r="VNT68" s="108"/>
      <c r="VNU68" s="108"/>
      <c r="VNV68" s="108"/>
      <c r="VNW68" s="108"/>
      <c r="VNX68" s="108"/>
      <c r="VNY68" s="108"/>
      <c r="VNZ68" s="108"/>
      <c r="VOA68" s="108"/>
      <c r="VOB68" s="108"/>
      <c r="VOC68" s="108"/>
      <c r="VOD68" s="108"/>
      <c r="VOE68" s="108"/>
      <c r="VOF68" s="108"/>
      <c r="VOG68" s="108"/>
      <c r="VOH68" s="108"/>
      <c r="VOI68" s="108"/>
      <c r="VOJ68" s="108"/>
      <c r="VOK68" s="108"/>
      <c r="VOL68" s="108"/>
      <c r="VOM68" s="108"/>
      <c r="VON68" s="108"/>
      <c r="VOO68" s="108"/>
      <c r="VOP68" s="108"/>
      <c r="VOQ68" s="108"/>
      <c r="VOR68" s="108"/>
      <c r="VOS68" s="108"/>
      <c r="VOT68" s="108"/>
      <c r="VOU68" s="108"/>
      <c r="VOV68" s="108"/>
      <c r="VOW68" s="108"/>
      <c r="VOX68" s="108"/>
      <c r="VOY68" s="108"/>
      <c r="VOZ68" s="108"/>
      <c r="VPA68" s="108"/>
      <c r="VPB68" s="108"/>
      <c r="VPC68" s="108"/>
      <c r="VPD68" s="108"/>
      <c r="VPE68" s="108"/>
      <c r="VPF68" s="108"/>
      <c r="VPG68" s="108"/>
      <c r="VPH68" s="108"/>
      <c r="VPI68" s="108"/>
      <c r="VPJ68" s="108"/>
      <c r="VPK68" s="108"/>
      <c r="VPL68" s="108"/>
      <c r="VPM68" s="108"/>
      <c r="VPN68" s="108"/>
      <c r="VPO68" s="108"/>
      <c r="VPP68" s="108"/>
      <c r="VPQ68" s="108"/>
      <c r="VPR68" s="108"/>
      <c r="VPS68" s="108"/>
      <c r="VPT68" s="108"/>
      <c r="VPU68" s="108"/>
      <c r="VPV68" s="108"/>
      <c r="VPW68" s="108"/>
      <c r="VPX68" s="108"/>
      <c r="VPY68" s="108"/>
      <c r="VPZ68" s="108"/>
      <c r="VQA68" s="108"/>
      <c r="VQB68" s="108"/>
      <c r="VQC68" s="108"/>
      <c r="VQD68" s="108"/>
      <c r="VQE68" s="108"/>
      <c r="VQF68" s="108"/>
      <c r="VQG68" s="108"/>
      <c r="VQH68" s="108"/>
      <c r="VQI68" s="108"/>
      <c r="VQJ68" s="108"/>
      <c r="VQK68" s="108"/>
      <c r="VQL68" s="108"/>
      <c r="VQM68" s="108"/>
      <c r="VQN68" s="108"/>
      <c r="VQO68" s="108"/>
      <c r="VQP68" s="108"/>
      <c r="VQQ68" s="108"/>
      <c r="VQR68" s="108"/>
      <c r="VQS68" s="108"/>
      <c r="VQT68" s="108"/>
      <c r="VQU68" s="108"/>
      <c r="VQV68" s="108"/>
      <c r="VQW68" s="108"/>
      <c r="VQX68" s="108"/>
      <c r="VQY68" s="108"/>
      <c r="VQZ68" s="108"/>
      <c r="VRA68" s="108"/>
      <c r="VRB68" s="108"/>
      <c r="VRC68" s="108"/>
      <c r="VRD68" s="108"/>
      <c r="VRE68" s="108"/>
      <c r="VRF68" s="108"/>
      <c r="VRG68" s="108"/>
      <c r="VRH68" s="108"/>
      <c r="VRI68" s="108"/>
      <c r="VRJ68" s="108"/>
      <c r="VRK68" s="108"/>
      <c r="VRL68" s="108"/>
      <c r="VRM68" s="108"/>
      <c r="VRN68" s="108"/>
      <c r="VRO68" s="108"/>
      <c r="VRP68" s="108"/>
      <c r="VRQ68" s="108"/>
      <c r="VRR68" s="108"/>
      <c r="VRS68" s="108"/>
      <c r="VRT68" s="108"/>
      <c r="VRU68" s="108"/>
      <c r="VRV68" s="108"/>
      <c r="VRW68" s="108"/>
      <c r="VRX68" s="108"/>
      <c r="VRY68" s="108"/>
      <c r="VRZ68" s="108"/>
      <c r="VSA68" s="108"/>
      <c r="VSB68" s="108"/>
      <c r="VSC68" s="108"/>
      <c r="VSD68" s="108"/>
      <c r="VSE68" s="108"/>
      <c r="VSF68" s="108"/>
      <c r="VSG68" s="108"/>
      <c r="VSH68" s="108"/>
      <c r="VSI68" s="108"/>
      <c r="VSJ68" s="108"/>
      <c r="VSK68" s="108"/>
      <c r="VSL68" s="108"/>
      <c r="VSM68" s="108"/>
      <c r="VSN68" s="108"/>
      <c r="VSO68" s="108"/>
      <c r="VSP68" s="108"/>
      <c r="VSQ68" s="108"/>
      <c r="VSR68" s="108"/>
      <c r="VSS68" s="108"/>
      <c r="VST68" s="108"/>
      <c r="VSU68" s="108"/>
      <c r="VSV68" s="108"/>
      <c r="VSW68" s="108"/>
      <c r="VSX68" s="108"/>
      <c r="VSY68" s="108"/>
      <c r="VSZ68" s="108"/>
      <c r="VTA68" s="108"/>
      <c r="VTB68" s="108"/>
      <c r="VTC68" s="108"/>
      <c r="VTD68" s="108"/>
      <c r="VTE68" s="108"/>
      <c r="VTF68" s="108"/>
      <c r="VTG68" s="108"/>
      <c r="VTH68" s="108"/>
      <c r="VTI68" s="108"/>
      <c r="VTJ68" s="108"/>
      <c r="VTK68" s="108"/>
      <c r="VTL68" s="108"/>
      <c r="VTM68" s="108"/>
      <c r="VTN68" s="108"/>
      <c r="VTO68" s="108"/>
      <c r="VTP68" s="108"/>
      <c r="VTQ68" s="108"/>
      <c r="VTR68" s="108"/>
      <c r="VTS68" s="108"/>
      <c r="VTT68" s="108"/>
      <c r="VTU68" s="108"/>
      <c r="VTV68" s="108"/>
      <c r="VTW68" s="108"/>
      <c r="VTX68" s="108"/>
      <c r="VTY68" s="108"/>
      <c r="VTZ68" s="108"/>
      <c r="VUA68" s="108"/>
      <c r="VUB68" s="108"/>
      <c r="VUC68" s="108"/>
      <c r="VUD68" s="108"/>
      <c r="VUE68" s="108"/>
      <c r="VUF68" s="108"/>
      <c r="VUG68" s="108"/>
      <c r="VUH68" s="108"/>
      <c r="VUI68" s="108"/>
      <c r="VUJ68" s="108"/>
      <c r="VUK68" s="108"/>
      <c r="VUL68" s="108"/>
      <c r="VUM68" s="108"/>
      <c r="VUN68" s="108"/>
      <c r="VUO68" s="108"/>
      <c r="VUP68" s="108"/>
      <c r="VUQ68" s="108"/>
      <c r="VUR68" s="108"/>
      <c r="VUS68" s="108"/>
      <c r="VUT68" s="108"/>
      <c r="VUU68" s="108"/>
      <c r="VUV68" s="108"/>
      <c r="VUW68" s="108"/>
      <c r="VUX68" s="108"/>
      <c r="VUY68" s="108"/>
      <c r="VUZ68" s="108"/>
      <c r="VVA68" s="108"/>
      <c r="VVB68" s="108"/>
      <c r="VVC68" s="108"/>
      <c r="VVD68" s="108"/>
      <c r="VVE68" s="108"/>
      <c r="VVF68" s="108"/>
      <c r="VVG68" s="108"/>
      <c r="VVH68" s="108"/>
      <c r="VVI68" s="108"/>
      <c r="VVJ68" s="108"/>
      <c r="VVK68" s="108"/>
      <c r="VVL68" s="108"/>
      <c r="VVM68" s="108"/>
      <c r="VVN68" s="108"/>
      <c r="VVO68" s="108"/>
      <c r="VVP68" s="108"/>
      <c r="VVQ68" s="108"/>
      <c r="VVR68" s="108"/>
      <c r="VVS68" s="108"/>
      <c r="VVT68" s="108"/>
      <c r="VVU68" s="108"/>
      <c r="VVV68" s="108"/>
      <c r="VVW68" s="108"/>
      <c r="VVX68" s="108"/>
      <c r="VVY68" s="108"/>
      <c r="VVZ68" s="108"/>
      <c r="VWA68" s="108"/>
      <c r="VWB68" s="108"/>
      <c r="VWC68" s="108"/>
      <c r="VWD68" s="108"/>
      <c r="VWE68" s="108"/>
      <c r="VWF68" s="108"/>
      <c r="VWG68" s="108"/>
      <c r="VWH68" s="108"/>
      <c r="VWI68" s="108"/>
      <c r="VWJ68" s="108"/>
      <c r="VWK68" s="108"/>
      <c r="VWL68" s="108"/>
      <c r="VWM68" s="108"/>
      <c r="VWN68" s="108"/>
      <c r="VWO68" s="108"/>
      <c r="VWP68" s="108"/>
      <c r="VWQ68" s="108"/>
      <c r="VWR68" s="108"/>
      <c r="VWS68" s="108"/>
      <c r="VWT68" s="108"/>
      <c r="VWU68" s="108"/>
      <c r="VWV68" s="108"/>
      <c r="VWW68" s="108"/>
      <c r="VWX68" s="108"/>
      <c r="VWY68" s="108"/>
      <c r="VWZ68" s="108"/>
      <c r="VXA68" s="108"/>
      <c r="VXB68" s="108"/>
      <c r="VXC68" s="108"/>
      <c r="VXD68" s="108"/>
      <c r="VXE68" s="108"/>
      <c r="VXF68" s="108"/>
      <c r="VXG68" s="108"/>
      <c r="VXH68" s="108"/>
      <c r="VXI68" s="108"/>
      <c r="VXJ68" s="108"/>
      <c r="VXK68" s="108"/>
      <c r="VXL68" s="108"/>
      <c r="VXM68" s="108"/>
      <c r="VXN68" s="108"/>
      <c r="VXO68" s="108"/>
      <c r="VXP68" s="108"/>
      <c r="VXQ68" s="108"/>
      <c r="VXR68" s="108"/>
      <c r="VXS68" s="108"/>
      <c r="VXT68" s="108"/>
      <c r="VXU68" s="108"/>
      <c r="VXV68" s="108"/>
      <c r="VXW68" s="108"/>
      <c r="VXX68" s="108"/>
      <c r="VXY68" s="108"/>
      <c r="VXZ68" s="108"/>
      <c r="VYA68" s="108"/>
      <c r="VYB68" s="108"/>
      <c r="VYC68" s="108"/>
      <c r="VYD68" s="108"/>
      <c r="VYE68" s="108"/>
      <c r="VYF68" s="108"/>
      <c r="VYG68" s="108"/>
      <c r="VYH68" s="108"/>
      <c r="VYI68" s="108"/>
      <c r="VYJ68" s="108"/>
      <c r="VYK68" s="108"/>
      <c r="VYL68" s="108"/>
      <c r="VYM68" s="108"/>
      <c r="VYN68" s="108"/>
      <c r="VYO68" s="108"/>
      <c r="VYP68" s="108"/>
      <c r="VYQ68" s="108"/>
      <c r="VYR68" s="108"/>
      <c r="VYS68" s="108"/>
      <c r="VYT68" s="108"/>
      <c r="VYU68" s="108"/>
      <c r="VYV68" s="108"/>
      <c r="VYW68" s="108"/>
      <c r="VYX68" s="108"/>
      <c r="VYY68" s="108"/>
      <c r="VYZ68" s="108"/>
      <c r="VZA68" s="108"/>
      <c r="VZB68" s="108"/>
      <c r="VZC68" s="108"/>
      <c r="VZD68" s="108"/>
      <c r="VZE68" s="108"/>
      <c r="VZF68" s="108"/>
      <c r="VZG68" s="108"/>
      <c r="VZH68" s="108"/>
      <c r="VZI68" s="108"/>
      <c r="VZJ68" s="108"/>
      <c r="VZK68" s="108"/>
      <c r="VZL68" s="108"/>
      <c r="VZM68" s="108"/>
      <c r="VZN68" s="108"/>
      <c r="VZO68" s="108"/>
      <c r="VZP68" s="108"/>
      <c r="VZQ68" s="108"/>
      <c r="VZR68" s="108"/>
      <c r="VZS68" s="108"/>
      <c r="VZT68" s="108"/>
      <c r="VZU68" s="108"/>
      <c r="VZV68" s="108"/>
      <c r="VZW68" s="108"/>
      <c r="VZX68" s="108"/>
      <c r="VZY68" s="108"/>
      <c r="VZZ68" s="108"/>
      <c r="WAA68" s="108"/>
      <c r="WAB68" s="108"/>
      <c r="WAC68" s="108"/>
      <c r="WAD68" s="108"/>
      <c r="WAE68" s="108"/>
      <c r="WAF68" s="108"/>
      <c r="WAG68" s="108"/>
      <c r="WAH68" s="108"/>
      <c r="WAI68" s="108"/>
      <c r="WAJ68" s="108"/>
      <c r="WAK68" s="108"/>
      <c r="WAL68" s="108"/>
      <c r="WAM68" s="108"/>
      <c r="WAN68" s="108"/>
      <c r="WAO68" s="108"/>
      <c r="WAP68" s="108"/>
      <c r="WAQ68" s="108"/>
      <c r="WAR68" s="108"/>
      <c r="WAS68" s="108"/>
      <c r="WAT68" s="108"/>
      <c r="WAU68" s="108"/>
      <c r="WAV68" s="108"/>
      <c r="WAW68" s="108"/>
      <c r="WAX68" s="108"/>
      <c r="WAY68" s="108"/>
      <c r="WAZ68" s="108"/>
      <c r="WBA68" s="108"/>
      <c r="WBB68" s="108"/>
      <c r="WBC68" s="108"/>
      <c r="WBD68" s="108"/>
      <c r="WBE68" s="108"/>
      <c r="WBF68" s="108"/>
      <c r="WBG68" s="108"/>
      <c r="WBH68" s="108"/>
      <c r="WBI68" s="108"/>
      <c r="WBJ68" s="108"/>
      <c r="WBK68" s="108"/>
      <c r="WBL68" s="108"/>
      <c r="WBM68" s="108"/>
      <c r="WBN68" s="108"/>
      <c r="WBO68" s="108"/>
      <c r="WBP68" s="108"/>
      <c r="WBQ68" s="108"/>
      <c r="WBR68" s="108"/>
      <c r="WBS68" s="108"/>
      <c r="WBT68" s="108"/>
      <c r="WBU68" s="108"/>
      <c r="WBV68" s="108"/>
      <c r="WBW68" s="108"/>
      <c r="WBX68" s="108"/>
      <c r="WBY68" s="108"/>
      <c r="WBZ68" s="108"/>
      <c r="WCA68" s="108"/>
      <c r="WCB68" s="108"/>
      <c r="WCC68" s="108"/>
      <c r="WCD68" s="108"/>
      <c r="WCE68" s="108"/>
      <c r="WCF68" s="108"/>
      <c r="WCG68" s="108"/>
      <c r="WCH68" s="108"/>
      <c r="WCI68" s="108"/>
      <c r="WCJ68" s="108"/>
      <c r="WCK68" s="108"/>
      <c r="WCL68" s="108"/>
      <c r="WCM68" s="108"/>
      <c r="WCN68" s="108"/>
      <c r="WCO68" s="108"/>
      <c r="WCP68" s="108"/>
      <c r="WCQ68" s="108"/>
      <c r="WCR68" s="108"/>
      <c r="WCS68" s="108"/>
      <c r="WCT68" s="108"/>
      <c r="WCU68" s="108"/>
      <c r="WCV68" s="108"/>
      <c r="WCW68" s="108"/>
      <c r="WCX68" s="108"/>
      <c r="WCY68" s="108"/>
      <c r="WCZ68" s="108"/>
      <c r="WDA68" s="108"/>
      <c r="WDB68" s="108"/>
      <c r="WDC68" s="108"/>
      <c r="WDD68" s="108"/>
      <c r="WDE68" s="108"/>
      <c r="WDF68" s="108"/>
      <c r="WDG68" s="108"/>
      <c r="WDH68" s="108"/>
      <c r="WDI68" s="108"/>
      <c r="WDJ68" s="108"/>
      <c r="WDK68" s="108"/>
      <c r="WDL68" s="108"/>
      <c r="WDM68" s="108"/>
      <c r="WDN68" s="108"/>
      <c r="WDO68" s="108"/>
      <c r="WDP68" s="108"/>
      <c r="WDQ68" s="108"/>
      <c r="WDR68" s="108"/>
      <c r="WDS68" s="108"/>
      <c r="WDT68" s="108"/>
      <c r="WDU68" s="108"/>
      <c r="WDV68" s="108"/>
      <c r="WDW68" s="108"/>
      <c r="WDX68" s="108"/>
      <c r="WDY68" s="108"/>
      <c r="WDZ68" s="108"/>
      <c r="WEA68" s="108"/>
      <c r="WEB68" s="108"/>
      <c r="WEC68" s="108"/>
      <c r="WED68" s="108"/>
      <c r="WEE68" s="108"/>
      <c r="WEF68" s="108"/>
      <c r="WEG68" s="108"/>
      <c r="WEH68" s="108"/>
      <c r="WEI68" s="108"/>
      <c r="WEJ68" s="108"/>
      <c r="WEK68" s="108"/>
      <c r="WEL68" s="108"/>
      <c r="WEM68" s="108"/>
      <c r="WEN68" s="108"/>
      <c r="WEO68" s="108"/>
      <c r="WEP68" s="108"/>
      <c r="WEQ68" s="108"/>
      <c r="WER68" s="108"/>
      <c r="WES68" s="108"/>
      <c r="WET68" s="108"/>
      <c r="WEU68" s="108"/>
      <c r="WEV68" s="108"/>
      <c r="WEW68" s="108"/>
      <c r="WEX68" s="108"/>
      <c r="WEY68" s="108"/>
      <c r="WEZ68" s="108"/>
      <c r="WFA68" s="108"/>
      <c r="WFB68" s="108"/>
      <c r="WFC68" s="108"/>
      <c r="WFD68" s="108"/>
      <c r="WFE68" s="108"/>
      <c r="WFF68" s="108"/>
      <c r="WFG68" s="108"/>
      <c r="WFH68" s="108"/>
      <c r="WFI68" s="108"/>
      <c r="WFJ68" s="108"/>
      <c r="WFK68" s="108"/>
      <c r="WFL68" s="108"/>
      <c r="WFM68" s="108"/>
      <c r="WFN68" s="108"/>
      <c r="WFO68" s="108"/>
      <c r="WFP68" s="108"/>
      <c r="WFQ68" s="108"/>
      <c r="WFR68" s="108"/>
      <c r="WFS68" s="108"/>
      <c r="WFT68" s="108"/>
      <c r="WFU68" s="108"/>
      <c r="WFV68" s="108"/>
      <c r="WFW68" s="108"/>
      <c r="WFX68" s="108"/>
      <c r="WFY68" s="108"/>
      <c r="WFZ68" s="108"/>
      <c r="WGA68" s="108"/>
      <c r="WGB68" s="108"/>
      <c r="WGC68" s="108"/>
      <c r="WGD68" s="108"/>
      <c r="WGE68" s="108"/>
      <c r="WGF68" s="108"/>
      <c r="WGG68" s="108"/>
      <c r="WGH68" s="108"/>
      <c r="WGI68" s="108"/>
      <c r="WGJ68" s="108"/>
      <c r="WGK68" s="108"/>
      <c r="WGL68" s="108"/>
      <c r="WGM68" s="108"/>
      <c r="WGN68" s="108"/>
      <c r="WGO68" s="108"/>
      <c r="WGP68" s="108"/>
      <c r="WGQ68" s="108"/>
      <c r="WGR68" s="108"/>
      <c r="WGS68" s="108"/>
      <c r="WGT68" s="108"/>
      <c r="WGU68" s="108"/>
      <c r="WGV68" s="108"/>
      <c r="WGW68" s="108"/>
      <c r="WGX68" s="108"/>
      <c r="WGY68" s="108"/>
      <c r="WGZ68" s="108"/>
      <c r="WHA68" s="108"/>
      <c r="WHB68" s="108"/>
      <c r="WHC68" s="108"/>
      <c r="WHD68" s="108"/>
      <c r="WHE68" s="108"/>
      <c r="WHF68" s="108"/>
      <c r="WHG68" s="108"/>
      <c r="WHH68" s="108"/>
      <c r="WHI68" s="108"/>
      <c r="WHJ68" s="108"/>
      <c r="WHK68" s="108"/>
      <c r="WHL68" s="108"/>
      <c r="WHM68" s="108"/>
      <c r="WHN68" s="108"/>
      <c r="WHO68" s="108"/>
      <c r="WHP68" s="108"/>
      <c r="WHQ68" s="108"/>
      <c r="WHR68" s="108"/>
      <c r="WHS68" s="108"/>
      <c r="WHT68" s="108"/>
      <c r="WHU68" s="108"/>
      <c r="WHV68" s="108"/>
      <c r="WHW68" s="108"/>
      <c r="WHX68" s="108"/>
      <c r="WHY68" s="108"/>
      <c r="WHZ68" s="108"/>
      <c r="WIA68" s="108"/>
      <c r="WIB68" s="108"/>
      <c r="WIC68" s="108"/>
      <c r="WID68" s="108"/>
      <c r="WIE68" s="108"/>
      <c r="WIF68" s="108"/>
      <c r="WIG68" s="108"/>
      <c r="WIH68" s="108"/>
      <c r="WII68" s="108"/>
      <c r="WIJ68" s="108"/>
      <c r="WIK68" s="108"/>
      <c r="WIL68" s="108"/>
      <c r="WIM68" s="108"/>
      <c r="WIN68" s="108"/>
      <c r="WIO68" s="108"/>
      <c r="WIP68" s="108"/>
      <c r="WIQ68" s="108"/>
      <c r="WIR68" s="108"/>
      <c r="WIS68" s="108"/>
      <c r="WIT68" s="108"/>
      <c r="WIU68" s="108"/>
      <c r="WIV68" s="108"/>
      <c r="WIW68" s="108"/>
      <c r="WIX68" s="108"/>
      <c r="WIY68" s="108"/>
      <c r="WIZ68" s="108"/>
      <c r="WJA68" s="108"/>
      <c r="WJB68" s="108"/>
      <c r="WJC68" s="108"/>
      <c r="WJD68" s="108"/>
      <c r="WJE68" s="108"/>
      <c r="WJF68" s="108"/>
      <c r="WJG68" s="108"/>
      <c r="WJH68" s="108"/>
      <c r="WJI68" s="108"/>
      <c r="WJJ68" s="108"/>
      <c r="WJK68" s="108"/>
      <c r="WJL68" s="108"/>
      <c r="WJM68" s="108"/>
      <c r="WJN68" s="108"/>
      <c r="WJO68" s="108"/>
      <c r="WJP68" s="108"/>
      <c r="WJQ68" s="108"/>
      <c r="WJR68" s="108"/>
      <c r="WJS68" s="108"/>
      <c r="WJT68" s="108"/>
      <c r="WJU68" s="108"/>
      <c r="WJV68" s="108"/>
      <c r="WJW68" s="108"/>
      <c r="WJX68" s="108"/>
      <c r="WJY68" s="108"/>
      <c r="WJZ68" s="108"/>
      <c r="WKA68" s="108"/>
      <c r="WKB68" s="108"/>
      <c r="WKC68" s="108"/>
      <c r="WKD68" s="108"/>
      <c r="WKE68" s="108"/>
      <c r="WKF68" s="108"/>
      <c r="WKG68" s="108"/>
      <c r="WKH68" s="108"/>
      <c r="WKI68" s="108"/>
      <c r="WKJ68" s="108"/>
      <c r="WKK68" s="108"/>
      <c r="WKL68" s="108"/>
      <c r="WKM68" s="108"/>
      <c r="WKN68" s="108"/>
      <c r="WKO68" s="108"/>
      <c r="WKP68" s="108"/>
      <c r="WKQ68" s="108"/>
      <c r="WKR68" s="108"/>
      <c r="WKS68" s="108"/>
      <c r="WKT68" s="108"/>
      <c r="WKU68" s="108"/>
      <c r="WKV68" s="108"/>
      <c r="WKW68" s="108"/>
      <c r="WKX68" s="108"/>
      <c r="WKY68" s="108"/>
      <c r="WKZ68" s="108"/>
      <c r="WLA68" s="108"/>
      <c r="WLB68" s="108"/>
      <c r="WLC68" s="108"/>
      <c r="WLD68" s="108"/>
      <c r="WLE68" s="108"/>
      <c r="WLF68" s="108"/>
      <c r="WLG68" s="108"/>
      <c r="WLH68" s="108"/>
      <c r="WLI68" s="108"/>
      <c r="WLJ68" s="108"/>
      <c r="WLK68" s="108"/>
      <c r="WLL68" s="108"/>
      <c r="WLM68" s="108"/>
      <c r="WLN68" s="108"/>
      <c r="WLO68" s="108"/>
      <c r="WLP68" s="108"/>
      <c r="WLQ68" s="108"/>
      <c r="WLR68" s="108"/>
      <c r="WLS68" s="108"/>
      <c r="WLT68" s="108"/>
      <c r="WLU68" s="108"/>
      <c r="WLV68" s="108"/>
      <c r="WLW68" s="108"/>
      <c r="WLX68" s="108"/>
      <c r="WLY68" s="108"/>
      <c r="WLZ68" s="108"/>
      <c r="WMA68" s="108"/>
      <c r="WMB68" s="108"/>
      <c r="WMC68" s="108"/>
      <c r="WMD68" s="108"/>
      <c r="WME68" s="108"/>
      <c r="WMF68" s="108"/>
      <c r="WMG68" s="108"/>
      <c r="WMH68" s="108"/>
      <c r="WMI68" s="108"/>
      <c r="WMJ68" s="108"/>
      <c r="WMK68" s="108"/>
      <c r="WML68" s="108"/>
      <c r="WMM68" s="108"/>
      <c r="WMN68" s="108"/>
      <c r="WMO68" s="108"/>
      <c r="WMP68" s="108"/>
      <c r="WMQ68" s="108"/>
      <c r="WMR68" s="108"/>
      <c r="WMS68" s="108"/>
      <c r="WMT68" s="108"/>
      <c r="WMU68" s="108"/>
      <c r="WMV68" s="108"/>
      <c r="WMW68" s="108"/>
      <c r="WMX68" s="108"/>
      <c r="WMY68" s="108"/>
      <c r="WMZ68" s="108"/>
      <c r="WNA68" s="108"/>
      <c r="WNB68" s="108"/>
      <c r="WNC68" s="108"/>
      <c r="WND68" s="108"/>
      <c r="WNE68" s="108"/>
      <c r="WNF68" s="108"/>
      <c r="WNG68" s="108"/>
      <c r="WNH68" s="108"/>
      <c r="WNI68" s="108"/>
      <c r="WNJ68" s="108"/>
      <c r="WNK68" s="108"/>
      <c r="WNL68" s="108"/>
      <c r="WNM68" s="108"/>
      <c r="WNN68" s="108"/>
      <c r="WNO68" s="108"/>
      <c r="WNP68" s="108"/>
      <c r="WNQ68" s="108"/>
      <c r="WNR68" s="108"/>
      <c r="WNS68" s="108"/>
      <c r="WNT68" s="108"/>
      <c r="WNU68" s="108"/>
      <c r="WNV68" s="108"/>
      <c r="WNW68" s="108"/>
      <c r="WNX68" s="108"/>
      <c r="WNY68" s="108"/>
      <c r="WNZ68" s="108"/>
      <c r="WOA68" s="108"/>
      <c r="WOB68" s="108"/>
      <c r="WOC68" s="108"/>
      <c r="WOD68" s="108"/>
      <c r="WOE68" s="108"/>
      <c r="WOF68" s="108"/>
      <c r="WOG68" s="108"/>
      <c r="WOH68" s="108"/>
      <c r="WOI68" s="108"/>
      <c r="WOJ68" s="108"/>
      <c r="WOK68" s="108"/>
      <c r="WOL68" s="108"/>
      <c r="WOM68" s="108"/>
      <c r="WON68" s="108"/>
      <c r="WOO68" s="108"/>
      <c r="WOP68" s="108"/>
      <c r="WOQ68" s="108"/>
      <c r="WOR68" s="108"/>
      <c r="WOS68" s="108"/>
      <c r="WOT68" s="108"/>
      <c r="WOU68" s="108"/>
      <c r="WOV68" s="108"/>
      <c r="WOW68" s="108"/>
      <c r="WOX68" s="108"/>
      <c r="WOY68" s="108"/>
      <c r="WOZ68" s="108"/>
      <c r="WPA68" s="108"/>
      <c r="WPB68" s="108"/>
      <c r="WPC68" s="108"/>
      <c r="WPD68" s="108"/>
      <c r="WPE68" s="108"/>
      <c r="WPF68" s="108"/>
      <c r="WPG68" s="108"/>
      <c r="WPH68" s="108"/>
      <c r="WPI68" s="108"/>
      <c r="WPJ68" s="108"/>
      <c r="WPK68" s="108"/>
      <c r="WPL68" s="108"/>
      <c r="WPM68" s="108"/>
      <c r="WPN68" s="108"/>
      <c r="WPO68" s="108"/>
      <c r="WPP68" s="108"/>
      <c r="WPQ68" s="108"/>
      <c r="WPR68" s="108"/>
      <c r="WPS68" s="108"/>
      <c r="WPT68" s="108"/>
      <c r="WPU68" s="108"/>
      <c r="WPV68" s="108"/>
      <c r="WPW68" s="108"/>
      <c r="WPX68" s="108"/>
      <c r="WPY68" s="108"/>
      <c r="WPZ68" s="108"/>
      <c r="WQA68" s="108"/>
      <c r="WQB68" s="108"/>
      <c r="WQC68" s="108"/>
      <c r="WQD68" s="108"/>
      <c r="WQE68" s="108"/>
      <c r="WQF68" s="108"/>
      <c r="WQG68" s="108"/>
      <c r="WQH68" s="108"/>
      <c r="WQI68" s="108"/>
      <c r="WQJ68" s="108"/>
      <c r="WQK68" s="108"/>
      <c r="WQL68" s="108"/>
      <c r="WQM68" s="108"/>
      <c r="WQN68" s="108"/>
      <c r="WQO68" s="108"/>
      <c r="WQP68" s="108"/>
      <c r="WQQ68" s="108"/>
      <c r="WQR68" s="108"/>
      <c r="WQS68" s="108"/>
      <c r="WQT68" s="108"/>
      <c r="WQU68" s="108"/>
      <c r="WQV68" s="108"/>
      <c r="WQW68" s="108"/>
      <c r="WQX68" s="108"/>
      <c r="WQY68" s="108"/>
      <c r="WQZ68" s="108"/>
      <c r="WRA68" s="108"/>
      <c r="WRB68" s="108"/>
      <c r="WRC68" s="108"/>
      <c r="WRD68" s="108"/>
      <c r="WRE68" s="108"/>
      <c r="WRF68" s="108"/>
      <c r="WRG68" s="108"/>
      <c r="WRH68" s="108"/>
      <c r="WRI68" s="108"/>
      <c r="WRJ68" s="108"/>
      <c r="WRK68" s="108"/>
      <c r="WRL68" s="108"/>
      <c r="WRM68" s="108"/>
      <c r="WRN68" s="108"/>
      <c r="WRO68" s="108"/>
      <c r="WRP68" s="108"/>
      <c r="WRQ68" s="108"/>
      <c r="WRR68" s="108"/>
      <c r="WRS68" s="108"/>
      <c r="WRT68" s="108"/>
      <c r="WRU68" s="108"/>
      <c r="WRV68" s="108"/>
      <c r="WRW68" s="108"/>
      <c r="WRX68" s="108"/>
      <c r="WRY68" s="108"/>
      <c r="WRZ68" s="108"/>
      <c r="WSA68" s="108"/>
      <c r="WSB68" s="108"/>
      <c r="WSC68" s="108"/>
      <c r="WSD68" s="108"/>
      <c r="WSE68" s="108"/>
      <c r="WSF68" s="108"/>
      <c r="WSG68" s="108"/>
      <c r="WSH68" s="108"/>
      <c r="WSI68" s="108"/>
      <c r="WSJ68" s="108"/>
      <c r="WSK68" s="108"/>
      <c r="WSL68" s="108"/>
      <c r="WSM68" s="108"/>
      <c r="WSN68" s="108"/>
      <c r="WSO68" s="108"/>
      <c r="WSP68" s="108"/>
      <c r="WSQ68" s="108"/>
      <c r="WSR68" s="108"/>
      <c r="WSS68" s="108"/>
      <c r="WST68" s="108"/>
      <c r="WSU68" s="108"/>
      <c r="WSV68" s="108"/>
      <c r="WSW68" s="108"/>
      <c r="WSX68" s="108"/>
      <c r="WSY68" s="108"/>
      <c r="WSZ68" s="108"/>
      <c r="WTA68" s="108"/>
      <c r="WTB68" s="108"/>
      <c r="WTC68" s="108"/>
      <c r="WTD68" s="108"/>
      <c r="WTE68" s="108"/>
      <c r="WTF68" s="108"/>
      <c r="WTG68" s="108"/>
      <c r="WTH68" s="108"/>
      <c r="WTI68" s="108"/>
      <c r="WTJ68" s="108"/>
      <c r="WTK68" s="108"/>
      <c r="WTL68" s="108"/>
      <c r="WTM68" s="108"/>
      <c r="WTN68" s="108"/>
      <c r="WTO68" s="108"/>
      <c r="WTP68" s="108"/>
      <c r="WTQ68" s="108"/>
      <c r="WTR68" s="108"/>
      <c r="WTS68" s="108"/>
      <c r="WTT68" s="108"/>
      <c r="WTU68" s="108"/>
      <c r="WTV68" s="108"/>
      <c r="WTW68" s="108"/>
      <c r="WTX68" s="108"/>
      <c r="WTY68" s="108"/>
      <c r="WTZ68" s="108"/>
      <c r="WUA68" s="108"/>
      <c r="WUB68" s="108"/>
      <c r="WUC68" s="108"/>
      <c r="WUD68" s="108"/>
      <c r="WUE68" s="108"/>
      <c r="WUF68" s="108"/>
      <c r="WUG68" s="108"/>
      <c r="WUH68" s="108"/>
      <c r="WUI68" s="108"/>
      <c r="WUJ68" s="108"/>
      <c r="WUK68" s="108"/>
      <c r="WUL68" s="108"/>
      <c r="WUM68" s="108"/>
      <c r="WUN68" s="108"/>
      <c r="WUO68" s="108"/>
      <c r="WUP68" s="108"/>
      <c r="WUQ68" s="108"/>
      <c r="WUR68" s="108"/>
      <c r="WUS68" s="108"/>
      <c r="WUT68" s="108"/>
      <c r="WUU68" s="108"/>
      <c r="WUV68" s="108"/>
      <c r="WUW68" s="108"/>
      <c r="WUX68" s="108"/>
      <c r="WUY68" s="108"/>
      <c r="WUZ68" s="108"/>
      <c r="WVA68" s="108"/>
      <c r="WVB68" s="108"/>
      <c r="WVC68" s="108"/>
      <c r="WVD68" s="108"/>
      <c r="WVE68" s="108"/>
      <c r="WVF68" s="108"/>
      <c r="WVG68" s="108"/>
      <c r="WVH68" s="108"/>
      <c r="WVI68" s="108"/>
      <c r="WVJ68" s="108"/>
      <c r="WVK68" s="108"/>
      <c r="WVL68" s="108"/>
      <c r="WVM68" s="108"/>
      <c r="WVN68" s="108"/>
      <c r="WVO68" s="108"/>
      <c r="WVP68" s="108"/>
      <c r="WVQ68" s="108"/>
      <c r="WVR68" s="108"/>
      <c r="WVS68" s="108"/>
      <c r="WVT68" s="108"/>
      <c r="WVU68" s="108"/>
      <c r="WVV68" s="108"/>
      <c r="WVW68" s="108"/>
      <c r="WVX68" s="108"/>
      <c r="WVY68" s="108"/>
      <c r="WVZ68" s="108"/>
      <c r="WWA68" s="108"/>
      <c r="WWB68" s="108"/>
      <c r="WWC68" s="108"/>
      <c r="WWD68" s="108"/>
      <c r="WWE68" s="108"/>
      <c r="WWF68" s="108"/>
      <c r="WWG68" s="108"/>
      <c r="WWH68" s="108"/>
      <c r="WWI68" s="108"/>
      <c r="WWJ68" s="108"/>
      <c r="WWK68" s="108"/>
      <c r="WWL68" s="108"/>
      <c r="WWM68" s="108"/>
      <c r="WWN68" s="108"/>
      <c r="WWO68" s="108"/>
      <c r="WWP68" s="108"/>
      <c r="WWQ68" s="108"/>
      <c r="WWR68" s="108"/>
      <c r="WWS68" s="108"/>
      <c r="WWT68" s="108"/>
      <c r="WWU68" s="108"/>
      <c r="WWV68" s="108"/>
      <c r="WWW68" s="108"/>
      <c r="WWX68" s="108"/>
      <c r="WWY68" s="108"/>
      <c r="WWZ68" s="108"/>
      <c r="WXA68" s="108"/>
      <c r="WXB68" s="108"/>
      <c r="WXC68" s="108"/>
      <c r="WXD68" s="108"/>
      <c r="WXE68" s="108"/>
      <c r="WXF68" s="108"/>
      <c r="WXG68" s="108"/>
      <c r="WXH68" s="108"/>
      <c r="WXI68" s="108"/>
      <c r="WXJ68" s="108"/>
      <c r="WXK68" s="108"/>
      <c r="WXL68" s="108"/>
      <c r="WXM68" s="108"/>
      <c r="WXN68" s="108"/>
      <c r="WXO68" s="108"/>
      <c r="WXP68" s="108"/>
      <c r="WXQ68" s="108"/>
      <c r="WXR68" s="108"/>
      <c r="WXS68" s="108"/>
      <c r="WXT68" s="108"/>
      <c r="WXU68" s="108"/>
      <c r="WXV68" s="108"/>
      <c r="WXW68" s="108"/>
      <c r="WXX68" s="108"/>
      <c r="WXY68" s="108"/>
      <c r="WXZ68" s="108"/>
      <c r="WYA68" s="108"/>
      <c r="WYB68" s="108"/>
      <c r="WYC68" s="108"/>
      <c r="WYD68" s="108"/>
      <c r="WYE68" s="108"/>
      <c r="WYF68" s="108"/>
      <c r="WYG68" s="108"/>
      <c r="WYH68" s="108"/>
      <c r="WYI68" s="108"/>
      <c r="WYJ68" s="108"/>
      <c r="WYK68" s="108"/>
      <c r="WYL68" s="108"/>
      <c r="WYM68" s="108"/>
      <c r="WYN68" s="108"/>
      <c r="WYO68" s="108"/>
      <c r="WYP68" s="108"/>
      <c r="WYQ68" s="108"/>
      <c r="WYR68" s="108"/>
      <c r="WYS68" s="108"/>
      <c r="WYT68" s="108"/>
      <c r="WYU68" s="108"/>
      <c r="WYV68" s="108"/>
      <c r="WYW68" s="108"/>
      <c r="WYX68" s="108"/>
      <c r="WYY68" s="108"/>
      <c r="WYZ68" s="108"/>
      <c r="WZA68" s="108"/>
      <c r="WZB68" s="108"/>
      <c r="WZC68" s="108"/>
      <c r="WZD68" s="108"/>
      <c r="WZE68" s="108"/>
      <c r="WZF68" s="108"/>
      <c r="WZG68" s="108"/>
      <c r="WZH68" s="108"/>
      <c r="WZI68" s="108"/>
      <c r="WZJ68" s="108"/>
      <c r="WZK68" s="108"/>
      <c r="WZL68" s="108"/>
      <c r="WZM68" s="108"/>
      <c r="WZN68" s="108"/>
      <c r="WZO68" s="108"/>
      <c r="WZP68" s="108"/>
      <c r="WZQ68" s="108"/>
      <c r="WZR68" s="108"/>
      <c r="WZS68" s="108"/>
      <c r="WZT68" s="108"/>
      <c r="WZU68" s="108"/>
      <c r="WZV68" s="108"/>
      <c r="WZW68" s="108"/>
      <c r="WZX68" s="108"/>
      <c r="WZY68" s="108"/>
      <c r="WZZ68" s="108"/>
      <c r="XAA68" s="108"/>
      <c r="XAB68" s="108"/>
      <c r="XAC68" s="108"/>
      <c r="XAD68" s="108"/>
      <c r="XAE68" s="108"/>
      <c r="XAF68" s="108"/>
      <c r="XAG68" s="108"/>
      <c r="XAH68" s="108"/>
      <c r="XAI68" s="108"/>
      <c r="XAJ68" s="108"/>
      <c r="XAK68" s="108"/>
      <c r="XAL68" s="108"/>
      <c r="XAM68" s="108"/>
      <c r="XAN68" s="108"/>
      <c r="XAO68" s="108"/>
      <c r="XAP68" s="108"/>
      <c r="XAQ68" s="108"/>
      <c r="XAR68" s="108"/>
      <c r="XAS68" s="108"/>
      <c r="XAT68" s="108"/>
      <c r="XAU68" s="108"/>
      <c r="XAV68" s="108"/>
      <c r="XAW68" s="108"/>
      <c r="XAX68" s="108"/>
      <c r="XAY68" s="108"/>
      <c r="XAZ68" s="108"/>
      <c r="XBA68" s="108"/>
      <c r="XBB68" s="108"/>
      <c r="XBC68" s="108"/>
      <c r="XBD68" s="108"/>
      <c r="XBE68" s="108"/>
      <c r="XBF68" s="108"/>
      <c r="XBG68" s="108"/>
      <c r="XBH68" s="108"/>
      <c r="XBI68" s="108"/>
      <c r="XBJ68" s="108"/>
      <c r="XBK68" s="108"/>
      <c r="XBL68" s="108"/>
      <c r="XBM68" s="108"/>
      <c r="XBN68" s="108"/>
      <c r="XBO68" s="108"/>
      <c r="XBP68" s="108"/>
      <c r="XBQ68" s="108"/>
      <c r="XBR68" s="108"/>
      <c r="XBS68" s="108"/>
      <c r="XBT68" s="108"/>
      <c r="XBU68" s="108"/>
      <c r="XBV68" s="108"/>
      <c r="XBW68" s="108"/>
      <c r="XBX68" s="108"/>
      <c r="XBY68" s="108"/>
      <c r="XBZ68" s="108"/>
      <c r="XCA68" s="108"/>
      <c r="XCB68" s="108"/>
      <c r="XCC68" s="108"/>
      <c r="XCD68" s="108"/>
      <c r="XCE68" s="108"/>
      <c r="XCF68" s="108"/>
      <c r="XCG68" s="108"/>
      <c r="XCH68" s="108"/>
      <c r="XCI68" s="108"/>
      <c r="XCJ68" s="108"/>
      <c r="XCK68" s="108"/>
      <c r="XCL68" s="108"/>
      <c r="XCM68" s="108"/>
      <c r="XCN68" s="108"/>
      <c r="XCO68" s="108"/>
      <c r="XCP68" s="108"/>
      <c r="XCQ68" s="108"/>
      <c r="XCR68" s="108"/>
      <c r="XCS68" s="108"/>
      <c r="XCT68" s="108"/>
      <c r="XCU68" s="108"/>
      <c r="XCV68" s="108"/>
      <c r="XCW68" s="108"/>
      <c r="XCX68" s="108"/>
      <c r="XCY68" s="108"/>
      <c r="XCZ68" s="108"/>
      <c r="XDA68" s="108"/>
      <c r="XDB68" s="108"/>
      <c r="XDC68" s="108"/>
      <c r="XDD68" s="108"/>
      <c r="XDE68" s="108"/>
      <c r="XDF68" s="108"/>
      <c r="XDG68" s="108"/>
      <c r="XDH68" s="108"/>
      <c r="XDI68" s="108"/>
      <c r="XDJ68" s="108"/>
      <c r="XDK68" s="108"/>
      <c r="XDL68" s="108"/>
      <c r="XDM68" s="108"/>
      <c r="XDN68" s="108"/>
      <c r="XDO68" s="108"/>
      <c r="XDP68" s="108"/>
      <c r="XDQ68" s="108"/>
      <c r="XDR68" s="108"/>
      <c r="XDS68" s="108"/>
      <c r="XDT68" s="108"/>
      <c r="XDU68" s="108"/>
      <c r="XDV68" s="108"/>
      <c r="XDW68" s="108"/>
      <c r="XDX68" s="108"/>
      <c r="XDY68" s="108"/>
      <c r="XDZ68" s="108"/>
      <c r="XEA68" s="108"/>
      <c r="XEB68" s="108"/>
      <c r="XEC68" s="108"/>
      <c r="XED68" s="108"/>
      <c r="XEE68" s="108"/>
      <c r="XEF68" s="108"/>
      <c r="XEG68" s="108"/>
      <c r="XEH68" s="108"/>
      <c r="XEI68" s="108"/>
      <c r="XEJ68" s="108"/>
      <c r="XEK68" s="108"/>
      <c r="XEL68" s="108"/>
      <c r="XEM68" s="108"/>
      <c r="XEN68" s="108"/>
      <c r="XEO68" s="108"/>
      <c r="XEP68" s="108"/>
      <c r="XEQ68" s="108"/>
      <c r="XER68" s="108"/>
      <c r="XES68" s="108"/>
      <c r="XET68" s="108"/>
      <c r="XEU68" s="108"/>
      <c r="XEV68" s="108"/>
      <c r="XEW68" s="108"/>
      <c r="XEX68" s="108"/>
      <c r="XEY68" s="108"/>
      <c r="XEZ68" s="108"/>
      <c r="XFA68" s="108"/>
      <c r="XFB68" s="108"/>
      <c r="XFC68" s="108"/>
      <c r="XFD68" s="108"/>
    </row>
    <row r="70" spans="1:16384">
      <c r="H70" s="109"/>
    </row>
    <row r="71" spans="1:16384" ht="15.75" thickBot="1">
      <c r="A71" s="69" t="s">
        <v>1335</v>
      </c>
    </row>
    <row r="72" spans="1:16384" s="106" customFormat="1" ht="120">
      <c r="C72" s="106" t="s">
        <v>1336</v>
      </c>
      <c r="D72" s="106" t="s">
        <v>1337</v>
      </c>
      <c r="E72" s="106" t="s">
        <v>1443</v>
      </c>
      <c r="F72" s="106" t="s">
        <v>1444</v>
      </c>
      <c r="G72" s="106" t="s">
        <v>1338</v>
      </c>
      <c r="H72" s="106" t="s">
        <v>1451</v>
      </c>
      <c r="I72" s="106" t="s">
        <v>1474</v>
      </c>
      <c r="J72" s="106" t="s">
        <v>1404</v>
      </c>
      <c r="K72" s="106" t="s">
        <v>1339</v>
      </c>
      <c r="L72" s="106" t="s">
        <v>1452</v>
      </c>
      <c r="M72" s="106" t="s">
        <v>1340</v>
      </c>
      <c r="N72" s="106" t="s">
        <v>1453</v>
      </c>
      <c r="O72" s="106" t="s">
        <v>1553</v>
      </c>
      <c r="P72" s="107" t="s">
        <v>708</v>
      </c>
      <c r="R72" s="214" t="s">
        <v>1546</v>
      </c>
    </row>
    <row r="73" spans="1:16384">
      <c r="B73" s="59">
        <v>2020</v>
      </c>
      <c r="C73" s="66">
        <f>G18</f>
        <v>-9.9392092675428891</v>
      </c>
      <c r="D73" s="123">
        <v>0.1875</v>
      </c>
      <c r="E73" s="142">
        <f>G67</f>
        <v>5</v>
      </c>
      <c r="F73" s="85">
        <f>H67</f>
        <v>6.3977746870653718</v>
      </c>
      <c r="G73" s="60">
        <f>'Working overview'!G49</f>
        <v>0.61196998121746815</v>
      </c>
      <c r="H73" s="123">
        <v>0.2</v>
      </c>
      <c r="I73" s="60">
        <f>-(E73-F73)*H73*G73</f>
        <v>0.17107922979792961</v>
      </c>
      <c r="J73" s="60">
        <f>INDEX(Data!AQ:AQ,MATCH(C1,Data!B:B,0))/INDEX(Data!K:K,MATCH(C1,Data!B:B,0))</f>
        <v>7.578534516584455E-2</v>
      </c>
      <c r="K73" s="60">
        <f>(D77/C77-1)*100</f>
        <v>-35.082642220366289</v>
      </c>
      <c r="L73" s="123">
        <v>0.3</v>
      </c>
      <c r="M73" s="60">
        <f>IFERROR('Working overview'!C59/'Working overview'!D59,1)</f>
        <v>1.2576326098814812</v>
      </c>
      <c r="N73" s="85">
        <f>H6</f>
        <v>3.5209811632827401</v>
      </c>
      <c r="O73" s="178">
        <f>IF(R73&lt;&gt;"..",R73-(H6+(C73*D73+I73+J73*K73*L73)+(1-M73)*N73),0)</f>
        <v>5.376285956023775</v>
      </c>
      <c r="P73" s="136">
        <f>(C73*D73+I73+J73*K73*L73)+(1-M73)*N73+O73</f>
        <v>1.9790188367172599</v>
      </c>
      <c r="R73" s="212">
        <f>INDEX(Data!BK:BK,MATCH(C1,Data!B:B,0))</f>
        <v>5.5</v>
      </c>
    </row>
    <row r="74" spans="1:16384" ht="15.75" thickBot="1">
      <c r="B74" s="59">
        <v>2021</v>
      </c>
      <c r="C74" s="66">
        <f>G19</f>
        <v>0.97901883671725987</v>
      </c>
      <c r="D74" s="123">
        <v>0.1875</v>
      </c>
      <c r="E74" s="60">
        <v>0</v>
      </c>
      <c r="F74" s="60">
        <v>0</v>
      </c>
      <c r="G74" s="60">
        <f>G73</f>
        <v>0.61196998121746815</v>
      </c>
      <c r="H74" s="123">
        <v>0.2</v>
      </c>
      <c r="I74" s="60">
        <f>-(E74-F74)*H74*G74</f>
        <v>0</v>
      </c>
      <c r="J74" s="60">
        <f>J73</f>
        <v>7.578534516584455E-2</v>
      </c>
      <c r="K74" s="60">
        <f>(E77/D77-1)*100</f>
        <v>18.956438487314497</v>
      </c>
      <c r="L74" s="123">
        <v>0.3</v>
      </c>
      <c r="M74" s="60">
        <f>M73</f>
        <v>1.2576326098814812</v>
      </c>
      <c r="N74" s="85">
        <f>I6</f>
        <v>3.4374505720701798</v>
      </c>
      <c r="O74" s="178">
        <f>IF(R74&lt;&gt;"..",R74-(C6+I6-H6+(C74*D74+I74+J74*K74*L74)+(1-M74)*N74*0.5),0)</f>
        <v>-1.5882218297242794</v>
      </c>
      <c r="P74" s="136">
        <f>(C74*D74+I74+J74*K74*L74)+(1-M74)*N74*0.5+O74</f>
        <v>-1.4164694087874399</v>
      </c>
      <c r="R74" s="213">
        <f>INDEX(Data!BL:BL,MATCH(C1,Data!B:B,0))</f>
        <v>4</v>
      </c>
    </row>
    <row r="76" spans="1:16384">
      <c r="B76" s="110"/>
      <c r="C76" s="110">
        <v>2019</v>
      </c>
      <c r="D76" s="110">
        <v>2020</v>
      </c>
      <c r="E76" s="110">
        <v>2021</v>
      </c>
      <c r="H76"/>
    </row>
    <row r="77" spans="1:16384" ht="105">
      <c r="B77" s="111" t="s">
        <v>1450</v>
      </c>
      <c r="C77" s="173">
        <v>64.358749999999986</v>
      </c>
      <c r="D77" s="144">
        <v>41.78</v>
      </c>
      <c r="E77" s="144">
        <v>49.7</v>
      </c>
      <c r="G77" s="62" t="s">
        <v>1599</v>
      </c>
      <c r="H77" s="240" t="s">
        <v>1598</v>
      </c>
    </row>
    <row r="79" spans="1:16384">
      <c r="A79" s="69" t="s">
        <v>1454</v>
      </c>
    </row>
    <row r="80" spans="1:16384" ht="75">
      <c r="B80" s="60"/>
      <c r="C80" s="137" t="s">
        <v>1336</v>
      </c>
      <c r="D80" s="137" t="s">
        <v>1455</v>
      </c>
      <c r="E80" s="137" t="s">
        <v>1456</v>
      </c>
      <c r="F80" s="137" t="s">
        <v>1457</v>
      </c>
      <c r="G80" s="60"/>
      <c r="H80" s="138" t="s">
        <v>1458</v>
      </c>
    </row>
    <row r="81" spans="1:70">
      <c r="B81" s="60">
        <v>2020</v>
      </c>
      <c r="C81" s="85">
        <f>G18</f>
        <v>-9.9392092675428891</v>
      </c>
      <c r="D81" s="60">
        <f>'Working overview'!D19</f>
        <v>0.41073756981249365</v>
      </c>
      <c r="E81" s="60">
        <f>'Working overview'!C64</f>
        <v>49.222000000000001</v>
      </c>
      <c r="F81" s="60">
        <f>J59*L57</f>
        <v>0.26700627404560223</v>
      </c>
      <c r="G81" s="60"/>
      <c r="H81" s="145">
        <f>C81*(1+D81-E81/100)+F81</f>
        <v>-8.862332068235709</v>
      </c>
    </row>
    <row r="82" spans="1:70">
      <c r="B82" s="60">
        <v>2021</v>
      </c>
      <c r="C82" s="85">
        <f>G19</f>
        <v>0.97901883671725987</v>
      </c>
      <c r="D82" s="60"/>
      <c r="E82" s="60">
        <f>E81</f>
        <v>49.222000000000001</v>
      </c>
      <c r="F82" s="60">
        <f>K59*L57</f>
        <v>-0.13350313702280112</v>
      </c>
      <c r="G82" s="60"/>
      <c r="H82" s="145">
        <f>E82/100*C82+F82</f>
        <v>0.34838951478616853</v>
      </c>
    </row>
    <row r="85" spans="1:70" s="106" customFormat="1">
      <c r="A85" s="62" t="s">
        <v>1342</v>
      </c>
      <c r="B85" s="69" t="s">
        <v>1501</v>
      </c>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row>
    <row r="86" spans="1:70" s="106" customFormat="1" ht="45">
      <c r="C86" s="106" t="s">
        <v>1491</v>
      </c>
      <c r="D86" s="106" t="s">
        <v>1492</v>
      </c>
      <c r="E86" s="106" t="s">
        <v>1489</v>
      </c>
      <c r="F86" s="106" t="s">
        <v>1344</v>
      </c>
      <c r="G86" s="157" t="s">
        <v>1506</v>
      </c>
      <c r="H86" s="106" t="s">
        <v>1343</v>
      </c>
      <c r="I86" s="106" t="s">
        <v>1502</v>
      </c>
      <c r="J86" s="106" t="s">
        <v>1503</v>
      </c>
      <c r="K86" s="106" t="s">
        <v>1339</v>
      </c>
      <c r="M86" s="112" t="s">
        <v>1490</v>
      </c>
    </row>
    <row r="87" spans="1:70">
      <c r="B87" s="106"/>
      <c r="E87" s="61">
        <f>INDEX(Data!L:L,MATCH('Working baseline'!C1,Data!B:B,0))</f>
        <v>18497.181988355969</v>
      </c>
      <c r="F87" s="106"/>
      <c r="G87" s="158"/>
      <c r="H87" s="106"/>
      <c r="I87" s="106"/>
      <c r="J87" s="106"/>
      <c r="K87" s="106"/>
      <c r="M87" s="74"/>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row>
    <row r="88" spans="1:70">
      <c r="B88" s="59">
        <v>2020</v>
      </c>
      <c r="C88" s="59">
        <f>H5/100+1</f>
        <v>1.045392092675429</v>
      </c>
      <c r="D88" s="60">
        <f>H6/100+1</f>
        <v>1.0352098116328274</v>
      </c>
      <c r="E88" s="59">
        <f>E87*C88*D88</f>
        <v>20017.653147180445</v>
      </c>
      <c r="F88" s="123">
        <v>0.15</v>
      </c>
      <c r="G88" s="79">
        <f>F88*E88</f>
        <v>3002.6479720770667</v>
      </c>
      <c r="H88" s="60">
        <f>INDEX(Data!AB:AB,MATCH(C1,Data!B:B,0))</f>
        <v>0</v>
      </c>
      <c r="I88" s="60">
        <f>C5/100+1</f>
        <v>0.94599999999999995</v>
      </c>
      <c r="J88" s="60">
        <f>C6/100+1</f>
        <v>1.0549999999999999</v>
      </c>
      <c r="K88" s="60">
        <f>D77/C77</f>
        <v>0.64917357779633711</v>
      </c>
      <c r="M88" s="92">
        <f>G88+(1-H88)*G88*(I88*J88-C88*D88)+H88*G88*(K88-1)</f>
        <v>2749.914637843659</v>
      </c>
    </row>
    <row r="89" spans="1:70">
      <c r="B89" s="59">
        <v>2021</v>
      </c>
      <c r="C89" s="60">
        <f>I5/100+1</f>
        <v>1.0449998771393116</v>
      </c>
      <c r="D89" s="60">
        <f>I6/100+1</f>
        <v>1.0343745057207019</v>
      </c>
      <c r="E89" s="59">
        <f>E88*C89*D89</f>
        <v>21637.506289471661</v>
      </c>
      <c r="F89" s="123">
        <f>F88</f>
        <v>0.15</v>
      </c>
      <c r="G89" s="79">
        <f>F89*E89</f>
        <v>3245.6259434207491</v>
      </c>
      <c r="H89" s="60">
        <f>H88</f>
        <v>0</v>
      </c>
      <c r="I89" s="60">
        <f>D5/100+1</f>
        <v>1.0547900655064841</v>
      </c>
      <c r="J89" s="60">
        <f>D6/100+1</f>
        <v>1.0202098116328273</v>
      </c>
      <c r="K89" s="60">
        <f>E77/D77</f>
        <v>1.189564384873145</v>
      </c>
      <c r="M89" s="92">
        <f>(1-H89)*M88*(I89*J89)+H89*M88*(K89-1)</f>
        <v>2959.2028697881765</v>
      </c>
    </row>
    <row r="90" spans="1:70">
      <c r="B90" s="69" t="s">
        <v>1504</v>
      </c>
      <c r="C90" s="60"/>
      <c r="D90" s="61"/>
      <c r="E90" s="60"/>
      <c r="F90" s="60"/>
      <c r="G90" s="60"/>
      <c r="H90" s="85"/>
      <c r="I90" s="60"/>
      <c r="J90" s="61"/>
      <c r="K90" s="60"/>
      <c r="L90" s="61"/>
      <c r="M90" s="60"/>
      <c r="N90" s="146"/>
      <c r="O90" s="60"/>
      <c r="P90" s="147"/>
    </row>
    <row r="91" spans="1:70" s="106" customFormat="1" ht="75">
      <c r="C91" s="137" t="s">
        <v>1486</v>
      </c>
      <c r="D91" s="159" t="s">
        <v>1507</v>
      </c>
      <c r="E91" s="106" t="s">
        <v>1505</v>
      </c>
      <c r="F91" s="154" t="s">
        <v>1510</v>
      </c>
      <c r="G91" s="106" t="s">
        <v>1345</v>
      </c>
      <c r="H91" s="106" t="s">
        <v>1346</v>
      </c>
      <c r="I91" s="106" t="s">
        <v>1508</v>
      </c>
      <c r="J91" s="106" t="s">
        <v>1509</v>
      </c>
      <c r="L91" s="153" t="s">
        <v>1496</v>
      </c>
      <c r="AC91" s="160"/>
    </row>
    <row r="92" spans="1:70">
      <c r="B92" s="59">
        <v>2019</v>
      </c>
      <c r="C92" s="85">
        <f>G8</f>
        <v>-1.8160000000000001</v>
      </c>
      <c r="D92" s="61"/>
      <c r="E92" s="106"/>
      <c r="F92" s="155"/>
      <c r="G92" s="106"/>
      <c r="H92" s="106"/>
      <c r="I92" s="106"/>
      <c r="L92" s="151"/>
      <c r="AC92" s="147"/>
    </row>
    <row r="93" spans="1:70">
      <c r="B93" s="59">
        <v>2020</v>
      </c>
      <c r="C93" s="85">
        <f>H8</f>
        <v>-1.9520000000000002</v>
      </c>
      <c r="D93" s="61">
        <f>G88-C93/100*E88</f>
        <v>3393.3925615100288</v>
      </c>
      <c r="E93" s="123">
        <v>0.09</v>
      </c>
      <c r="F93" s="71">
        <f>E93*D93</f>
        <v>305.40533053590258</v>
      </c>
      <c r="G93" s="60">
        <f>IFERROR('Working overview'!C60/100,'Working overview'!D60/100)</f>
        <v>0.91859800000000003</v>
      </c>
      <c r="H93" s="123">
        <f>95/5</f>
        <v>19</v>
      </c>
      <c r="I93" s="60">
        <f>C7/100+1</f>
        <v>0.90289519912389971</v>
      </c>
      <c r="J93" s="59">
        <f>IFERROR((1-I93)*H93+1,1)</f>
        <v>2.8449912166459055</v>
      </c>
      <c r="L93" s="152">
        <f>G93*D93*E93*(J93-1)+F93</f>
        <v>823.00788554943347</v>
      </c>
      <c r="AC93" s="147"/>
    </row>
    <row r="94" spans="1:70">
      <c r="B94" s="59">
        <v>2021</v>
      </c>
      <c r="C94" s="85">
        <f>I8</f>
        <v>-2.137</v>
      </c>
      <c r="D94" s="61">
        <f>G89-C94/100*E89</f>
        <v>3708.0194528267584</v>
      </c>
      <c r="E94" s="123">
        <f>E93</f>
        <v>0.09</v>
      </c>
      <c r="F94" s="71">
        <f>E94*D94</f>
        <v>333.72175075440822</v>
      </c>
      <c r="G94" s="60">
        <f>G93</f>
        <v>0.91859800000000003</v>
      </c>
      <c r="H94" s="123">
        <f>H93</f>
        <v>19</v>
      </c>
      <c r="I94" s="60">
        <f>D7/100+1</f>
        <v>0.99727283565321645</v>
      </c>
      <c r="J94" s="59">
        <f>IFERROR((1-I94)*H94+1,1)</f>
        <v>1.0518161225888876</v>
      </c>
      <c r="L94" s="152">
        <f>G94*(L93)*(J94-1)+L93</f>
        <v>862.18156844090413</v>
      </c>
      <c r="AC94" s="147"/>
    </row>
    <row r="95" spans="1:70">
      <c r="B95" s="69" t="s">
        <v>1488</v>
      </c>
      <c r="C95" s="85"/>
      <c r="D95" s="61"/>
      <c r="E95" s="85"/>
      <c r="H95" s="60"/>
      <c r="I95" s="142"/>
      <c r="J95" s="148"/>
      <c r="K95" s="60"/>
      <c r="L95" s="61"/>
      <c r="M95" s="60"/>
      <c r="N95" s="146"/>
      <c r="O95" s="60"/>
      <c r="P95" s="147"/>
    </row>
    <row r="96" spans="1:70" s="106" customFormat="1" ht="60">
      <c r="C96" s="159" t="s">
        <v>1487</v>
      </c>
      <c r="D96" s="62" t="s">
        <v>1512</v>
      </c>
      <c r="E96" s="159" t="s">
        <v>1476</v>
      </c>
      <c r="F96" s="137" t="s">
        <v>1484</v>
      </c>
      <c r="G96" s="156" t="s">
        <v>1485</v>
      </c>
      <c r="H96" s="106" t="s">
        <v>1497</v>
      </c>
      <c r="I96" s="106" t="s">
        <v>1498</v>
      </c>
      <c r="J96" s="106" t="s">
        <v>1499</v>
      </c>
      <c r="K96" s="159" t="s">
        <v>1511</v>
      </c>
      <c r="L96" s="106" t="s">
        <v>1500</v>
      </c>
      <c r="M96" s="106" t="s">
        <v>1547</v>
      </c>
      <c r="N96" s="112" t="s">
        <v>1514</v>
      </c>
      <c r="Q96" s="149"/>
      <c r="R96" s="149"/>
      <c r="S96" s="159"/>
    </row>
    <row r="97" spans="1:36">
      <c r="B97" s="59">
        <v>2019</v>
      </c>
      <c r="C97" s="61">
        <f>INDEX(Data!BE:BE,MATCH('Working baseline'!C1,Data!B:B,0))</f>
        <v>1.496</v>
      </c>
      <c r="D97" s="69">
        <f>C97/100*E87</f>
        <v>276.7178425458053</v>
      </c>
      <c r="E97" s="60">
        <f>INDEX(Data!BD:BD,MATCH('Working baseline'!C1,Data!B:B,0))</f>
        <v>75.232002555546245</v>
      </c>
      <c r="F97" s="60"/>
      <c r="G97" s="85"/>
      <c r="J97" s="59">
        <f>G9/100*E87</f>
        <v>9241.3770932025254</v>
      </c>
      <c r="K97" s="61">
        <f>E87</f>
        <v>18497.181988355969</v>
      </c>
      <c r="L97" s="59">
        <f>B9/100*K97</f>
        <v>9241.3770932025254</v>
      </c>
      <c r="M97" s="59">
        <f>INDEX(Data!BH:BH,MATCH('Working baseline'!C1,Data!B:B,0))</f>
        <v>2.3963444004039998</v>
      </c>
      <c r="N97" s="152"/>
      <c r="P97" s="106"/>
      <c r="Q97" s="149"/>
      <c r="R97" s="149"/>
      <c r="S97" s="61"/>
    </row>
    <row r="98" spans="1:36">
      <c r="B98" s="59">
        <v>2020</v>
      </c>
      <c r="C98" s="61">
        <f>INDEX(Data!BF:BF,MATCH('Working baseline'!C1,Data!B:B,0))</f>
        <v>1.5329999999999999</v>
      </c>
      <c r="D98" s="69">
        <f>C98/100*E88</f>
        <v>306.87062274627624</v>
      </c>
      <c r="E98" s="60">
        <f>E97</f>
        <v>75.232002555546245</v>
      </c>
      <c r="F98" s="142">
        <f>F73</f>
        <v>6.3977746870653718</v>
      </c>
      <c r="G98" s="148">
        <f>((1-E98/100)+E98/100*(F98/100+1))/((1-E98/100)+E98/100)-1</f>
        <v>4.813174016071109E-2</v>
      </c>
      <c r="H98" s="59">
        <f>IF(J98&lt;&gt;0,D98/J98,0)</f>
        <v>2.9468301872284802E-2</v>
      </c>
      <c r="I98" s="59">
        <f>D67/10000</f>
        <v>-0.01</v>
      </c>
      <c r="J98" s="59">
        <f>H9/100*E88</f>
        <v>10413.583520226211</v>
      </c>
      <c r="K98" s="61">
        <f>K97*I88*J88</f>
        <v>18460.742539838906</v>
      </c>
      <c r="L98" s="59">
        <f>L97-J103-I103+(J98-J97+I103)</f>
        <v>12357.150336337127</v>
      </c>
      <c r="M98" s="59">
        <f>M97</f>
        <v>2.3963444004039998</v>
      </c>
      <c r="N98" s="152">
        <f>D98*(1+G98)</f>
        <v>321.64083982325559</v>
      </c>
      <c r="P98" s="60"/>
      <c r="Q98" s="147"/>
      <c r="R98" s="161"/>
      <c r="S98" s="61"/>
    </row>
    <row r="99" spans="1:36">
      <c r="B99" s="59">
        <v>2021</v>
      </c>
      <c r="C99" s="61">
        <f>INDEX(Data!BG:BG,MATCH('Working baseline'!C1,Data!B:B,0))</f>
        <v>1.5169999999999999</v>
      </c>
      <c r="D99" s="69">
        <f>C99/100*E89</f>
        <v>328.2409704112851</v>
      </c>
      <c r="E99" s="60">
        <f>E98</f>
        <v>75.232002555546245</v>
      </c>
      <c r="F99" s="142">
        <f>F74</f>
        <v>0</v>
      </c>
      <c r="G99" s="148">
        <f>((1-E99/100)+E99/100*(F99/100+1))/((1-E99/100)+E99/100)-1</f>
        <v>0</v>
      </c>
      <c r="H99" s="59">
        <f>IF(J99&lt;&gt;0,D99/J99,0)</f>
        <v>3.0613068571659199E-2</v>
      </c>
      <c r="I99" s="59">
        <v>0</v>
      </c>
      <c r="J99" s="59">
        <f>I9/100*E89</f>
        <v>10722.249866684788</v>
      </c>
      <c r="K99" s="61">
        <f>K98*I89*J89</f>
        <v>19865.737485273094</v>
      </c>
      <c r="L99" s="59">
        <f>L98-J104-I104+(J99-J98+I104)</f>
        <v>14045.788670480561</v>
      </c>
      <c r="M99" s="59">
        <f>M98</f>
        <v>2.3963444004039998</v>
      </c>
      <c r="N99" s="152">
        <f>D99+(N98-D98)+(L98-L97)*(H98+I98)-(J98-J97)*H98+L97/M97*(H98+I98)-J97/M97*H98</f>
        <v>330.5625906937571</v>
      </c>
      <c r="P99" s="60"/>
      <c r="Q99" s="147"/>
      <c r="R99" s="161"/>
      <c r="S99" s="61"/>
    </row>
    <row r="100" spans="1:36">
      <c r="B100" s="69" t="s">
        <v>706</v>
      </c>
      <c r="C100" s="85"/>
      <c r="D100" s="61"/>
      <c r="E100" s="85"/>
      <c r="H100" s="60"/>
      <c r="I100" s="142"/>
      <c r="J100" s="148"/>
      <c r="K100" s="60"/>
      <c r="L100" s="61"/>
      <c r="M100" s="60"/>
      <c r="N100" s="146"/>
      <c r="O100" s="60"/>
      <c r="P100" s="147"/>
    </row>
    <row r="101" spans="1:36" s="106" customFormat="1" ht="30">
      <c r="C101" s="106" t="s">
        <v>1347</v>
      </c>
      <c r="D101" s="106" t="s">
        <v>706</v>
      </c>
      <c r="E101" s="156"/>
      <c r="F101" s="112" t="s">
        <v>1493</v>
      </c>
      <c r="H101" s="137"/>
      <c r="I101" s="159" t="s">
        <v>1495</v>
      </c>
      <c r="J101" s="159" t="s">
        <v>1494</v>
      </c>
      <c r="K101" s="165" t="s">
        <v>1513</v>
      </c>
      <c r="L101" s="165" t="s">
        <v>1516</v>
      </c>
      <c r="N101" s="159"/>
      <c r="Q101" s="156"/>
    </row>
    <row r="102" spans="1:36">
      <c r="B102" s="59">
        <v>2019</v>
      </c>
      <c r="C102" s="106"/>
      <c r="D102" s="106"/>
      <c r="E102" s="85"/>
      <c r="F102" s="150"/>
      <c r="H102" s="60"/>
      <c r="I102" s="60"/>
      <c r="J102" s="60"/>
      <c r="K102" s="136"/>
      <c r="L102" s="150"/>
      <c r="N102" s="60"/>
      <c r="O102" s="106"/>
      <c r="Q102" s="85"/>
    </row>
    <row r="103" spans="1:36">
      <c r="B103" s="59">
        <v>2020</v>
      </c>
      <c r="C103" s="60">
        <f>IFERROR(M57/C57,0)</f>
        <v>0.17570976113627437</v>
      </c>
      <c r="D103" s="146">
        <f>E57/100</f>
        <v>7.5979351493888125E-2</v>
      </c>
      <c r="E103" s="85"/>
      <c r="F103" s="150">
        <f>(1-C103)*D103*E87</f>
        <v>1158.4607097869971</v>
      </c>
      <c r="H103" s="60"/>
      <c r="I103" s="60">
        <f>C93*E88/100</f>
        <v>-390.7445894329623</v>
      </c>
      <c r="J103" s="60">
        <f>(M88-G88)-(L93-F93)-(N98-D98)-F103</f>
        <v>-1943.5668161109152</v>
      </c>
      <c r="K103" s="136">
        <f>(I103+J103)/K98*100</f>
        <v>-12.644731925091065</v>
      </c>
      <c r="L103" s="150">
        <f>L98/K98*100</f>
        <v>66.937450157651995</v>
      </c>
      <c r="N103" s="60"/>
      <c r="O103" s="85"/>
      <c r="Q103" s="60"/>
    </row>
    <row r="104" spans="1:36">
      <c r="B104" s="59">
        <v>2021</v>
      </c>
      <c r="C104" s="60">
        <f>IFERROR(N57/D57,0)</f>
        <v>0.15228179298477112</v>
      </c>
      <c r="D104" s="146">
        <f>F57/100</f>
        <v>-3.7989675746944063E-2</v>
      </c>
      <c r="E104" s="85"/>
      <c r="F104" s="150">
        <f>(1-C104)*D104*E87</f>
        <v>-595.69323370367977</v>
      </c>
      <c r="H104" s="60"/>
      <c r="I104" s="60">
        <f>C94*E89/100</f>
        <v>-462.3935094060094</v>
      </c>
      <c r="J104" s="60">
        <f>(M89-G89)-(L94-F94)-(N99-D99)-(F103+F104)</f>
        <v>-1379.9719876848576</v>
      </c>
      <c r="K104" s="136">
        <f>(I104+J104)/K99*100</f>
        <v>-9.2740855880968578</v>
      </c>
      <c r="L104" s="150">
        <f>L99/K99*100</f>
        <v>70.70358541127915</v>
      </c>
      <c r="N104" s="60"/>
      <c r="O104" s="85"/>
      <c r="Q104" s="60"/>
    </row>
    <row r="105" spans="1:36" s="61" customFormat="1">
      <c r="E105" s="94"/>
      <c r="F105" s="147"/>
      <c r="G105" s="161"/>
      <c r="I105" s="162"/>
      <c r="L105" s="94"/>
      <c r="M105" s="163"/>
      <c r="N105" s="164"/>
      <c r="T105" s="94"/>
      <c r="V105" s="94"/>
      <c r="W105" s="162"/>
      <c r="Y105" s="94"/>
      <c r="AH105" s="94"/>
      <c r="AI105" s="94"/>
      <c r="AJ105" s="147"/>
    </row>
    <row r="106" spans="1:36">
      <c r="A106" s="69" t="s">
        <v>1348</v>
      </c>
    </row>
    <row r="107" spans="1:36" ht="75">
      <c r="C107" s="106" t="s">
        <v>1349</v>
      </c>
      <c r="D107" s="106" t="s">
        <v>1459</v>
      </c>
      <c r="E107" s="106" t="s">
        <v>1462</v>
      </c>
      <c r="F107" s="106" t="s">
        <v>1076</v>
      </c>
      <c r="G107" s="106" t="s">
        <v>1073</v>
      </c>
      <c r="H107" s="106"/>
      <c r="I107" s="112" t="s">
        <v>1460</v>
      </c>
      <c r="J107" s="112" t="s">
        <v>1461</v>
      </c>
      <c r="K107" s="106"/>
    </row>
    <row r="108" spans="1:36">
      <c r="B108" s="60">
        <v>2019</v>
      </c>
      <c r="C108" s="85">
        <f>B12</f>
        <v>36.4</v>
      </c>
      <c r="D108" s="60">
        <f>2*(_xlfn.GAMMA.INV(C108/100,0.5,1))^0.5</f>
        <v>0.66934561798180836</v>
      </c>
      <c r="E108" s="60">
        <f>INDEX(Data!AA:AA,MATCH(C1,Data!B:B,0))</f>
        <v>8.3776499999999903</v>
      </c>
      <c r="F108" s="60"/>
      <c r="G108" s="60">
        <f>VLOOKUP('Working overview'!$B$1&amp;"Population",'Pre-Covid baseline data'!$A$2:$I$2090,7,FALSE)</f>
        <v>3996.7649999999999</v>
      </c>
      <c r="H108" s="60"/>
      <c r="I108" s="92">
        <f>_xlfn.LOGNORM.DIST(1.9,LN($E108)  - 0.5  * ($D108^2),$D108,TRUE)*100</f>
        <v>2.9918684505175039</v>
      </c>
      <c r="J108" s="92">
        <f>_xlfn.LOGNORM.DIST(5.5,LN($E108)  - 0.5  * ($D108^2),$D108,TRUE)*100</f>
        <v>38.436755640872661</v>
      </c>
    </row>
    <row r="109" spans="1:36">
      <c r="B109" s="60">
        <v>2020</v>
      </c>
      <c r="C109" s="85">
        <f>C12</f>
        <v>36.492654696308669</v>
      </c>
      <c r="D109" s="60">
        <f>2*(_xlfn.GAMMA.INV(C109/100,0.5,1))^0.5</f>
        <v>0.67118308504445967</v>
      </c>
      <c r="E109" s="123">
        <f>E108*((F109/100+1)/(G109/G108))^0.87</f>
        <v>7.9958836426455653</v>
      </c>
      <c r="F109" s="85">
        <f>C5</f>
        <v>-5.3999999999999995</v>
      </c>
      <c r="G109" s="60">
        <f>VLOOKUP('Working overview'!$B$1&amp;"Population",'Pre-Covid baseline data'!$A$2:$I$2090,8,FALSE)</f>
        <v>3989.1669999999999</v>
      </c>
      <c r="H109" s="60"/>
      <c r="I109" s="92">
        <f>_xlfn.LOGNORM.DIST(1.9,LN($E109)  - 0.5  * ($D109^2),$D109,TRUE)*100</f>
        <v>3.5497241789867942</v>
      </c>
      <c r="J109" s="92">
        <f>_xlfn.LOGNORM.DIST(5.5,LN($E109)  - 0.5  * ($D109^2),$D109,TRUE)*100</f>
        <v>41.21959354650955</v>
      </c>
    </row>
    <row r="110" spans="1:36">
      <c r="B110" s="60">
        <v>2021</v>
      </c>
      <c r="C110" s="85">
        <f>D12</f>
        <v>36.497606912939169</v>
      </c>
      <c r="D110" s="60">
        <f>2*(_xlfn.GAMMA.INV(C110/100,0.5,1))^0.5</f>
        <v>0.67128132602888835</v>
      </c>
      <c r="E110" s="123">
        <f>E109*((F110/100+1)/(G110/G109))^0.87</f>
        <v>8.392908320148603</v>
      </c>
      <c r="F110" s="85">
        <f>D5</f>
        <v>5.4790065506484202</v>
      </c>
      <c r="G110" s="60">
        <f>VLOOKUP('Working overview'!$B$1&amp;"Population",'Pre-Covid baseline data'!$A$2:$I$2090,9,FALSE)</f>
        <v>3979.7649999999999</v>
      </c>
      <c r="H110" s="60"/>
      <c r="I110" s="92">
        <f>_xlfn.LOGNORM.DIST(1.9,LN($E110)  - 0.5  * ($D110^2),$D110,TRUE)*100</f>
        <v>3.0235691204566204</v>
      </c>
      <c r="J110" s="92">
        <f>_xlfn.LOGNORM.DIST(5.5,LN($E110)  - 0.5  * ($D110^2),$D110,TRUE)*100</f>
        <v>38.439432471414101</v>
      </c>
    </row>
    <row r="113" spans="1:8">
      <c r="H113" s="106"/>
    </row>
    <row r="116" spans="1:8">
      <c r="A116" s="69"/>
    </row>
    <row r="117" spans="1:8">
      <c r="B117" s="69"/>
    </row>
  </sheetData>
  <sheetProtection sheet="1"/>
  <mergeCells count="5">
    <mergeCell ref="C55:D55"/>
    <mergeCell ref="E55:F55"/>
    <mergeCell ref="G55:H55"/>
    <mergeCell ref="M55:N55"/>
    <mergeCell ref="F1:J1"/>
  </mergeCells>
  <hyperlinks>
    <hyperlink ref="H77" r:id="rId1"/>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19"/>
  <sheetViews>
    <sheetView workbookViewId="0">
      <selection activeCell="E79" sqref="E79"/>
    </sheetView>
  </sheetViews>
  <sheetFormatPr defaultColWidth="8.7109375" defaultRowHeight="15"/>
  <cols>
    <col min="1" max="1" width="30.140625" style="60" customWidth="1"/>
    <col min="2" max="2" width="14.42578125" style="60" customWidth="1"/>
    <col min="3" max="4" width="15.7109375" style="60" customWidth="1"/>
    <col min="5" max="5" width="16" style="60" customWidth="1"/>
    <col min="6" max="6" width="14" style="60" customWidth="1"/>
    <col min="7" max="7" width="13.7109375" style="60" customWidth="1"/>
    <col min="8" max="8" width="13.5703125" style="60" customWidth="1"/>
    <col min="9" max="9" width="12.28515625" style="60" customWidth="1"/>
    <col min="10" max="10" width="14.140625" style="60" customWidth="1"/>
    <col min="11" max="11" width="15.28515625" style="60" customWidth="1"/>
    <col min="12" max="16" width="15.7109375" style="60" customWidth="1"/>
    <col min="17" max="16384" width="8.7109375" style="60"/>
  </cols>
  <sheetData>
    <row r="1" spans="1:14" ht="16.5" customHeight="1">
      <c r="A1" s="80" t="str">
        <f>'Country overview'!B2</f>
        <v>Georgia</v>
      </c>
      <c r="B1" s="79" t="s">
        <v>58</v>
      </c>
      <c r="C1" s="60" t="str">
        <f>'Country overview'!D2</f>
        <v>GEO</v>
      </c>
      <c r="F1" s="255" t="s">
        <v>1475</v>
      </c>
      <c r="G1" s="255"/>
      <c r="H1" s="255"/>
      <c r="I1" s="255"/>
      <c r="J1" s="255"/>
    </row>
    <row r="2" spans="1:14">
      <c r="B2" s="81"/>
    </row>
    <row r="3" spans="1:14" ht="16.5" customHeight="1" thickBot="1">
      <c r="A3" s="79" t="s">
        <v>512</v>
      </c>
      <c r="F3" s="79" t="s">
        <v>508</v>
      </c>
      <c r="L3" s="79" t="s">
        <v>1428</v>
      </c>
    </row>
    <row r="4" spans="1:14" ht="16.5" customHeight="1" thickBot="1">
      <c r="A4" s="82"/>
      <c r="B4" s="83">
        <v>2019</v>
      </c>
      <c r="C4" s="83">
        <v>2020</v>
      </c>
      <c r="D4" s="84">
        <v>2021</v>
      </c>
      <c r="E4" s="85"/>
      <c r="F4" s="82"/>
      <c r="G4" s="83">
        <v>2019</v>
      </c>
      <c r="H4" s="83">
        <v>2020</v>
      </c>
      <c r="I4" s="84">
        <v>2021</v>
      </c>
      <c r="L4" s="113"/>
      <c r="M4" s="114" t="s">
        <v>1080</v>
      </c>
      <c r="N4" s="113" t="s">
        <v>1081</v>
      </c>
    </row>
    <row r="5" spans="1:14" ht="16.5" customHeight="1" thickTop="1">
      <c r="A5" s="86" t="s">
        <v>712</v>
      </c>
      <c r="B5" s="87">
        <f>G5</f>
        <v>5.0999999999999996</v>
      </c>
      <c r="C5" s="87">
        <f>H5+G20</f>
        <v>-3.2206649234367379</v>
      </c>
      <c r="D5" s="88">
        <f>I5+G21</f>
        <v>8.3032376584848766</v>
      </c>
      <c r="E5" s="85"/>
      <c r="F5" s="86" t="s">
        <v>712</v>
      </c>
      <c r="G5" s="87">
        <f>'Working baseline'!G5</f>
        <v>5.0999999999999996</v>
      </c>
      <c r="H5" s="87">
        <f>'Working baseline'!H5</f>
        <v>4.5392092675428897</v>
      </c>
      <c r="I5" s="88">
        <f>'Working baseline'!I5</f>
        <v>4.4999877139311604</v>
      </c>
      <c r="L5" s="113" t="s">
        <v>1076</v>
      </c>
      <c r="M5" s="87">
        <f>Scenarios!C6-Scenarios!H6</f>
        <v>-9.9392092675428891</v>
      </c>
      <c r="N5" s="115">
        <f>Scenarios!C52-Scenarios!H6</f>
        <v>-7.7598741909796276</v>
      </c>
    </row>
    <row r="6" spans="1:14" ht="16.5" customHeight="1">
      <c r="A6" s="86" t="s">
        <v>722</v>
      </c>
      <c r="B6" s="87">
        <f t="shared" ref="B6:B14" si="0">G6</f>
        <v>4.8499999999999996</v>
      </c>
      <c r="C6" s="87">
        <f>H6+P75</f>
        <v>5.9086253268556117</v>
      </c>
      <c r="D6" s="88">
        <f>I6+P76</f>
        <v>2.5505244960020752</v>
      </c>
      <c r="E6" s="85"/>
      <c r="F6" s="86" t="s">
        <v>722</v>
      </c>
      <c r="G6" s="87">
        <f>'Working baseline'!G6</f>
        <v>4.8499999999999996</v>
      </c>
      <c r="H6" s="87">
        <f>'Working baseline'!H6</f>
        <v>3.5209811632827401</v>
      </c>
      <c r="I6" s="88">
        <f>'Working baseline'!I6</f>
        <v>3.4374505720701798</v>
      </c>
      <c r="L6" s="113" t="s">
        <v>722</v>
      </c>
      <c r="M6" s="87">
        <f>Scenarios!C7-Scenarios!H7</f>
        <v>1.9790188367172599</v>
      </c>
      <c r="N6" s="115">
        <f>Scenarios!C53-Scenarios!H7</f>
        <v>2.3876441635728716</v>
      </c>
    </row>
    <row r="7" spans="1:14" ht="16.5" customHeight="1">
      <c r="A7" s="86" t="s">
        <v>695</v>
      </c>
      <c r="B7" s="116">
        <f t="shared" si="0"/>
        <v>-1.088485115271598</v>
      </c>
      <c r="C7" s="116">
        <f>H7+H83</f>
        <v>-7.8351609944145961</v>
      </c>
      <c r="D7" s="117">
        <f>I7+H84</f>
        <v>1.1806458337891914</v>
      </c>
      <c r="E7" s="85"/>
      <c r="F7" s="86" t="s">
        <v>695</v>
      </c>
      <c r="G7" s="87">
        <f>'Working baseline'!G7</f>
        <v>-1.088485115271598</v>
      </c>
      <c r="H7" s="87">
        <f>'Working baseline'!H7</f>
        <v>-0.84814801937431739</v>
      </c>
      <c r="I7" s="88">
        <f>'Working baseline'!I7</f>
        <v>-0.62110594946452879</v>
      </c>
      <c r="L7" s="113" t="s">
        <v>509</v>
      </c>
      <c r="M7" s="87">
        <f>Scenarios!C8-Scenarios!H8</f>
        <v>-8.862332068235709</v>
      </c>
      <c r="N7" s="115">
        <f>Scenarios!C54-Scenarios!H8</f>
        <v>-6.9870129750402787</v>
      </c>
    </row>
    <row r="8" spans="1:14" ht="16.5" customHeight="1">
      <c r="A8" s="86" t="s">
        <v>732</v>
      </c>
      <c r="B8" s="87">
        <f t="shared" si="0"/>
        <v>-1.8160000000000001</v>
      </c>
      <c r="C8" s="87">
        <f>K105</f>
        <v>-9.2118803559397353</v>
      </c>
      <c r="D8" s="88">
        <f>K106</f>
        <v>-5.5195115096385541</v>
      </c>
      <c r="E8" s="85"/>
      <c r="F8" s="86" t="s">
        <v>732</v>
      </c>
      <c r="G8" s="87">
        <f>'Working baseline'!G8</f>
        <v>-1.8160000000000001</v>
      </c>
      <c r="H8" s="87">
        <f>'Working baseline'!H8</f>
        <v>-1.9520000000000002</v>
      </c>
      <c r="I8" s="88">
        <f>'Working baseline'!I8</f>
        <v>-2.137</v>
      </c>
      <c r="L8" s="113" t="s">
        <v>511</v>
      </c>
      <c r="M8" s="87">
        <f>Scenarios!C9-Scenarios!H9</f>
        <v>-10.692731925091065</v>
      </c>
      <c r="N8" s="115">
        <f>Scenarios!C55-Scenarios!H9</f>
        <v>-7.2598803559397354</v>
      </c>
    </row>
    <row r="9" spans="1:14" ht="16.5" customHeight="1">
      <c r="A9" s="86" t="s">
        <v>735</v>
      </c>
      <c r="B9" s="87">
        <f t="shared" si="0"/>
        <v>49.960999999999999</v>
      </c>
      <c r="C9" s="87">
        <f>L105</f>
        <v>62.077243126916201</v>
      </c>
      <c r="D9" s="88">
        <f>L106</f>
        <v>60.681906357548421</v>
      </c>
      <c r="E9" s="85"/>
      <c r="F9" s="86" t="s">
        <v>735</v>
      </c>
      <c r="G9" s="87">
        <f>'Working baseline'!G9</f>
        <v>49.960999999999999</v>
      </c>
      <c r="H9" s="87">
        <f>'Working baseline'!H9</f>
        <v>52.021999999999998</v>
      </c>
      <c r="I9" s="88">
        <f>'Working baseline'!I9</f>
        <v>49.554000000000002</v>
      </c>
      <c r="L9" s="118" t="s">
        <v>1358</v>
      </c>
      <c r="M9" s="87">
        <f>Scenarios!C10-Scenarios!H10</f>
        <v>14.915450157651996</v>
      </c>
      <c r="N9" s="115">
        <f>Scenarios!C56-Scenarios!H10</f>
        <v>10.055243126916203</v>
      </c>
    </row>
    <row r="10" spans="1:14" ht="16.5" customHeight="1">
      <c r="A10" s="86" t="s">
        <v>1354</v>
      </c>
      <c r="B10" s="87">
        <f t="shared" si="0"/>
        <v>4.089732999999999</v>
      </c>
      <c r="C10" s="87">
        <f>B10+I110-I109</f>
        <v>4.4137592947192417</v>
      </c>
      <c r="D10" s="88">
        <f>C10+I111-I110</f>
        <v>3.6950818324171113</v>
      </c>
      <c r="F10" s="86" t="s">
        <v>1354</v>
      </c>
      <c r="G10" s="87">
        <f>'Working baseline'!G10</f>
        <v>4.089732999999999</v>
      </c>
      <c r="H10" s="87">
        <f>'Working baseline'!H10</f>
        <v>3.6887979999999989</v>
      </c>
      <c r="I10" s="88">
        <f>'Working baseline'!I10</f>
        <v>3.2950149999999985</v>
      </c>
      <c r="L10" s="118" t="s">
        <v>1356</v>
      </c>
      <c r="M10" s="87">
        <f>Scenarios!C11-Scenarios!H11</f>
        <v>0.95879072846929025</v>
      </c>
      <c r="N10" s="115">
        <f>Scenarios!C57-Scenarios!H11</f>
        <v>0.72496129471924275</v>
      </c>
    </row>
    <row r="11" spans="1:14" ht="14.65" customHeight="1">
      <c r="A11" s="86" t="s">
        <v>1355</v>
      </c>
      <c r="B11" s="87">
        <f t="shared" si="0"/>
        <v>41.11099822526829</v>
      </c>
      <c r="C11" s="87">
        <f>B11+J110-J109</f>
        <v>42.731067306478948</v>
      </c>
      <c r="D11" s="88">
        <f>C11+J111-J110</f>
        <v>38.665070372457791</v>
      </c>
      <c r="F11" s="86" t="s">
        <v>1355</v>
      </c>
      <c r="G11" s="87">
        <f>'Working baseline'!G11</f>
        <v>41.11099822526829</v>
      </c>
      <c r="H11" s="87">
        <f>'Working baseline'!H11</f>
        <v>39.506431647160596</v>
      </c>
      <c r="I11" s="88">
        <f>'Working baseline'!I11</f>
        <v>37.707161644515388</v>
      </c>
      <c r="L11" s="118" t="s">
        <v>1357</v>
      </c>
      <c r="M11" s="87">
        <f>Scenarios!C12-Scenarios!H12</f>
        <v>4.3874044837445894</v>
      </c>
      <c r="N11" s="115">
        <f>Scenarios!C58-Scenarios!H12</f>
        <v>3.2246356593183521</v>
      </c>
    </row>
    <row r="12" spans="1:14" ht="14.65" customHeight="1">
      <c r="A12" s="86" t="s">
        <v>510</v>
      </c>
      <c r="B12" s="87">
        <f t="shared" si="0"/>
        <v>36.4</v>
      </c>
      <c r="C12" s="121">
        <f>IFERROR(H12-0.01*(C7+J60*L59),B12)</f>
        <v>36.476008813128992</v>
      </c>
      <c r="D12" s="122">
        <f>IFERROR(C12-0.01*(D7+K60*L59),C12)</f>
        <v>36.465373753198676</v>
      </c>
      <c r="F12" s="86" t="s">
        <v>510</v>
      </c>
      <c r="G12" s="87">
        <f>'Working baseline'!G12</f>
        <v>36.4</v>
      </c>
      <c r="H12" s="87">
        <f>'Working baseline'!H12</f>
        <v>36.4</v>
      </c>
      <c r="I12" s="88">
        <f>'Working baseline'!I12</f>
        <v>36.4</v>
      </c>
      <c r="L12" s="113" t="s">
        <v>510</v>
      </c>
      <c r="M12" s="87">
        <f>Scenarios!C13-Scenarios!H13</f>
        <v>9.2654696308670736E-2</v>
      </c>
      <c r="N12" s="115">
        <f>Scenarios!C59-Scenarios!H13</f>
        <v>7.6008813128993324E-2</v>
      </c>
    </row>
    <row r="13" spans="1:14" ht="14.65" customHeight="1">
      <c r="A13" s="86" t="s">
        <v>1471</v>
      </c>
      <c r="B13" s="87">
        <f t="shared" si="0"/>
        <v>11.078309428046964</v>
      </c>
      <c r="C13" s="116">
        <f>H13*(1+C5/100)/(1+H5/100)</f>
        <v>10.702154285048717</v>
      </c>
      <c r="D13" s="117">
        <f>C13*(1+D5/100)/(1+I5/100)*I13/H13</f>
        <v>11.569850033863505</v>
      </c>
      <c r="F13" s="86" t="s">
        <v>743</v>
      </c>
      <c r="G13" s="87">
        <f>'Working baseline'!G13</f>
        <v>11.078309428046964</v>
      </c>
      <c r="H13" s="87">
        <f>'Working baseline'!H13</f>
        <v>11.560264859570973</v>
      </c>
      <c r="I13" s="88">
        <f>'Working baseline'!I13</f>
        <v>12.058661554644976</v>
      </c>
      <c r="L13" s="113" t="s">
        <v>743</v>
      </c>
      <c r="M13" s="87">
        <f>(Scenarios!C14/Scenarios!H14-1)*100</f>
        <v>-9.5076376961163884</v>
      </c>
      <c r="N13" s="115">
        <f>(Scenarios!C60/Scenarios!H14-1)*100</f>
        <v>-7.422931783537889</v>
      </c>
    </row>
    <row r="14" spans="1:14" ht="14.65" customHeight="1" thickBot="1">
      <c r="A14" s="89" t="s">
        <v>1472</v>
      </c>
      <c r="B14" s="90">
        <f t="shared" si="0"/>
        <v>23.146903284834853</v>
      </c>
      <c r="C14" s="119">
        <f>H14*(1+C5/100)/(1+H5/100)</f>
        <v>21.792826034947488</v>
      </c>
      <c r="D14" s="120">
        <f>C14*(1+D5/100)/(1+I5/100)*I14/H14</f>
        <v>22.961117069219974</v>
      </c>
      <c r="F14" s="89" t="s">
        <v>751</v>
      </c>
      <c r="G14" s="90">
        <f>'Working baseline'!G14</f>
        <v>23.146903284834853</v>
      </c>
      <c r="H14" s="90">
        <f>'Working baseline'!H14</f>
        <v>23.54019894429134</v>
      </c>
      <c r="I14" s="91">
        <f>'Working baseline'!I14</f>
        <v>23.931195205115998</v>
      </c>
      <c r="L14" s="113" t="s">
        <v>1077</v>
      </c>
      <c r="M14" s="87">
        <f>(Scenarios!C15/Scenarios!H15-1)*100</f>
        <v>-9.5076376961163778</v>
      </c>
      <c r="N14" s="115">
        <f>(Scenarios!C61/Scenarios!H15-1)*100</f>
        <v>-7.422931783537889</v>
      </c>
    </row>
    <row r="15" spans="1:14" ht="14.65" customHeight="1">
      <c r="A15" s="86" t="s">
        <v>743</v>
      </c>
      <c r="B15" s="87">
        <f>B13</f>
        <v>11.078309428046964</v>
      </c>
      <c r="C15" s="116">
        <f>I118</f>
        <v>10.702154285048717</v>
      </c>
      <c r="D15" s="117">
        <f>I119</f>
        <v>11.569850033863505</v>
      </c>
      <c r="F15" s="113"/>
      <c r="G15" s="87"/>
      <c r="H15" s="87"/>
      <c r="I15" s="87"/>
      <c r="L15" s="113"/>
      <c r="M15" s="87"/>
      <c r="N15" s="115"/>
    </row>
    <row r="16" spans="1:14" ht="14.65" customHeight="1" thickBot="1">
      <c r="A16" s="89" t="s">
        <v>751</v>
      </c>
      <c r="B16" s="90">
        <f>B14</f>
        <v>23.146903284834853</v>
      </c>
      <c r="C16" s="119">
        <f>C14*C15/C13</f>
        <v>21.792826034947488</v>
      </c>
      <c r="D16" s="120">
        <f>C16*D14/C14*D15/D13</f>
        <v>22.96111706921997</v>
      </c>
      <c r="F16" s="113"/>
      <c r="G16" s="87"/>
      <c r="H16" s="87"/>
      <c r="I16" s="87"/>
      <c r="L16" s="113"/>
      <c r="M16" s="87"/>
      <c r="N16" s="115"/>
    </row>
    <row r="17" spans="1:10" ht="14.65" customHeight="1">
      <c r="A17" s="113"/>
      <c r="B17" s="87"/>
      <c r="C17" s="116"/>
      <c r="D17" s="116"/>
      <c r="F17" s="113"/>
      <c r="G17" s="87"/>
      <c r="H17" s="87"/>
      <c r="I17" s="87"/>
    </row>
    <row r="18" spans="1:10" ht="14.65" customHeight="1">
      <c r="A18" s="124" t="s">
        <v>1428</v>
      </c>
      <c r="B18" s="87"/>
      <c r="C18" s="116"/>
      <c r="D18" s="116"/>
      <c r="F18" s="113"/>
      <c r="G18" s="87"/>
      <c r="H18" s="87"/>
      <c r="I18" s="87"/>
    </row>
    <row r="19" spans="1:10" ht="15.75" thickBot="1">
      <c r="A19" s="125"/>
      <c r="B19" s="126" t="s">
        <v>705</v>
      </c>
      <c r="C19" s="126" t="s">
        <v>707</v>
      </c>
      <c r="D19" s="126" t="s">
        <v>1169</v>
      </c>
      <c r="E19" s="126" t="s">
        <v>706</v>
      </c>
      <c r="F19" s="126" t="s">
        <v>1107</v>
      </c>
      <c r="G19" s="127" t="s">
        <v>708</v>
      </c>
      <c r="H19" s="59"/>
      <c r="I19" s="208"/>
    </row>
    <row r="20" spans="1:10" ht="15.75" thickTop="1">
      <c r="A20" s="128">
        <v>2020</v>
      </c>
      <c r="B20" s="115">
        <f>J31</f>
        <v>-3.5254742215110815</v>
      </c>
      <c r="C20" s="115">
        <f>N41</f>
        <v>-5.3225244528625781</v>
      </c>
      <c r="D20" s="115">
        <f>H51</f>
        <v>4.6358660650498228E-2</v>
      </c>
      <c r="E20" s="115">
        <f>M59+L69</f>
        <v>1.0417658227435342</v>
      </c>
      <c r="F20" s="210">
        <f>Scenarios!G48</f>
        <v>0</v>
      </c>
      <c r="G20" s="129">
        <f>SUM(B20:F20)</f>
        <v>-7.7598741909796276</v>
      </c>
      <c r="H20" s="59"/>
      <c r="I20" s="209"/>
    </row>
    <row r="21" spans="1:10">
      <c r="A21" s="130">
        <v>2021</v>
      </c>
      <c r="B21" s="131">
        <f>J32</f>
        <v>2.005534907040067</v>
      </c>
      <c r="C21" s="131">
        <f>N42</f>
        <v>2.271742012582409</v>
      </c>
      <c r="D21" s="132">
        <f>H52</f>
        <v>0</v>
      </c>
      <c r="E21" s="132">
        <f>N59+L70</f>
        <v>-0.47402697506876068</v>
      </c>
      <c r="F21" s="211">
        <f>Scenarios!H48</f>
        <v>0</v>
      </c>
      <c r="G21" s="133">
        <f>SUM(B21:F21)</f>
        <v>3.8032499445537158</v>
      </c>
      <c r="I21" s="209"/>
    </row>
    <row r="22" spans="1:10">
      <c r="A22" s="113"/>
      <c r="B22" s="115"/>
      <c r="C22" s="115"/>
      <c r="D22" s="167"/>
      <c r="E22" s="167"/>
      <c r="F22" s="115"/>
    </row>
    <row r="23" spans="1:10">
      <c r="A23" s="113"/>
      <c r="B23" s="115"/>
      <c r="C23" s="115"/>
      <c r="D23" s="167"/>
      <c r="E23" s="167"/>
      <c r="F23" s="115"/>
    </row>
    <row r="24" spans="1:10">
      <c r="A24" s="79" t="s">
        <v>1330</v>
      </c>
      <c r="B24" s="115"/>
      <c r="C24" s="115"/>
      <c r="D24" s="167"/>
      <c r="E24" s="167"/>
      <c r="F24" s="115"/>
    </row>
    <row r="25" spans="1:10">
      <c r="A25" s="60" t="s">
        <v>1417</v>
      </c>
      <c r="B25" s="115" t="s">
        <v>1338</v>
      </c>
      <c r="C25" s="166" t="s">
        <v>1119</v>
      </c>
      <c r="D25" s="167"/>
      <c r="E25" s="167"/>
      <c r="F25" s="115"/>
    </row>
    <row r="26" spans="1:10">
      <c r="A26" s="123">
        <v>1.853361</v>
      </c>
      <c r="B26" s="115">
        <f>'Working overview'!G49</f>
        <v>0.61196998121746815</v>
      </c>
      <c r="C26" s="60">
        <f>1/(1+A26*B26)</f>
        <v>0.46855936303006496</v>
      </c>
      <c r="D26" s="167"/>
      <c r="E26" s="167"/>
      <c r="F26" s="115"/>
    </row>
    <row r="27" spans="1:10">
      <c r="A27" s="113"/>
      <c r="B27" s="115"/>
      <c r="C27" s="115"/>
      <c r="D27" s="167"/>
      <c r="E27" s="167"/>
      <c r="F27" s="115"/>
    </row>
    <row r="28" spans="1:10">
      <c r="A28" s="79" t="s">
        <v>1112</v>
      </c>
    </row>
    <row r="30" spans="1:10" ht="75">
      <c r="B30" s="137" t="s">
        <v>1115</v>
      </c>
      <c r="C30" s="137" t="s">
        <v>1113</v>
      </c>
      <c r="D30" s="137" t="s">
        <v>1118</v>
      </c>
      <c r="E30" s="137" t="s">
        <v>1152</v>
      </c>
      <c r="F30" s="137" t="s">
        <v>1153</v>
      </c>
      <c r="G30" s="137" t="s">
        <v>1119</v>
      </c>
      <c r="H30" s="137" t="s">
        <v>1154</v>
      </c>
      <c r="J30" s="140" t="s">
        <v>708</v>
      </c>
    </row>
    <row r="31" spans="1:10">
      <c r="A31" s="60">
        <v>2020</v>
      </c>
      <c r="B31" s="123">
        <v>-0.239704</v>
      </c>
      <c r="C31" s="60">
        <f>Scenarios!G45</f>
        <v>40</v>
      </c>
      <c r="D31" s="60">
        <f>'Working overview'!C49</f>
        <v>0.69307602793125556</v>
      </c>
      <c r="E31" s="60">
        <f>C35*D35+E35*F35+G35*H35+I35*J35+K35*L35+M35*N35+O35*P35</f>
        <v>-8.7358444201202784E-2</v>
      </c>
      <c r="F31" s="60">
        <f>'Working overview'!E49</f>
        <v>0.25147763730675587</v>
      </c>
      <c r="G31" s="60">
        <f>C26</f>
        <v>0.46855936303006496</v>
      </c>
      <c r="J31" s="134">
        <f>(B31*C31*D31+E31*C31*F31)*G31</f>
        <v>-3.5254742215110815</v>
      </c>
    </row>
    <row r="32" spans="1:10">
      <c r="A32" s="60">
        <v>2021</v>
      </c>
      <c r="B32" s="123">
        <f>B31</f>
        <v>-0.239704</v>
      </c>
      <c r="C32" s="60">
        <f>Scenarios!H45-'Working scenario'!C31</f>
        <v>-33</v>
      </c>
      <c r="D32" s="60">
        <f>D31</f>
        <v>0.69307602793125556</v>
      </c>
      <c r="E32" s="60">
        <f>E31</f>
        <v>-8.7358444201202784E-2</v>
      </c>
      <c r="F32" s="60">
        <f>F31</f>
        <v>0.25147763730675587</v>
      </c>
      <c r="G32" s="60">
        <f>G31</f>
        <v>0.46855936303006496</v>
      </c>
      <c r="H32" s="123">
        <f>0.29*B31*C31*D31</f>
        <v>-1.9271439159111106</v>
      </c>
      <c r="J32" s="134">
        <f>(B32*C32*D32+E32*C32*F32+H32)*G32</f>
        <v>2.005534907040067</v>
      </c>
    </row>
    <row r="33" spans="1:16">
      <c r="B33" s="79" t="s">
        <v>1429</v>
      </c>
    </row>
    <row r="34" spans="1:16" ht="90">
      <c r="C34" s="137" t="s">
        <v>1138</v>
      </c>
      <c r="D34" s="137" t="s">
        <v>1145</v>
      </c>
      <c r="E34" s="137" t="s">
        <v>1139</v>
      </c>
      <c r="F34" s="137" t="s">
        <v>1151</v>
      </c>
      <c r="G34" s="137" t="s">
        <v>1140</v>
      </c>
      <c r="H34" s="137" t="s">
        <v>1150</v>
      </c>
      <c r="I34" s="137" t="s">
        <v>1144</v>
      </c>
      <c r="J34" s="137" t="s">
        <v>1149</v>
      </c>
      <c r="K34" s="137" t="s">
        <v>1141</v>
      </c>
      <c r="L34" s="137" t="s">
        <v>1148</v>
      </c>
      <c r="M34" s="137" t="s">
        <v>1142</v>
      </c>
      <c r="N34" s="137" t="s">
        <v>1147</v>
      </c>
      <c r="O34" s="137" t="s">
        <v>1143</v>
      </c>
      <c r="P34" s="137" t="s">
        <v>1146</v>
      </c>
    </row>
    <row r="35" spans="1:16">
      <c r="C35" s="60">
        <f>'Working overview'!C53</f>
        <v>7.7771178948189593E-2</v>
      </c>
      <c r="D35" s="123">
        <f>0</f>
        <v>0</v>
      </c>
      <c r="E35" s="60">
        <f>'Working overview'!D53</f>
        <v>4.4607731323818255E-2</v>
      </c>
      <c r="F35" s="123">
        <f>0</f>
        <v>0</v>
      </c>
      <c r="G35" s="60">
        <f>'Working overview'!E53</f>
        <v>0.10160406996910287</v>
      </c>
      <c r="H35" s="123">
        <v>-5.7190999999999999E-2</v>
      </c>
      <c r="I35" s="60">
        <f>'Working overview'!F53</f>
        <v>8.2861184416061939E-2</v>
      </c>
      <c r="J35" s="123">
        <v>-5.7190999999999999E-2</v>
      </c>
      <c r="K35" s="60">
        <f>'Working overview'!G53</f>
        <v>0.18583208229284592</v>
      </c>
      <c r="L35" s="123">
        <v>-0.257191</v>
      </c>
      <c r="M35" s="60">
        <f>'Working overview'!H53</f>
        <v>9.1264615039847466E-2</v>
      </c>
      <c r="N35" s="123">
        <v>-5.7190999999999999E-2</v>
      </c>
      <c r="O35" s="60">
        <f>'Working overview'!I53</f>
        <v>0.416059138010134</v>
      </c>
      <c r="P35" s="123">
        <v>-5.7190999999999999E-2</v>
      </c>
    </row>
    <row r="36" spans="1:16">
      <c r="C36" s="60">
        <f t="shared" ref="C36:P36" si="1">C35</f>
        <v>7.7771178948189593E-2</v>
      </c>
      <c r="D36" s="123">
        <f t="shared" si="1"/>
        <v>0</v>
      </c>
      <c r="E36" s="60">
        <f t="shared" si="1"/>
        <v>4.4607731323818255E-2</v>
      </c>
      <c r="F36" s="123">
        <f t="shared" si="1"/>
        <v>0</v>
      </c>
      <c r="G36" s="60">
        <f t="shared" si="1"/>
        <v>0.10160406996910287</v>
      </c>
      <c r="H36" s="123">
        <f t="shared" si="1"/>
        <v>-5.7190999999999999E-2</v>
      </c>
      <c r="I36" s="60">
        <f t="shared" si="1"/>
        <v>8.2861184416061939E-2</v>
      </c>
      <c r="J36" s="123">
        <f t="shared" si="1"/>
        <v>-5.7190999999999999E-2</v>
      </c>
      <c r="K36" s="60">
        <f t="shared" si="1"/>
        <v>0.18583208229284592</v>
      </c>
      <c r="L36" s="123">
        <v>-5.7190999999999999E-2</v>
      </c>
      <c r="M36" s="60">
        <f t="shared" si="1"/>
        <v>9.1264615039847466E-2</v>
      </c>
      <c r="N36" s="123">
        <f t="shared" si="1"/>
        <v>-5.7190999999999999E-2</v>
      </c>
      <c r="O36" s="60">
        <f t="shared" si="1"/>
        <v>0.416059138010134</v>
      </c>
      <c r="P36" s="123">
        <f t="shared" si="1"/>
        <v>-5.7190999999999999E-2</v>
      </c>
    </row>
    <row r="38" spans="1:16">
      <c r="A38" s="79" t="s">
        <v>1114</v>
      </c>
    </row>
    <row r="40" spans="1:16" ht="90">
      <c r="B40" s="137" t="s">
        <v>1116</v>
      </c>
      <c r="C40" s="137" t="s">
        <v>1120</v>
      </c>
      <c r="D40" s="137" t="s">
        <v>1136</v>
      </c>
      <c r="E40" s="137" t="s">
        <v>1118</v>
      </c>
      <c r="F40" s="137" t="s">
        <v>1110</v>
      </c>
      <c r="G40" s="137" t="s">
        <v>1133</v>
      </c>
      <c r="H40" s="137" t="s">
        <v>1134</v>
      </c>
      <c r="I40" s="137" t="s">
        <v>1135</v>
      </c>
      <c r="J40" s="137" t="s">
        <v>1119</v>
      </c>
      <c r="L40" s="137" t="s">
        <v>1137</v>
      </c>
      <c r="M40" s="137" t="s">
        <v>1101</v>
      </c>
      <c r="N40" s="140" t="s">
        <v>708</v>
      </c>
    </row>
    <row r="41" spans="1:16">
      <c r="A41" s="60">
        <v>2020</v>
      </c>
      <c r="B41" s="60">
        <f>Scenarios!G46</f>
        <v>40</v>
      </c>
      <c r="C41" s="60">
        <f>'Working overview'!F49</f>
        <v>0.50558715368797214</v>
      </c>
      <c r="D41" s="60">
        <f>C45*D45+E45*F45+G45*H45+I45*J45+K45*L45+M45*N45</f>
        <v>-0.49269441131034686</v>
      </c>
      <c r="E41" s="60">
        <f>'Working overview'!C49</f>
        <v>0.69307602793125556</v>
      </c>
      <c r="F41" s="60">
        <f>'Working overview'!C12</f>
        <v>14.179342218649923</v>
      </c>
      <c r="G41" s="123">
        <v>-0.41760352941176471</v>
      </c>
      <c r="H41" s="123">
        <v>0.85</v>
      </c>
      <c r="I41" s="123">
        <v>1</v>
      </c>
      <c r="J41" s="60">
        <f>C26</f>
        <v>0.46855936303006496</v>
      </c>
      <c r="L41" s="60">
        <f>B41*C41*D41</f>
        <v>-9.9639986020947706</v>
      </c>
      <c r="M41" s="60">
        <f>B41*E41*(F41/100)*G41*H41</f>
        <v>-1.395339985108021</v>
      </c>
      <c r="N41" s="134">
        <f>(M41+L41)*J41</f>
        <v>-5.3225244528625781</v>
      </c>
    </row>
    <row r="42" spans="1:16">
      <c r="A42" s="60">
        <v>2021</v>
      </c>
      <c r="B42" s="60">
        <f>Scenarios!H46-'Working scenario'!B41</f>
        <v>-33</v>
      </c>
      <c r="C42" s="60">
        <f>C41</f>
        <v>0.50558715368797214</v>
      </c>
      <c r="D42" s="60">
        <f>C46*D46+E46*F46+G46*H46+I46*J46+K46*L46+M46*N46</f>
        <v>-0.29845141622533256</v>
      </c>
      <c r="E42" s="60">
        <f>E41</f>
        <v>0.69307602793125556</v>
      </c>
      <c r="F42" s="60">
        <f>F41</f>
        <v>14.179342218649923</v>
      </c>
      <c r="G42" s="123">
        <f>G41*0.1</f>
        <v>-4.1760352941176471E-2</v>
      </c>
      <c r="H42" s="123">
        <f>H41</f>
        <v>0.85</v>
      </c>
      <c r="I42" s="123">
        <f>I41</f>
        <v>1</v>
      </c>
      <c r="J42" s="60">
        <f>J41</f>
        <v>0.46855936303006496</v>
      </c>
      <c r="L42" s="60">
        <f>B42*C42*D42</f>
        <v>4.9794756674358354</v>
      </c>
      <c r="M42" s="60">
        <f>B42*E42*(F42/100)*G42*H42+B41*E41*(F41/100)*G41*(I42-H42)</f>
        <v>-0.13112091918882735</v>
      </c>
      <c r="N42" s="134">
        <f>(M42+L42)*J42</f>
        <v>2.271742012582409</v>
      </c>
    </row>
    <row r="43" spans="1:16">
      <c r="B43" s="79" t="s">
        <v>1430</v>
      </c>
    </row>
    <row r="44" spans="1:16" ht="105">
      <c r="C44" s="137" t="s">
        <v>1121</v>
      </c>
      <c r="D44" s="137" t="s">
        <v>1122</v>
      </c>
      <c r="E44" s="137" t="s">
        <v>1123</v>
      </c>
      <c r="F44" s="137" t="s">
        <v>1128</v>
      </c>
      <c r="G44" s="137" t="s">
        <v>1124</v>
      </c>
      <c r="H44" s="137" t="s">
        <v>1130</v>
      </c>
      <c r="I44" s="137" t="s">
        <v>1125</v>
      </c>
      <c r="J44" s="137" t="s">
        <v>1129</v>
      </c>
      <c r="K44" s="137" t="s">
        <v>1126</v>
      </c>
      <c r="L44" s="137" t="s">
        <v>1131</v>
      </c>
      <c r="M44" s="137" t="s">
        <v>1127</v>
      </c>
      <c r="N44" s="137" t="s">
        <v>1132</v>
      </c>
    </row>
    <row r="45" spans="1:16">
      <c r="C45" s="60">
        <f>'Working overview'!D16</f>
        <v>8.8485764251063446E-3</v>
      </c>
      <c r="D45" s="123">
        <v>-0.35</v>
      </c>
      <c r="E45" s="60">
        <f>'Working overview'!D17</f>
        <v>7.5175949314511145E-2</v>
      </c>
      <c r="F45" s="123">
        <v>-0.24416499999999999</v>
      </c>
      <c r="G45" s="60">
        <f>'Working overview'!D18</f>
        <v>0.12414825196906362</v>
      </c>
      <c r="H45" s="123">
        <v>-0.47668500000000003</v>
      </c>
      <c r="I45" s="60">
        <f>'Working overview'!D19</f>
        <v>0.41073756981249365</v>
      </c>
      <c r="J45" s="123">
        <v>-0.77668499999999996</v>
      </c>
      <c r="K45" s="60">
        <f>'Working overview'!D20</f>
        <v>0.34359305457012873</v>
      </c>
      <c r="L45" s="123">
        <v>-0.24416499999999999</v>
      </c>
      <c r="M45" s="60">
        <f>'Working overview'!D21</f>
        <v>3.7496597908696527E-2</v>
      </c>
      <c r="N45" s="123">
        <v>-0.24416499999999999</v>
      </c>
    </row>
    <row r="46" spans="1:16">
      <c r="C46" s="60">
        <f>C45</f>
        <v>8.8485764251063446E-3</v>
      </c>
      <c r="D46" s="123">
        <f>D45*0.8</f>
        <v>-0.27999999999999997</v>
      </c>
      <c r="E46" s="60">
        <f>E45</f>
        <v>7.5175949314511145E-2</v>
      </c>
      <c r="F46" s="123">
        <f>F45*0.8</f>
        <v>-0.19533200000000001</v>
      </c>
      <c r="G46" s="60">
        <f>G45</f>
        <v>0.12414825196906362</v>
      </c>
      <c r="H46" s="123">
        <f>H45*0.8</f>
        <v>-0.38134800000000002</v>
      </c>
      <c r="I46" s="60">
        <f>I45</f>
        <v>0.41073756981249365</v>
      </c>
      <c r="J46" s="123">
        <f>0.5*J45</f>
        <v>-0.38834249999999998</v>
      </c>
      <c r="K46" s="60">
        <f>K45</f>
        <v>0.34359305457012873</v>
      </c>
      <c r="L46" s="123">
        <f>L45*0.8</f>
        <v>-0.19533200000000001</v>
      </c>
      <c r="M46" s="60">
        <f>M45</f>
        <v>3.7496597908696527E-2</v>
      </c>
      <c r="N46" s="123">
        <f>N45*0.8</f>
        <v>-0.19533200000000001</v>
      </c>
    </row>
    <row r="48" spans="1:16">
      <c r="A48" s="79" t="s">
        <v>1431</v>
      </c>
    </row>
    <row r="50" spans="1:14" ht="105">
      <c r="B50" s="137" t="s">
        <v>1432</v>
      </c>
      <c r="C50" s="137" t="s">
        <v>1433</v>
      </c>
      <c r="D50" s="137" t="s">
        <v>1434</v>
      </c>
      <c r="E50" s="137" t="s">
        <v>1435</v>
      </c>
      <c r="F50" s="137" t="s">
        <v>1330</v>
      </c>
      <c r="H50" s="140" t="s">
        <v>708</v>
      </c>
    </row>
    <row r="51" spans="1:14">
      <c r="A51" s="60">
        <v>2020</v>
      </c>
      <c r="B51" s="123">
        <v>1.5155E-2</v>
      </c>
      <c r="C51" s="60">
        <f>'Working overview'!$C$64</f>
        <v>49.222000000000001</v>
      </c>
      <c r="D51" s="60">
        <f>'Working overview'!$E$64</f>
        <v>47.763487963373223</v>
      </c>
      <c r="E51" s="60">
        <f>IF('Working overview'!$C$59&lt;&gt;"",'Working overview'!$C$59-'Working overview'!$E$59,0)</f>
        <v>5.0699415204678431</v>
      </c>
      <c r="F51" s="60">
        <f>C26</f>
        <v>0.46855936303006496</v>
      </c>
      <c r="H51" s="135">
        <f>B51*(C51-D51+E51)*F51</f>
        <v>4.6358660650498228E-2</v>
      </c>
    </row>
    <row r="52" spans="1:14">
      <c r="A52" s="60">
        <v>2021</v>
      </c>
      <c r="B52" s="123">
        <v>0</v>
      </c>
      <c r="C52" s="60">
        <f>C51</f>
        <v>49.222000000000001</v>
      </c>
      <c r="D52" s="60">
        <f>D51</f>
        <v>47.763487963373223</v>
      </c>
      <c r="E52" s="60">
        <f>E51</f>
        <v>5.0699415204678431</v>
      </c>
      <c r="F52" s="60">
        <f>F51</f>
        <v>0.46855936303006496</v>
      </c>
      <c r="H52" s="135">
        <f>B52*(C52-D52+E52)*F52</f>
        <v>0</v>
      </c>
    </row>
    <row r="54" spans="1:14">
      <c r="A54" s="79" t="s">
        <v>1436</v>
      </c>
    </row>
    <row r="56" spans="1:14">
      <c r="B56" s="79" t="s">
        <v>1331</v>
      </c>
    </row>
    <row r="57" spans="1:14">
      <c r="C57" s="251"/>
      <c r="D57" s="251"/>
      <c r="E57" s="252" t="s">
        <v>1190</v>
      </c>
      <c r="F57" s="252"/>
      <c r="G57" s="256" t="s">
        <v>1416</v>
      </c>
      <c r="H57" s="256"/>
      <c r="J57" s="79" t="s">
        <v>1437</v>
      </c>
      <c r="L57" s="79" t="s">
        <v>1330</v>
      </c>
      <c r="M57" s="254" t="s">
        <v>1438</v>
      </c>
      <c r="N57" s="254"/>
    </row>
    <row r="58" spans="1:14">
      <c r="C58" s="79"/>
      <c r="D58" s="79"/>
      <c r="E58" s="79">
        <v>2020</v>
      </c>
      <c r="F58" s="79">
        <v>2021</v>
      </c>
      <c r="G58" s="79">
        <v>2020</v>
      </c>
      <c r="H58" s="79">
        <v>2021</v>
      </c>
      <c r="I58" s="79"/>
      <c r="J58" s="79">
        <v>2020</v>
      </c>
      <c r="K58" s="79">
        <v>2021</v>
      </c>
      <c r="M58" s="141">
        <v>2020</v>
      </c>
      <c r="N58" s="141">
        <v>2021</v>
      </c>
    </row>
    <row r="59" spans="1:14">
      <c r="C59" s="168"/>
      <c r="D59" s="60" t="s">
        <v>1187</v>
      </c>
      <c r="E59" s="97">
        <f>Scenarios!G37</f>
        <v>5</v>
      </c>
      <c r="F59" s="97">
        <f>Scenarios!H37</f>
        <v>-2.5</v>
      </c>
      <c r="G59" s="85"/>
      <c r="I59" s="79"/>
      <c r="J59" s="142">
        <f>SUM(J60:J66)</f>
        <v>2</v>
      </c>
      <c r="K59" s="142">
        <f>SUM(K60:K66)</f>
        <v>-0.9</v>
      </c>
      <c r="L59" s="60">
        <f>C26</f>
        <v>0.46855936303006496</v>
      </c>
      <c r="M59" s="143">
        <f>J59*L59</f>
        <v>0.93711872606012991</v>
      </c>
      <c r="N59" s="143">
        <f>K59*L59</f>
        <v>-0.42170342672705846</v>
      </c>
    </row>
    <row r="60" spans="1:14">
      <c r="C60" s="168"/>
      <c r="D60" s="98" t="s">
        <v>1324</v>
      </c>
      <c r="E60" s="97">
        <f>Scenarios!G38</f>
        <v>1</v>
      </c>
      <c r="F60" s="97">
        <f>Scenarios!H38</f>
        <v>-0.5</v>
      </c>
      <c r="G60" s="139">
        <v>0.5</v>
      </c>
      <c r="H60" s="123">
        <v>0.5</v>
      </c>
      <c r="I60" s="79"/>
      <c r="J60" s="142">
        <f>E60*G60</f>
        <v>0.5</v>
      </c>
      <c r="K60" s="142">
        <f>F60*H60</f>
        <v>-0.25</v>
      </c>
    </row>
    <row r="61" spans="1:14">
      <c r="C61" s="168"/>
      <c r="D61" s="98" t="s">
        <v>1325</v>
      </c>
      <c r="E61" s="97">
        <f>Scenarios!G39</f>
        <v>1</v>
      </c>
      <c r="F61" s="97">
        <f>Scenarios!H39</f>
        <v>-0.5</v>
      </c>
      <c r="G61" s="139">
        <v>0.3</v>
      </c>
      <c r="H61" s="123">
        <v>0.3</v>
      </c>
      <c r="I61" s="79"/>
      <c r="J61" s="142">
        <f t="shared" ref="J61:K66" si="2">E61*G61</f>
        <v>0.3</v>
      </c>
      <c r="K61" s="142">
        <f t="shared" si="2"/>
        <v>-0.15</v>
      </c>
    </row>
    <row r="62" spans="1:14">
      <c r="C62" s="168"/>
      <c r="D62" s="98" t="s">
        <v>1326</v>
      </c>
      <c r="E62" s="97">
        <f>Scenarios!G40</f>
        <v>1</v>
      </c>
      <c r="F62" s="97">
        <f>Scenarios!H40</f>
        <v>-0.5</v>
      </c>
      <c r="G62" s="139">
        <v>0</v>
      </c>
      <c r="H62" s="123">
        <v>0.1</v>
      </c>
      <c r="I62" s="79"/>
      <c r="J62" s="142">
        <f t="shared" si="2"/>
        <v>0</v>
      </c>
      <c r="K62" s="142">
        <f>E62*H62</f>
        <v>0.1</v>
      </c>
    </row>
    <row r="63" spans="1:14">
      <c r="C63" s="168"/>
      <c r="D63" s="98" t="s">
        <v>1327</v>
      </c>
      <c r="E63" s="97">
        <f>Scenarios!G41</f>
        <v>1</v>
      </c>
      <c r="F63" s="97">
        <f>Scenarios!H41</f>
        <v>-0.5</v>
      </c>
      <c r="G63" s="139">
        <v>0.7</v>
      </c>
      <c r="H63" s="123">
        <v>0.7</v>
      </c>
      <c r="I63" s="79"/>
      <c r="J63" s="142">
        <f t="shared" si="2"/>
        <v>0.7</v>
      </c>
      <c r="K63" s="142">
        <f t="shared" si="2"/>
        <v>-0.35</v>
      </c>
    </row>
    <row r="64" spans="1:14">
      <c r="C64" s="168"/>
      <c r="D64" s="98" t="s">
        <v>1107</v>
      </c>
      <c r="E64" s="97">
        <f>Scenarios!G42</f>
        <v>1</v>
      </c>
      <c r="F64" s="97">
        <f>Scenarios!H42</f>
        <v>-0.5</v>
      </c>
      <c r="G64" s="139">
        <v>0.5</v>
      </c>
      <c r="H64" s="123">
        <v>0.5</v>
      </c>
      <c r="I64" s="79"/>
      <c r="J64" s="142">
        <f t="shared" si="2"/>
        <v>0.5</v>
      </c>
      <c r="K64" s="142">
        <f t="shared" si="2"/>
        <v>-0.25</v>
      </c>
    </row>
    <row r="65" spans="1:16384">
      <c r="I65" s="79"/>
      <c r="J65" s="98"/>
    </row>
    <row r="66" spans="1:16384">
      <c r="D66" s="94" t="s">
        <v>1082</v>
      </c>
      <c r="E66" s="162">
        <f>Scenarios!G43-Scenarios!B43</f>
        <v>0</v>
      </c>
      <c r="F66" s="162">
        <f>Scenarios!H43-Scenarios!G43</f>
        <v>0</v>
      </c>
      <c r="G66" s="139">
        <v>0.5</v>
      </c>
      <c r="H66" s="139">
        <v>0.5</v>
      </c>
      <c r="J66" s="142">
        <f t="shared" si="2"/>
        <v>0</v>
      </c>
      <c r="K66" s="142">
        <f t="shared" si="2"/>
        <v>0</v>
      </c>
    </row>
    <row r="67" spans="1:16384">
      <c r="B67" s="79" t="s">
        <v>1439</v>
      </c>
      <c r="K67" s="85"/>
    </row>
    <row r="68" spans="1:16384" ht="75">
      <c r="C68" s="137" t="s">
        <v>1440</v>
      </c>
      <c r="D68" s="137" t="s">
        <v>1441</v>
      </c>
      <c r="E68" s="137" t="s">
        <v>1446</v>
      </c>
      <c r="F68" s="137" t="s">
        <v>1442</v>
      </c>
      <c r="G68" s="137" t="s">
        <v>1443</v>
      </c>
      <c r="H68" s="137" t="s">
        <v>1444</v>
      </c>
      <c r="I68" s="137" t="s">
        <v>1445</v>
      </c>
      <c r="J68" s="137" t="s">
        <v>1330</v>
      </c>
      <c r="K68" s="137" t="s">
        <v>1473</v>
      </c>
      <c r="L68" s="140" t="s">
        <v>1448</v>
      </c>
      <c r="M68" s="79"/>
    </row>
    <row r="69" spans="1:16384">
      <c r="B69" s="60">
        <v>2020</v>
      </c>
      <c r="C69" s="179">
        <v>-3.0999999999999999E-3</v>
      </c>
      <c r="D69" s="142">
        <f>Scenarios!G44</f>
        <v>-100</v>
      </c>
      <c r="E69" s="142">
        <f>D69*C69</f>
        <v>0.31</v>
      </c>
      <c r="F69" s="178">
        <v>-0.05</v>
      </c>
      <c r="G69" s="142">
        <f>F69*D69</f>
        <v>5</v>
      </c>
      <c r="H69" s="142">
        <f>'Working overview'!H78</f>
        <v>6.3977746870653718</v>
      </c>
      <c r="I69" s="142">
        <f>-C69*(G69-H69)*(-1/F69)</f>
        <v>-8.6662030598053039E-2</v>
      </c>
      <c r="J69" s="60">
        <f>C26</f>
        <v>0.46855936303006496</v>
      </c>
      <c r="L69" s="135">
        <f>(E69+I69)*J69</f>
        <v>0.1046470966834044</v>
      </c>
    </row>
    <row r="70" spans="1:16384">
      <c r="A70" s="169"/>
      <c r="B70" s="60">
        <v>2021</v>
      </c>
      <c r="C70" s="179">
        <f>C69</f>
        <v>-3.0999999999999999E-3</v>
      </c>
      <c r="D70" s="142">
        <f>Scenarios!H44</f>
        <v>0</v>
      </c>
      <c r="E70" s="142">
        <f>D70*C70</f>
        <v>0</v>
      </c>
      <c r="F70" s="178">
        <v>-0.05</v>
      </c>
      <c r="G70" s="142">
        <f>F70*D70</f>
        <v>0</v>
      </c>
      <c r="H70" s="142">
        <f>G70</f>
        <v>0</v>
      </c>
      <c r="I70" s="142">
        <f>-C70*(G70-H70)*(-1/F70)</f>
        <v>0</v>
      </c>
      <c r="J70" s="60">
        <f>J69</f>
        <v>0.46855936303006496</v>
      </c>
      <c r="K70" s="123">
        <v>-0.5</v>
      </c>
      <c r="L70" s="135">
        <f>K70*L69+(E70+I70)*J70</f>
        <v>-5.2323548341702199E-2</v>
      </c>
      <c r="M70" s="169"/>
      <c r="N70" s="169"/>
      <c r="O70" s="169"/>
      <c r="P70" s="169"/>
      <c r="Q70" s="169"/>
      <c r="R70" s="169"/>
      <c r="S70" s="169"/>
      <c r="T70" s="169"/>
      <c r="U70" s="169"/>
      <c r="V70" s="169"/>
      <c r="W70" s="169"/>
      <c r="X70" s="169"/>
      <c r="Y70" s="169"/>
      <c r="Z70" s="169"/>
      <c r="AA70" s="169"/>
      <c r="AB70" s="169"/>
      <c r="AC70" s="169"/>
      <c r="AD70" s="169"/>
      <c r="AE70" s="169"/>
      <c r="AF70" s="169"/>
      <c r="AG70" s="169"/>
      <c r="AH70" s="169"/>
      <c r="AI70" s="169"/>
      <c r="AJ70" s="169"/>
      <c r="AK70" s="169"/>
      <c r="AL70" s="169"/>
      <c r="AM70" s="169"/>
      <c r="AN70" s="169"/>
      <c r="AO70" s="169"/>
      <c r="AP70" s="169"/>
      <c r="AQ70" s="169"/>
      <c r="AR70" s="169"/>
      <c r="AS70" s="169"/>
      <c r="AT70" s="169"/>
      <c r="AU70" s="169"/>
      <c r="AV70" s="169"/>
      <c r="AW70" s="169"/>
      <c r="AX70" s="169"/>
      <c r="AY70" s="169"/>
      <c r="AZ70" s="169"/>
      <c r="BA70" s="169"/>
      <c r="BB70" s="169"/>
      <c r="BC70" s="169"/>
      <c r="BD70" s="169"/>
      <c r="BE70" s="169"/>
      <c r="BF70" s="169"/>
      <c r="BG70" s="169"/>
      <c r="BH70" s="169"/>
      <c r="BI70" s="169"/>
      <c r="BJ70" s="169"/>
      <c r="BK70" s="169"/>
      <c r="BL70" s="169"/>
      <c r="BM70" s="169"/>
      <c r="BN70" s="169"/>
      <c r="BO70" s="169"/>
      <c r="BP70" s="169"/>
      <c r="BQ70" s="169"/>
      <c r="BR70" s="169"/>
      <c r="BS70" s="169"/>
      <c r="BT70" s="169"/>
      <c r="BU70" s="169"/>
      <c r="BV70" s="169"/>
      <c r="BW70" s="169"/>
      <c r="BX70" s="169"/>
      <c r="BY70" s="169"/>
      <c r="BZ70" s="169"/>
      <c r="CA70" s="169"/>
      <c r="CB70" s="169"/>
      <c r="CC70" s="169"/>
      <c r="CD70" s="169"/>
      <c r="CE70" s="169"/>
      <c r="CF70" s="169"/>
      <c r="CG70" s="169"/>
      <c r="CH70" s="169"/>
      <c r="CI70" s="169"/>
      <c r="CJ70" s="169"/>
      <c r="CK70" s="169"/>
      <c r="CL70" s="169"/>
      <c r="CM70" s="169"/>
      <c r="CN70" s="169"/>
      <c r="CO70" s="169"/>
      <c r="CP70" s="169"/>
      <c r="CQ70" s="169"/>
      <c r="CR70" s="169"/>
      <c r="CS70" s="169"/>
      <c r="CT70" s="169"/>
      <c r="CU70" s="169"/>
      <c r="CV70" s="169"/>
      <c r="CW70" s="169"/>
      <c r="CX70" s="169"/>
      <c r="CY70" s="169"/>
      <c r="CZ70" s="169"/>
      <c r="DA70" s="169"/>
      <c r="DB70" s="169"/>
      <c r="DC70" s="169"/>
      <c r="DD70" s="169"/>
      <c r="DE70" s="169"/>
      <c r="DF70" s="169"/>
      <c r="DG70" s="169"/>
      <c r="DH70" s="169"/>
      <c r="DI70" s="169"/>
      <c r="DJ70" s="169"/>
      <c r="DK70" s="169"/>
      <c r="DL70" s="169"/>
      <c r="DM70" s="169"/>
      <c r="DN70" s="169"/>
      <c r="DO70" s="169"/>
      <c r="DP70" s="169"/>
      <c r="DQ70" s="169"/>
      <c r="DR70" s="169"/>
      <c r="DS70" s="169"/>
      <c r="DT70" s="169"/>
      <c r="DU70" s="169"/>
      <c r="DV70" s="169"/>
      <c r="DW70" s="169"/>
      <c r="DX70" s="169"/>
      <c r="DY70" s="169"/>
      <c r="DZ70" s="169"/>
      <c r="EA70" s="169"/>
      <c r="EB70" s="169"/>
      <c r="EC70" s="169"/>
      <c r="ED70" s="169"/>
      <c r="EE70" s="169"/>
      <c r="EF70" s="169"/>
      <c r="EG70" s="169"/>
      <c r="EH70" s="169"/>
      <c r="EI70" s="169"/>
      <c r="EJ70" s="169"/>
      <c r="EK70" s="169"/>
      <c r="EL70" s="169"/>
      <c r="EM70" s="169"/>
      <c r="EN70" s="169"/>
      <c r="EO70" s="169"/>
      <c r="EP70" s="169"/>
      <c r="EQ70" s="169"/>
      <c r="ER70" s="169"/>
      <c r="ES70" s="169"/>
      <c r="ET70" s="169"/>
      <c r="EU70" s="169"/>
      <c r="EV70" s="169"/>
      <c r="EW70" s="169"/>
      <c r="EX70" s="169"/>
      <c r="EY70" s="169"/>
      <c r="EZ70" s="169"/>
      <c r="FA70" s="169"/>
      <c r="FB70" s="169"/>
      <c r="FC70" s="169"/>
      <c r="FD70" s="169"/>
      <c r="FE70" s="169"/>
      <c r="FF70" s="169"/>
      <c r="FG70" s="169"/>
      <c r="FH70" s="169"/>
      <c r="FI70" s="169"/>
      <c r="FJ70" s="169"/>
      <c r="FK70" s="169"/>
      <c r="FL70" s="169"/>
      <c r="FM70" s="169"/>
      <c r="FN70" s="169"/>
      <c r="FO70" s="169"/>
      <c r="FP70" s="169"/>
      <c r="FQ70" s="169"/>
      <c r="FR70" s="169"/>
      <c r="FS70" s="169"/>
      <c r="FT70" s="169"/>
      <c r="FU70" s="169"/>
      <c r="FV70" s="169"/>
      <c r="FW70" s="169"/>
      <c r="FX70" s="169"/>
      <c r="FY70" s="169"/>
      <c r="FZ70" s="169"/>
      <c r="GA70" s="169"/>
      <c r="GB70" s="169"/>
      <c r="GC70" s="169"/>
      <c r="GD70" s="169"/>
      <c r="GE70" s="169"/>
      <c r="GF70" s="169"/>
      <c r="GG70" s="169"/>
      <c r="GH70" s="169"/>
      <c r="GI70" s="169"/>
      <c r="GJ70" s="169"/>
      <c r="GK70" s="169"/>
      <c r="GL70" s="169"/>
      <c r="GM70" s="169"/>
      <c r="GN70" s="169"/>
      <c r="GO70" s="169"/>
      <c r="GP70" s="169"/>
      <c r="GQ70" s="169"/>
      <c r="GR70" s="169"/>
      <c r="GS70" s="169"/>
      <c r="GT70" s="169"/>
      <c r="GU70" s="169"/>
      <c r="GV70" s="169"/>
      <c r="GW70" s="169"/>
      <c r="GX70" s="169"/>
      <c r="GY70" s="169"/>
      <c r="GZ70" s="169"/>
      <c r="HA70" s="169"/>
      <c r="HB70" s="169"/>
      <c r="HC70" s="169"/>
      <c r="HD70" s="169"/>
      <c r="HE70" s="169"/>
      <c r="HF70" s="169"/>
      <c r="HG70" s="169"/>
      <c r="HH70" s="169"/>
      <c r="HI70" s="169"/>
      <c r="HJ70" s="169"/>
      <c r="HK70" s="169"/>
      <c r="HL70" s="169"/>
      <c r="HM70" s="169"/>
      <c r="HN70" s="169"/>
      <c r="HO70" s="169"/>
      <c r="HP70" s="169"/>
      <c r="HQ70" s="169"/>
      <c r="HR70" s="169"/>
      <c r="HS70" s="169"/>
      <c r="HT70" s="169"/>
      <c r="HU70" s="169"/>
      <c r="HV70" s="169"/>
      <c r="HW70" s="169"/>
      <c r="HX70" s="169"/>
      <c r="HY70" s="169"/>
      <c r="HZ70" s="169"/>
      <c r="IA70" s="169"/>
      <c r="IB70" s="169"/>
      <c r="IC70" s="169"/>
      <c r="ID70" s="169"/>
      <c r="IE70" s="169"/>
      <c r="IF70" s="169"/>
      <c r="IG70" s="169"/>
      <c r="IH70" s="169"/>
      <c r="II70" s="169"/>
      <c r="IJ70" s="169"/>
      <c r="IK70" s="169"/>
      <c r="IL70" s="169"/>
      <c r="IM70" s="169"/>
      <c r="IN70" s="169"/>
      <c r="IO70" s="169"/>
      <c r="IP70" s="169"/>
      <c r="IQ70" s="169"/>
      <c r="IR70" s="169"/>
      <c r="IS70" s="169"/>
      <c r="IT70" s="169"/>
      <c r="IU70" s="169"/>
      <c r="IV70" s="169"/>
      <c r="IW70" s="169"/>
      <c r="IX70" s="169"/>
      <c r="IY70" s="169"/>
      <c r="IZ70" s="169"/>
      <c r="JA70" s="169"/>
      <c r="JB70" s="169"/>
      <c r="JC70" s="169"/>
      <c r="JD70" s="169"/>
      <c r="JE70" s="169"/>
      <c r="JF70" s="169"/>
      <c r="JG70" s="169"/>
      <c r="JH70" s="169"/>
      <c r="JI70" s="169"/>
      <c r="JJ70" s="169"/>
      <c r="JK70" s="169"/>
      <c r="JL70" s="169"/>
      <c r="JM70" s="169"/>
      <c r="JN70" s="169"/>
      <c r="JO70" s="169"/>
      <c r="JP70" s="169"/>
      <c r="JQ70" s="169"/>
      <c r="JR70" s="169"/>
      <c r="JS70" s="169"/>
      <c r="JT70" s="169"/>
      <c r="JU70" s="169"/>
      <c r="JV70" s="169"/>
      <c r="JW70" s="169"/>
      <c r="JX70" s="169"/>
      <c r="JY70" s="169"/>
      <c r="JZ70" s="169"/>
      <c r="KA70" s="169"/>
      <c r="KB70" s="169"/>
      <c r="KC70" s="169"/>
      <c r="KD70" s="169"/>
      <c r="KE70" s="169"/>
      <c r="KF70" s="169"/>
      <c r="KG70" s="169"/>
      <c r="KH70" s="169"/>
      <c r="KI70" s="169"/>
      <c r="KJ70" s="169"/>
      <c r="KK70" s="169"/>
      <c r="KL70" s="169"/>
      <c r="KM70" s="169"/>
      <c r="KN70" s="169"/>
      <c r="KO70" s="169"/>
      <c r="KP70" s="169"/>
      <c r="KQ70" s="169"/>
      <c r="KR70" s="169"/>
      <c r="KS70" s="169"/>
      <c r="KT70" s="169"/>
      <c r="KU70" s="169"/>
      <c r="KV70" s="169"/>
      <c r="KW70" s="169"/>
      <c r="KX70" s="169"/>
      <c r="KY70" s="169"/>
      <c r="KZ70" s="169"/>
      <c r="LA70" s="169"/>
      <c r="LB70" s="169"/>
      <c r="LC70" s="169"/>
      <c r="LD70" s="169"/>
      <c r="LE70" s="169"/>
      <c r="LF70" s="169"/>
      <c r="LG70" s="169"/>
      <c r="LH70" s="169"/>
      <c r="LI70" s="169"/>
      <c r="LJ70" s="169"/>
      <c r="LK70" s="169"/>
      <c r="LL70" s="169"/>
      <c r="LM70" s="169"/>
      <c r="LN70" s="169"/>
      <c r="LO70" s="169"/>
      <c r="LP70" s="169"/>
      <c r="LQ70" s="169"/>
      <c r="LR70" s="169"/>
      <c r="LS70" s="169"/>
      <c r="LT70" s="169"/>
      <c r="LU70" s="169"/>
      <c r="LV70" s="169"/>
      <c r="LW70" s="169"/>
      <c r="LX70" s="169"/>
      <c r="LY70" s="169"/>
      <c r="LZ70" s="169"/>
      <c r="MA70" s="169"/>
      <c r="MB70" s="169"/>
      <c r="MC70" s="169"/>
      <c r="MD70" s="169"/>
      <c r="ME70" s="169"/>
      <c r="MF70" s="169"/>
      <c r="MG70" s="169"/>
      <c r="MH70" s="169"/>
      <c r="MI70" s="169"/>
      <c r="MJ70" s="169"/>
      <c r="MK70" s="169"/>
      <c r="ML70" s="169"/>
      <c r="MM70" s="169"/>
      <c r="MN70" s="169"/>
      <c r="MO70" s="169"/>
      <c r="MP70" s="169"/>
      <c r="MQ70" s="169"/>
      <c r="MR70" s="169"/>
      <c r="MS70" s="169"/>
      <c r="MT70" s="169"/>
      <c r="MU70" s="169"/>
      <c r="MV70" s="169"/>
      <c r="MW70" s="169"/>
      <c r="MX70" s="169"/>
      <c r="MY70" s="169"/>
      <c r="MZ70" s="169"/>
      <c r="NA70" s="169"/>
      <c r="NB70" s="169"/>
      <c r="NC70" s="169"/>
      <c r="ND70" s="169"/>
      <c r="NE70" s="169"/>
      <c r="NF70" s="169"/>
      <c r="NG70" s="169"/>
      <c r="NH70" s="169"/>
      <c r="NI70" s="169"/>
      <c r="NJ70" s="169"/>
      <c r="NK70" s="169"/>
      <c r="NL70" s="169"/>
      <c r="NM70" s="169"/>
      <c r="NN70" s="169"/>
      <c r="NO70" s="169"/>
      <c r="NP70" s="169"/>
      <c r="NQ70" s="169"/>
      <c r="NR70" s="169"/>
      <c r="NS70" s="169"/>
      <c r="NT70" s="169"/>
      <c r="NU70" s="169"/>
      <c r="NV70" s="169"/>
      <c r="NW70" s="169"/>
      <c r="NX70" s="169"/>
      <c r="NY70" s="169"/>
      <c r="NZ70" s="169"/>
      <c r="OA70" s="169"/>
      <c r="OB70" s="169"/>
      <c r="OC70" s="169"/>
      <c r="OD70" s="169"/>
      <c r="OE70" s="169"/>
      <c r="OF70" s="169"/>
      <c r="OG70" s="169"/>
      <c r="OH70" s="169"/>
      <c r="OI70" s="169"/>
      <c r="OJ70" s="169"/>
      <c r="OK70" s="169"/>
      <c r="OL70" s="169"/>
      <c r="OM70" s="169"/>
      <c r="ON70" s="169"/>
      <c r="OO70" s="169"/>
      <c r="OP70" s="169"/>
      <c r="OQ70" s="169"/>
      <c r="OR70" s="169"/>
      <c r="OS70" s="169"/>
      <c r="OT70" s="169"/>
      <c r="OU70" s="169"/>
      <c r="OV70" s="169"/>
      <c r="OW70" s="169"/>
      <c r="OX70" s="169"/>
      <c r="OY70" s="169"/>
      <c r="OZ70" s="169"/>
      <c r="PA70" s="169"/>
      <c r="PB70" s="169"/>
      <c r="PC70" s="169"/>
      <c r="PD70" s="169"/>
      <c r="PE70" s="169"/>
      <c r="PF70" s="169"/>
      <c r="PG70" s="169"/>
      <c r="PH70" s="169"/>
      <c r="PI70" s="169"/>
      <c r="PJ70" s="169"/>
      <c r="PK70" s="169"/>
      <c r="PL70" s="169"/>
      <c r="PM70" s="169"/>
      <c r="PN70" s="169"/>
      <c r="PO70" s="169"/>
      <c r="PP70" s="169"/>
      <c r="PQ70" s="169"/>
      <c r="PR70" s="169"/>
      <c r="PS70" s="169"/>
      <c r="PT70" s="169"/>
      <c r="PU70" s="169"/>
      <c r="PV70" s="169"/>
      <c r="PW70" s="169"/>
      <c r="PX70" s="169"/>
      <c r="PY70" s="169"/>
      <c r="PZ70" s="169"/>
      <c r="QA70" s="169"/>
      <c r="QB70" s="169"/>
      <c r="QC70" s="169"/>
      <c r="QD70" s="169"/>
      <c r="QE70" s="169"/>
      <c r="QF70" s="169"/>
      <c r="QG70" s="169"/>
      <c r="QH70" s="169"/>
      <c r="QI70" s="169"/>
      <c r="QJ70" s="169"/>
      <c r="QK70" s="169"/>
      <c r="QL70" s="169"/>
      <c r="QM70" s="169"/>
      <c r="QN70" s="169"/>
      <c r="QO70" s="169"/>
      <c r="QP70" s="169"/>
      <c r="QQ70" s="169"/>
      <c r="QR70" s="169"/>
      <c r="QS70" s="169"/>
      <c r="QT70" s="169"/>
      <c r="QU70" s="169"/>
      <c r="QV70" s="169"/>
      <c r="QW70" s="169"/>
      <c r="QX70" s="169"/>
      <c r="QY70" s="169"/>
      <c r="QZ70" s="169"/>
      <c r="RA70" s="169"/>
      <c r="RB70" s="169"/>
      <c r="RC70" s="169"/>
      <c r="RD70" s="169"/>
      <c r="RE70" s="169"/>
      <c r="RF70" s="169"/>
      <c r="RG70" s="169"/>
      <c r="RH70" s="169"/>
      <c r="RI70" s="169"/>
      <c r="RJ70" s="169"/>
      <c r="RK70" s="169"/>
      <c r="RL70" s="169"/>
      <c r="RM70" s="169"/>
      <c r="RN70" s="169"/>
      <c r="RO70" s="169"/>
      <c r="RP70" s="169"/>
      <c r="RQ70" s="169"/>
      <c r="RR70" s="169"/>
      <c r="RS70" s="169"/>
      <c r="RT70" s="169"/>
      <c r="RU70" s="169"/>
      <c r="RV70" s="169"/>
      <c r="RW70" s="169"/>
      <c r="RX70" s="169"/>
      <c r="RY70" s="169"/>
      <c r="RZ70" s="169"/>
      <c r="SA70" s="169"/>
      <c r="SB70" s="169"/>
      <c r="SC70" s="169"/>
      <c r="SD70" s="169"/>
      <c r="SE70" s="169"/>
      <c r="SF70" s="169"/>
      <c r="SG70" s="169"/>
      <c r="SH70" s="169"/>
      <c r="SI70" s="169"/>
      <c r="SJ70" s="169"/>
      <c r="SK70" s="169"/>
      <c r="SL70" s="169"/>
      <c r="SM70" s="169"/>
      <c r="SN70" s="169"/>
      <c r="SO70" s="169"/>
      <c r="SP70" s="169"/>
      <c r="SQ70" s="169"/>
      <c r="SR70" s="169"/>
      <c r="SS70" s="169"/>
      <c r="ST70" s="169"/>
      <c r="SU70" s="169"/>
      <c r="SV70" s="169"/>
      <c r="SW70" s="169"/>
      <c r="SX70" s="169"/>
      <c r="SY70" s="169"/>
      <c r="SZ70" s="169"/>
      <c r="TA70" s="169"/>
      <c r="TB70" s="169"/>
      <c r="TC70" s="169"/>
      <c r="TD70" s="169"/>
      <c r="TE70" s="169"/>
      <c r="TF70" s="169"/>
      <c r="TG70" s="169"/>
      <c r="TH70" s="169"/>
      <c r="TI70" s="169"/>
      <c r="TJ70" s="169"/>
      <c r="TK70" s="169"/>
      <c r="TL70" s="169"/>
      <c r="TM70" s="169"/>
      <c r="TN70" s="169"/>
      <c r="TO70" s="169"/>
      <c r="TP70" s="169"/>
      <c r="TQ70" s="169"/>
      <c r="TR70" s="169"/>
      <c r="TS70" s="169"/>
      <c r="TT70" s="169"/>
      <c r="TU70" s="169"/>
      <c r="TV70" s="169"/>
      <c r="TW70" s="169"/>
      <c r="TX70" s="169"/>
      <c r="TY70" s="169"/>
      <c r="TZ70" s="169"/>
      <c r="UA70" s="169"/>
      <c r="UB70" s="169"/>
      <c r="UC70" s="169"/>
      <c r="UD70" s="169"/>
      <c r="UE70" s="169"/>
      <c r="UF70" s="169"/>
      <c r="UG70" s="169"/>
      <c r="UH70" s="169"/>
      <c r="UI70" s="169"/>
      <c r="UJ70" s="169"/>
      <c r="UK70" s="169"/>
      <c r="UL70" s="169"/>
      <c r="UM70" s="169"/>
      <c r="UN70" s="169"/>
      <c r="UO70" s="169"/>
      <c r="UP70" s="169"/>
      <c r="UQ70" s="169"/>
      <c r="UR70" s="169"/>
      <c r="US70" s="169"/>
      <c r="UT70" s="169"/>
      <c r="UU70" s="169"/>
      <c r="UV70" s="169"/>
      <c r="UW70" s="169"/>
      <c r="UX70" s="169"/>
      <c r="UY70" s="169"/>
      <c r="UZ70" s="169"/>
      <c r="VA70" s="169"/>
      <c r="VB70" s="169"/>
      <c r="VC70" s="169"/>
      <c r="VD70" s="169"/>
      <c r="VE70" s="169"/>
      <c r="VF70" s="169"/>
      <c r="VG70" s="169"/>
      <c r="VH70" s="169"/>
      <c r="VI70" s="169"/>
      <c r="VJ70" s="169"/>
      <c r="VK70" s="169"/>
      <c r="VL70" s="169"/>
      <c r="VM70" s="169"/>
      <c r="VN70" s="169"/>
      <c r="VO70" s="169"/>
      <c r="VP70" s="169"/>
      <c r="VQ70" s="169"/>
      <c r="VR70" s="169"/>
      <c r="VS70" s="169"/>
      <c r="VT70" s="169"/>
      <c r="VU70" s="169"/>
      <c r="VV70" s="169"/>
      <c r="VW70" s="169"/>
      <c r="VX70" s="169"/>
      <c r="VY70" s="169"/>
      <c r="VZ70" s="169"/>
      <c r="WA70" s="169"/>
      <c r="WB70" s="169"/>
      <c r="WC70" s="169"/>
      <c r="WD70" s="169"/>
      <c r="WE70" s="169"/>
      <c r="WF70" s="169"/>
      <c r="WG70" s="169"/>
      <c r="WH70" s="169"/>
      <c r="WI70" s="169"/>
      <c r="WJ70" s="169"/>
      <c r="WK70" s="169"/>
      <c r="WL70" s="169"/>
      <c r="WM70" s="169"/>
      <c r="WN70" s="169"/>
      <c r="WO70" s="169"/>
      <c r="WP70" s="169"/>
      <c r="WQ70" s="169"/>
      <c r="WR70" s="169"/>
      <c r="WS70" s="169"/>
      <c r="WT70" s="169"/>
      <c r="WU70" s="169"/>
      <c r="WV70" s="169"/>
      <c r="WW70" s="169"/>
      <c r="WX70" s="169"/>
      <c r="WY70" s="169"/>
      <c r="WZ70" s="169"/>
      <c r="XA70" s="169"/>
      <c r="XB70" s="169"/>
      <c r="XC70" s="169"/>
      <c r="XD70" s="169"/>
      <c r="XE70" s="169"/>
      <c r="XF70" s="169"/>
      <c r="XG70" s="169"/>
      <c r="XH70" s="169"/>
      <c r="XI70" s="169"/>
      <c r="XJ70" s="169"/>
      <c r="XK70" s="169"/>
      <c r="XL70" s="169"/>
      <c r="XM70" s="169"/>
      <c r="XN70" s="169"/>
      <c r="XO70" s="169"/>
      <c r="XP70" s="169"/>
      <c r="XQ70" s="169"/>
      <c r="XR70" s="169"/>
      <c r="XS70" s="169"/>
      <c r="XT70" s="169"/>
      <c r="XU70" s="169"/>
      <c r="XV70" s="169"/>
      <c r="XW70" s="169"/>
      <c r="XX70" s="169"/>
      <c r="XY70" s="169"/>
      <c r="XZ70" s="169"/>
      <c r="YA70" s="169"/>
      <c r="YB70" s="169"/>
      <c r="YC70" s="169"/>
      <c r="YD70" s="169"/>
      <c r="YE70" s="169"/>
      <c r="YF70" s="169"/>
      <c r="YG70" s="169"/>
      <c r="YH70" s="169"/>
      <c r="YI70" s="169"/>
      <c r="YJ70" s="169"/>
      <c r="YK70" s="169"/>
      <c r="YL70" s="169"/>
      <c r="YM70" s="169"/>
      <c r="YN70" s="169"/>
      <c r="YO70" s="169"/>
      <c r="YP70" s="169"/>
      <c r="YQ70" s="169"/>
      <c r="YR70" s="169"/>
      <c r="YS70" s="169"/>
      <c r="YT70" s="169"/>
      <c r="YU70" s="169"/>
      <c r="YV70" s="169"/>
      <c r="YW70" s="169"/>
      <c r="YX70" s="169"/>
      <c r="YY70" s="169"/>
      <c r="YZ70" s="169"/>
      <c r="ZA70" s="169"/>
      <c r="ZB70" s="169"/>
      <c r="ZC70" s="169"/>
      <c r="ZD70" s="169"/>
      <c r="ZE70" s="169"/>
      <c r="ZF70" s="169"/>
      <c r="ZG70" s="169"/>
      <c r="ZH70" s="169"/>
      <c r="ZI70" s="169"/>
      <c r="ZJ70" s="169"/>
      <c r="ZK70" s="169"/>
      <c r="ZL70" s="169"/>
      <c r="ZM70" s="169"/>
      <c r="ZN70" s="169"/>
      <c r="ZO70" s="169"/>
      <c r="ZP70" s="169"/>
      <c r="ZQ70" s="169"/>
      <c r="ZR70" s="169"/>
      <c r="ZS70" s="169"/>
      <c r="ZT70" s="169"/>
      <c r="ZU70" s="169"/>
      <c r="ZV70" s="169"/>
      <c r="ZW70" s="169"/>
      <c r="ZX70" s="169"/>
      <c r="ZY70" s="169"/>
      <c r="ZZ70" s="169"/>
      <c r="AAA70" s="169"/>
      <c r="AAB70" s="169"/>
      <c r="AAC70" s="169"/>
      <c r="AAD70" s="169"/>
      <c r="AAE70" s="169"/>
      <c r="AAF70" s="169"/>
      <c r="AAG70" s="169"/>
      <c r="AAH70" s="169"/>
      <c r="AAI70" s="169"/>
      <c r="AAJ70" s="169"/>
      <c r="AAK70" s="169"/>
      <c r="AAL70" s="169"/>
      <c r="AAM70" s="169"/>
      <c r="AAN70" s="169"/>
      <c r="AAO70" s="169"/>
      <c r="AAP70" s="169"/>
      <c r="AAQ70" s="169"/>
      <c r="AAR70" s="169"/>
      <c r="AAS70" s="169"/>
      <c r="AAT70" s="169"/>
      <c r="AAU70" s="169"/>
      <c r="AAV70" s="169"/>
      <c r="AAW70" s="169"/>
      <c r="AAX70" s="169"/>
      <c r="AAY70" s="169"/>
      <c r="AAZ70" s="169"/>
      <c r="ABA70" s="169"/>
      <c r="ABB70" s="169"/>
      <c r="ABC70" s="169"/>
      <c r="ABD70" s="169"/>
      <c r="ABE70" s="169"/>
      <c r="ABF70" s="169"/>
      <c r="ABG70" s="169"/>
      <c r="ABH70" s="169"/>
      <c r="ABI70" s="169"/>
      <c r="ABJ70" s="169"/>
      <c r="ABK70" s="169"/>
      <c r="ABL70" s="169"/>
      <c r="ABM70" s="169"/>
      <c r="ABN70" s="169"/>
      <c r="ABO70" s="169"/>
      <c r="ABP70" s="169"/>
      <c r="ABQ70" s="169"/>
      <c r="ABR70" s="169"/>
      <c r="ABS70" s="169"/>
      <c r="ABT70" s="169"/>
      <c r="ABU70" s="169"/>
      <c r="ABV70" s="169"/>
      <c r="ABW70" s="169"/>
      <c r="ABX70" s="169"/>
      <c r="ABY70" s="169"/>
      <c r="ABZ70" s="169"/>
      <c r="ACA70" s="169"/>
      <c r="ACB70" s="169"/>
      <c r="ACC70" s="169"/>
      <c r="ACD70" s="169"/>
      <c r="ACE70" s="169"/>
      <c r="ACF70" s="169"/>
      <c r="ACG70" s="169"/>
      <c r="ACH70" s="169"/>
      <c r="ACI70" s="169"/>
      <c r="ACJ70" s="169"/>
      <c r="ACK70" s="169"/>
      <c r="ACL70" s="169"/>
      <c r="ACM70" s="169"/>
      <c r="ACN70" s="169"/>
      <c r="ACO70" s="169"/>
      <c r="ACP70" s="169"/>
      <c r="ACQ70" s="169"/>
      <c r="ACR70" s="169"/>
      <c r="ACS70" s="169"/>
      <c r="ACT70" s="169"/>
      <c r="ACU70" s="169"/>
      <c r="ACV70" s="169"/>
      <c r="ACW70" s="169"/>
      <c r="ACX70" s="169"/>
      <c r="ACY70" s="169"/>
      <c r="ACZ70" s="169"/>
      <c r="ADA70" s="169"/>
      <c r="ADB70" s="169"/>
      <c r="ADC70" s="169"/>
      <c r="ADD70" s="169"/>
      <c r="ADE70" s="169"/>
      <c r="ADF70" s="169"/>
      <c r="ADG70" s="169"/>
      <c r="ADH70" s="169"/>
      <c r="ADI70" s="169"/>
      <c r="ADJ70" s="169"/>
      <c r="ADK70" s="169"/>
      <c r="ADL70" s="169"/>
      <c r="ADM70" s="169"/>
      <c r="ADN70" s="169"/>
      <c r="ADO70" s="169"/>
      <c r="ADP70" s="169"/>
      <c r="ADQ70" s="169"/>
      <c r="ADR70" s="169"/>
      <c r="ADS70" s="169"/>
      <c r="ADT70" s="169"/>
      <c r="ADU70" s="169"/>
      <c r="ADV70" s="169"/>
      <c r="ADW70" s="169"/>
      <c r="ADX70" s="169"/>
      <c r="ADY70" s="169"/>
      <c r="ADZ70" s="169"/>
      <c r="AEA70" s="169"/>
      <c r="AEB70" s="169"/>
      <c r="AEC70" s="169"/>
      <c r="AED70" s="169"/>
      <c r="AEE70" s="169"/>
      <c r="AEF70" s="169"/>
      <c r="AEG70" s="169"/>
      <c r="AEH70" s="169"/>
      <c r="AEI70" s="169"/>
      <c r="AEJ70" s="169"/>
      <c r="AEK70" s="169"/>
      <c r="AEL70" s="169"/>
      <c r="AEM70" s="169"/>
      <c r="AEN70" s="169"/>
      <c r="AEO70" s="169"/>
      <c r="AEP70" s="169"/>
      <c r="AEQ70" s="169"/>
      <c r="AER70" s="169"/>
      <c r="AES70" s="169"/>
      <c r="AET70" s="169"/>
      <c r="AEU70" s="169"/>
      <c r="AEV70" s="169"/>
      <c r="AEW70" s="169"/>
      <c r="AEX70" s="169"/>
      <c r="AEY70" s="169"/>
      <c r="AEZ70" s="169"/>
      <c r="AFA70" s="169"/>
      <c r="AFB70" s="169"/>
      <c r="AFC70" s="169"/>
      <c r="AFD70" s="169"/>
      <c r="AFE70" s="169"/>
      <c r="AFF70" s="169"/>
      <c r="AFG70" s="169"/>
      <c r="AFH70" s="169"/>
      <c r="AFI70" s="169"/>
      <c r="AFJ70" s="169"/>
      <c r="AFK70" s="169"/>
      <c r="AFL70" s="169"/>
      <c r="AFM70" s="169"/>
      <c r="AFN70" s="169"/>
      <c r="AFO70" s="169"/>
      <c r="AFP70" s="169"/>
      <c r="AFQ70" s="169"/>
      <c r="AFR70" s="169"/>
      <c r="AFS70" s="169"/>
      <c r="AFT70" s="169"/>
      <c r="AFU70" s="169"/>
      <c r="AFV70" s="169"/>
      <c r="AFW70" s="169"/>
      <c r="AFX70" s="169"/>
      <c r="AFY70" s="169"/>
      <c r="AFZ70" s="169"/>
      <c r="AGA70" s="169"/>
      <c r="AGB70" s="169"/>
      <c r="AGC70" s="169"/>
      <c r="AGD70" s="169"/>
      <c r="AGE70" s="169"/>
      <c r="AGF70" s="169"/>
      <c r="AGG70" s="169"/>
      <c r="AGH70" s="169"/>
      <c r="AGI70" s="169"/>
      <c r="AGJ70" s="169"/>
      <c r="AGK70" s="169"/>
      <c r="AGL70" s="169"/>
      <c r="AGM70" s="169"/>
      <c r="AGN70" s="169"/>
      <c r="AGO70" s="169"/>
      <c r="AGP70" s="169"/>
      <c r="AGQ70" s="169"/>
      <c r="AGR70" s="169"/>
      <c r="AGS70" s="169"/>
      <c r="AGT70" s="169"/>
      <c r="AGU70" s="169"/>
      <c r="AGV70" s="169"/>
      <c r="AGW70" s="169"/>
      <c r="AGX70" s="169"/>
      <c r="AGY70" s="169"/>
      <c r="AGZ70" s="169"/>
      <c r="AHA70" s="169"/>
      <c r="AHB70" s="169"/>
      <c r="AHC70" s="169"/>
      <c r="AHD70" s="169"/>
      <c r="AHE70" s="169"/>
      <c r="AHF70" s="169"/>
      <c r="AHG70" s="169"/>
      <c r="AHH70" s="169"/>
      <c r="AHI70" s="169"/>
      <c r="AHJ70" s="169"/>
      <c r="AHK70" s="169"/>
      <c r="AHL70" s="169"/>
      <c r="AHM70" s="169"/>
      <c r="AHN70" s="169"/>
      <c r="AHO70" s="169"/>
      <c r="AHP70" s="169"/>
      <c r="AHQ70" s="169"/>
      <c r="AHR70" s="169"/>
      <c r="AHS70" s="169"/>
      <c r="AHT70" s="169"/>
      <c r="AHU70" s="169"/>
      <c r="AHV70" s="169"/>
      <c r="AHW70" s="169"/>
      <c r="AHX70" s="169"/>
      <c r="AHY70" s="169"/>
      <c r="AHZ70" s="169"/>
      <c r="AIA70" s="169"/>
      <c r="AIB70" s="169"/>
      <c r="AIC70" s="169"/>
      <c r="AID70" s="169"/>
      <c r="AIE70" s="169"/>
      <c r="AIF70" s="169"/>
      <c r="AIG70" s="169"/>
      <c r="AIH70" s="169"/>
      <c r="AII70" s="169"/>
      <c r="AIJ70" s="169"/>
      <c r="AIK70" s="169"/>
      <c r="AIL70" s="169"/>
      <c r="AIM70" s="169"/>
      <c r="AIN70" s="169"/>
      <c r="AIO70" s="169"/>
      <c r="AIP70" s="169"/>
      <c r="AIQ70" s="169"/>
      <c r="AIR70" s="169"/>
      <c r="AIS70" s="169"/>
      <c r="AIT70" s="169"/>
      <c r="AIU70" s="169"/>
      <c r="AIV70" s="169"/>
      <c r="AIW70" s="169"/>
      <c r="AIX70" s="169"/>
      <c r="AIY70" s="169"/>
      <c r="AIZ70" s="169"/>
      <c r="AJA70" s="169"/>
      <c r="AJB70" s="169"/>
      <c r="AJC70" s="169"/>
      <c r="AJD70" s="169"/>
      <c r="AJE70" s="169"/>
      <c r="AJF70" s="169"/>
      <c r="AJG70" s="169"/>
      <c r="AJH70" s="169"/>
      <c r="AJI70" s="169"/>
      <c r="AJJ70" s="169"/>
      <c r="AJK70" s="169"/>
      <c r="AJL70" s="169"/>
      <c r="AJM70" s="169"/>
      <c r="AJN70" s="169"/>
      <c r="AJO70" s="169"/>
      <c r="AJP70" s="169"/>
      <c r="AJQ70" s="169"/>
      <c r="AJR70" s="169"/>
      <c r="AJS70" s="169"/>
      <c r="AJT70" s="169"/>
      <c r="AJU70" s="169"/>
      <c r="AJV70" s="169"/>
      <c r="AJW70" s="169"/>
      <c r="AJX70" s="169"/>
      <c r="AJY70" s="169"/>
      <c r="AJZ70" s="169"/>
      <c r="AKA70" s="169"/>
      <c r="AKB70" s="169"/>
      <c r="AKC70" s="169"/>
      <c r="AKD70" s="169"/>
      <c r="AKE70" s="169"/>
      <c r="AKF70" s="169"/>
      <c r="AKG70" s="169"/>
      <c r="AKH70" s="169"/>
      <c r="AKI70" s="169"/>
      <c r="AKJ70" s="169"/>
      <c r="AKK70" s="169"/>
      <c r="AKL70" s="169"/>
      <c r="AKM70" s="169"/>
      <c r="AKN70" s="169"/>
      <c r="AKO70" s="169"/>
      <c r="AKP70" s="169"/>
      <c r="AKQ70" s="169"/>
      <c r="AKR70" s="169"/>
      <c r="AKS70" s="169"/>
      <c r="AKT70" s="169"/>
      <c r="AKU70" s="169"/>
      <c r="AKV70" s="169"/>
      <c r="AKW70" s="169"/>
      <c r="AKX70" s="169"/>
      <c r="AKY70" s="169"/>
      <c r="AKZ70" s="169"/>
      <c r="ALA70" s="169"/>
      <c r="ALB70" s="169"/>
      <c r="ALC70" s="169"/>
      <c r="ALD70" s="169"/>
      <c r="ALE70" s="169"/>
      <c r="ALF70" s="169"/>
      <c r="ALG70" s="169"/>
      <c r="ALH70" s="169"/>
      <c r="ALI70" s="169"/>
      <c r="ALJ70" s="169"/>
      <c r="ALK70" s="169"/>
      <c r="ALL70" s="169"/>
      <c r="ALM70" s="169"/>
      <c r="ALN70" s="169"/>
      <c r="ALO70" s="169"/>
      <c r="ALP70" s="169"/>
      <c r="ALQ70" s="169"/>
      <c r="ALR70" s="169"/>
      <c r="ALS70" s="169"/>
      <c r="ALT70" s="169"/>
      <c r="ALU70" s="169"/>
      <c r="ALV70" s="169"/>
      <c r="ALW70" s="169"/>
      <c r="ALX70" s="169"/>
      <c r="ALY70" s="169"/>
      <c r="ALZ70" s="169"/>
      <c r="AMA70" s="169"/>
      <c r="AMB70" s="169"/>
      <c r="AMC70" s="169"/>
      <c r="AMD70" s="169"/>
      <c r="AME70" s="169"/>
      <c r="AMF70" s="169"/>
      <c r="AMG70" s="169"/>
      <c r="AMH70" s="169"/>
      <c r="AMI70" s="169"/>
      <c r="AMJ70" s="169"/>
      <c r="AMK70" s="169"/>
      <c r="AML70" s="169"/>
      <c r="AMM70" s="169"/>
      <c r="AMN70" s="169"/>
      <c r="AMO70" s="169"/>
      <c r="AMP70" s="169"/>
      <c r="AMQ70" s="169"/>
      <c r="AMR70" s="169"/>
      <c r="AMS70" s="169"/>
      <c r="AMT70" s="169"/>
      <c r="AMU70" s="169"/>
      <c r="AMV70" s="169"/>
      <c r="AMW70" s="169"/>
      <c r="AMX70" s="169"/>
      <c r="AMY70" s="169"/>
      <c r="AMZ70" s="169"/>
      <c r="ANA70" s="169"/>
      <c r="ANB70" s="169"/>
      <c r="ANC70" s="169"/>
      <c r="AND70" s="169"/>
      <c r="ANE70" s="169"/>
      <c r="ANF70" s="169"/>
      <c r="ANG70" s="169"/>
      <c r="ANH70" s="169"/>
      <c r="ANI70" s="169"/>
      <c r="ANJ70" s="169"/>
      <c r="ANK70" s="169"/>
      <c r="ANL70" s="169"/>
      <c r="ANM70" s="169"/>
      <c r="ANN70" s="169"/>
      <c r="ANO70" s="169"/>
      <c r="ANP70" s="169"/>
      <c r="ANQ70" s="169"/>
      <c r="ANR70" s="169"/>
      <c r="ANS70" s="169"/>
      <c r="ANT70" s="169"/>
      <c r="ANU70" s="169"/>
      <c r="ANV70" s="169"/>
      <c r="ANW70" s="169"/>
      <c r="ANX70" s="169"/>
      <c r="ANY70" s="169"/>
      <c r="ANZ70" s="169"/>
      <c r="AOA70" s="169"/>
      <c r="AOB70" s="169"/>
      <c r="AOC70" s="169"/>
      <c r="AOD70" s="169"/>
      <c r="AOE70" s="169"/>
      <c r="AOF70" s="169"/>
      <c r="AOG70" s="169"/>
      <c r="AOH70" s="169"/>
      <c r="AOI70" s="169"/>
      <c r="AOJ70" s="169"/>
      <c r="AOK70" s="169"/>
      <c r="AOL70" s="169"/>
      <c r="AOM70" s="169"/>
      <c r="AON70" s="169"/>
      <c r="AOO70" s="169"/>
      <c r="AOP70" s="169"/>
      <c r="AOQ70" s="169"/>
      <c r="AOR70" s="169"/>
      <c r="AOS70" s="169"/>
      <c r="AOT70" s="169"/>
      <c r="AOU70" s="169"/>
      <c r="AOV70" s="169"/>
      <c r="AOW70" s="169"/>
      <c r="AOX70" s="169"/>
      <c r="AOY70" s="169"/>
      <c r="AOZ70" s="169"/>
      <c r="APA70" s="169"/>
      <c r="APB70" s="169"/>
      <c r="APC70" s="169"/>
      <c r="APD70" s="169"/>
      <c r="APE70" s="169"/>
      <c r="APF70" s="169"/>
      <c r="APG70" s="169"/>
      <c r="APH70" s="169"/>
      <c r="API70" s="169"/>
      <c r="APJ70" s="169"/>
      <c r="APK70" s="169"/>
      <c r="APL70" s="169"/>
      <c r="APM70" s="169"/>
      <c r="APN70" s="169"/>
      <c r="APO70" s="169"/>
      <c r="APP70" s="169"/>
      <c r="APQ70" s="169"/>
      <c r="APR70" s="169"/>
      <c r="APS70" s="169"/>
      <c r="APT70" s="169"/>
      <c r="APU70" s="169"/>
      <c r="APV70" s="169"/>
      <c r="APW70" s="169"/>
      <c r="APX70" s="169"/>
      <c r="APY70" s="169"/>
      <c r="APZ70" s="169"/>
      <c r="AQA70" s="169"/>
      <c r="AQB70" s="169"/>
      <c r="AQC70" s="169"/>
      <c r="AQD70" s="169"/>
      <c r="AQE70" s="169"/>
      <c r="AQF70" s="169"/>
      <c r="AQG70" s="169"/>
      <c r="AQH70" s="169"/>
      <c r="AQI70" s="169"/>
      <c r="AQJ70" s="169"/>
      <c r="AQK70" s="169"/>
      <c r="AQL70" s="169"/>
      <c r="AQM70" s="169"/>
      <c r="AQN70" s="169"/>
      <c r="AQO70" s="169"/>
      <c r="AQP70" s="169"/>
      <c r="AQQ70" s="169"/>
      <c r="AQR70" s="169"/>
      <c r="AQS70" s="169"/>
      <c r="AQT70" s="169"/>
      <c r="AQU70" s="169"/>
      <c r="AQV70" s="169"/>
      <c r="AQW70" s="169"/>
      <c r="AQX70" s="169"/>
      <c r="AQY70" s="169"/>
      <c r="AQZ70" s="169"/>
      <c r="ARA70" s="169"/>
      <c r="ARB70" s="169"/>
      <c r="ARC70" s="169"/>
      <c r="ARD70" s="169"/>
      <c r="ARE70" s="169"/>
      <c r="ARF70" s="169"/>
      <c r="ARG70" s="169"/>
      <c r="ARH70" s="169"/>
      <c r="ARI70" s="169"/>
      <c r="ARJ70" s="169"/>
      <c r="ARK70" s="169"/>
      <c r="ARL70" s="169"/>
      <c r="ARM70" s="169"/>
      <c r="ARN70" s="169"/>
      <c r="ARO70" s="169"/>
      <c r="ARP70" s="169"/>
      <c r="ARQ70" s="169"/>
      <c r="ARR70" s="169"/>
      <c r="ARS70" s="169"/>
      <c r="ART70" s="169"/>
      <c r="ARU70" s="169"/>
      <c r="ARV70" s="169"/>
      <c r="ARW70" s="169"/>
      <c r="ARX70" s="169"/>
      <c r="ARY70" s="169"/>
      <c r="ARZ70" s="169"/>
      <c r="ASA70" s="169"/>
      <c r="ASB70" s="169"/>
      <c r="ASC70" s="169"/>
      <c r="ASD70" s="169"/>
      <c r="ASE70" s="169"/>
      <c r="ASF70" s="169"/>
      <c r="ASG70" s="169"/>
      <c r="ASH70" s="169"/>
      <c r="ASI70" s="169"/>
      <c r="ASJ70" s="169"/>
      <c r="ASK70" s="169"/>
      <c r="ASL70" s="169"/>
      <c r="ASM70" s="169"/>
      <c r="ASN70" s="169"/>
      <c r="ASO70" s="169"/>
      <c r="ASP70" s="169"/>
      <c r="ASQ70" s="169"/>
      <c r="ASR70" s="169"/>
      <c r="ASS70" s="169"/>
      <c r="AST70" s="169"/>
      <c r="ASU70" s="169"/>
      <c r="ASV70" s="169"/>
      <c r="ASW70" s="169"/>
      <c r="ASX70" s="169"/>
      <c r="ASY70" s="169"/>
      <c r="ASZ70" s="169"/>
      <c r="ATA70" s="169"/>
      <c r="ATB70" s="169"/>
      <c r="ATC70" s="169"/>
      <c r="ATD70" s="169"/>
      <c r="ATE70" s="169"/>
      <c r="ATF70" s="169"/>
      <c r="ATG70" s="169"/>
      <c r="ATH70" s="169"/>
      <c r="ATI70" s="169"/>
      <c r="ATJ70" s="169"/>
      <c r="ATK70" s="169"/>
      <c r="ATL70" s="169"/>
      <c r="ATM70" s="169"/>
      <c r="ATN70" s="169"/>
      <c r="ATO70" s="169"/>
      <c r="ATP70" s="169"/>
      <c r="ATQ70" s="169"/>
      <c r="ATR70" s="169"/>
      <c r="ATS70" s="169"/>
      <c r="ATT70" s="169"/>
      <c r="ATU70" s="169"/>
      <c r="ATV70" s="169"/>
      <c r="ATW70" s="169"/>
      <c r="ATX70" s="169"/>
      <c r="ATY70" s="169"/>
      <c r="ATZ70" s="169"/>
      <c r="AUA70" s="169"/>
      <c r="AUB70" s="169"/>
      <c r="AUC70" s="169"/>
      <c r="AUD70" s="169"/>
      <c r="AUE70" s="169"/>
      <c r="AUF70" s="169"/>
      <c r="AUG70" s="169"/>
      <c r="AUH70" s="169"/>
      <c r="AUI70" s="169"/>
      <c r="AUJ70" s="169"/>
      <c r="AUK70" s="169"/>
      <c r="AUL70" s="169"/>
      <c r="AUM70" s="169"/>
      <c r="AUN70" s="169"/>
      <c r="AUO70" s="169"/>
      <c r="AUP70" s="169"/>
      <c r="AUQ70" s="169"/>
      <c r="AUR70" s="169"/>
      <c r="AUS70" s="169"/>
      <c r="AUT70" s="169"/>
      <c r="AUU70" s="169"/>
      <c r="AUV70" s="169"/>
      <c r="AUW70" s="169"/>
      <c r="AUX70" s="169"/>
      <c r="AUY70" s="169"/>
      <c r="AUZ70" s="169"/>
      <c r="AVA70" s="169"/>
      <c r="AVB70" s="169"/>
      <c r="AVC70" s="169"/>
      <c r="AVD70" s="169"/>
      <c r="AVE70" s="169"/>
      <c r="AVF70" s="169"/>
      <c r="AVG70" s="169"/>
      <c r="AVH70" s="169"/>
      <c r="AVI70" s="169"/>
      <c r="AVJ70" s="169"/>
      <c r="AVK70" s="169"/>
      <c r="AVL70" s="169"/>
      <c r="AVM70" s="169"/>
      <c r="AVN70" s="169"/>
      <c r="AVO70" s="169"/>
      <c r="AVP70" s="169"/>
      <c r="AVQ70" s="169"/>
      <c r="AVR70" s="169"/>
      <c r="AVS70" s="169"/>
      <c r="AVT70" s="169"/>
      <c r="AVU70" s="169"/>
      <c r="AVV70" s="169"/>
      <c r="AVW70" s="169"/>
      <c r="AVX70" s="169"/>
      <c r="AVY70" s="169"/>
      <c r="AVZ70" s="169"/>
      <c r="AWA70" s="169"/>
      <c r="AWB70" s="169"/>
      <c r="AWC70" s="169"/>
      <c r="AWD70" s="169"/>
      <c r="AWE70" s="169"/>
      <c r="AWF70" s="169"/>
      <c r="AWG70" s="169"/>
      <c r="AWH70" s="169"/>
      <c r="AWI70" s="169"/>
      <c r="AWJ70" s="169"/>
      <c r="AWK70" s="169"/>
      <c r="AWL70" s="169"/>
      <c r="AWM70" s="169"/>
      <c r="AWN70" s="169"/>
      <c r="AWO70" s="169"/>
      <c r="AWP70" s="169"/>
      <c r="AWQ70" s="169"/>
      <c r="AWR70" s="169"/>
      <c r="AWS70" s="169"/>
      <c r="AWT70" s="169"/>
      <c r="AWU70" s="169"/>
      <c r="AWV70" s="169"/>
      <c r="AWW70" s="169"/>
      <c r="AWX70" s="169"/>
      <c r="AWY70" s="169"/>
      <c r="AWZ70" s="169"/>
      <c r="AXA70" s="169"/>
      <c r="AXB70" s="169"/>
      <c r="AXC70" s="169"/>
      <c r="AXD70" s="169"/>
      <c r="AXE70" s="169"/>
      <c r="AXF70" s="169"/>
      <c r="AXG70" s="169"/>
      <c r="AXH70" s="169"/>
      <c r="AXI70" s="169"/>
      <c r="AXJ70" s="169"/>
      <c r="AXK70" s="169"/>
      <c r="AXL70" s="169"/>
      <c r="AXM70" s="169"/>
      <c r="AXN70" s="169"/>
      <c r="AXO70" s="169"/>
      <c r="AXP70" s="169"/>
      <c r="AXQ70" s="169"/>
      <c r="AXR70" s="169"/>
      <c r="AXS70" s="169"/>
      <c r="AXT70" s="169"/>
      <c r="AXU70" s="169"/>
      <c r="AXV70" s="169"/>
      <c r="AXW70" s="169"/>
      <c r="AXX70" s="169"/>
      <c r="AXY70" s="169"/>
      <c r="AXZ70" s="169"/>
      <c r="AYA70" s="169"/>
      <c r="AYB70" s="169"/>
      <c r="AYC70" s="169"/>
      <c r="AYD70" s="169"/>
      <c r="AYE70" s="169"/>
      <c r="AYF70" s="169"/>
      <c r="AYG70" s="169"/>
      <c r="AYH70" s="169"/>
      <c r="AYI70" s="169"/>
      <c r="AYJ70" s="169"/>
      <c r="AYK70" s="169"/>
      <c r="AYL70" s="169"/>
      <c r="AYM70" s="169"/>
      <c r="AYN70" s="169"/>
      <c r="AYO70" s="169"/>
      <c r="AYP70" s="169"/>
      <c r="AYQ70" s="169"/>
      <c r="AYR70" s="169"/>
      <c r="AYS70" s="169"/>
      <c r="AYT70" s="169"/>
      <c r="AYU70" s="169"/>
      <c r="AYV70" s="169"/>
      <c r="AYW70" s="169"/>
      <c r="AYX70" s="169"/>
      <c r="AYY70" s="169"/>
      <c r="AYZ70" s="169"/>
      <c r="AZA70" s="169"/>
      <c r="AZB70" s="169"/>
      <c r="AZC70" s="169"/>
      <c r="AZD70" s="169"/>
      <c r="AZE70" s="169"/>
      <c r="AZF70" s="169"/>
      <c r="AZG70" s="169"/>
      <c r="AZH70" s="169"/>
      <c r="AZI70" s="169"/>
      <c r="AZJ70" s="169"/>
      <c r="AZK70" s="169"/>
      <c r="AZL70" s="169"/>
      <c r="AZM70" s="169"/>
      <c r="AZN70" s="169"/>
      <c r="AZO70" s="169"/>
      <c r="AZP70" s="169"/>
      <c r="AZQ70" s="169"/>
      <c r="AZR70" s="169"/>
      <c r="AZS70" s="169"/>
      <c r="AZT70" s="169"/>
      <c r="AZU70" s="169"/>
      <c r="AZV70" s="169"/>
      <c r="AZW70" s="169"/>
      <c r="AZX70" s="169"/>
      <c r="AZY70" s="169"/>
      <c r="AZZ70" s="169"/>
      <c r="BAA70" s="169"/>
      <c r="BAB70" s="169"/>
      <c r="BAC70" s="169"/>
      <c r="BAD70" s="169"/>
      <c r="BAE70" s="169"/>
      <c r="BAF70" s="169"/>
      <c r="BAG70" s="169"/>
      <c r="BAH70" s="169"/>
      <c r="BAI70" s="169"/>
      <c r="BAJ70" s="169"/>
      <c r="BAK70" s="169"/>
      <c r="BAL70" s="169"/>
      <c r="BAM70" s="169"/>
      <c r="BAN70" s="169"/>
      <c r="BAO70" s="169"/>
      <c r="BAP70" s="169"/>
      <c r="BAQ70" s="169"/>
      <c r="BAR70" s="169"/>
      <c r="BAS70" s="169"/>
      <c r="BAT70" s="169"/>
      <c r="BAU70" s="169"/>
      <c r="BAV70" s="169"/>
      <c r="BAW70" s="169"/>
      <c r="BAX70" s="169"/>
      <c r="BAY70" s="169"/>
      <c r="BAZ70" s="169"/>
      <c r="BBA70" s="169"/>
      <c r="BBB70" s="169"/>
      <c r="BBC70" s="169"/>
      <c r="BBD70" s="169"/>
      <c r="BBE70" s="169"/>
      <c r="BBF70" s="169"/>
      <c r="BBG70" s="169"/>
      <c r="BBH70" s="169"/>
      <c r="BBI70" s="169"/>
      <c r="BBJ70" s="169"/>
      <c r="BBK70" s="169"/>
      <c r="BBL70" s="169"/>
      <c r="BBM70" s="169"/>
      <c r="BBN70" s="169"/>
      <c r="BBO70" s="169"/>
      <c r="BBP70" s="169"/>
      <c r="BBQ70" s="169"/>
      <c r="BBR70" s="169"/>
      <c r="BBS70" s="169"/>
      <c r="BBT70" s="169"/>
      <c r="BBU70" s="169"/>
      <c r="BBV70" s="169"/>
      <c r="BBW70" s="169"/>
      <c r="BBX70" s="169"/>
      <c r="BBY70" s="169"/>
      <c r="BBZ70" s="169"/>
      <c r="BCA70" s="169"/>
      <c r="BCB70" s="169"/>
      <c r="BCC70" s="169"/>
      <c r="BCD70" s="169"/>
      <c r="BCE70" s="169"/>
      <c r="BCF70" s="169"/>
      <c r="BCG70" s="169"/>
      <c r="BCH70" s="169"/>
      <c r="BCI70" s="169"/>
      <c r="BCJ70" s="169"/>
      <c r="BCK70" s="169"/>
      <c r="BCL70" s="169"/>
      <c r="BCM70" s="169"/>
      <c r="BCN70" s="169"/>
      <c r="BCO70" s="169"/>
      <c r="BCP70" s="169"/>
      <c r="BCQ70" s="169"/>
      <c r="BCR70" s="169"/>
      <c r="BCS70" s="169"/>
      <c r="BCT70" s="169"/>
      <c r="BCU70" s="169"/>
      <c r="BCV70" s="169"/>
      <c r="BCW70" s="169"/>
      <c r="BCX70" s="169"/>
      <c r="BCY70" s="169"/>
      <c r="BCZ70" s="169"/>
      <c r="BDA70" s="169"/>
      <c r="BDB70" s="169"/>
      <c r="BDC70" s="169"/>
      <c r="BDD70" s="169"/>
      <c r="BDE70" s="169"/>
      <c r="BDF70" s="169"/>
      <c r="BDG70" s="169"/>
      <c r="BDH70" s="169"/>
      <c r="BDI70" s="169"/>
      <c r="BDJ70" s="169"/>
      <c r="BDK70" s="169"/>
      <c r="BDL70" s="169"/>
      <c r="BDM70" s="169"/>
      <c r="BDN70" s="169"/>
      <c r="BDO70" s="169"/>
      <c r="BDP70" s="169"/>
      <c r="BDQ70" s="169"/>
      <c r="BDR70" s="169"/>
      <c r="BDS70" s="169"/>
      <c r="BDT70" s="169"/>
      <c r="BDU70" s="169"/>
      <c r="BDV70" s="169"/>
      <c r="BDW70" s="169"/>
      <c r="BDX70" s="169"/>
      <c r="BDY70" s="169"/>
      <c r="BDZ70" s="169"/>
      <c r="BEA70" s="169"/>
      <c r="BEB70" s="169"/>
      <c r="BEC70" s="169"/>
      <c r="BED70" s="169"/>
      <c r="BEE70" s="169"/>
      <c r="BEF70" s="169"/>
      <c r="BEG70" s="169"/>
      <c r="BEH70" s="169"/>
      <c r="BEI70" s="169"/>
      <c r="BEJ70" s="169"/>
      <c r="BEK70" s="169"/>
      <c r="BEL70" s="169"/>
      <c r="BEM70" s="169"/>
      <c r="BEN70" s="169"/>
      <c r="BEO70" s="169"/>
      <c r="BEP70" s="169"/>
      <c r="BEQ70" s="169"/>
      <c r="BER70" s="169"/>
      <c r="BES70" s="169"/>
      <c r="BET70" s="169"/>
      <c r="BEU70" s="169"/>
      <c r="BEV70" s="169"/>
      <c r="BEW70" s="169"/>
      <c r="BEX70" s="169"/>
      <c r="BEY70" s="169"/>
      <c r="BEZ70" s="169"/>
      <c r="BFA70" s="169"/>
      <c r="BFB70" s="169"/>
      <c r="BFC70" s="169"/>
      <c r="BFD70" s="169"/>
      <c r="BFE70" s="169"/>
      <c r="BFF70" s="169"/>
      <c r="BFG70" s="169"/>
      <c r="BFH70" s="169"/>
      <c r="BFI70" s="169"/>
      <c r="BFJ70" s="169"/>
      <c r="BFK70" s="169"/>
      <c r="BFL70" s="169"/>
      <c r="BFM70" s="169"/>
      <c r="BFN70" s="169"/>
      <c r="BFO70" s="169"/>
      <c r="BFP70" s="169"/>
      <c r="BFQ70" s="169"/>
      <c r="BFR70" s="169"/>
      <c r="BFS70" s="169"/>
      <c r="BFT70" s="169"/>
      <c r="BFU70" s="169"/>
      <c r="BFV70" s="169"/>
      <c r="BFW70" s="169"/>
      <c r="BFX70" s="169"/>
      <c r="BFY70" s="169"/>
      <c r="BFZ70" s="169"/>
      <c r="BGA70" s="169"/>
      <c r="BGB70" s="169"/>
      <c r="BGC70" s="169"/>
      <c r="BGD70" s="169"/>
      <c r="BGE70" s="169"/>
      <c r="BGF70" s="169"/>
      <c r="BGG70" s="169"/>
      <c r="BGH70" s="169"/>
      <c r="BGI70" s="169"/>
      <c r="BGJ70" s="169"/>
      <c r="BGK70" s="169"/>
      <c r="BGL70" s="169"/>
      <c r="BGM70" s="169"/>
      <c r="BGN70" s="169"/>
      <c r="BGO70" s="169"/>
      <c r="BGP70" s="169"/>
      <c r="BGQ70" s="169"/>
      <c r="BGR70" s="169"/>
      <c r="BGS70" s="169"/>
      <c r="BGT70" s="169"/>
      <c r="BGU70" s="169"/>
      <c r="BGV70" s="169"/>
      <c r="BGW70" s="169"/>
      <c r="BGX70" s="169"/>
      <c r="BGY70" s="169"/>
      <c r="BGZ70" s="169"/>
      <c r="BHA70" s="169"/>
      <c r="BHB70" s="169"/>
      <c r="BHC70" s="169"/>
      <c r="BHD70" s="169"/>
      <c r="BHE70" s="169"/>
      <c r="BHF70" s="169"/>
      <c r="BHG70" s="169"/>
      <c r="BHH70" s="169"/>
      <c r="BHI70" s="169"/>
      <c r="BHJ70" s="169"/>
      <c r="BHK70" s="169"/>
      <c r="BHL70" s="169"/>
      <c r="BHM70" s="169"/>
      <c r="BHN70" s="169"/>
      <c r="BHO70" s="169"/>
      <c r="BHP70" s="169"/>
      <c r="BHQ70" s="169"/>
      <c r="BHR70" s="169"/>
      <c r="BHS70" s="169"/>
      <c r="BHT70" s="169"/>
      <c r="BHU70" s="169"/>
      <c r="BHV70" s="169"/>
      <c r="BHW70" s="169"/>
      <c r="BHX70" s="169"/>
      <c r="BHY70" s="169"/>
      <c r="BHZ70" s="169"/>
      <c r="BIA70" s="169"/>
      <c r="BIB70" s="169"/>
      <c r="BIC70" s="169"/>
      <c r="BID70" s="169"/>
      <c r="BIE70" s="169"/>
      <c r="BIF70" s="169"/>
      <c r="BIG70" s="169"/>
      <c r="BIH70" s="169"/>
      <c r="BII70" s="169"/>
      <c r="BIJ70" s="169"/>
      <c r="BIK70" s="169"/>
      <c r="BIL70" s="169"/>
      <c r="BIM70" s="169"/>
      <c r="BIN70" s="169"/>
      <c r="BIO70" s="169"/>
      <c r="BIP70" s="169"/>
      <c r="BIQ70" s="169"/>
      <c r="BIR70" s="169"/>
      <c r="BIS70" s="169"/>
      <c r="BIT70" s="169"/>
      <c r="BIU70" s="169"/>
      <c r="BIV70" s="169"/>
      <c r="BIW70" s="169"/>
      <c r="BIX70" s="169"/>
      <c r="BIY70" s="169"/>
      <c r="BIZ70" s="169"/>
      <c r="BJA70" s="169"/>
      <c r="BJB70" s="169"/>
      <c r="BJC70" s="169"/>
      <c r="BJD70" s="169"/>
      <c r="BJE70" s="169"/>
      <c r="BJF70" s="169"/>
      <c r="BJG70" s="169"/>
      <c r="BJH70" s="169"/>
      <c r="BJI70" s="169"/>
      <c r="BJJ70" s="169"/>
      <c r="BJK70" s="169"/>
      <c r="BJL70" s="169"/>
      <c r="BJM70" s="169"/>
      <c r="BJN70" s="169"/>
      <c r="BJO70" s="169"/>
      <c r="BJP70" s="169"/>
      <c r="BJQ70" s="169"/>
      <c r="BJR70" s="169"/>
      <c r="BJS70" s="169"/>
      <c r="BJT70" s="169"/>
      <c r="BJU70" s="169"/>
      <c r="BJV70" s="169"/>
      <c r="BJW70" s="169"/>
      <c r="BJX70" s="169"/>
      <c r="BJY70" s="169"/>
      <c r="BJZ70" s="169"/>
      <c r="BKA70" s="169"/>
      <c r="BKB70" s="169"/>
      <c r="BKC70" s="169"/>
      <c r="BKD70" s="169"/>
      <c r="BKE70" s="169"/>
      <c r="BKF70" s="169"/>
      <c r="BKG70" s="169"/>
      <c r="BKH70" s="169"/>
      <c r="BKI70" s="169"/>
      <c r="BKJ70" s="169"/>
      <c r="BKK70" s="169"/>
      <c r="BKL70" s="169"/>
      <c r="BKM70" s="169"/>
      <c r="BKN70" s="169"/>
      <c r="BKO70" s="169"/>
      <c r="BKP70" s="169"/>
      <c r="BKQ70" s="169"/>
      <c r="BKR70" s="169"/>
      <c r="BKS70" s="169"/>
      <c r="BKT70" s="169"/>
      <c r="BKU70" s="169"/>
      <c r="BKV70" s="169"/>
      <c r="BKW70" s="169"/>
      <c r="BKX70" s="169"/>
      <c r="BKY70" s="169"/>
      <c r="BKZ70" s="169"/>
      <c r="BLA70" s="169"/>
      <c r="BLB70" s="169"/>
      <c r="BLC70" s="169"/>
      <c r="BLD70" s="169"/>
      <c r="BLE70" s="169"/>
      <c r="BLF70" s="169"/>
      <c r="BLG70" s="169"/>
      <c r="BLH70" s="169"/>
      <c r="BLI70" s="169"/>
      <c r="BLJ70" s="169"/>
      <c r="BLK70" s="169"/>
      <c r="BLL70" s="169"/>
      <c r="BLM70" s="169"/>
      <c r="BLN70" s="169"/>
      <c r="BLO70" s="169"/>
      <c r="BLP70" s="169"/>
      <c r="BLQ70" s="169"/>
      <c r="BLR70" s="169"/>
      <c r="BLS70" s="169"/>
      <c r="BLT70" s="169"/>
      <c r="BLU70" s="169"/>
      <c r="BLV70" s="169"/>
      <c r="BLW70" s="169"/>
      <c r="BLX70" s="169"/>
      <c r="BLY70" s="169"/>
      <c r="BLZ70" s="169"/>
      <c r="BMA70" s="169"/>
      <c r="BMB70" s="169"/>
      <c r="BMC70" s="169"/>
      <c r="BMD70" s="169"/>
      <c r="BME70" s="169"/>
      <c r="BMF70" s="169"/>
      <c r="BMG70" s="169"/>
      <c r="BMH70" s="169"/>
      <c r="BMI70" s="169"/>
      <c r="BMJ70" s="169"/>
      <c r="BMK70" s="169"/>
      <c r="BML70" s="169"/>
      <c r="BMM70" s="169"/>
      <c r="BMN70" s="169"/>
      <c r="BMO70" s="169"/>
      <c r="BMP70" s="169"/>
      <c r="BMQ70" s="169"/>
      <c r="BMR70" s="169"/>
      <c r="BMS70" s="169"/>
      <c r="BMT70" s="169"/>
      <c r="BMU70" s="169"/>
      <c r="BMV70" s="169"/>
      <c r="BMW70" s="169"/>
      <c r="BMX70" s="169"/>
      <c r="BMY70" s="169"/>
      <c r="BMZ70" s="169"/>
      <c r="BNA70" s="169"/>
      <c r="BNB70" s="169"/>
      <c r="BNC70" s="169"/>
      <c r="BND70" s="169"/>
      <c r="BNE70" s="169"/>
      <c r="BNF70" s="169"/>
      <c r="BNG70" s="169"/>
      <c r="BNH70" s="169"/>
      <c r="BNI70" s="169"/>
      <c r="BNJ70" s="169"/>
      <c r="BNK70" s="169"/>
      <c r="BNL70" s="169"/>
      <c r="BNM70" s="169"/>
      <c r="BNN70" s="169"/>
      <c r="BNO70" s="169"/>
      <c r="BNP70" s="169"/>
      <c r="BNQ70" s="169"/>
      <c r="BNR70" s="169"/>
      <c r="BNS70" s="169"/>
      <c r="BNT70" s="169"/>
      <c r="BNU70" s="169"/>
      <c r="BNV70" s="169"/>
      <c r="BNW70" s="169"/>
      <c r="BNX70" s="169"/>
      <c r="BNY70" s="169"/>
      <c r="BNZ70" s="169"/>
      <c r="BOA70" s="169"/>
      <c r="BOB70" s="169"/>
      <c r="BOC70" s="169"/>
      <c r="BOD70" s="169"/>
      <c r="BOE70" s="169"/>
      <c r="BOF70" s="169"/>
      <c r="BOG70" s="169"/>
      <c r="BOH70" s="169"/>
      <c r="BOI70" s="169"/>
      <c r="BOJ70" s="169"/>
      <c r="BOK70" s="169"/>
      <c r="BOL70" s="169"/>
      <c r="BOM70" s="169"/>
      <c r="BON70" s="169"/>
      <c r="BOO70" s="169"/>
      <c r="BOP70" s="169"/>
      <c r="BOQ70" s="169"/>
      <c r="BOR70" s="169"/>
      <c r="BOS70" s="169"/>
      <c r="BOT70" s="169"/>
      <c r="BOU70" s="169"/>
      <c r="BOV70" s="169"/>
      <c r="BOW70" s="169"/>
      <c r="BOX70" s="169"/>
      <c r="BOY70" s="169"/>
      <c r="BOZ70" s="169"/>
      <c r="BPA70" s="169"/>
      <c r="BPB70" s="169"/>
      <c r="BPC70" s="169"/>
      <c r="BPD70" s="169"/>
      <c r="BPE70" s="169"/>
      <c r="BPF70" s="169"/>
      <c r="BPG70" s="169"/>
      <c r="BPH70" s="169"/>
      <c r="BPI70" s="169"/>
      <c r="BPJ70" s="169"/>
      <c r="BPK70" s="169"/>
      <c r="BPL70" s="169"/>
      <c r="BPM70" s="169"/>
      <c r="BPN70" s="169"/>
      <c r="BPO70" s="169"/>
      <c r="BPP70" s="169"/>
      <c r="BPQ70" s="169"/>
      <c r="BPR70" s="169"/>
      <c r="BPS70" s="169"/>
      <c r="BPT70" s="169"/>
      <c r="BPU70" s="169"/>
      <c r="BPV70" s="169"/>
      <c r="BPW70" s="169"/>
      <c r="BPX70" s="169"/>
      <c r="BPY70" s="169"/>
      <c r="BPZ70" s="169"/>
      <c r="BQA70" s="169"/>
      <c r="BQB70" s="169"/>
      <c r="BQC70" s="169"/>
      <c r="BQD70" s="169"/>
      <c r="BQE70" s="169"/>
      <c r="BQF70" s="169"/>
      <c r="BQG70" s="169"/>
      <c r="BQH70" s="169"/>
      <c r="BQI70" s="169"/>
      <c r="BQJ70" s="169"/>
      <c r="BQK70" s="169"/>
      <c r="BQL70" s="169"/>
      <c r="BQM70" s="169"/>
      <c r="BQN70" s="169"/>
      <c r="BQO70" s="169"/>
      <c r="BQP70" s="169"/>
      <c r="BQQ70" s="169"/>
      <c r="BQR70" s="169"/>
      <c r="BQS70" s="169"/>
      <c r="BQT70" s="169"/>
      <c r="BQU70" s="169"/>
      <c r="BQV70" s="169"/>
      <c r="BQW70" s="169"/>
      <c r="BQX70" s="169"/>
      <c r="BQY70" s="169"/>
      <c r="BQZ70" s="169"/>
      <c r="BRA70" s="169"/>
      <c r="BRB70" s="169"/>
      <c r="BRC70" s="169"/>
      <c r="BRD70" s="169"/>
      <c r="BRE70" s="169"/>
      <c r="BRF70" s="169"/>
      <c r="BRG70" s="169"/>
      <c r="BRH70" s="169"/>
      <c r="BRI70" s="169"/>
      <c r="BRJ70" s="169"/>
      <c r="BRK70" s="169"/>
      <c r="BRL70" s="169"/>
      <c r="BRM70" s="169"/>
      <c r="BRN70" s="169"/>
      <c r="BRO70" s="169"/>
      <c r="BRP70" s="169"/>
      <c r="BRQ70" s="169"/>
      <c r="BRR70" s="169"/>
      <c r="BRS70" s="169"/>
      <c r="BRT70" s="169"/>
      <c r="BRU70" s="169"/>
      <c r="BRV70" s="169"/>
      <c r="BRW70" s="169"/>
      <c r="BRX70" s="169"/>
      <c r="BRY70" s="169"/>
      <c r="BRZ70" s="169"/>
      <c r="BSA70" s="169"/>
      <c r="BSB70" s="169"/>
      <c r="BSC70" s="169"/>
      <c r="BSD70" s="169"/>
      <c r="BSE70" s="169"/>
      <c r="BSF70" s="169"/>
      <c r="BSG70" s="169"/>
      <c r="BSH70" s="169"/>
      <c r="BSI70" s="169"/>
      <c r="BSJ70" s="169"/>
      <c r="BSK70" s="169"/>
      <c r="BSL70" s="169"/>
      <c r="BSM70" s="169"/>
      <c r="BSN70" s="169"/>
      <c r="BSO70" s="169"/>
      <c r="BSP70" s="169"/>
      <c r="BSQ70" s="169"/>
      <c r="BSR70" s="169"/>
      <c r="BSS70" s="169"/>
      <c r="BST70" s="169"/>
      <c r="BSU70" s="169"/>
      <c r="BSV70" s="169"/>
      <c r="BSW70" s="169"/>
      <c r="BSX70" s="169"/>
      <c r="BSY70" s="169"/>
      <c r="BSZ70" s="169"/>
      <c r="BTA70" s="169"/>
      <c r="BTB70" s="169"/>
      <c r="BTC70" s="169"/>
      <c r="BTD70" s="169"/>
      <c r="BTE70" s="169"/>
      <c r="BTF70" s="169"/>
      <c r="BTG70" s="169"/>
      <c r="BTH70" s="169"/>
      <c r="BTI70" s="169"/>
      <c r="BTJ70" s="169"/>
      <c r="BTK70" s="169"/>
      <c r="BTL70" s="169"/>
      <c r="BTM70" s="169"/>
      <c r="BTN70" s="169"/>
      <c r="BTO70" s="169"/>
      <c r="BTP70" s="169"/>
      <c r="BTQ70" s="169"/>
      <c r="BTR70" s="169"/>
      <c r="BTS70" s="169"/>
      <c r="BTT70" s="169"/>
      <c r="BTU70" s="169"/>
      <c r="BTV70" s="169"/>
      <c r="BTW70" s="169"/>
      <c r="BTX70" s="169"/>
      <c r="BTY70" s="169"/>
      <c r="BTZ70" s="169"/>
      <c r="BUA70" s="169"/>
      <c r="BUB70" s="169"/>
      <c r="BUC70" s="169"/>
      <c r="BUD70" s="169"/>
      <c r="BUE70" s="169"/>
      <c r="BUF70" s="169"/>
      <c r="BUG70" s="169"/>
      <c r="BUH70" s="169"/>
      <c r="BUI70" s="169"/>
      <c r="BUJ70" s="169"/>
      <c r="BUK70" s="169"/>
      <c r="BUL70" s="169"/>
      <c r="BUM70" s="169"/>
      <c r="BUN70" s="169"/>
      <c r="BUO70" s="169"/>
      <c r="BUP70" s="169"/>
      <c r="BUQ70" s="169"/>
      <c r="BUR70" s="169"/>
      <c r="BUS70" s="169"/>
      <c r="BUT70" s="169"/>
      <c r="BUU70" s="169"/>
      <c r="BUV70" s="169"/>
      <c r="BUW70" s="169"/>
      <c r="BUX70" s="169"/>
      <c r="BUY70" s="169"/>
      <c r="BUZ70" s="169"/>
      <c r="BVA70" s="169"/>
      <c r="BVB70" s="169"/>
      <c r="BVC70" s="169"/>
      <c r="BVD70" s="169"/>
      <c r="BVE70" s="169"/>
      <c r="BVF70" s="169"/>
      <c r="BVG70" s="169"/>
      <c r="BVH70" s="169"/>
      <c r="BVI70" s="169"/>
      <c r="BVJ70" s="169"/>
      <c r="BVK70" s="169"/>
      <c r="BVL70" s="169"/>
      <c r="BVM70" s="169"/>
      <c r="BVN70" s="169"/>
      <c r="BVO70" s="169"/>
      <c r="BVP70" s="169"/>
      <c r="BVQ70" s="169"/>
      <c r="BVR70" s="169"/>
      <c r="BVS70" s="169"/>
      <c r="BVT70" s="169"/>
      <c r="BVU70" s="169"/>
      <c r="BVV70" s="169"/>
      <c r="BVW70" s="169"/>
      <c r="BVX70" s="169"/>
      <c r="BVY70" s="169"/>
      <c r="BVZ70" s="169"/>
      <c r="BWA70" s="169"/>
      <c r="BWB70" s="169"/>
      <c r="BWC70" s="169"/>
      <c r="BWD70" s="169"/>
      <c r="BWE70" s="169"/>
      <c r="BWF70" s="169"/>
      <c r="BWG70" s="169"/>
      <c r="BWH70" s="169"/>
      <c r="BWI70" s="169"/>
      <c r="BWJ70" s="169"/>
      <c r="BWK70" s="169"/>
      <c r="BWL70" s="169"/>
      <c r="BWM70" s="169"/>
      <c r="BWN70" s="169"/>
      <c r="BWO70" s="169"/>
      <c r="BWP70" s="169"/>
      <c r="BWQ70" s="169"/>
      <c r="BWR70" s="169"/>
      <c r="BWS70" s="169"/>
      <c r="BWT70" s="169"/>
      <c r="BWU70" s="169"/>
      <c r="BWV70" s="169"/>
      <c r="BWW70" s="169"/>
      <c r="BWX70" s="169"/>
      <c r="BWY70" s="169"/>
      <c r="BWZ70" s="169"/>
      <c r="BXA70" s="169"/>
      <c r="BXB70" s="169"/>
      <c r="BXC70" s="169"/>
      <c r="BXD70" s="169"/>
      <c r="BXE70" s="169"/>
      <c r="BXF70" s="169"/>
      <c r="BXG70" s="169"/>
      <c r="BXH70" s="169"/>
      <c r="BXI70" s="169"/>
      <c r="BXJ70" s="169"/>
      <c r="BXK70" s="169"/>
      <c r="BXL70" s="169"/>
      <c r="BXM70" s="169"/>
      <c r="BXN70" s="169"/>
      <c r="BXO70" s="169"/>
      <c r="BXP70" s="169"/>
      <c r="BXQ70" s="169"/>
      <c r="BXR70" s="169"/>
      <c r="BXS70" s="169"/>
      <c r="BXT70" s="169"/>
      <c r="BXU70" s="169"/>
      <c r="BXV70" s="169"/>
      <c r="BXW70" s="169"/>
      <c r="BXX70" s="169"/>
      <c r="BXY70" s="169"/>
      <c r="BXZ70" s="169"/>
      <c r="BYA70" s="169"/>
      <c r="BYB70" s="169"/>
      <c r="BYC70" s="169"/>
      <c r="BYD70" s="169"/>
      <c r="BYE70" s="169"/>
      <c r="BYF70" s="169"/>
      <c r="BYG70" s="169"/>
      <c r="BYH70" s="169"/>
      <c r="BYI70" s="169"/>
      <c r="BYJ70" s="169"/>
      <c r="BYK70" s="169"/>
      <c r="BYL70" s="169"/>
      <c r="BYM70" s="169"/>
      <c r="BYN70" s="169"/>
      <c r="BYO70" s="169"/>
      <c r="BYP70" s="169"/>
      <c r="BYQ70" s="169"/>
      <c r="BYR70" s="169"/>
      <c r="BYS70" s="169"/>
      <c r="BYT70" s="169"/>
      <c r="BYU70" s="169"/>
      <c r="BYV70" s="169"/>
      <c r="BYW70" s="169"/>
      <c r="BYX70" s="169"/>
      <c r="BYY70" s="169"/>
      <c r="BYZ70" s="169"/>
      <c r="BZA70" s="169"/>
      <c r="BZB70" s="169"/>
      <c r="BZC70" s="169"/>
      <c r="BZD70" s="169"/>
      <c r="BZE70" s="169"/>
      <c r="BZF70" s="169"/>
      <c r="BZG70" s="169"/>
      <c r="BZH70" s="169"/>
      <c r="BZI70" s="169"/>
      <c r="BZJ70" s="169"/>
      <c r="BZK70" s="169"/>
      <c r="BZL70" s="169"/>
      <c r="BZM70" s="169"/>
      <c r="BZN70" s="169"/>
      <c r="BZO70" s="169"/>
      <c r="BZP70" s="169"/>
      <c r="BZQ70" s="169"/>
      <c r="BZR70" s="169"/>
      <c r="BZS70" s="169"/>
      <c r="BZT70" s="169"/>
      <c r="BZU70" s="169"/>
      <c r="BZV70" s="169"/>
      <c r="BZW70" s="169"/>
      <c r="BZX70" s="169"/>
      <c r="BZY70" s="169"/>
      <c r="BZZ70" s="169"/>
      <c r="CAA70" s="169"/>
      <c r="CAB70" s="169"/>
      <c r="CAC70" s="169"/>
      <c r="CAD70" s="169"/>
      <c r="CAE70" s="169"/>
      <c r="CAF70" s="169"/>
      <c r="CAG70" s="169"/>
      <c r="CAH70" s="169"/>
      <c r="CAI70" s="169"/>
      <c r="CAJ70" s="169"/>
      <c r="CAK70" s="169"/>
      <c r="CAL70" s="169"/>
      <c r="CAM70" s="169"/>
      <c r="CAN70" s="169"/>
      <c r="CAO70" s="169"/>
      <c r="CAP70" s="169"/>
      <c r="CAQ70" s="169"/>
      <c r="CAR70" s="169"/>
      <c r="CAS70" s="169"/>
      <c r="CAT70" s="169"/>
      <c r="CAU70" s="169"/>
      <c r="CAV70" s="169"/>
      <c r="CAW70" s="169"/>
      <c r="CAX70" s="169"/>
      <c r="CAY70" s="169"/>
      <c r="CAZ70" s="169"/>
      <c r="CBA70" s="169"/>
      <c r="CBB70" s="169"/>
      <c r="CBC70" s="169"/>
      <c r="CBD70" s="169"/>
      <c r="CBE70" s="169"/>
      <c r="CBF70" s="169"/>
      <c r="CBG70" s="169"/>
      <c r="CBH70" s="169"/>
      <c r="CBI70" s="169"/>
      <c r="CBJ70" s="169"/>
      <c r="CBK70" s="169"/>
      <c r="CBL70" s="169"/>
      <c r="CBM70" s="169"/>
      <c r="CBN70" s="169"/>
      <c r="CBO70" s="169"/>
      <c r="CBP70" s="169"/>
      <c r="CBQ70" s="169"/>
      <c r="CBR70" s="169"/>
      <c r="CBS70" s="169"/>
      <c r="CBT70" s="169"/>
      <c r="CBU70" s="169"/>
      <c r="CBV70" s="169"/>
      <c r="CBW70" s="169"/>
      <c r="CBX70" s="169"/>
      <c r="CBY70" s="169"/>
      <c r="CBZ70" s="169"/>
      <c r="CCA70" s="169"/>
      <c r="CCB70" s="169"/>
      <c r="CCC70" s="169"/>
      <c r="CCD70" s="169"/>
      <c r="CCE70" s="169"/>
      <c r="CCF70" s="169"/>
      <c r="CCG70" s="169"/>
      <c r="CCH70" s="169"/>
      <c r="CCI70" s="169"/>
      <c r="CCJ70" s="169"/>
      <c r="CCK70" s="169"/>
      <c r="CCL70" s="169"/>
      <c r="CCM70" s="169"/>
      <c r="CCN70" s="169"/>
      <c r="CCO70" s="169"/>
      <c r="CCP70" s="169"/>
      <c r="CCQ70" s="169"/>
      <c r="CCR70" s="169"/>
      <c r="CCS70" s="169"/>
      <c r="CCT70" s="169"/>
      <c r="CCU70" s="169"/>
      <c r="CCV70" s="169"/>
      <c r="CCW70" s="169"/>
      <c r="CCX70" s="169"/>
      <c r="CCY70" s="169"/>
      <c r="CCZ70" s="169"/>
      <c r="CDA70" s="169"/>
      <c r="CDB70" s="169"/>
      <c r="CDC70" s="169"/>
      <c r="CDD70" s="169"/>
      <c r="CDE70" s="169"/>
      <c r="CDF70" s="169"/>
      <c r="CDG70" s="169"/>
      <c r="CDH70" s="169"/>
      <c r="CDI70" s="169"/>
      <c r="CDJ70" s="169"/>
      <c r="CDK70" s="169"/>
      <c r="CDL70" s="169"/>
      <c r="CDM70" s="169"/>
      <c r="CDN70" s="169"/>
      <c r="CDO70" s="169"/>
      <c r="CDP70" s="169"/>
      <c r="CDQ70" s="169"/>
      <c r="CDR70" s="169"/>
      <c r="CDS70" s="169"/>
      <c r="CDT70" s="169"/>
      <c r="CDU70" s="169"/>
      <c r="CDV70" s="169"/>
      <c r="CDW70" s="169"/>
      <c r="CDX70" s="169"/>
      <c r="CDY70" s="169"/>
      <c r="CDZ70" s="169"/>
      <c r="CEA70" s="169"/>
      <c r="CEB70" s="169"/>
      <c r="CEC70" s="169"/>
      <c r="CED70" s="169"/>
      <c r="CEE70" s="169"/>
      <c r="CEF70" s="169"/>
      <c r="CEG70" s="169"/>
      <c r="CEH70" s="169"/>
      <c r="CEI70" s="169"/>
      <c r="CEJ70" s="169"/>
      <c r="CEK70" s="169"/>
      <c r="CEL70" s="169"/>
      <c r="CEM70" s="169"/>
      <c r="CEN70" s="169"/>
      <c r="CEO70" s="169"/>
      <c r="CEP70" s="169"/>
      <c r="CEQ70" s="169"/>
      <c r="CER70" s="169"/>
      <c r="CES70" s="169"/>
      <c r="CET70" s="169"/>
      <c r="CEU70" s="169"/>
      <c r="CEV70" s="169"/>
      <c r="CEW70" s="169"/>
      <c r="CEX70" s="169"/>
      <c r="CEY70" s="169"/>
      <c r="CEZ70" s="169"/>
      <c r="CFA70" s="169"/>
      <c r="CFB70" s="169"/>
      <c r="CFC70" s="169"/>
      <c r="CFD70" s="169"/>
      <c r="CFE70" s="169"/>
      <c r="CFF70" s="169"/>
      <c r="CFG70" s="169"/>
      <c r="CFH70" s="169"/>
      <c r="CFI70" s="169"/>
      <c r="CFJ70" s="169"/>
      <c r="CFK70" s="169"/>
      <c r="CFL70" s="169"/>
      <c r="CFM70" s="169"/>
      <c r="CFN70" s="169"/>
      <c r="CFO70" s="169"/>
      <c r="CFP70" s="169"/>
      <c r="CFQ70" s="169"/>
      <c r="CFR70" s="169"/>
      <c r="CFS70" s="169"/>
      <c r="CFT70" s="169"/>
      <c r="CFU70" s="169"/>
      <c r="CFV70" s="169"/>
      <c r="CFW70" s="169"/>
      <c r="CFX70" s="169"/>
      <c r="CFY70" s="169"/>
      <c r="CFZ70" s="169"/>
      <c r="CGA70" s="169"/>
      <c r="CGB70" s="169"/>
      <c r="CGC70" s="169"/>
      <c r="CGD70" s="169"/>
      <c r="CGE70" s="169"/>
      <c r="CGF70" s="169"/>
      <c r="CGG70" s="169"/>
      <c r="CGH70" s="169"/>
      <c r="CGI70" s="169"/>
      <c r="CGJ70" s="169"/>
      <c r="CGK70" s="169"/>
      <c r="CGL70" s="169"/>
      <c r="CGM70" s="169"/>
      <c r="CGN70" s="169"/>
      <c r="CGO70" s="169"/>
      <c r="CGP70" s="169"/>
      <c r="CGQ70" s="169"/>
      <c r="CGR70" s="169"/>
      <c r="CGS70" s="169"/>
      <c r="CGT70" s="169"/>
      <c r="CGU70" s="169"/>
      <c r="CGV70" s="169"/>
      <c r="CGW70" s="169"/>
      <c r="CGX70" s="169"/>
      <c r="CGY70" s="169"/>
      <c r="CGZ70" s="169"/>
      <c r="CHA70" s="169"/>
      <c r="CHB70" s="169"/>
      <c r="CHC70" s="169"/>
      <c r="CHD70" s="169"/>
      <c r="CHE70" s="169"/>
      <c r="CHF70" s="169"/>
      <c r="CHG70" s="169"/>
      <c r="CHH70" s="169"/>
      <c r="CHI70" s="169"/>
      <c r="CHJ70" s="169"/>
      <c r="CHK70" s="169"/>
      <c r="CHL70" s="169"/>
      <c r="CHM70" s="169"/>
      <c r="CHN70" s="169"/>
      <c r="CHO70" s="169"/>
      <c r="CHP70" s="169"/>
      <c r="CHQ70" s="169"/>
      <c r="CHR70" s="169"/>
      <c r="CHS70" s="169"/>
      <c r="CHT70" s="169"/>
      <c r="CHU70" s="169"/>
      <c r="CHV70" s="169"/>
      <c r="CHW70" s="169"/>
      <c r="CHX70" s="169"/>
      <c r="CHY70" s="169"/>
      <c r="CHZ70" s="169"/>
      <c r="CIA70" s="169"/>
      <c r="CIB70" s="169"/>
      <c r="CIC70" s="169"/>
      <c r="CID70" s="169"/>
      <c r="CIE70" s="169"/>
      <c r="CIF70" s="169"/>
      <c r="CIG70" s="169"/>
      <c r="CIH70" s="169"/>
      <c r="CII70" s="169"/>
      <c r="CIJ70" s="169"/>
      <c r="CIK70" s="169"/>
      <c r="CIL70" s="169"/>
      <c r="CIM70" s="169"/>
      <c r="CIN70" s="169"/>
      <c r="CIO70" s="169"/>
      <c r="CIP70" s="169"/>
      <c r="CIQ70" s="169"/>
      <c r="CIR70" s="169"/>
      <c r="CIS70" s="169"/>
      <c r="CIT70" s="169"/>
      <c r="CIU70" s="169"/>
      <c r="CIV70" s="169"/>
      <c r="CIW70" s="169"/>
      <c r="CIX70" s="169"/>
      <c r="CIY70" s="169"/>
      <c r="CIZ70" s="169"/>
      <c r="CJA70" s="169"/>
      <c r="CJB70" s="169"/>
      <c r="CJC70" s="169"/>
      <c r="CJD70" s="169"/>
      <c r="CJE70" s="169"/>
      <c r="CJF70" s="169"/>
      <c r="CJG70" s="169"/>
      <c r="CJH70" s="169"/>
      <c r="CJI70" s="169"/>
      <c r="CJJ70" s="169"/>
      <c r="CJK70" s="169"/>
      <c r="CJL70" s="169"/>
      <c r="CJM70" s="169"/>
      <c r="CJN70" s="169"/>
      <c r="CJO70" s="169"/>
      <c r="CJP70" s="169"/>
      <c r="CJQ70" s="169"/>
      <c r="CJR70" s="169"/>
      <c r="CJS70" s="169"/>
      <c r="CJT70" s="169"/>
      <c r="CJU70" s="169"/>
      <c r="CJV70" s="169"/>
      <c r="CJW70" s="169"/>
      <c r="CJX70" s="169"/>
      <c r="CJY70" s="169"/>
      <c r="CJZ70" s="169"/>
      <c r="CKA70" s="169"/>
      <c r="CKB70" s="169"/>
      <c r="CKC70" s="169"/>
      <c r="CKD70" s="169"/>
      <c r="CKE70" s="169"/>
      <c r="CKF70" s="169"/>
      <c r="CKG70" s="169"/>
      <c r="CKH70" s="169"/>
      <c r="CKI70" s="169"/>
      <c r="CKJ70" s="169"/>
      <c r="CKK70" s="169"/>
      <c r="CKL70" s="169"/>
      <c r="CKM70" s="169"/>
      <c r="CKN70" s="169"/>
      <c r="CKO70" s="169"/>
      <c r="CKP70" s="169"/>
      <c r="CKQ70" s="169"/>
      <c r="CKR70" s="169"/>
      <c r="CKS70" s="169"/>
      <c r="CKT70" s="169"/>
      <c r="CKU70" s="169"/>
      <c r="CKV70" s="169"/>
      <c r="CKW70" s="169"/>
      <c r="CKX70" s="169"/>
      <c r="CKY70" s="169"/>
      <c r="CKZ70" s="169"/>
      <c r="CLA70" s="169"/>
      <c r="CLB70" s="169"/>
      <c r="CLC70" s="169"/>
      <c r="CLD70" s="169"/>
      <c r="CLE70" s="169"/>
      <c r="CLF70" s="169"/>
      <c r="CLG70" s="169"/>
      <c r="CLH70" s="169"/>
      <c r="CLI70" s="169"/>
      <c r="CLJ70" s="169"/>
      <c r="CLK70" s="169"/>
      <c r="CLL70" s="169"/>
      <c r="CLM70" s="169"/>
      <c r="CLN70" s="169"/>
      <c r="CLO70" s="169"/>
      <c r="CLP70" s="169"/>
      <c r="CLQ70" s="169"/>
      <c r="CLR70" s="169"/>
      <c r="CLS70" s="169"/>
      <c r="CLT70" s="169"/>
      <c r="CLU70" s="169"/>
      <c r="CLV70" s="169"/>
      <c r="CLW70" s="169"/>
      <c r="CLX70" s="169"/>
      <c r="CLY70" s="169"/>
      <c r="CLZ70" s="169"/>
      <c r="CMA70" s="169"/>
      <c r="CMB70" s="169"/>
      <c r="CMC70" s="169"/>
      <c r="CMD70" s="169"/>
      <c r="CME70" s="169"/>
      <c r="CMF70" s="169"/>
      <c r="CMG70" s="169"/>
      <c r="CMH70" s="169"/>
      <c r="CMI70" s="169"/>
      <c r="CMJ70" s="169"/>
      <c r="CMK70" s="169"/>
      <c r="CML70" s="169"/>
      <c r="CMM70" s="169"/>
      <c r="CMN70" s="169"/>
      <c r="CMO70" s="169"/>
      <c r="CMP70" s="169"/>
      <c r="CMQ70" s="169"/>
      <c r="CMR70" s="169"/>
      <c r="CMS70" s="169"/>
      <c r="CMT70" s="169"/>
      <c r="CMU70" s="169"/>
      <c r="CMV70" s="169"/>
      <c r="CMW70" s="169"/>
      <c r="CMX70" s="169"/>
      <c r="CMY70" s="169"/>
      <c r="CMZ70" s="169"/>
      <c r="CNA70" s="169"/>
      <c r="CNB70" s="169"/>
      <c r="CNC70" s="169"/>
      <c r="CND70" s="169"/>
      <c r="CNE70" s="169"/>
      <c r="CNF70" s="169"/>
      <c r="CNG70" s="169"/>
      <c r="CNH70" s="169"/>
      <c r="CNI70" s="169"/>
      <c r="CNJ70" s="169"/>
      <c r="CNK70" s="169"/>
      <c r="CNL70" s="169"/>
      <c r="CNM70" s="169"/>
      <c r="CNN70" s="169"/>
      <c r="CNO70" s="169"/>
      <c r="CNP70" s="169"/>
      <c r="CNQ70" s="169"/>
      <c r="CNR70" s="169"/>
      <c r="CNS70" s="169"/>
      <c r="CNT70" s="169"/>
      <c r="CNU70" s="169"/>
      <c r="CNV70" s="169"/>
      <c r="CNW70" s="169"/>
      <c r="CNX70" s="169"/>
      <c r="CNY70" s="169"/>
      <c r="CNZ70" s="169"/>
      <c r="COA70" s="169"/>
      <c r="COB70" s="169"/>
      <c r="COC70" s="169"/>
      <c r="COD70" s="169"/>
      <c r="COE70" s="169"/>
      <c r="COF70" s="169"/>
      <c r="COG70" s="169"/>
      <c r="COH70" s="169"/>
      <c r="COI70" s="169"/>
      <c r="COJ70" s="169"/>
      <c r="COK70" s="169"/>
      <c r="COL70" s="169"/>
      <c r="COM70" s="169"/>
      <c r="CON70" s="169"/>
      <c r="COO70" s="169"/>
      <c r="COP70" s="169"/>
      <c r="COQ70" s="169"/>
      <c r="COR70" s="169"/>
      <c r="COS70" s="169"/>
      <c r="COT70" s="169"/>
      <c r="COU70" s="169"/>
      <c r="COV70" s="169"/>
      <c r="COW70" s="169"/>
      <c r="COX70" s="169"/>
      <c r="COY70" s="169"/>
      <c r="COZ70" s="169"/>
      <c r="CPA70" s="169"/>
      <c r="CPB70" s="169"/>
      <c r="CPC70" s="169"/>
      <c r="CPD70" s="169"/>
      <c r="CPE70" s="169"/>
      <c r="CPF70" s="169"/>
      <c r="CPG70" s="169"/>
      <c r="CPH70" s="169"/>
      <c r="CPI70" s="169"/>
      <c r="CPJ70" s="169"/>
      <c r="CPK70" s="169"/>
      <c r="CPL70" s="169"/>
      <c r="CPM70" s="169"/>
      <c r="CPN70" s="169"/>
      <c r="CPO70" s="169"/>
      <c r="CPP70" s="169"/>
      <c r="CPQ70" s="169"/>
      <c r="CPR70" s="169"/>
      <c r="CPS70" s="169"/>
      <c r="CPT70" s="169"/>
      <c r="CPU70" s="169"/>
      <c r="CPV70" s="169"/>
      <c r="CPW70" s="169"/>
      <c r="CPX70" s="169"/>
      <c r="CPY70" s="169"/>
      <c r="CPZ70" s="169"/>
      <c r="CQA70" s="169"/>
      <c r="CQB70" s="169"/>
      <c r="CQC70" s="169"/>
      <c r="CQD70" s="169"/>
      <c r="CQE70" s="169"/>
      <c r="CQF70" s="169"/>
      <c r="CQG70" s="169"/>
      <c r="CQH70" s="169"/>
      <c r="CQI70" s="169"/>
      <c r="CQJ70" s="169"/>
      <c r="CQK70" s="169"/>
      <c r="CQL70" s="169"/>
      <c r="CQM70" s="169"/>
      <c r="CQN70" s="169"/>
      <c r="CQO70" s="169"/>
      <c r="CQP70" s="169"/>
      <c r="CQQ70" s="169"/>
      <c r="CQR70" s="169"/>
      <c r="CQS70" s="169"/>
      <c r="CQT70" s="169"/>
      <c r="CQU70" s="169"/>
      <c r="CQV70" s="169"/>
      <c r="CQW70" s="169"/>
      <c r="CQX70" s="169"/>
      <c r="CQY70" s="169"/>
      <c r="CQZ70" s="169"/>
      <c r="CRA70" s="169"/>
      <c r="CRB70" s="169"/>
      <c r="CRC70" s="169"/>
      <c r="CRD70" s="169"/>
      <c r="CRE70" s="169"/>
      <c r="CRF70" s="169"/>
      <c r="CRG70" s="169"/>
      <c r="CRH70" s="169"/>
      <c r="CRI70" s="169"/>
      <c r="CRJ70" s="169"/>
      <c r="CRK70" s="169"/>
      <c r="CRL70" s="169"/>
      <c r="CRM70" s="169"/>
      <c r="CRN70" s="169"/>
      <c r="CRO70" s="169"/>
      <c r="CRP70" s="169"/>
      <c r="CRQ70" s="169"/>
      <c r="CRR70" s="169"/>
      <c r="CRS70" s="169"/>
      <c r="CRT70" s="169"/>
      <c r="CRU70" s="169"/>
      <c r="CRV70" s="169"/>
      <c r="CRW70" s="169"/>
      <c r="CRX70" s="169"/>
      <c r="CRY70" s="169"/>
      <c r="CRZ70" s="169"/>
      <c r="CSA70" s="169"/>
      <c r="CSB70" s="169"/>
      <c r="CSC70" s="169"/>
      <c r="CSD70" s="169"/>
      <c r="CSE70" s="169"/>
      <c r="CSF70" s="169"/>
      <c r="CSG70" s="169"/>
      <c r="CSH70" s="169"/>
      <c r="CSI70" s="169"/>
      <c r="CSJ70" s="169"/>
      <c r="CSK70" s="169"/>
      <c r="CSL70" s="169"/>
      <c r="CSM70" s="169"/>
      <c r="CSN70" s="169"/>
      <c r="CSO70" s="169"/>
      <c r="CSP70" s="169"/>
      <c r="CSQ70" s="169"/>
      <c r="CSR70" s="169"/>
      <c r="CSS70" s="169"/>
      <c r="CST70" s="169"/>
      <c r="CSU70" s="169"/>
      <c r="CSV70" s="169"/>
      <c r="CSW70" s="169"/>
      <c r="CSX70" s="169"/>
      <c r="CSY70" s="169"/>
      <c r="CSZ70" s="169"/>
      <c r="CTA70" s="169"/>
      <c r="CTB70" s="169"/>
      <c r="CTC70" s="169"/>
      <c r="CTD70" s="169"/>
      <c r="CTE70" s="169"/>
      <c r="CTF70" s="169"/>
      <c r="CTG70" s="169"/>
      <c r="CTH70" s="169"/>
      <c r="CTI70" s="169"/>
      <c r="CTJ70" s="169"/>
      <c r="CTK70" s="169"/>
      <c r="CTL70" s="169"/>
      <c r="CTM70" s="169"/>
      <c r="CTN70" s="169"/>
      <c r="CTO70" s="169"/>
      <c r="CTP70" s="169"/>
      <c r="CTQ70" s="169"/>
      <c r="CTR70" s="169"/>
      <c r="CTS70" s="169"/>
      <c r="CTT70" s="169"/>
      <c r="CTU70" s="169"/>
      <c r="CTV70" s="169"/>
      <c r="CTW70" s="169"/>
      <c r="CTX70" s="169"/>
      <c r="CTY70" s="169"/>
      <c r="CTZ70" s="169"/>
      <c r="CUA70" s="169"/>
      <c r="CUB70" s="169"/>
      <c r="CUC70" s="169"/>
      <c r="CUD70" s="169"/>
      <c r="CUE70" s="169"/>
      <c r="CUF70" s="169"/>
      <c r="CUG70" s="169"/>
      <c r="CUH70" s="169"/>
      <c r="CUI70" s="169"/>
      <c r="CUJ70" s="169"/>
      <c r="CUK70" s="169"/>
      <c r="CUL70" s="169"/>
      <c r="CUM70" s="169"/>
      <c r="CUN70" s="169"/>
      <c r="CUO70" s="169"/>
      <c r="CUP70" s="169"/>
      <c r="CUQ70" s="169"/>
      <c r="CUR70" s="169"/>
      <c r="CUS70" s="169"/>
      <c r="CUT70" s="169"/>
      <c r="CUU70" s="169"/>
      <c r="CUV70" s="169"/>
      <c r="CUW70" s="169"/>
      <c r="CUX70" s="169"/>
      <c r="CUY70" s="169"/>
      <c r="CUZ70" s="169"/>
      <c r="CVA70" s="169"/>
      <c r="CVB70" s="169"/>
      <c r="CVC70" s="169"/>
      <c r="CVD70" s="169"/>
      <c r="CVE70" s="169"/>
      <c r="CVF70" s="169"/>
      <c r="CVG70" s="169"/>
      <c r="CVH70" s="169"/>
      <c r="CVI70" s="169"/>
      <c r="CVJ70" s="169"/>
      <c r="CVK70" s="169"/>
      <c r="CVL70" s="169"/>
      <c r="CVM70" s="169"/>
      <c r="CVN70" s="169"/>
      <c r="CVO70" s="169"/>
      <c r="CVP70" s="169"/>
      <c r="CVQ70" s="169"/>
      <c r="CVR70" s="169"/>
      <c r="CVS70" s="169"/>
      <c r="CVT70" s="169"/>
      <c r="CVU70" s="169"/>
      <c r="CVV70" s="169"/>
      <c r="CVW70" s="169"/>
      <c r="CVX70" s="169"/>
      <c r="CVY70" s="169"/>
      <c r="CVZ70" s="169"/>
      <c r="CWA70" s="169"/>
      <c r="CWB70" s="169"/>
      <c r="CWC70" s="169"/>
      <c r="CWD70" s="169"/>
      <c r="CWE70" s="169"/>
      <c r="CWF70" s="169"/>
      <c r="CWG70" s="169"/>
      <c r="CWH70" s="169"/>
      <c r="CWI70" s="169"/>
      <c r="CWJ70" s="169"/>
      <c r="CWK70" s="169"/>
      <c r="CWL70" s="169"/>
      <c r="CWM70" s="169"/>
      <c r="CWN70" s="169"/>
      <c r="CWO70" s="169"/>
      <c r="CWP70" s="169"/>
      <c r="CWQ70" s="169"/>
      <c r="CWR70" s="169"/>
      <c r="CWS70" s="169"/>
      <c r="CWT70" s="169"/>
      <c r="CWU70" s="169"/>
      <c r="CWV70" s="169"/>
      <c r="CWW70" s="169"/>
      <c r="CWX70" s="169"/>
      <c r="CWY70" s="169"/>
      <c r="CWZ70" s="169"/>
      <c r="CXA70" s="169"/>
      <c r="CXB70" s="169"/>
      <c r="CXC70" s="169"/>
      <c r="CXD70" s="169"/>
      <c r="CXE70" s="169"/>
      <c r="CXF70" s="169"/>
      <c r="CXG70" s="169"/>
      <c r="CXH70" s="169"/>
      <c r="CXI70" s="169"/>
      <c r="CXJ70" s="169"/>
      <c r="CXK70" s="169"/>
      <c r="CXL70" s="169"/>
      <c r="CXM70" s="169"/>
      <c r="CXN70" s="169"/>
      <c r="CXO70" s="169"/>
      <c r="CXP70" s="169"/>
      <c r="CXQ70" s="169"/>
      <c r="CXR70" s="169"/>
      <c r="CXS70" s="169"/>
      <c r="CXT70" s="169"/>
      <c r="CXU70" s="169"/>
      <c r="CXV70" s="169"/>
      <c r="CXW70" s="169"/>
      <c r="CXX70" s="169"/>
      <c r="CXY70" s="169"/>
      <c r="CXZ70" s="169"/>
      <c r="CYA70" s="169"/>
      <c r="CYB70" s="169"/>
      <c r="CYC70" s="169"/>
      <c r="CYD70" s="169"/>
      <c r="CYE70" s="169"/>
      <c r="CYF70" s="169"/>
      <c r="CYG70" s="169"/>
      <c r="CYH70" s="169"/>
      <c r="CYI70" s="169"/>
      <c r="CYJ70" s="169"/>
      <c r="CYK70" s="169"/>
      <c r="CYL70" s="169"/>
      <c r="CYM70" s="169"/>
      <c r="CYN70" s="169"/>
      <c r="CYO70" s="169"/>
      <c r="CYP70" s="169"/>
      <c r="CYQ70" s="169"/>
      <c r="CYR70" s="169"/>
      <c r="CYS70" s="169"/>
      <c r="CYT70" s="169"/>
      <c r="CYU70" s="169"/>
      <c r="CYV70" s="169"/>
      <c r="CYW70" s="169"/>
      <c r="CYX70" s="169"/>
      <c r="CYY70" s="169"/>
      <c r="CYZ70" s="169"/>
      <c r="CZA70" s="169"/>
      <c r="CZB70" s="169"/>
      <c r="CZC70" s="169"/>
      <c r="CZD70" s="169"/>
      <c r="CZE70" s="169"/>
      <c r="CZF70" s="169"/>
      <c r="CZG70" s="169"/>
      <c r="CZH70" s="169"/>
      <c r="CZI70" s="169"/>
      <c r="CZJ70" s="169"/>
      <c r="CZK70" s="169"/>
      <c r="CZL70" s="169"/>
      <c r="CZM70" s="169"/>
      <c r="CZN70" s="169"/>
      <c r="CZO70" s="169"/>
      <c r="CZP70" s="169"/>
      <c r="CZQ70" s="169"/>
      <c r="CZR70" s="169"/>
      <c r="CZS70" s="169"/>
      <c r="CZT70" s="169"/>
      <c r="CZU70" s="169"/>
      <c r="CZV70" s="169"/>
      <c r="CZW70" s="169"/>
      <c r="CZX70" s="169"/>
      <c r="CZY70" s="169"/>
      <c r="CZZ70" s="169"/>
      <c r="DAA70" s="169"/>
      <c r="DAB70" s="169"/>
      <c r="DAC70" s="169"/>
      <c r="DAD70" s="169"/>
      <c r="DAE70" s="169"/>
      <c r="DAF70" s="169"/>
      <c r="DAG70" s="169"/>
      <c r="DAH70" s="169"/>
      <c r="DAI70" s="169"/>
      <c r="DAJ70" s="169"/>
      <c r="DAK70" s="169"/>
      <c r="DAL70" s="169"/>
      <c r="DAM70" s="169"/>
      <c r="DAN70" s="169"/>
      <c r="DAO70" s="169"/>
      <c r="DAP70" s="169"/>
      <c r="DAQ70" s="169"/>
      <c r="DAR70" s="169"/>
      <c r="DAS70" s="169"/>
      <c r="DAT70" s="169"/>
      <c r="DAU70" s="169"/>
      <c r="DAV70" s="169"/>
      <c r="DAW70" s="169"/>
      <c r="DAX70" s="169"/>
      <c r="DAY70" s="169"/>
      <c r="DAZ70" s="169"/>
      <c r="DBA70" s="169"/>
      <c r="DBB70" s="169"/>
      <c r="DBC70" s="169"/>
      <c r="DBD70" s="169"/>
      <c r="DBE70" s="169"/>
      <c r="DBF70" s="169"/>
      <c r="DBG70" s="169"/>
      <c r="DBH70" s="169"/>
      <c r="DBI70" s="169"/>
      <c r="DBJ70" s="169"/>
      <c r="DBK70" s="169"/>
      <c r="DBL70" s="169"/>
      <c r="DBM70" s="169"/>
      <c r="DBN70" s="169"/>
      <c r="DBO70" s="169"/>
      <c r="DBP70" s="169"/>
      <c r="DBQ70" s="169"/>
      <c r="DBR70" s="169"/>
      <c r="DBS70" s="169"/>
      <c r="DBT70" s="169"/>
      <c r="DBU70" s="169"/>
      <c r="DBV70" s="169"/>
      <c r="DBW70" s="169"/>
      <c r="DBX70" s="169"/>
      <c r="DBY70" s="169"/>
      <c r="DBZ70" s="169"/>
      <c r="DCA70" s="169"/>
      <c r="DCB70" s="169"/>
      <c r="DCC70" s="169"/>
      <c r="DCD70" s="169"/>
      <c r="DCE70" s="169"/>
      <c r="DCF70" s="169"/>
      <c r="DCG70" s="169"/>
      <c r="DCH70" s="169"/>
      <c r="DCI70" s="169"/>
      <c r="DCJ70" s="169"/>
      <c r="DCK70" s="169"/>
      <c r="DCL70" s="169"/>
      <c r="DCM70" s="169"/>
      <c r="DCN70" s="169"/>
      <c r="DCO70" s="169"/>
      <c r="DCP70" s="169"/>
      <c r="DCQ70" s="169"/>
      <c r="DCR70" s="169"/>
      <c r="DCS70" s="169"/>
      <c r="DCT70" s="169"/>
      <c r="DCU70" s="169"/>
      <c r="DCV70" s="169"/>
      <c r="DCW70" s="169"/>
      <c r="DCX70" s="169"/>
      <c r="DCY70" s="169"/>
      <c r="DCZ70" s="169"/>
      <c r="DDA70" s="169"/>
      <c r="DDB70" s="169"/>
      <c r="DDC70" s="169"/>
      <c r="DDD70" s="169"/>
      <c r="DDE70" s="169"/>
      <c r="DDF70" s="169"/>
      <c r="DDG70" s="169"/>
      <c r="DDH70" s="169"/>
      <c r="DDI70" s="169"/>
      <c r="DDJ70" s="169"/>
      <c r="DDK70" s="169"/>
      <c r="DDL70" s="169"/>
      <c r="DDM70" s="169"/>
      <c r="DDN70" s="169"/>
      <c r="DDO70" s="169"/>
      <c r="DDP70" s="169"/>
      <c r="DDQ70" s="169"/>
      <c r="DDR70" s="169"/>
      <c r="DDS70" s="169"/>
      <c r="DDT70" s="169"/>
      <c r="DDU70" s="169"/>
      <c r="DDV70" s="169"/>
      <c r="DDW70" s="169"/>
      <c r="DDX70" s="169"/>
      <c r="DDY70" s="169"/>
      <c r="DDZ70" s="169"/>
      <c r="DEA70" s="169"/>
      <c r="DEB70" s="169"/>
      <c r="DEC70" s="169"/>
      <c r="DED70" s="169"/>
      <c r="DEE70" s="169"/>
      <c r="DEF70" s="169"/>
      <c r="DEG70" s="169"/>
      <c r="DEH70" s="169"/>
      <c r="DEI70" s="169"/>
      <c r="DEJ70" s="169"/>
      <c r="DEK70" s="169"/>
      <c r="DEL70" s="169"/>
      <c r="DEM70" s="169"/>
      <c r="DEN70" s="169"/>
      <c r="DEO70" s="169"/>
      <c r="DEP70" s="169"/>
      <c r="DEQ70" s="169"/>
      <c r="DER70" s="169"/>
      <c r="DES70" s="169"/>
      <c r="DET70" s="169"/>
      <c r="DEU70" s="169"/>
      <c r="DEV70" s="169"/>
      <c r="DEW70" s="169"/>
      <c r="DEX70" s="169"/>
      <c r="DEY70" s="169"/>
      <c r="DEZ70" s="169"/>
      <c r="DFA70" s="169"/>
      <c r="DFB70" s="169"/>
      <c r="DFC70" s="169"/>
      <c r="DFD70" s="169"/>
      <c r="DFE70" s="169"/>
      <c r="DFF70" s="169"/>
      <c r="DFG70" s="169"/>
      <c r="DFH70" s="169"/>
      <c r="DFI70" s="169"/>
      <c r="DFJ70" s="169"/>
      <c r="DFK70" s="169"/>
      <c r="DFL70" s="169"/>
      <c r="DFM70" s="169"/>
      <c r="DFN70" s="169"/>
      <c r="DFO70" s="169"/>
      <c r="DFP70" s="169"/>
      <c r="DFQ70" s="169"/>
      <c r="DFR70" s="169"/>
      <c r="DFS70" s="169"/>
      <c r="DFT70" s="169"/>
      <c r="DFU70" s="169"/>
      <c r="DFV70" s="169"/>
      <c r="DFW70" s="169"/>
      <c r="DFX70" s="169"/>
      <c r="DFY70" s="169"/>
      <c r="DFZ70" s="169"/>
      <c r="DGA70" s="169"/>
      <c r="DGB70" s="169"/>
      <c r="DGC70" s="169"/>
      <c r="DGD70" s="169"/>
      <c r="DGE70" s="169"/>
      <c r="DGF70" s="169"/>
      <c r="DGG70" s="169"/>
      <c r="DGH70" s="169"/>
      <c r="DGI70" s="169"/>
      <c r="DGJ70" s="169"/>
      <c r="DGK70" s="169"/>
      <c r="DGL70" s="169"/>
      <c r="DGM70" s="169"/>
      <c r="DGN70" s="169"/>
      <c r="DGO70" s="169"/>
      <c r="DGP70" s="169"/>
      <c r="DGQ70" s="169"/>
      <c r="DGR70" s="169"/>
      <c r="DGS70" s="169"/>
      <c r="DGT70" s="169"/>
      <c r="DGU70" s="169"/>
      <c r="DGV70" s="169"/>
      <c r="DGW70" s="169"/>
      <c r="DGX70" s="169"/>
      <c r="DGY70" s="169"/>
      <c r="DGZ70" s="169"/>
      <c r="DHA70" s="169"/>
      <c r="DHB70" s="169"/>
      <c r="DHC70" s="169"/>
      <c r="DHD70" s="169"/>
      <c r="DHE70" s="169"/>
      <c r="DHF70" s="169"/>
      <c r="DHG70" s="169"/>
      <c r="DHH70" s="169"/>
      <c r="DHI70" s="169"/>
      <c r="DHJ70" s="169"/>
      <c r="DHK70" s="169"/>
      <c r="DHL70" s="169"/>
      <c r="DHM70" s="169"/>
      <c r="DHN70" s="169"/>
      <c r="DHO70" s="169"/>
      <c r="DHP70" s="169"/>
      <c r="DHQ70" s="169"/>
      <c r="DHR70" s="169"/>
      <c r="DHS70" s="169"/>
      <c r="DHT70" s="169"/>
      <c r="DHU70" s="169"/>
      <c r="DHV70" s="169"/>
      <c r="DHW70" s="169"/>
      <c r="DHX70" s="169"/>
      <c r="DHY70" s="169"/>
      <c r="DHZ70" s="169"/>
      <c r="DIA70" s="169"/>
      <c r="DIB70" s="169"/>
      <c r="DIC70" s="169"/>
      <c r="DID70" s="169"/>
      <c r="DIE70" s="169"/>
      <c r="DIF70" s="169"/>
      <c r="DIG70" s="169"/>
      <c r="DIH70" s="169"/>
      <c r="DII70" s="169"/>
      <c r="DIJ70" s="169"/>
      <c r="DIK70" s="169"/>
      <c r="DIL70" s="169"/>
      <c r="DIM70" s="169"/>
      <c r="DIN70" s="169"/>
      <c r="DIO70" s="169"/>
      <c r="DIP70" s="169"/>
      <c r="DIQ70" s="169"/>
      <c r="DIR70" s="169"/>
      <c r="DIS70" s="169"/>
      <c r="DIT70" s="169"/>
      <c r="DIU70" s="169"/>
      <c r="DIV70" s="169"/>
      <c r="DIW70" s="169"/>
      <c r="DIX70" s="169"/>
      <c r="DIY70" s="169"/>
      <c r="DIZ70" s="169"/>
      <c r="DJA70" s="169"/>
      <c r="DJB70" s="169"/>
      <c r="DJC70" s="169"/>
      <c r="DJD70" s="169"/>
      <c r="DJE70" s="169"/>
      <c r="DJF70" s="169"/>
      <c r="DJG70" s="169"/>
      <c r="DJH70" s="169"/>
      <c r="DJI70" s="169"/>
      <c r="DJJ70" s="169"/>
      <c r="DJK70" s="169"/>
      <c r="DJL70" s="169"/>
      <c r="DJM70" s="169"/>
      <c r="DJN70" s="169"/>
      <c r="DJO70" s="169"/>
      <c r="DJP70" s="169"/>
      <c r="DJQ70" s="169"/>
      <c r="DJR70" s="169"/>
      <c r="DJS70" s="169"/>
      <c r="DJT70" s="169"/>
      <c r="DJU70" s="169"/>
      <c r="DJV70" s="169"/>
      <c r="DJW70" s="169"/>
      <c r="DJX70" s="169"/>
      <c r="DJY70" s="169"/>
      <c r="DJZ70" s="169"/>
      <c r="DKA70" s="169"/>
      <c r="DKB70" s="169"/>
      <c r="DKC70" s="169"/>
      <c r="DKD70" s="169"/>
      <c r="DKE70" s="169"/>
      <c r="DKF70" s="169"/>
      <c r="DKG70" s="169"/>
      <c r="DKH70" s="169"/>
      <c r="DKI70" s="169"/>
      <c r="DKJ70" s="169"/>
      <c r="DKK70" s="169"/>
      <c r="DKL70" s="169"/>
      <c r="DKM70" s="169"/>
      <c r="DKN70" s="169"/>
      <c r="DKO70" s="169"/>
      <c r="DKP70" s="169"/>
      <c r="DKQ70" s="169"/>
      <c r="DKR70" s="169"/>
      <c r="DKS70" s="169"/>
      <c r="DKT70" s="169"/>
      <c r="DKU70" s="169"/>
      <c r="DKV70" s="169"/>
      <c r="DKW70" s="169"/>
      <c r="DKX70" s="169"/>
      <c r="DKY70" s="169"/>
      <c r="DKZ70" s="169"/>
      <c r="DLA70" s="169"/>
      <c r="DLB70" s="169"/>
      <c r="DLC70" s="169"/>
      <c r="DLD70" s="169"/>
      <c r="DLE70" s="169"/>
      <c r="DLF70" s="169"/>
      <c r="DLG70" s="169"/>
      <c r="DLH70" s="169"/>
      <c r="DLI70" s="169"/>
      <c r="DLJ70" s="169"/>
      <c r="DLK70" s="169"/>
      <c r="DLL70" s="169"/>
      <c r="DLM70" s="169"/>
      <c r="DLN70" s="169"/>
      <c r="DLO70" s="169"/>
      <c r="DLP70" s="169"/>
      <c r="DLQ70" s="169"/>
      <c r="DLR70" s="169"/>
      <c r="DLS70" s="169"/>
      <c r="DLT70" s="169"/>
      <c r="DLU70" s="169"/>
      <c r="DLV70" s="169"/>
      <c r="DLW70" s="169"/>
      <c r="DLX70" s="169"/>
      <c r="DLY70" s="169"/>
      <c r="DLZ70" s="169"/>
      <c r="DMA70" s="169"/>
      <c r="DMB70" s="169"/>
      <c r="DMC70" s="169"/>
      <c r="DMD70" s="169"/>
      <c r="DME70" s="169"/>
      <c r="DMF70" s="169"/>
      <c r="DMG70" s="169"/>
      <c r="DMH70" s="169"/>
      <c r="DMI70" s="169"/>
      <c r="DMJ70" s="169"/>
      <c r="DMK70" s="169"/>
      <c r="DML70" s="169"/>
      <c r="DMM70" s="169"/>
      <c r="DMN70" s="169"/>
      <c r="DMO70" s="169"/>
      <c r="DMP70" s="169"/>
      <c r="DMQ70" s="169"/>
      <c r="DMR70" s="169"/>
      <c r="DMS70" s="169"/>
      <c r="DMT70" s="169"/>
      <c r="DMU70" s="169"/>
      <c r="DMV70" s="169"/>
      <c r="DMW70" s="169"/>
      <c r="DMX70" s="169"/>
      <c r="DMY70" s="169"/>
      <c r="DMZ70" s="169"/>
      <c r="DNA70" s="169"/>
      <c r="DNB70" s="169"/>
      <c r="DNC70" s="169"/>
      <c r="DND70" s="169"/>
      <c r="DNE70" s="169"/>
      <c r="DNF70" s="169"/>
      <c r="DNG70" s="169"/>
      <c r="DNH70" s="169"/>
      <c r="DNI70" s="169"/>
      <c r="DNJ70" s="169"/>
      <c r="DNK70" s="169"/>
      <c r="DNL70" s="169"/>
      <c r="DNM70" s="169"/>
      <c r="DNN70" s="169"/>
      <c r="DNO70" s="169"/>
      <c r="DNP70" s="169"/>
      <c r="DNQ70" s="169"/>
      <c r="DNR70" s="169"/>
      <c r="DNS70" s="169"/>
      <c r="DNT70" s="169"/>
      <c r="DNU70" s="169"/>
      <c r="DNV70" s="169"/>
      <c r="DNW70" s="169"/>
      <c r="DNX70" s="169"/>
      <c r="DNY70" s="169"/>
      <c r="DNZ70" s="169"/>
      <c r="DOA70" s="169"/>
      <c r="DOB70" s="169"/>
      <c r="DOC70" s="169"/>
      <c r="DOD70" s="169"/>
      <c r="DOE70" s="169"/>
      <c r="DOF70" s="169"/>
      <c r="DOG70" s="169"/>
      <c r="DOH70" s="169"/>
      <c r="DOI70" s="169"/>
      <c r="DOJ70" s="169"/>
      <c r="DOK70" s="169"/>
      <c r="DOL70" s="169"/>
      <c r="DOM70" s="169"/>
      <c r="DON70" s="169"/>
      <c r="DOO70" s="169"/>
      <c r="DOP70" s="169"/>
      <c r="DOQ70" s="169"/>
      <c r="DOR70" s="169"/>
      <c r="DOS70" s="169"/>
      <c r="DOT70" s="169"/>
      <c r="DOU70" s="169"/>
      <c r="DOV70" s="169"/>
      <c r="DOW70" s="169"/>
      <c r="DOX70" s="169"/>
      <c r="DOY70" s="169"/>
      <c r="DOZ70" s="169"/>
      <c r="DPA70" s="169"/>
      <c r="DPB70" s="169"/>
      <c r="DPC70" s="169"/>
      <c r="DPD70" s="169"/>
      <c r="DPE70" s="169"/>
      <c r="DPF70" s="169"/>
      <c r="DPG70" s="169"/>
      <c r="DPH70" s="169"/>
      <c r="DPI70" s="169"/>
      <c r="DPJ70" s="169"/>
      <c r="DPK70" s="169"/>
      <c r="DPL70" s="169"/>
      <c r="DPM70" s="169"/>
      <c r="DPN70" s="169"/>
      <c r="DPO70" s="169"/>
      <c r="DPP70" s="169"/>
      <c r="DPQ70" s="169"/>
      <c r="DPR70" s="169"/>
      <c r="DPS70" s="169"/>
      <c r="DPT70" s="169"/>
      <c r="DPU70" s="169"/>
      <c r="DPV70" s="169"/>
      <c r="DPW70" s="169"/>
      <c r="DPX70" s="169"/>
      <c r="DPY70" s="169"/>
      <c r="DPZ70" s="169"/>
      <c r="DQA70" s="169"/>
      <c r="DQB70" s="169"/>
      <c r="DQC70" s="169"/>
      <c r="DQD70" s="169"/>
      <c r="DQE70" s="169"/>
      <c r="DQF70" s="169"/>
      <c r="DQG70" s="169"/>
      <c r="DQH70" s="169"/>
      <c r="DQI70" s="169"/>
      <c r="DQJ70" s="169"/>
      <c r="DQK70" s="169"/>
      <c r="DQL70" s="169"/>
      <c r="DQM70" s="169"/>
      <c r="DQN70" s="169"/>
      <c r="DQO70" s="169"/>
      <c r="DQP70" s="169"/>
      <c r="DQQ70" s="169"/>
      <c r="DQR70" s="169"/>
      <c r="DQS70" s="169"/>
      <c r="DQT70" s="169"/>
      <c r="DQU70" s="169"/>
      <c r="DQV70" s="169"/>
      <c r="DQW70" s="169"/>
      <c r="DQX70" s="169"/>
      <c r="DQY70" s="169"/>
      <c r="DQZ70" s="169"/>
      <c r="DRA70" s="169"/>
      <c r="DRB70" s="169"/>
      <c r="DRC70" s="169"/>
      <c r="DRD70" s="169"/>
      <c r="DRE70" s="169"/>
      <c r="DRF70" s="169"/>
      <c r="DRG70" s="169"/>
      <c r="DRH70" s="169"/>
      <c r="DRI70" s="169"/>
      <c r="DRJ70" s="169"/>
      <c r="DRK70" s="169"/>
      <c r="DRL70" s="169"/>
      <c r="DRM70" s="169"/>
      <c r="DRN70" s="169"/>
      <c r="DRO70" s="169"/>
      <c r="DRP70" s="169"/>
      <c r="DRQ70" s="169"/>
      <c r="DRR70" s="169"/>
      <c r="DRS70" s="169"/>
      <c r="DRT70" s="169"/>
      <c r="DRU70" s="169"/>
      <c r="DRV70" s="169"/>
      <c r="DRW70" s="169"/>
      <c r="DRX70" s="169"/>
      <c r="DRY70" s="169"/>
      <c r="DRZ70" s="169"/>
      <c r="DSA70" s="169"/>
      <c r="DSB70" s="169"/>
      <c r="DSC70" s="169"/>
      <c r="DSD70" s="169"/>
      <c r="DSE70" s="169"/>
      <c r="DSF70" s="169"/>
      <c r="DSG70" s="169"/>
      <c r="DSH70" s="169"/>
      <c r="DSI70" s="169"/>
      <c r="DSJ70" s="169"/>
      <c r="DSK70" s="169"/>
      <c r="DSL70" s="169"/>
      <c r="DSM70" s="169"/>
      <c r="DSN70" s="169"/>
      <c r="DSO70" s="169"/>
      <c r="DSP70" s="169"/>
      <c r="DSQ70" s="169"/>
      <c r="DSR70" s="169"/>
      <c r="DSS70" s="169"/>
      <c r="DST70" s="169"/>
      <c r="DSU70" s="169"/>
      <c r="DSV70" s="169"/>
      <c r="DSW70" s="169"/>
      <c r="DSX70" s="169"/>
      <c r="DSY70" s="169"/>
      <c r="DSZ70" s="169"/>
      <c r="DTA70" s="169"/>
      <c r="DTB70" s="169"/>
      <c r="DTC70" s="169"/>
      <c r="DTD70" s="169"/>
      <c r="DTE70" s="169"/>
      <c r="DTF70" s="169"/>
      <c r="DTG70" s="169"/>
      <c r="DTH70" s="169"/>
      <c r="DTI70" s="169"/>
      <c r="DTJ70" s="169"/>
      <c r="DTK70" s="169"/>
      <c r="DTL70" s="169"/>
      <c r="DTM70" s="169"/>
      <c r="DTN70" s="169"/>
      <c r="DTO70" s="169"/>
      <c r="DTP70" s="169"/>
      <c r="DTQ70" s="169"/>
      <c r="DTR70" s="169"/>
      <c r="DTS70" s="169"/>
      <c r="DTT70" s="169"/>
      <c r="DTU70" s="169"/>
      <c r="DTV70" s="169"/>
      <c r="DTW70" s="169"/>
      <c r="DTX70" s="169"/>
      <c r="DTY70" s="169"/>
      <c r="DTZ70" s="169"/>
      <c r="DUA70" s="169"/>
      <c r="DUB70" s="169"/>
      <c r="DUC70" s="169"/>
      <c r="DUD70" s="169"/>
      <c r="DUE70" s="169"/>
      <c r="DUF70" s="169"/>
      <c r="DUG70" s="169"/>
      <c r="DUH70" s="169"/>
      <c r="DUI70" s="169"/>
      <c r="DUJ70" s="169"/>
      <c r="DUK70" s="169"/>
      <c r="DUL70" s="169"/>
      <c r="DUM70" s="169"/>
      <c r="DUN70" s="169"/>
      <c r="DUO70" s="169"/>
      <c r="DUP70" s="169"/>
      <c r="DUQ70" s="169"/>
      <c r="DUR70" s="169"/>
      <c r="DUS70" s="169"/>
      <c r="DUT70" s="169"/>
      <c r="DUU70" s="169"/>
      <c r="DUV70" s="169"/>
      <c r="DUW70" s="169"/>
      <c r="DUX70" s="169"/>
      <c r="DUY70" s="169"/>
      <c r="DUZ70" s="169"/>
      <c r="DVA70" s="169"/>
      <c r="DVB70" s="169"/>
      <c r="DVC70" s="169"/>
      <c r="DVD70" s="169"/>
      <c r="DVE70" s="169"/>
      <c r="DVF70" s="169"/>
      <c r="DVG70" s="169"/>
      <c r="DVH70" s="169"/>
      <c r="DVI70" s="169"/>
      <c r="DVJ70" s="169"/>
      <c r="DVK70" s="169"/>
      <c r="DVL70" s="169"/>
      <c r="DVM70" s="169"/>
      <c r="DVN70" s="169"/>
      <c r="DVO70" s="169"/>
      <c r="DVP70" s="169"/>
      <c r="DVQ70" s="169"/>
      <c r="DVR70" s="169"/>
      <c r="DVS70" s="169"/>
      <c r="DVT70" s="169"/>
      <c r="DVU70" s="169"/>
      <c r="DVV70" s="169"/>
      <c r="DVW70" s="169"/>
      <c r="DVX70" s="169"/>
      <c r="DVY70" s="169"/>
      <c r="DVZ70" s="169"/>
      <c r="DWA70" s="169"/>
      <c r="DWB70" s="169"/>
      <c r="DWC70" s="169"/>
      <c r="DWD70" s="169"/>
      <c r="DWE70" s="169"/>
      <c r="DWF70" s="169"/>
      <c r="DWG70" s="169"/>
      <c r="DWH70" s="169"/>
      <c r="DWI70" s="169"/>
      <c r="DWJ70" s="169"/>
      <c r="DWK70" s="169"/>
      <c r="DWL70" s="169"/>
      <c r="DWM70" s="169"/>
      <c r="DWN70" s="169"/>
      <c r="DWO70" s="169"/>
      <c r="DWP70" s="169"/>
      <c r="DWQ70" s="169"/>
      <c r="DWR70" s="169"/>
      <c r="DWS70" s="169"/>
      <c r="DWT70" s="169"/>
      <c r="DWU70" s="169"/>
      <c r="DWV70" s="169"/>
      <c r="DWW70" s="169"/>
      <c r="DWX70" s="169"/>
      <c r="DWY70" s="169"/>
      <c r="DWZ70" s="169"/>
      <c r="DXA70" s="169"/>
      <c r="DXB70" s="169"/>
      <c r="DXC70" s="169"/>
      <c r="DXD70" s="169"/>
      <c r="DXE70" s="169"/>
      <c r="DXF70" s="169"/>
      <c r="DXG70" s="169"/>
      <c r="DXH70" s="169"/>
      <c r="DXI70" s="169"/>
      <c r="DXJ70" s="169"/>
      <c r="DXK70" s="169"/>
      <c r="DXL70" s="169"/>
      <c r="DXM70" s="169"/>
      <c r="DXN70" s="169"/>
      <c r="DXO70" s="169"/>
      <c r="DXP70" s="169"/>
      <c r="DXQ70" s="169"/>
      <c r="DXR70" s="169"/>
      <c r="DXS70" s="169"/>
      <c r="DXT70" s="169"/>
      <c r="DXU70" s="169"/>
      <c r="DXV70" s="169"/>
      <c r="DXW70" s="169"/>
      <c r="DXX70" s="169"/>
      <c r="DXY70" s="169"/>
      <c r="DXZ70" s="169"/>
      <c r="DYA70" s="169"/>
      <c r="DYB70" s="169"/>
      <c r="DYC70" s="169"/>
      <c r="DYD70" s="169"/>
      <c r="DYE70" s="169"/>
      <c r="DYF70" s="169"/>
      <c r="DYG70" s="169"/>
      <c r="DYH70" s="169"/>
      <c r="DYI70" s="169"/>
      <c r="DYJ70" s="169"/>
      <c r="DYK70" s="169"/>
      <c r="DYL70" s="169"/>
      <c r="DYM70" s="169"/>
      <c r="DYN70" s="169"/>
      <c r="DYO70" s="169"/>
      <c r="DYP70" s="169"/>
      <c r="DYQ70" s="169"/>
      <c r="DYR70" s="169"/>
      <c r="DYS70" s="169"/>
      <c r="DYT70" s="169"/>
      <c r="DYU70" s="169"/>
      <c r="DYV70" s="169"/>
      <c r="DYW70" s="169"/>
      <c r="DYX70" s="169"/>
      <c r="DYY70" s="169"/>
      <c r="DYZ70" s="169"/>
      <c r="DZA70" s="169"/>
      <c r="DZB70" s="169"/>
      <c r="DZC70" s="169"/>
      <c r="DZD70" s="169"/>
      <c r="DZE70" s="169"/>
      <c r="DZF70" s="169"/>
      <c r="DZG70" s="169"/>
      <c r="DZH70" s="169"/>
      <c r="DZI70" s="169"/>
      <c r="DZJ70" s="169"/>
      <c r="DZK70" s="169"/>
      <c r="DZL70" s="169"/>
      <c r="DZM70" s="169"/>
      <c r="DZN70" s="169"/>
      <c r="DZO70" s="169"/>
      <c r="DZP70" s="169"/>
      <c r="DZQ70" s="169"/>
      <c r="DZR70" s="169"/>
      <c r="DZS70" s="169"/>
      <c r="DZT70" s="169"/>
      <c r="DZU70" s="169"/>
      <c r="DZV70" s="169"/>
      <c r="DZW70" s="169"/>
      <c r="DZX70" s="169"/>
      <c r="DZY70" s="169"/>
      <c r="DZZ70" s="169"/>
      <c r="EAA70" s="169"/>
      <c r="EAB70" s="169"/>
      <c r="EAC70" s="169"/>
      <c r="EAD70" s="169"/>
      <c r="EAE70" s="169"/>
      <c r="EAF70" s="169"/>
      <c r="EAG70" s="169"/>
      <c r="EAH70" s="169"/>
      <c r="EAI70" s="169"/>
      <c r="EAJ70" s="169"/>
      <c r="EAK70" s="169"/>
      <c r="EAL70" s="169"/>
      <c r="EAM70" s="169"/>
      <c r="EAN70" s="169"/>
      <c r="EAO70" s="169"/>
      <c r="EAP70" s="169"/>
      <c r="EAQ70" s="169"/>
      <c r="EAR70" s="169"/>
      <c r="EAS70" s="169"/>
      <c r="EAT70" s="169"/>
      <c r="EAU70" s="169"/>
      <c r="EAV70" s="169"/>
      <c r="EAW70" s="169"/>
      <c r="EAX70" s="169"/>
      <c r="EAY70" s="169"/>
      <c r="EAZ70" s="169"/>
      <c r="EBA70" s="169"/>
      <c r="EBB70" s="169"/>
      <c r="EBC70" s="169"/>
      <c r="EBD70" s="169"/>
      <c r="EBE70" s="169"/>
      <c r="EBF70" s="169"/>
      <c r="EBG70" s="169"/>
      <c r="EBH70" s="169"/>
      <c r="EBI70" s="169"/>
      <c r="EBJ70" s="169"/>
      <c r="EBK70" s="169"/>
      <c r="EBL70" s="169"/>
      <c r="EBM70" s="169"/>
      <c r="EBN70" s="169"/>
      <c r="EBO70" s="169"/>
      <c r="EBP70" s="169"/>
      <c r="EBQ70" s="169"/>
      <c r="EBR70" s="169"/>
      <c r="EBS70" s="169"/>
      <c r="EBT70" s="169"/>
      <c r="EBU70" s="169"/>
      <c r="EBV70" s="169"/>
      <c r="EBW70" s="169"/>
      <c r="EBX70" s="169"/>
      <c r="EBY70" s="169"/>
      <c r="EBZ70" s="169"/>
      <c r="ECA70" s="169"/>
      <c r="ECB70" s="169"/>
      <c r="ECC70" s="169"/>
      <c r="ECD70" s="169"/>
      <c r="ECE70" s="169"/>
      <c r="ECF70" s="169"/>
      <c r="ECG70" s="169"/>
      <c r="ECH70" s="169"/>
      <c r="ECI70" s="169"/>
      <c r="ECJ70" s="169"/>
      <c r="ECK70" s="169"/>
      <c r="ECL70" s="169"/>
      <c r="ECM70" s="169"/>
      <c r="ECN70" s="169"/>
      <c r="ECO70" s="169"/>
      <c r="ECP70" s="169"/>
      <c r="ECQ70" s="169"/>
      <c r="ECR70" s="169"/>
      <c r="ECS70" s="169"/>
      <c r="ECT70" s="169"/>
      <c r="ECU70" s="169"/>
      <c r="ECV70" s="169"/>
      <c r="ECW70" s="169"/>
      <c r="ECX70" s="169"/>
      <c r="ECY70" s="169"/>
      <c r="ECZ70" s="169"/>
      <c r="EDA70" s="169"/>
      <c r="EDB70" s="169"/>
      <c r="EDC70" s="169"/>
      <c r="EDD70" s="169"/>
      <c r="EDE70" s="169"/>
      <c r="EDF70" s="169"/>
      <c r="EDG70" s="169"/>
      <c r="EDH70" s="169"/>
      <c r="EDI70" s="169"/>
      <c r="EDJ70" s="169"/>
      <c r="EDK70" s="169"/>
      <c r="EDL70" s="169"/>
      <c r="EDM70" s="169"/>
      <c r="EDN70" s="169"/>
      <c r="EDO70" s="169"/>
      <c r="EDP70" s="169"/>
      <c r="EDQ70" s="169"/>
      <c r="EDR70" s="169"/>
      <c r="EDS70" s="169"/>
      <c r="EDT70" s="169"/>
      <c r="EDU70" s="169"/>
      <c r="EDV70" s="169"/>
      <c r="EDW70" s="169"/>
      <c r="EDX70" s="169"/>
      <c r="EDY70" s="169"/>
      <c r="EDZ70" s="169"/>
      <c r="EEA70" s="169"/>
      <c r="EEB70" s="169"/>
      <c r="EEC70" s="169"/>
      <c r="EED70" s="169"/>
      <c r="EEE70" s="169"/>
      <c r="EEF70" s="169"/>
      <c r="EEG70" s="169"/>
      <c r="EEH70" s="169"/>
      <c r="EEI70" s="169"/>
      <c r="EEJ70" s="169"/>
      <c r="EEK70" s="169"/>
      <c r="EEL70" s="169"/>
      <c r="EEM70" s="169"/>
      <c r="EEN70" s="169"/>
      <c r="EEO70" s="169"/>
      <c r="EEP70" s="169"/>
      <c r="EEQ70" s="169"/>
      <c r="EER70" s="169"/>
      <c r="EES70" s="169"/>
      <c r="EET70" s="169"/>
      <c r="EEU70" s="169"/>
      <c r="EEV70" s="169"/>
      <c r="EEW70" s="169"/>
      <c r="EEX70" s="169"/>
      <c r="EEY70" s="169"/>
      <c r="EEZ70" s="169"/>
      <c r="EFA70" s="169"/>
      <c r="EFB70" s="169"/>
      <c r="EFC70" s="169"/>
      <c r="EFD70" s="169"/>
      <c r="EFE70" s="169"/>
      <c r="EFF70" s="169"/>
      <c r="EFG70" s="169"/>
      <c r="EFH70" s="169"/>
      <c r="EFI70" s="169"/>
      <c r="EFJ70" s="169"/>
      <c r="EFK70" s="169"/>
      <c r="EFL70" s="169"/>
      <c r="EFM70" s="169"/>
      <c r="EFN70" s="169"/>
      <c r="EFO70" s="169"/>
      <c r="EFP70" s="169"/>
      <c r="EFQ70" s="169"/>
      <c r="EFR70" s="169"/>
      <c r="EFS70" s="169"/>
      <c r="EFT70" s="169"/>
      <c r="EFU70" s="169"/>
      <c r="EFV70" s="169"/>
      <c r="EFW70" s="169"/>
      <c r="EFX70" s="169"/>
      <c r="EFY70" s="169"/>
      <c r="EFZ70" s="169"/>
      <c r="EGA70" s="169"/>
      <c r="EGB70" s="169"/>
      <c r="EGC70" s="169"/>
      <c r="EGD70" s="169"/>
      <c r="EGE70" s="169"/>
      <c r="EGF70" s="169"/>
      <c r="EGG70" s="169"/>
      <c r="EGH70" s="169"/>
      <c r="EGI70" s="169"/>
      <c r="EGJ70" s="169"/>
      <c r="EGK70" s="169"/>
      <c r="EGL70" s="169"/>
      <c r="EGM70" s="169"/>
      <c r="EGN70" s="169"/>
      <c r="EGO70" s="169"/>
      <c r="EGP70" s="169"/>
      <c r="EGQ70" s="169"/>
      <c r="EGR70" s="169"/>
      <c r="EGS70" s="169"/>
      <c r="EGT70" s="169"/>
      <c r="EGU70" s="169"/>
      <c r="EGV70" s="169"/>
      <c r="EGW70" s="169"/>
      <c r="EGX70" s="169"/>
      <c r="EGY70" s="169"/>
      <c r="EGZ70" s="169"/>
      <c r="EHA70" s="169"/>
      <c r="EHB70" s="169"/>
      <c r="EHC70" s="169"/>
      <c r="EHD70" s="169"/>
      <c r="EHE70" s="169"/>
      <c r="EHF70" s="169"/>
      <c r="EHG70" s="169"/>
      <c r="EHH70" s="169"/>
      <c r="EHI70" s="169"/>
      <c r="EHJ70" s="169"/>
      <c r="EHK70" s="169"/>
      <c r="EHL70" s="169"/>
      <c r="EHM70" s="169"/>
      <c r="EHN70" s="169"/>
      <c r="EHO70" s="169"/>
      <c r="EHP70" s="169"/>
      <c r="EHQ70" s="169"/>
      <c r="EHR70" s="169"/>
      <c r="EHS70" s="169"/>
      <c r="EHT70" s="169"/>
      <c r="EHU70" s="169"/>
      <c r="EHV70" s="169"/>
      <c r="EHW70" s="169"/>
      <c r="EHX70" s="169"/>
      <c r="EHY70" s="169"/>
      <c r="EHZ70" s="169"/>
      <c r="EIA70" s="169"/>
      <c r="EIB70" s="169"/>
      <c r="EIC70" s="169"/>
      <c r="EID70" s="169"/>
      <c r="EIE70" s="169"/>
      <c r="EIF70" s="169"/>
      <c r="EIG70" s="169"/>
      <c r="EIH70" s="169"/>
      <c r="EII70" s="169"/>
      <c r="EIJ70" s="169"/>
      <c r="EIK70" s="169"/>
      <c r="EIL70" s="169"/>
      <c r="EIM70" s="169"/>
      <c r="EIN70" s="169"/>
      <c r="EIO70" s="169"/>
      <c r="EIP70" s="169"/>
      <c r="EIQ70" s="169"/>
      <c r="EIR70" s="169"/>
      <c r="EIS70" s="169"/>
      <c r="EIT70" s="169"/>
      <c r="EIU70" s="169"/>
      <c r="EIV70" s="169"/>
      <c r="EIW70" s="169"/>
      <c r="EIX70" s="169"/>
      <c r="EIY70" s="169"/>
      <c r="EIZ70" s="169"/>
      <c r="EJA70" s="169"/>
      <c r="EJB70" s="169"/>
      <c r="EJC70" s="169"/>
      <c r="EJD70" s="169"/>
      <c r="EJE70" s="169"/>
      <c r="EJF70" s="169"/>
      <c r="EJG70" s="169"/>
      <c r="EJH70" s="169"/>
      <c r="EJI70" s="169"/>
      <c r="EJJ70" s="169"/>
      <c r="EJK70" s="169"/>
      <c r="EJL70" s="169"/>
      <c r="EJM70" s="169"/>
      <c r="EJN70" s="169"/>
      <c r="EJO70" s="169"/>
      <c r="EJP70" s="169"/>
      <c r="EJQ70" s="169"/>
      <c r="EJR70" s="169"/>
      <c r="EJS70" s="169"/>
      <c r="EJT70" s="169"/>
      <c r="EJU70" s="169"/>
      <c r="EJV70" s="169"/>
      <c r="EJW70" s="169"/>
      <c r="EJX70" s="169"/>
      <c r="EJY70" s="169"/>
      <c r="EJZ70" s="169"/>
      <c r="EKA70" s="169"/>
      <c r="EKB70" s="169"/>
      <c r="EKC70" s="169"/>
      <c r="EKD70" s="169"/>
      <c r="EKE70" s="169"/>
      <c r="EKF70" s="169"/>
      <c r="EKG70" s="169"/>
      <c r="EKH70" s="169"/>
      <c r="EKI70" s="169"/>
      <c r="EKJ70" s="169"/>
      <c r="EKK70" s="169"/>
      <c r="EKL70" s="169"/>
      <c r="EKM70" s="169"/>
      <c r="EKN70" s="169"/>
      <c r="EKO70" s="169"/>
      <c r="EKP70" s="169"/>
      <c r="EKQ70" s="169"/>
      <c r="EKR70" s="169"/>
      <c r="EKS70" s="169"/>
      <c r="EKT70" s="169"/>
      <c r="EKU70" s="169"/>
      <c r="EKV70" s="169"/>
      <c r="EKW70" s="169"/>
      <c r="EKX70" s="169"/>
      <c r="EKY70" s="169"/>
      <c r="EKZ70" s="169"/>
      <c r="ELA70" s="169"/>
      <c r="ELB70" s="169"/>
      <c r="ELC70" s="169"/>
      <c r="ELD70" s="169"/>
      <c r="ELE70" s="169"/>
      <c r="ELF70" s="169"/>
      <c r="ELG70" s="169"/>
      <c r="ELH70" s="169"/>
      <c r="ELI70" s="169"/>
      <c r="ELJ70" s="169"/>
      <c r="ELK70" s="169"/>
      <c r="ELL70" s="169"/>
      <c r="ELM70" s="169"/>
      <c r="ELN70" s="169"/>
      <c r="ELO70" s="169"/>
      <c r="ELP70" s="169"/>
      <c r="ELQ70" s="169"/>
      <c r="ELR70" s="169"/>
      <c r="ELS70" s="169"/>
      <c r="ELT70" s="169"/>
      <c r="ELU70" s="169"/>
      <c r="ELV70" s="169"/>
      <c r="ELW70" s="169"/>
      <c r="ELX70" s="169"/>
      <c r="ELY70" s="169"/>
      <c r="ELZ70" s="169"/>
      <c r="EMA70" s="169"/>
      <c r="EMB70" s="169"/>
      <c r="EMC70" s="169"/>
      <c r="EMD70" s="169"/>
      <c r="EME70" s="169"/>
      <c r="EMF70" s="169"/>
      <c r="EMG70" s="169"/>
      <c r="EMH70" s="169"/>
      <c r="EMI70" s="169"/>
      <c r="EMJ70" s="169"/>
      <c r="EMK70" s="169"/>
      <c r="EML70" s="169"/>
      <c r="EMM70" s="169"/>
      <c r="EMN70" s="169"/>
      <c r="EMO70" s="169"/>
      <c r="EMP70" s="169"/>
      <c r="EMQ70" s="169"/>
      <c r="EMR70" s="169"/>
      <c r="EMS70" s="169"/>
      <c r="EMT70" s="169"/>
      <c r="EMU70" s="169"/>
      <c r="EMV70" s="169"/>
      <c r="EMW70" s="169"/>
      <c r="EMX70" s="169"/>
      <c r="EMY70" s="169"/>
      <c r="EMZ70" s="169"/>
      <c r="ENA70" s="169"/>
      <c r="ENB70" s="169"/>
      <c r="ENC70" s="169"/>
      <c r="END70" s="169"/>
      <c r="ENE70" s="169"/>
      <c r="ENF70" s="169"/>
      <c r="ENG70" s="169"/>
      <c r="ENH70" s="169"/>
      <c r="ENI70" s="169"/>
      <c r="ENJ70" s="169"/>
      <c r="ENK70" s="169"/>
      <c r="ENL70" s="169"/>
      <c r="ENM70" s="169"/>
      <c r="ENN70" s="169"/>
      <c r="ENO70" s="169"/>
      <c r="ENP70" s="169"/>
      <c r="ENQ70" s="169"/>
      <c r="ENR70" s="169"/>
      <c r="ENS70" s="169"/>
      <c r="ENT70" s="169"/>
      <c r="ENU70" s="169"/>
      <c r="ENV70" s="169"/>
      <c r="ENW70" s="169"/>
      <c r="ENX70" s="169"/>
      <c r="ENY70" s="169"/>
      <c r="ENZ70" s="169"/>
      <c r="EOA70" s="169"/>
      <c r="EOB70" s="169"/>
      <c r="EOC70" s="169"/>
      <c r="EOD70" s="169"/>
      <c r="EOE70" s="169"/>
      <c r="EOF70" s="169"/>
      <c r="EOG70" s="169"/>
      <c r="EOH70" s="169"/>
      <c r="EOI70" s="169"/>
      <c r="EOJ70" s="169"/>
      <c r="EOK70" s="169"/>
      <c r="EOL70" s="169"/>
      <c r="EOM70" s="169"/>
      <c r="EON70" s="169"/>
      <c r="EOO70" s="169"/>
      <c r="EOP70" s="169"/>
      <c r="EOQ70" s="169"/>
      <c r="EOR70" s="169"/>
      <c r="EOS70" s="169"/>
      <c r="EOT70" s="169"/>
      <c r="EOU70" s="169"/>
      <c r="EOV70" s="169"/>
      <c r="EOW70" s="169"/>
      <c r="EOX70" s="169"/>
      <c r="EOY70" s="169"/>
      <c r="EOZ70" s="169"/>
      <c r="EPA70" s="169"/>
      <c r="EPB70" s="169"/>
      <c r="EPC70" s="169"/>
      <c r="EPD70" s="169"/>
      <c r="EPE70" s="169"/>
      <c r="EPF70" s="169"/>
      <c r="EPG70" s="169"/>
      <c r="EPH70" s="169"/>
      <c r="EPI70" s="169"/>
      <c r="EPJ70" s="169"/>
      <c r="EPK70" s="169"/>
      <c r="EPL70" s="169"/>
      <c r="EPM70" s="169"/>
      <c r="EPN70" s="169"/>
      <c r="EPO70" s="169"/>
      <c r="EPP70" s="169"/>
      <c r="EPQ70" s="169"/>
      <c r="EPR70" s="169"/>
      <c r="EPS70" s="169"/>
      <c r="EPT70" s="169"/>
      <c r="EPU70" s="169"/>
      <c r="EPV70" s="169"/>
      <c r="EPW70" s="169"/>
      <c r="EPX70" s="169"/>
      <c r="EPY70" s="169"/>
      <c r="EPZ70" s="169"/>
      <c r="EQA70" s="169"/>
      <c r="EQB70" s="169"/>
      <c r="EQC70" s="169"/>
      <c r="EQD70" s="169"/>
      <c r="EQE70" s="169"/>
      <c r="EQF70" s="169"/>
      <c r="EQG70" s="169"/>
      <c r="EQH70" s="169"/>
      <c r="EQI70" s="169"/>
      <c r="EQJ70" s="169"/>
      <c r="EQK70" s="169"/>
      <c r="EQL70" s="169"/>
      <c r="EQM70" s="169"/>
      <c r="EQN70" s="169"/>
      <c r="EQO70" s="169"/>
      <c r="EQP70" s="169"/>
      <c r="EQQ70" s="169"/>
      <c r="EQR70" s="169"/>
      <c r="EQS70" s="169"/>
      <c r="EQT70" s="169"/>
      <c r="EQU70" s="169"/>
      <c r="EQV70" s="169"/>
      <c r="EQW70" s="169"/>
      <c r="EQX70" s="169"/>
      <c r="EQY70" s="169"/>
      <c r="EQZ70" s="169"/>
      <c r="ERA70" s="169"/>
      <c r="ERB70" s="169"/>
      <c r="ERC70" s="169"/>
      <c r="ERD70" s="169"/>
      <c r="ERE70" s="169"/>
      <c r="ERF70" s="169"/>
      <c r="ERG70" s="169"/>
      <c r="ERH70" s="169"/>
      <c r="ERI70" s="169"/>
      <c r="ERJ70" s="169"/>
      <c r="ERK70" s="169"/>
      <c r="ERL70" s="169"/>
      <c r="ERM70" s="169"/>
      <c r="ERN70" s="169"/>
      <c r="ERO70" s="169"/>
      <c r="ERP70" s="169"/>
      <c r="ERQ70" s="169"/>
      <c r="ERR70" s="169"/>
      <c r="ERS70" s="169"/>
      <c r="ERT70" s="169"/>
      <c r="ERU70" s="169"/>
      <c r="ERV70" s="169"/>
      <c r="ERW70" s="169"/>
      <c r="ERX70" s="169"/>
      <c r="ERY70" s="169"/>
      <c r="ERZ70" s="169"/>
      <c r="ESA70" s="169"/>
      <c r="ESB70" s="169"/>
      <c r="ESC70" s="169"/>
      <c r="ESD70" s="169"/>
      <c r="ESE70" s="169"/>
      <c r="ESF70" s="169"/>
      <c r="ESG70" s="169"/>
      <c r="ESH70" s="169"/>
      <c r="ESI70" s="169"/>
      <c r="ESJ70" s="169"/>
      <c r="ESK70" s="169"/>
      <c r="ESL70" s="169"/>
      <c r="ESM70" s="169"/>
      <c r="ESN70" s="169"/>
      <c r="ESO70" s="169"/>
      <c r="ESP70" s="169"/>
      <c r="ESQ70" s="169"/>
      <c r="ESR70" s="169"/>
      <c r="ESS70" s="169"/>
      <c r="EST70" s="169"/>
      <c r="ESU70" s="169"/>
      <c r="ESV70" s="169"/>
      <c r="ESW70" s="169"/>
      <c r="ESX70" s="169"/>
      <c r="ESY70" s="169"/>
      <c r="ESZ70" s="169"/>
      <c r="ETA70" s="169"/>
      <c r="ETB70" s="169"/>
      <c r="ETC70" s="169"/>
      <c r="ETD70" s="169"/>
      <c r="ETE70" s="169"/>
      <c r="ETF70" s="169"/>
      <c r="ETG70" s="169"/>
      <c r="ETH70" s="169"/>
      <c r="ETI70" s="169"/>
      <c r="ETJ70" s="169"/>
      <c r="ETK70" s="169"/>
      <c r="ETL70" s="169"/>
      <c r="ETM70" s="169"/>
      <c r="ETN70" s="169"/>
      <c r="ETO70" s="169"/>
      <c r="ETP70" s="169"/>
      <c r="ETQ70" s="169"/>
      <c r="ETR70" s="169"/>
      <c r="ETS70" s="169"/>
      <c r="ETT70" s="169"/>
      <c r="ETU70" s="169"/>
      <c r="ETV70" s="169"/>
      <c r="ETW70" s="169"/>
      <c r="ETX70" s="169"/>
      <c r="ETY70" s="169"/>
      <c r="ETZ70" s="169"/>
      <c r="EUA70" s="169"/>
      <c r="EUB70" s="169"/>
      <c r="EUC70" s="169"/>
      <c r="EUD70" s="169"/>
      <c r="EUE70" s="169"/>
      <c r="EUF70" s="169"/>
      <c r="EUG70" s="169"/>
      <c r="EUH70" s="169"/>
      <c r="EUI70" s="169"/>
      <c r="EUJ70" s="169"/>
      <c r="EUK70" s="169"/>
      <c r="EUL70" s="169"/>
      <c r="EUM70" s="169"/>
      <c r="EUN70" s="169"/>
      <c r="EUO70" s="169"/>
      <c r="EUP70" s="169"/>
      <c r="EUQ70" s="169"/>
      <c r="EUR70" s="169"/>
      <c r="EUS70" s="169"/>
      <c r="EUT70" s="169"/>
      <c r="EUU70" s="169"/>
      <c r="EUV70" s="169"/>
      <c r="EUW70" s="169"/>
      <c r="EUX70" s="169"/>
      <c r="EUY70" s="169"/>
      <c r="EUZ70" s="169"/>
      <c r="EVA70" s="169"/>
      <c r="EVB70" s="169"/>
      <c r="EVC70" s="169"/>
      <c r="EVD70" s="169"/>
      <c r="EVE70" s="169"/>
      <c r="EVF70" s="169"/>
      <c r="EVG70" s="169"/>
      <c r="EVH70" s="169"/>
      <c r="EVI70" s="169"/>
      <c r="EVJ70" s="169"/>
      <c r="EVK70" s="169"/>
      <c r="EVL70" s="169"/>
      <c r="EVM70" s="169"/>
      <c r="EVN70" s="169"/>
      <c r="EVO70" s="169"/>
      <c r="EVP70" s="169"/>
      <c r="EVQ70" s="169"/>
      <c r="EVR70" s="169"/>
      <c r="EVS70" s="169"/>
      <c r="EVT70" s="169"/>
      <c r="EVU70" s="169"/>
      <c r="EVV70" s="169"/>
      <c r="EVW70" s="169"/>
      <c r="EVX70" s="169"/>
      <c r="EVY70" s="169"/>
      <c r="EVZ70" s="169"/>
      <c r="EWA70" s="169"/>
      <c r="EWB70" s="169"/>
      <c r="EWC70" s="169"/>
      <c r="EWD70" s="169"/>
      <c r="EWE70" s="169"/>
      <c r="EWF70" s="169"/>
      <c r="EWG70" s="169"/>
      <c r="EWH70" s="169"/>
      <c r="EWI70" s="169"/>
      <c r="EWJ70" s="169"/>
      <c r="EWK70" s="169"/>
      <c r="EWL70" s="169"/>
      <c r="EWM70" s="169"/>
      <c r="EWN70" s="169"/>
      <c r="EWO70" s="169"/>
      <c r="EWP70" s="169"/>
      <c r="EWQ70" s="169"/>
      <c r="EWR70" s="169"/>
      <c r="EWS70" s="169"/>
      <c r="EWT70" s="169"/>
      <c r="EWU70" s="169"/>
      <c r="EWV70" s="169"/>
      <c r="EWW70" s="169"/>
      <c r="EWX70" s="169"/>
      <c r="EWY70" s="169"/>
      <c r="EWZ70" s="169"/>
      <c r="EXA70" s="169"/>
      <c r="EXB70" s="169"/>
      <c r="EXC70" s="169"/>
      <c r="EXD70" s="169"/>
      <c r="EXE70" s="169"/>
      <c r="EXF70" s="169"/>
      <c r="EXG70" s="169"/>
      <c r="EXH70" s="169"/>
      <c r="EXI70" s="169"/>
      <c r="EXJ70" s="169"/>
      <c r="EXK70" s="169"/>
      <c r="EXL70" s="169"/>
      <c r="EXM70" s="169"/>
      <c r="EXN70" s="169"/>
      <c r="EXO70" s="169"/>
      <c r="EXP70" s="169"/>
      <c r="EXQ70" s="169"/>
      <c r="EXR70" s="169"/>
      <c r="EXS70" s="169"/>
      <c r="EXT70" s="169"/>
      <c r="EXU70" s="169"/>
      <c r="EXV70" s="169"/>
      <c r="EXW70" s="169"/>
      <c r="EXX70" s="169"/>
      <c r="EXY70" s="169"/>
      <c r="EXZ70" s="169"/>
      <c r="EYA70" s="169"/>
      <c r="EYB70" s="169"/>
      <c r="EYC70" s="169"/>
      <c r="EYD70" s="169"/>
      <c r="EYE70" s="169"/>
      <c r="EYF70" s="169"/>
      <c r="EYG70" s="169"/>
      <c r="EYH70" s="169"/>
      <c r="EYI70" s="169"/>
      <c r="EYJ70" s="169"/>
      <c r="EYK70" s="169"/>
      <c r="EYL70" s="169"/>
      <c r="EYM70" s="169"/>
      <c r="EYN70" s="169"/>
      <c r="EYO70" s="169"/>
      <c r="EYP70" s="169"/>
      <c r="EYQ70" s="169"/>
      <c r="EYR70" s="169"/>
      <c r="EYS70" s="169"/>
      <c r="EYT70" s="169"/>
      <c r="EYU70" s="169"/>
      <c r="EYV70" s="169"/>
      <c r="EYW70" s="169"/>
      <c r="EYX70" s="169"/>
      <c r="EYY70" s="169"/>
      <c r="EYZ70" s="169"/>
      <c r="EZA70" s="169"/>
      <c r="EZB70" s="169"/>
      <c r="EZC70" s="169"/>
      <c r="EZD70" s="169"/>
      <c r="EZE70" s="169"/>
      <c r="EZF70" s="169"/>
      <c r="EZG70" s="169"/>
      <c r="EZH70" s="169"/>
      <c r="EZI70" s="169"/>
      <c r="EZJ70" s="169"/>
      <c r="EZK70" s="169"/>
      <c r="EZL70" s="169"/>
      <c r="EZM70" s="169"/>
      <c r="EZN70" s="169"/>
      <c r="EZO70" s="169"/>
      <c r="EZP70" s="169"/>
      <c r="EZQ70" s="169"/>
      <c r="EZR70" s="169"/>
      <c r="EZS70" s="169"/>
      <c r="EZT70" s="169"/>
      <c r="EZU70" s="169"/>
      <c r="EZV70" s="169"/>
      <c r="EZW70" s="169"/>
      <c r="EZX70" s="169"/>
      <c r="EZY70" s="169"/>
      <c r="EZZ70" s="169"/>
      <c r="FAA70" s="169"/>
      <c r="FAB70" s="169"/>
      <c r="FAC70" s="169"/>
      <c r="FAD70" s="169"/>
      <c r="FAE70" s="169"/>
      <c r="FAF70" s="169"/>
      <c r="FAG70" s="169"/>
      <c r="FAH70" s="169"/>
      <c r="FAI70" s="169"/>
      <c r="FAJ70" s="169"/>
      <c r="FAK70" s="169"/>
      <c r="FAL70" s="169"/>
      <c r="FAM70" s="169"/>
      <c r="FAN70" s="169"/>
      <c r="FAO70" s="169"/>
      <c r="FAP70" s="169"/>
      <c r="FAQ70" s="169"/>
      <c r="FAR70" s="169"/>
      <c r="FAS70" s="169"/>
      <c r="FAT70" s="169"/>
      <c r="FAU70" s="169"/>
      <c r="FAV70" s="169"/>
      <c r="FAW70" s="169"/>
      <c r="FAX70" s="169"/>
      <c r="FAY70" s="169"/>
      <c r="FAZ70" s="169"/>
      <c r="FBA70" s="169"/>
      <c r="FBB70" s="169"/>
      <c r="FBC70" s="169"/>
      <c r="FBD70" s="169"/>
      <c r="FBE70" s="169"/>
      <c r="FBF70" s="169"/>
      <c r="FBG70" s="169"/>
      <c r="FBH70" s="169"/>
      <c r="FBI70" s="169"/>
      <c r="FBJ70" s="169"/>
      <c r="FBK70" s="169"/>
      <c r="FBL70" s="169"/>
      <c r="FBM70" s="169"/>
      <c r="FBN70" s="169"/>
      <c r="FBO70" s="169"/>
      <c r="FBP70" s="169"/>
      <c r="FBQ70" s="169"/>
      <c r="FBR70" s="169"/>
      <c r="FBS70" s="169"/>
      <c r="FBT70" s="169"/>
      <c r="FBU70" s="169"/>
      <c r="FBV70" s="169"/>
      <c r="FBW70" s="169"/>
      <c r="FBX70" s="169"/>
      <c r="FBY70" s="169"/>
      <c r="FBZ70" s="169"/>
      <c r="FCA70" s="169"/>
      <c r="FCB70" s="169"/>
      <c r="FCC70" s="169"/>
      <c r="FCD70" s="169"/>
      <c r="FCE70" s="169"/>
      <c r="FCF70" s="169"/>
      <c r="FCG70" s="169"/>
      <c r="FCH70" s="169"/>
      <c r="FCI70" s="169"/>
      <c r="FCJ70" s="169"/>
      <c r="FCK70" s="169"/>
      <c r="FCL70" s="169"/>
      <c r="FCM70" s="169"/>
      <c r="FCN70" s="169"/>
      <c r="FCO70" s="169"/>
      <c r="FCP70" s="169"/>
      <c r="FCQ70" s="169"/>
      <c r="FCR70" s="169"/>
      <c r="FCS70" s="169"/>
      <c r="FCT70" s="169"/>
      <c r="FCU70" s="169"/>
      <c r="FCV70" s="169"/>
      <c r="FCW70" s="169"/>
      <c r="FCX70" s="169"/>
      <c r="FCY70" s="169"/>
      <c r="FCZ70" s="169"/>
      <c r="FDA70" s="169"/>
      <c r="FDB70" s="169"/>
      <c r="FDC70" s="169"/>
      <c r="FDD70" s="169"/>
      <c r="FDE70" s="169"/>
      <c r="FDF70" s="169"/>
      <c r="FDG70" s="169"/>
      <c r="FDH70" s="169"/>
      <c r="FDI70" s="169"/>
      <c r="FDJ70" s="169"/>
      <c r="FDK70" s="169"/>
      <c r="FDL70" s="169"/>
      <c r="FDM70" s="169"/>
      <c r="FDN70" s="169"/>
      <c r="FDO70" s="169"/>
      <c r="FDP70" s="169"/>
      <c r="FDQ70" s="169"/>
      <c r="FDR70" s="169"/>
      <c r="FDS70" s="169"/>
      <c r="FDT70" s="169"/>
      <c r="FDU70" s="169"/>
      <c r="FDV70" s="169"/>
      <c r="FDW70" s="169"/>
      <c r="FDX70" s="169"/>
      <c r="FDY70" s="169"/>
      <c r="FDZ70" s="169"/>
      <c r="FEA70" s="169"/>
      <c r="FEB70" s="169"/>
      <c r="FEC70" s="169"/>
      <c r="FED70" s="169"/>
      <c r="FEE70" s="169"/>
      <c r="FEF70" s="169"/>
      <c r="FEG70" s="169"/>
      <c r="FEH70" s="169"/>
      <c r="FEI70" s="169"/>
      <c r="FEJ70" s="169"/>
      <c r="FEK70" s="169"/>
      <c r="FEL70" s="169"/>
      <c r="FEM70" s="169"/>
      <c r="FEN70" s="169"/>
      <c r="FEO70" s="169"/>
      <c r="FEP70" s="169"/>
      <c r="FEQ70" s="169"/>
      <c r="FER70" s="169"/>
      <c r="FES70" s="169"/>
      <c r="FET70" s="169"/>
      <c r="FEU70" s="169"/>
      <c r="FEV70" s="169"/>
      <c r="FEW70" s="169"/>
      <c r="FEX70" s="169"/>
      <c r="FEY70" s="169"/>
      <c r="FEZ70" s="169"/>
      <c r="FFA70" s="169"/>
      <c r="FFB70" s="169"/>
      <c r="FFC70" s="169"/>
      <c r="FFD70" s="169"/>
      <c r="FFE70" s="169"/>
      <c r="FFF70" s="169"/>
      <c r="FFG70" s="169"/>
      <c r="FFH70" s="169"/>
      <c r="FFI70" s="169"/>
      <c r="FFJ70" s="169"/>
      <c r="FFK70" s="169"/>
      <c r="FFL70" s="169"/>
      <c r="FFM70" s="169"/>
      <c r="FFN70" s="169"/>
      <c r="FFO70" s="169"/>
      <c r="FFP70" s="169"/>
      <c r="FFQ70" s="169"/>
      <c r="FFR70" s="169"/>
      <c r="FFS70" s="169"/>
      <c r="FFT70" s="169"/>
      <c r="FFU70" s="169"/>
      <c r="FFV70" s="169"/>
      <c r="FFW70" s="169"/>
      <c r="FFX70" s="169"/>
      <c r="FFY70" s="169"/>
      <c r="FFZ70" s="169"/>
      <c r="FGA70" s="169"/>
      <c r="FGB70" s="169"/>
      <c r="FGC70" s="169"/>
      <c r="FGD70" s="169"/>
      <c r="FGE70" s="169"/>
      <c r="FGF70" s="169"/>
      <c r="FGG70" s="169"/>
      <c r="FGH70" s="169"/>
      <c r="FGI70" s="169"/>
      <c r="FGJ70" s="169"/>
      <c r="FGK70" s="169"/>
      <c r="FGL70" s="169"/>
      <c r="FGM70" s="169"/>
      <c r="FGN70" s="169"/>
      <c r="FGO70" s="169"/>
      <c r="FGP70" s="169"/>
      <c r="FGQ70" s="169"/>
      <c r="FGR70" s="169"/>
      <c r="FGS70" s="169"/>
      <c r="FGT70" s="169"/>
      <c r="FGU70" s="169"/>
      <c r="FGV70" s="169"/>
      <c r="FGW70" s="169"/>
      <c r="FGX70" s="169"/>
      <c r="FGY70" s="169"/>
      <c r="FGZ70" s="169"/>
      <c r="FHA70" s="169"/>
      <c r="FHB70" s="169"/>
      <c r="FHC70" s="169"/>
      <c r="FHD70" s="169"/>
      <c r="FHE70" s="169"/>
      <c r="FHF70" s="169"/>
      <c r="FHG70" s="169"/>
      <c r="FHH70" s="169"/>
      <c r="FHI70" s="169"/>
      <c r="FHJ70" s="169"/>
      <c r="FHK70" s="169"/>
      <c r="FHL70" s="169"/>
      <c r="FHM70" s="169"/>
      <c r="FHN70" s="169"/>
      <c r="FHO70" s="169"/>
      <c r="FHP70" s="169"/>
      <c r="FHQ70" s="169"/>
      <c r="FHR70" s="169"/>
      <c r="FHS70" s="169"/>
      <c r="FHT70" s="169"/>
      <c r="FHU70" s="169"/>
      <c r="FHV70" s="169"/>
      <c r="FHW70" s="169"/>
      <c r="FHX70" s="169"/>
      <c r="FHY70" s="169"/>
      <c r="FHZ70" s="169"/>
      <c r="FIA70" s="169"/>
      <c r="FIB70" s="169"/>
      <c r="FIC70" s="169"/>
      <c r="FID70" s="169"/>
      <c r="FIE70" s="169"/>
      <c r="FIF70" s="169"/>
      <c r="FIG70" s="169"/>
      <c r="FIH70" s="169"/>
      <c r="FII70" s="169"/>
      <c r="FIJ70" s="169"/>
      <c r="FIK70" s="169"/>
      <c r="FIL70" s="169"/>
      <c r="FIM70" s="169"/>
      <c r="FIN70" s="169"/>
      <c r="FIO70" s="169"/>
      <c r="FIP70" s="169"/>
      <c r="FIQ70" s="169"/>
      <c r="FIR70" s="169"/>
      <c r="FIS70" s="169"/>
      <c r="FIT70" s="169"/>
      <c r="FIU70" s="169"/>
      <c r="FIV70" s="169"/>
      <c r="FIW70" s="169"/>
      <c r="FIX70" s="169"/>
      <c r="FIY70" s="169"/>
      <c r="FIZ70" s="169"/>
      <c r="FJA70" s="169"/>
      <c r="FJB70" s="169"/>
      <c r="FJC70" s="169"/>
      <c r="FJD70" s="169"/>
      <c r="FJE70" s="169"/>
      <c r="FJF70" s="169"/>
      <c r="FJG70" s="169"/>
      <c r="FJH70" s="169"/>
      <c r="FJI70" s="169"/>
      <c r="FJJ70" s="169"/>
      <c r="FJK70" s="169"/>
      <c r="FJL70" s="169"/>
      <c r="FJM70" s="169"/>
      <c r="FJN70" s="169"/>
      <c r="FJO70" s="169"/>
      <c r="FJP70" s="169"/>
      <c r="FJQ70" s="169"/>
      <c r="FJR70" s="169"/>
      <c r="FJS70" s="169"/>
      <c r="FJT70" s="169"/>
      <c r="FJU70" s="169"/>
      <c r="FJV70" s="169"/>
      <c r="FJW70" s="169"/>
      <c r="FJX70" s="169"/>
      <c r="FJY70" s="169"/>
      <c r="FJZ70" s="169"/>
      <c r="FKA70" s="169"/>
      <c r="FKB70" s="169"/>
      <c r="FKC70" s="169"/>
      <c r="FKD70" s="169"/>
      <c r="FKE70" s="169"/>
      <c r="FKF70" s="169"/>
      <c r="FKG70" s="169"/>
      <c r="FKH70" s="169"/>
      <c r="FKI70" s="169"/>
      <c r="FKJ70" s="169"/>
      <c r="FKK70" s="169"/>
      <c r="FKL70" s="169"/>
      <c r="FKM70" s="169"/>
      <c r="FKN70" s="169"/>
      <c r="FKO70" s="169"/>
      <c r="FKP70" s="169"/>
      <c r="FKQ70" s="169"/>
      <c r="FKR70" s="169"/>
      <c r="FKS70" s="169"/>
      <c r="FKT70" s="169"/>
      <c r="FKU70" s="169"/>
      <c r="FKV70" s="169"/>
      <c r="FKW70" s="169"/>
      <c r="FKX70" s="169"/>
      <c r="FKY70" s="169"/>
      <c r="FKZ70" s="169"/>
      <c r="FLA70" s="169"/>
      <c r="FLB70" s="169"/>
      <c r="FLC70" s="169"/>
      <c r="FLD70" s="169"/>
      <c r="FLE70" s="169"/>
      <c r="FLF70" s="169"/>
      <c r="FLG70" s="169"/>
      <c r="FLH70" s="169"/>
      <c r="FLI70" s="169"/>
      <c r="FLJ70" s="169"/>
      <c r="FLK70" s="169"/>
      <c r="FLL70" s="169"/>
      <c r="FLM70" s="169"/>
      <c r="FLN70" s="169"/>
      <c r="FLO70" s="169"/>
      <c r="FLP70" s="169"/>
      <c r="FLQ70" s="169"/>
      <c r="FLR70" s="169"/>
      <c r="FLS70" s="169"/>
      <c r="FLT70" s="169"/>
      <c r="FLU70" s="169"/>
      <c r="FLV70" s="169"/>
      <c r="FLW70" s="169"/>
      <c r="FLX70" s="169"/>
      <c r="FLY70" s="169"/>
      <c r="FLZ70" s="169"/>
      <c r="FMA70" s="169"/>
      <c r="FMB70" s="169"/>
      <c r="FMC70" s="169"/>
      <c r="FMD70" s="169"/>
      <c r="FME70" s="169"/>
      <c r="FMF70" s="169"/>
      <c r="FMG70" s="169"/>
      <c r="FMH70" s="169"/>
      <c r="FMI70" s="169"/>
      <c r="FMJ70" s="169"/>
      <c r="FMK70" s="169"/>
      <c r="FML70" s="169"/>
      <c r="FMM70" s="169"/>
      <c r="FMN70" s="169"/>
      <c r="FMO70" s="169"/>
      <c r="FMP70" s="169"/>
      <c r="FMQ70" s="169"/>
      <c r="FMR70" s="169"/>
      <c r="FMS70" s="169"/>
      <c r="FMT70" s="169"/>
      <c r="FMU70" s="169"/>
      <c r="FMV70" s="169"/>
      <c r="FMW70" s="169"/>
      <c r="FMX70" s="169"/>
      <c r="FMY70" s="169"/>
      <c r="FMZ70" s="169"/>
      <c r="FNA70" s="169"/>
      <c r="FNB70" s="169"/>
      <c r="FNC70" s="169"/>
      <c r="FND70" s="169"/>
      <c r="FNE70" s="169"/>
      <c r="FNF70" s="169"/>
      <c r="FNG70" s="169"/>
      <c r="FNH70" s="169"/>
      <c r="FNI70" s="169"/>
      <c r="FNJ70" s="169"/>
      <c r="FNK70" s="169"/>
      <c r="FNL70" s="169"/>
      <c r="FNM70" s="169"/>
      <c r="FNN70" s="169"/>
      <c r="FNO70" s="169"/>
      <c r="FNP70" s="169"/>
      <c r="FNQ70" s="169"/>
      <c r="FNR70" s="169"/>
      <c r="FNS70" s="169"/>
      <c r="FNT70" s="169"/>
      <c r="FNU70" s="169"/>
      <c r="FNV70" s="169"/>
      <c r="FNW70" s="169"/>
      <c r="FNX70" s="169"/>
      <c r="FNY70" s="169"/>
      <c r="FNZ70" s="169"/>
      <c r="FOA70" s="169"/>
      <c r="FOB70" s="169"/>
      <c r="FOC70" s="169"/>
      <c r="FOD70" s="169"/>
      <c r="FOE70" s="169"/>
      <c r="FOF70" s="169"/>
      <c r="FOG70" s="169"/>
      <c r="FOH70" s="169"/>
      <c r="FOI70" s="169"/>
      <c r="FOJ70" s="169"/>
      <c r="FOK70" s="169"/>
      <c r="FOL70" s="169"/>
      <c r="FOM70" s="169"/>
      <c r="FON70" s="169"/>
      <c r="FOO70" s="169"/>
      <c r="FOP70" s="169"/>
      <c r="FOQ70" s="169"/>
      <c r="FOR70" s="169"/>
      <c r="FOS70" s="169"/>
      <c r="FOT70" s="169"/>
      <c r="FOU70" s="169"/>
      <c r="FOV70" s="169"/>
      <c r="FOW70" s="169"/>
      <c r="FOX70" s="169"/>
      <c r="FOY70" s="169"/>
      <c r="FOZ70" s="169"/>
      <c r="FPA70" s="169"/>
      <c r="FPB70" s="169"/>
      <c r="FPC70" s="169"/>
      <c r="FPD70" s="169"/>
      <c r="FPE70" s="169"/>
      <c r="FPF70" s="169"/>
      <c r="FPG70" s="169"/>
      <c r="FPH70" s="169"/>
      <c r="FPI70" s="169"/>
      <c r="FPJ70" s="169"/>
      <c r="FPK70" s="169"/>
      <c r="FPL70" s="169"/>
      <c r="FPM70" s="169"/>
      <c r="FPN70" s="169"/>
      <c r="FPO70" s="169"/>
      <c r="FPP70" s="169"/>
      <c r="FPQ70" s="169"/>
      <c r="FPR70" s="169"/>
      <c r="FPS70" s="169"/>
      <c r="FPT70" s="169"/>
      <c r="FPU70" s="169"/>
      <c r="FPV70" s="169"/>
      <c r="FPW70" s="169"/>
      <c r="FPX70" s="169"/>
      <c r="FPY70" s="169"/>
      <c r="FPZ70" s="169"/>
      <c r="FQA70" s="169"/>
      <c r="FQB70" s="169"/>
      <c r="FQC70" s="169"/>
      <c r="FQD70" s="169"/>
      <c r="FQE70" s="169"/>
      <c r="FQF70" s="169"/>
      <c r="FQG70" s="169"/>
      <c r="FQH70" s="169"/>
      <c r="FQI70" s="169"/>
      <c r="FQJ70" s="169"/>
      <c r="FQK70" s="169"/>
      <c r="FQL70" s="169"/>
      <c r="FQM70" s="169"/>
      <c r="FQN70" s="169"/>
      <c r="FQO70" s="169"/>
      <c r="FQP70" s="169"/>
      <c r="FQQ70" s="169"/>
      <c r="FQR70" s="169"/>
      <c r="FQS70" s="169"/>
      <c r="FQT70" s="169"/>
      <c r="FQU70" s="169"/>
      <c r="FQV70" s="169"/>
      <c r="FQW70" s="169"/>
      <c r="FQX70" s="169"/>
      <c r="FQY70" s="169"/>
      <c r="FQZ70" s="169"/>
      <c r="FRA70" s="169"/>
      <c r="FRB70" s="169"/>
      <c r="FRC70" s="169"/>
      <c r="FRD70" s="169"/>
      <c r="FRE70" s="169"/>
      <c r="FRF70" s="169"/>
      <c r="FRG70" s="169"/>
      <c r="FRH70" s="169"/>
      <c r="FRI70" s="169"/>
      <c r="FRJ70" s="169"/>
      <c r="FRK70" s="169"/>
      <c r="FRL70" s="169"/>
      <c r="FRM70" s="169"/>
      <c r="FRN70" s="169"/>
      <c r="FRO70" s="169"/>
      <c r="FRP70" s="169"/>
      <c r="FRQ70" s="169"/>
      <c r="FRR70" s="169"/>
      <c r="FRS70" s="169"/>
      <c r="FRT70" s="169"/>
      <c r="FRU70" s="169"/>
      <c r="FRV70" s="169"/>
      <c r="FRW70" s="169"/>
      <c r="FRX70" s="169"/>
      <c r="FRY70" s="169"/>
      <c r="FRZ70" s="169"/>
      <c r="FSA70" s="169"/>
      <c r="FSB70" s="169"/>
      <c r="FSC70" s="169"/>
      <c r="FSD70" s="169"/>
      <c r="FSE70" s="169"/>
      <c r="FSF70" s="169"/>
      <c r="FSG70" s="169"/>
      <c r="FSH70" s="169"/>
      <c r="FSI70" s="169"/>
      <c r="FSJ70" s="169"/>
      <c r="FSK70" s="169"/>
      <c r="FSL70" s="169"/>
      <c r="FSM70" s="169"/>
      <c r="FSN70" s="169"/>
      <c r="FSO70" s="169"/>
      <c r="FSP70" s="169"/>
      <c r="FSQ70" s="169"/>
      <c r="FSR70" s="169"/>
      <c r="FSS70" s="169"/>
      <c r="FST70" s="169"/>
      <c r="FSU70" s="169"/>
      <c r="FSV70" s="169"/>
      <c r="FSW70" s="169"/>
      <c r="FSX70" s="169"/>
      <c r="FSY70" s="169"/>
      <c r="FSZ70" s="169"/>
      <c r="FTA70" s="169"/>
      <c r="FTB70" s="169"/>
      <c r="FTC70" s="169"/>
      <c r="FTD70" s="169"/>
      <c r="FTE70" s="169"/>
      <c r="FTF70" s="169"/>
      <c r="FTG70" s="169"/>
      <c r="FTH70" s="169"/>
      <c r="FTI70" s="169"/>
      <c r="FTJ70" s="169"/>
      <c r="FTK70" s="169"/>
      <c r="FTL70" s="169"/>
      <c r="FTM70" s="169"/>
      <c r="FTN70" s="169"/>
      <c r="FTO70" s="169"/>
      <c r="FTP70" s="169"/>
      <c r="FTQ70" s="169"/>
      <c r="FTR70" s="169"/>
      <c r="FTS70" s="169"/>
      <c r="FTT70" s="169"/>
      <c r="FTU70" s="169"/>
      <c r="FTV70" s="169"/>
      <c r="FTW70" s="169"/>
      <c r="FTX70" s="169"/>
      <c r="FTY70" s="169"/>
      <c r="FTZ70" s="169"/>
      <c r="FUA70" s="169"/>
      <c r="FUB70" s="169"/>
      <c r="FUC70" s="169"/>
      <c r="FUD70" s="169"/>
      <c r="FUE70" s="169"/>
      <c r="FUF70" s="169"/>
      <c r="FUG70" s="169"/>
      <c r="FUH70" s="169"/>
      <c r="FUI70" s="169"/>
      <c r="FUJ70" s="169"/>
      <c r="FUK70" s="169"/>
      <c r="FUL70" s="169"/>
      <c r="FUM70" s="169"/>
      <c r="FUN70" s="169"/>
      <c r="FUO70" s="169"/>
      <c r="FUP70" s="169"/>
      <c r="FUQ70" s="169"/>
      <c r="FUR70" s="169"/>
      <c r="FUS70" s="169"/>
      <c r="FUT70" s="169"/>
      <c r="FUU70" s="169"/>
      <c r="FUV70" s="169"/>
      <c r="FUW70" s="169"/>
      <c r="FUX70" s="169"/>
      <c r="FUY70" s="169"/>
      <c r="FUZ70" s="169"/>
      <c r="FVA70" s="169"/>
      <c r="FVB70" s="169"/>
      <c r="FVC70" s="169"/>
      <c r="FVD70" s="169"/>
      <c r="FVE70" s="169"/>
      <c r="FVF70" s="169"/>
      <c r="FVG70" s="169"/>
      <c r="FVH70" s="169"/>
      <c r="FVI70" s="169"/>
      <c r="FVJ70" s="169"/>
      <c r="FVK70" s="169"/>
      <c r="FVL70" s="169"/>
      <c r="FVM70" s="169"/>
      <c r="FVN70" s="169"/>
      <c r="FVO70" s="169"/>
      <c r="FVP70" s="169"/>
      <c r="FVQ70" s="169"/>
      <c r="FVR70" s="169"/>
      <c r="FVS70" s="169"/>
      <c r="FVT70" s="169"/>
      <c r="FVU70" s="169"/>
      <c r="FVV70" s="169"/>
      <c r="FVW70" s="169"/>
      <c r="FVX70" s="169"/>
      <c r="FVY70" s="169"/>
      <c r="FVZ70" s="169"/>
      <c r="FWA70" s="169"/>
      <c r="FWB70" s="169"/>
      <c r="FWC70" s="169"/>
      <c r="FWD70" s="169"/>
      <c r="FWE70" s="169"/>
      <c r="FWF70" s="169"/>
      <c r="FWG70" s="169"/>
      <c r="FWH70" s="169"/>
      <c r="FWI70" s="169"/>
      <c r="FWJ70" s="169"/>
      <c r="FWK70" s="169"/>
      <c r="FWL70" s="169"/>
      <c r="FWM70" s="169"/>
      <c r="FWN70" s="169"/>
      <c r="FWO70" s="169"/>
      <c r="FWP70" s="169"/>
      <c r="FWQ70" s="169"/>
      <c r="FWR70" s="169"/>
      <c r="FWS70" s="169"/>
      <c r="FWT70" s="169"/>
      <c r="FWU70" s="169"/>
      <c r="FWV70" s="169"/>
      <c r="FWW70" s="169"/>
      <c r="FWX70" s="169"/>
      <c r="FWY70" s="169"/>
      <c r="FWZ70" s="169"/>
      <c r="FXA70" s="169"/>
      <c r="FXB70" s="169"/>
      <c r="FXC70" s="169"/>
      <c r="FXD70" s="169"/>
      <c r="FXE70" s="169"/>
      <c r="FXF70" s="169"/>
      <c r="FXG70" s="169"/>
      <c r="FXH70" s="169"/>
      <c r="FXI70" s="169"/>
      <c r="FXJ70" s="169"/>
      <c r="FXK70" s="169"/>
      <c r="FXL70" s="169"/>
      <c r="FXM70" s="169"/>
      <c r="FXN70" s="169"/>
      <c r="FXO70" s="169"/>
      <c r="FXP70" s="169"/>
      <c r="FXQ70" s="169"/>
      <c r="FXR70" s="169"/>
      <c r="FXS70" s="169"/>
      <c r="FXT70" s="169"/>
      <c r="FXU70" s="169"/>
      <c r="FXV70" s="169"/>
      <c r="FXW70" s="169"/>
      <c r="FXX70" s="169"/>
      <c r="FXY70" s="169"/>
      <c r="FXZ70" s="169"/>
      <c r="FYA70" s="169"/>
      <c r="FYB70" s="169"/>
      <c r="FYC70" s="169"/>
      <c r="FYD70" s="169"/>
      <c r="FYE70" s="169"/>
      <c r="FYF70" s="169"/>
      <c r="FYG70" s="169"/>
      <c r="FYH70" s="169"/>
      <c r="FYI70" s="169"/>
      <c r="FYJ70" s="169"/>
      <c r="FYK70" s="169"/>
      <c r="FYL70" s="169"/>
      <c r="FYM70" s="169"/>
      <c r="FYN70" s="169"/>
      <c r="FYO70" s="169"/>
      <c r="FYP70" s="169"/>
      <c r="FYQ70" s="169"/>
      <c r="FYR70" s="169"/>
      <c r="FYS70" s="169"/>
      <c r="FYT70" s="169"/>
      <c r="FYU70" s="169"/>
      <c r="FYV70" s="169"/>
      <c r="FYW70" s="169"/>
      <c r="FYX70" s="169"/>
      <c r="FYY70" s="169"/>
      <c r="FYZ70" s="169"/>
      <c r="FZA70" s="169"/>
      <c r="FZB70" s="169"/>
      <c r="FZC70" s="169"/>
      <c r="FZD70" s="169"/>
      <c r="FZE70" s="169"/>
      <c r="FZF70" s="169"/>
      <c r="FZG70" s="169"/>
      <c r="FZH70" s="169"/>
      <c r="FZI70" s="169"/>
      <c r="FZJ70" s="169"/>
      <c r="FZK70" s="169"/>
      <c r="FZL70" s="169"/>
      <c r="FZM70" s="169"/>
      <c r="FZN70" s="169"/>
      <c r="FZO70" s="169"/>
      <c r="FZP70" s="169"/>
      <c r="FZQ70" s="169"/>
      <c r="FZR70" s="169"/>
      <c r="FZS70" s="169"/>
      <c r="FZT70" s="169"/>
      <c r="FZU70" s="169"/>
      <c r="FZV70" s="169"/>
      <c r="FZW70" s="169"/>
      <c r="FZX70" s="169"/>
      <c r="FZY70" s="169"/>
      <c r="FZZ70" s="169"/>
      <c r="GAA70" s="169"/>
      <c r="GAB70" s="169"/>
      <c r="GAC70" s="169"/>
      <c r="GAD70" s="169"/>
      <c r="GAE70" s="169"/>
      <c r="GAF70" s="169"/>
      <c r="GAG70" s="169"/>
      <c r="GAH70" s="169"/>
      <c r="GAI70" s="169"/>
      <c r="GAJ70" s="169"/>
      <c r="GAK70" s="169"/>
      <c r="GAL70" s="169"/>
      <c r="GAM70" s="169"/>
      <c r="GAN70" s="169"/>
      <c r="GAO70" s="169"/>
      <c r="GAP70" s="169"/>
      <c r="GAQ70" s="169"/>
      <c r="GAR70" s="169"/>
      <c r="GAS70" s="169"/>
      <c r="GAT70" s="169"/>
      <c r="GAU70" s="169"/>
      <c r="GAV70" s="169"/>
      <c r="GAW70" s="169"/>
      <c r="GAX70" s="169"/>
      <c r="GAY70" s="169"/>
      <c r="GAZ70" s="169"/>
      <c r="GBA70" s="169"/>
      <c r="GBB70" s="169"/>
      <c r="GBC70" s="169"/>
      <c r="GBD70" s="169"/>
      <c r="GBE70" s="169"/>
      <c r="GBF70" s="169"/>
      <c r="GBG70" s="169"/>
      <c r="GBH70" s="169"/>
      <c r="GBI70" s="169"/>
      <c r="GBJ70" s="169"/>
      <c r="GBK70" s="169"/>
      <c r="GBL70" s="169"/>
      <c r="GBM70" s="169"/>
      <c r="GBN70" s="169"/>
      <c r="GBO70" s="169"/>
      <c r="GBP70" s="169"/>
      <c r="GBQ70" s="169"/>
      <c r="GBR70" s="169"/>
      <c r="GBS70" s="169"/>
      <c r="GBT70" s="169"/>
      <c r="GBU70" s="169"/>
      <c r="GBV70" s="169"/>
      <c r="GBW70" s="169"/>
      <c r="GBX70" s="169"/>
      <c r="GBY70" s="169"/>
      <c r="GBZ70" s="169"/>
      <c r="GCA70" s="169"/>
      <c r="GCB70" s="169"/>
      <c r="GCC70" s="169"/>
      <c r="GCD70" s="169"/>
      <c r="GCE70" s="169"/>
      <c r="GCF70" s="169"/>
      <c r="GCG70" s="169"/>
      <c r="GCH70" s="169"/>
      <c r="GCI70" s="169"/>
      <c r="GCJ70" s="169"/>
      <c r="GCK70" s="169"/>
      <c r="GCL70" s="169"/>
      <c r="GCM70" s="169"/>
      <c r="GCN70" s="169"/>
      <c r="GCO70" s="169"/>
      <c r="GCP70" s="169"/>
      <c r="GCQ70" s="169"/>
      <c r="GCR70" s="169"/>
      <c r="GCS70" s="169"/>
      <c r="GCT70" s="169"/>
      <c r="GCU70" s="169"/>
      <c r="GCV70" s="169"/>
      <c r="GCW70" s="169"/>
      <c r="GCX70" s="169"/>
      <c r="GCY70" s="169"/>
      <c r="GCZ70" s="169"/>
      <c r="GDA70" s="169"/>
      <c r="GDB70" s="169"/>
      <c r="GDC70" s="169"/>
      <c r="GDD70" s="169"/>
      <c r="GDE70" s="169"/>
      <c r="GDF70" s="169"/>
      <c r="GDG70" s="169"/>
      <c r="GDH70" s="169"/>
      <c r="GDI70" s="169"/>
      <c r="GDJ70" s="169"/>
      <c r="GDK70" s="169"/>
      <c r="GDL70" s="169"/>
      <c r="GDM70" s="169"/>
      <c r="GDN70" s="169"/>
      <c r="GDO70" s="169"/>
      <c r="GDP70" s="169"/>
      <c r="GDQ70" s="169"/>
      <c r="GDR70" s="169"/>
      <c r="GDS70" s="169"/>
      <c r="GDT70" s="169"/>
      <c r="GDU70" s="169"/>
      <c r="GDV70" s="169"/>
      <c r="GDW70" s="169"/>
      <c r="GDX70" s="169"/>
      <c r="GDY70" s="169"/>
      <c r="GDZ70" s="169"/>
      <c r="GEA70" s="169"/>
      <c r="GEB70" s="169"/>
      <c r="GEC70" s="169"/>
      <c r="GED70" s="169"/>
      <c r="GEE70" s="169"/>
      <c r="GEF70" s="169"/>
      <c r="GEG70" s="169"/>
      <c r="GEH70" s="169"/>
      <c r="GEI70" s="169"/>
      <c r="GEJ70" s="169"/>
      <c r="GEK70" s="169"/>
      <c r="GEL70" s="169"/>
      <c r="GEM70" s="169"/>
      <c r="GEN70" s="169"/>
      <c r="GEO70" s="169"/>
      <c r="GEP70" s="169"/>
      <c r="GEQ70" s="169"/>
      <c r="GER70" s="169"/>
      <c r="GES70" s="169"/>
      <c r="GET70" s="169"/>
      <c r="GEU70" s="169"/>
      <c r="GEV70" s="169"/>
      <c r="GEW70" s="169"/>
      <c r="GEX70" s="169"/>
      <c r="GEY70" s="169"/>
      <c r="GEZ70" s="169"/>
      <c r="GFA70" s="169"/>
      <c r="GFB70" s="169"/>
      <c r="GFC70" s="169"/>
      <c r="GFD70" s="169"/>
      <c r="GFE70" s="169"/>
      <c r="GFF70" s="169"/>
      <c r="GFG70" s="169"/>
      <c r="GFH70" s="169"/>
      <c r="GFI70" s="169"/>
      <c r="GFJ70" s="169"/>
      <c r="GFK70" s="169"/>
      <c r="GFL70" s="169"/>
      <c r="GFM70" s="169"/>
      <c r="GFN70" s="169"/>
      <c r="GFO70" s="169"/>
      <c r="GFP70" s="169"/>
      <c r="GFQ70" s="169"/>
      <c r="GFR70" s="169"/>
      <c r="GFS70" s="169"/>
      <c r="GFT70" s="169"/>
      <c r="GFU70" s="169"/>
      <c r="GFV70" s="169"/>
      <c r="GFW70" s="169"/>
      <c r="GFX70" s="169"/>
      <c r="GFY70" s="169"/>
      <c r="GFZ70" s="169"/>
      <c r="GGA70" s="169"/>
      <c r="GGB70" s="169"/>
      <c r="GGC70" s="169"/>
      <c r="GGD70" s="169"/>
      <c r="GGE70" s="169"/>
      <c r="GGF70" s="169"/>
      <c r="GGG70" s="169"/>
      <c r="GGH70" s="169"/>
      <c r="GGI70" s="169"/>
      <c r="GGJ70" s="169"/>
      <c r="GGK70" s="169"/>
      <c r="GGL70" s="169"/>
      <c r="GGM70" s="169"/>
      <c r="GGN70" s="169"/>
      <c r="GGO70" s="169"/>
      <c r="GGP70" s="169"/>
      <c r="GGQ70" s="169"/>
      <c r="GGR70" s="169"/>
      <c r="GGS70" s="169"/>
      <c r="GGT70" s="169"/>
      <c r="GGU70" s="169"/>
      <c r="GGV70" s="169"/>
      <c r="GGW70" s="169"/>
      <c r="GGX70" s="169"/>
      <c r="GGY70" s="169"/>
      <c r="GGZ70" s="169"/>
      <c r="GHA70" s="169"/>
      <c r="GHB70" s="169"/>
      <c r="GHC70" s="169"/>
      <c r="GHD70" s="169"/>
      <c r="GHE70" s="169"/>
      <c r="GHF70" s="169"/>
      <c r="GHG70" s="169"/>
      <c r="GHH70" s="169"/>
      <c r="GHI70" s="169"/>
      <c r="GHJ70" s="169"/>
      <c r="GHK70" s="169"/>
      <c r="GHL70" s="169"/>
      <c r="GHM70" s="169"/>
      <c r="GHN70" s="169"/>
      <c r="GHO70" s="169"/>
      <c r="GHP70" s="169"/>
      <c r="GHQ70" s="169"/>
      <c r="GHR70" s="169"/>
      <c r="GHS70" s="169"/>
      <c r="GHT70" s="169"/>
      <c r="GHU70" s="169"/>
      <c r="GHV70" s="169"/>
      <c r="GHW70" s="169"/>
      <c r="GHX70" s="169"/>
      <c r="GHY70" s="169"/>
      <c r="GHZ70" s="169"/>
      <c r="GIA70" s="169"/>
      <c r="GIB70" s="169"/>
      <c r="GIC70" s="169"/>
      <c r="GID70" s="169"/>
      <c r="GIE70" s="169"/>
      <c r="GIF70" s="169"/>
      <c r="GIG70" s="169"/>
      <c r="GIH70" s="169"/>
      <c r="GII70" s="169"/>
      <c r="GIJ70" s="169"/>
      <c r="GIK70" s="169"/>
      <c r="GIL70" s="169"/>
      <c r="GIM70" s="169"/>
      <c r="GIN70" s="169"/>
      <c r="GIO70" s="169"/>
      <c r="GIP70" s="169"/>
      <c r="GIQ70" s="169"/>
      <c r="GIR70" s="169"/>
      <c r="GIS70" s="169"/>
      <c r="GIT70" s="169"/>
      <c r="GIU70" s="169"/>
      <c r="GIV70" s="169"/>
      <c r="GIW70" s="169"/>
      <c r="GIX70" s="169"/>
      <c r="GIY70" s="169"/>
      <c r="GIZ70" s="169"/>
      <c r="GJA70" s="169"/>
      <c r="GJB70" s="169"/>
      <c r="GJC70" s="169"/>
      <c r="GJD70" s="169"/>
      <c r="GJE70" s="169"/>
      <c r="GJF70" s="169"/>
      <c r="GJG70" s="169"/>
      <c r="GJH70" s="169"/>
      <c r="GJI70" s="169"/>
      <c r="GJJ70" s="169"/>
      <c r="GJK70" s="169"/>
      <c r="GJL70" s="169"/>
      <c r="GJM70" s="169"/>
      <c r="GJN70" s="169"/>
      <c r="GJO70" s="169"/>
      <c r="GJP70" s="169"/>
      <c r="GJQ70" s="169"/>
      <c r="GJR70" s="169"/>
      <c r="GJS70" s="169"/>
      <c r="GJT70" s="169"/>
      <c r="GJU70" s="169"/>
      <c r="GJV70" s="169"/>
      <c r="GJW70" s="169"/>
      <c r="GJX70" s="169"/>
      <c r="GJY70" s="169"/>
      <c r="GJZ70" s="169"/>
      <c r="GKA70" s="169"/>
      <c r="GKB70" s="169"/>
      <c r="GKC70" s="169"/>
      <c r="GKD70" s="169"/>
      <c r="GKE70" s="169"/>
      <c r="GKF70" s="169"/>
      <c r="GKG70" s="169"/>
      <c r="GKH70" s="169"/>
      <c r="GKI70" s="169"/>
      <c r="GKJ70" s="169"/>
      <c r="GKK70" s="169"/>
      <c r="GKL70" s="169"/>
      <c r="GKM70" s="169"/>
      <c r="GKN70" s="169"/>
      <c r="GKO70" s="169"/>
      <c r="GKP70" s="169"/>
      <c r="GKQ70" s="169"/>
      <c r="GKR70" s="169"/>
      <c r="GKS70" s="169"/>
      <c r="GKT70" s="169"/>
      <c r="GKU70" s="169"/>
      <c r="GKV70" s="169"/>
      <c r="GKW70" s="169"/>
      <c r="GKX70" s="169"/>
      <c r="GKY70" s="169"/>
      <c r="GKZ70" s="169"/>
      <c r="GLA70" s="169"/>
      <c r="GLB70" s="169"/>
      <c r="GLC70" s="169"/>
      <c r="GLD70" s="169"/>
      <c r="GLE70" s="169"/>
      <c r="GLF70" s="169"/>
      <c r="GLG70" s="169"/>
      <c r="GLH70" s="169"/>
      <c r="GLI70" s="169"/>
      <c r="GLJ70" s="169"/>
      <c r="GLK70" s="169"/>
      <c r="GLL70" s="169"/>
      <c r="GLM70" s="169"/>
      <c r="GLN70" s="169"/>
      <c r="GLO70" s="169"/>
      <c r="GLP70" s="169"/>
      <c r="GLQ70" s="169"/>
      <c r="GLR70" s="169"/>
      <c r="GLS70" s="169"/>
      <c r="GLT70" s="169"/>
      <c r="GLU70" s="169"/>
      <c r="GLV70" s="169"/>
      <c r="GLW70" s="169"/>
      <c r="GLX70" s="169"/>
      <c r="GLY70" s="169"/>
      <c r="GLZ70" s="169"/>
      <c r="GMA70" s="169"/>
      <c r="GMB70" s="169"/>
      <c r="GMC70" s="169"/>
      <c r="GMD70" s="169"/>
      <c r="GME70" s="169"/>
      <c r="GMF70" s="169"/>
      <c r="GMG70" s="169"/>
      <c r="GMH70" s="169"/>
      <c r="GMI70" s="169"/>
      <c r="GMJ70" s="169"/>
      <c r="GMK70" s="169"/>
      <c r="GML70" s="169"/>
      <c r="GMM70" s="169"/>
      <c r="GMN70" s="169"/>
      <c r="GMO70" s="169"/>
      <c r="GMP70" s="169"/>
      <c r="GMQ70" s="169"/>
      <c r="GMR70" s="169"/>
      <c r="GMS70" s="169"/>
      <c r="GMT70" s="169"/>
      <c r="GMU70" s="169"/>
      <c r="GMV70" s="169"/>
      <c r="GMW70" s="169"/>
      <c r="GMX70" s="169"/>
      <c r="GMY70" s="169"/>
      <c r="GMZ70" s="169"/>
      <c r="GNA70" s="169"/>
      <c r="GNB70" s="169"/>
      <c r="GNC70" s="169"/>
      <c r="GND70" s="169"/>
      <c r="GNE70" s="169"/>
      <c r="GNF70" s="169"/>
      <c r="GNG70" s="169"/>
      <c r="GNH70" s="169"/>
      <c r="GNI70" s="169"/>
      <c r="GNJ70" s="169"/>
      <c r="GNK70" s="169"/>
      <c r="GNL70" s="169"/>
      <c r="GNM70" s="169"/>
      <c r="GNN70" s="169"/>
      <c r="GNO70" s="169"/>
      <c r="GNP70" s="169"/>
      <c r="GNQ70" s="169"/>
      <c r="GNR70" s="169"/>
      <c r="GNS70" s="169"/>
      <c r="GNT70" s="169"/>
      <c r="GNU70" s="169"/>
      <c r="GNV70" s="169"/>
      <c r="GNW70" s="169"/>
      <c r="GNX70" s="169"/>
      <c r="GNY70" s="169"/>
      <c r="GNZ70" s="169"/>
      <c r="GOA70" s="169"/>
      <c r="GOB70" s="169"/>
      <c r="GOC70" s="169"/>
      <c r="GOD70" s="169"/>
      <c r="GOE70" s="169"/>
      <c r="GOF70" s="169"/>
      <c r="GOG70" s="169"/>
      <c r="GOH70" s="169"/>
      <c r="GOI70" s="169"/>
      <c r="GOJ70" s="169"/>
      <c r="GOK70" s="169"/>
      <c r="GOL70" s="169"/>
      <c r="GOM70" s="169"/>
      <c r="GON70" s="169"/>
      <c r="GOO70" s="169"/>
      <c r="GOP70" s="169"/>
      <c r="GOQ70" s="169"/>
      <c r="GOR70" s="169"/>
      <c r="GOS70" s="169"/>
      <c r="GOT70" s="169"/>
      <c r="GOU70" s="169"/>
      <c r="GOV70" s="169"/>
      <c r="GOW70" s="169"/>
      <c r="GOX70" s="169"/>
      <c r="GOY70" s="169"/>
      <c r="GOZ70" s="169"/>
      <c r="GPA70" s="169"/>
      <c r="GPB70" s="169"/>
      <c r="GPC70" s="169"/>
      <c r="GPD70" s="169"/>
      <c r="GPE70" s="169"/>
      <c r="GPF70" s="169"/>
      <c r="GPG70" s="169"/>
      <c r="GPH70" s="169"/>
      <c r="GPI70" s="169"/>
      <c r="GPJ70" s="169"/>
      <c r="GPK70" s="169"/>
      <c r="GPL70" s="169"/>
      <c r="GPM70" s="169"/>
      <c r="GPN70" s="169"/>
      <c r="GPO70" s="169"/>
      <c r="GPP70" s="169"/>
      <c r="GPQ70" s="169"/>
      <c r="GPR70" s="169"/>
      <c r="GPS70" s="169"/>
      <c r="GPT70" s="169"/>
      <c r="GPU70" s="169"/>
      <c r="GPV70" s="169"/>
      <c r="GPW70" s="169"/>
      <c r="GPX70" s="169"/>
      <c r="GPY70" s="169"/>
      <c r="GPZ70" s="169"/>
      <c r="GQA70" s="169"/>
      <c r="GQB70" s="169"/>
      <c r="GQC70" s="169"/>
      <c r="GQD70" s="169"/>
      <c r="GQE70" s="169"/>
      <c r="GQF70" s="169"/>
      <c r="GQG70" s="169"/>
      <c r="GQH70" s="169"/>
      <c r="GQI70" s="169"/>
      <c r="GQJ70" s="169"/>
      <c r="GQK70" s="169"/>
      <c r="GQL70" s="169"/>
      <c r="GQM70" s="169"/>
      <c r="GQN70" s="169"/>
      <c r="GQO70" s="169"/>
      <c r="GQP70" s="169"/>
      <c r="GQQ70" s="169"/>
      <c r="GQR70" s="169"/>
      <c r="GQS70" s="169"/>
      <c r="GQT70" s="169"/>
      <c r="GQU70" s="169"/>
      <c r="GQV70" s="169"/>
      <c r="GQW70" s="169"/>
      <c r="GQX70" s="169"/>
      <c r="GQY70" s="169"/>
      <c r="GQZ70" s="169"/>
      <c r="GRA70" s="169"/>
      <c r="GRB70" s="169"/>
      <c r="GRC70" s="169"/>
      <c r="GRD70" s="169"/>
      <c r="GRE70" s="169"/>
      <c r="GRF70" s="169"/>
      <c r="GRG70" s="169"/>
      <c r="GRH70" s="169"/>
      <c r="GRI70" s="169"/>
      <c r="GRJ70" s="169"/>
      <c r="GRK70" s="169"/>
      <c r="GRL70" s="169"/>
      <c r="GRM70" s="169"/>
      <c r="GRN70" s="169"/>
      <c r="GRO70" s="169"/>
      <c r="GRP70" s="169"/>
      <c r="GRQ70" s="169"/>
      <c r="GRR70" s="169"/>
      <c r="GRS70" s="169"/>
      <c r="GRT70" s="169"/>
      <c r="GRU70" s="169"/>
      <c r="GRV70" s="169"/>
      <c r="GRW70" s="169"/>
      <c r="GRX70" s="169"/>
      <c r="GRY70" s="169"/>
      <c r="GRZ70" s="169"/>
      <c r="GSA70" s="169"/>
      <c r="GSB70" s="169"/>
      <c r="GSC70" s="169"/>
      <c r="GSD70" s="169"/>
      <c r="GSE70" s="169"/>
      <c r="GSF70" s="169"/>
      <c r="GSG70" s="169"/>
      <c r="GSH70" s="169"/>
      <c r="GSI70" s="169"/>
      <c r="GSJ70" s="169"/>
      <c r="GSK70" s="169"/>
      <c r="GSL70" s="169"/>
      <c r="GSM70" s="169"/>
      <c r="GSN70" s="169"/>
      <c r="GSO70" s="169"/>
      <c r="GSP70" s="169"/>
      <c r="GSQ70" s="169"/>
      <c r="GSR70" s="169"/>
      <c r="GSS70" s="169"/>
      <c r="GST70" s="169"/>
      <c r="GSU70" s="169"/>
      <c r="GSV70" s="169"/>
      <c r="GSW70" s="169"/>
      <c r="GSX70" s="169"/>
      <c r="GSY70" s="169"/>
      <c r="GSZ70" s="169"/>
      <c r="GTA70" s="169"/>
      <c r="GTB70" s="169"/>
      <c r="GTC70" s="169"/>
      <c r="GTD70" s="169"/>
      <c r="GTE70" s="169"/>
      <c r="GTF70" s="169"/>
      <c r="GTG70" s="169"/>
      <c r="GTH70" s="169"/>
      <c r="GTI70" s="169"/>
      <c r="GTJ70" s="169"/>
      <c r="GTK70" s="169"/>
      <c r="GTL70" s="169"/>
      <c r="GTM70" s="169"/>
      <c r="GTN70" s="169"/>
      <c r="GTO70" s="169"/>
      <c r="GTP70" s="169"/>
      <c r="GTQ70" s="169"/>
      <c r="GTR70" s="169"/>
      <c r="GTS70" s="169"/>
      <c r="GTT70" s="169"/>
      <c r="GTU70" s="169"/>
      <c r="GTV70" s="169"/>
      <c r="GTW70" s="169"/>
      <c r="GTX70" s="169"/>
      <c r="GTY70" s="169"/>
      <c r="GTZ70" s="169"/>
      <c r="GUA70" s="169"/>
      <c r="GUB70" s="169"/>
      <c r="GUC70" s="169"/>
      <c r="GUD70" s="169"/>
      <c r="GUE70" s="169"/>
      <c r="GUF70" s="169"/>
      <c r="GUG70" s="169"/>
      <c r="GUH70" s="169"/>
      <c r="GUI70" s="169"/>
      <c r="GUJ70" s="169"/>
      <c r="GUK70" s="169"/>
      <c r="GUL70" s="169"/>
      <c r="GUM70" s="169"/>
      <c r="GUN70" s="169"/>
      <c r="GUO70" s="169"/>
      <c r="GUP70" s="169"/>
      <c r="GUQ70" s="169"/>
      <c r="GUR70" s="169"/>
      <c r="GUS70" s="169"/>
      <c r="GUT70" s="169"/>
      <c r="GUU70" s="169"/>
      <c r="GUV70" s="169"/>
      <c r="GUW70" s="169"/>
      <c r="GUX70" s="169"/>
      <c r="GUY70" s="169"/>
      <c r="GUZ70" s="169"/>
      <c r="GVA70" s="169"/>
      <c r="GVB70" s="169"/>
      <c r="GVC70" s="169"/>
      <c r="GVD70" s="169"/>
      <c r="GVE70" s="169"/>
      <c r="GVF70" s="169"/>
      <c r="GVG70" s="169"/>
      <c r="GVH70" s="169"/>
      <c r="GVI70" s="169"/>
      <c r="GVJ70" s="169"/>
      <c r="GVK70" s="169"/>
      <c r="GVL70" s="169"/>
      <c r="GVM70" s="169"/>
      <c r="GVN70" s="169"/>
      <c r="GVO70" s="169"/>
      <c r="GVP70" s="169"/>
      <c r="GVQ70" s="169"/>
      <c r="GVR70" s="169"/>
      <c r="GVS70" s="169"/>
      <c r="GVT70" s="169"/>
      <c r="GVU70" s="169"/>
      <c r="GVV70" s="169"/>
      <c r="GVW70" s="169"/>
      <c r="GVX70" s="169"/>
      <c r="GVY70" s="169"/>
      <c r="GVZ70" s="169"/>
      <c r="GWA70" s="169"/>
      <c r="GWB70" s="169"/>
      <c r="GWC70" s="169"/>
      <c r="GWD70" s="169"/>
      <c r="GWE70" s="169"/>
      <c r="GWF70" s="169"/>
      <c r="GWG70" s="169"/>
      <c r="GWH70" s="169"/>
      <c r="GWI70" s="169"/>
      <c r="GWJ70" s="169"/>
      <c r="GWK70" s="169"/>
      <c r="GWL70" s="169"/>
      <c r="GWM70" s="169"/>
      <c r="GWN70" s="169"/>
      <c r="GWO70" s="169"/>
      <c r="GWP70" s="169"/>
      <c r="GWQ70" s="169"/>
      <c r="GWR70" s="169"/>
      <c r="GWS70" s="169"/>
      <c r="GWT70" s="169"/>
      <c r="GWU70" s="169"/>
      <c r="GWV70" s="169"/>
      <c r="GWW70" s="169"/>
      <c r="GWX70" s="169"/>
      <c r="GWY70" s="169"/>
      <c r="GWZ70" s="169"/>
      <c r="GXA70" s="169"/>
      <c r="GXB70" s="169"/>
      <c r="GXC70" s="169"/>
      <c r="GXD70" s="169"/>
      <c r="GXE70" s="169"/>
      <c r="GXF70" s="169"/>
      <c r="GXG70" s="169"/>
      <c r="GXH70" s="169"/>
      <c r="GXI70" s="169"/>
      <c r="GXJ70" s="169"/>
      <c r="GXK70" s="169"/>
      <c r="GXL70" s="169"/>
      <c r="GXM70" s="169"/>
      <c r="GXN70" s="169"/>
      <c r="GXO70" s="169"/>
      <c r="GXP70" s="169"/>
      <c r="GXQ70" s="169"/>
      <c r="GXR70" s="169"/>
      <c r="GXS70" s="169"/>
      <c r="GXT70" s="169"/>
      <c r="GXU70" s="169"/>
      <c r="GXV70" s="169"/>
      <c r="GXW70" s="169"/>
      <c r="GXX70" s="169"/>
      <c r="GXY70" s="169"/>
      <c r="GXZ70" s="169"/>
      <c r="GYA70" s="169"/>
      <c r="GYB70" s="169"/>
      <c r="GYC70" s="169"/>
      <c r="GYD70" s="169"/>
      <c r="GYE70" s="169"/>
      <c r="GYF70" s="169"/>
      <c r="GYG70" s="169"/>
      <c r="GYH70" s="169"/>
      <c r="GYI70" s="169"/>
      <c r="GYJ70" s="169"/>
      <c r="GYK70" s="169"/>
      <c r="GYL70" s="169"/>
      <c r="GYM70" s="169"/>
      <c r="GYN70" s="169"/>
      <c r="GYO70" s="169"/>
      <c r="GYP70" s="169"/>
      <c r="GYQ70" s="169"/>
      <c r="GYR70" s="169"/>
      <c r="GYS70" s="169"/>
      <c r="GYT70" s="169"/>
      <c r="GYU70" s="169"/>
      <c r="GYV70" s="169"/>
      <c r="GYW70" s="169"/>
      <c r="GYX70" s="169"/>
      <c r="GYY70" s="169"/>
      <c r="GYZ70" s="169"/>
      <c r="GZA70" s="169"/>
      <c r="GZB70" s="169"/>
      <c r="GZC70" s="169"/>
      <c r="GZD70" s="169"/>
      <c r="GZE70" s="169"/>
      <c r="GZF70" s="169"/>
      <c r="GZG70" s="169"/>
      <c r="GZH70" s="169"/>
      <c r="GZI70" s="169"/>
      <c r="GZJ70" s="169"/>
      <c r="GZK70" s="169"/>
      <c r="GZL70" s="169"/>
      <c r="GZM70" s="169"/>
      <c r="GZN70" s="169"/>
      <c r="GZO70" s="169"/>
      <c r="GZP70" s="169"/>
      <c r="GZQ70" s="169"/>
      <c r="GZR70" s="169"/>
      <c r="GZS70" s="169"/>
      <c r="GZT70" s="169"/>
      <c r="GZU70" s="169"/>
      <c r="GZV70" s="169"/>
      <c r="GZW70" s="169"/>
      <c r="GZX70" s="169"/>
      <c r="GZY70" s="169"/>
      <c r="GZZ70" s="169"/>
      <c r="HAA70" s="169"/>
      <c r="HAB70" s="169"/>
      <c r="HAC70" s="169"/>
      <c r="HAD70" s="169"/>
      <c r="HAE70" s="169"/>
      <c r="HAF70" s="169"/>
      <c r="HAG70" s="169"/>
      <c r="HAH70" s="169"/>
      <c r="HAI70" s="169"/>
      <c r="HAJ70" s="169"/>
      <c r="HAK70" s="169"/>
      <c r="HAL70" s="169"/>
      <c r="HAM70" s="169"/>
      <c r="HAN70" s="169"/>
      <c r="HAO70" s="169"/>
      <c r="HAP70" s="169"/>
      <c r="HAQ70" s="169"/>
      <c r="HAR70" s="169"/>
      <c r="HAS70" s="169"/>
      <c r="HAT70" s="169"/>
      <c r="HAU70" s="169"/>
      <c r="HAV70" s="169"/>
      <c r="HAW70" s="169"/>
      <c r="HAX70" s="169"/>
      <c r="HAY70" s="169"/>
      <c r="HAZ70" s="169"/>
      <c r="HBA70" s="169"/>
      <c r="HBB70" s="169"/>
      <c r="HBC70" s="169"/>
      <c r="HBD70" s="169"/>
      <c r="HBE70" s="169"/>
      <c r="HBF70" s="169"/>
      <c r="HBG70" s="169"/>
      <c r="HBH70" s="169"/>
      <c r="HBI70" s="169"/>
      <c r="HBJ70" s="169"/>
      <c r="HBK70" s="169"/>
      <c r="HBL70" s="169"/>
      <c r="HBM70" s="169"/>
      <c r="HBN70" s="169"/>
      <c r="HBO70" s="169"/>
      <c r="HBP70" s="169"/>
      <c r="HBQ70" s="169"/>
      <c r="HBR70" s="169"/>
      <c r="HBS70" s="169"/>
      <c r="HBT70" s="169"/>
      <c r="HBU70" s="169"/>
      <c r="HBV70" s="169"/>
      <c r="HBW70" s="169"/>
      <c r="HBX70" s="169"/>
      <c r="HBY70" s="169"/>
      <c r="HBZ70" s="169"/>
      <c r="HCA70" s="169"/>
      <c r="HCB70" s="169"/>
      <c r="HCC70" s="169"/>
      <c r="HCD70" s="169"/>
      <c r="HCE70" s="169"/>
      <c r="HCF70" s="169"/>
      <c r="HCG70" s="169"/>
      <c r="HCH70" s="169"/>
      <c r="HCI70" s="169"/>
      <c r="HCJ70" s="169"/>
      <c r="HCK70" s="169"/>
      <c r="HCL70" s="169"/>
      <c r="HCM70" s="169"/>
      <c r="HCN70" s="169"/>
      <c r="HCO70" s="169"/>
      <c r="HCP70" s="169"/>
      <c r="HCQ70" s="169"/>
      <c r="HCR70" s="169"/>
      <c r="HCS70" s="169"/>
      <c r="HCT70" s="169"/>
      <c r="HCU70" s="169"/>
      <c r="HCV70" s="169"/>
      <c r="HCW70" s="169"/>
      <c r="HCX70" s="169"/>
      <c r="HCY70" s="169"/>
      <c r="HCZ70" s="169"/>
      <c r="HDA70" s="169"/>
      <c r="HDB70" s="169"/>
      <c r="HDC70" s="169"/>
      <c r="HDD70" s="169"/>
      <c r="HDE70" s="169"/>
      <c r="HDF70" s="169"/>
      <c r="HDG70" s="169"/>
      <c r="HDH70" s="169"/>
      <c r="HDI70" s="169"/>
      <c r="HDJ70" s="169"/>
      <c r="HDK70" s="169"/>
      <c r="HDL70" s="169"/>
      <c r="HDM70" s="169"/>
      <c r="HDN70" s="169"/>
      <c r="HDO70" s="169"/>
      <c r="HDP70" s="169"/>
      <c r="HDQ70" s="169"/>
      <c r="HDR70" s="169"/>
      <c r="HDS70" s="169"/>
      <c r="HDT70" s="169"/>
      <c r="HDU70" s="169"/>
      <c r="HDV70" s="169"/>
      <c r="HDW70" s="169"/>
      <c r="HDX70" s="169"/>
      <c r="HDY70" s="169"/>
      <c r="HDZ70" s="169"/>
      <c r="HEA70" s="169"/>
      <c r="HEB70" s="169"/>
      <c r="HEC70" s="169"/>
      <c r="HED70" s="169"/>
      <c r="HEE70" s="169"/>
      <c r="HEF70" s="169"/>
      <c r="HEG70" s="169"/>
      <c r="HEH70" s="169"/>
      <c r="HEI70" s="169"/>
      <c r="HEJ70" s="169"/>
      <c r="HEK70" s="169"/>
      <c r="HEL70" s="169"/>
      <c r="HEM70" s="169"/>
      <c r="HEN70" s="169"/>
      <c r="HEO70" s="169"/>
      <c r="HEP70" s="169"/>
      <c r="HEQ70" s="169"/>
      <c r="HER70" s="169"/>
      <c r="HES70" s="169"/>
      <c r="HET70" s="169"/>
      <c r="HEU70" s="169"/>
      <c r="HEV70" s="169"/>
      <c r="HEW70" s="169"/>
      <c r="HEX70" s="169"/>
      <c r="HEY70" s="169"/>
      <c r="HEZ70" s="169"/>
      <c r="HFA70" s="169"/>
      <c r="HFB70" s="169"/>
      <c r="HFC70" s="169"/>
      <c r="HFD70" s="169"/>
      <c r="HFE70" s="169"/>
      <c r="HFF70" s="169"/>
      <c r="HFG70" s="169"/>
      <c r="HFH70" s="169"/>
      <c r="HFI70" s="169"/>
      <c r="HFJ70" s="169"/>
      <c r="HFK70" s="169"/>
      <c r="HFL70" s="169"/>
      <c r="HFM70" s="169"/>
      <c r="HFN70" s="169"/>
      <c r="HFO70" s="169"/>
      <c r="HFP70" s="169"/>
      <c r="HFQ70" s="169"/>
      <c r="HFR70" s="169"/>
      <c r="HFS70" s="169"/>
      <c r="HFT70" s="169"/>
      <c r="HFU70" s="169"/>
      <c r="HFV70" s="169"/>
      <c r="HFW70" s="169"/>
      <c r="HFX70" s="169"/>
      <c r="HFY70" s="169"/>
      <c r="HFZ70" s="169"/>
      <c r="HGA70" s="169"/>
      <c r="HGB70" s="169"/>
      <c r="HGC70" s="169"/>
      <c r="HGD70" s="169"/>
      <c r="HGE70" s="169"/>
      <c r="HGF70" s="169"/>
      <c r="HGG70" s="169"/>
      <c r="HGH70" s="169"/>
      <c r="HGI70" s="169"/>
      <c r="HGJ70" s="169"/>
      <c r="HGK70" s="169"/>
      <c r="HGL70" s="169"/>
      <c r="HGM70" s="169"/>
      <c r="HGN70" s="169"/>
      <c r="HGO70" s="169"/>
      <c r="HGP70" s="169"/>
      <c r="HGQ70" s="169"/>
      <c r="HGR70" s="169"/>
      <c r="HGS70" s="169"/>
      <c r="HGT70" s="169"/>
      <c r="HGU70" s="169"/>
      <c r="HGV70" s="169"/>
      <c r="HGW70" s="169"/>
      <c r="HGX70" s="169"/>
      <c r="HGY70" s="169"/>
      <c r="HGZ70" s="169"/>
      <c r="HHA70" s="169"/>
      <c r="HHB70" s="169"/>
      <c r="HHC70" s="169"/>
      <c r="HHD70" s="169"/>
      <c r="HHE70" s="169"/>
      <c r="HHF70" s="169"/>
      <c r="HHG70" s="169"/>
      <c r="HHH70" s="169"/>
      <c r="HHI70" s="169"/>
      <c r="HHJ70" s="169"/>
      <c r="HHK70" s="169"/>
      <c r="HHL70" s="169"/>
      <c r="HHM70" s="169"/>
      <c r="HHN70" s="169"/>
      <c r="HHO70" s="169"/>
      <c r="HHP70" s="169"/>
      <c r="HHQ70" s="169"/>
      <c r="HHR70" s="169"/>
      <c r="HHS70" s="169"/>
      <c r="HHT70" s="169"/>
      <c r="HHU70" s="169"/>
      <c r="HHV70" s="169"/>
      <c r="HHW70" s="169"/>
      <c r="HHX70" s="169"/>
      <c r="HHY70" s="169"/>
      <c r="HHZ70" s="169"/>
      <c r="HIA70" s="169"/>
      <c r="HIB70" s="169"/>
      <c r="HIC70" s="169"/>
      <c r="HID70" s="169"/>
      <c r="HIE70" s="169"/>
      <c r="HIF70" s="169"/>
      <c r="HIG70" s="169"/>
      <c r="HIH70" s="169"/>
      <c r="HII70" s="169"/>
      <c r="HIJ70" s="169"/>
      <c r="HIK70" s="169"/>
      <c r="HIL70" s="169"/>
      <c r="HIM70" s="169"/>
      <c r="HIN70" s="169"/>
      <c r="HIO70" s="169"/>
      <c r="HIP70" s="169"/>
      <c r="HIQ70" s="169"/>
      <c r="HIR70" s="169"/>
      <c r="HIS70" s="169"/>
      <c r="HIT70" s="169"/>
      <c r="HIU70" s="169"/>
      <c r="HIV70" s="169"/>
      <c r="HIW70" s="169"/>
      <c r="HIX70" s="169"/>
      <c r="HIY70" s="169"/>
      <c r="HIZ70" s="169"/>
      <c r="HJA70" s="169"/>
      <c r="HJB70" s="169"/>
      <c r="HJC70" s="169"/>
      <c r="HJD70" s="169"/>
      <c r="HJE70" s="169"/>
      <c r="HJF70" s="169"/>
      <c r="HJG70" s="169"/>
      <c r="HJH70" s="169"/>
      <c r="HJI70" s="169"/>
      <c r="HJJ70" s="169"/>
      <c r="HJK70" s="169"/>
      <c r="HJL70" s="169"/>
      <c r="HJM70" s="169"/>
      <c r="HJN70" s="169"/>
      <c r="HJO70" s="169"/>
      <c r="HJP70" s="169"/>
      <c r="HJQ70" s="169"/>
      <c r="HJR70" s="169"/>
      <c r="HJS70" s="169"/>
      <c r="HJT70" s="169"/>
      <c r="HJU70" s="169"/>
      <c r="HJV70" s="169"/>
      <c r="HJW70" s="169"/>
      <c r="HJX70" s="169"/>
      <c r="HJY70" s="169"/>
      <c r="HJZ70" s="169"/>
      <c r="HKA70" s="169"/>
      <c r="HKB70" s="169"/>
      <c r="HKC70" s="169"/>
      <c r="HKD70" s="169"/>
      <c r="HKE70" s="169"/>
      <c r="HKF70" s="169"/>
      <c r="HKG70" s="169"/>
      <c r="HKH70" s="169"/>
      <c r="HKI70" s="169"/>
      <c r="HKJ70" s="169"/>
      <c r="HKK70" s="169"/>
      <c r="HKL70" s="169"/>
      <c r="HKM70" s="169"/>
      <c r="HKN70" s="169"/>
      <c r="HKO70" s="169"/>
      <c r="HKP70" s="169"/>
      <c r="HKQ70" s="169"/>
      <c r="HKR70" s="169"/>
      <c r="HKS70" s="169"/>
      <c r="HKT70" s="169"/>
      <c r="HKU70" s="169"/>
      <c r="HKV70" s="169"/>
      <c r="HKW70" s="169"/>
      <c r="HKX70" s="169"/>
      <c r="HKY70" s="169"/>
      <c r="HKZ70" s="169"/>
      <c r="HLA70" s="169"/>
      <c r="HLB70" s="169"/>
      <c r="HLC70" s="169"/>
      <c r="HLD70" s="169"/>
      <c r="HLE70" s="169"/>
      <c r="HLF70" s="169"/>
      <c r="HLG70" s="169"/>
      <c r="HLH70" s="169"/>
      <c r="HLI70" s="169"/>
      <c r="HLJ70" s="169"/>
      <c r="HLK70" s="169"/>
      <c r="HLL70" s="169"/>
      <c r="HLM70" s="169"/>
      <c r="HLN70" s="169"/>
      <c r="HLO70" s="169"/>
      <c r="HLP70" s="169"/>
      <c r="HLQ70" s="169"/>
      <c r="HLR70" s="169"/>
      <c r="HLS70" s="169"/>
      <c r="HLT70" s="169"/>
      <c r="HLU70" s="169"/>
      <c r="HLV70" s="169"/>
      <c r="HLW70" s="169"/>
      <c r="HLX70" s="169"/>
      <c r="HLY70" s="169"/>
      <c r="HLZ70" s="169"/>
      <c r="HMA70" s="169"/>
      <c r="HMB70" s="169"/>
      <c r="HMC70" s="169"/>
      <c r="HMD70" s="169"/>
      <c r="HME70" s="169"/>
      <c r="HMF70" s="169"/>
      <c r="HMG70" s="169"/>
      <c r="HMH70" s="169"/>
      <c r="HMI70" s="169"/>
      <c r="HMJ70" s="169"/>
      <c r="HMK70" s="169"/>
      <c r="HML70" s="169"/>
      <c r="HMM70" s="169"/>
      <c r="HMN70" s="169"/>
      <c r="HMO70" s="169"/>
      <c r="HMP70" s="169"/>
      <c r="HMQ70" s="169"/>
      <c r="HMR70" s="169"/>
      <c r="HMS70" s="169"/>
      <c r="HMT70" s="169"/>
      <c r="HMU70" s="169"/>
      <c r="HMV70" s="169"/>
      <c r="HMW70" s="169"/>
      <c r="HMX70" s="169"/>
      <c r="HMY70" s="169"/>
      <c r="HMZ70" s="169"/>
      <c r="HNA70" s="169"/>
      <c r="HNB70" s="169"/>
      <c r="HNC70" s="169"/>
      <c r="HND70" s="169"/>
      <c r="HNE70" s="169"/>
      <c r="HNF70" s="169"/>
      <c r="HNG70" s="169"/>
      <c r="HNH70" s="169"/>
      <c r="HNI70" s="169"/>
      <c r="HNJ70" s="169"/>
      <c r="HNK70" s="169"/>
      <c r="HNL70" s="169"/>
      <c r="HNM70" s="169"/>
      <c r="HNN70" s="169"/>
      <c r="HNO70" s="169"/>
      <c r="HNP70" s="169"/>
      <c r="HNQ70" s="169"/>
      <c r="HNR70" s="169"/>
      <c r="HNS70" s="169"/>
      <c r="HNT70" s="169"/>
      <c r="HNU70" s="169"/>
      <c r="HNV70" s="169"/>
      <c r="HNW70" s="169"/>
      <c r="HNX70" s="169"/>
      <c r="HNY70" s="169"/>
      <c r="HNZ70" s="169"/>
      <c r="HOA70" s="169"/>
      <c r="HOB70" s="169"/>
      <c r="HOC70" s="169"/>
      <c r="HOD70" s="169"/>
      <c r="HOE70" s="169"/>
      <c r="HOF70" s="169"/>
      <c r="HOG70" s="169"/>
      <c r="HOH70" s="169"/>
      <c r="HOI70" s="169"/>
      <c r="HOJ70" s="169"/>
      <c r="HOK70" s="169"/>
      <c r="HOL70" s="169"/>
      <c r="HOM70" s="169"/>
      <c r="HON70" s="169"/>
      <c r="HOO70" s="169"/>
      <c r="HOP70" s="169"/>
      <c r="HOQ70" s="169"/>
      <c r="HOR70" s="169"/>
      <c r="HOS70" s="169"/>
      <c r="HOT70" s="169"/>
      <c r="HOU70" s="169"/>
      <c r="HOV70" s="169"/>
      <c r="HOW70" s="169"/>
      <c r="HOX70" s="169"/>
      <c r="HOY70" s="169"/>
      <c r="HOZ70" s="169"/>
      <c r="HPA70" s="169"/>
      <c r="HPB70" s="169"/>
      <c r="HPC70" s="169"/>
      <c r="HPD70" s="169"/>
      <c r="HPE70" s="169"/>
      <c r="HPF70" s="169"/>
      <c r="HPG70" s="169"/>
      <c r="HPH70" s="169"/>
      <c r="HPI70" s="169"/>
      <c r="HPJ70" s="169"/>
      <c r="HPK70" s="169"/>
      <c r="HPL70" s="169"/>
      <c r="HPM70" s="169"/>
      <c r="HPN70" s="169"/>
      <c r="HPO70" s="169"/>
      <c r="HPP70" s="169"/>
      <c r="HPQ70" s="169"/>
      <c r="HPR70" s="169"/>
      <c r="HPS70" s="169"/>
      <c r="HPT70" s="169"/>
      <c r="HPU70" s="169"/>
      <c r="HPV70" s="169"/>
      <c r="HPW70" s="169"/>
      <c r="HPX70" s="169"/>
      <c r="HPY70" s="169"/>
      <c r="HPZ70" s="169"/>
      <c r="HQA70" s="169"/>
      <c r="HQB70" s="169"/>
      <c r="HQC70" s="169"/>
      <c r="HQD70" s="169"/>
      <c r="HQE70" s="169"/>
      <c r="HQF70" s="169"/>
      <c r="HQG70" s="169"/>
      <c r="HQH70" s="169"/>
      <c r="HQI70" s="169"/>
      <c r="HQJ70" s="169"/>
      <c r="HQK70" s="169"/>
      <c r="HQL70" s="169"/>
      <c r="HQM70" s="169"/>
      <c r="HQN70" s="169"/>
      <c r="HQO70" s="169"/>
      <c r="HQP70" s="169"/>
      <c r="HQQ70" s="169"/>
      <c r="HQR70" s="169"/>
      <c r="HQS70" s="169"/>
      <c r="HQT70" s="169"/>
      <c r="HQU70" s="169"/>
      <c r="HQV70" s="169"/>
      <c r="HQW70" s="169"/>
      <c r="HQX70" s="169"/>
      <c r="HQY70" s="169"/>
      <c r="HQZ70" s="169"/>
      <c r="HRA70" s="169"/>
      <c r="HRB70" s="169"/>
      <c r="HRC70" s="169"/>
      <c r="HRD70" s="169"/>
      <c r="HRE70" s="169"/>
      <c r="HRF70" s="169"/>
      <c r="HRG70" s="169"/>
      <c r="HRH70" s="169"/>
      <c r="HRI70" s="169"/>
      <c r="HRJ70" s="169"/>
      <c r="HRK70" s="169"/>
      <c r="HRL70" s="169"/>
      <c r="HRM70" s="169"/>
      <c r="HRN70" s="169"/>
      <c r="HRO70" s="169"/>
      <c r="HRP70" s="169"/>
      <c r="HRQ70" s="169"/>
      <c r="HRR70" s="169"/>
      <c r="HRS70" s="169"/>
      <c r="HRT70" s="169"/>
      <c r="HRU70" s="169"/>
      <c r="HRV70" s="169"/>
      <c r="HRW70" s="169"/>
      <c r="HRX70" s="169"/>
      <c r="HRY70" s="169"/>
      <c r="HRZ70" s="169"/>
      <c r="HSA70" s="169"/>
      <c r="HSB70" s="169"/>
      <c r="HSC70" s="169"/>
      <c r="HSD70" s="169"/>
      <c r="HSE70" s="169"/>
      <c r="HSF70" s="169"/>
      <c r="HSG70" s="169"/>
      <c r="HSH70" s="169"/>
      <c r="HSI70" s="169"/>
      <c r="HSJ70" s="169"/>
      <c r="HSK70" s="169"/>
      <c r="HSL70" s="169"/>
      <c r="HSM70" s="169"/>
      <c r="HSN70" s="169"/>
      <c r="HSO70" s="169"/>
      <c r="HSP70" s="169"/>
      <c r="HSQ70" s="169"/>
      <c r="HSR70" s="169"/>
      <c r="HSS70" s="169"/>
      <c r="HST70" s="169"/>
      <c r="HSU70" s="169"/>
      <c r="HSV70" s="169"/>
      <c r="HSW70" s="169"/>
      <c r="HSX70" s="169"/>
      <c r="HSY70" s="169"/>
      <c r="HSZ70" s="169"/>
      <c r="HTA70" s="169"/>
      <c r="HTB70" s="169"/>
      <c r="HTC70" s="169"/>
      <c r="HTD70" s="169"/>
      <c r="HTE70" s="169"/>
      <c r="HTF70" s="169"/>
      <c r="HTG70" s="169"/>
      <c r="HTH70" s="169"/>
      <c r="HTI70" s="169"/>
      <c r="HTJ70" s="169"/>
      <c r="HTK70" s="169"/>
      <c r="HTL70" s="169"/>
      <c r="HTM70" s="169"/>
      <c r="HTN70" s="169"/>
      <c r="HTO70" s="169"/>
      <c r="HTP70" s="169"/>
      <c r="HTQ70" s="169"/>
      <c r="HTR70" s="169"/>
      <c r="HTS70" s="169"/>
      <c r="HTT70" s="169"/>
      <c r="HTU70" s="169"/>
      <c r="HTV70" s="169"/>
      <c r="HTW70" s="169"/>
      <c r="HTX70" s="169"/>
      <c r="HTY70" s="169"/>
      <c r="HTZ70" s="169"/>
      <c r="HUA70" s="169"/>
      <c r="HUB70" s="169"/>
      <c r="HUC70" s="169"/>
      <c r="HUD70" s="169"/>
      <c r="HUE70" s="169"/>
      <c r="HUF70" s="169"/>
      <c r="HUG70" s="169"/>
      <c r="HUH70" s="169"/>
      <c r="HUI70" s="169"/>
      <c r="HUJ70" s="169"/>
      <c r="HUK70" s="169"/>
      <c r="HUL70" s="169"/>
      <c r="HUM70" s="169"/>
      <c r="HUN70" s="169"/>
      <c r="HUO70" s="169"/>
      <c r="HUP70" s="169"/>
      <c r="HUQ70" s="169"/>
      <c r="HUR70" s="169"/>
      <c r="HUS70" s="169"/>
      <c r="HUT70" s="169"/>
      <c r="HUU70" s="169"/>
      <c r="HUV70" s="169"/>
      <c r="HUW70" s="169"/>
      <c r="HUX70" s="169"/>
      <c r="HUY70" s="169"/>
      <c r="HUZ70" s="169"/>
      <c r="HVA70" s="169"/>
      <c r="HVB70" s="169"/>
      <c r="HVC70" s="169"/>
      <c r="HVD70" s="169"/>
      <c r="HVE70" s="169"/>
      <c r="HVF70" s="169"/>
      <c r="HVG70" s="169"/>
      <c r="HVH70" s="169"/>
      <c r="HVI70" s="169"/>
      <c r="HVJ70" s="169"/>
      <c r="HVK70" s="169"/>
      <c r="HVL70" s="169"/>
      <c r="HVM70" s="169"/>
      <c r="HVN70" s="169"/>
      <c r="HVO70" s="169"/>
      <c r="HVP70" s="169"/>
      <c r="HVQ70" s="169"/>
      <c r="HVR70" s="169"/>
      <c r="HVS70" s="169"/>
      <c r="HVT70" s="169"/>
      <c r="HVU70" s="169"/>
      <c r="HVV70" s="169"/>
      <c r="HVW70" s="169"/>
      <c r="HVX70" s="169"/>
      <c r="HVY70" s="169"/>
      <c r="HVZ70" s="169"/>
      <c r="HWA70" s="169"/>
      <c r="HWB70" s="169"/>
      <c r="HWC70" s="169"/>
      <c r="HWD70" s="169"/>
      <c r="HWE70" s="169"/>
      <c r="HWF70" s="169"/>
      <c r="HWG70" s="169"/>
      <c r="HWH70" s="169"/>
      <c r="HWI70" s="169"/>
      <c r="HWJ70" s="169"/>
      <c r="HWK70" s="169"/>
      <c r="HWL70" s="169"/>
      <c r="HWM70" s="169"/>
      <c r="HWN70" s="169"/>
      <c r="HWO70" s="169"/>
      <c r="HWP70" s="169"/>
      <c r="HWQ70" s="169"/>
      <c r="HWR70" s="169"/>
      <c r="HWS70" s="169"/>
      <c r="HWT70" s="169"/>
      <c r="HWU70" s="169"/>
      <c r="HWV70" s="169"/>
      <c r="HWW70" s="169"/>
      <c r="HWX70" s="169"/>
      <c r="HWY70" s="169"/>
      <c r="HWZ70" s="169"/>
      <c r="HXA70" s="169"/>
      <c r="HXB70" s="169"/>
      <c r="HXC70" s="169"/>
      <c r="HXD70" s="169"/>
      <c r="HXE70" s="169"/>
      <c r="HXF70" s="169"/>
      <c r="HXG70" s="169"/>
      <c r="HXH70" s="169"/>
      <c r="HXI70" s="169"/>
      <c r="HXJ70" s="169"/>
      <c r="HXK70" s="169"/>
      <c r="HXL70" s="169"/>
      <c r="HXM70" s="169"/>
      <c r="HXN70" s="169"/>
      <c r="HXO70" s="169"/>
      <c r="HXP70" s="169"/>
      <c r="HXQ70" s="169"/>
      <c r="HXR70" s="169"/>
      <c r="HXS70" s="169"/>
      <c r="HXT70" s="169"/>
      <c r="HXU70" s="169"/>
      <c r="HXV70" s="169"/>
      <c r="HXW70" s="169"/>
      <c r="HXX70" s="169"/>
      <c r="HXY70" s="169"/>
      <c r="HXZ70" s="169"/>
      <c r="HYA70" s="169"/>
      <c r="HYB70" s="169"/>
      <c r="HYC70" s="169"/>
      <c r="HYD70" s="169"/>
      <c r="HYE70" s="169"/>
      <c r="HYF70" s="169"/>
      <c r="HYG70" s="169"/>
      <c r="HYH70" s="169"/>
      <c r="HYI70" s="169"/>
      <c r="HYJ70" s="169"/>
      <c r="HYK70" s="169"/>
      <c r="HYL70" s="169"/>
      <c r="HYM70" s="169"/>
      <c r="HYN70" s="169"/>
      <c r="HYO70" s="169"/>
      <c r="HYP70" s="169"/>
      <c r="HYQ70" s="169"/>
      <c r="HYR70" s="169"/>
      <c r="HYS70" s="169"/>
      <c r="HYT70" s="169"/>
      <c r="HYU70" s="169"/>
      <c r="HYV70" s="169"/>
      <c r="HYW70" s="169"/>
      <c r="HYX70" s="169"/>
      <c r="HYY70" s="169"/>
      <c r="HYZ70" s="169"/>
      <c r="HZA70" s="169"/>
      <c r="HZB70" s="169"/>
      <c r="HZC70" s="169"/>
      <c r="HZD70" s="169"/>
      <c r="HZE70" s="169"/>
      <c r="HZF70" s="169"/>
      <c r="HZG70" s="169"/>
      <c r="HZH70" s="169"/>
      <c r="HZI70" s="169"/>
      <c r="HZJ70" s="169"/>
      <c r="HZK70" s="169"/>
      <c r="HZL70" s="169"/>
      <c r="HZM70" s="169"/>
      <c r="HZN70" s="169"/>
      <c r="HZO70" s="169"/>
      <c r="HZP70" s="169"/>
      <c r="HZQ70" s="169"/>
      <c r="HZR70" s="169"/>
      <c r="HZS70" s="169"/>
      <c r="HZT70" s="169"/>
      <c r="HZU70" s="169"/>
      <c r="HZV70" s="169"/>
      <c r="HZW70" s="169"/>
      <c r="HZX70" s="169"/>
      <c r="HZY70" s="169"/>
      <c r="HZZ70" s="169"/>
      <c r="IAA70" s="169"/>
      <c r="IAB70" s="169"/>
      <c r="IAC70" s="169"/>
      <c r="IAD70" s="169"/>
      <c r="IAE70" s="169"/>
      <c r="IAF70" s="169"/>
      <c r="IAG70" s="169"/>
      <c r="IAH70" s="169"/>
      <c r="IAI70" s="169"/>
      <c r="IAJ70" s="169"/>
      <c r="IAK70" s="169"/>
      <c r="IAL70" s="169"/>
      <c r="IAM70" s="169"/>
      <c r="IAN70" s="169"/>
      <c r="IAO70" s="169"/>
      <c r="IAP70" s="169"/>
      <c r="IAQ70" s="169"/>
      <c r="IAR70" s="169"/>
      <c r="IAS70" s="169"/>
      <c r="IAT70" s="169"/>
      <c r="IAU70" s="169"/>
      <c r="IAV70" s="169"/>
      <c r="IAW70" s="169"/>
      <c r="IAX70" s="169"/>
      <c r="IAY70" s="169"/>
      <c r="IAZ70" s="169"/>
      <c r="IBA70" s="169"/>
      <c r="IBB70" s="169"/>
      <c r="IBC70" s="169"/>
      <c r="IBD70" s="169"/>
      <c r="IBE70" s="169"/>
      <c r="IBF70" s="169"/>
      <c r="IBG70" s="169"/>
      <c r="IBH70" s="169"/>
      <c r="IBI70" s="169"/>
      <c r="IBJ70" s="169"/>
      <c r="IBK70" s="169"/>
      <c r="IBL70" s="169"/>
      <c r="IBM70" s="169"/>
      <c r="IBN70" s="169"/>
      <c r="IBO70" s="169"/>
      <c r="IBP70" s="169"/>
      <c r="IBQ70" s="169"/>
      <c r="IBR70" s="169"/>
      <c r="IBS70" s="169"/>
      <c r="IBT70" s="169"/>
      <c r="IBU70" s="169"/>
      <c r="IBV70" s="169"/>
      <c r="IBW70" s="169"/>
      <c r="IBX70" s="169"/>
      <c r="IBY70" s="169"/>
      <c r="IBZ70" s="169"/>
      <c r="ICA70" s="169"/>
      <c r="ICB70" s="169"/>
      <c r="ICC70" s="169"/>
      <c r="ICD70" s="169"/>
      <c r="ICE70" s="169"/>
      <c r="ICF70" s="169"/>
      <c r="ICG70" s="169"/>
      <c r="ICH70" s="169"/>
      <c r="ICI70" s="169"/>
      <c r="ICJ70" s="169"/>
      <c r="ICK70" s="169"/>
      <c r="ICL70" s="169"/>
      <c r="ICM70" s="169"/>
      <c r="ICN70" s="169"/>
      <c r="ICO70" s="169"/>
      <c r="ICP70" s="169"/>
      <c r="ICQ70" s="169"/>
      <c r="ICR70" s="169"/>
      <c r="ICS70" s="169"/>
      <c r="ICT70" s="169"/>
      <c r="ICU70" s="169"/>
      <c r="ICV70" s="169"/>
      <c r="ICW70" s="169"/>
      <c r="ICX70" s="169"/>
      <c r="ICY70" s="169"/>
      <c r="ICZ70" s="169"/>
      <c r="IDA70" s="169"/>
      <c r="IDB70" s="169"/>
      <c r="IDC70" s="169"/>
      <c r="IDD70" s="169"/>
      <c r="IDE70" s="169"/>
      <c r="IDF70" s="169"/>
      <c r="IDG70" s="169"/>
      <c r="IDH70" s="169"/>
      <c r="IDI70" s="169"/>
      <c r="IDJ70" s="169"/>
      <c r="IDK70" s="169"/>
      <c r="IDL70" s="169"/>
      <c r="IDM70" s="169"/>
      <c r="IDN70" s="169"/>
      <c r="IDO70" s="169"/>
      <c r="IDP70" s="169"/>
      <c r="IDQ70" s="169"/>
      <c r="IDR70" s="169"/>
      <c r="IDS70" s="169"/>
      <c r="IDT70" s="169"/>
      <c r="IDU70" s="169"/>
      <c r="IDV70" s="169"/>
      <c r="IDW70" s="169"/>
      <c r="IDX70" s="169"/>
      <c r="IDY70" s="169"/>
      <c r="IDZ70" s="169"/>
      <c r="IEA70" s="169"/>
      <c r="IEB70" s="169"/>
      <c r="IEC70" s="169"/>
      <c r="IED70" s="169"/>
      <c r="IEE70" s="169"/>
      <c r="IEF70" s="169"/>
      <c r="IEG70" s="169"/>
      <c r="IEH70" s="169"/>
      <c r="IEI70" s="169"/>
      <c r="IEJ70" s="169"/>
      <c r="IEK70" s="169"/>
      <c r="IEL70" s="169"/>
      <c r="IEM70" s="169"/>
      <c r="IEN70" s="169"/>
      <c r="IEO70" s="169"/>
      <c r="IEP70" s="169"/>
      <c r="IEQ70" s="169"/>
      <c r="IER70" s="169"/>
      <c r="IES70" s="169"/>
      <c r="IET70" s="169"/>
      <c r="IEU70" s="169"/>
      <c r="IEV70" s="169"/>
      <c r="IEW70" s="169"/>
      <c r="IEX70" s="169"/>
      <c r="IEY70" s="169"/>
      <c r="IEZ70" s="169"/>
      <c r="IFA70" s="169"/>
      <c r="IFB70" s="169"/>
      <c r="IFC70" s="169"/>
      <c r="IFD70" s="169"/>
      <c r="IFE70" s="169"/>
      <c r="IFF70" s="169"/>
      <c r="IFG70" s="169"/>
      <c r="IFH70" s="169"/>
      <c r="IFI70" s="169"/>
      <c r="IFJ70" s="169"/>
      <c r="IFK70" s="169"/>
      <c r="IFL70" s="169"/>
      <c r="IFM70" s="169"/>
      <c r="IFN70" s="169"/>
      <c r="IFO70" s="169"/>
      <c r="IFP70" s="169"/>
      <c r="IFQ70" s="169"/>
      <c r="IFR70" s="169"/>
      <c r="IFS70" s="169"/>
      <c r="IFT70" s="169"/>
      <c r="IFU70" s="169"/>
      <c r="IFV70" s="169"/>
      <c r="IFW70" s="169"/>
      <c r="IFX70" s="169"/>
      <c r="IFY70" s="169"/>
      <c r="IFZ70" s="169"/>
      <c r="IGA70" s="169"/>
      <c r="IGB70" s="169"/>
      <c r="IGC70" s="169"/>
      <c r="IGD70" s="169"/>
      <c r="IGE70" s="169"/>
      <c r="IGF70" s="169"/>
      <c r="IGG70" s="169"/>
      <c r="IGH70" s="169"/>
      <c r="IGI70" s="169"/>
      <c r="IGJ70" s="169"/>
      <c r="IGK70" s="169"/>
      <c r="IGL70" s="169"/>
      <c r="IGM70" s="169"/>
      <c r="IGN70" s="169"/>
      <c r="IGO70" s="169"/>
      <c r="IGP70" s="169"/>
      <c r="IGQ70" s="169"/>
      <c r="IGR70" s="169"/>
      <c r="IGS70" s="169"/>
      <c r="IGT70" s="169"/>
      <c r="IGU70" s="169"/>
      <c r="IGV70" s="169"/>
      <c r="IGW70" s="169"/>
      <c r="IGX70" s="169"/>
      <c r="IGY70" s="169"/>
      <c r="IGZ70" s="169"/>
      <c r="IHA70" s="169"/>
      <c r="IHB70" s="169"/>
      <c r="IHC70" s="169"/>
      <c r="IHD70" s="169"/>
      <c r="IHE70" s="169"/>
      <c r="IHF70" s="169"/>
      <c r="IHG70" s="169"/>
      <c r="IHH70" s="169"/>
      <c r="IHI70" s="169"/>
      <c r="IHJ70" s="169"/>
      <c r="IHK70" s="169"/>
      <c r="IHL70" s="169"/>
      <c r="IHM70" s="169"/>
      <c r="IHN70" s="169"/>
      <c r="IHO70" s="169"/>
      <c r="IHP70" s="169"/>
      <c r="IHQ70" s="169"/>
      <c r="IHR70" s="169"/>
      <c r="IHS70" s="169"/>
      <c r="IHT70" s="169"/>
      <c r="IHU70" s="169"/>
      <c r="IHV70" s="169"/>
      <c r="IHW70" s="169"/>
      <c r="IHX70" s="169"/>
      <c r="IHY70" s="169"/>
      <c r="IHZ70" s="169"/>
      <c r="IIA70" s="169"/>
      <c r="IIB70" s="169"/>
      <c r="IIC70" s="169"/>
      <c r="IID70" s="169"/>
      <c r="IIE70" s="169"/>
      <c r="IIF70" s="169"/>
      <c r="IIG70" s="169"/>
      <c r="IIH70" s="169"/>
      <c r="III70" s="169"/>
      <c r="IIJ70" s="169"/>
      <c r="IIK70" s="169"/>
      <c r="IIL70" s="169"/>
      <c r="IIM70" s="169"/>
      <c r="IIN70" s="169"/>
      <c r="IIO70" s="169"/>
      <c r="IIP70" s="169"/>
      <c r="IIQ70" s="169"/>
      <c r="IIR70" s="169"/>
      <c r="IIS70" s="169"/>
      <c r="IIT70" s="169"/>
      <c r="IIU70" s="169"/>
      <c r="IIV70" s="169"/>
      <c r="IIW70" s="169"/>
      <c r="IIX70" s="169"/>
      <c r="IIY70" s="169"/>
      <c r="IIZ70" s="169"/>
      <c r="IJA70" s="169"/>
      <c r="IJB70" s="169"/>
      <c r="IJC70" s="169"/>
      <c r="IJD70" s="169"/>
      <c r="IJE70" s="169"/>
      <c r="IJF70" s="169"/>
      <c r="IJG70" s="169"/>
      <c r="IJH70" s="169"/>
      <c r="IJI70" s="169"/>
      <c r="IJJ70" s="169"/>
      <c r="IJK70" s="169"/>
      <c r="IJL70" s="169"/>
      <c r="IJM70" s="169"/>
      <c r="IJN70" s="169"/>
      <c r="IJO70" s="169"/>
      <c r="IJP70" s="169"/>
      <c r="IJQ70" s="169"/>
      <c r="IJR70" s="169"/>
      <c r="IJS70" s="169"/>
      <c r="IJT70" s="169"/>
      <c r="IJU70" s="169"/>
      <c r="IJV70" s="169"/>
      <c r="IJW70" s="169"/>
      <c r="IJX70" s="169"/>
      <c r="IJY70" s="169"/>
      <c r="IJZ70" s="169"/>
      <c r="IKA70" s="169"/>
      <c r="IKB70" s="169"/>
      <c r="IKC70" s="169"/>
      <c r="IKD70" s="169"/>
      <c r="IKE70" s="169"/>
      <c r="IKF70" s="169"/>
      <c r="IKG70" s="169"/>
      <c r="IKH70" s="169"/>
      <c r="IKI70" s="169"/>
      <c r="IKJ70" s="169"/>
      <c r="IKK70" s="169"/>
      <c r="IKL70" s="169"/>
      <c r="IKM70" s="169"/>
      <c r="IKN70" s="169"/>
      <c r="IKO70" s="169"/>
      <c r="IKP70" s="169"/>
      <c r="IKQ70" s="169"/>
      <c r="IKR70" s="169"/>
      <c r="IKS70" s="169"/>
      <c r="IKT70" s="169"/>
      <c r="IKU70" s="169"/>
      <c r="IKV70" s="169"/>
      <c r="IKW70" s="169"/>
      <c r="IKX70" s="169"/>
      <c r="IKY70" s="169"/>
      <c r="IKZ70" s="169"/>
      <c r="ILA70" s="169"/>
      <c r="ILB70" s="169"/>
      <c r="ILC70" s="169"/>
      <c r="ILD70" s="169"/>
      <c r="ILE70" s="169"/>
      <c r="ILF70" s="169"/>
      <c r="ILG70" s="169"/>
      <c r="ILH70" s="169"/>
      <c r="ILI70" s="169"/>
      <c r="ILJ70" s="169"/>
      <c r="ILK70" s="169"/>
      <c r="ILL70" s="169"/>
      <c r="ILM70" s="169"/>
      <c r="ILN70" s="169"/>
      <c r="ILO70" s="169"/>
      <c r="ILP70" s="169"/>
      <c r="ILQ70" s="169"/>
      <c r="ILR70" s="169"/>
      <c r="ILS70" s="169"/>
      <c r="ILT70" s="169"/>
      <c r="ILU70" s="169"/>
      <c r="ILV70" s="169"/>
      <c r="ILW70" s="169"/>
      <c r="ILX70" s="169"/>
      <c r="ILY70" s="169"/>
      <c r="ILZ70" s="169"/>
      <c r="IMA70" s="169"/>
      <c r="IMB70" s="169"/>
      <c r="IMC70" s="169"/>
      <c r="IMD70" s="169"/>
      <c r="IME70" s="169"/>
      <c r="IMF70" s="169"/>
      <c r="IMG70" s="169"/>
      <c r="IMH70" s="169"/>
      <c r="IMI70" s="169"/>
      <c r="IMJ70" s="169"/>
      <c r="IMK70" s="169"/>
      <c r="IML70" s="169"/>
      <c r="IMM70" s="169"/>
      <c r="IMN70" s="169"/>
      <c r="IMO70" s="169"/>
      <c r="IMP70" s="169"/>
      <c r="IMQ70" s="169"/>
      <c r="IMR70" s="169"/>
      <c r="IMS70" s="169"/>
      <c r="IMT70" s="169"/>
      <c r="IMU70" s="169"/>
      <c r="IMV70" s="169"/>
      <c r="IMW70" s="169"/>
      <c r="IMX70" s="169"/>
      <c r="IMY70" s="169"/>
      <c r="IMZ70" s="169"/>
      <c r="INA70" s="169"/>
      <c r="INB70" s="169"/>
      <c r="INC70" s="169"/>
      <c r="IND70" s="169"/>
      <c r="INE70" s="169"/>
      <c r="INF70" s="169"/>
      <c r="ING70" s="169"/>
      <c r="INH70" s="169"/>
      <c r="INI70" s="169"/>
      <c r="INJ70" s="169"/>
      <c r="INK70" s="169"/>
      <c r="INL70" s="169"/>
      <c r="INM70" s="169"/>
      <c r="INN70" s="169"/>
      <c r="INO70" s="169"/>
      <c r="INP70" s="169"/>
      <c r="INQ70" s="169"/>
      <c r="INR70" s="169"/>
      <c r="INS70" s="169"/>
      <c r="INT70" s="169"/>
      <c r="INU70" s="169"/>
      <c r="INV70" s="169"/>
      <c r="INW70" s="169"/>
      <c r="INX70" s="169"/>
      <c r="INY70" s="169"/>
      <c r="INZ70" s="169"/>
      <c r="IOA70" s="169"/>
      <c r="IOB70" s="169"/>
      <c r="IOC70" s="169"/>
      <c r="IOD70" s="169"/>
      <c r="IOE70" s="169"/>
      <c r="IOF70" s="169"/>
      <c r="IOG70" s="169"/>
      <c r="IOH70" s="169"/>
      <c r="IOI70" s="169"/>
      <c r="IOJ70" s="169"/>
      <c r="IOK70" s="169"/>
      <c r="IOL70" s="169"/>
      <c r="IOM70" s="169"/>
      <c r="ION70" s="169"/>
      <c r="IOO70" s="169"/>
      <c r="IOP70" s="169"/>
      <c r="IOQ70" s="169"/>
      <c r="IOR70" s="169"/>
      <c r="IOS70" s="169"/>
      <c r="IOT70" s="169"/>
      <c r="IOU70" s="169"/>
      <c r="IOV70" s="169"/>
      <c r="IOW70" s="169"/>
      <c r="IOX70" s="169"/>
      <c r="IOY70" s="169"/>
      <c r="IOZ70" s="169"/>
      <c r="IPA70" s="169"/>
      <c r="IPB70" s="169"/>
      <c r="IPC70" s="169"/>
      <c r="IPD70" s="169"/>
      <c r="IPE70" s="169"/>
      <c r="IPF70" s="169"/>
      <c r="IPG70" s="169"/>
      <c r="IPH70" s="169"/>
      <c r="IPI70" s="169"/>
      <c r="IPJ70" s="169"/>
      <c r="IPK70" s="169"/>
      <c r="IPL70" s="169"/>
      <c r="IPM70" s="169"/>
      <c r="IPN70" s="169"/>
      <c r="IPO70" s="169"/>
      <c r="IPP70" s="169"/>
      <c r="IPQ70" s="169"/>
      <c r="IPR70" s="169"/>
      <c r="IPS70" s="169"/>
      <c r="IPT70" s="169"/>
      <c r="IPU70" s="169"/>
      <c r="IPV70" s="169"/>
      <c r="IPW70" s="169"/>
      <c r="IPX70" s="169"/>
      <c r="IPY70" s="169"/>
      <c r="IPZ70" s="169"/>
      <c r="IQA70" s="169"/>
      <c r="IQB70" s="169"/>
      <c r="IQC70" s="169"/>
      <c r="IQD70" s="169"/>
      <c r="IQE70" s="169"/>
      <c r="IQF70" s="169"/>
      <c r="IQG70" s="169"/>
      <c r="IQH70" s="169"/>
      <c r="IQI70" s="169"/>
      <c r="IQJ70" s="169"/>
      <c r="IQK70" s="169"/>
      <c r="IQL70" s="169"/>
      <c r="IQM70" s="169"/>
      <c r="IQN70" s="169"/>
      <c r="IQO70" s="169"/>
      <c r="IQP70" s="169"/>
      <c r="IQQ70" s="169"/>
      <c r="IQR70" s="169"/>
      <c r="IQS70" s="169"/>
      <c r="IQT70" s="169"/>
      <c r="IQU70" s="169"/>
      <c r="IQV70" s="169"/>
      <c r="IQW70" s="169"/>
      <c r="IQX70" s="169"/>
      <c r="IQY70" s="169"/>
      <c r="IQZ70" s="169"/>
      <c r="IRA70" s="169"/>
      <c r="IRB70" s="169"/>
      <c r="IRC70" s="169"/>
      <c r="IRD70" s="169"/>
      <c r="IRE70" s="169"/>
      <c r="IRF70" s="169"/>
      <c r="IRG70" s="169"/>
      <c r="IRH70" s="169"/>
      <c r="IRI70" s="169"/>
      <c r="IRJ70" s="169"/>
      <c r="IRK70" s="169"/>
      <c r="IRL70" s="169"/>
      <c r="IRM70" s="169"/>
      <c r="IRN70" s="169"/>
      <c r="IRO70" s="169"/>
      <c r="IRP70" s="169"/>
      <c r="IRQ70" s="169"/>
      <c r="IRR70" s="169"/>
      <c r="IRS70" s="169"/>
      <c r="IRT70" s="169"/>
      <c r="IRU70" s="169"/>
      <c r="IRV70" s="169"/>
      <c r="IRW70" s="169"/>
      <c r="IRX70" s="169"/>
      <c r="IRY70" s="169"/>
      <c r="IRZ70" s="169"/>
      <c r="ISA70" s="169"/>
      <c r="ISB70" s="169"/>
      <c r="ISC70" s="169"/>
      <c r="ISD70" s="169"/>
      <c r="ISE70" s="169"/>
      <c r="ISF70" s="169"/>
      <c r="ISG70" s="169"/>
      <c r="ISH70" s="169"/>
      <c r="ISI70" s="169"/>
      <c r="ISJ70" s="169"/>
      <c r="ISK70" s="169"/>
      <c r="ISL70" s="169"/>
      <c r="ISM70" s="169"/>
      <c r="ISN70" s="169"/>
      <c r="ISO70" s="169"/>
      <c r="ISP70" s="169"/>
      <c r="ISQ70" s="169"/>
      <c r="ISR70" s="169"/>
      <c r="ISS70" s="169"/>
      <c r="IST70" s="169"/>
      <c r="ISU70" s="169"/>
      <c r="ISV70" s="169"/>
      <c r="ISW70" s="169"/>
      <c r="ISX70" s="169"/>
      <c r="ISY70" s="169"/>
      <c r="ISZ70" s="169"/>
      <c r="ITA70" s="169"/>
      <c r="ITB70" s="169"/>
      <c r="ITC70" s="169"/>
      <c r="ITD70" s="169"/>
      <c r="ITE70" s="169"/>
      <c r="ITF70" s="169"/>
      <c r="ITG70" s="169"/>
      <c r="ITH70" s="169"/>
      <c r="ITI70" s="169"/>
      <c r="ITJ70" s="169"/>
      <c r="ITK70" s="169"/>
      <c r="ITL70" s="169"/>
      <c r="ITM70" s="169"/>
      <c r="ITN70" s="169"/>
      <c r="ITO70" s="169"/>
      <c r="ITP70" s="169"/>
      <c r="ITQ70" s="169"/>
      <c r="ITR70" s="169"/>
      <c r="ITS70" s="169"/>
      <c r="ITT70" s="169"/>
      <c r="ITU70" s="169"/>
      <c r="ITV70" s="169"/>
      <c r="ITW70" s="169"/>
      <c r="ITX70" s="169"/>
      <c r="ITY70" s="169"/>
      <c r="ITZ70" s="169"/>
      <c r="IUA70" s="169"/>
      <c r="IUB70" s="169"/>
      <c r="IUC70" s="169"/>
      <c r="IUD70" s="169"/>
      <c r="IUE70" s="169"/>
      <c r="IUF70" s="169"/>
      <c r="IUG70" s="169"/>
      <c r="IUH70" s="169"/>
      <c r="IUI70" s="169"/>
      <c r="IUJ70" s="169"/>
      <c r="IUK70" s="169"/>
      <c r="IUL70" s="169"/>
      <c r="IUM70" s="169"/>
      <c r="IUN70" s="169"/>
      <c r="IUO70" s="169"/>
      <c r="IUP70" s="169"/>
      <c r="IUQ70" s="169"/>
      <c r="IUR70" s="169"/>
      <c r="IUS70" s="169"/>
      <c r="IUT70" s="169"/>
      <c r="IUU70" s="169"/>
      <c r="IUV70" s="169"/>
      <c r="IUW70" s="169"/>
      <c r="IUX70" s="169"/>
      <c r="IUY70" s="169"/>
      <c r="IUZ70" s="169"/>
      <c r="IVA70" s="169"/>
      <c r="IVB70" s="169"/>
      <c r="IVC70" s="169"/>
      <c r="IVD70" s="169"/>
      <c r="IVE70" s="169"/>
      <c r="IVF70" s="169"/>
      <c r="IVG70" s="169"/>
      <c r="IVH70" s="169"/>
      <c r="IVI70" s="169"/>
      <c r="IVJ70" s="169"/>
      <c r="IVK70" s="169"/>
      <c r="IVL70" s="169"/>
      <c r="IVM70" s="169"/>
      <c r="IVN70" s="169"/>
      <c r="IVO70" s="169"/>
      <c r="IVP70" s="169"/>
      <c r="IVQ70" s="169"/>
      <c r="IVR70" s="169"/>
      <c r="IVS70" s="169"/>
      <c r="IVT70" s="169"/>
      <c r="IVU70" s="169"/>
      <c r="IVV70" s="169"/>
      <c r="IVW70" s="169"/>
      <c r="IVX70" s="169"/>
      <c r="IVY70" s="169"/>
      <c r="IVZ70" s="169"/>
      <c r="IWA70" s="169"/>
      <c r="IWB70" s="169"/>
      <c r="IWC70" s="169"/>
      <c r="IWD70" s="169"/>
      <c r="IWE70" s="169"/>
      <c r="IWF70" s="169"/>
      <c r="IWG70" s="169"/>
      <c r="IWH70" s="169"/>
      <c r="IWI70" s="169"/>
      <c r="IWJ70" s="169"/>
      <c r="IWK70" s="169"/>
      <c r="IWL70" s="169"/>
      <c r="IWM70" s="169"/>
      <c r="IWN70" s="169"/>
      <c r="IWO70" s="169"/>
      <c r="IWP70" s="169"/>
      <c r="IWQ70" s="169"/>
      <c r="IWR70" s="169"/>
      <c r="IWS70" s="169"/>
      <c r="IWT70" s="169"/>
      <c r="IWU70" s="169"/>
      <c r="IWV70" s="169"/>
      <c r="IWW70" s="169"/>
      <c r="IWX70" s="169"/>
      <c r="IWY70" s="169"/>
      <c r="IWZ70" s="169"/>
      <c r="IXA70" s="169"/>
      <c r="IXB70" s="169"/>
      <c r="IXC70" s="169"/>
      <c r="IXD70" s="169"/>
      <c r="IXE70" s="169"/>
      <c r="IXF70" s="169"/>
      <c r="IXG70" s="169"/>
      <c r="IXH70" s="169"/>
      <c r="IXI70" s="169"/>
      <c r="IXJ70" s="169"/>
      <c r="IXK70" s="169"/>
      <c r="IXL70" s="169"/>
      <c r="IXM70" s="169"/>
      <c r="IXN70" s="169"/>
      <c r="IXO70" s="169"/>
      <c r="IXP70" s="169"/>
      <c r="IXQ70" s="169"/>
      <c r="IXR70" s="169"/>
      <c r="IXS70" s="169"/>
      <c r="IXT70" s="169"/>
      <c r="IXU70" s="169"/>
      <c r="IXV70" s="169"/>
      <c r="IXW70" s="169"/>
      <c r="IXX70" s="169"/>
      <c r="IXY70" s="169"/>
      <c r="IXZ70" s="169"/>
      <c r="IYA70" s="169"/>
      <c r="IYB70" s="169"/>
      <c r="IYC70" s="169"/>
      <c r="IYD70" s="169"/>
      <c r="IYE70" s="169"/>
      <c r="IYF70" s="169"/>
      <c r="IYG70" s="169"/>
      <c r="IYH70" s="169"/>
      <c r="IYI70" s="169"/>
      <c r="IYJ70" s="169"/>
      <c r="IYK70" s="169"/>
      <c r="IYL70" s="169"/>
      <c r="IYM70" s="169"/>
      <c r="IYN70" s="169"/>
      <c r="IYO70" s="169"/>
      <c r="IYP70" s="169"/>
      <c r="IYQ70" s="169"/>
      <c r="IYR70" s="169"/>
      <c r="IYS70" s="169"/>
      <c r="IYT70" s="169"/>
      <c r="IYU70" s="169"/>
      <c r="IYV70" s="169"/>
      <c r="IYW70" s="169"/>
      <c r="IYX70" s="169"/>
      <c r="IYY70" s="169"/>
      <c r="IYZ70" s="169"/>
      <c r="IZA70" s="169"/>
      <c r="IZB70" s="169"/>
      <c r="IZC70" s="169"/>
      <c r="IZD70" s="169"/>
      <c r="IZE70" s="169"/>
      <c r="IZF70" s="169"/>
      <c r="IZG70" s="169"/>
      <c r="IZH70" s="169"/>
      <c r="IZI70" s="169"/>
      <c r="IZJ70" s="169"/>
      <c r="IZK70" s="169"/>
      <c r="IZL70" s="169"/>
      <c r="IZM70" s="169"/>
      <c r="IZN70" s="169"/>
      <c r="IZO70" s="169"/>
      <c r="IZP70" s="169"/>
      <c r="IZQ70" s="169"/>
      <c r="IZR70" s="169"/>
      <c r="IZS70" s="169"/>
      <c r="IZT70" s="169"/>
      <c r="IZU70" s="169"/>
      <c r="IZV70" s="169"/>
      <c r="IZW70" s="169"/>
      <c r="IZX70" s="169"/>
      <c r="IZY70" s="169"/>
      <c r="IZZ70" s="169"/>
      <c r="JAA70" s="169"/>
      <c r="JAB70" s="169"/>
      <c r="JAC70" s="169"/>
      <c r="JAD70" s="169"/>
      <c r="JAE70" s="169"/>
      <c r="JAF70" s="169"/>
      <c r="JAG70" s="169"/>
      <c r="JAH70" s="169"/>
      <c r="JAI70" s="169"/>
      <c r="JAJ70" s="169"/>
      <c r="JAK70" s="169"/>
      <c r="JAL70" s="169"/>
      <c r="JAM70" s="169"/>
      <c r="JAN70" s="169"/>
      <c r="JAO70" s="169"/>
      <c r="JAP70" s="169"/>
      <c r="JAQ70" s="169"/>
      <c r="JAR70" s="169"/>
      <c r="JAS70" s="169"/>
      <c r="JAT70" s="169"/>
      <c r="JAU70" s="169"/>
      <c r="JAV70" s="169"/>
      <c r="JAW70" s="169"/>
      <c r="JAX70" s="169"/>
      <c r="JAY70" s="169"/>
      <c r="JAZ70" s="169"/>
      <c r="JBA70" s="169"/>
      <c r="JBB70" s="169"/>
      <c r="JBC70" s="169"/>
      <c r="JBD70" s="169"/>
      <c r="JBE70" s="169"/>
      <c r="JBF70" s="169"/>
      <c r="JBG70" s="169"/>
      <c r="JBH70" s="169"/>
      <c r="JBI70" s="169"/>
      <c r="JBJ70" s="169"/>
      <c r="JBK70" s="169"/>
      <c r="JBL70" s="169"/>
      <c r="JBM70" s="169"/>
      <c r="JBN70" s="169"/>
      <c r="JBO70" s="169"/>
      <c r="JBP70" s="169"/>
      <c r="JBQ70" s="169"/>
      <c r="JBR70" s="169"/>
      <c r="JBS70" s="169"/>
      <c r="JBT70" s="169"/>
      <c r="JBU70" s="169"/>
      <c r="JBV70" s="169"/>
      <c r="JBW70" s="169"/>
      <c r="JBX70" s="169"/>
      <c r="JBY70" s="169"/>
      <c r="JBZ70" s="169"/>
      <c r="JCA70" s="169"/>
      <c r="JCB70" s="169"/>
      <c r="JCC70" s="169"/>
      <c r="JCD70" s="169"/>
      <c r="JCE70" s="169"/>
      <c r="JCF70" s="169"/>
      <c r="JCG70" s="169"/>
      <c r="JCH70" s="169"/>
      <c r="JCI70" s="169"/>
      <c r="JCJ70" s="169"/>
      <c r="JCK70" s="169"/>
      <c r="JCL70" s="169"/>
      <c r="JCM70" s="169"/>
      <c r="JCN70" s="169"/>
      <c r="JCO70" s="169"/>
      <c r="JCP70" s="169"/>
      <c r="JCQ70" s="169"/>
      <c r="JCR70" s="169"/>
      <c r="JCS70" s="169"/>
      <c r="JCT70" s="169"/>
      <c r="JCU70" s="169"/>
      <c r="JCV70" s="169"/>
      <c r="JCW70" s="169"/>
      <c r="JCX70" s="169"/>
      <c r="JCY70" s="169"/>
      <c r="JCZ70" s="169"/>
      <c r="JDA70" s="169"/>
      <c r="JDB70" s="169"/>
      <c r="JDC70" s="169"/>
      <c r="JDD70" s="169"/>
      <c r="JDE70" s="169"/>
      <c r="JDF70" s="169"/>
      <c r="JDG70" s="169"/>
      <c r="JDH70" s="169"/>
      <c r="JDI70" s="169"/>
      <c r="JDJ70" s="169"/>
      <c r="JDK70" s="169"/>
      <c r="JDL70" s="169"/>
      <c r="JDM70" s="169"/>
      <c r="JDN70" s="169"/>
      <c r="JDO70" s="169"/>
      <c r="JDP70" s="169"/>
      <c r="JDQ70" s="169"/>
      <c r="JDR70" s="169"/>
      <c r="JDS70" s="169"/>
      <c r="JDT70" s="169"/>
      <c r="JDU70" s="169"/>
      <c r="JDV70" s="169"/>
      <c r="JDW70" s="169"/>
      <c r="JDX70" s="169"/>
      <c r="JDY70" s="169"/>
      <c r="JDZ70" s="169"/>
      <c r="JEA70" s="169"/>
      <c r="JEB70" s="169"/>
      <c r="JEC70" s="169"/>
      <c r="JED70" s="169"/>
      <c r="JEE70" s="169"/>
      <c r="JEF70" s="169"/>
      <c r="JEG70" s="169"/>
      <c r="JEH70" s="169"/>
      <c r="JEI70" s="169"/>
      <c r="JEJ70" s="169"/>
      <c r="JEK70" s="169"/>
      <c r="JEL70" s="169"/>
      <c r="JEM70" s="169"/>
      <c r="JEN70" s="169"/>
      <c r="JEO70" s="169"/>
      <c r="JEP70" s="169"/>
      <c r="JEQ70" s="169"/>
      <c r="JER70" s="169"/>
      <c r="JES70" s="169"/>
      <c r="JET70" s="169"/>
      <c r="JEU70" s="169"/>
      <c r="JEV70" s="169"/>
      <c r="JEW70" s="169"/>
      <c r="JEX70" s="169"/>
      <c r="JEY70" s="169"/>
      <c r="JEZ70" s="169"/>
      <c r="JFA70" s="169"/>
      <c r="JFB70" s="169"/>
      <c r="JFC70" s="169"/>
      <c r="JFD70" s="169"/>
      <c r="JFE70" s="169"/>
      <c r="JFF70" s="169"/>
      <c r="JFG70" s="169"/>
      <c r="JFH70" s="169"/>
      <c r="JFI70" s="169"/>
      <c r="JFJ70" s="169"/>
      <c r="JFK70" s="169"/>
      <c r="JFL70" s="169"/>
      <c r="JFM70" s="169"/>
      <c r="JFN70" s="169"/>
      <c r="JFO70" s="169"/>
      <c r="JFP70" s="169"/>
      <c r="JFQ70" s="169"/>
      <c r="JFR70" s="169"/>
      <c r="JFS70" s="169"/>
      <c r="JFT70" s="169"/>
      <c r="JFU70" s="169"/>
      <c r="JFV70" s="169"/>
      <c r="JFW70" s="169"/>
      <c r="JFX70" s="169"/>
      <c r="JFY70" s="169"/>
      <c r="JFZ70" s="169"/>
      <c r="JGA70" s="169"/>
      <c r="JGB70" s="169"/>
      <c r="JGC70" s="169"/>
      <c r="JGD70" s="169"/>
      <c r="JGE70" s="169"/>
      <c r="JGF70" s="169"/>
      <c r="JGG70" s="169"/>
      <c r="JGH70" s="169"/>
      <c r="JGI70" s="169"/>
      <c r="JGJ70" s="169"/>
      <c r="JGK70" s="169"/>
      <c r="JGL70" s="169"/>
      <c r="JGM70" s="169"/>
      <c r="JGN70" s="169"/>
      <c r="JGO70" s="169"/>
      <c r="JGP70" s="169"/>
      <c r="JGQ70" s="169"/>
      <c r="JGR70" s="169"/>
      <c r="JGS70" s="169"/>
      <c r="JGT70" s="169"/>
      <c r="JGU70" s="169"/>
      <c r="JGV70" s="169"/>
      <c r="JGW70" s="169"/>
      <c r="JGX70" s="169"/>
      <c r="JGY70" s="169"/>
      <c r="JGZ70" s="169"/>
      <c r="JHA70" s="169"/>
      <c r="JHB70" s="169"/>
      <c r="JHC70" s="169"/>
      <c r="JHD70" s="169"/>
      <c r="JHE70" s="169"/>
      <c r="JHF70" s="169"/>
      <c r="JHG70" s="169"/>
      <c r="JHH70" s="169"/>
      <c r="JHI70" s="169"/>
      <c r="JHJ70" s="169"/>
      <c r="JHK70" s="169"/>
      <c r="JHL70" s="169"/>
      <c r="JHM70" s="169"/>
      <c r="JHN70" s="169"/>
      <c r="JHO70" s="169"/>
      <c r="JHP70" s="169"/>
      <c r="JHQ70" s="169"/>
      <c r="JHR70" s="169"/>
      <c r="JHS70" s="169"/>
      <c r="JHT70" s="169"/>
      <c r="JHU70" s="169"/>
      <c r="JHV70" s="169"/>
      <c r="JHW70" s="169"/>
      <c r="JHX70" s="169"/>
      <c r="JHY70" s="169"/>
      <c r="JHZ70" s="169"/>
      <c r="JIA70" s="169"/>
      <c r="JIB70" s="169"/>
      <c r="JIC70" s="169"/>
      <c r="JID70" s="169"/>
      <c r="JIE70" s="169"/>
      <c r="JIF70" s="169"/>
      <c r="JIG70" s="169"/>
      <c r="JIH70" s="169"/>
      <c r="JII70" s="169"/>
      <c r="JIJ70" s="169"/>
      <c r="JIK70" s="169"/>
      <c r="JIL70" s="169"/>
      <c r="JIM70" s="169"/>
      <c r="JIN70" s="169"/>
      <c r="JIO70" s="169"/>
      <c r="JIP70" s="169"/>
      <c r="JIQ70" s="169"/>
      <c r="JIR70" s="169"/>
      <c r="JIS70" s="169"/>
      <c r="JIT70" s="169"/>
      <c r="JIU70" s="169"/>
      <c r="JIV70" s="169"/>
      <c r="JIW70" s="169"/>
      <c r="JIX70" s="169"/>
      <c r="JIY70" s="169"/>
      <c r="JIZ70" s="169"/>
      <c r="JJA70" s="169"/>
      <c r="JJB70" s="169"/>
      <c r="JJC70" s="169"/>
      <c r="JJD70" s="169"/>
      <c r="JJE70" s="169"/>
      <c r="JJF70" s="169"/>
      <c r="JJG70" s="169"/>
      <c r="JJH70" s="169"/>
      <c r="JJI70" s="169"/>
      <c r="JJJ70" s="169"/>
      <c r="JJK70" s="169"/>
      <c r="JJL70" s="169"/>
      <c r="JJM70" s="169"/>
      <c r="JJN70" s="169"/>
      <c r="JJO70" s="169"/>
      <c r="JJP70" s="169"/>
      <c r="JJQ70" s="169"/>
      <c r="JJR70" s="169"/>
      <c r="JJS70" s="169"/>
      <c r="JJT70" s="169"/>
      <c r="JJU70" s="169"/>
      <c r="JJV70" s="169"/>
      <c r="JJW70" s="169"/>
      <c r="JJX70" s="169"/>
      <c r="JJY70" s="169"/>
      <c r="JJZ70" s="169"/>
      <c r="JKA70" s="169"/>
      <c r="JKB70" s="169"/>
      <c r="JKC70" s="169"/>
      <c r="JKD70" s="169"/>
      <c r="JKE70" s="169"/>
      <c r="JKF70" s="169"/>
      <c r="JKG70" s="169"/>
      <c r="JKH70" s="169"/>
      <c r="JKI70" s="169"/>
      <c r="JKJ70" s="169"/>
      <c r="JKK70" s="169"/>
      <c r="JKL70" s="169"/>
      <c r="JKM70" s="169"/>
      <c r="JKN70" s="169"/>
      <c r="JKO70" s="169"/>
      <c r="JKP70" s="169"/>
      <c r="JKQ70" s="169"/>
      <c r="JKR70" s="169"/>
      <c r="JKS70" s="169"/>
      <c r="JKT70" s="169"/>
      <c r="JKU70" s="169"/>
      <c r="JKV70" s="169"/>
      <c r="JKW70" s="169"/>
      <c r="JKX70" s="169"/>
      <c r="JKY70" s="169"/>
      <c r="JKZ70" s="169"/>
      <c r="JLA70" s="169"/>
      <c r="JLB70" s="169"/>
      <c r="JLC70" s="169"/>
      <c r="JLD70" s="169"/>
      <c r="JLE70" s="169"/>
      <c r="JLF70" s="169"/>
      <c r="JLG70" s="169"/>
      <c r="JLH70" s="169"/>
      <c r="JLI70" s="169"/>
      <c r="JLJ70" s="169"/>
      <c r="JLK70" s="169"/>
      <c r="JLL70" s="169"/>
      <c r="JLM70" s="169"/>
      <c r="JLN70" s="169"/>
      <c r="JLO70" s="169"/>
      <c r="JLP70" s="169"/>
      <c r="JLQ70" s="169"/>
      <c r="JLR70" s="169"/>
      <c r="JLS70" s="169"/>
      <c r="JLT70" s="169"/>
      <c r="JLU70" s="169"/>
      <c r="JLV70" s="169"/>
      <c r="JLW70" s="169"/>
      <c r="JLX70" s="169"/>
      <c r="JLY70" s="169"/>
      <c r="JLZ70" s="169"/>
      <c r="JMA70" s="169"/>
      <c r="JMB70" s="169"/>
      <c r="JMC70" s="169"/>
      <c r="JMD70" s="169"/>
      <c r="JME70" s="169"/>
      <c r="JMF70" s="169"/>
      <c r="JMG70" s="169"/>
      <c r="JMH70" s="169"/>
      <c r="JMI70" s="169"/>
      <c r="JMJ70" s="169"/>
      <c r="JMK70" s="169"/>
      <c r="JML70" s="169"/>
      <c r="JMM70" s="169"/>
      <c r="JMN70" s="169"/>
      <c r="JMO70" s="169"/>
      <c r="JMP70" s="169"/>
      <c r="JMQ70" s="169"/>
      <c r="JMR70" s="169"/>
      <c r="JMS70" s="169"/>
      <c r="JMT70" s="169"/>
      <c r="JMU70" s="169"/>
      <c r="JMV70" s="169"/>
      <c r="JMW70" s="169"/>
      <c r="JMX70" s="169"/>
      <c r="JMY70" s="169"/>
      <c r="JMZ70" s="169"/>
      <c r="JNA70" s="169"/>
      <c r="JNB70" s="169"/>
      <c r="JNC70" s="169"/>
      <c r="JND70" s="169"/>
      <c r="JNE70" s="169"/>
      <c r="JNF70" s="169"/>
      <c r="JNG70" s="169"/>
      <c r="JNH70" s="169"/>
      <c r="JNI70" s="169"/>
      <c r="JNJ70" s="169"/>
      <c r="JNK70" s="169"/>
      <c r="JNL70" s="169"/>
      <c r="JNM70" s="169"/>
      <c r="JNN70" s="169"/>
      <c r="JNO70" s="169"/>
      <c r="JNP70" s="169"/>
      <c r="JNQ70" s="169"/>
      <c r="JNR70" s="169"/>
      <c r="JNS70" s="169"/>
      <c r="JNT70" s="169"/>
      <c r="JNU70" s="169"/>
      <c r="JNV70" s="169"/>
      <c r="JNW70" s="169"/>
      <c r="JNX70" s="169"/>
      <c r="JNY70" s="169"/>
      <c r="JNZ70" s="169"/>
      <c r="JOA70" s="169"/>
      <c r="JOB70" s="169"/>
      <c r="JOC70" s="169"/>
      <c r="JOD70" s="169"/>
      <c r="JOE70" s="169"/>
      <c r="JOF70" s="169"/>
      <c r="JOG70" s="169"/>
      <c r="JOH70" s="169"/>
      <c r="JOI70" s="169"/>
      <c r="JOJ70" s="169"/>
      <c r="JOK70" s="169"/>
      <c r="JOL70" s="169"/>
      <c r="JOM70" s="169"/>
      <c r="JON70" s="169"/>
      <c r="JOO70" s="169"/>
      <c r="JOP70" s="169"/>
      <c r="JOQ70" s="169"/>
      <c r="JOR70" s="169"/>
      <c r="JOS70" s="169"/>
      <c r="JOT70" s="169"/>
      <c r="JOU70" s="169"/>
      <c r="JOV70" s="169"/>
      <c r="JOW70" s="169"/>
      <c r="JOX70" s="169"/>
      <c r="JOY70" s="169"/>
      <c r="JOZ70" s="169"/>
      <c r="JPA70" s="169"/>
      <c r="JPB70" s="169"/>
      <c r="JPC70" s="169"/>
      <c r="JPD70" s="169"/>
      <c r="JPE70" s="169"/>
      <c r="JPF70" s="169"/>
      <c r="JPG70" s="169"/>
      <c r="JPH70" s="169"/>
      <c r="JPI70" s="169"/>
      <c r="JPJ70" s="169"/>
      <c r="JPK70" s="169"/>
      <c r="JPL70" s="169"/>
      <c r="JPM70" s="169"/>
      <c r="JPN70" s="169"/>
      <c r="JPO70" s="169"/>
      <c r="JPP70" s="169"/>
      <c r="JPQ70" s="169"/>
      <c r="JPR70" s="169"/>
      <c r="JPS70" s="169"/>
      <c r="JPT70" s="169"/>
      <c r="JPU70" s="169"/>
      <c r="JPV70" s="169"/>
      <c r="JPW70" s="169"/>
      <c r="JPX70" s="169"/>
      <c r="JPY70" s="169"/>
      <c r="JPZ70" s="169"/>
      <c r="JQA70" s="169"/>
      <c r="JQB70" s="169"/>
      <c r="JQC70" s="169"/>
      <c r="JQD70" s="169"/>
      <c r="JQE70" s="169"/>
      <c r="JQF70" s="169"/>
      <c r="JQG70" s="169"/>
      <c r="JQH70" s="169"/>
      <c r="JQI70" s="169"/>
      <c r="JQJ70" s="169"/>
      <c r="JQK70" s="169"/>
      <c r="JQL70" s="169"/>
      <c r="JQM70" s="169"/>
      <c r="JQN70" s="169"/>
      <c r="JQO70" s="169"/>
      <c r="JQP70" s="169"/>
      <c r="JQQ70" s="169"/>
      <c r="JQR70" s="169"/>
      <c r="JQS70" s="169"/>
      <c r="JQT70" s="169"/>
      <c r="JQU70" s="169"/>
      <c r="JQV70" s="169"/>
      <c r="JQW70" s="169"/>
      <c r="JQX70" s="169"/>
      <c r="JQY70" s="169"/>
      <c r="JQZ70" s="169"/>
      <c r="JRA70" s="169"/>
      <c r="JRB70" s="169"/>
      <c r="JRC70" s="169"/>
      <c r="JRD70" s="169"/>
      <c r="JRE70" s="169"/>
      <c r="JRF70" s="169"/>
      <c r="JRG70" s="169"/>
      <c r="JRH70" s="169"/>
      <c r="JRI70" s="169"/>
      <c r="JRJ70" s="169"/>
      <c r="JRK70" s="169"/>
      <c r="JRL70" s="169"/>
      <c r="JRM70" s="169"/>
      <c r="JRN70" s="169"/>
      <c r="JRO70" s="169"/>
      <c r="JRP70" s="169"/>
      <c r="JRQ70" s="169"/>
      <c r="JRR70" s="169"/>
      <c r="JRS70" s="169"/>
      <c r="JRT70" s="169"/>
      <c r="JRU70" s="169"/>
      <c r="JRV70" s="169"/>
      <c r="JRW70" s="169"/>
      <c r="JRX70" s="169"/>
      <c r="JRY70" s="169"/>
      <c r="JRZ70" s="169"/>
      <c r="JSA70" s="169"/>
      <c r="JSB70" s="169"/>
      <c r="JSC70" s="169"/>
      <c r="JSD70" s="169"/>
      <c r="JSE70" s="169"/>
      <c r="JSF70" s="169"/>
      <c r="JSG70" s="169"/>
      <c r="JSH70" s="169"/>
      <c r="JSI70" s="169"/>
      <c r="JSJ70" s="169"/>
      <c r="JSK70" s="169"/>
      <c r="JSL70" s="169"/>
      <c r="JSM70" s="169"/>
      <c r="JSN70" s="169"/>
      <c r="JSO70" s="169"/>
      <c r="JSP70" s="169"/>
      <c r="JSQ70" s="169"/>
      <c r="JSR70" s="169"/>
      <c r="JSS70" s="169"/>
      <c r="JST70" s="169"/>
      <c r="JSU70" s="169"/>
      <c r="JSV70" s="169"/>
      <c r="JSW70" s="169"/>
      <c r="JSX70" s="169"/>
      <c r="JSY70" s="169"/>
      <c r="JSZ70" s="169"/>
      <c r="JTA70" s="169"/>
      <c r="JTB70" s="169"/>
      <c r="JTC70" s="169"/>
      <c r="JTD70" s="169"/>
      <c r="JTE70" s="169"/>
      <c r="JTF70" s="169"/>
      <c r="JTG70" s="169"/>
      <c r="JTH70" s="169"/>
      <c r="JTI70" s="169"/>
      <c r="JTJ70" s="169"/>
      <c r="JTK70" s="169"/>
      <c r="JTL70" s="169"/>
      <c r="JTM70" s="169"/>
      <c r="JTN70" s="169"/>
      <c r="JTO70" s="169"/>
      <c r="JTP70" s="169"/>
      <c r="JTQ70" s="169"/>
      <c r="JTR70" s="169"/>
      <c r="JTS70" s="169"/>
      <c r="JTT70" s="169"/>
      <c r="JTU70" s="169"/>
      <c r="JTV70" s="169"/>
      <c r="JTW70" s="169"/>
      <c r="JTX70" s="169"/>
      <c r="JTY70" s="169"/>
      <c r="JTZ70" s="169"/>
      <c r="JUA70" s="169"/>
      <c r="JUB70" s="169"/>
      <c r="JUC70" s="169"/>
      <c r="JUD70" s="169"/>
      <c r="JUE70" s="169"/>
      <c r="JUF70" s="169"/>
      <c r="JUG70" s="169"/>
      <c r="JUH70" s="169"/>
      <c r="JUI70" s="169"/>
      <c r="JUJ70" s="169"/>
      <c r="JUK70" s="169"/>
      <c r="JUL70" s="169"/>
      <c r="JUM70" s="169"/>
      <c r="JUN70" s="169"/>
      <c r="JUO70" s="169"/>
      <c r="JUP70" s="169"/>
      <c r="JUQ70" s="169"/>
      <c r="JUR70" s="169"/>
      <c r="JUS70" s="169"/>
      <c r="JUT70" s="169"/>
      <c r="JUU70" s="169"/>
      <c r="JUV70" s="169"/>
      <c r="JUW70" s="169"/>
      <c r="JUX70" s="169"/>
      <c r="JUY70" s="169"/>
      <c r="JUZ70" s="169"/>
      <c r="JVA70" s="169"/>
      <c r="JVB70" s="169"/>
      <c r="JVC70" s="169"/>
      <c r="JVD70" s="169"/>
      <c r="JVE70" s="169"/>
      <c r="JVF70" s="169"/>
      <c r="JVG70" s="169"/>
      <c r="JVH70" s="169"/>
      <c r="JVI70" s="169"/>
      <c r="JVJ70" s="169"/>
      <c r="JVK70" s="169"/>
      <c r="JVL70" s="169"/>
      <c r="JVM70" s="169"/>
      <c r="JVN70" s="169"/>
      <c r="JVO70" s="169"/>
      <c r="JVP70" s="169"/>
      <c r="JVQ70" s="169"/>
      <c r="JVR70" s="169"/>
      <c r="JVS70" s="169"/>
      <c r="JVT70" s="169"/>
      <c r="JVU70" s="169"/>
      <c r="JVV70" s="169"/>
      <c r="JVW70" s="169"/>
      <c r="JVX70" s="169"/>
      <c r="JVY70" s="169"/>
      <c r="JVZ70" s="169"/>
      <c r="JWA70" s="169"/>
      <c r="JWB70" s="169"/>
      <c r="JWC70" s="169"/>
      <c r="JWD70" s="169"/>
      <c r="JWE70" s="169"/>
      <c r="JWF70" s="169"/>
      <c r="JWG70" s="169"/>
      <c r="JWH70" s="169"/>
      <c r="JWI70" s="169"/>
      <c r="JWJ70" s="169"/>
      <c r="JWK70" s="169"/>
      <c r="JWL70" s="169"/>
      <c r="JWM70" s="169"/>
      <c r="JWN70" s="169"/>
      <c r="JWO70" s="169"/>
      <c r="JWP70" s="169"/>
      <c r="JWQ70" s="169"/>
      <c r="JWR70" s="169"/>
      <c r="JWS70" s="169"/>
      <c r="JWT70" s="169"/>
      <c r="JWU70" s="169"/>
      <c r="JWV70" s="169"/>
      <c r="JWW70" s="169"/>
      <c r="JWX70" s="169"/>
      <c r="JWY70" s="169"/>
      <c r="JWZ70" s="169"/>
      <c r="JXA70" s="169"/>
      <c r="JXB70" s="169"/>
      <c r="JXC70" s="169"/>
      <c r="JXD70" s="169"/>
      <c r="JXE70" s="169"/>
      <c r="JXF70" s="169"/>
      <c r="JXG70" s="169"/>
      <c r="JXH70" s="169"/>
      <c r="JXI70" s="169"/>
      <c r="JXJ70" s="169"/>
      <c r="JXK70" s="169"/>
      <c r="JXL70" s="169"/>
      <c r="JXM70" s="169"/>
      <c r="JXN70" s="169"/>
      <c r="JXO70" s="169"/>
      <c r="JXP70" s="169"/>
      <c r="JXQ70" s="169"/>
      <c r="JXR70" s="169"/>
      <c r="JXS70" s="169"/>
      <c r="JXT70" s="169"/>
      <c r="JXU70" s="169"/>
      <c r="JXV70" s="169"/>
      <c r="JXW70" s="169"/>
      <c r="JXX70" s="169"/>
      <c r="JXY70" s="169"/>
      <c r="JXZ70" s="169"/>
      <c r="JYA70" s="169"/>
      <c r="JYB70" s="169"/>
      <c r="JYC70" s="169"/>
      <c r="JYD70" s="169"/>
      <c r="JYE70" s="169"/>
      <c r="JYF70" s="169"/>
      <c r="JYG70" s="169"/>
      <c r="JYH70" s="169"/>
      <c r="JYI70" s="169"/>
      <c r="JYJ70" s="169"/>
      <c r="JYK70" s="169"/>
      <c r="JYL70" s="169"/>
      <c r="JYM70" s="169"/>
      <c r="JYN70" s="169"/>
      <c r="JYO70" s="169"/>
      <c r="JYP70" s="169"/>
      <c r="JYQ70" s="169"/>
      <c r="JYR70" s="169"/>
      <c r="JYS70" s="169"/>
      <c r="JYT70" s="169"/>
      <c r="JYU70" s="169"/>
      <c r="JYV70" s="169"/>
      <c r="JYW70" s="169"/>
      <c r="JYX70" s="169"/>
      <c r="JYY70" s="169"/>
      <c r="JYZ70" s="169"/>
      <c r="JZA70" s="169"/>
      <c r="JZB70" s="169"/>
      <c r="JZC70" s="169"/>
      <c r="JZD70" s="169"/>
      <c r="JZE70" s="169"/>
      <c r="JZF70" s="169"/>
      <c r="JZG70" s="169"/>
      <c r="JZH70" s="169"/>
      <c r="JZI70" s="169"/>
      <c r="JZJ70" s="169"/>
      <c r="JZK70" s="169"/>
      <c r="JZL70" s="169"/>
      <c r="JZM70" s="169"/>
      <c r="JZN70" s="169"/>
      <c r="JZO70" s="169"/>
      <c r="JZP70" s="169"/>
      <c r="JZQ70" s="169"/>
      <c r="JZR70" s="169"/>
      <c r="JZS70" s="169"/>
      <c r="JZT70" s="169"/>
      <c r="JZU70" s="169"/>
      <c r="JZV70" s="169"/>
      <c r="JZW70" s="169"/>
      <c r="JZX70" s="169"/>
      <c r="JZY70" s="169"/>
      <c r="JZZ70" s="169"/>
      <c r="KAA70" s="169"/>
      <c r="KAB70" s="169"/>
      <c r="KAC70" s="169"/>
      <c r="KAD70" s="169"/>
      <c r="KAE70" s="169"/>
      <c r="KAF70" s="169"/>
      <c r="KAG70" s="169"/>
      <c r="KAH70" s="169"/>
      <c r="KAI70" s="169"/>
      <c r="KAJ70" s="169"/>
      <c r="KAK70" s="169"/>
      <c r="KAL70" s="169"/>
      <c r="KAM70" s="169"/>
      <c r="KAN70" s="169"/>
      <c r="KAO70" s="169"/>
      <c r="KAP70" s="169"/>
      <c r="KAQ70" s="169"/>
      <c r="KAR70" s="169"/>
      <c r="KAS70" s="169"/>
      <c r="KAT70" s="169"/>
      <c r="KAU70" s="169"/>
      <c r="KAV70" s="169"/>
      <c r="KAW70" s="169"/>
      <c r="KAX70" s="169"/>
      <c r="KAY70" s="169"/>
      <c r="KAZ70" s="169"/>
      <c r="KBA70" s="169"/>
      <c r="KBB70" s="169"/>
      <c r="KBC70" s="169"/>
      <c r="KBD70" s="169"/>
      <c r="KBE70" s="169"/>
      <c r="KBF70" s="169"/>
      <c r="KBG70" s="169"/>
      <c r="KBH70" s="169"/>
      <c r="KBI70" s="169"/>
      <c r="KBJ70" s="169"/>
      <c r="KBK70" s="169"/>
      <c r="KBL70" s="169"/>
      <c r="KBM70" s="169"/>
      <c r="KBN70" s="169"/>
      <c r="KBO70" s="169"/>
      <c r="KBP70" s="169"/>
      <c r="KBQ70" s="169"/>
      <c r="KBR70" s="169"/>
      <c r="KBS70" s="169"/>
      <c r="KBT70" s="169"/>
      <c r="KBU70" s="169"/>
      <c r="KBV70" s="169"/>
      <c r="KBW70" s="169"/>
      <c r="KBX70" s="169"/>
      <c r="KBY70" s="169"/>
      <c r="KBZ70" s="169"/>
      <c r="KCA70" s="169"/>
      <c r="KCB70" s="169"/>
      <c r="KCC70" s="169"/>
      <c r="KCD70" s="169"/>
      <c r="KCE70" s="169"/>
      <c r="KCF70" s="169"/>
      <c r="KCG70" s="169"/>
      <c r="KCH70" s="169"/>
      <c r="KCI70" s="169"/>
      <c r="KCJ70" s="169"/>
      <c r="KCK70" s="169"/>
      <c r="KCL70" s="169"/>
      <c r="KCM70" s="169"/>
      <c r="KCN70" s="169"/>
      <c r="KCO70" s="169"/>
      <c r="KCP70" s="169"/>
      <c r="KCQ70" s="169"/>
      <c r="KCR70" s="169"/>
      <c r="KCS70" s="169"/>
      <c r="KCT70" s="169"/>
      <c r="KCU70" s="169"/>
      <c r="KCV70" s="169"/>
      <c r="KCW70" s="169"/>
      <c r="KCX70" s="169"/>
      <c r="KCY70" s="169"/>
      <c r="KCZ70" s="169"/>
      <c r="KDA70" s="169"/>
      <c r="KDB70" s="169"/>
      <c r="KDC70" s="169"/>
      <c r="KDD70" s="169"/>
      <c r="KDE70" s="169"/>
      <c r="KDF70" s="169"/>
      <c r="KDG70" s="169"/>
      <c r="KDH70" s="169"/>
      <c r="KDI70" s="169"/>
      <c r="KDJ70" s="169"/>
      <c r="KDK70" s="169"/>
      <c r="KDL70" s="169"/>
      <c r="KDM70" s="169"/>
      <c r="KDN70" s="169"/>
      <c r="KDO70" s="169"/>
      <c r="KDP70" s="169"/>
      <c r="KDQ70" s="169"/>
      <c r="KDR70" s="169"/>
      <c r="KDS70" s="169"/>
      <c r="KDT70" s="169"/>
      <c r="KDU70" s="169"/>
      <c r="KDV70" s="169"/>
      <c r="KDW70" s="169"/>
      <c r="KDX70" s="169"/>
      <c r="KDY70" s="169"/>
      <c r="KDZ70" s="169"/>
      <c r="KEA70" s="169"/>
      <c r="KEB70" s="169"/>
      <c r="KEC70" s="169"/>
      <c r="KED70" s="169"/>
      <c r="KEE70" s="169"/>
      <c r="KEF70" s="169"/>
      <c r="KEG70" s="169"/>
      <c r="KEH70" s="169"/>
      <c r="KEI70" s="169"/>
      <c r="KEJ70" s="169"/>
      <c r="KEK70" s="169"/>
      <c r="KEL70" s="169"/>
      <c r="KEM70" s="169"/>
      <c r="KEN70" s="169"/>
      <c r="KEO70" s="169"/>
      <c r="KEP70" s="169"/>
      <c r="KEQ70" s="169"/>
      <c r="KER70" s="169"/>
      <c r="KES70" s="169"/>
      <c r="KET70" s="169"/>
      <c r="KEU70" s="169"/>
      <c r="KEV70" s="169"/>
      <c r="KEW70" s="169"/>
      <c r="KEX70" s="169"/>
      <c r="KEY70" s="169"/>
      <c r="KEZ70" s="169"/>
      <c r="KFA70" s="169"/>
      <c r="KFB70" s="169"/>
      <c r="KFC70" s="169"/>
      <c r="KFD70" s="169"/>
      <c r="KFE70" s="169"/>
      <c r="KFF70" s="169"/>
      <c r="KFG70" s="169"/>
      <c r="KFH70" s="169"/>
      <c r="KFI70" s="169"/>
      <c r="KFJ70" s="169"/>
      <c r="KFK70" s="169"/>
      <c r="KFL70" s="169"/>
      <c r="KFM70" s="169"/>
      <c r="KFN70" s="169"/>
      <c r="KFO70" s="169"/>
      <c r="KFP70" s="169"/>
      <c r="KFQ70" s="169"/>
      <c r="KFR70" s="169"/>
      <c r="KFS70" s="169"/>
      <c r="KFT70" s="169"/>
      <c r="KFU70" s="169"/>
      <c r="KFV70" s="169"/>
      <c r="KFW70" s="169"/>
      <c r="KFX70" s="169"/>
      <c r="KFY70" s="169"/>
      <c r="KFZ70" s="169"/>
      <c r="KGA70" s="169"/>
      <c r="KGB70" s="169"/>
      <c r="KGC70" s="169"/>
      <c r="KGD70" s="169"/>
      <c r="KGE70" s="169"/>
      <c r="KGF70" s="169"/>
      <c r="KGG70" s="169"/>
      <c r="KGH70" s="169"/>
      <c r="KGI70" s="169"/>
      <c r="KGJ70" s="169"/>
      <c r="KGK70" s="169"/>
      <c r="KGL70" s="169"/>
      <c r="KGM70" s="169"/>
      <c r="KGN70" s="169"/>
      <c r="KGO70" s="169"/>
      <c r="KGP70" s="169"/>
      <c r="KGQ70" s="169"/>
      <c r="KGR70" s="169"/>
      <c r="KGS70" s="169"/>
      <c r="KGT70" s="169"/>
      <c r="KGU70" s="169"/>
      <c r="KGV70" s="169"/>
      <c r="KGW70" s="169"/>
      <c r="KGX70" s="169"/>
      <c r="KGY70" s="169"/>
      <c r="KGZ70" s="169"/>
      <c r="KHA70" s="169"/>
      <c r="KHB70" s="169"/>
      <c r="KHC70" s="169"/>
      <c r="KHD70" s="169"/>
      <c r="KHE70" s="169"/>
      <c r="KHF70" s="169"/>
      <c r="KHG70" s="169"/>
      <c r="KHH70" s="169"/>
      <c r="KHI70" s="169"/>
      <c r="KHJ70" s="169"/>
      <c r="KHK70" s="169"/>
      <c r="KHL70" s="169"/>
      <c r="KHM70" s="169"/>
      <c r="KHN70" s="169"/>
      <c r="KHO70" s="169"/>
      <c r="KHP70" s="169"/>
      <c r="KHQ70" s="169"/>
      <c r="KHR70" s="169"/>
      <c r="KHS70" s="169"/>
      <c r="KHT70" s="169"/>
      <c r="KHU70" s="169"/>
      <c r="KHV70" s="169"/>
      <c r="KHW70" s="169"/>
      <c r="KHX70" s="169"/>
      <c r="KHY70" s="169"/>
      <c r="KHZ70" s="169"/>
      <c r="KIA70" s="169"/>
      <c r="KIB70" s="169"/>
      <c r="KIC70" s="169"/>
      <c r="KID70" s="169"/>
      <c r="KIE70" s="169"/>
      <c r="KIF70" s="169"/>
      <c r="KIG70" s="169"/>
      <c r="KIH70" s="169"/>
      <c r="KII70" s="169"/>
      <c r="KIJ70" s="169"/>
      <c r="KIK70" s="169"/>
      <c r="KIL70" s="169"/>
      <c r="KIM70" s="169"/>
      <c r="KIN70" s="169"/>
      <c r="KIO70" s="169"/>
      <c r="KIP70" s="169"/>
      <c r="KIQ70" s="169"/>
      <c r="KIR70" s="169"/>
      <c r="KIS70" s="169"/>
      <c r="KIT70" s="169"/>
      <c r="KIU70" s="169"/>
      <c r="KIV70" s="169"/>
      <c r="KIW70" s="169"/>
      <c r="KIX70" s="169"/>
      <c r="KIY70" s="169"/>
      <c r="KIZ70" s="169"/>
      <c r="KJA70" s="169"/>
      <c r="KJB70" s="169"/>
      <c r="KJC70" s="169"/>
      <c r="KJD70" s="169"/>
      <c r="KJE70" s="169"/>
      <c r="KJF70" s="169"/>
      <c r="KJG70" s="169"/>
      <c r="KJH70" s="169"/>
      <c r="KJI70" s="169"/>
      <c r="KJJ70" s="169"/>
      <c r="KJK70" s="169"/>
      <c r="KJL70" s="169"/>
      <c r="KJM70" s="169"/>
      <c r="KJN70" s="169"/>
      <c r="KJO70" s="169"/>
      <c r="KJP70" s="169"/>
      <c r="KJQ70" s="169"/>
      <c r="KJR70" s="169"/>
      <c r="KJS70" s="169"/>
      <c r="KJT70" s="169"/>
      <c r="KJU70" s="169"/>
      <c r="KJV70" s="169"/>
      <c r="KJW70" s="169"/>
      <c r="KJX70" s="169"/>
      <c r="KJY70" s="169"/>
      <c r="KJZ70" s="169"/>
      <c r="KKA70" s="169"/>
      <c r="KKB70" s="169"/>
      <c r="KKC70" s="169"/>
      <c r="KKD70" s="169"/>
      <c r="KKE70" s="169"/>
      <c r="KKF70" s="169"/>
      <c r="KKG70" s="169"/>
      <c r="KKH70" s="169"/>
      <c r="KKI70" s="169"/>
      <c r="KKJ70" s="169"/>
      <c r="KKK70" s="169"/>
      <c r="KKL70" s="169"/>
      <c r="KKM70" s="169"/>
      <c r="KKN70" s="169"/>
      <c r="KKO70" s="169"/>
      <c r="KKP70" s="169"/>
      <c r="KKQ70" s="169"/>
      <c r="KKR70" s="169"/>
      <c r="KKS70" s="169"/>
      <c r="KKT70" s="169"/>
      <c r="KKU70" s="169"/>
      <c r="KKV70" s="169"/>
      <c r="KKW70" s="169"/>
      <c r="KKX70" s="169"/>
      <c r="KKY70" s="169"/>
      <c r="KKZ70" s="169"/>
      <c r="KLA70" s="169"/>
      <c r="KLB70" s="169"/>
      <c r="KLC70" s="169"/>
      <c r="KLD70" s="169"/>
      <c r="KLE70" s="169"/>
      <c r="KLF70" s="169"/>
      <c r="KLG70" s="169"/>
      <c r="KLH70" s="169"/>
      <c r="KLI70" s="169"/>
      <c r="KLJ70" s="169"/>
      <c r="KLK70" s="169"/>
      <c r="KLL70" s="169"/>
      <c r="KLM70" s="169"/>
      <c r="KLN70" s="169"/>
      <c r="KLO70" s="169"/>
      <c r="KLP70" s="169"/>
      <c r="KLQ70" s="169"/>
      <c r="KLR70" s="169"/>
      <c r="KLS70" s="169"/>
      <c r="KLT70" s="169"/>
      <c r="KLU70" s="169"/>
      <c r="KLV70" s="169"/>
      <c r="KLW70" s="169"/>
      <c r="KLX70" s="169"/>
      <c r="KLY70" s="169"/>
      <c r="KLZ70" s="169"/>
      <c r="KMA70" s="169"/>
      <c r="KMB70" s="169"/>
      <c r="KMC70" s="169"/>
      <c r="KMD70" s="169"/>
      <c r="KME70" s="169"/>
      <c r="KMF70" s="169"/>
      <c r="KMG70" s="169"/>
      <c r="KMH70" s="169"/>
      <c r="KMI70" s="169"/>
      <c r="KMJ70" s="169"/>
      <c r="KMK70" s="169"/>
      <c r="KML70" s="169"/>
      <c r="KMM70" s="169"/>
      <c r="KMN70" s="169"/>
      <c r="KMO70" s="169"/>
      <c r="KMP70" s="169"/>
      <c r="KMQ70" s="169"/>
      <c r="KMR70" s="169"/>
      <c r="KMS70" s="169"/>
      <c r="KMT70" s="169"/>
      <c r="KMU70" s="169"/>
      <c r="KMV70" s="169"/>
      <c r="KMW70" s="169"/>
      <c r="KMX70" s="169"/>
      <c r="KMY70" s="169"/>
      <c r="KMZ70" s="169"/>
      <c r="KNA70" s="169"/>
      <c r="KNB70" s="169"/>
      <c r="KNC70" s="169"/>
      <c r="KND70" s="169"/>
      <c r="KNE70" s="169"/>
      <c r="KNF70" s="169"/>
      <c r="KNG70" s="169"/>
      <c r="KNH70" s="169"/>
      <c r="KNI70" s="169"/>
      <c r="KNJ70" s="169"/>
      <c r="KNK70" s="169"/>
      <c r="KNL70" s="169"/>
      <c r="KNM70" s="169"/>
      <c r="KNN70" s="169"/>
      <c r="KNO70" s="169"/>
      <c r="KNP70" s="169"/>
      <c r="KNQ70" s="169"/>
      <c r="KNR70" s="169"/>
      <c r="KNS70" s="169"/>
      <c r="KNT70" s="169"/>
      <c r="KNU70" s="169"/>
      <c r="KNV70" s="169"/>
      <c r="KNW70" s="169"/>
      <c r="KNX70" s="169"/>
      <c r="KNY70" s="169"/>
      <c r="KNZ70" s="169"/>
      <c r="KOA70" s="169"/>
      <c r="KOB70" s="169"/>
      <c r="KOC70" s="169"/>
      <c r="KOD70" s="169"/>
      <c r="KOE70" s="169"/>
      <c r="KOF70" s="169"/>
      <c r="KOG70" s="169"/>
      <c r="KOH70" s="169"/>
      <c r="KOI70" s="169"/>
      <c r="KOJ70" s="169"/>
      <c r="KOK70" s="169"/>
      <c r="KOL70" s="169"/>
      <c r="KOM70" s="169"/>
      <c r="KON70" s="169"/>
      <c r="KOO70" s="169"/>
      <c r="KOP70" s="169"/>
      <c r="KOQ70" s="169"/>
      <c r="KOR70" s="169"/>
      <c r="KOS70" s="169"/>
      <c r="KOT70" s="169"/>
      <c r="KOU70" s="169"/>
      <c r="KOV70" s="169"/>
      <c r="KOW70" s="169"/>
      <c r="KOX70" s="169"/>
      <c r="KOY70" s="169"/>
      <c r="KOZ70" s="169"/>
      <c r="KPA70" s="169"/>
      <c r="KPB70" s="169"/>
      <c r="KPC70" s="169"/>
      <c r="KPD70" s="169"/>
      <c r="KPE70" s="169"/>
      <c r="KPF70" s="169"/>
      <c r="KPG70" s="169"/>
      <c r="KPH70" s="169"/>
      <c r="KPI70" s="169"/>
      <c r="KPJ70" s="169"/>
      <c r="KPK70" s="169"/>
      <c r="KPL70" s="169"/>
      <c r="KPM70" s="169"/>
      <c r="KPN70" s="169"/>
      <c r="KPO70" s="169"/>
      <c r="KPP70" s="169"/>
      <c r="KPQ70" s="169"/>
      <c r="KPR70" s="169"/>
      <c r="KPS70" s="169"/>
      <c r="KPT70" s="169"/>
      <c r="KPU70" s="169"/>
      <c r="KPV70" s="169"/>
      <c r="KPW70" s="169"/>
      <c r="KPX70" s="169"/>
      <c r="KPY70" s="169"/>
      <c r="KPZ70" s="169"/>
      <c r="KQA70" s="169"/>
      <c r="KQB70" s="169"/>
      <c r="KQC70" s="169"/>
      <c r="KQD70" s="169"/>
      <c r="KQE70" s="169"/>
      <c r="KQF70" s="169"/>
      <c r="KQG70" s="169"/>
      <c r="KQH70" s="169"/>
      <c r="KQI70" s="169"/>
      <c r="KQJ70" s="169"/>
      <c r="KQK70" s="169"/>
      <c r="KQL70" s="169"/>
      <c r="KQM70" s="169"/>
      <c r="KQN70" s="169"/>
      <c r="KQO70" s="169"/>
      <c r="KQP70" s="169"/>
      <c r="KQQ70" s="169"/>
      <c r="KQR70" s="169"/>
      <c r="KQS70" s="169"/>
      <c r="KQT70" s="169"/>
      <c r="KQU70" s="169"/>
      <c r="KQV70" s="169"/>
      <c r="KQW70" s="169"/>
      <c r="KQX70" s="169"/>
      <c r="KQY70" s="169"/>
      <c r="KQZ70" s="169"/>
      <c r="KRA70" s="169"/>
      <c r="KRB70" s="169"/>
      <c r="KRC70" s="169"/>
      <c r="KRD70" s="169"/>
      <c r="KRE70" s="169"/>
      <c r="KRF70" s="169"/>
      <c r="KRG70" s="169"/>
      <c r="KRH70" s="169"/>
      <c r="KRI70" s="169"/>
      <c r="KRJ70" s="169"/>
      <c r="KRK70" s="169"/>
      <c r="KRL70" s="169"/>
      <c r="KRM70" s="169"/>
      <c r="KRN70" s="169"/>
      <c r="KRO70" s="169"/>
      <c r="KRP70" s="169"/>
      <c r="KRQ70" s="169"/>
      <c r="KRR70" s="169"/>
      <c r="KRS70" s="169"/>
      <c r="KRT70" s="169"/>
      <c r="KRU70" s="169"/>
      <c r="KRV70" s="169"/>
      <c r="KRW70" s="169"/>
      <c r="KRX70" s="169"/>
      <c r="KRY70" s="169"/>
      <c r="KRZ70" s="169"/>
      <c r="KSA70" s="169"/>
      <c r="KSB70" s="169"/>
      <c r="KSC70" s="169"/>
      <c r="KSD70" s="169"/>
      <c r="KSE70" s="169"/>
      <c r="KSF70" s="169"/>
      <c r="KSG70" s="169"/>
      <c r="KSH70" s="169"/>
      <c r="KSI70" s="169"/>
      <c r="KSJ70" s="169"/>
      <c r="KSK70" s="169"/>
      <c r="KSL70" s="169"/>
      <c r="KSM70" s="169"/>
      <c r="KSN70" s="169"/>
      <c r="KSO70" s="169"/>
      <c r="KSP70" s="169"/>
      <c r="KSQ70" s="169"/>
      <c r="KSR70" s="169"/>
      <c r="KSS70" s="169"/>
      <c r="KST70" s="169"/>
      <c r="KSU70" s="169"/>
      <c r="KSV70" s="169"/>
      <c r="KSW70" s="169"/>
      <c r="KSX70" s="169"/>
      <c r="KSY70" s="169"/>
      <c r="KSZ70" s="169"/>
      <c r="KTA70" s="169"/>
      <c r="KTB70" s="169"/>
      <c r="KTC70" s="169"/>
      <c r="KTD70" s="169"/>
      <c r="KTE70" s="169"/>
      <c r="KTF70" s="169"/>
      <c r="KTG70" s="169"/>
      <c r="KTH70" s="169"/>
      <c r="KTI70" s="169"/>
      <c r="KTJ70" s="169"/>
      <c r="KTK70" s="169"/>
      <c r="KTL70" s="169"/>
      <c r="KTM70" s="169"/>
      <c r="KTN70" s="169"/>
      <c r="KTO70" s="169"/>
      <c r="KTP70" s="169"/>
      <c r="KTQ70" s="169"/>
      <c r="KTR70" s="169"/>
      <c r="KTS70" s="169"/>
      <c r="KTT70" s="169"/>
      <c r="KTU70" s="169"/>
      <c r="KTV70" s="169"/>
      <c r="KTW70" s="169"/>
      <c r="KTX70" s="169"/>
      <c r="KTY70" s="169"/>
      <c r="KTZ70" s="169"/>
      <c r="KUA70" s="169"/>
      <c r="KUB70" s="169"/>
      <c r="KUC70" s="169"/>
      <c r="KUD70" s="169"/>
      <c r="KUE70" s="169"/>
      <c r="KUF70" s="169"/>
      <c r="KUG70" s="169"/>
      <c r="KUH70" s="169"/>
      <c r="KUI70" s="169"/>
      <c r="KUJ70" s="169"/>
      <c r="KUK70" s="169"/>
      <c r="KUL70" s="169"/>
      <c r="KUM70" s="169"/>
      <c r="KUN70" s="169"/>
      <c r="KUO70" s="169"/>
      <c r="KUP70" s="169"/>
      <c r="KUQ70" s="169"/>
      <c r="KUR70" s="169"/>
      <c r="KUS70" s="169"/>
      <c r="KUT70" s="169"/>
      <c r="KUU70" s="169"/>
      <c r="KUV70" s="169"/>
      <c r="KUW70" s="169"/>
      <c r="KUX70" s="169"/>
      <c r="KUY70" s="169"/>
      <c r="KUZ70" s="169"/>
      <c r="KVA70" s="169"/>
      <c r="KVB70" s="169"/>
      <c r="KVC70" s="169"/>
      <c r="KVD70" s="169"/>
      <c r="KVE70" s="169"/>
      <c r="KVF70" s="169"/>
      <c r="KVG70" s="169"/>
      <c r="KVH70" s="169"/>
      <c r="KVI70" s="169"/>
      <c r="KVJ70" s="169"/>
      <c r="KVK70" s="169"/>
      <c r="KVL70" s="169"/>
      <c r="KVM70" s="169"/>
      <c r="KVN70" s="169"/>
      <c r="KVO70" s="169"/>
      <c r="KVP70" s="169"/>
      <c r="KVQ70" s="169"/>
      <c r="KVR70" s="169"/>
      <c r="KVS70" s="169"/>
      <c r="KVT70" s="169"/>
      <c r="KVU70" s="169"/>
      <c r="KVV70" s="169"/>
      <c r="KVW70" s="169"/>
      <c r="KVX70" s="169"/>
      <c r="KVY70" s="169"/>
      <c r="KVZ70" s="169"/>
      <c r="KWA70" s="169"/>
      <c r="KWB70" s="169"/>
      <c r="KWC70" s="169"/>
      <c r="KWD70" s="169"/>
      <c r="KWE70" s="169"/>
      <c r="KWF70" s="169"/>
      <c r="KWG70" s="169"/>
      <c r="KWH70" s="169"/>
      <c r="KWI70" s="169"/>
      <c r="KWJ70" s="169"/>
      <c r="KWK70" s="169"/>
      <c r="KWL70" s="169"/>
      <c r="KWM70" s="169"/>
      <c r="KWN70" s="169"/>
      <c r="KWO70" s="169"/>
      <c r="KWP70" s="169"/>
      <c r="KWQ70" s="169"/>
      <c r="KWR70" s="169"/>
      <c r="KWS70" s="169"/>
      <c r="KWT70" s="169"/>
      <c r="KWU70" s="169"/>
      <c r="KWV70" s="169"/>
      <c r="KWW70" s="169"/>
      <c r="KWX70" s="169"/>
      <c r="KWY70" s="169"/>
      <c r="KWZ70" s="169"/>
      <c r="KXA70" s="169"/>
      <c r="KXB70" s="169"/>
      <c r="KXC70" s="169"/>
      <c r="KXD70" s="169"/>
      <c r="KXE70" s="169"/>
      <c r="KXF70" s="169"/>
      <c r="KXG70" s="169"/>
      <c r="KXH70" s="169"/>
      <c r="KXI70" s="169"/>
      <c r="KXJ70" s="169"/>
      <c r="KXK70" s="169"/>
      <c r="KXL70" s="169"/>
      <c r="KXM70" s="169"/>
      <c r="KXN70" s="169"/>
      <c r="KXO70" s="169"/>
      <c r="KXP70" s="169"/>
      <c r="KXQ70" s="169"/>
      <c r="KXR70" s="169"/>
      <c r="KXS70" s="169"/>
      <c r="KXT70" s="169"/>
      <c r="KXU70" s="169"/>
      <c r="KXV70" s="169"/>
      <c r="KXW70" s="169"/>
      <c r="KXX70" s="169"/>
      <c r="KXY70" s="169"/>
      <c r="KXZ70" s="169"/>
      <c r="KYA70" s="169"/>
      <c r="KYB70" s="169"/>
      <c r="KYC70" s="169"/>
      <c r="KYD70" s="169"/>
      <c r="KYE70" s="169"/>
      <c r="KYF70" s="169"/>
      <c r="KYG70" s="169"/>
      <c r="KYH70" s="169"/>
      <c r="KYI70" s="169"/>
      <c r="KYJ70" s="169"/>
      <c r="KYK70" s="169"/>
      <c r="KYL70" s="169"/>
      <c r="KYM70" s="169"/>
      <c r="KYN70" s="169"/>
      <c r="KYO70" s="169"/>
      <c r="KYP70" s="169"/>
      <c r="KYQ70" s="169"/>
      <c r="KYR70" s="169"/>
      <c r="KYS70" s="169"/>
      <c r="KYT70" s="169"/>
      <c r="KYU70" s="169"/>
      <c r="KYV70" s="169"/>
      <c r="KYW70" s="169"/>
      <c r="KYX70" s="169"/>
      <c r="KYY70" s="169"/>
      <c r="KYZ70" s="169"/>
      <c r="KZA70" s="169"/>
      <c r="KZB70" s="169"/>
      <c r="KZC70" s="169"/>
      <c r="KZD70" s="169"/>
      <c r="KZE70" s="169"/>
      <c r="KZF70" s="169"/>
      <c r="KZG70" s="169"/>
      <c r="KZH70" s="169"/>
      <c r="KZI70" s="169"/>
      <c r="KZJ70" s="169"/>
      <c r="KZK70" s="169"/>
      <c r="KZL70" s="169"/>
      <c r="KZM70" s="169"/>
      <c r="KZN70" s="169"/>
      <c r="KZO70" s="169"/>
      <c r="KZP70" s="169"/>
      <c r="KZQ70" s="169"/>
      <c r="KZR70" s="169"/>
      <c r="KZS70" s="169"/>
      <c r="KZT70" s="169"/>
      <c r="KZU70" s="169"/>
      <c r="KZV70" s="169"/>
      <c r="KZW70" s="169"/>
      <c r="KZX70" s="169"/>
      <c r="KZY70" s="169"/>
      <c r="KZZ70" s="169"/>
      <c r="LAA70" s="169"/>
      <c r="LAB70" s="169"/>
      <c r="LAC70" s="169"/>
      <c r="LAD70" s="169"/>
      <c r="LAE70" s="169"/>
      <c r="LAF70" s="169"/>
      <c r="LAG70" s="169"/>
      <c r="LAH70" s="169"/>
      <c r="LAI70" s="169"/>
      <c r="LAJ70" s="169"/>
      <c r="LAK70" s="169"/>
      <c r="LAL70" s="169"/>
      <c r="LAM70" s="169"/>
      <c r="LAN70" s="169"/>
      <c r="LAO70" s="169"/>
      <c r="LAP70" s="169"/>
      <c r="LAQ70" s="169"/>
      <c r="LAR70" s="169"/>
      <c r="LAS70" s="169"/>
      <c r="LAT70" s="169"/>
      <c r="LAU70" s="169"/>
      <c r="LAV70" s="169"/>
      <c r="LAW70" s="169"/>
      <c r="LAX70" s="169"/>
      <c r="LAY70" s="169"/>
      <c r="LAZ70" s="169"/>
      <c r="LBA70" s="169"/>
      <c r="LBB70" s="169"/>
      <c r="LBC70" s="169"/>
      <c r="LBD70" s="169"/>
      <c r="LBE70" s="169"/>
      <c r="LBF70" s="169"/>
      <c r="LBG70" s="169"/>
      <c r="LBH70" s="169"/>
      <c r="LBI70" s="169"/>
      <c r="LBJ70" s="169"/>
      <c r="LBK70" s="169"/>
      <c r="LBL70" s="169"/>
      <c r="LBM70" s="169"/>
      <c r="LBN70" s="169"/>
      <c r="LBO70" s="169"/>
      <c r="LBP70" s="169"/>
      <c r="LBQ70" s="169"/>
      <c r="LBR70" s="169"/>
      <c r="LBS70" s="169"/>
      <c r="LBT70" s="169"/>
      <c r="LBU70" s="169"/>
      <c r="LBV70" s="169"/>
      <c r="LBW70" s="169"/>
      <c r="LBX70" s="169"/>
      <c r="LBY70" s="169"/>
      <c r="LBZ70" s="169"/>
      <c r="LCA70" s="169"/>
      <c r="LCB70" s="169"/>
      <c r="LCC70" s="169"/>
      <c r="LCD70" s="169"/>
      <c r="LCE70" s="169"/>
      <c r="LCF70" s="169"/>
      <c r="LCG70" s="169"/>
      <c r="LCH70" s="169"/>
      <c r="LCI70" s="169"/>
      <c r="LCJ70" s="169"/>
      <c r="LCK70" s="169"/>
      <c r="LCL70" s="169"/>
      <c r="LCM70" s="169"/>
      <c r="LCN70" s="169"/>
      <c r="LCO70" s="169"/>
      <c r="LCP70" s="169"/>
      <c r="LCQ70" s="169"/>
      <c r="LCR70" s="169"/>
      <c r="LCS70" s="169"/>
      <c r="LCT70" s="169"/>
      <c r="LCU70" s="169"/>
      <c r="LCV70" s="169"/>
      <c r="LCW70" s="169"/>
      <c r="LCX70" s="169"/>
      <c r="LCY70" s="169"/>
      <c r="LCZ70" s="169"/>
      <c r="LDA70" s="169"/>
      <c r="LDB70" s="169"/>
      <c r="LDC70" s="169"/>
      <c r="LDD70" s="169"/>
      <c r="LDE70" s="169"/>
      <c r="LDF70" s="169"/>
      <c r="LDG70" s="169"/>
      <c r="LDH70" s="169"/>
      <c r="LDI70" s="169"/>
      <c r="LDJ70" s="169"/>
      <c r="LDK70" s="169"/>
      <c r="LDL70" s="169"/>
      <c r="LDM70" s="169"/>
      <c r="LDN70" s="169"/>
      <c r="LDO70" s="169"/>
      <c r="LDP70" s="169"/>
      <c r="LDQ70" s="169"/>
      <c r="LDR70" s="169"/>
      <c r="LDS70" s="169"/>
      <c r="LDT70" s="169"/>
      <c r="LDU70" s="169"/>
      <c r="LDV70" s="169"/>
      <c r="LDW70" s="169"/>
      <c r="LDX70" s="169"/>
      <c r="LDY70" s="169"/>
      <c r="LDZ70" s="169"/>
      <c r="LEA70" s="169"/>
      <c r="LEB70" s="169"/>
      <c r="LEC70" s="169"/>
      <c r="LED70" s="169"/>
      <c r="LEE70" s="169"/>
      <c r="LEF70" s="169"/>
      <c r="LEG70" s="169"/>
      <c r="LEH70" s="169"/>
      <c r="LEI70" s="169"/>
      <c r="LEJ70" s="169"/>
      <c r="LEK70" s="169"/>
      <c r="LEL70" s="169"/>
      <c r="LEM70" s="169"/>
      <c r="LEN70" s="169"/>
      <c r="LEO70" s="169"/>
      <c r="LEP70" s="169"/>
      <c r="LEQ70" s="169"/>
      <c r="LER70" s="169"/>
      <c r="LES70" s="169"/>
      <c r="LET70" s="169"/>
      <c r="LEU70" s="169"/>
      <c r="LEV70" s="169"/>
      <c r="LEW70" s="169"/>
      <c r="LEX70" s="169"/>
      <c r="LEY70" s="169"/>
      <c r="LEZ70" s="169"/>
      <c r="LFA70" s="169"/>
      <c r="LFB70" s="169"/>
      <c r="LFC70" s="169"/>
      <c r="LFD70" s="169"/>
      <c r="LFE70" s="169"/>
      <c r="LFF70" s="169"/>
      <c r="LFG70" s="169"/>
      <c r="LFH70" s="169"/>
      <c r="LFI70" s="169"/>
      <c r="LFJ70" s="169"/>
      <c r="LFK70" s="169"/>
      <c r="LFL70" s="169"/>
      <c r="LFM70" s="169"/>
      <c r="LFN70" s="169"/>
      <c r="LFO70" s="169"/>
      <c r="LFP70" s="169"/>
      <c r="LFQ70" s="169"/>
      <c r="LFR70" s="169"/>
      <c r="LFS70" s="169"/>
      <c r="LFT70" s="169"/>
      <c r="LFU70" s="169"/>
      <c r="LFV70" s="169"/>
      <c r="LFW70" s="169"/>
      <c r="LFX70" s="169"/>
      <c r="LFY70" s="169"/>
      <c r="LFZ70" s="169"/>
      <c r="LGA70" s="169"/>
      <c r="LGB70" s="169"/>
      <c r="LGC70" s="169"/>
      <c r="LGD70" s="169"/>
      <c r="LGE70" s="169"/>
      <c r="LGF70" s="169"/>
      <c r="LGG70" s="169"/>
      <c r="LGH70" s="169"/>
      <c r="LGI70" s="169"/>
      <c r="LGJ70" s="169"/>
      <c r="LGK70" s="169"/>
      <c r="LGL70" s="169"/>
      <c r="LGM70" s="169"/>
      <c r="LGN70" s="169"/>
      <c r="LGO70" s="169"/>
      <c r="LGP70" s="169"/>
      <c r="LGQ70" s="169"/>
      <c r="LGR70" s="169"/>
      <c r="LGS70" s="169"/>
      <c r="LGT70" s="169"/>
      <c r="LGU70" s="169"/>
      <c r="LGV70" s="169"/>
      <c r="LGW70" s="169"/>
      <c r="LGX70" s="169"/>
      <c r="LGY70" s="169"/>
      <c r="LGZ70" s="169"/>
      <c r="LHA70" s="169"/>
      <c r="LHB70" s="169"/>
      <c r="LHC70" s="169"/>
      <c r="LHD70" s="169"/>
      <c r="LHE70" s="169"/>
      <c r="LHF70" s="169"/>
      <c r="LHG70" s="169"/>
      <c r="LHH70" s="169"/>
      <c r="LHI70" s="169"/>
      <c r="LHJ70" s="169"/>
      <c r="LHK70" s="169"/>
      <c r="LHL70" s="169"/>
      <c r="LHM70" s="169"/>
      <c r="LHN70" s="169"/>
      <c r="LHO70" s="169"/>
      <c r="LHP70" s="169"/>
      <c r="LHQ70" s="169"/>
      <c r="LHR70" s="169"/>
      <c r="LHS70" s="169"/>
      <c r="LHT70" s="169"/>
      <c r="LHU70" s="169"/>
      <c r="LHV70" s="169"/>
      <c r="LHW70" s="169"/>
      <c r="LHX70" s="169"/>
      <c r="LHY70" s="169"/>
      <c r="LHZ70" s="169"/>
      <c r="LIA70" s="169"/>
      <c r="LIB70" s="169"/>
      <c r="LIC70" s="169"/>
      <c r="LID70" s="169"/>
      <c r="LIE70" s="169"/>
      <c r="LIF70" s="169"/>
      <c r="LIG70" s="169"/>
      <c r="LIH70" s="169"/>
      <c r="LII70" s="169"/>
      <c r="LIJ70" s="169"/>
      <c r="LIK70" s="169"/>
      <c r="LIL70" s="169"/>
      <c r="LIM70" s="169"/>
      <c r="LIN70" s="169"/>
      <c r="LIO70" s="169"/>
      <c r="LIP70" s="169"/>
      <c r="LIQ70" s="169"/>
      <c r="LIR70" s="169"/>
      <c r="LIS70" s="169"/>
      <c r="LIT70" s="169"/>
      <c r="LIU70" s="169"/>
      <c r="LIV70" s="169"/>
      <c r="LIW70" s="169"/>
      <c r="LIX70" s="169"/>
      <c r="LIY70" s="169"/>
      <c r="LIZ70" s="169"/>
      <c r="LJA70" s="169"/>
      <c r="LJB70" s="169"/>
      <c r="LJC70" s="169"/>
      <c r="LJD70" s="169"/>
      <c r="LJE70" s="169"/>
      <c r="LJF70" s="169"/>
      <c r="LJG70" s="169"/>
      <c r="LJH70" s="169"/>
      <c r="LJI70" s="169"/>
      <c r="LJJ70" s="169"/>
      <c r="LJK70" s="169"/>
      <c r="LJL70" s="169"/>
      <c r="LJM70" s="169"/>
      <c r="LJN70" s="169"/>
      <c r="LJO70" s="169"/>
      <c r="LJP70" s="169"/>
      <c r="LJQ70" s="169"/>
      <c r="LJR70" s="169"/>
      <c r="LJS70" s="169"/>
      <c r="LJT70" s="169"/>
      <c r="LJU70" s="169"/>
      <c r="LJV70" s="169"/>
      <c r="LJW70" s="169"/>
      <c r="LJX70" s="169"/>
      <c r="LJY70" s="169"/>
      <c r="LJZ70" s="169"/>
      <c r="LKA70" s="169"/>
      <c r="LKB70" s="169"/>
      <c r="LKC70" s="169"/>
      <c r="LKD70" s="169"/>
      <c r="LKE70" s="169"/>
      <c r="LKF70" s="169"/>
      <c r="LKG70" s="169"/>
      <c r="LKH70" s="169"/>
      <c r="LKI70" s="169"/>
      <c r="LKJ70" s="169"/>
      <c r="LKK70" s="169"/>
      <c r="LKL70" s="169"/>
      <c r="LKM70" s="169"/>
      <c r="LKN70" s="169"/>
      <c r="LKO70" s="169"/>
      <c r="LKP70" s="169"/>
      <c r="LKQ70" s="169"/>
      <c r="LKR70" s="169"/>
      <c r="LKS70" s="169"/>
      <c r="LKT70" s="169"/>
      <c r="LKU70" s="169"/>
      <c r="LKV70" s="169"/>
      <c r="LKW70" s="169"/>
      <c r="LKX70" s="169"/>
      <c r="LKY70" s="169"/>
      <c r="LKZ70" s="169"/>
      <c r="LLA70" s="169"/>
      <c r="LLB70" s="169"/>
      <c r="LLC70" s="169"/>
      <c r="LLD70" s="169"/>
      <c r="LLE70" s="169"/>
      <c r="LLF70" s="169"/>
      <c r="LLG70" s="169"/>
      <c r="LLH70" s="169"/>
      <c r="LLI70" s="169"/>
      <c r="LLJ70" s="169"/>
      <c r="LLK70" s="169"/>
      <c r="LLL70" s="169"/>
      <c r="LLM70" s="169"/>
      <c r="LLN70" s="169"/>
      <c r="LLO70" s="169"/>
      <c r="LLP70" s="169"/>
      <c r="LLQ70" s="169"/>
      <c r="LLR70" s="169"/>
      <c r="LLS70" s="169"/>
      <c r="LLT70" s="169"/>
      <c r="LLU70" s="169"/>
      <c r="LLV70" s="169"/>
      <c r="LLW70" s="169"/>
      <c r="LLX70" s="169"/>
      <c r="LLY70" s="169"/>
      <c r="LLZ70" s="169"/>
      <c r="LMA70" s="169"/>
      <c r="LMB70" s="169"/>
      <c r="LMC70" s="169"/>
      <c r="LMD70" s="169"/>
      <c r="LME70" s="169"/>
      <c r="LMF70" s="169"/>
      <c r="LMG70" s="169"/>
      <c r="LMH70" s="169"/>
      <c r="LMI70" s="169"/>
      <c r="LMJ70" s="169"/>
      <c r="LMK70" s="169"/>
      <c r="LML70" s="169"/>
      <c r="LMM70" s="169"/>
      <c r="LMN70" s="169"/>
      <c r="LMO70" s="169"/>
      <c r="LMP70" s="169"/>
      <c r="LMQ70" s="169"/>
      <c r="LMR70" s="169"/>
      <c r="LMS70" s="169"/>
      <c r="LMT70" s="169"/>
      <c r="LMU70" s="169"/>
      <c r="LMV70" s="169"/>
      <c r="LMW70" s="169"/>
      <c r="LMX70" s="169"/>
      <c r="LMY70" s="169"/>
      <c r="LMZ70" s="169"/>
      <c r="LNA70" s="169"/>
      <c r="LNB70" s="169"/>
      <c r="LNC70" s="169"/>
      <c r="LND70" s="169"/>
      <c r="LNE70" s="169"/>
      <c r="LNF70" s="169"/>
      <c r="LNG70" s="169"/>
      <c r="LNH70" s="169"/>
      <c r="LNI70" s="169"/>
      <c r="LNJ70" s="169"/>
      <c r="LNK70" s="169"/>
      <c r="LNL70" s="169"/>
      <c r="LNM70" s="169"/>
      <c r="LNN70" s="169"/>
      <c r="LNO70" s="169"/>
      <c r="LNP70" s="169"/>
      <c r="LNQ70" s="169"/>
      <c r="LNR70" s="169"/>
      <c r="LNS70" s="169"/>
      <c r="LNT70" s="169"/>
      <c r="LNU70" s="169"/>
      <c r="LNV70" s="169"/>
      <c r="LNW70" s="169"/>
      <c r="LNX70" s="169"/>
      <c r="LNY70" s="169"/>
      <c r="LNZ70" s="169"/>
      <c r="LOA70" s="169"/>
      <c r="LOB70" s="169"/>
      <c r="LOC70" s="169"/>
      <c r="LOD70" s="169"/>
      <c r="LOE70" s="169"/>
      <c r="LOF70" s="169"/>
      <c r="LOG70" s="169"/>
      <c r="LOH70" s="169"/>
      <c r="LOI70" s="169"/>
      <c r="LOJ70" s="169"/>
      <c r="LOK70" s="169"/>
      <c r="LOL70" s="169"/>
      <c r="LOM70" s="169"/>
      <c r="LON70" s="169"/>
      <c r="LOO70" s="169"/>
      <c r="LOP70" s="169"/>
      <c r="LOQ70" s="169"/>
      <c r="LOR70" s="169"/>
      <c r="LOS70" s="169"/>
      <c r="LOT70" s="169"/>
      <c r="LOU70" s="169"/>
      <c r="LOV70" s="169"/>
      <c r="LOW70" s="169"/>
      <c r="LOX70" s="169"/>
      <c r="LOY70" s="169"/>
      <c r="LOZ70" s="169"/>
      <c r="LPA70" s="169"/>
      <c r="LPB70" s="169"/>
      <c r="LPC70" s="169"/>
      <c r="LPD70" s="169"/>
      <c r="LPE70" s="169"/>
      <c r="LPF70" s="169"/>
      <c r="LPG70" s="169"/>
      <c r="LPH70" s="169"/>
      <c r="LPI70" s="169"/>
      <c r="LPJ70" s="169"/>
      <c r="LPK70" s="169"/>
      <c r="LPL70" s="169"/>
      <c r="LPM70" s="169"/>
      <c r="LPN70" s="169"/>
      <c r="LPO70" s="169"/>
      <c r="LPP70" s="169"/>
      <c r="LPQ70" s="169"/>
      <c r="LPR70" s="169"/>
      <c r="LPS70" s="169"/>
      <c r="LPT70" s="169"/>
      <c r="LPU70" s="169"/>
      <c r="LPV70" s="169"/>
      <c r="LPW70" s="169"/>
      <c r="LPX70" s="169"/>
      <c r="LPY70" s="169"/>
      <c r="LPZ70" s="169"/>
      <c r="LQA70" s="169"/>
      <c r="LQB70" s="169"/>
      <c r="LQC70" s="169"/>
      <c r="LQD70" s="169"/>
      <c r="LQE70" s="169"/>
      <c r="LQF70" s="169"/>
      <c r="LQG70" s="169"/>
      <c r="LQH70" s="169"/>
      <c r="LQI70" s="169"/>
      <c r="LQJ70" s="169"/>
      <c r="LQK70" s="169"/>
      <c r="LQL70" s="169"/>
      <c r="LQM70" s="169"/>
      <c r="LQN70" s="169"/>
      <c r="LQO70" s="169"/>
      <c r="LQP70" s="169"/>
      <c r="LQQ70" s="169"/>
      <c r="LQR70" s="169"/>
      <c r="LQS70" s="169"/>
      <c r="LQT70" s="169"/>
      <c r="LQU70" s="169"/>
      <c r="LQV70" s="169"/>
      <c r="LQW70" s="169"/>
      <c r="LQX70" s="169"/>
      <c r="LQY70" s="169"/>
      <c r="LQZ70" s="169"/>
      <c r="LRA70" s="169"/>
      <c r="LRB70" s="169"/>
      <c r="LRC70" s="169"/>
      <c r="LRD70" s="169"/>
      <c r="LRE70" s="169"/>
      <c r="LRF70" s="169"/>
      <c r="LRG70" s="169"/>
      <c r="LRH70" s="169"/>
      <c r="LRI70" s="169"/>
      <c r="LRJ70" s="169"/>
      <c r="LRK70" s="169"/>
      <c r="LRL70" s="169"/>
      <c r="LRM70" s="169"/>
      <c r="LRN70" s="169"/>
      <c r="LRO70" s="169"/>
      <c r="LRP70" s="169"/>
      <c r="LRQ70" s="169"/>
      <c r="LRR70" s="169"/>
      <c r="LRS70" s="169"/>
      <c r="LRT70" s="169"/>
      <c r="LRU70" s="169"/>
      <c r="LRV70" s="169"/>
      <c r="LRW70" s="169"/>
      <c r="LRX70" s="169"/>
      <c r="LRY70" s="169"/>
      <c r="LRZ70" s="169"/>
      <c r="LSA70" s="169"/>
      <c r="LSB70" s="169"/>
      <c r="LSC70" s="169"/>
      <c r="LSD70" s="169"/>
      <c r="LSE70" s="169"/>
      <c r="LSF70" s="169"/>
      <c r="LSG70" s="169"/>
      <c r="LSH70" s="169"/>
      <c r="LSI70" s="169"/>
      <c r="LSJ70" s="169"/>
      <c r="LSK70" s="169"/>
      <c r="LSL70" s="169"/>
      <c r="LSM70" s="169"/>
      <c r="LSN70" s="169"/>
      <c r="LSO70" s="169"/>
      <c r="LSP70" s="169"/>
      <c r="LSQ70" s="169"/>
      <c r="LSR70" s="169"/>
      <c r="LSS70" s="169"/>
      <c r="LST70" s="169"/>
      <c r="LSU70" s="169"/>
      <c r="LSV70" s="169"/>
      <c r="LSW70" s="169"/>
      <c r="LSX70" s="169"/>
      <c r="LSY70" s="169"/>
      <c r="LSZ70" s="169"/>
      <c r="LTA70" s="169"/>
      <c r="LTB70" s="169"/>
      <c r="LTC70" s="169"/>
      <c r="LTD70" s="169"/>
      <c r="LTE70" s="169"/>
      <c r="LTF70" s="169"/>
      <c r="LTG70" s="169"/>
      <c r="LTH70" s="169"/>
      <c r="LTI70" s="169"/>
      <c r="LTJ70" s="169"/>
      <c r="LTK70" s="169"/>
      <c r="LTL70" s="169"/>
      <c r="LTM70" s="169"/>
      <c r="LTN70" s="169"/>
      <c r="LTO70" s="169"/>
      <c r="LTP70" s="169"/>
      <c r="LTQ70" s="169"/>
      <c r="LTR70" s="169"/>
      <c r="LTS70" s="169"/>
      <c r="LTT70" s="169"/>
      <c r="LTU70" s="169"/>
      <c r="LTV70" s="169"/>
      <c r="LTW70" s="169"/>
      <c r="LTX70" s="169"/>
      <c r="LTY70" s="169"/>
      <c r="LTZ70" s="169"/>
      <c r="LUA70" s="169"/>
      <c r="LUB70" s="169"/>
      <c r="LUC70" s="169"/>
      <c r="LUD70" s="169"/>
      <c r="LUE70" s="169"/>
      <c r="LUF70" s="169"/>
      <c r="LUG70" s="169"/>
      <c r="LUH70" s="169"/>
      <c r="LUI70" s="169"/>
      <c r="LUJ70" s="169"/>
      <c r="LUK70" s="169"/>
      <c r="LUL70" s="169"/>
      <c r="LUM70" s="169"/>
      <c r="LUN70" s="169"/>
      <c r="LUO70" s="169"/>
      <c r="LUP70" s="169"/>
      <c r="LUQ70" s="169"/>
      <c r="LUR70" s="169"/>
      <c r="LUS70" s="169"/>
      <c r="LUT70" s="169"/>
      <c r="LUU70" s="169"/>
      <c r="LUV70" s="169"/>
      <c r="LUW70" s="169"/>
      <c r="LUX70" s="169"/>
      <c r="LUY70" s="169"/>
      <c r="LUZ70" s="169"/>
      <c r="LVA70" s="169"/>
      <c r="LVB70" s="169"/>
      <c r="LVC70" s="169"/>
      <c r="LVD70" s="169"/>
      <c r="LVE70" s="169"/>
      <c r="LVF70" s="169"/>
      <c r="LVG70" s="169"/>
      <c r="LVH70" s="169"/>
      <c r="LVI70" s="169"/>
      <c r="LVJ70" s="169"/>
      <c r="LVK70" s="169"/>
      <c r="LVL70" s="169"/>
      <c r="LVM70" s="169"/>
      <c r="LVN70" s="169"/>
      <c r="LVO70" s="169"/>
      <c r="LVP70" s="169"/>
      <c r="LVQ70" s="169"/>
      <c r="LVR70" s="169"/>
      <c r="LVS70" s="169"/>
      <c r="LVT70" s="169"/>
      <c r="LVU70" s="169"/>
      <c r="LVV70" s="169"/>
      <c r="LVW70" s="169"/>
      <c r="LVX70" s="169"/>
      <c r="LVY70" s="169"/>
      <c r="LVZ70" s="169"/>
      <c r="LWA70" s="169"/>
      <c r="LWB70" s="169"/>
      <c r="LWC70" s="169"/>
      <c r="LWD70" s="169"/>
      <c r="LWE70" s="169"/>
      <c r="LWF70" s="169"/>
      <c r="LWG70" s="169"/>
      <c r="LWH70" s="169"/>
      <c r="LWI70" s="169"/>
      <c r="LWJ70" s="169"/>
      <c r="LWK70" s="169"/>
      <c r="LWL70" s="169"/>
      <c r="LWM70" s="169"/>
      <c r="LWN70" s="169"/>
      <c r="LWO70" s="169"/>
      <c r="LWP70" s="169"/>
      <c r="LWQ70" s="169"/>
      <c r="LWR70" s="169"/>
      <c r="LWS70" s="169"/>
      <c r="LWT70" s="169"/>
      <c r="LWU70" s="169"/>
      <c r="LWV70" s="169"/>
      <c r="LWW70" s="169"/>
      <c r="LWX70" s="169"/>
      <c r="LWY70" s="169"/>
      <c r="LWZ70" s="169"/>
      <c r="LXA70" s="169"/>
      <c r="LXB70" s="169"/>
      <c r="LXC70" s="169"/>
      <c r="LXD70" s="169"/>
      <c r="LXE70" s="169"/>
      <c r="LXF70" s="169"/>
      <c r="LXG70" s="169"/>
      <c r="LXH70" s="169"/>
      <c r="LXI70" s="169"/>
      <c r="LXJ70" s="169"/>
      <c r="LXK70" s="169"/>
      <c r="LXL70" s="169"/>
      <c r="LXM70" s="169"/>
      <c r="LXN70" s="169"/>
      <c r="LXO70" s="169"/>
      <c r="LXP70" s="169"/>
      <c r="LXQ70" s="169"/>
      <c r="LXR70" s="169"/>
      <c r="LXS70" s="169"/>
      <c r="LXT70" s="169"/>
      <c r="LXU70" s="169"/>
      <c r="LXV70" s="169"/>
      <c r="LXW70" s="169"/>
      <c r="LXX70" s="169"/>
      <c r="LXY70" s="169"/>
      <c r="LXZ70" s="169"/>
      <c r="LYA70" s="169"/>
      <c r="LYB70" s="169"/>
      <c r="LYC70" s="169"/>
      <c r="LYD70" s="169"/>
      <c r="LYE70" s="169"/>
      <c r="LYF70" s="169"/>
      <c r="LYG70" s="169"/>
      <c r="LYH70" s="169"/>
      <c r="LYI70" s="169"/>
      <c r="LYJ70" s="169"/>
      <c r="LYK70" s="169"/>
      <c r="LYL70" s="169"/>
      <c r="LYM70" s="169"/>
      <c r="LYN70" s="169"/>
      <c r="LYO70" s="169"/>
      <c r="LYP70" s="169"/>
      <c r="LYQ70" s="169"/>
      <c r="LYR70" s="169"/>
      <c r="LYS70" s="169"/>
      <c r="LYT70" s="169"/>
      <c r="LYU70" s="169"/>
      <c r="LYV70" s="169"/>
      <c r="LYW70" s="169"/>
      <c r="LYX70" s="169"/>
      <c r="LYY70" s="169"/>
      <c r="LYZ70" s="169"/>
      <c r="LZA70" s="169"/>
      <c r="LZB70" s="169"/>
      <c r="LZC70" s="169"/>
      <c r="LZD70" s="169"/>
      <c r="LZE70" s="169"/>
      <c r="LZF70" s="169"/>
      <c r="LZG70" s="169"/>
      <c r="LZH70" s="169"/>
      <c r="LZI70" s="169"/>
      <c r="LZJ70" s="169"/>
      <c r="LZK70" s="169"/>
      <c r="LZL70" s="169"/>
      <c r="LZM70" s="169"/>
      <c r="LZN70" s="169"/>
      <c r="LZO70" s="169"/>
      <c r="LZP70" s="169"/>
      <c r="LZQ70" s="169"/>
      <c r="LZR70" s="169"/>
      <c r="LZS70" s="169"/>
      <c r="LZT70" s="169"/>
      <c r="LZU70" s="169"/>
      <c r="LZV70" s="169"/>
      <c r="LZW70" s="169"/>
      <c r="LZX70" s="169"/>
      <c r="LZY70" s="169"/>
      <c r="LZZ70" s="169"/>
      <c r="MAA70" s="169"/>
      <c r="MAB70" s="169"/>
      <c r="MAC70" s="169"/>
      <c r="MAD70" s="169"/>
      <c r="MAE70" s="169"/>
      <c r="MAF70" s="169"/>
      <c r="MAG70" s="169"/>
      <c r="MAH70" s="169"/>
      <c r="MAI70" s="169"/>
      <c r="MAJ70" s="169"/>
      <c r="MAK70" s="169"/>
      <c r="MAL70" s="169"/>
      <c r="MAM70" s="169"/>
      <c r="MAN70" s="169"/>
      <c r="MAO70" s="169"/>
      <c r="MAP70" s="169"/>
      <c r="MAQ70" s="169"/>
      <c r="MAR70" s="169"/>
      <c r="MAS70" s="169"/>
      <c r="MAT70" s="169"/>
      <c r="MAU70" s="169"/>
      <c r="MAV70" s="169"/>
      <c r="MAW70" s="169"/>
      <c r="MAX70" s="169"/>
      <c r="MAY70" s="169"/>
      <c r="MAZ70" s="169"/>
      <c r="MBA70" s="169"/>
      <c r="MBB70" s="169"/>
      <c r="MBC70" s="169"/>
      <c r="MBD70" s="169"/>
      <c r="MBE70" s="169"/>
      <c r="MBF70" s="169"/>
      <c r="MBG70" s="169"/>
      <c r="MBH70" s="169"/>
      <c r="MBI70" s="169"/>
      <c r="MBJ70" s="169"/>
      <c r="MBK70" s="169"/>
      <c r="MBL70" s="169"/>
      <c r="MBM70" s="169"/>
      <c r="MBN70" s="169"/>
      <c r="MBO70" s="169"/>
      <c r="MBP70" s="169"/>
      <c r="MBQ70" s="169"/>
      <c r="MBR70" s="169"/>
      <c r="MBS70" s="169"/>
      <c r="MBT70" s="169"/>
      <c r="MBU70" s="169"/>
      <c r="MBV70" s="169"/>
      <c r="MBW70" s="169"/>
      <c r="MBX70" s="169"/>
      <c r="MBY70" s="169"/>
      <c r="MBZ70" s="169"/>
      <c r="MCA70" s="169"/>
      <c r="MCB70" s="169"/>
      <c r="MCC70" s="169"/>
      <c r="MCD70" s="169"/>
      <c r="MCE70" s="169"/>
      <c r="MCF70" s="169"/>
      <c r="MCG70" s="169"/>
      <c r="MCH70" s="169"/>
      <c r="MCI70" s="169"/>
      <c r="MCJ70" s="169"/>
      <c r="MCK70" s="169"/>
      <c r="MCL70" s="169"/>
      <c r="MCM70" s="169"/>
      <c r="MCN70" s="169"/>
      <c r="MCO70" s="169"/>
      <c r="MCP70" s="169"/>
      <c r="MCQ70" s="169"/>
      <c r="MCR70" s="169"/>
      <c r="MCS70" s="169"/>
      <c r="MCT70" s="169"/>
      <c r="MCU70" s="169"/>
      <c r="MCV70" s="169"/>
      <c r="MCW70" s="169"/>
      <c r="MCX70" s="169"/>
      <c r="MCY70" s="169"/>
      <c r="MCZ70" s="169"/>
      <c r="MDA70" s="169"/>
      <c r="MDB70" s="169"/>
      <c r="MDC70" s="169"/>
      <c r="MDD70" s="169"/>
      <c r="MDE70" s="169"/>
      <c r="MDF70" s="169"/>
      <c r="MDG70" s="169"/>
      <c r="MDH70" s="169"/>
      <c r="MDI70" s="169"/>
      <c r="MDJ70" s="169"/>
      <c r="MDK70" s="169"/>
      <c r="MDL70" s="169"/>
      <c r="MDM70" s="169"/>
      <c r="MDN70" s="169"/>
      <c r="MDO70" s="169"/>
      <c r="MDP70" s="169"/>
      <c r="MDQ70" s="169"/>
      <c r="MDR70" s="169"/>
      <c r="MDS70" s="169"/>
      <c r="MDT70" s="169"/>
      <c r="MDU70" s="169"/>
      <c r="MDV70" s="169"/>
      <c r="MDW70" s="169"/>
      <c r="MDX70" s="169"/>
      <c r="MDY70" s="169"/>
      <c r="MDZ70" s="169"/>
      <c r="MEA70" s="169"/>
      <c r="MEB70" s="169"/>
      <c r="MEC70" s="169"/>
      <c r="MED70" s="169"/>
      <c r="MEE70" s="169"/>
      <c r="MEF70" s="169"/>
      <c r="MEG70" s="169"/>
      <c r="MEH70" s="169"/>
      <c r="MEI70" s="169"/>
      <c r="MEJ70" s="169"/>
      <c r="MEK70" s="169"/>
      <c r="MEL70" s="169"/>
      <c r="MEM70" s="169"/>
      <c r="MEN70" s="169"/>
      <c r="MEO70" s="169"/>
      <c r="MEP70" s="169"/>
      <c r="MEQ70" s="169"/>
      <c r="MER70" s="169"/>
      <c r="MES70" s="169"/>
      <c r="MET70" s="169"/>
      <c r="MEU70" s="169"/>
      <c r="MEV70" s="169"/>
      <c r="MEW70" s="169"/>
      <c r="MEX70" s="169"/>
      <c r="MEY70" s="169"/>
      <c r="MEZ70" s="169"/>
      <c r="MFA70" s="169"/>
      <c r="MFB70" s="169"/>
      <c r="MFC70" s="169"/>
      <c r="MFD70" s="169"/>
      <c r="MFE70" s="169"/>
      <c r="MFF70" s="169"/>
      <c r="MFG70" s="169"/>
      <c r="MFH70" s="169"/>
      <c r="MFI70" s="169"/>
      <c r="MFJ70" s="169"/>
      <c r="MFK70" s="169"/>
      <c r="MFL70" s="169"/>
      <c r="MFM70" s="169"/>
      <c r="MFN70" s="169"/>
      <c r="MFO70" s="169"/>
      <c r="MFP70" s="169"/>
      <c r="MFQ70" s="169"/>
      <c r="MFR70" s="169"/>
      <c r="MFS70" s="169"/>
      <c r="MFT70" s="169"/>
      <c r="MFU70" s="169"/>
      <c r="MFV70" s="169"/>
      <c r="MFW70" s="169"/>
      <c r="MFX70" s="169"/>
      <c r="MFY70" s="169"/>
      <c r="MFZ70" s="169"/>
      <c r="MGA70" s="169"/>
      <c r="MGB70" s="169"/>
      <c r="MGC70" s="169"/>
      <c r="MGD70" s="169"/>
      <c r="MGE70" s="169"/>
      <c r="MGF70" s="169"/>
      <c r="MGG70" s="169"/>
      <c r="MGH70" s="169"/>
      <c r="MGI70" s="169"/>
      <c r="MGJ70" s="169"/>
      <c r="MGK70" s="169"/>
      <c r="MGL70" s="169"/>
      <c r="MGM70" s="169"/>
      <c r="MGN70" s="169"/>
      <c r="MGO70" s="169"/>
      <c r="MGP70" s="169"/>
      <c r="MGQ70" s="169"/>
      <c r="MGR70" s="169"/>
      <c r="MGS70" s="169"/>
      <c r="MGT70" s="169"/>
      <c r="MGU70" s="169"/>
      <c r="MGV70" s="169"/>
      <c r="MGW70" s="169"/>
      <c r="MGX70" s="169"/>
      <c r="MGY70" s="169"/>
      <c r="MGZ70" s="169"/>
      <c r="MHA70" s="169"/>
      <c r="MHB70" s="169"/>
      <c r="MHC70" s="169"/>
      <c r="MHD70" s="169"/>
      <c r="MHE70" s="169"/>
      <c r="MHF70" s="169"/>
      <c r="MHG70" s="169"/>
      <c r="MHH70" s="169"/>
      <c r="MHI70" s="169"/>
      <c r="MHJ70" s="169"/>
      <c r="MHK70" s="169"/>
      <c r="MHL70" s="169"/>
      <c r="MHM70" s="169"/>
      <c r="MHN70" s="169"/>
      <c r="MHO70" s="169"/>
      <c r="MHP70" s="169"/>
      <c r="MHQ70" s="169"/>
      <c r="MHR70" s="169"/>
      <c r="MHS70" s="169"/>
      <c r="MHT70" s="169"/>
      <c r="MHU70" s="169"/>
      <c r="MHV70" s="169"/>
      <c r="MHW70" s="169"/>
      <c r="MHX70" s="169"/>
      <c r="MHY70" s="169"/>
      <c r="MHZ70" s="169"/>
      <c r="MIA70" s="169"/>
      <c r="MIB70" s="169"/>
      <c r="MIC70" s="169"/>
      <c r="MID70" s="169"/>
      <c r="MIE70" s="169"/>
      <c r="MIF70" s="169"/>
      <c r="MIG70" s="169"/>
      <c r="MIH70" s="169"/>
      <c r="MII70" s="169"/>
      <c r="MIJ70" s="169"/>
      <c r="MIK70" s="169"/>
      <c r="MIL70" s="169"/>
      <c r="MIM70" s="169"/>
      <c r="MIN70" s="169"/>
      <c r="MIO70" s="169"/>
      <c r="MIP70" s="169"/>
      <c r="MIQ70" s="169"/>
      <c r="MIR70" s="169"/>
      <c r="MIS70" s="169"/>
      <c r="MIT70" s="169"/>
      <c r="MIU70" s="169"/>
      <c r="MIV70" s="169"/>
      <c r="MIW70" s="169"/>
      <c r="MIX70" s="169"/>
      <c r="MIY70" s="169"/>
      <c r="MIZ70" s="169"/>
      <c r="MJA70" s="169"/>
      <c r="MJB70" s="169"/>
      <c r="MJC70" s="169"/>
      <c r="MJD70" s="169"/>
      <c r="MJE70" s="169"/>
      <c r="MJF70" s="169"/>
      <c r="MJG70" s="169"/>
      <c r="MJH70" s="169"/>
      <c r="MJI70" s="169"/>
      <c r="MJJ70" s="169"/>
      <c r="MJK70" s="169"/>
      <c r="MJL70" s="169"/>
      <c r="MJM70" s="169"/>
      <c r="MJN70" s="169"/>
      <c r="MJO70" s="169"/>
      <c r="MJP70" s="169"/>
      <c r="MJQ70" s="169"/>
      <c r="MJR70" s="169"/>
      <c r="MJS70" s="169"/>
      <c r="MJT70" s="169"/>
      <c r="MJU70" s="169"/>
      <c r="MJV70" s="169"/>
      <c r="MJW70" s="169"/>
      <c r="MJX70" s="169"/>
      <c r="MJY70" s="169"/>
      <c r="MJZ70" s="169"/>
      <c r="MKA70" s="169"/>
      <c r="MKB70" s="169"/>
      <c r="MKC70" s="169"/>
      <c r="MKD70" s="169"/>
      <c r="MKE70" s="169"/>
      <c r="MKF70" s="169"/>
      <c r="MKG70" s="169"/>
      <c r="MKH70" s="169"/>
      <c r="MKI70" s="169"/>
      <c r="MKJ70" s="169"/>
      <c r="MKK70" s="169"/>
      <c r="MKL70" s="169"/>
      <c r="MKM70" s="169"/>
      <c r="MKN70" s="169"/>
      <c r="MKO70" s="169"/>
      <c r="MKP70" s="169"/>
      <c r="MKQ70" s="169"/>
      <c r="MKR70" s="169"/>
      <c r="MKS70" s="169"/>
      <c r="MKT70" s="169"/>
      <c r="MKU70" s="169"/>
      <c r="MKV70" s="169"/>
      <c r="MKW70" s="169"/>
      <c r="MKX70" s="169"/>
      <c r="MKY70" s="169"/>
      <c r="MKZ70" s="169"/>
      <c r="MLA70" s="169"/>
      <c r="MLB70" s="169"/>
      <c r="MLC70" s="169"/>
      <c r="MLD70" s="169"/>
      <c r="MLE70" s="169"/>
      <c r="MLF70" s="169"/>
      <c r="MLG70" s="169"/>
      <c r="MLH70" s="169"/>
      <c r="MLI70" s="169"/>
      <c r="MLJ70" s="169"/>
      <c r="MLK70" s="169"/>
      <c r="MLL70" s="169"/>
      <c r="MLM70" s="169"/>
      <c r="MLN70" s="169"/>
      <c r="MLO70" s="169"/>
      <c r="MLP70" s="169"/>
      <c r="MLQ70" s="169"/>
      <c r="MLR70" s="169"/>
      <c r="MLS70" s="169"/>
      <c r="MLT70" s="169"/>
      <c r="MLU70" s="169"/>
      <c r="MLV70" s="169"/>
      <c r="MLW70" s="169"/>
      <c r="MLX70" s="169"/>
      <c r="MLY70" s="169"/>
      <c r="MLZ70" s="169"/>
      <c r="MMA70" s="169"/>
      <c r="MMB70" s="169"/>
      <c r="MMC70" s="169"/>
      <c r="MMD70" s="169"/>
      <c r="MME70" s="169"/>
      <c r="MMF70" s="169"/>
      <c r="MMG70" s="169"/>
      <c r="MMH70" s="169"/>
      <c r="MMI70" s="169"/>
      <c r="MMJ70" s="169"/>
      <c r="MMK70" s="169"/>
      <c r="MML70" s="169"/>
      <c r="MMM70" s="169"/>
      <c r="MMN70" s="169"/>
      <c r="MMO70" s="169"/>
      <c r="MMP70" s="169"/>
      <c r="MMQ70" s="169"/>
      <c r="MMR70" s="169"/>
      <c r="MMS70" s="169"/>
      <c r="MMT70" s="169"/>
      <c r="MMU70" s="169"/>
      <c r="MMV70" s="169"/>
      <c r="MMW70" s="169"/>
      <c r="MMX70" s="169"/>
      <c r="MMY70" s="169"/>
      <c r="MMZ70" s="169"/>
      <c r="MNA70" s="169"/>
      <c r="MNB70" s="169"/>
      <c r="MNC70" s="169"/>
      <c r="MND70" s="169"/>
      <c r="MNE70" s="169"/>
      <c r="MNF70" s="169"/>
      <c r="MNG70" s="169"/>
      <c r="MNH70" s="169"/>
      <c r="MNI70" s="169"/>
      <c r="MNJ70" s="169"/>
      <c r="MNK70" s="169"/>
      <c r="MNL70" s="169"/>
      <c r="MNM70" s="169"/>
      <c r="MNN70" s="169"/>
      <c r="MNO70" s="169"/>
      <c r="MNP70" s="169"/>
      <c r="MNQ70" s="169"/>
      <c r="MNR70" s="169"/>
      <c r="MNS70" s="169"/>
      <c r="MNT70" s="169"/>
      <c r="MNU70" s="169"/>
      <c r="MNV70" s="169"/>
      <c r="MNW70" s="169"/>
      <c r="MNX70" s="169"/>
      <c r="MNY70" s="169"/>
      <c r="MNZ70" s="169"/>
      <c r="MOA70" s="169"/>
      <c r="MOB70" s="169"/>
      <c r="MOC70" s="169"/>
      <c r="MOD70" s="169"/>
      <c r="MOE70" s="169"/>
      <c r="MOF70" s="169"/>
      <c r="MOG70" s="169"/>
      <c r="MOH70" s="169"/>
      <c r="MOI70" s="169"/>
      <c r="MOJ70" s="169"/>
      <c r="MOK70" s="169"/>
      <c r="MOL70" s="169"/>
      <c r="MOM70" s="169"/>
      <c r="MON70" s="169"/>
      <c r="MOO70" s="169"/>
      <c r="MOP70" s="169"/>
      <c r="MOQ70" s="169"/>
      <c r="MOR70" s="169"/>
      <c r="MOS70" s="169"/>
      <c r="MOT70" s="169"/>
      <c r="MOU70" s="169"/>
      <c r="MOV70" s="169"/>
      <c r="MOW70" s="169"/>
      <c r="MOX70" s="169"/>
      <c r="MOY70" s="169"/>
      <c r="MOZ70" s="169"/>
      <c r="MPA70" s="169"/>
      <c r="MPB70" s="169"/>
      <c r="MPC70" s="169"/>
      <c r="MPD70" s="169"/>
      <c r="MPE70" s="169"/>
      <c r="MPF70" s="169"/>
      <c r="MPG70" s="169"/>
      <c r="MPH70" s="169"/>
      <c r="MPI70" s="169"/>
      <c r="MPJ70" s="169"/>
      <c r="MPK70" s="169"/>
      <c r="MPL70" s="169"/>
      <c r="MPM70" s="169"/>
      <c r="MPN70" s="169"/>
      <c r="MPO70" s="169"/>
      <c r="MPP70" s="169"/>
      <c r="MPQ70" s="169"/>
      <c r="MPR70" s="169"/>
      <c r="MPS70" s="169"/>
      <c r="MPT70" s="169"/>
      <c r="MPU70" s="169"/>
      <c r="MPV70" s="169"/>
      <c r="MPW70" s="169"/>
      <c r="MPX70" s="169"/>
      <c r="MPY70" s="169"/>
      <c r="MPZ70" s="169"/>
      <c r="MQA70" s="169"/>
      <c r="MQB70" s="169"/>
      <c r="MQC70" s="169"/>
      <c r="MQD70" s="169"/>
      <c r="MQE70" s="169"/>
      <c r="MQF70" s="169"/>
      <c r="MQG70" s="169"/>
      <c r="MQH70" s="169"/>
      <c r="MQI70" s="169"/>
      <c r="MQJ70" s="169"/>
      <c r="MQK70" s="169"/>
      <c r="MQL70" s="169"/>
      <c r="MQM70" s="169"/>
      <c r="MQN70" s="169"/>
      <c r="MQO70" s="169"/>
      <c r="MQP70" s="169"/>
      <c r="MQQ70" s="169"/>
      <c r="MQR70" s="169"/>
      <c r="MQS70" s="169"/>
      <c r="MQT70" s="169"/>
      <c r="MQU70" s="169"/>
      <c r="MQV70" s="169"/>
      <c r="MQW70" s="169"/>
      <c r="MQX70" s="169"/>
      <c r="MQY70" s="169"/>
      <c r="MQZ70" s="169"/>
      <c r="MRA70" s="169"/>
      <c r="MRB70" s="169"/>
      <c r="MRC70" s="169"/>
      <c r="MRD70" s="169"/>
      <c r="MRE70" s="169"/>
      <c r="MRF70" s="169"/>
      <c r="MRG70" s="169"/>
      <c r="MRH70" s="169"/>
      <c r="MRI70" s="169"/>
      <c r="MRJ70" s="169"/>
      <c r="MRK70" s="169"/>
      <c r="MRL70" s="169"/>
      <c r="MRM70" s="169"/>
      <c r="MRN70" s="169"/>
      <c r="MRO70" s="169"/>
      <c r="MRP70" s="169"/>
      <c r="MRQ70" s="169"/>
      <c r="MRR70" s="169"/>
      <c r="MRS70" s="169"/>
      <c r="MRT70" s="169"/>
      <c r="MRU70" s="169"/>
      <c r="MRV70" s="169"/>
      <c r="MRW70" s="169"/>
      <c r="MRX70" s="169"/>
      <c r="MRY70" s="169"/>
      <c r="MRZ70" s="169"/>
      <c r="MSA70" s="169"/>
      <c r="MSB70" s="169"/>
      <c r="MSC70" s="169"/>
      <c r="MSD70" s="169"/>
      <c r="MSE70" s="169"/>
      <c r="MSF70" s="169"/>
      <c r="MSG70" s="169"/>
      <c r="MSH70" s="169"/>
      <c r="MSI70" s="169"/>
      <c r="MSJ70" s="169"/>
      <c r="MSK70" s="169"/>
      <c r="MSL70" s="169"/>
      <c r="MSM70" s="169"/>
      <c r="MSN70" s="169"/>
      <c r="MSO70" s="169"/>
      <c r="MSP70" s="169"/>
      <c r="MSQ70" s="169"/>
      <c r="MSR70" s="169"/>
      <c r="MSS70" s="169"/>
      <c r="MST70" s="169"/>
      <c r="MSU70" s="169"/>
      <c r="MSV70" s="169"/>
      <c r="MSW70" s="169"/>
      <c r="MSX70" s="169"/>
      <c r="MSY70" s="169"/>
      <c r="MSZ70" s="169"/>
      <c r="MTA70" s="169"/>
      <c r="MTB70" s="169"/>
      <c r="MTC70" s="169"/>
      <c r="MTD70" s="169"/>
      <c r="MTE70" s="169"/>
      <c r="MTF70" s="169"/>
      <c r="MTG70" s="169"/>
      <c r="MTH70" s="169"/>
      <c r="MTI70" s="169"/>
      <c r="MTJ70" s="169"/>
      <c r="MTK70" s="169"/>
      <c r="MTL70" s="169"/>
      <c r="MTM70" s="169"/>
      <c r="MTN70" s="169"/>
      <c r="MTO70" s="169"/>
      <c r="MTP70" s="169"/>
      <c r="MTQ70" s="169"/>
      <c r="MTR70" s="169"/>
      <c r="MTS70" s="169"/>
      <c r="MTT70" s="169"/>
      <c r="MTU70" s="169"/>
      <c r="MTV70" s="169"/>
      <c r="MTW70" s="169"/>
      <c r="MTX70" s="169"/>
      <c r="MTY70" s="169"/>
      <c r="MTZ70" s="169"/>
      <c r="MUA70" s="169"/>
      <c r="MUB70" s="169"/>
      <c r="MUC70" s="169"/>
      <c r="MUD70" s="169"/>
      <c r="MUE70" s="169"/>
      <c r="MUF70" s="169"/>
      <c r="MUG70" s="169"/>
      <c r="MUH70" s="169"/>
      <c r="MUI70" s="169"/>
      <c r="MUJ70" s="169"/>
      <c r="MUK70" s="169"/>
      <c r="MUL70" s="169"/>
      <c r="MUM70" s="169"/>
      <c r="MUN70" s="169"/>
      <c r="MUO70" s="169"/>
      <c r="MUP70" s="169"/>
      <c r="MUQ70" s="169"/>
      <c r="MUR70" s="169"/>
      <c r="MUS70" s="169"/>
      <c r="MUT70" s="169"/>
      <c r="MUU70" s="169"/>
      <c r="MUV70" s="169"/>
      <c r="MUW70" s="169"/>
      <c r="MUX70" s="169"/>
      <c r="MUY70" s="169"/>
      <c r="MUZ70" s="169"/>
      <c r="MVA70" s="169"/>
      <c r="MVB70" s="169"/>
      <c r="MVC70" s="169"/>
      <c r="MVD70" s="169"/>
      <c r="MVE70" s="169"/>
      <c r="MVF70" s="169"/>
      <c r="MVG70" s="169"/>
      <c r="MVH70" s="169"/>
      <c r="MVI70" s="169"/>
      <c r="MVJ70" s="169"/>
      <c r="MVK70" s="169"/>
      <c r="MVL70" s="169"/>
      <c r="MVM70" s="169"/>
      <c r="MVN70" s="169"/>
      <c r="MVO70" s="169"/>
      <c r="MVP70" s="169"/>
      <c r="MVQ70" s="169"/>
      <c r="MVR70" s="169"/>
      <c r="MVS70" s="169"/>
      <c r="MVT70" s="169"/>
      <c r="MVU70" s="169"/>
      <c r="MVV70" s="169"/>
      <c r="MVW70" s="169"/>
      <c r="MVX70" s="169"/>
      <c r="MVY70" s="169"/>
      <c r="MVZ70" s="169"/>
      <c r="MWA70" s="169"/>
      <c r="MWB70" s="169"/>
      <c r="MWC70" s="169"/>
      <c r="MWD70" s="169"/>
      <c r="MWE70" s="169"/>
      <c r="MWF70" s="169"/>
      <c r="MWG70" s="169"/>
      <c r="MWH70" s="169"/>
      <c r="MWI70" s="169"/>
      <c r="MWJ70" s="169"/>
      <c r="MWK70" s="169"/>
      <c r="MWL70" s="169"/>
      <c r="MWM70" s="169"/>
      <c r="MWN70" s="169"/>
      <c r="MWO70" s="169"/>
      <c r="MWP70" s="169"/>
      <c r="MWQ70" s="169"/>
      <c r="MWR70" s="169"/>
      <c r="MWS70" s="169"/>
      <c r="MWT70" s="169"/>
      <c r="MWU70" s="169"/>
      <c r="MWV70" s="169"/>
      <c r="MWW70" s="169"/>
      <c r="MWX70" s="169"/>
      <c r="MWY70" s="169"/>
      <c r="MWZ70" s="169"/>
      <c r="MXA70" s="169"/>
      <c r="MXB70" s="169"/>
      <c r="MXC70" s="169"/>
      <c r="MXD70" s="169"/>
      <c r="MXE70" s="169"/>
      <c r="MXF70" s="169"/>
      <c r="MXG70" s="169"/>
      <c r="MXH70" s="169"/>
      <c r="MXI70" s="169"/>
      <c r="MXJ70" s="169"/>
      <c r="MXK70" s="169"/>
      <c r="MXL70" s="169"/>
      <c r="MXM70" s="169"/>
      <c r="MXN70" s="169"/>
      <c r="MXO70" s="169"/>
      <c r="MXP70" s="169"/>
      <c r="MXQ70" s="169"/>
      <c r="MXR70" s="169"/>
      <c r="MXS70" s="169"/>
      <c r="MXT70" s="169"/>
      <c r="MXU70" s="169"/>
      <c r="MXV70" s="169"/>
      <c r="MXW70" s="169"/>
      <c r="MXX70" s="169"/>
      <c r="MXY70" s="169"/>
      <c r="MXZ70" s="169"/>
      <c r="MYA70" s="169"/>
      <c r="MYB70" s="169"/>
      <c r="MYC70" s="169"/>
      <c r="MYD70" s="169"/>
      <c r="MYE70" s="169"/>
      <c r="MYF70" s="169"/>
      <c r="MYG70" s="169"/>
      <c r="MYH70" s="169"/>
      <c r="MYI70" s="169"/>
      <c r="MYJ70" s="169"/>
      <c r="MYK70" s="169"/>
      <c r="MYL70" s="169"/>
      <c r="MYM70" s="169"/>
      <c r="MYN70" s="169"/>
      <c r="MYO70" s="169"/>
      <c r="MYP70" s="169"/>
      <c r="MYQ70" s="169"/>
      <c r="MYR70" s="169"/>
      <c r="MYS70" s="169"/>
      <c r="MYT70" s="169"/>
      <c r="MYU70" s="169"/>
      <c r="MYV70" s="169"/>
      <c r="MYW70" s="169"/>
      <c r="MYX70" s="169"/>
      <c r="MYY70" s="169"/>
      <c r="MYZ70" s="169"/>
      <c r="MZA70" s="169"/>
      <c r="MZB70" s="169"/>
      <c r="MZC70" s="169"/>
      <c r="MZD70" s="169"/>
      <c r="MZE70" s="169"/>
      <c r="MZF70" s="169"/>
      <c r="MZG70" s="169"/>
      <c r="MZH70" s="169"/>
      <c r="MZI70" s="169"/>
      <c r="MZJ70" s="169"/>
      <c r="MZK70" s="169"/>
      <c r="MZL70" s="169"/>
      <c r="MZM70" s="169"/>
      <c r="MZN70" s="169"/>
      <c r="MZO70" s="169"/>
      <c r="MZP70" s="169"/>
      <c r="MZQ70" s="169"/>
      <c r="MZR70" s="169"/>
      <c r="MZS70" s="169"/>
      <c r="MZT70" s="169"/>
      <c r="MZU70" s="169"/>
      <c r="MZV70" s="169"/>
      <c r="MZW70" s="169"/>
      <c r="MZX70" s="169"/>
      <c r="MZY70" s="169"/>
      <c r="MZZ70" s="169"/>
      <c r="NAA70" s="169"/>
      <c r="NAB70" s="169"/>
      <c r="NAC70" s="169"/>
      <c r="NAD70" s="169"/>
      <c r="NAE70" s="169"/>
      <c r="NAF70" s="169"/>
      <c r="NAG70" s="169"/>
      <c r="NAH70" s="169"/>
      <c r="NAI70" s="169"/>
      <c r="NAJ70" s="169"/>
      <c r="NAK70" s="169"/>
      <c r="NAL70" s="169"/>
      <c r="NAM70" s="169"/>
      <c r="NAN70" s="169"/>
      <c r="NAO70" s="169"/>
      <c r="NAP70" s="169"/>
      <c r="NAQ70" s="169"/>
      <c r="NAR70" s="169"/>
      <c r="NAS70" s="169"/>
      <c r="NAT70" s="169"/>
      <c r="NAU70" s="169"/>
      <c r="NAV70" s="169"/>
      <c r="NAW70" s="169"/>
      <c r="NAX70" s="169"/>
      <c r="NAY70" s="169"/>
      <c r="NAZ70" s="169"/>
      <c r="NBA70" s="169"/>
      <c r="NBB70" s="169"/>
      <c r="NBC70" s="169"/>
      <c r="NBD70" s="169"/>
      <c r="NBE70" s="169"/>
      <c r="NBF70" s="169"/>
      <c r="NBG70" s="169"/>
      <c r="NBH70" s="169"/>
      <c r="NBI70" s="169"/>
      <c r="NBJ70" s="169"/>
      <c r="NBK70" s="169"/>
      <c r="NBL70" s="169"/>
      <c r="NBM70" s="169"/>
      <c r="NBN70" s="169"/>
      <c r="NBO70" s="169"/>
      <c r="NBP70" s="169"/>
      <c r="NBQ70" s="169"/>
      <c r="NBR70" s="169"/>
      <c r="NBS70" s="169"/>
      <c r="NBT70" s="169"/>
      <c r="NBU70" s="169"/>
      <c r="NBV70" s="169"/>
      <c r="NBW70" s="169"/>
      <c r="NBX70" s="169"/>
      <c r="NBY70" s="169"/>
      <c r="NBZ70" s="169"/>
      <c r="NCA70" s="169"/>
      <c r="NCB70" s="169"/>
      <c r="NCC70" s="169"/>
      <c r="NCD70" s="169"/>
      <c r="NCE70" s="169"/>
      <c r="NCF70" s="169"/>
      <c r="NCG70" s="169"/>
      <c r="NCH70" s="169"/>
      <c r="NCI70" s="169"/>
      <c r="NCJ70" s="169"/>
      <c r="NCK70" s="169"/>
      <c r="NCL70" s="169"/>
      <c r="NCM70" s="169"/>
      <c r="NCN70" s="169"/>
      <c r="NCO70" s="169"/>
      <c r="NCP70" s="169"/>
      <c r="NCQ70" s="169"/>
      <c r="NCR70" s="169"/>
      <c r="NCS70" s="169"/>
      <c r="NCT70" s="169"/>
      <c r="NCU70" s="169"/>
      <c r="NCV70" s="169"/>
      <c r="NCW70" s="169"/>
      <c r="NCX70" s="169"/>
      <c r="NCY70" s="169"/>
      <c r="NCZ70" s="169"/>
      <c r="NDA70" s="169"/>
      <c r="NDB70" s="169"/>
      <c r="NDC70" s="169"/>
      <c r="NDD70" s="169"/>
      <c r="NDE70" s="169"/>
      <c r="NDF70" s="169"/>
      <c r="NDG70" s="169"/>
      <c r="NDH70" s="169"/>
      <c r="NDI70" s="169"/>
      <c r="NDJ70" s="169"/>
      <c r="NDK70" s="169"/>
      <c r="NDL70" s="169"/>
      <c r="NDM70" s="169"/>
      <c r="NDN70" s="169"/>
      <c r="NDO70" s="169"/>
      <c r="NDP70" s="169"/>
      <c r="NDQ70" s="169"/>
      <c r="NDR70" s="169"/>
      <c r="NDS70" s="169"/>
      <c r="NDT70" s="169"/>
      <c r="NDU70" s="169"/>
      <c r="NDV70" s="169"/>
      <c r="NDW70" s="169"/>
      <c r="NDX70" s="169"/>
      <c r="NDY70" s="169"/>
      <c r="NDZ70" s="169"/>
      <c r="NEA70" s="169"/>
      <c r="NEB70" s="169"/>
      <c r="NEC70" s="169"/>
      <c r="NED70" s="169"/>
      <c r="NEE70" s="169"/>
      <c r="NEF70" s="169"/>
      <c r="NEG70" s="169"/>
      <c r="NEH70" s="169"/>
      <c r="NEI70" s="169"/>
      <c r="NEJ70" s="169"/>
      <c r="NEK70" s="169"/>
      <c r="NEL70" s="169"/>
      <c r="NEM70" s="169"/>
      <c r="NEN70" s="169"/>
      <c r="NEO70" s="169"/>
      <c r="NEP70" s="169"/>
      <c r="NEQ70" s="169"/>
      <c r="NER70" s="169"/>
      <c r="NES70" s="169"/>
      <c r="NET70" s="169"/>
      <c r="NEU70" s="169"/>
      <c r="NEV70" s="169"/>
      <c r="NEW70" s="169"/>
      <c r="NEX70" s="169"/>
      <c r="NEY70" s="169"/>
      <c r="NEZ70" s="169"/>
      <c r="NFA70" s="169"/>
      <c r="NFB70" s="169"/>
      <c r="NFC70" s="169"/>
      <c r="NFD70" s="169"/>
      <c r="NFE70" s="169"/>
      <c r="NFF70" s="169"/>
      <c r="NFG70" s="169"/>
      <c r="NFH70" s="169"/>
      <c r="NFI70" s="169"/>
      <c r="NFJ70" s="169"/>
      <c r="NFK70" s="169"/>
      <c r="NFL70" s="169"/>
      <c r="NFM70" s="169"/>
      <c r="NFN70" s="169"/>
      <c r="NFO70" s="169"/>
      <c r="NFP70" s="169"/>
      <c r="NFQ70" s="169"/>
      <c r="NFR70" s="169"/>
      <c r="NFS70" s="169"/>
      <c r="NFT70" s="169"/>
      <c r="NFU70" s="169"/>
      <c r="NFV70" s="169"/>
      <c r="NFW70" s="169"/>
      <c r="NFX70" s="169"/>
      <c r="NFY70" s="169"/>
      <c r="NFZ70" s="169"/>
      <c r="NGA70" s="169"/>
      <c r="NGB70" s="169"/>
      <c r="NGC70" s="169"/>
      <c r="NGD70" s="169"/>
      <c r="NGE70" s="169"/>
      <c r="NGF70" s="169"/>
      <c r="NGG70" s="169"/>
      <c r="NGH70" s="169"/>
      <c r="NGI70" s="169"/>
      <c r="NGJ70" s="169"/>
      <c r="NGK70" s="169"/>
      <c r="NGL70" s="169"/>
      <c r="NGM70" s="169"/>
      <c r="NGN70" s="169"/>
      <c r="NGO70" s="169"/>
      <c r="NGP70" s="169"/>
      <c r="NGQ70" s="169"/>
      <c r="NGR70" s="169"/>
      <c r="NGS70" s="169"/>
      <c r="NGT70" s="169"/>
      <c r="NGU70" s="169"/>
      <c r="NGV70" s="169"/>
      <c r="NGW70" s="169"/>
      <c r="NGX70" s="169"/>
      <c r="NGY70" s="169"/>
      <c r="NGZ70" s="169"/>
      <c r="NHA70" s="169"/>
      <c r="NHB70" s="169"/>
      <c r="NHC70" s="169"/>
      <c r="NHD70" s="169"/>
      <c r="NHE70" s="169"/>
      <c r="NHF70" s="169"/>
      <c r="NHG70" s="169"/>
      <c r="NHH70" s="169"/>
      <c r="NHI70" s="169"/>
      <c r="NHJ70" s="169"/>
      <c r="NHK70" s="169"/>
      <c r="NHL70" s="169"/>
      <c r="NHM70" s="169"/>
      <c r="NHN70" s="169"/>
      <c r="NHO70" s="169"/>
      <c r="NHP70" s="169"/>
      <c r="NHQ70" s="169"/>
      <c r="NHR70" s="169"/>
      <c r="NHS70" s="169"/>
      <c r="NHT70" s="169"/>
      <c r="NHU70" s="169"/>
      <c r="NHV70" s="169"/>
      <c r="NHW70" s="169"/>
      <c r="NHX70" s="169"/>
      <c r="NHY70" s="169"/>
      <c r="NHZ70" s="169"/>
      <c r="NIA70" s="169"/>
      <c r="NIB70" s="169"/>
      <c r="NIC70" s="169"/>
      <c r="NID70" s="169"/>
      <c r="NIE70" s="169"/>
      <c r="NIF70" s="169"/>
      <c r="NIG70" s="169"/>
      <c r="NIH70" s="169"/>
      <c r="NII70" s="169"/>
      <c r="NIJ70" s="169"/>
      <c r="NIK70" s="169"/>
      <c r="NIL70" s="169"/>
      <c r="NIM70" s="169"/>
      <c r="NIN70" s="169"/>
      <c r="NIO70" s="169"/>
      <c r="NIP70" s="169"/>
      <c r="NIQ70" s="169"/>
      <c r="NIR70" s="169"/>
      <c r="NIS70" s="169"/>
      <c r="NIT70" s="169"/>
      <c r="NIU70" s="169"/>
      <c r="NIV70" s="169"/>
      <c r="NIW70" s="169"/>
      <c r="NIX70" s="169"/>
      <c r="NIY70" s="169"/>
      <c r="NIZ70" s="169"/>
      <c r="NJA70" s="169"/>
      <c r="NJB70" s="169"/>
      <c r="NJC70" s="169"/>
      <c r="NJD70" s="169"/>
      <c r="NJE70" s="169"/>
      <c r="NJF70" s="169"/>
      <c r="NJG70" s="169"/>
      <c r="NJH70" s="169"/>
      <c r="NJI70" s="169"/>
      <c r="NJJ70" s="169"/>
      <c r="NJK70" s="169"/>
      <c r="NJL70" s="169"/>
      <c r="NJM70" s="169"/>
      <c r="NJN70" s="169"/>
      <c r="NJO70" s="169"/>
      <c r="NJP70" s="169"/>
      <c r="NJQ70" s="169"/>
      <c r="NJR70" s="169"/>
      <c r="NJS70" s="169"/>
      <c r="NJT70" s="169"/>
      <c r="NJU70" s="169"/>
      <c r="NJV70" s="169"/>
      <c r="NJW70" s="169"/>
      <c r="NJX70" s="169"/>
      <c r="NJY70" s="169"/>
      <c r="NJZ70" s="169"/>
      <c r="NKA70" s="169"/>
      <c r="NKB70" s="169"/>
      <c r="NKC70" s="169"/>
      <c r="NKD70" s="169"/>
      <c r="NKE70" s="169"/>
      <c r="NKF70" s="169"/>
      <c r="NKG70" s="169"/>
      <c r="NKH70" s="169"/>
      <c r="NKI70" s="169"/>
      <c r="NKJ70" s="169"/>
      <c r="NKK70" s="169"/>
      <c r="NKL70" s="169"/>
      <c r="NKM70" s="169"/>
      <c r="NKN70" s="169"/>
      <c r="NKO70" s="169"/>
      <c r="NKP70" s="169"/>
      <c r="NKQ70" s="169"/>
      <c r="NKR70" s="169"/>
      <c r="NKS70" s="169"/>
      <c r="NKT70" s="169"/>
      <c r="NKU70" s="169"/>
      <c r="NKV70" s="169"/>
      <c r="NKW70" s="169"/>
      <c r="NKX70" s="169"/>
      <c r="NKY70" s="169"/>
      <c r="NKZ70" s="169"/>
      <c r="NLA70" s="169"/>
      <c r="NLB70" s="169"/>
      <c r="NLC70" s="169"/>
      <c r="NLD70" s="169"/>
      <c r="NLE70" s="169"/>
      <c r="NLF70" s="169"/>
      <c r="NLG70" s="169"/>
      <c r="NLH70" s="169"/>
      <c r="NLI70" s="169"/>
      <c r="NLJ70" s="169"/>
      <c r="NLK70" s="169"/>
      <c r="NLL70" s="169"/>
      <c r="NLM70" s="169"/>
      <c r="NLN70" s="169"/>
      <c r="NLO70" s="169"/>
      <c r="NLP70" s="169"/>
      <c r="NLQ70" s="169"/>
      <c r="NLR70" s="169"/>
      <c r="NLS70" s="169"/>
      <c r="NLT70" s="169"/>
      <c r="NLU70" s="169"/>
      <c r="NLV70" s="169"/>
      <c r="NLW70" s="169"/>
      <c r="NLX70" s="169"/>
      <c r="NLY70" s="169"/>
      <c r="NLZ70" s="169"/>
      <c r="NMA70" s="169"/>
      <c r="NMB70" s="169"/>
      <c r="NMC70" s="169"/>
      <c r="NMD70" s="169"/>
      <c r="NME70" s="169"/>
      <c r="NMF70" s="169"/>
      <c r="NMG70" s="169"/>
      <c r="NMH70" s="169"/>
      <c r="NMI70" s="169"/>
      <c r="NMJ70" s="169"/>
      <c r="NMK70" s="169"/>
      <c r="NML70" s="169"/>
      <c r="NMM70" s="169"/>
      <c r="NMN70" s="169"/>
      <c r="NMO70" s="169"/>
      <c r="NMP70" s="169"/>
      <c r="NMQ70" s="169"/>
      <c r="NMR70" s="169"/>
      <c r="NMS70" s="169"/>
      <c r="NMT70" s="169"/>
      <c r="NMU70" s="169"/>
      <c r="NMV70" s="169"/>
      <c r="NMW70" s="169"/>
      <c r="NMX70" s="169"/>
      <c r="NMY70" s="169"/>
      <c r="NMZ70" s="169"/>
      <c r="NNA70" s="169"/>
      <c r="NNB70" s="169"/>
      <c r="NNC70" s="169"/>
      <c r="NND70" s="169"/>
      <c r="NNE70" s="169"/>
      <c r="NNF70" s="169"/>
      <c r="NNG70" s="169"/>
      <c r="NNH70" s="169"/>
      <c r="NNI70" s="169"/>
      <c r="NNJ70" s="169"/>
      <c r="NNK70" s="169"/>
      <c r="NNL70" s="169"/>
      <c r="NNM70" s="169"/>
      <c r="NNN70" s="169"/>
      <c r="NNO70" s="169"/>
      <c r="NNP70" s="169"/>
      <c r="NNQ70" s="169"/>
      <c r="NNR70" s="169"/>
      <c r="NNS70" s="169"/>
      <c r="NNT70" s="169"/>
      <c r="NNU70" s="169"/>
      <c r="NNV70" s="169"/>
      <c r="NNW70" s="169"/>
      <c r="NNX70" s="169"/>
      <c r="NNY70" s="169"/>
      <c r="NNZ70" s="169"/>
      <c r="NOA70" s="169"/>
      <c r="NOB70" s="169"/>
      <c r="NOC70" s="169"/>
      <c r="NOD70" s="169"/>
      <c r="NOE70" s="169"/>
      <c r="NOF70" s="169"/>
      <c r="NOG70" s="169"/>
      <c r="NOH70" s="169"/>
      <c r="NOI70" s="169"/>
      <c r="NOJ70" s="169"/>
      <c r="NOK70" s="169"/>
      <c r="NOL70" s="169"/>
      <c r="NOM70" s="169"/>
      <c r="NON70" s="169"/>
      <c r="NOO70" s="169"/>
      <c r="NOP70" s="169"/>
      <c r="NOQ70" s="169"/>
      <c r="NOR70" s="169"/>
      <c r="NOS70" s="169"/>
      <c r="NOT70" s="169"/>
      <c r="NOU70" s="169"/>
      <c r="NOV70" s="169"/>
      <c r="NOW70" s="169"/>
      <c r="NOX70" s="169"/>
      <c r="NOY70" s="169"/>
      <c r="NOZ70" s="169"/>
      <c r="NPA70" s="169"/>
      <c r="NPB70" s="169"/>
      <c r="NPC70" s="169"/>
      <c r="NPD70" s="169"/>
      <c r="NPE70" s="169"/>
      <c r="NPF70" s="169"/>
      <c r="NPG70" s="169"/>
      <c r="NPH70" s="169"/>
      <c r="NPI70" s="169"/>
      <c r="NPJ70" s="169"/>
      <c r="NPK70" s="169"/>
      <c r="NPL70" s="169"/>
      <c r="NPM70" s="169"/>
      <c r="NPN70" s="169"/>
      <c r="NPO70" s="169"/>
      <c r="NPP70" s="169"/>
      <c r="NPQ70" s="169"/>
      <c r="NPR70" s="169"/>
      <c r="NPS70" s="169"/>
      <c r="NPT70" s="169"/>
      <c r="NPU70" s="169"/>
      <c r="NPV70" s="169"/>
      <c r="NPW70" s="169"/>
      <c r="NPX70" s="169"/>
      <c r="NPY70" s="169"/>
      <c r="NPZ70" s="169"/>
      <c r="NQA70" s="169"/>
      <c r="NQB70" s="169"/>
      <c r="NQC70" s="169"/>
      <c r="NQD70" s="169"/>
      <c r="NQE70" s="169"/>
      <c r="NQF70" s="169"/>
      <c r="NQG70" s="169"/>
      <c r="NQH70" s="169"/>
      <c r="NQI70" s="169"/>
      <c r="NQJ70" s="169"/>
      <c r="NQK70" s="169"/>
      <c r="NQL70" s="169"/>
      <c r="NQM70" s="169"/>
      <c r="NQN70" s="169"/>
      <c r="NQO70" s="169"/>
      <c r="NQP70" s="169"/>
      <c r="NQQ70" s="169"/>
      <c r="NQR70" s="169"/>
      <c r="NQS70" s="169"/>
      <c r="NQT70" s="169"/>
      <c r="NQU70" s="169"/>
      <c r="NQV70" s="169"/>
      <c r="NQW70" s="169"/>
      <c r="NQX70" s="169"/>
      <c r="NQY70" s="169"/>
      <c r="NQZ70" s="169"/>
      <c r="NRA70" s="169"/>
      <c r="NRB70" s="169"/>
      <c r="NRC70" s="169"/>
      <c r="NRD70" s="169"/>
      <c r="NRE70" s="169"/>
      <c r="NRF70" s="169"/>
      <c r="NRG70" s="169"/>
      <c r="NRH70" s="169"/>
      <c r="NRI70" s="169"/>
      <c r="NRJ70" s="169"/>
      <c r="NRK70" s="169"/>
      <c r="NRL70" s="169"/>
      <c r="NRM70" s="169"/>
      <c r="NRN70" s="169"/>
      <c r="NRO70" s="169"/>
      <c r="NRP70" s="169"/>
      <c r="NRQ70" s="169"/>
      <c r="NRR70" s="169"/>
      <c r="NRS70" s="169"/>
      <c r="NRT70" s="169"/>
      <c r="NRU70" s="169"/>
      <c r="NRV70" s="169"/>
      <c r="NRW70" s="169"/>
      <c r="NRX70" s="169"/>
      <c r="NRY70" s="169"/>
      <c r="NRZ70" s="169"/>
      <c r="NSA70" s="169"/>
      <c r="NSB70" s="169"/>
      <c r="NSC70" s="169"/>
      <c r="NSD70" s="169"/>
      <c r="NSE70" s="169"/>
      <c r="NSF70" s="169"/>
      <c r="NSG70" s="169"/>
      <c r="NSH70" s="169"/>
      <c r="NSI70" s="169"/>
      <c r="NSJ70" s="169"/>
      <c r="NSK70" s="169"/>
      <c r="NSL70" s="169"/>
      <c r="NSM70" s="169"/>
      <c r="NSN70" s="169"/>
      <c r="NSO70" s="169"/>
      <c r="NSP70" s="169"/>
      <c r="NSQ70" s="169"/>
      <c r="NSR70" s="169"/>
      <c r="NSS70" s="169"/>
      <c r="NST70" s="169"/>
      <c r="NSU70" s="169"/>
      <c r="NSV70" s="169"/>
      <c r="NSW70" s="169"/>
      <c r="NSX70" s="169"/>
      <c r="NSY70" s="169"/>
      <c r="NSZ70" s="169"/>
      <c r="NTA70" s="169"/>
      <c r="NTB70" s="169"/>
      <c r="NTC70" s="169"/>
      <c r="NTD70" s="169"/>
      <c r="NTE70" s="169"/>
      <c r="NTF70" s="169"/>
      <c r="NTG70" s="169"/>
      <c r="NTH70" s="169"/>
      <c r="NTI70" s="169"/>
      <c r="NTJ70" s="169"/>
      <c r="NTK70" s="169"/>
      <c r="NTL70" s="169"/>
      <c r="NTM70" s="169"/>
      <c r="NTN70" s="169"/>
      <c r="NTO70" s="169"/>
      <c r="NTP70" s="169"/>
      <c r="NTQ70" s="169"/>
      <c r="NTR70" s="169"/>
      <c r="NTS70" s="169"/>
      <c r="NTT70" s="169"/>
      <c r="NTU70" s="169"/>
      <c r="NTV70" s="169"/>
      <c r="NTW70" s="169"/>
      <c r="NTX70" s="169"/>
      <c r="NTY70" s="169"/>
      <c r="NTZ70" s="169"/>
      <c r="NUA70" s="169"/>
      <c r="NUB70" s="169"/>
      <c r="NUC70" s="169"/>
      <c r="NUD70" s="169"/>
      <c r="NUE70" s="169"/>
      <c r="NUF70" s="169"/>
      <c r="NUG70" s="169"/>
      <c r="NUH70" s="169"/>
      <c r="NUI70" s="169"/>
      <c r="NUJ70" s="169"/>
      <c r="NUK70" s="169"/>
      <c r="NUL70" s="169"/>
      <c r="NUM70" s="169"/>
      <c r="NUN70" s="169"/>
      <c r="NUO70" s="169"/>
      <c r="NUP70" s="169"/>
      <c r="NUQ70" s="169"/>
      <c r="NUR70" s="169"/>
      <c r="NUS70" s="169"/>
      <c r="NUT70" s="169"/>
      <c r="NUU70" s="169"/>
      <c r="NUV70" s="169"/>
      <c r="NUW70" s="169"/>
      <c r="NUX70" s="169"/>
      <c r="NUY70" s="169"/>
      <c r="NUZ70" s="169"/>
      <c r="NVA70" s="169"/>
      <c r="NVB70" s="169"/>
      <c r="NVC70" s="169"/>
      <c r="NVD70" s="169"/>
      <c r="NVE70" s="169"/>
      <c r="NVF70" s="169"/>
      <c r="NVG70" s="169"/>
      <c r="NVH70" s="169"/>
      <c r="NVI70" s="169"/>
      <c r="NVJ70" s="169"/>
      <c r="NVK70" s="169"/>
      <c r="NVL70" s="169"/>
      <c r="NVM70" s="169"/>
      <c r="NVN70" s="169"/>
      <c r="NVO70" s="169"/>
      <c r="NVP70" s="169"/>
      <c r="NVQ70" s="169"/>
      <c r="NVR70" s="169"/>
      <c r="NVS70" s="169"/>
      <c r="NVT70" s="169"/>
      <c r="NVU70" s="169"/>
      <c r="NVV70" s="169"/>
      <c r="NVW70" s="169"/>
      <c r="NVX70" s="169"/>
      <c r="NVY70" s="169"/>
      <c r="NVZ70" s="169"/>
      <c r="NWA70" s="169"/>
      <c r="NWB70" s="169"/>
      <c r="NWC70" s="169"/>
      <c r="NWD70" s="169"/>
      <c r="NWE70" s="169"/>
      <c r="NWF70" s="169"/>
      <c r="NWG70" s="169"/>
      <c r="NWH70" s="169"/>
      <c r="NWI70" s="169"/>
      <c r="NWJ70" s="169"/>
      <c r="NWK70" s="169"/>
      <c r="NWL70" s="169"/>
      <c r="NWM70" s="169"/>
      <c r="NWN70" s="169"/>
      <c r="NWO70" s="169"/>
      <c r="NWP70" s="169"/>
      <c r="NWQ70" s="169"/>
      <c r="NWR70" s="169"/>
      <c r="NWS70" s="169"/>
      <c r="NWT70" s="169"/>
      <c r="NWU70" s="169"/>
      <c r="NWV70" s="169"/>
      <c r="NWW70" s="169"/>
      <c r="NWX70" s="169"/>
      <c r="NWY70" s="169"/>
      <c r="NWZ70" s="169"/>
      <c r="NXA70" s="169"/>
      <c r="NXB70" s="169"/>
      <c r="NXC70" s="169"/>
      <c r="NXD70" s="169"/>
      <c r="NXE70" s="169"/>
      <c r="NXF70" s="169"/>
      <c r="NXG70" s="169"/>
      <c r="NXH70" s="169"/>
      <c r="NXI70" s="169"/>
      <c r="NXJ70" s="169"/>
      <c r="NXK70" s="169"/>
      <c r="NXL70" s="169"/>
      <c r="NXM70" s="169"/>
      <c r="NXN70" s="169"/>
      <c r="NXO70" s="169"/>
      <c r="NXP70" s="169"/>
      <c r="NXQ70" s="169"/>
      <c r="NXR70" s="169"/>
      <c r="NXS70" s="169"/>
      <c r="NXT70" s="169"/>
      <c r="NXU70" s="169"/>
      <c r="NXV70" s="169"/>
      <c r="NXW70" s="169"/>
      <c r="NXX70" s="169"/>
      <c r="NXY70" s="169"/>
      <c r="NXZ70" s="169"/>
      <c r="NYA70" s="169"/>
      <c r="NYB70" s="169"/>
      <c r="NYC70" s="169"/>
      <c r="NYD70" s="169"/>
      <c r="NYE70" s="169"/>
      <c r="NYF70" s="169"/>
      <c r="NYG70" s="169"/>
      <c r="NYH70" s="169"/>
      <c r="NYI70" s="169"/>
      <c r="NYJ70" s="169"/>
      <c r="NYK70" s="169"/>
      <c r="NYL70" s="169"/>
      <c r="NYM70" s="169"/>
      <c r="NYN70" s="169"/>
      <c r="NYO70" s="169"/>
      <c r="NYP70" s="169"/>
      <c r="NYQ70" s="169"/>
      <c r="NYR70" s="169"/>
      <c r="NYS70" s="169"/>
      <c r="NYT70" s="169"/>
      <c r="NYU70" s="169"/>
      <c r="NYV70" s="169"/>
      <c r="NYW70" s="169"/>
      <c r="NYX70" s="169"/>
      <c r="NYY70" s="169"/>
      <c r="NYZ70" s="169"/>
      <c r="NZA70" s="169"/>
      <c r="NZB70" s="169"/>
      <c r="NZC70" s="169"/>
      <c r="NZD70" s="169"/>
      <c r="NZE70" s="169"/>
      <c r="NZF70" s="169"/>
      <c r="NZG70" s="169"/>
      <c r="NZH70" s="169"/>
      <c r="NZI70" s="169"/>
      <c r="NZJ70" s="169"/>
      <c r="NZK70" s="169"/>
      <c r="NZL70" s="169"/>
      <c r="NZM70" s="169"/>
      <c r="NZN70" s="169"/>
      <c r="NZO70" s="169"/>
      <c r="NZP70" s="169"/>
      <c r="NZQ70" s="169"/>
      <c r="NZR70" s="169"/>
      <c r="NZS70" s="169"/>
      <c r="NZT70" s="169"/>
      <c r="NZU70" s="169"/>
      <c r="NZV70" s="169"/>
      <c r="NZW70" s="169"/>
      <c r="NZX70" s="169"/>
      <c r="NZY70" s="169"/>
      <c r="NZZ70" s="169"/>
      <c r="OAA70" s="169"/>
      <c r="OAB70" s="169"/>
      <c r="OAC70" s="169"/>
      <c r="OAD70" s="169"/>
      <c r="OAE70" s="169"/>
      <c r="OAF70" s="169"/>
      <c r="OAG70" s="169"/>
      <c r="OAH70" s="169"/>
      <c r="OAI70" s="169"/>
      <c r="OAJ70" s="169"/>
      <c r="OAK70" s="169"/>
      <c r="OAL70" s="169"/>
      <c r="OAM70" s="169"/>
      <c r="OAN70" s="169"/>
      <c r="OAO70" s="169"/>
      <c r="OAP70" s="169"/>
      <c r="OAQ70" s="169"/>
      <c r="OAR70" s="169"/>
      <c r="OAS70" s="169"/>
      <c r="OAT70" s="169"/>
      <c r="OAU70" s="169"/>
      <c r="OAV70" s="169"/>
      <c r="OAW70" s="169"/>
      <c r="OAX70" s="169"/>
      <c r="OAY70" s="169"/>
      <c r="OAZ70" s="169"/>
      <c r="OBA70" s="169"/>
      <c r="OBB70" s="169"/>
      <c r="OBC70" s="169"/>
      <c r="OBD70" s="169"/>
      <c r="OBE70" s="169"/>
      <c r="OBF70" s="169"/>
      <c r="OBG70" s="169"/>
      <c r="OBH70" s="169"/>
      <c r="OBI70" s="169"/>
      <c r="OBJ70" s="169"/>
      <c r="OBK70" s="169"/>
      <c r="OBL70" s="169"/>
      <c r="OBM70" s="169"/>
      <c r="OBN70" s="169"/>
      <c r="OBO70" s="169"/>
      <c r="OBP70" s="169"/>
      <c r="OBQ70" s="169"/>
      <c r="OBR70" s="169"/>
      <c r="OBS70" s="169"/>
      <c r="OBT70" s="169"/>
      <c r="OBU70" s="169"/>
      <c r="OBV70" s="169"/>
      <c r="OBW70" s="169"/>
      <c r="OBX70" s="169"/>
      <c r="OBY70" s="169"/>
      <c r="OBZ70" s="169"/>
      <c r="OCA70" s="169"/>
      <c r="OCB70" s="169"/>
      <c r="OCC70" s="169"/>
      <c r="OCD70" s="169"/>
      <c r="OCE70" s="169"/>
      <c r="OCF70" s="169"/>
      <c r="OCG70" s="169"/>
      <c r="OCH70" s="169"/>
      <c r="OCI70" s="169"/>
      <c r="OCJ70" s="169"/>
      <c r="OCK70" s="169"/>
      <c r="OCL70" s="169"/>
      <c r="OCM70" s="169"/>
      <c r="OCN70" s="169"/>
      <c r="OCO70" s="169"/>
      <c r="OCP70" s="169"/>
      <c r="OCQ70" s="169"/>
      <c r="OCR70" s="169"/>
      <c r="OCS70" s="169"/>
      <c r="OCT70" s="169"/>
      <c r="OCU70" s="169"/>
      <c r="OCV70" s="169"/>
      <c r="OCW70" s="169"/>
      <c r="OCX70" s="169"/>
      <c r="OCY70" s="169"/>
      <c r="OCZ70" s="169"/>
      <c r="ODA70" s="169"/>
      <c r="ODB70" s="169"/>
      <c r="ODC70" s="169"/>
      <c r="ODD70" s="169"/>
      <c r="ODE70" s="169"/>
      <c r="ODF70" s="169"/>
      <c r="ODG70" s="169"/>
      <c r="ODH70" s="169"/>
      <c r="ODI70" s="169"/>
      <c r="ODJ70" s="169"/>
      <c r="ODK70" s="169"/>
      <c r="ODL70" s="169"/>
      <c r="ODM70" s="169"/>
      <c r="ODN70" s="169"/>
      <c r="ODO70" s="169"/>
      <c r="ODP70" s="169"/>
      <c r="ODQ70" s="169"/>
      <c r="ODR70" s="169"/>
      <c r="ODS70" s="169"/>
      <c r="ODT70" s="169"/>
      <c r="ODU70" s="169"/>
      <c r="ODV70" s="169"/>
      <c r="ODW70" s="169"/>
      <c r="ODX70" s="169"/>
      <c r="ODY70" s="169"/>
      <c r="ODZ70" s="169"/>
      <c r="OEA70" s="169"/>
      <c r="OEB70" s="169"/>
      <c r="OEC70" s="169"/>
      <c r="OED70" s="169"/>
      <c r="OEE70" s="169"/>
      <c r="OEF70" s="169"/>
      <c r="OEG70" s="169"/>
      <c r="OEH70" s="169"/>
      <c r="OEI70" s="169"/>
      <c r="OEJ70" s="169"/>
      <c r="OEK70" s="169"/>
      <c r="OEL70" s="169"/>
      <c r="OEM70" s="169"/>
      <c r="OEN70" s="169"/>
      <c r="OEO70" s="169"/>
      <c r="OEP70" s="169"/>
      <c r="OEQ70" s="169"/>
      <c r="OER70" s="169"/>
      <c r="OES70" s="169"/>
      <c r="OET70" s="169"/>
      <c r="OEU70" s="169"/>
      <c r="OEV70" s="169"/>
      <c r="OEW70" s="169"/>
      <c r="OEX70" s="169"/>
      <c r="OEY70" s="169"/>
      <c r="OEZ70" s="169"/>
      <c r="OFA70" s="169"/>
      <c r="OFB70" s="169"/>
      <c r="OFC70" s="169"/>
      <c r="OFD70" s="169"/>
      <c r="OFE70" s="169"/>
      <c r="OFF70" s="169"/>
      <c r="OFG70" s="169"/>
      <c r="OFH70" s="169"/>
      <c r="OFI70" s="169"/>
      <c r="OFJ70" s="169"/>
      <c r="OFK70" s="169"/>
      <c r="OFL70" s="169"/>
      <c r="OFM70" s="169"/>
      <c r="OFN70" s="169"/>
      <c r="OFO70" s="169"/>
      <c r="OFP70" s="169"/>
      <c r="OFQ70" s="169"/>
      <c r="OFR70" s="169"/>
      <c r="OFS70" s="169"/>
      <c r="OFT70" s="169"/>
      <c r="OFU70" s="169"/>
      <c r="OFV70" s="169"/>
      <c r="OFW70" s="169"/>
      <c r="OFX70" s="169"/>
      <c r="OFY70" s="169"/>
      <c r="OFZ70" s="169"/>
      <c r="OGA70" s="169"/>
      <c r="OGB70" s="169"/>
      <c r="OGC70" s="169"/>
      <c r="OGD70" s="169"/>
      <c r="OGE70" s="169"/>
      <c r="OGF70" s="169"/>
      <c r="OGG70" s="169"/>
      <c r="OGH70" s="169"/>
      <c r="OGI70" s="169"/>
      <c r="OGJ70" s="169"/>
      <c r="OGK70" s="169"/>
      <c r="OGL70" s="169"/>
      <c r="OGM70" s="169"/>
      <c r="OGN70" s="169"/>
      <c r="OGO70" s="169"/>
      <c r="OGP70" s="169"/>
      <c r="OGQ70" s="169"/>
      <c r="OGR70" s="169"/>
      <c r="OGS70" s="169"/>
      <c r="OGT70" s="169"/>
      <c r="OGU70" s="169"/>
      <c r="OGV70" s="169"/>
      <c r="OGW70" s="169"/>
      <c r="OGX70" s="169"/>
      <c r="OGY70" s="169"/>
      <c r="OGZ70" s="169"/>
      <c r="OHA70" s="169"/>
      <c r="OHB70" s="169"/>
      <c r="OHC70" s="169"/>
      <c r="OHD70" s="169"/>
      <c r="OHE70" s="169"/>
      <c r="OHF70" s="169"/>
      <c r="OHG70" s="169"/>
      <c r="OHH70" s="169"/>
      <c r="OHI70" s="169"/>
      <c r="OHJ70" s="169"/>
      <c r="OHK70" s="169"/>
      <c r="OHL70" s="169"/>
      <c r="OHM70" s="169"/>
      <c r="OHN70" s="169"/>
      <c r="OHO70" s="169"/>
      <c r="OHP70" s="169"/>
      <c r="OHQ70" s="169"/>
      <c r="OHR70" s="169"/>
      <c r="OHS70" s="169"/>
      <c r="OHT70" s="169"/>
      <c r="OHU70" s="169"/>
      <c r="OHV70" s="169"/>
      <c r="OHW70" s="169"/>
      <c r="OHX70" s="169"/>
      <c r="OHY70" s="169"/>
      <c r="OHZ70" s="169"/>
      <c r="OIA70" s="169"/>
      <c r="OIB70" s="169"/>
      <c r="OIC70" s="169"/>
      <c r="OID70" s="169"/>
      <c r="OIE70" s="169"/>
      <c r="OIF70" s="169"/>
      <c r="OIG70" s="169"/>
      <c r="OIH70" s="169"/>
      <c r="OII70" s="169"/>
      <c r="OIJ70" s="169"/>
      <c r="OIK70" s="169"/>
      <c r="OIL70" s="169"/>
      <c r="OIM70" s="169"/>
      <c r="OIN70" s="169"/>
      <c r="OIO70" s="169"/>
      <c r="OIP70" s="169"/>
      <c r="OIQ70" s="169"/>
      <c r="OIR70" s="169"/>
      <c r="OIS70" s="169"/>
      <c r="OIT70" s="169"/>
      <c r="OIU70" s="169"/>
      <c r="OIV70" s="169"/>
      <c r="OIW70" s="169"/>
      <c r="OIX70" s="169"/>
      <c r="OIY70" s="169"/>
      <c r="OIZ70" s="169"/>
      <c r="OJA70" s="169"/>
      <c r="OJB70" s="169"/>
      <c r="OJC70" s="169"/>
      <c r="OJD70" s="169"/>
      <c r="OJE70" s="169"/>
      <c r="OJF70" s="169"/>
      <c r="OJG70" s="169"/>
      <c r="OJH70" s="169"/>
      <c r="OJI70" s="169"/>
      <c r="OJJ70" s="169"/>
      <c r="OJK70" s="169"/>
      <c r="OJL70" s="169"/>
      <c r="OJM70" s="169"/>
      <c r="OJN70" s="169"/>
      <c r="OJO70" s="169"/>
      <c r="OJP70" s="169"/>
      <c r="OJQ70" s="169"/>
      <c r="OJR70" s="169"/>
      <c r="OJS70" s="169"/>
      <c r="OJT70" s="169"/>
      <c r="OJU70" s="169"/>
      <c r="OJV70" s="169"/>
      <c r="OJW70" s="169"/>
      <c r="OJX70" s="169"/>
      <c r="OJY70" s="169"/>
      <c r="OJZ70" s="169"/>
      <c r="OKA70" s="169"/>
      <c r="OKB70" s="169"/>
      <c r="OKC70" s="169"/>
      <c r="OKD70" s="169"/>
      <c r="OKE70" s="169"/>
      <c r="OKF70" s="169"/>
      <c r="OKG70" s="169"/>
      <c r="OKH70" s="169"/>
      <c r="OKI70" s="169"/>
      <c r="OKJ70" s="169"/>
      <c r="OKK70" s="169"/>
      <c r="OKL70" s="169"/>
      <c r="OKM70" s="169"/>
      <c r="OKN70" s="169"/>
      <c r="OKO70" s="169"/>
      <c r="OKP70" s="169"/>
      <c r="OKQ70" s="169"/>
      <c r="OKR70" s="169"/>
      <c r="OKS70" s="169"/>
      <c r="OKT70" s="169"/>
      <c r="OKU70" s="169"/>
      <c r="OKV70" s="169"/>
      <c r="OKW70" s="169"/>
      <c r="OKX70" s="169"/>
      <c r="OKY70" s="169"/>
      <c r="OKZ70" s="169"/>
      <c r="OLA70" s="169"/>
      <c r="OLB70" s="169"/>
      <c r="OLC70" s="169"/>
      <c r="OLD70" s="169"/>
      <c r="OLE70" s="169"/>
      <c r="OLF70" s="169"/>
      <c r="OLG70" s="169"/>
      <c r="OLH70" s="169"/>
      <c r="OLI70" s="169"/>
      <c r="OLJ70" s="169"/>
      <c r="OLK70" s="169"/>
      <c r="OLL70" s="169"/>
      <c r="OLM70" s="169"/>
      <c r="OLN70" s="169"/>
      <c r="OLO70" s="169"/>
      <c r="OLP70" s="169"/>
      <c r="OLQ70" s="169"/>
      <c r="OLR70" s="169"/>
      <c r="OLS70" s="169"/>
      <c r="OLT70" s="169"/>
      <c r="OLU70" s="169"/>
      <c r="OLV70" s="169"/>
      <c r="OLW70" s="169"/>
      <c r="OLX70" s="169"/>
      <c r="OLY70" s="169"/>
      <c r="OLZ70" s="169"/>
      <c r="OMA70" s="169"/>
      <c r="OMB70" s="169"/>
      <c r="OMC70" s="169"/>
      <c r="OMD70" s="169"/>
      <c r="OME70" s="169"/>
      <c r="OMF70" s="169"/>
      <c r="OMG70" s="169"/>
      <c r="OMH70" s="169"/>
      <c r="OMI70" s="169"/>
      <c r="OMJ70" s="169"/>
      <c r="OMK70" s="169"/>
      <c r="OML70" s="169"/>
      <c r="OMM70" s="169"/>
      <c r="OMN70" s="169"/>
      <c r="OMO70" s="169"/>
      <c r="OMP70" s="169"/>
      <c r="OMQ70" s="169"/>
      <c r="OMR70" s="169"/>
      <c r="OMS70" s="169"/>
      <c r="OMT70" s="169"/>
      <c r="OMU70" s="169"/>
      <c r="OMV70" s="169"/>
      <c r="OMW70" s="169"/>
      <c r="OMX70" s="169"/>
      <c r="OMY70" s="169"/>
      <c r="OMZ70" s="169"/>
      <c r="ONA70" s="169"/>
      <c r="ONB70" s="169"/>
      <c r="ONC70" s="169"/>
      <c r="OND70" s="169"/>
      <c r="ONE70" s="169"/>
      <c r="ONF70" s="169"/>
      <c r="ONG70" s="169"/>
      <c r="ONH70" s="169"/>
      <c r="ONI70" s="169"/>
      <c r="ONJ70" s="169"/>
      <c r="ONK70" s="169"/>
      <c r="ONL70" s="169"/>
      <c r="ONM70" s="169"/>
      <c r="ONN70" s="169"/>
      <c r="ONO70" s="169"/>
      <c r="ONP70" s="169"/>
      <c r="ONQ70" s="169"/>
      <c r="ONR70" s="169"/>
      <c r="ONS70" s="169"/>
      <c r="ONT70" s="169"/>
      <c r="ONU70" s="169"/>
      <c r="ONV70" s="169"/>
      <c r="ONW70" s="169"/>
      <c r="ONX70" s="169"/>
      <c r="ONY70" s="169"/>
      <c r="ONZ70" s="169"/>
      <c r="OOA70" s="169"/>
      <c r="OOB70" s="169"/>
      <c r="OOC70" s="169"/>
      <c r="OOD70" s="169"/>
      <c r="OOE70" s="169"/>
      <c r="OOF70" s="169"/>
      <c r="OOG70" s="169"/>
      <c r="OOH70" s="169"/>
      <c r="OOI70" s="169"/>
      <c r="OOJ70" s="169"/>
      <c r="OOK70" s="169"/>
      <c r="OOL70" s="169"/>
      <c r="OOM70" s="169"/>
      <c r="OON70" s="169"/>
      <c r="OOO70" s="169"/>
      <c r="OOP70" s="169"/>
      <c r="OOQ70" s="169"/>
      <c r="OOR70" s="169"/>
      <c r="OOS70" s="169"/>
      <c r="OOT70" s="169"/>
      <c r="OOU70" s="169"/>
      <c r="OOV70" s="169"/>
      <c r="OOW70" s="169"/>
      <c r="OOX70" s="169"/>
      <c r="OOY70" s="169"/>
      <c r="OOZ70" s="169"/>
      <c r="OPA70" s="169"/>
      <c r="OPB70" s="169"/>
      <c r="OPC70" s="169"/>
      <c r="OPD70" s="169"/>
      <c r="OPE70" s="169"/>
      <c r="OPF70" s="169"/>
      <c r="OPG70" s="169"/>
      <c r="OPH70" s="169"/>
      <c r="OPI70" s="169"/>
      <c r="OPJ70" s="169"/>
      <c r="OPK70" s="169"/>
      <c r="OPL70" s="169"/>
      <c r="OPM70" s="169"/>
      <c r="OPN70" s="169"/>
      <c r="OPO70" s="169"/>
      <c r="OPP70" s="169"/>
      <c r="OPQ70" s="169"/>
      <c r="OPR70" s="169"/>
      <c r="OPS70" s="169"/>
      <c r="OPT70" s="169"/>
      <c r="OPU70" s="169"/>
      <c r="OPV70" s="169"/>
      <c r="OPW70" s="169"/>
      <c r="OPX70" s="169"/>
      <c r="OPY70" s="169"/>
      <c r="OPZ70" s="169"/>
      <c r="OQA70" s="169"/>
      <c r="OQB70" s="169"/>
      <c r="OQC70" s="169"/>
      <c r="OQD70" s="169"/>
      <c r="OQE70" s="169"/>
      <c r="OQF70" s="169"/>
      <c r="OQG70" s="169"/>
      <c r="OQH70" s="169"/>
      <c r="OQI70" s="169"/>
      <c r="OQJ70" s="169"/>
      <c r="OQK70" s="169"/>
      <c r="OQL70" s="169"/>
      <c r="OQM70" s="169"/>
      <c r="OQN70" s="169"/>
      <c r="OQO70" s="169"/>
      <c r="OQP70" s="169"/>
      <c r="OQQ70" s="169"/>
      <c r="OQR70" s="169"/>
      <c r="OQS70" s="169"/>
      <c r="OQT70" s="169"/>
      <c r="OQU70" s="169"/>
      <c r="OQV70" s="169"/>
      <c r="OQW70" s="169"/>
      <c r="OQX70" s="169"/>
      <c r="OQY70" s="169"/>
      <c r="OQZ70" s="169"/>
      <c r="ORA70" s="169"/>
      <c r="ORB70" s="169"/>
      <c r="ORC70" s="169"/>
      <c r="ORD70" s="169"/>
      <c r="ORE70" s="169"/>
      <c r="ORF70" s="169"/>
      <c r="ORG70" s="169"/>
      <c r="ORH70" s="169"/>
      <c r="ORI70" s="169"/>
      <c r="ORJ70" s="169"/>
      <c r="ORK70" s="169"/>
      <c r="ORL70" s="169"/>
      <c r="ORM70" s="169"/>
      <c r="ORN70" s="169"/>
      <c r="ORO70" s="169"/>
      <c r="ORP70" s="169"/>
      <c r="ORQ70" s="169"/>
      <c r="ORR70" s="169"/>
      <c r="ORS70" s="169"/>
      <c r="ORT70" s="169"/>
      <c r="ORU70" s="169"/>
      <c r="ORV70" s="169"/>
      <c r="ORW70" s="169"/>
      <c r="ORX70" s="169"/>
      <c r="ORY70" s="169"/>
      <c r="ORZ70" s="169"/>
      <c r="OSA70" s="169"/>
      <c r="OSB70" s="169"/>
      <c r="OSC70" s="169"/>
      <c r="OSD70" s="169"/>
      <c r="OSE70" s="169"/>
      <c r="OSF70" s="169"/>
      <c r="OSG70" s="169"/>
      <c r="OSH70" s="169"/>
      <c r="OSI70" s="169"/>
      <c r="OSJ70" s="169"/>
      <c r="OSK70" s="169"/>
      <c r="OSL70" s="169"/>
      <c r="OSM70" s="169"/>
      <c r="OSN70" s="169"/>
      <c r="OSO70" s="169"/>
      <c r="OSP70" s="169"/>
      <c r="OSQ70" s="169"/>
      <c r="OSR70" s="169"/>
      <c r="OSS70" s="169"/>
      <c r="OST70" s="169"/>
      <c r="OSU70" s="169"/>
      <c r="OSV70" s="169"/>
      <c r="OSW70" s="169"/>
      <c r="OSX70" s="169"/>
      <c r="OSY70" s="169"/>
      <c r="OSZ70" s="169"/>
      <c r="OTA70" s="169"/>
      <c r="OTB70" s="169"/>
      <c r="OTC70" s="169"/>
      <c r="OTD70" s="169"/>
      <c r="OTE70" s="169"/>
      <c r="OTF70" s="169"/>
      <c r="OTG70" s="169"/>
      <c r="OTH70" s="169"/>
      <c r="OTI70" s="169"/>
      <c r="OTJ70" s="169"/>
      <c r="OTK70" s="169"/>
      <c r="OTL70" s="169"/>
      <c r="OTM70" s="169"/>
      <c r="OTN70" s="169"/>
      <c r="OTO70" s="169"/>
      <c r="OTP70" s="169"/>
      <c r="OTQ70" s="169"/>
      <c r="OTR70" s="169"/>
      <c r="OTS70" s="169"/>
      <c r="OTT70" s="169"/>
      <c r="OTU70" s="169"/>
      <c r="OTV70" s="169"/>
      <c r="OTW70" s="169"/>
      <c r="OTX70" s="169"/>
      <c r="OTY70" s="169"/>
      <c r="OTZ70" s="169"/>
      <c r="OUA70" s="169"/>
      <c r="OUB70" s="169"/>
      <c r="OUC70" s="169"/>
      <c r="OUD70" s="169"/>
      <c r="OUE70" s="169"/>
      <c r="OUF70" s="169"/>
      <c r="OUG70" s="169"/>
      <c r="OUH70" s="169"/>
      <c r="OUI70" s="169"/>
      <c r="OUJ70" s="169"/>
      <c r="OUK70" s="169"/>
      <c r="OUL70" s="169"/>
      <c r="OUM70" s="169"/>
      <c r="OUN70" s="169"/>
      <c r="OUO70" s="169"/>
      <c r="OUP70" s="169"/>
      <c r="OUQ70" s="169"/>
      <c r="OUR70" s="169"/>
      <c r="OUS70" s="169"/>
      <c r="OUT70" s="169"/>
      <c r="OUU70" s="169"/>
      <c r="OUV70" s="169"/>
      <c r="OUW70" s="169"/>
      <c r="OUX70" s="169"/>
      <c r="OUY70" s="169"/>
      <c r="OUZ70" s="169"/>
      <c r="OVA70" s="169"/>
      <c r="OVB70" s="169"/>
      <c r="OVC70" s="169"/>
      <c r="OVD70" s="169"/>
      <c r="OVE70" s="169"/>
      <c r="OVF70" s="169"/>
      <c r="OVG70" s="169"/>
      <c r="OVH70" s="169"/>
      <c r="OVI70" s="169"/>
      <c r="OVJ70" s="169"/>
      <c r="OVK70" s="169"/>
      <c r="OVL70" s="169"/>
      <c r="OVM70" s="169"/>
      <c r="OVN70" s="169"/>
      <c r="OVO70" s="169"/>
      <c r="OVP70" s="169"/>
      <c r="OVQ70" s="169"/>
      <c r="OVR70" s="169"/>
      <c r="OVS70" s="169"/>
      <c r="OVT70" s="169"/>
      <c r="OVU70" s="169"/>
      <c r="OVV70" s="169"/>
      <c r="OVW70" s="169"/>
      <c r="OVX70" s="169"/>
      <c r="OVY70" s="169"/>
      <c r="OVZ70" s="169"/>
      <c r="OWA70" s="169"/>
      <c r="OWB70" s="169"/>
      <c r="OWC70" s="169"/>
      <c r="OWD70" s="169"/>
      <c r="OWE70" s="169"/>
      <c r="OWF70" s="169"/>
      <c r="OWG70" s="169"/>
      <c r="OWH70" s="169"/>
      <c r="OWI70" s="169"/>
      <c r="OWJ70" s="169"/>
      <c r="OWK70" s="169"/>
      <c r="OWL70" s="169"/>
      <c r="OWM70" s="169"/>
      <c r="OWN70" s="169"/>
      <c r="OWO70" s="169"/>
      <c r="OWP70" s="169"/>
      <c r="OWQ70" s="169"/>
      <c r="OWR70" s="169"/>
      <c r="OWS70" s="169"/>
      <c r="OWT70" s="169"/>
      <c r="OWU70" s="169"/>
      <c r="OWV70" s="169"/>
      <c r="OWW70" s="169"/>
      <c r="OWX70" s="169"/>
      <c r="OWY70" s="169"/>
      <c r="OWZ70" s="169"/>
      <c r="OXA70" s="169"/>
      <c r="OXB70" s="169"/>
      <c r="OXC70" s="169"/>
      <c r="OXD70" s="169"/>
      <c r="OXE70" s="169"/>
      <c r="OXF70" s="169"/>
      <c r="OXG70" s="169"/>
      <c r="OXH70" s="169"/>
      <c r="OXI70" s="169"/>
      <c r="OXJ70" s="169"/>
      <c r="OXK70" s="169"/>
      <c r="OXL70" s="169"/>
      <c r="OXM70" s="169"/>
      <c r="OXN70" s="169"/>
      <c r="OXO70" s="169"/>
      <c r="OXP70" s="169"/>
      <c r="OXQ70" s="169"/>
      <c r="OXR70" s="169"/>
      <c r="OXS70" s="169"/>
      <c r="OXT70" s="169"/>
      <c r="OXU70" s="169"/>
      <c r="OXV70" s="169"/>
      <c r="OXW70" s="169"/>
      <c r="OXX70" s="169"/>
      <c r="OXY70" s="169"/>
      <c r="OXZ70" s="169"/>
      <c r="OYA70" s="169"/>
      <c r="OYB70" s="169"/>
      <c r="OYC70" s="169"/>
      <c r="OYD70" s="169"/>
      <c r="OYE70" s="169"/>
      <c r="OYF70" s="169"/>
      <c r="OYG70" s="169"/>
      <c r="OYH70" s="169"/>
      <c r="OYI70" s="169"/>
      <c r="OYJ70" s="169"/>
      <c r="OYK70" s="169"/>
      <c r="OYL70" s="169"/>
      <c r="OYM70" s="169"/>
      <c r="OYN70" s="169"/>
      <c r="OYO70" s="169"/>
      <c r="OYP70" s="169"/>
      <c r="OYQ70" s="169"/>
      <c r="OYR70" s="169"/>
      <c r="OYS70" s="169"/>
      <c r="OYT70" s="169"/>
      <c r="OYU70" s="169"/>
      <c r="OYV70" s="169"/>
      <c r="OYW70" s="169"/>
      <c r="OYX70" s="169"/>
      <c r="OYY70" s="169"/>
      <c r="OYZ70" s="169"/>
      <c r="OZA70" s="169"/>
      <c r="OZB70" s="169"/>
      <c r="OZC70" s="169"/>
      <c r="OZD70" s="169"/>
      <c r="OZE70" s="169"/>
      <c r="OZF70" s="169"/>
      <c r="OZG70" s="169"/>
      <c r="OZH70" s="169"/>
      <c r="OZI70" s="169"/>
      <c r="OZJ70" s="169"/>
      <c r="OZK70" s="169"/>
      <c r="OZL70" s="169"/>
      <c r="OZM70" s="169"/>
      <c r="OZN70" s="169"/>
      <c r="OZO70" s="169"/>
      <c r="OZP70" s="169"/>
      <c r="OZQ70" s="169"/>
      <c r="OZR70" s="169"/>
      <c r="OZS70" s="169"/>
      <c r="OZT70" s="169"/>
      <c r="OZU70" s="169"/>
      <c r="OZV70" s="169"/>
      <c r="OZW70" s="169"/>
      <c r="OZX70" s="169"/>
      <c r="OZY70" s="169"/>
      <c r="OZZ70" s="169"/>
      <c r="PAA70" s="169"/>
      <c r="PAB70" s="169"/>
      <c r="PAC70" s="169"/>
      <c r="PAD70" s="169"/>
      <c r="PAE70" s="169"/>
      <c r="PAF70" s="169"/>
      <c r="PAG70" s="169"/>
      <c r="PAH70" s="169"/>
      <c r="PAI70" s="169"/>
      <c r="PAJ70" s="169"/>
      <c r="PAK70" s="169"/>
      <c r="PAL70" s="169"/>
      <c r="PAM70" s="169"/>
      <c r="PAN70" s="169"/>
      <c r="PAO70" s="169"/>
      <c r="PAP70" s="169"/>
      <c r="PAQ70" s="169"/>
      <c r="PAR70" s="169"/>
      <c r="PAS70" s="169"/>
      <c r="PAT70" s="169"/>
      <c r="PAU70" s="169"/>
      <c r="PAV70" s="169"/>
      <c r="PAW70" s="169"/>
      <c r="PAX70" s="169"/>
      <c r="PAY70" s="169"/>
      <c r="PAZ70" s="169"/>
      <c r="PBA70" s="169"/>
      <c r="PBB70" s="169"/>
      <c r="PBC70" s="169"/>
      <c r="PBD70" s="169"/>
      <c r="PBE70" s="169"/>
      <c r="PBF70" s="169"/>
      <c r="PBG70" s="169"/>
      <c r="PBH70" s="169"/>
      <c r="PBI70" s="169"/>
      <c r="PBJ70" s="169"/>
      <c r="PBK70" s="169"/>
      <c r="PBL70" s="169"/>
      <c r="PBM70" s="169"/>
      <c r="PBN70" s="169"/>
      <c r="PBO70" s="169"/>
      <c r="PBP70" s="169"/>
      <c r="PBQ70" s="169"/>
      <c r="PBR70" s="169"/>
      <c r="PBS70" s="169"/>
      <c r="PBT70" s="169"/>
      <c r="PBU70" s="169"/>
      <c r="PBV70" s="169"/>
      <c r="PBW70" s="169"/>
      <c r="PBX70" s="169"/>
      <c r="PBY70" s="169"/>
      <c r="PBZ70" s="169"/>
      <c r="PCA70" s="169"/>
      <c r="PCB70" s="169"/>
      <c r="PCC70" s="169"/>
      <c r="PCD70" s="169"/>
      <c r="PCE70" s="169"/>
      <c r="PCF70" s="169"/>
      <c r="PCG70" s="169"/>
      <c r="PCH70" s="169"/>
      <c r="PCI70" s="169"/>
      <c r="PCJ70" s="169"/>
      <c r="PCK70" s="169"/>
      <c r="PCL70" s="169"/>
      <c r="PCM70" s="169"/>
      <c r="PCN70" s="169"/>
      <c r="PCO70" s="169"/>
      <c r="PCP70" s="169"/>
      <c r="PCQ70" s="169"/>
      <c r="PCR70" s="169"/>
      <c r="PCS70" s="169"/>
      <c r="PCT70" s="169"/>
      <c r="PCU70" s="169"/>
      <c r="PCV70" s="169"/>
      <c r="PCW70" s="169"/>
      <c r="PCX70" s="169"/>
      <c r="PCY70" s="169"/>
      <c r="PCZ70" s="169"/>
      <c r="PDA70" s="169"/>
      <c r="PDB70" s="169"/>
      <c r="PDC70" s="169"/>
      <c r="PDD70" s="169"/>
      <c r="PDE70" s="169"/>
      <c r="PDF70" s="169"/>
      <c r="PDG70" s="169"/>
      <c r="PDH70" s="169"/>
      <c r="PDI70" s="169"/>
      <c r="PDJ70" s="169"/>
      <c r="PDK70" s="169"/>
      <c r="PDL70" s="169"/>
      <c r="PDM70" s="169"/>
      <c r="PDN70" s="169"/>
      <c r="PDO70" s="169"/>
      <c r="PDP70" s="169"/>
      <c r="PDQ70" s="169"/>
      <c r="PDR70" s="169"/>
      <c r="PDS70" s="169"/>
      <c r="PDT70" s="169"/>
      <c r="PDU70" s="169"/>
      <c r="PDV70" s="169"/>
      <c r="PDW70" s="169"/>
      <c r="PDX70" s="169"/>
      <c r="PDY70" s="169"/>
      <c r="PDZ70" s="169"/>
      <c r="PEA70" s="169"/>
      <c r="PEB70" s="169"/>
      <c r="PEC70" s="169"/>
      <c r="PED70" s="169"/>
      <c r="PEE70" s="169"/>
      <c r="PEF70" s="169"/>
      <c r="PEG70" s="169"/>
      <c r="PEH70" s="169"/>
      <c r="PEI70" s="169"/>
      <c r="PEJ70" s="169"/>
      <c r="PEK70" s="169"/>
      <c r="PEL70" s="169"/>
      <c r="PEM70" s="169"/>
      <c r="PEN70" s="169"/>
      <c r="PEO70" s="169"/>
      <c r="PEP70" s="169"/>
      <c r="PEQ70" s="169"/>
      <c r="PER70" s="169"/>
      <c r="PES70" s="169"/>
      <c r="PET70" s="169"/>
      <c r="PEU70" s="169"/>
      <c r="PEV70" s="169"/>
      <c r="PEW70" s="169"/>
      <c r="PEX70" s="169"/>
      <c r="PEY70" s="169"/>
      <c r="PEZ70" s="169"/>
      <c r="PFA70" s="169"/>
      <c r="PFB70" s="169"/>
      <c r="PFC70" s="169"/>
      <c r="PFD70" s="169"/>
      <c r="PFE70" s="169"/>
      <c r="PFF70" s="169"/>
      <c r="PFG70" s="169"/>
      <c r="PFH70" s="169"/>
      <c r="PFI70" s="169"/>
      <c r="PFJ70" s="169"/>
      <c r="PFK70" s="169"/>
      <c r="PFL70" s="169"/>
      <c r="PFM70" s="169"/>
      <c r="PFN70" s="169"/>
      <c r="PFO70" s="169"/>
      <c r="PFP70" s="169"/>
      <c r="PFQ70" s="169"/>
      <c r="PFR70" s="169"/>
      <c r="PFS70" s="169"/>
      <c r="PFT70" s="169"/>
      <c r="PFU70" s="169"/>
      <c r="PFV70" s="169"/>
      <c r="PFW70" s="169"/>
      <c r="PFX70" s="169"/>
      <c r="PFY70" s="169"/>
      <c r="PFZ70" s="169"/>
      <c r="PGA70" s="169"/>
      <c r="PGB70" s="169"/>
      <c r="PGC70" s="169"/>
      <c r="PGD70" s="169"/>
      <c r="PGE70" s="169"/>
      <c r="PGF70" s="169"/>
      <c r="PGG70" s="169"/>
      <c r="PGH70" s="169"/>
      <c r="PGI70" s="169"/>
      <c r="PGJ70" s="169"/>
      <c r="PGK70" s="169"/>
      <c r="PGL70" s="169"/>
      <c r="PGM70" s="169"/>
      <c r="PGN70" s="169"/>
      <c r="PGO70" s="169"/>
      <c r="PGP70" s="169"/>
      <c r="PGQ70" s="169"/>
      <c r="PGR70" s="169"/>
      <c r="PGS70" s="169"/>
      <c r="PGT70" s="169"/>
      <c r="PGU70" s="169"/>
      <c r="PGV70" s="169"/>
      <c r="PGW70" s="169"/>
      <c r="PGX70" s="169"/>
      <c r="PGY70" s="169"/>
      <c r="PGZ70" s="169"/>
      <c r="PHA70" s="169"/>
      <c r="PHB70" s="169"/>
      <c r="PHC70" s="169"/>
      <c r="PHD70" s="169"/>
      <c r="PHE70" s="169"/>
      <c r="PHF70" s="169"/>
      <c r="PHG70" s="169"/>
      <c r="PHH70" s="169"/>
      <c r="PHI70" s="169"/>
      <c r="PHJ70" s="169"/>
      <c r="PHK70" s="169"/>
      <c r="PHL70" s="169"/>
      <c r="PHM70" s="169"/>
      <c r="PHN70" s="169"/>
      <c r="PHO70" s="169"/>
      <c r="PHP70" s="169"/>
      <c r="PHQ70" s="169"/>
      <c r="PHR70" s="169"/>
      <c r="PHS70" s="169"/>
      <c r="PHT70" s="169"/>
      <c r="PHU70" s="169"/>
      <c r="PHV70" s="169"/>
      <c r="PHW70" s="169"/>
      <c r="PHX70" s="169"/>
      <c r="PHY70" s="169"/>
      <c r="PHZ70" s="169"/>
      <c r="PIA70" s="169"/>
      <c r="PIB70" s="169"/>
      <c r="PIC70" s="169"/>
      <c r="PID70" s="169"/>
      <c r="PIE70" s="169"/>
      <c r="PIF70" s="169"/>
      <c r="PIG70" s="169"/>
      <c r="PIH70" s="169"/>
      <c r="PII70" s="169"/>
      <c r="PIJ70" s="169"/>
      <c r="PIK70" s="169"/>
      <c r="PIL70" s="169"/>
      <c r="PIM70" s="169"/>
      <c r="PIN70" s="169"/>
      <c r="PIO70" s="169"/>
      <c r="PIP70" s="169"/>
      <c r="PIQ70" s="169"/>
      <c r="PIR70" s="169"/>
      <c r="PIS70" s="169"/>
      <c r="PIT70" s="169"/>
      <c r="PIU70" s="169"/>
      <c r="PIV70" s="169"/>
      <c r="PIW70" s="169"/>
      <c r="PIX70" s="169"/>
      <c r="PIY70" s="169"/>
      <c r="PIZ70" s="169"/>
      <c r="PJA70" s="169"/>
      <c r="PJB70" s="169"/>
      <c r="PJC70" s="169"/>
      <c r="PJD70" s="169"/>
      <c r="PJE70" s="169"/>
      <c r="PJF70" s="169"/>
      <c r="PJG70" s="169"/>
      <c r="PJH70" s="169"/>
      <c r="PJI70" s="169"/>
      <c r="PJJ70" s="169"/>
      <c r="PJK70" s="169"/>
      <c r="PJL70" s="169"/>
      <c r="PJM70" s="169"/>
      <c r="PJN70" s="169"/>
      <c r="PJO70" s="169"/>
      <c r="PJP70" s="169"/>
      <c r="PJQ70" s="169"/>
      <c r="PJR70" s="169"/>
      <c r="PJS70" s="169"/>
      <c r="PJT70" s="169"/>
      <c r="PJU70" s="169"/>
      <c r="PJV70" s="169"/>
      <c r="PJW70" s="169"/>
      <c r="PJX70" s="169"/>
      <c r="PJY70" s="169"/>
      <c r="PJZ70" s="169"/>
      <c r="PKA70" s="169"/>
      <c r="PKB70" s="169"/>
      <c r="PKC70" s="169"/>
      <c r="PKD70" s="169"/>
      <c r="PKE70" s="169"/>
      <c r="PKF70" s="169"/>
      <c r="PKG70" s="169"/>
      <c r="PKH70" s="169"/>
      <c r="PKI70" s="169"/>
      <c r="PKJ70" s="169"/>
      <c r="PKK70" s="169"/>
      <c r="PKL70" s="169"/>
      <c r="PKM70" s="169"/>
      <c r="PKN70" s="169"/>
      <c r="PKO70" s="169"/>
      <c r="PKP70" s="169"/>
      <c r="PKQ70" s="169"/>
      <c r="PKR70" s="169"/>
      <c r="PKS70" s="169"/>
      <c r="PKT70" s="169"/>
      <c r="PKU70" s="169"/>
      <c r="PKV70" s="169"/>
      <c r="PKW70" s="169"/>
      <c r="PKX70" s="169"/>
      <c r="PKY70" s="169"/>
      <c r="PKZ70" s="169"/>
      <c r="PLA70" s="169"/>
      <c r="PLB70" s="169"/>
      <c r="PLC70" s="169"/>
      <c r="PLD70" s="169"/>
      <c r="PLE70" s="169"/>
      <c r="PLF70" s="169"/>
      <c r="PLG70" s="169"/>
      <c r="PLH70" s="169"/>
      <c r="PLI70" s="169"/>
      <c r="PLJ70" s="169"/>
      <c r="PLK70" s="169"/>
      <c r="PLL70" s="169"/>
      <c r="PLM70" s="169"/>
      <c r="PLN70" s="169"/>
      <c r="PLO70" s="169"/>
      <c r="PLP70" s="169"/>
      <c r="PLQ70" s="169"/>
      <c r="PLR70" s="169"/>
      <c r="PLS70" s="169"/>
      <c r="PLT70" s="169"/>
      <c r="PLU70" s="169"/>
      <c r="PLV70" s="169"/>
      <c r="PLW70" s="169"/>
      <c r="PLX70" s="169"/>
      <c r="PLY70" s="169"/>
      <c r="PLZ70" s="169"/>
      <c r="PMA70" s="169"/>
      <c r="PMB70" s="169"/>
      <c r="PMC70" s="169"/>
      <c r="PMD70" s="169"/>
      <c r="PME70" s="169"/>
      <c r="PMF70" s="169"/>
      <c r="PMG70" s="169"/>
      <c r="PMH70" s="169"/>
      <c r="PMI70" s="169"/>
      <c r="PMJ70" s="169"/>
      <c r="PMK70" s="169"/>
      <c r="PML70" s="169"/>
      <c r="PMM70" s="169"/>
      <c r="PMN70" s="169"/>
      <c r="PMO70" s="169"/>
      <c r="PMP70" s="169"/>
      <c r="PMQ70" s="169"/>
      <c r="PMR70" s="169"/>
      <c r="PMS70" s="169"/>
      <c r="PMT70" s="169"/>
      <c r="PMU70" s="169"/>
      <c r="PMV70" s="169"/>
      <c r="PMW70" s="169"/>
      <c r="PMX70" s="169"/>
      <c r="PMY70" s="169"/>
      <c r="PMZ70" s="169"/>
      <c r="PNA70" s="169"/>
      <c r="PNB70" s="169"/>
      <c r="PNC70" s="169"/>
      <c r="PND70" s="169"/>
      <c r="PNE70" s="169"/>
      <c r="PNF70" s="169"/>
      <c r="PNG70" s="169"/>
      <c r="PNH70" s="169"/>
      <c r="PNI70" s="169"/>
      <c r="PNJ70" s="169"/>
      <c r="PNK70" s="169"/>
      <c r="PNL70" s="169"/>
      <c r="PNM70" s="169"/>
      <c r="PNN70" s="169"/>
      <c r="PNO70" s="169"/>
      <c r="PNP70" s="169"/>
      <c r="PNQ70" s="169"/>
      <c r="PNR70" s="169"/>
      <c r="PNS70" s="169"/>
      <c r="PNT70" s="169"/>
      <c r="PNU70" s="169"/>
      <c r="PNV70" s="169"/>
      <c r="PNW70" s="169"/>
      <c r="PNX70" s="169"/>
      <c r="PNY70" s="169"/>
      <c r="PNZ70" s="169"/>
      <c r="POA70" s="169"/>
      <c r="POB70" s="169"/>
      <c r="POC70" s="169"/>
      <c r="POD70" s="169"/>
      <c r="POE70" s="169"/>
      <c r="POF70" s="169"/>
      <c r="POG70" s="169"/>
      <c r="POH70" s="169"/>
      <c r="POI70" s="169"/>
      <c r="POJ70" s="169"/>
      <c r="POK70" s="169"/>
      <c r="POL70" s="169"/>
      <c r="POM70" s="169"/>
      <c r="PON70" s="169"/>
      <c r="POO70" s="169"/>
      <c r="POP70" s="169"/>
      <c r="POQ70" s="169"/>
      <c r="POR70" s="169"/>
      <c r="POS70" s="169"/>
      <c r="POT70" s="169"/>
      <c r="POU70" s="169"/>
      <c r="POV70" s="169"/>
      <c r="POW70" s="169"/>
      <c r="POX70" s="169"/>
      <c r="POY70" s="169"/>
      <c r="POZ70" s="169"/>
      <c r="PPA70" s="169"/>
      <c r="PPB70" s="169"/>
      <c r="PPC70" s="169"/>
      <c r="PPD70" s="169"/>
      <c r="PPE70" s="169"/>
      <c r="PPF70" s="169"/>
      <c r="PPG70" s="169"/>
      <c r="PPH70" s="169"/>
      <c r="PPI70" s="169"/>
      <c r="PPJ70" s="169"/>
      <c r="PPK70" s="169"/>
      <c r="PPL70" s="169"/>
      <c r="PPM70" s="169"/>
      <c r="PPN70" s="169"/>
      <c r="PPO70" s="169"/>
      <c r="PPP70" s="169"/>
      <c r="PPQ70" s="169"/>
      <c r="PPR70" s="169"/>
      <c r="PPS70" s="169"/>
      <c r="PPT70" s="169"/>
      <c r="PPU70" s="169"/>
      <c r="PPV70" s="169"/>
      <c r="PPW70" s="169"/>
      <c r="PPX70" s="169"/>
      <c r="PPY70" s="169"/>
      <c r="PPZ70" s="169"/>
      <c r="PQA70" s="169"/>
      <c r="PQB70" s="169"/>
      <c r="PQC70" s="169"/>
      <c r="PQD70" s="169"/>
      <c r="PQE70" s="169"/>
      <c r="PQF70" s="169"/>
      <c r="PQG70" s="169"/>
      <c r="PQH70" s="169"/>
      <c r="PQI70" s="169"/>
      <c r="PQJ70" s="169"/>
      <c r="PQK70" s="169"/>
      <c r="PQL70" s="169"/>
      <c r="PQM70" s="169"/>
      <c r="PQN70" s="169"/>
      <c r="PQO70" s="169"/>
      <c r="PQP70" s="169"/>
      <c r="PQQ70" s="169"/>
      <c r="PQR70" s="169"/>
      <c r="PQS70" s="169"/>
      <c r="PQT70" s="169"/>
      <c r="PQU70" s="169"/>
      <c r="PQV70" s="169"/>
      <c r="PQW70" s="169"/>
      <c r="PQX70" s="169"/>
      <c r="PQY70" s="169"/>
      <c r="PQZ70" s="169"/>
      <c r="PRA70" s="169"/>
      <c r="PRB70" s="169"/>
      <c r="PRC70" s="169"/>
      <c r="PRD70" s="169"/>
      <c r="PRE70" s="169"/>
      <c r="PRF70" s="169"/>
      <c r="PRG70" s="169"/>
      <c r="PRH70" s="169"/>
      <c r="PRI70" s="169"/>
      <c r="PRJ70" s="169"/>
      <c r="PRK70" s="169"/>
      <c r="PRL70" s="169"/>
      <c r="PRM70" s="169"/>
      <c r="PRN70" s="169"/>
      <c r="PRO70" s="169"/>
      <c r="PRP70" s="169"/>
      <c r="PRQ70" s="169"/>
      <c r="PRR70" s="169"/>
      <c r="PRS70" s="169"/>
      <c r="PRT70" s="169"/>
      <c r="PRU70" s="169"/>
      <c r="PRV70" s="169"/>
      <c r="PRW70" s="169"/>
      <c r="PRX70" s="169"/>
      <c r="PRY70" s="169"/>
      <c r="PRZ70" s="169"/>
      <c r="PSA70" s="169"/>
      <c r="PSB70" s="169"/>
      <c r="PSC70" s="169"/>
      <c r="PSD70" s="169"/>
      <c r="PSE70" s="169"/>
      <c r="PSF70" s="169"/>
      <c r="PSG70" s="169"/>
      <c r="PSH70" s="169"/>
      <c r="PSI70" s="169"/>
      <c r="PSJ70" s="169"/>
      <c r="PSK70" s="169"/>
      <c r="PSL70" s="169"/>
      <c r="PSM70" s="169"/>
      <c r="PSN70" s="169"/>
      <c r="PSO70" s="169"/>
      <c r="PSP70" s="169"/>
      <c r="PSQ70" s="169"/>
      <c r="PSR70" s="169"/>
      <c r="PSS70" s="169"/>
      <c r="PST70" s="169"/>
      <c r="PSU70" s="169"/>
      <c r="PSV70" s="169"/>
      <c r="PSW70" s="169"/>
      <c r="PSX70" s="169"/>
      <c r="PSY70" s="169"/>
      <c r="PSZ70" s="169"/>
      <c r="PTA70" s="169"/>
      <c r="PTB70" s="169"/>
      <c r="PTC70" s="169"/>
      <c r="PTD70" s="169"/>
      <c r="PTE70" s="169"/>
      <c r="PTF70" s="169"/>
      <c r="PTG70" s="169"/>
      <c r="PTH70" s="169"/>
      <c r="PTI70" s="169"/>
      <c r="PTJ70" s="169"/>
      <c r="PTK70" s="169"/>
      <c r="PTL70" s="169"/>
      <c r="PTM70" s="169"/>
      <c r="PTN70" s="169"/>
      <c r="PTO70" s="169"/>
      <c r="PTP70" s="169"/>
      <c r="PTQ70" s="169"/>
      <c r="PTR70" s="169"/>
      <c r="PTS70" s="169"/>
      <c r="PTT70" s="169"/>
      <c r="PTU70" s="169"/>
      <c r="PTV70" s="169"/>
      <c r="PTW70" s="169"/>
      <c r="PTX70" s="169"/>
      <c r="PTY70" s="169"/>
      <c r="PTZ70" s="169"/>
      <c r="PUA70" s="169"/>
      <c r="PUB70" s="169"/>
      <c r="PUC70" s="169"/>
      <c r="PUD70" s="169"/>
      <c r="PUE70" s="169"/>
      <c r="PUF70" s="169"/>
      <c r="PUG70" s="169"/>
      <c r="PUH70" s="169"/>
      <c r="PUI70" s="169"/>
      <c r="PUJ70" s="169"/>
      <c r="PUK70" s="169"/>
      <c r="PUL70" s="169"/>
      <c r="PUM70" s="169"/>
      <c r="PUN70" s="169"/>
      <c r="PUO70" s="169"/>
      <c r="PUP70" s="169"/>
      <c r="PUQ70" s="169"/>
      <c r="PUR70" s="169"/>
      <c r="PUS70" s="169"/>
      <c r="PUT70" s="169"/>
      <c r="PUU70" s="169"/>
      <c r="PUV70" s="169"/>
      <c r="PUW70" s="169"/>
      <c r="PUX70" s="169"/>
      <c r="PUY70" s="169"/>
      <c r="PUZ70" s="169"/>
      <c r="PVA70" s="169"/>
      <c r="PVB70" s="169"/>
      <c r="PVC70" s="169"/>
      <c r="PVD70" s="169"/>
      <c r="PVE70" s="169"/>
      <c r="PVF70" s="169"/>
      <c r="PVG70" s="169"/>
      <c r="PVH70" s="169"/>
      <c r="PVI70" s="169"/>
      <c r="PVJ70" s="169"/>
      <c r="PVK70" s="169"/>
      <c r="PVL70" s="169"/>
      <c r="PVM70" s="169"/>
      <c r="PVN70" s="169"/>
      <c r="PVO70" s="169"/>
      <c r="PVP70" s="169"/>
      <c r="PVQ70" s="169"/>
      <c r="PVR70" s="169"/>
      <c r="PVS70" s="169"/>
      <c r="PVT70" s="169"/>
      <c r="PVU70" s="169"/>
      <c r="PVV70" s="169"/>
      <c r="PVW70" s="169"/>
      <c r="PVX70" s="169"/>
      <c r="PVY70" s="169"/>
      <c r="PVZ70" s="169"/>
      <c r="PWA70" s="169"/>
      <c r="PWB70" s="169"/>
      <c r="PWC70" s="169"/>
      <c r="PWD70" s="169"/>
      <c r="PWE70" s="169"/>
      <c r="PWF70" s="169"/>
      <c r="PWG70" s="169"/>
      <c r="PWH70" s="169"/>
      <c r="PWI70" s="169"/>
      <c r="PWJ70" s="169"/>
      <c r="PWK70" s="169"/>
      <c r="PWL70" s="169"/>
      <c r="PWM70" s="169"/>
      <c r="PWN70" s="169"/>
      <c r="PWO70" s="169"/>
      <c r="PWP70" s="169"/>
      <c r="PWQ70" s="169"/>
      <c r="PWR70" s="169"/>
      <c r="PWS70" s="169"/>
      <c r="PWT70" s="169"/>
      <c r="PWU70" s="169"/>
      <c r="PWV70" s="169"/>
      <c r="PWW70" s="169"/>
      <c r="PWX70" s="169"/>
      <c r="PWY70" s="169"/>
      <c r="PWZ70" s="169"/>
      <c r="PXA70" s="169"/>
      <c r="PXB70" s="169"/>
      <c r="PXC70" s="169"/>
      <c r="PXD70" s="169"/>
      <c r="PXE70" s="169"/>
      <c r="PXF70" s="169"/>
      <c r="PXG70" s="169"/>
      <c r="PXH70" s="169"/>
      <c r="PXI70" s="169"/>
      <c r="PXJ70" s="169"/>
      <c r="PXK70" s="169"/>
      <c r="PXL70" s="169"/>
      <c r="PXM70" s="169"/>
      <c r="PXN70" s="169"/>
      <c r="PXO70" s="169"/>
      <c r="PXP70" s="169"/>
      <c r="PXQ70" s="169"/>
      <c r="PXR70" s="169"/>
      <c r="PXS70" s="169"/>
      <c r="PXT70" s="169"/>
      <c r="PXU70" s="169"/>
      <c r="PXV70" s="169"/>
      <c r="PXW70" s="169"/>
      <c r="PXX70" s="169"/>
      <c r="PXY70" s="169"/>
      <c r="PXZ70" s="169"/>
      <c r="PYA70" s="169"/>
      <c r="PYB70" s="169"/>
      <c r="PYC70" s="169"/>
      <c r="PYD70" s="169"/>
      <c r="PYE70" s="169"/>
      <c r="PYF70" s="169"/>
      <c r="PYG70" s="169"/>
      <c r="PYH70" s="169"/>
      <c r="PYI70" s="169"/>
      <c r="PYJ70" s="169"/>
      <c r="PYK70" s="169"/>
      <c r="PYL70" s="169"/>
      <c r="PYM70" s="169"/>
      <c r="PYN70" s="169"/>
      <c r="PYO70" s="169"/>
      <c r="PYP70" s="169"/>
      <c r="PYQ70" s="169"/>
      <c r="PYR70" s="169"/>
      <c r="PYS70" s="169"/>
      <c r="PYT70" s="169"/>
      <c r="PYU70" s="169"/>
      <c r="PYV70" s="169"/>
      <c r="PYW70" s="169"/>
      <c r="PYX70" s="169"/>
      <c r="PYY70" s="169"/>
      <c r="PYZ70" s="169"/>
      <c r="PZA70" s="169"/>
      <c r="PZB70" s="169"/>
      <c r="PZC70" s="169"/>
      <c r="PZD70" s="169"/>
      <c r="PZE70" s="169"/>
      <c r="PZF70" s="169"/>
      <c r="PZG70" s="169"/>
      <c r="PZH70" s="169"/>
      <c r="PZI70" s="169"/>
      <c r="PZJ70" s="169"/>
      <c r="PZK70" s="169"/>
      <c r="PZL70" s="169"/>
      <c r="PZM70" s="169"/>
      <c r="PZN70" s="169"/>
      <c r="PZO70" s="169"/>
      <c r="PZP70" s="169"/>
      <c r="PZQ70" s="169"/>
      <c r="PZR70" s="169"/>
      <c r="PZS70" s="169"/>
      <c r="PZT70" s="169"/>
      <c r="PZU70" s="169"/>
      <c r="PZV70" s="169"/>
      <c r="PZW70" s="169"/>
      <c r="PZX70" s="169"/>
      <c r="PZY70" s="169"/>
      <c r="PZZ70" s="169"/>
      <c r="QAA70" s="169"/>
      <c r="QAB70" s="169"/>
      <c r="QAC70" s="169"/>
      <c r="QAD70" s="169"/>
      <c r="QAE70" s="169"/>
      <c r="QAF70" s="169"/>
      <c r="QAG70" s="169"/>
      <c r="QAH70" s="169"/>
      <c r="QAI70" s="169"/>
      <c r="QAJ70" s="169"/>
      <c r="QAK70" s="169"/>
      <c r="QAL70" s="169"/>
      <c r="QAM70" s="169"/>
      <c r="QAN70" s="169"/>
      <c r="QAO70" s="169"/>
      <c r="QAP70" s="169"/>
      <c r="QAQ70" s="169"/>
      <c r="QAR70" s="169"/>
      <c r="QAS70" s="169"/>
      <c r="QAT70" s="169"/>
      <c r="QAU70" s="169"/>
      <c r="QAV70" s="169"/>
      <c r="QAW70" s="169"/>
      <c r="QAX70" s="169"/>
      <c r="QAY70" s="169"/>
      <c r="QAZ70" s="169"/>
      <c r="QBA70" s="169"/>
      <c r="QBB70" s="169"/>
      <c r="QBC70" s="169"/>
      <c r="QBD70" s="169"/>
      <c r="QBE70" s="169"/>
      <c r="QBF70" s="169"/>
      <c r="QBG70" s="169"/>
      <c r="QBH70" s="169"/>
      <c r="QBI70" s="169"/>
      <c r="QBJ70" s="169"/>
      <c r="QBK70" s="169"/>
      <c r="QBL70" s="169"/>
      <c r="QBM70" s="169"/>
      <c r="QBN70" s="169"/>
      <c r="QBO70" s="169"/>
      <c r="QBP70" s="169"/>
      <c r="QBQ70" s="169"/>
      <c r="QBR70" s="169"/>
      <c r="QBS70" s="169"/>
      <c r="QBT70" s="169"/>
      <c r="QBU70" s="169"/>
      <c r="QBV70" s="169"/>
      <c r="QBW70" s="169"/>
      <c r="QBX70" s="169"/>
      <c r="QBY70" s="169"/>
      <c r="QBZ70" s="169"/>
      <c r="QCA70" s="169"/>
      <c r="QCB70" s="169"/>
      <c r="QCC70" s="169"/>
      <c r="QCD70" s="169"/>
      <c r="QCE70" s="169"/>
      <c r="QCF70" s="169"/>
      <c r="QCG70" s="169"/>
      <c r="QCH70" s="169"/>
      <c r="QCI70" s="169"/>
      <c r="QCJ70" s="169"/>
      <c r="QCK70" s="169"/>
      <c r="QCL70" s="169"/>
      <c r="QCM70" s="169"/>
      <c r="QCN70" s="169"/>
      <c r="QCO70" s="169"/>
      <c r="QCP70" s="169"/>
      <c r="QCQ70" s="169"/>
      <c r="QCR70" s="169"/>
      <c r="QCS70" s="169"/>
      <c r="QCT70" s="169"/>
      <c r="QCU70" s="169"/>
      <c r="QCV70" s="169"/>
      <c r="QCW70" s="169"/>
      <c r="QCX70" s="169"/>
      <c r="QCY70" s="169"/>
      <c r="QCZ70" s="169"/>
      <c r="QDA70" s="169"/>
      <c r="QDB70" s="169"/>
      <c r="QDC70" s="169"/>
      <c r="QDD70" s="169"/>
      <c r="QDE70" s="169"/>
      <c r="QDF70" s="169"/>
      <c r="QDG70" s="169"/>
      <c r="QDH70" s="169"/>
      <c r="QDI70" s="169"/>
      <c r="QDJ70" s="169"/>
      <c r="QDK70" s="169"/>
      <c r="QDL70" s="169"/>
      <c r="QDM70" s="169"/>
      <c r="QDN70" s="169"/>
      <c r="QDO70" s="169"/>
      <c r="QDP70" s="169"/>
      <c r="QDQ70" s="169"/>
      <c r="QDR70" s="169"/>
      <c r="QDS70" s="169"/>
      <c r="QDT70" s="169"/>
      <c r="QDU70" s="169"/>
      <c r="QDV70" s="169"/>
      <c r="QDW70" s="169"/>
      <c r="QDX70" s="169"/>
      <c r="QDY70" s="169"/>
      <c r="QDZ70" s="169"/>
      <c r="QEA70" s="169"/>
      <c r="QEB70" s="169"/>
      <c r="QEC70" s="169"/>
      <c r="QED70" s="169"/>
      <c r="QEE70" s="169"/>
      <c r="QEF70" s="169"/>
      <c r="QEG70" s="169"/>
      <c r="QEH70" s="169"/>
      <c r="QEI70" s="169"/>
      <c r="QEJ70" s="169"/>
      <c r="QEK70" s="169"/>
      <c r="QEL70" s="169"/>
      <c r="QEM70" s="169"/>
      <c r="QEN70" s="169"/>
      <c r="QEO70" s="169"/>
      <c r="QEP70" s="169"/>
      <c r="QEQ70" s="169"/>
      <c r="QER70" s="169"/>
      <c r="QES70" s="169"/>
      <c r="QET70" s="169"/>
      <c r="QEU70" s="169"/>
      <c r="QEV70" s="169"/>
      <c r="QEW70" s="169"/>
      <c r="QEX70" s="169"/>
      <c r="QEY70" s="169"/>
      <c r="QEZ70" s="169"/>
      <c r="QFA70" s="169"/>
      <c r="QFB70" s="169"/>
      <c r="QFC70" s="169"/>
      <c r="QFD70" s="169"/>
      <c r="QFE70" s="169"/>
      <c r="QFF70" s="169"/>
      <c r="QFG70" s="169"/>
      <c r="QFH70" s="169"/>
      <c r="QFI70" s="169"/>
      <c r="QFJ70" s="169"/>
      <c r="QFK70" s="169"/>
      <c r="QFL70" s="169"/>
      <c r="QFM70" s="169"/>
      <c r="QFN70" s="169"/>
      <c r="QFO70" s="169"/>
      <c r="QFP70" s="169"/>
      <c r="QFQ70" s="169"/>
      <c r="QFR70" s="169"/>
      <c r="QFS70" s="169"/>
      <c r="QFT70" s="169"/>
      <c r="QFU70" s="169"/>
      <c r="QFV70" s="169"/>
      <c r="QFW70" s="169"/>
      <c r="QFX70" s="169"/>
      <c r="QFY70" s="169"/>
      <c r="QFZ70" s="169"/>
      <c r="QGA70" s="169"/>
      <c r="QGB70" s="169"/>
      <c r="QGC70" s="169"/>
      <c r="QGD70" s="169"/>
      <c r="QGE70" s="169"/>
      <c r="QGF70" s="169"/>
      <c r="QGG70" s="169"/>
      <c r="QGH70" s="169"/>
      <c r="QGI70" s="169"/>
      <c r="QGJ70" s="169"/>
      <c r="QGK70" s="169"/>
      <c r="QGL70" s="169"/>
      <c r="QGM70" s="169"/>
      <c r="QGN70" s="169"/>
      <c r="QGO70" s="169"/>
      <c r="QGP70" s="169"/>
      <c r="QGQ70" s="169"/>
      <c r="QGR70" s="169"/>
      <c r="QGS70" s="169"/>
      <c r="QGT70" s="169"/>
      <c r="QGU70" s="169"/>
      <c r="QGV70" s="169"/>
      <c r="QGW70" s="169"/>
      <c r="QGX70" s="169"/>
      <c r="QGY70" s="169"/>
      <c r="QGZ70" s="169"/>
      <c r="QHA70" s="169"/>
      <c r="QHB70" s="169"/>
      <c r="QHC70" s="169"/>
      <c r="QHD70" s="169"/>
      <c r="QHE70" s="169"/>
      <c r="QHF70" s="169"/>
      <c r="QHG70" s="169"/>
      <c r="QHH70" s="169"/>
      <c r="QHI70" s="169"/>
      <c r="QHJ70" s="169"/>
      <c r="QHK70" s="169"/>
      <c r="QHL70" s="169"/>
      <c r="QHM70" s="169"/>
      <c r="QHN70" s="169"/>
      <c r="QHO70" s="169"/>
      <c r="QHP70" s="169"/>
      <c r="QHQ70" s="169"/>
      <c r="QHR70" s="169"/>
      <c r="QHS70" s="169"/>
      <c r="QHT70" s="169"/>
      <c r="QHU70" s="169"/>
      <c r="QHV70" s="169"/>
      <c r="QHW70" s="169"/>
      <c r="QHX70" s="169"/>
      <c r="QHY70" s="169"/>
      <c r="QHZ70" s="169"/>
      <c r="QIA70" s="169"/>
      <c r="QIB70" s="169"/>
      <c r="QIC70" s="169"/>
      <c r="QID70" s="169"/>
      <c r="QIE70" s="169"/>
      <c r="QIF70" s="169"/>
      <c r="QIG70" s="169"/>
      <c r="QIH70" s="169"/>
      <c r="QII70" s="169"/>
      <c r="QIJ70" s="169"/>
      <c r="QIK70" s="169"/>
      <c r="QIL70" s="169"/>
      <c r="QIM70" s="169"/>
      <c r="QIN70" s="169"/>
      <c r="QIO70" s="169"/>
      <c r="QIP70" s="169"/>
      <c r="QIQ70" s="169"/>
      <c r="QIR70" s="169"/>
      <c r="QIS70" s="169"/>
      <c r="QIT70" s="169"/>
      <c r="QIU70" s="169"/>
      <c r="QIV70" s="169"/>
      <c r="QIW70" s="169"/>
      <c r="QIX70" s="169"/>
      <c r="QIY70" s="169"/>
      <c r="QIZ70" s="169"/>
      <c r="QJA70" s="169"/>
      <c r="QJB70" s="169"/>
      <c r="QJC70" s="169"/>
      <c r="QJD70" s="169"/>
      <c r="QJE70" s="169"/>
      <c r="QJF70" s="169"/>
      <c r="QJG70" s="169"/>
      <c r="QJH70" s="169"/>
      <c r="QJI70" s="169"/>
      <c r="QJJ70" s="169"/>
      <c r="QJK70" s="169"/>
      <c r="QJL70" s="169"/>
      <c r="QJM70" s="169"/>
      <c r="QJN70" s="169"/>
      <c r="QJO70" s="169"/>
      <c r="QJP70" s="169"/>
      <c r="QJQ70" s="169"/>
      <c r="QJR70" s="169"/>
      <c r="QJS70" s="169"/>
      <c r="QJT70" s="169"/>
      <c r="QJU70" s="169"/>
      <c r="QJV70" s="169"/>
      <c r="QJW70" s="169"/>
      <c r="QJX70" s="169"/>
      <c r="QJY70" s="169"/>
      <c r="QJZ70" s="169"/>
      <c r="QKA70" s="169"/>
      <c r="QKB70" s="169"/>
      <c r="QKC70" s="169"/>
      <c r="QKD70" s="169"/>
      <c r="QKE70" s="169"/>
      <c r="QKF70" s="169"/>
      <c r="QKG70" s="169"/>
      <c r="QKH70" s="169"/>
      <c r="QKI70" s="169"/>
      <c r="QKJ70" s="169"/>
      <c r="QKK70" s="169"/>
      <c r="QKL70" s="169"/>
      <c r="QKM70" s="169"/>
      <c r="QKN70" s="169"/>
      <c r="QKO70" s="169"/>
      <c r="QKP70" s="169"/>
      <c r="QKQ70" s="169"/>
      <c r="QKR70" s="169"/>
      <c r="QKS70" s="169"/>
      <c r="QKT70" s="169"/>
      <c r="QKU70" s="169"/>
      <c r="QKV70" s="169"/>
      <c r="QKW70" s="169"/>
      <c r="QKX70" s="169"/>
      <c r="QKY70" s="169"/>
      <c r="QKZ70" s="169"/>
      <c r="QLA70" s="169"/>
      <c r="QLB70" s="169"/>
      <c r="QLC70" s="169"/>
      <c r="QLD70" s="169"/>
      <c r="QLE70" s="169"/>
      <c r="QLF70" s="169"/>
      <c r="QLG70" s="169"/>
      <c r="QLH70" s="169"/>
      <c r="QLI70" s="169"/>
      <c r="QLJ70" s="169"/>
      <c r="QLK70" s="169"/>
      <c r="QLL70" s="169"/>
      <c r="QLM70" s="169"/>
      <c r="QLN70" s="169"/>
      <c r="QLO70" s="169"/>
      <c r="QLP70" s="169"/>
      <c r="QLQ70" s="169"/>
      <c r="QLR70" s="169"/>
      <c r="QLS70" s="169"/>
      <c r="QLT70" s="169"/>
      <c r="QLU70" s="169"/>
      <c r="QLV70" s="169"/>
      <c r="QLW70" s="169"/>
      <c r="QLX70" s="169"/>
      <c r="QLY70" s="169"/>
      <c r="QLZ70" s="169"/>
      <c r="QMA70" s="169"/>
      <c r="QMB70" s="169"/>
      <c r="QMC70" s="169"/>
      <c r="QMD70" s="169"/>
      <c r="QME70" s="169"/>
      <c r="QMF70" s="169"/>
      <c r="QMG70" s="169"/>
      <c r="QMH70" s="169"/>
      <c r="QMI70" s="169"/>
      <c r="QMJ70" s="169"/>
      <c r="QMK70" s="169"/>
      <c r="QML70" s="169"/>
      <c r="QMM70" s="169"/>
      <c r="QMN70" s="169"/>
      <c r="QMO70" s="169"/>
      <c r="QMP70" s="169"/>
      <c r="QMQ70" s="169"/>
      <c r="QMR70" s="169"/>
      <c r="QMS70" s="169"/>
      <c r="QMT70" s="169"/>
      <c r="QMU70" s="169"/>
      <c r="QMV70" s="169"/>
      <c r="QMW70" s="169"/>
      <c r="QMX70" s="169"/>
      <c r="QMY70" s="169"/>
      <c r="QMZ70" s="169"/>
      <c r="QNA70" s="169"/>
      <c r="QNB70" s="169"/>
      <c r="QNC70" s="169"/>
      <c r="QND70" s="169"/>
      <c r="QNE70" s="169"/>
      <c r="QNF70" s="169"/>
      <c r="QNG70" s="169"/>
      <c r="QNH70" s="169"/>
      <c r="QNI70" s="169"/>
      <c r="QNJ70" s="169"/>
      <c r="QNK70" s="169"/>
      <c r="QNL70" s="169"/>
      <c r="QNM70" s="169"/>
      <c r="QNN70" s="169"/>
      <c r="QNO70" s="169"/>
      <c r="QNP70" s="169"/>
      <c r="QNQ70" s="169"/>
      <c r="QNR70" s="169"/>
      <c r="QNS70" s="169"/>
      <c r="QNT70" s="169"/>
      <c r="QNU70" s="169"/>
      <c r="QNV70" s="169"/>
      <c r="QNW70" s="169"/>
      <c r="QNX70" s="169"/>
      <c r="QNY70" s="169"/>
      <c r="QNZ70" s="169"/>
      <c r="QOA70" s="169"/>
      <c r="QOB70" s="169"/>
      <c r="QOC70" s="169"/>
      <c r="QOD70" s="169"/>
      <c r="QOE70" s="169"/>
      <c r="QOF70" s="169"/>
      <c r="QOG70" s="169"/>
      <c r="QOH70" s="169"/>
      <c r="QOI70" s="169"/>
      <c r="QOJ70" s="169"/>
      <c r="QOK70" s="169"/>
      <c r="QOL70" s="169"/>
      <c r="QOM70" s="169"/>
      <c r="QON70" s="169"/>
      <c r="QOO70" s="169"/>
      <c r="QOP70" s="169"/>
      <c r="QOQ70" s="169"/>
      <c r="QOR70" s="169"/>
      <c r="QOS70" s="169"/>
      <c r="QOT70" s="169"/>
      <c r="QOU70" s="169"/>
      <c r="QOV70" s="169"/>
      <c r="QOW70" s="169"/>
      <c r="QOX70" s="169"/>
      <c r="QOY70" s="169"/>
      <c r="QOZ70" s="169"/>
      <c r="QPA70" s="169"/>
      <c r="QPB70" s="169"/>
      <c r="QPC70" s="169"/>
      <c r="QPD70" s="169"/>
      <c r="QPE70" s="169"/>
      <c r="QPF70" s="169"/>
      <c r="QPG70" s="169"/>
      <c r="QPH70" s="169"/>
      <c r="QPI70" s="169"/>
      <c r="QPJ70" s="169"/>
      <c r="QPK70" s="169"/>
      <c r="QPL70" s="169"/>
      <c r="QPM70" s="169"/>
      <c r="QPN70" s="169"/>
      <c r="QPO70" s="169"/>
      <c r="QPP70" s="169"/>
      <c r="QPQ70" s="169"/>
      <c r="QPR70" s="169"/>
      <c r="QPS70" s="169"/>
      <c r="QPT70" s="169"/>
      <c r="QPU70" s="169"/>
      <c r="QPV70" s="169"/>
      <c r="QPW70" s="169"/>
      <c r="QPX70" s="169"/>
      <c r="QPY70" s="169"/>
      <c r="QPZ70" s="169"/>
      <c r="QQA70" s="169"/>
      <c r="QQB70" s="169"/>
      <c r="QQC70" s="169"/>
      <c r="QQD70" s="169"/>
      <c r="QQE70" s="169"/>
      <c r="QQF70" s="169"/>
      <c r="QQG70" s="169"/>
      <c r="QQH70" s="169"/>
      <c r="QQI70" s="169"/>
      <c r="QQJ70" s="169"/>
      <c r="QQK70" s="169"/>
      <c r="QQL70" s="169"/>
      <c r="QQM70" s="169"/>
      <c r="QQN70" s="169"/>
      <c r="QQO70" s="169"/>
      <c r="QQP70" s="169"/>
      <c r="QQQ70" s="169"/>
      <c r="QQR70" s="169"/>
      <c r="QQS70" s="169"/>
      <c r="QQT70" s="169"/>
      <c r="QQU70" s="169"/>
      <c r="QQV70" s="169"/>
      <c r="QQW70" s="169"/>
      <c r="QQX70" s="169"/>
      <c r="QQY70" s="169"/>
      <c r="QQZ70" s="169"/>
      <c r="QRA70" s="169"/>
      <c r="QRB70" s="169"/>
      <c r="QRC70" s="169"/>
      <c r="QRD70" s="169"/>
      <c r="QRE70" s="169"/>
      <c r="QRF70" s="169"/>
      <c r="QRG70" s="169"/>
      <c r="QRH70" s="169"/>
      <c r="QRI70" s="169"/>
      <c r="QRJ70" s="169"/>
      <c r="QRK70" s="169"/>
      <c r="QRL70" s="169"/>
      <c r="QRM70" s="169"/>
      <c r="QRN70" s="169"/>
      <c r="QRO70" s="169"/>
      <c r="QRP70" s="169"/>
      <c r="QRQ70" s="169"/>
      <c r="QRR70" s="169"/>
      <c r="QRS70" s="169"/>
      <c r="QRT70" s="169"/>
      <c r="QRU70" s="169"/>
      <c r="QRV70" s="169"/>
      <c r="QRW70" s="169"/>
      <c r="QRX70" s="169"/>
      <c r="QRY70" s="169"/>
      <c r="QRZ70" s="169"/>
      <c r="QSA70" s="169"/>
      <c r="QSB70" s="169"/>
      <c r="QSC70" s="169"/>
      <c r="QSD70" s="169"/>
      <c r="QSE70" s="169"/>
      <c r="QSF70" s="169"/>
      <c r="QSG70" s="169"/>
      <c r="QSH70" s="169"/>
      <c r="QSI70" s="169"/>
      <c r="QSJ70" s="169"/>
      <c r="QSK70" s="169"/>
      <c r="QSL70" s="169"/>
      <c r="QSM70" s="169"/>
      <c r="QSN70" s="169"/>
      <c r="QSO70" s="169"/>
      <c r="QSP70" s="169"/>
      <c r="QSQ70" s="169"/>
      <c r="QSR70" s="169"/>
      <c r="QSS70" s="169"/>
      <c r="QST70" s="169"/>
      <c r="QSU70" s="169"/>
      <c r="QSV70" s="169"/>
      <c r="QSW70" s="169"/>
      <c r="QSX70" s="169"/>
      <c r="QSY70" s="169"/>
      <c r="QSZ70" s="169"/>
      <c r="QTA70" s="169"/>
      <c r="QTB70" s="169"/>
      <c r="QTC70" s="169"/>
      <c r="QTD70" s="169"/>
      <c r="QTE70" s="169"/>
      <c r="QTF70" s="169"/>
      <c r="QTG70" s="169"/>
      <c r="QTH70" s="169"/>
      <c r="QTI70" s="169"/>
      <c r="QTJ70" s="169"/>
      <c r="QTK70" s="169"/>
      <c r="QTL70" s="169"/>
      <c r="QTM70" s="169"/>
      <c r="QTN70" s="169"/>
      <c r="QTO70" s="169"/>
      <c r="QTP70" s="169"/>
      <c r="QTQ70" s="169"/>
      <c r="QTR70" s="169"/>
      <c r="QTS70" s="169"/>
      <c r="QTT70" s="169"/>
      <c r="QTU70" s="169"/>
      <c r="QTV70" s="169"/>
      <c r="QTW70" s="169"/>
      <c r="QTX70" s="169"/>
      <c r="QTY70" s="169"/>
      <c r="QTZ70" s="169"/>
      <c r="QUA70" s="169"/>
      <c r="QUB70" s="169"/>
      <c r="QUC70" s="169"/>
      <c r="QUD70" s="169"/>
      <c r="QUE70" s="169"/>
      <c r="QUF70" s="169"/>
      <c r="QUG70" s="169"/>
      <c r="QUH70" s="169"/>
      <c r="QUI70" s="169"/>
      <c r="QUJ70" s="169"/>
      <c r="QUK70" s="169"/>
      <c r="QUL70" s="169"/>
      <c r="QUM70" s="169"/>
      <c r="QUN70" s="169"/>
      <c r="QUO70" s="169"/>
      <c r="QUP70" s="169"/>
      <c r="QUQ70" s="169"/>
      <c r="QUR70" s="169"/>
      <c r="QUS70" s="169"/>
      <c r="QUT70" s="169"/>
      <c r="QUU70" s="169"/>
      <c r="QUV70" s="169"/>
      <c r="QUW70" s="169"/>
      <c r="QUX70" s="169"/>
      <c r="QUY70" s="169"/>
      <c r="QUZ70" s="169"/>
      <c r="QVA70" s="169"/>
      <c r="QVB70" s="169"/>
      <c r="QVC70" s="169"/>
      <c r="QVD70" s="169"/>
      <c r="QVE70" s="169"/>
      <c r="QVF70" s="169"/>
      <c r="QVG70" s="169"/>
      <c r="QVH70" s="169"/>
      <c r="QVI70" s="169"/>
      <c r="QVJ70" s="169"/>
      <c r="QVK70" s="169"/>
      <c r="QVL70" s="169"/>
      <c r="QVM70" s="169"/>
      <c r="QVN70" s="169"/>
      <c r="QVO70" s="169"/>
      <c r="QVP70" s="169"/>
      <c r="QVQ70" s="169"/>
      <c r="QVR70" s="169"/>
      <c r="QVS70" s="169"/>
      <c r="QVT70" s="169"/>
      <c r="QVU70" s="169"/>
      <c r="QVV70" s="169"/>
      <c r="QVW70" s="169"/>
      <c r="QVX70" s="169"/>
      <c r="QVY70" s="169"/>
      <c r="QVZ70" s="169"/>
      <c r="QWA70" s="169"/>
      <c r="QWB70" s="169"/>
      <c r="QWC70" s="169"/>
      <c r="QWD70" s="169"/>
      <c r="QWE70" s="169"/>
      <c r="QWF70" s="169"/>
      <c r="QWG70" s="169"/>
      <c r="QWH70" s="169"/>
      <c r="QWI70" s="169"/>
      <c r="QWJ70" s="169"/>
      <c r="QWK70" s="169"/>
      <c r="QWL70" s="169"/>
      <c r="QWM70" s="169"/>
      <c r="QWN70" s="169"/>
      <c r="QWO70" s="169"/>
      <c r="QWP70" s="169"/>
      <c r="QWQ70" s="169"/>
      <c r="QWR70" s="169"/>
      <c r="QWS70" s="169"/>
      <c r="QWT70" s="169"/>
      <c r="QWU70" s="169"/>
      <c r="QWV70" s="169"/>
      <c r="QWW70" s="169"/>
      <c r="QWX70" s="169"/>
      <c r="QWY70" s="169"/>
      <c r="QWZ70" s="169"/>
      <c r="QXA70" s="169"/>
      <c r="QXB70" s="169"/>
      <c r="QXC70" s="169"/>
      <c r="QXD70" s="169"/>
      <c r="QXE70" s="169"/>
      <c r="QXF70" s="169"/>
      <c r="QXG70" s="169"/>
      <c r="QXH70" s="169"/>
      <c r="QXI70" s="169"/>
      <c r="QXJ70" s="169"/>
      <c r="QXK70" s="169"/>
      <c r="QXL70" s="169"/>
      <c r="QXM70" s="169"/>
      <c r="QXN70" s="169"/>
      <c r="QXO70" s="169"/>
      <c r="QXP70" s="169"/>
      <c r="QXQ70" s="169"/>
      <c r="QXR70" s="169"/>
      <c r="QXS70" s="169"/>
      <c r="QXT70" s="169"/>
      <c r="QXU70" s="169"/>
      <c r="QXV70" s="169"/>
      <c r="QXW70" s="169"/>
      <c r="QXX70" s="169"/>
      <c r="QXY70" s="169"/>
      <c r="QXZ70" s="169"/>
      <c r="QYA70" s="169"/>
      <c r="QYB70" s="169"/>
      <c r="QYC70" s="169"/>
      <c r="QYD70" s="169"/>
      <c r="QYE70" s="169"/>
      <c r="QYF70" s="169"/>
      <c r="QYG70" s="169"/>
      <c r="QYH70" s="169"/>
      <c r="QYI70" s="169"/>
      <c r="QYJ70" s="169"/>
      <c r="QYK70" s="169"/>
      <c r="QYL70" s="169"/>
      <c r="QYM70" s="169"/>
      <c r="QYN70" s="169"/>
      <c r="QYO70" s="169"/>
      <c r="QYP70" s="169"/>
      <c r="QYQ70" s="169"/>
      <c r="QYR70" s="169"/>
      <c r="QYS70" s="169"/>
      <c r="QYT70" s="169"/>
      <c r="QYU70" s="169"/>
      <c r="QYV70" s="169"/>
      <c r="QYW70" s="169"/>
      <c r="QYX70" s="169"/>
      <c r="QYY70" s="169"/>
      <c r="QYZ70" s="169"/>
      <c r="QZA70" s="169"/>
      <c r="QZB70" s="169"/>
      <c r="QZC70" s="169"/>
      <c r="QZD70" s="169"/>
      <c r="QZE70" s="169"/>
      <c r="QZF70" s="169"/>
      <c r="QZG70" s="169"/>
      <c r="QZH70" s="169"/>
      <c r="QZI70" s="169"/>
      <c r="QZJ70" s="169"/>
      <c r="QZK70" s="169"/>
      <c r="QZL70" s="169"/>
      <c r="QZM70" s="169"/>
      <c r="QZN70" s="169"/>
      <c r="QZO70" s="169"/>
      <c r="QZP70" s="169"/>
      <c r="QZQ70" s="169"/>
      <c r="QZR70" s="169"/>
      <c r="QZS70" s="169"/>
      <c r="QZT70" s="169"/>
      <c r="QZU70" s="169"/>
      <c r="QZV70" s="169"/>
      <c r="QZW70" s="169"/>
      <c r="QZX70" s="169"/>
      <c r="QZY70" s="169"/>
      <c r="QZZ70" s="169"/>
      <c r="RAA70" s="169"/>
      <c r="RAB70" s="169"/>
      <c r="RAC70" s="169"/>
      <c r="RAD70" s="169"/>
      <c r="RAE70" s="169"/>
      <c r="RAF70" s="169"/>
      <c r="RAG70" s="169"/>
      <c r="RAH70" s="169"/>
      <c r="RAI70" s="169"/>
      <c r="RAJ70" s="169"/>
      <c r="RAK70" s="169"/>
      <c r="RAL70" s="169"/>
      <c r="RAM70" s="169"/>
      <c r="RAN70" s="169"/>
      <c r="RAO70" s="169"/>
      <c r="RAP70" s="169"/>
      <c r="RAQ70" s="169"/>
      <c r="RAR70" s="169"/>
      <c r="RAS70" s="169"/>
      <c r="RAT70" s="169"/>
      <c r="RAU70" s="169"/>
      <c r="RAV70" s="169"/>
      <c r="RAW70" s="169"/>
      <c r="RAX70" s="169"/>
      <c r="RAY70" s="169"/>
      <c r="RAZ70" s="169"/>
      <c r="RBA70" s="169"/>
      <c r="RBB70" s="169"/>
      <c r="RBC70" s="169"/>
      <c r="RBD70" s="169"/>
      <c r="RBE70" s="169"/>
      <c r="RBF70" s="169"/>
      <c r="RBG70" s="169"/>
      <c r="RBH70" s="169"/>
      <c r="RBI70" s="169"/>
      <c r="RBJ70" s="169"/>
      <c r="RBK70" s="169"/>
      <c r="RBL70" s="169"/>
      <c r="RBM70" s="169"/>
      <c r="RBN70" s="169"/>
      <c r="RBO70" s="169"/>
      <c r="RBP70" s="169"/>
      <c r="RBQ70" s="169"/>
      <c r="RBR70" s="169"/>
      <c r="RBS70" s="169"/>
      <c r="RBT70" s="169"/>
      <c r="RBU70" s="169"/>
      <c r="RBV70" s="169"/>
      <c r="RBW70" s="169"/>
      <c r="RBX70" s="169"/>
      <c r="RBY70" s="169"/>
      <c r="RBZ70" s="169"/>
      <c r="RCA70" s="169"/>
      <c r="RCB70" s="169"/>
      <c r="RCC70" s="169"/>
      <c r="RCD70" s="169"/>
      <c r="RCE70" s="169"/>
      <c r="RCF70" s="169"/>
      <c r="RCG70" s="169"/>
      <c r="RCH70" s="169"/>
      <c r="RCI70" s="169"/>
      <c r="RCJ70" s="169"/>
      <c r="RCK70" s="169"/>
      <c r="RCL70" s="169"/>
      <c r="RCM70" s="169"/>
      <c r="RCN70" s="169"/>
      <c r="RCO70" s="169"/>
      <c r="RCP70" s="169"/>
      <c r="RCQ70" s="169"/>
      <c r="RCR70" s="169"/>
      <c r="RCS70" s="169"/>
      <c r="RCT70" s="169"/>
      <c r="RCU70" s="169"/>
      <c r="RCV70" s="169"/>
      <c r="RCW70" s="169"/>
      <c r="RCX70" s="169"/>
      <c r="RCY70" s="169"/>
      <c r="RCZ70" s="169"/>
      <c r="RDA70" s="169"/>
      <c r="RDB70" s="169"/>
      <c r="RDC70" s="169"/>
      <c r="RDD70" s="169"/>
      <c r="RDE70" s="169"/>
      <c r="RDF70" s="169"/>
      <c r="RDG70" s="169"/>
      <c r="RDH70" s="169"/>
      <c r="RDI70" s="169"/>
      <c r="RDJ70" s="169"/>
      <c r="RDK70" s="169"/>
      <c r="RDL70" s="169"/>
      <c r="RDM70" s="169"/>
      <c r="RDN70" s="169"/>
      <c r="RDO70" s="169"/>
      <c r="RDP70" s="169"/>
      <c r="RDQ70" s="169"/>
      <c r="RDR70" s="169"/>
      <c r="RDS70" s="169"/>
      <c r="RDT70" s="169"/>
      <c r="RDU70" s="169"/>
      <c r="RDV70" s="169"/>
      <c r="RDW70" s="169"/>
      <c r="RDX70" s="169"/>
      <c r="RDY70" s="169"/>
      <c r="RDZ70" s="169"/>
      <c r="REA70" s="169"/>
      <c r="REB70" s="169"/>
      <c r="REC70" s="169"/>
      <c r="RED70" s="169"/>
      <c r="REE70" s="169"/>
      <c r="REF70" s="169"/>
      <c r="REG70" s="169"/>
      <c r="REH70" s="169"/>
      <c r="REI70" s="169"/>
      <c r="REJ70" s="169"/>
      <c r="REK70" s="169"/>
      <c r="REL70" s="169"/>
      <c r="REM70" s="169"/>
      <c r="REN70" s="169"/>
      <c r="REO70" s="169"/>
      <c r="REP70" s="169"/>
      <c r="REQ70" s="169"/>
      <c r="RER70" s="169"/>
      <c r="RES70" s="169"/>
      <c r="RET70" s="169"/>
      <c r="REU70" s="169"/>
      <c r="REV70" s="169"/>
      <c r="REW70" s="169"/>
      <c r="REX70" s="169"/>
      <c r="REY70" s="169"/>
      <c r="REZ70" s="169"/>
      <c r="RFA70" s="169"/>
      <c r="RFB70" s="169"/>
      <c r="RFC70" s="169"/>
      <c r="RFD70" s="169"/>
      <c r="RFE70" s="169"/>
      <c r="RFF70" s="169"/>
      <c r="RFG70" s="169"/>
      <c r="RFH70" s="169"/>
      <c r="RFI70" s="169"/>
      <c r="RFJ70" s="169"/>
      <c r="RFK70" s="169"/>
      <c r="RFL70" s="169"/>
      <c r="RFM70" s="169"/>
      <c r="RFN70" s="169"/>
      <c r="RFO70" s="169"/>
      <c r="RFP70" s="169"/>
      <c r="RFQ70" s="169"/>
      <c r="RFR70" s="169"/>
      <c r="RFS70" s="169"/>
      <c r="RFT70" s="169"/>
      <c r="RFU70" s="169"/>
      <c r="RFV70" s="169"/>
      <c r="RFW70" s="169"/>
      <c r="RFX70" s="169"/>
      <c r="RFY70" s="169"/>
      <c r="RFZ70" s="169"/>
      <c r="RGA70" s="169"/>
      <c r="RGB70" s="169"/>
      <c r="RGC70" s="169"/>
      <c r="RGD70" s="169"/>
      <c r="RGE70" s="169"/>
      <c r="RGF70" s="169"/>
      <c r="RGG70" s="169"/>
      <c r="RGH70" s="169"/>
      <c r="RGI70" s="169"/>
      <c r="RGJ70" s="169"/>
      <c r="RGK70" s="169"/>
      <c r="RGL70" s="169"/>
      <c r="RGM70" s="169"/>
      <c r="RGN70" s="169"/>
      <c r="RGO70" s="169"/>
      <c r="RGP70" s="169"/>
      <c r="RGQ70" s="169"/>
      <c r="RGR70" s="169"/>
      <c r="RGS70" s="169"/>
      <c r="RGT70" s="169"/>
      <c r="RGU70" s="169"/>
      <c r="RGV70" s="169"/>
      <c r="RGW70" s="169"/>
      <c r="RGX70" s="169"/>
      <c r="RGY70" s="169"/>
      <c r="RGZ70" s="169"/>
      <c r="RHA70" s="169"/>
      <c r="RHB70" s="169"/>
      <c r="RHC70" s="169"/>
      <c r="RHD70" s="169"/>
      <c r="RHE70" s="169"/>
      <c r="RHF70" s="169"/>
      <c r="RHG70" s="169"/>
      <c r="RHH70" s="169"/>
      <c r="RHI70" s="169"/>
      <c r="RHJ70" s="169"/>
      <c r="RHK70" s="169"/>
      <c r="RHL70" s="169"/>
      <c r="RHM70" s="169"/>
      <c r="RHN70" s="169"/>
      <c r="RHO70" s="169"/>
      <c r="RHP70" s="169"/>
      <c r="RHQ70" s="169"/>
      <c r="RHR70" s="169"/>
      <c r="RHS70" s="169"/>
      <c r="RHT70" s="169"/>
      <c r="RHU70" s="169"/>
      <c r="RHV70" s="169"/>
      <c r="RHW70" s="169"/>
      <c r="RHX70" s="169"/>
      <c r="RHY70" s="169"/>
      <c r="RHZ70" s="169"/>
      <c r="RIA70" s="169"/>
      <c r="RIB70" s="169"/>
      <c r="RIC70" s="169"/>
      <c r="RID70" s="169"/>
      <c r="RIE70" s="169"/>
      <c r="RIF70" s="169"/>
      <c r="RIG70" s="169"/>
      <c r="RIH70" s="169"/>
      <c r="RII70" s="169"/>
      <c r="RIJ70" s="169"/>
      <c r="RIK70" s="169"/>
      <c r="RIL70" s="169"/>
      <c r="RIM70" s="169"/>
      <c r="RIN70" s="169"/>
      <c r="RIO70" s="169"/>
      <c r="RIP70" s="169"/>
      <c r="RIQ70" s="169"/>
      <c r="RIR70" s="169"/>
      <c r="RIS70" s="169"/>
      <c r="RIT70" s="169"/>
      <c r="RIU70" s="169"/>
      <c r="RIV70" s="169"/>
      <c r="RIW70" s="169"/>
      <c r="RIX70" s="169"/>
      <c r="RIY70" s="169"/>
      <c r="RIZ70" s="169"/>
      <c r="RJA70" s="169"/>
      <c r="RJB70" s="169"/>
      <c r="RJC70" s="169"/>
      <c r="RJD70" s="169"/>
      <c r="RJE70" s="169"/>
      <c r="RJF70" s="169"/>
      <c r="RJG70" s="169"/>
      <c r="RJH70" s="169"/>
      <c r="RJI70" s="169"/>
      <c r="RJJ70" s="169"/>
      <c r="RJK70" s="169"/>
      <c r="RJL70" s="169"/>
      <c r="RJM70" s="169"/>
      <c r="RJN70" s="169"/>
      <c r="RJO70" s="169"/>
      <c r="RJP70" s="169"/>
      <c r="RJQ70" s="169"/>
      <c r="RJR70" s="169"/>
      <c r="RJS70" s="169"/>
      <c r="RJT70" s="169"/>
      <c r="RJU70" s="169"/>
      <c r="RJV70" s="169"/>
      <c r="RJW70" s="169"/>
      <c r="RJX70" s="169"/>
      <c r="RJY70" s="169"/>
      <c r="RJZ70" s="169"/>
      <c r="RKA70" s="169"/>
      <c r="RKB70" s="169"/>
      <c r="RKC70" s="169"/>
      <c r="RKD70" s="169"/>
      <c r="RKE70" s="169"/>
      <c r="RKF70" s="169"/>
      <c r="RKG70" s="169"/>
      <c r="RKH70" s="169"/>
      <c r="RKI70" s="169"/>
      <c r="RKJ70" s="169"/>
      <c r="RKK70" s="169"/>
      <c r="RKL70" s="169"/>
      <c r="RKM70" s="169"/>
      <c r="RKN70" s="169"/>
      <c r="RKO70" s="169"/>
      <c r="RKP70" s="169"/>
      <c r="RKQ70" s="169"/>
      <c r="RKR70" s="169"/>
      <c r="RKS70" s="169"/>
      <c r="RKT70" s="169"/>
      <c r="RKU70" s="169"/>
      <c r="RKV70" s="169"/>
      <c r="RKW70" s="169"/>
      <c r="RKX70" s="169"/>
      <c r="RKY70" s="169"/>
      <c r="RKZ70" s="169"/>
      <c r="RLA70" s="169"/>
      <c r="RLB70" s="169"/>
      <c r="RLC70" s="169"/>
      <c r="RLD70" s="169"/>
      <c r="RLE70" s="169"/>
      <c r="RLF70" s="169"/>
      <c r="RLG70" s="169"/>
      <c r="RLH70" s="169"/>
      <c r="RLI70" s="169"/>
      <c r="RLJ70" s="169"/>
      <c r="RLK70" s="169"/>
      <c r="RLL70" s="169"/>
      <c r="RLM70" s="169"/>
      <c r="RLN70" s="169"/>
      <c r="RLO70" s="169"/>
      <c r="RLP70" s="169"/>
      <c r="RLQ70" s="169"/>
      <c r="RLR70" s="169"/>
      <c r="RLS70" s="169"/>
      <c r="RLT70" s="169"/>
      <c r="RLU70" s="169"/>
      <c r="RLV70" s="169"/>
      <c r="RLW70" s="169"/>
      <c r="RLX70" s="169"/>
      <c r="RLY70" s="169"/>
      <c r="RLZ70" s="169"/>
      <c r="RMA70" s="169"/>
      <c r="RMB70" s="169"/>
      <c r="RMC70" s="169"/>
      <c r="RMD70" s="169"/>
      <c r="RME70" s="169"/>
      <c r="RMF70" s="169"/>
      <c r="RMG70" s="169"/>
      <c r="RMH70" s="169"/>
      <c r="RMI70" s="169"/>
      <c r="RMJ70" s="169"/>
      <c r="RMK70" s="169"/>
      <c r="RML70" s="169"/>
      <c r="RMM70" s="169"/>
      <c r="RMN70" s="169"/>
      <c r="RMO70" s="169"/>
      <c r="RMP70" s="169"/>
      <c r="RMQ70" s="169"/>
      <c r="RMR70" s="169"/>
      <c r="RMS70" s="169"/>
      <c r="RMT70" s="169"/>
      <c r="RMU70" s="169"/>
      <c r="RMV70" s="169"/>
      <c r="RMW70" s="169"/>
      <c r="RMX70" s="169"/>
      <c r="RMY70" s="169"/>
      <c r="RMZ70" s="169"/>
      <c r="RNA70" s="169"/>
      <c r="RNB70" s="169"/>
      <c r="RNC70" s="169"/>
      <c r="RND70" s="169"/>
      <c r="RNE70" s="169"/>
      <c r="RNF70" s="169"/>
      <c r="RNG70" s="169"/>
      <c r="RNH70" s="169"/>
      <c r="RNI70" s="169"/>
      <c r="RNJ70" s="169"/>
      <c r="RNK70" s="169"/>
      <c r="RNL70" s="169"/>
      <c r="RNM70" s="169"/>
      <c r="RNN70" s="169"/>
      <c r="RNO70" s="169"/>
      <c r="RNP70" s="169"/>
      <c r="RNQ70" s="169"/>
      <c r="RNR70" s="169"/>
      <c r="RNS70" s="169"/>
      <c r="RNT70" s="169"/>
      <c r="RNU70" s="169"/>
      <c r="RNV70" s="169"/>
      <c r="RNW70" s="169"/>
      <c r="RNX70" s="169"/>
      <c r="RNY70" s="169"/>
      <c r="RNZ70" s="169"/>
      <c r="ROA70" s="169"/>
      <c r="ROB70" s="169"/>
      <c r="ROC70" s="169"/>
      <c r="ROD70" s="169"/>
      <c r="ROE70" s="169"/>
      <c r="ROF70" s="169"/>
      <c r="ROG70" s="169"/>
      <c r="ROH70" s="169"/>
      <c r="ROI70" s="169"/>
      <c r="ROJ70" s="169"/>
      <c r="ROK70" s="169"/>
      <c r="ROL70" s="169"/>
      <c r="ROM70" s="169"/>
      <c r="RON70" s="169"/>
      <c r="ROO70" s="169"/>
      <c r="ROP70" s="169"/>
      <c r="ROQ70" s="169"/>
      <c r="ROR70" s="169"/>
      <c r="ROS70" s="169"/>
      <c r="ROT70" s="169"/>
      <c r="ROU70" s="169"/>
      <c r="ROV70" s="169"/>
      <c r="ROW70" s="169"/>
      <c r="ROX70" s="169"/>
      <c r="ROY70" s="169"/>
      <c r="ROZ70" s="169"/>
      <c r="RPA70" s="169"/>
      <c r="RPB70" s="169"/>
      <c r="RPC70" s="169"/>
      <c r="RPD70" s="169"/>
      <c r="RPE70" s="169"/>
      <c r="RPF70" s="169"/>
      <c r="RPG70" s="169"/>
      <c r="RPH70" s="169"/>
      <c r="RPI70" s="169"/>
      <c r="RPJ70" s="169"/>
      <c r="RPK70" s="169"/>
      <c r="RPL70" s="169"/>
      <c r="RPM70" s="169"/>
      <c r="RPN70" s="169"/>
      <c r="RPO70" s="169"/>
      <c r="RPP70" s="169"/>
      <c r="RPQ70" s="169"/>
      <c r="RPR70" s="169"/>
      <c r="RPS70" s="169"/>
      <c r="RPT70" s="169"/>
      <c r="RPU70" s="169"/>
      <c r="RPV70" s="169"/>
      <c r="RPW70" s="169"/>
      <c r="RPX70" s="169"/>
      <c r="RPY70" s="169"/>
      <c r="RPZ70" s="169"/>
      <c r="RQA70" s="169"/>
      <c r="RQB70" s="169"/>
      <c r="RQC70" s="169"/>
      <c r="RQD70" s="169"/>
      <c r="RQE70" s="169"/>
      <c r="RQF70" s="169"/>
      <c r="RQG70" s="169"/>
      <c r="RQH70" s="169"/>
      <c r="RQI70" s="169"/>
      <c r="RQJ70" s="169"/>
      <c r="RQK70" s="169"/>
      <c r="RQL70" s="169"/>
      <c r="RQM70" s="169"/>
      <c r="RQN70" s="169"/>
      <c r="RQO70" s="169"/>
      <c r="RQP70" s="169"/>
      <c r="RQQ70" s="169"/>
      <c r="RQR70" s="169"/>
      <c r="RQS70" s="169"/>
      <c r="RQT70" s="169"/>
      <c r="RQU70" s="169"/>
      <c r="RQV70" s="169"/>
      <c r="RQW70" s="169"/>
      <c r="RQX70" s="169"/>
      <c r="RQY70" s="169"/>
      <c r="RQZ70" s="169"/>
      <c r="RRA70" s="169"/>
      <c r="RRB70" s="169"/>
      <c r="RRC70" s="169"/>
      <c r="RRD70" s="169"/>
      <c r="RRE70" s="169"/>
      <c r="RRF70" s="169"/>
      <c r="RRG70" s="169"/>
      <c r="RRH70" s="169"/>
      <c r="RRI70" s="169"/>
      <c r="RRJ70" s="169"/>
      <c r="RRK70" s="169"/>
      <c r="RRL70" s="169"/>
      <c r="RRM70" s="169"/>
      <c r="RRN70" s="169"/>
      <c r="RRO70" s="169"/>
      <c r="RRP70" s="169"/>
      <c r="RRQ70" s="169"/>
      <c r="RRR70" s="169"/>
      <c r="RRS70" s="169"/>
      <c r="RRT70" s="169"/>
      <c r="RRU70" s="169"/>
      <c r="RRV70" s="169"/>
      <c r="RRW70" s="169"/>
      <c r="RRX70" s="169"/>
      <c r="RRY70" s="169"/>
      <c r="RRZ70" s="169"/>
      <c r="RSA70" s="169"/>
      <c r="RSB70" s="169"/>
      <c r="RSC70" s="169"/>
      <c r="RSD70" s="169"/>
      <c r="RSE70" s="169"/>
      <c r="RSF70" s="169"/>
      <c r="RSG70" s="169"/>
      <c r="RSH70" s="169"/>
      <c r="RSI70" s="169"/>
      <c r="RSJ70" s="169"/>
      <c r="RSK70" s="169"/>
      <c r="RSL70" s="169"/>
      <c r="RSM70" s="169"/>
      <c r="RSN70" s="169"/>
      <c r="RSO70" s="169"/>
      <c r="RSP70" s="169"/>
      <c r="RSQ70" s="169"/>
      <c r="RSR70" s="169"/>
      <c r="RSS70" s="169"/>
      <c r="RST70" s="169"/>
      <c r="RSU70" s="169"/>
      <c r="RSV70" s="169"/>
      <c r="RSW70" s="169"/>
      <c r="RSX70" s="169"/>
      <c r="RSY70" s="169"/>
      <c r="RSZ70" s="169"/>
      <c r="RTA70" s="169"/>
      <c r="RTB70" s="169"/>
      <c r="RTC70" s="169"/>
      <c r="RTD70" s="169"/>
      <c r="RTE70" s="169"/>
      <c r="RTF70" s="169"/>
      <c r="RTG70" s="169"/>
      <c r="RTH70" s="169"/>
      <c r="RTI70" s="169"/>
      <c r="RTJ70" s="169"/>
      <c r="RTK70" s="169"/>
      <c r="RTL70" s="169"/>
      <c r="RTM70" s="169"/>
      <c r="RTN70" s="169"/>
      <c r="RTO70" s="169"/>
      <c r="RTP70" s="169"/>
      <c r="RTQ70" s="169"/>
      <c r="RTR70" s="169"/>
      <c r="RTS70" s="169"/>
      <c r="RTT70" s="169"/>
      <c r="RTU70" s="169"/>
      <c r="RTV70" s="169"/>
      <c r="RTW70" s="169"/>
      <c r="RTX70" s="169"/>
      <c r="RTY70" s="169"/>
      <c r="RTZ70" s="169"/>
      <c r="RUA70" s="169"/>
      <c r="RUB70" s="169"/>
      <c r="RUC70" s="169"/>
      <c r="RUD70" s="169"/>
      <c r="RUE70" s="169"/>
      <c r="RUF70" s="169"/>
      <c r="RUG70" s="169"/>
      <c r="RUH70" s="169"/>
      <c r="RUI70" s="169"/>
      <c r="RUJ70" s="169"/>
      <c r="RUK70" s="169"/>
      <c r="RUL70" s="169"/>
      <c r="RUM70" s="169"/>
      <c r="RUN70" s="169"/>
      <c r="RUO70" s="169"/>
      <c r="RUP70" s="169"/>
      <c r="RUQ70" s="169"/>
      <c r="RUR70" s="169"/>
      <c r="RUS70" s="169"/>
      <c r="RUT70" s="169"/>
      <c r="RUU70" s="169"/>
      <c r="RUV70" s="169"/>
      <c r="RUW70" s="169"/>
      <c r="RUX70" s="169"/>
      <c r="RUY70" s="169"/>
      <c r="RUZ70" s="169"/>
      <c r="RVA70" s="169"/>
      <c r="RVB70" s="169"/>
      <c r="RVC70" s="169"/>
      <c r="RVD70" s="169"/>
      <c r="RVE70" s="169"/>
      <c r="RVF70" s="169"/>
      <c r="RVG70" s="169"/>
      <c r="RVH70" s="169"/>
      <c r="RVI70" s="169"/>
      <c r="RVJ70" s="169"/>
      <c r="RVK70" s="169"/>
      <c r="RVL70" s="169"/>
      <c r="RVM70" s="169"/>
      <c r="RVN70" s="169"/>
      <c r="RVO70" s="169"/>
      <c r="RVP70" s="169"/>
      <c r="RVQ70" s="169"/>
      <c r="RVR70" s="169"/>
      <c r="RVS70" s="169"/>
      <c r="RVT70" s="169"/>
      <c r="RVU70" s="169"/>
      <c r="RVV70" s="169"/>
      <c r="RVW70" s="169"/>
      <c r="RVX70" s="169"/>
      <c r="RVY70" s="169"/>
      <c r="RVZ70" s="169"/>
      <c r="RWA70" s="169"/>
      <c r="RWB70" s="169"/>
      <c r="RWC70" s="169"/>
      <c r="RWD70" s="169"/>
      <c r="RWE70" s="169"/>
      <c r="RWF70" s="169"/>
      <c r="RWG70" s="169"/>
      <c r="RWH70" s="169"/>
      <c r="RWI70" s="169"/>
      <c r="RWJ70" s="169"/>
      <c r="RWK70" s="169"/>
      <c r="RWL70" s="169"/>
      <c r="RWM70" s="169"/>
      <c r="RWN70" s="169"/>
      <c r="RWO70" s="169"/>
      <c r="RWP70" s="169"/>
      <c r="RWQ70" s="169"/>
      <c r="RWR70" s="169"/>
      <c r="RWS70" s="169"/>
      <c r="RWT70" s="169"/>
      <c r="RWU70" s="169"/>
      <c r="RWV70" s="169"/>
      <c r="RWW70" s="169"/>
      <c r="RWX70" s="169"/>
      <c r="RWY70" s="169"/>
      <c r="RWZ70" s="169"/>
      <c r="RXA70" s="169"/>
      <c r="RXB70" s="169"/>
      <c r="RXC70" s="169"/>
      <c r="RXD70" s="169"/>
      <c r="RXE70" s="169"/>
      <c r="RXF70" s="169"/>
      <c r="RXG70" s="169"/>
      <c r="RXH70" s="169"/>
      <c r="RXI70" s="169"/>
      <c r="RXJ70" s="169"/>
      <c r="RXK70" s="169"/>
      <c r="RXL70" s="169"/>
      <c r="RXM70" s="169"/>
      <c r="RXN70" s="169"/>
      <c r="RXO70" s="169"/>
      <c r="RXP70" s="169"/>
      <c r="RXQ70" s="169"/>
      <c r="RXR70" s="169"/>
      <c r="RXS70" s="169"/>
      <c r="RXT70" s="169"/>
      <c r="RXU70" s="169"/>
      <c r="RXV70" s="169"/>
      <c r="RXW70" s="169"/>
      <c r="RXX70" s="169"/>
      <c r="RXY70" s="169"/>
      <c r="RXZ70" s="169"/>
      <c r="RYA70" s="169"/>
      <c r="RYB70" s="169"/>
      <c r="RYC70" s="169"/>
      <c r="RYD70" s="169"/>
      <c r="RYE70" s="169"/>
      <c r="RYF70" s="169"/>
      <c r="RYG70" s="169"/>
      <c r="RYH70" s="169"/>
      <c r="RYI70" s="169"/>
      <c r="RYJ70" s="169"/>
      <c r="RYK70" s="169"/>
      <c r="RYL70" s="169"/>
      <c r="RYM70" s="169"/>
      <c r="RYN70" s="169"/>
      <c r="RYO70" s="169"/>
      <c r="RYP70" s="169"/>
      <c r="RYQ70" s="169"/>
      <c r="RYR70" s="169"/>
      <c r="RYS70" s="169"/>
      <c r="RYT70" s="169"/>
      <c r="RYU70" s="169"/>
      <c r="RYV70" s="169"/>
      <c r="RYW70" s="169"/>
      <c r="RYX70" s="169"/>
      <c r="RYY70" s="169"/>
      <c r="RYZ70" s="169"/>
      <c r="RZA70" s="169"/>
      <c r="RZB70" s="169"/>
      <c r="RZC70" s="169"/>
      <c r="RZD70" s="169"/>
      <c r="RZE70" s="169"/>
      <c r="RZF70" s="169"/>
      <c r="RZG70" s="169"/>
      <c r="RZH70" s="169"/>
      <c r="RZI70" s="169"/>
      <c r="RZJ70" s="169"/>
      <c r="RZK70" s="169"/>
      <c r="RZL70" s="169"/>
      <c r="RZM70" s="169"/>
      <c r="RZN70" s="169"/>
      <c r="RZO70" s="169"/>
      <c r="RZP70" s="169"/>
      <c r="RZQ70" s="169"/>
      <c r="RZR70" s="169"/>
      <c r="RZS70" s="169"/>
      <c r="RZT70" s="169"/>
      <c r="RZU70" s="169"/>
      <c r="RZV70" s="169"/>
      <c r="RZW70" s="169"/>
      <c r="RZX70" s="169"/>
      <c r="RZY70" s="169"/>
      <c r="RZZ70" s="169"/>
      <c r="SAA70" s="169"/>
      <c r="SAB70" s="169"/>
      <c r="SAC70" s="169"/>
      <c r="SAD70" s="169"/>
      <c r="SAE70" s="169"/>
      <c r="SAF70" s="169"/>
      <c r="SAG70" s="169"/>
      <c r="SAH70" s="169"/>
      <c r="SAI70" s="169"/>
      <c r="SAJ70" s="169"/>
      <c r="SAK70" s="169"/>
      <c r="SAL70" s="169"/>
      <c r="SAM70" s="169"/>
      <c r="SAN70" s="169"/>
      <c r="SAO70" s="169"/>
      <c r="SAP70" s="169"/>
      <c r="SAQ70" s="169"/>
      <c r="SAR70" s="169"/>
      <c r="SAS70" s="169"/>
      <c r="SAT70" s="169"/>
      <c r="SAU70" s="169"/>
      <c r="SAV70" s="169"/>
      <c r="SAW70" s="169"/>
      <c r="SAX70" s="169"/>
      <c r="SAY70" s="169"/>
      <c r="SAZ70" s="169"/>
      <c r="SBA70" s="169"/>
      <c r="SBB70" s="169"/>
      <c r="SBC70" s="169"/>
      <c r="SBD70" s="169"/>
      <c r="SBE70" s="169"/>
      <c r="SBF70" s="169"/>
      <c r="SBG70" s="169"/>
      <c r="SBH70" s="169"/>
      <c r="SBI70" s="169"/>
      <c r="SBJ70" s="169"/>
      <c r="SBK70" s="169"/>
      <c r="SBL70" s="169"/>
      <c r="SBM70" s="169"/>
      <c r="SBN70" s="169"/>
      <c r="SBO70" s="169"/>
      <c r="SBP70" s="169"/>
      <c r="SBQ70" s="169"/>
      <c r="SBR70" s="169"/>
      <c r="SBS70" s="169"/>
      <c r="SBT70" s="169"/>
      <c r="SBU70" s="169"/>
      <c r="SBV70" s="169"/>
      <c r="SBW70" s="169"/>
      <c r="SBX70" s="169"/>
      <c r="SBY70" s="169"/>
      <c r="SBZ70" s="169"/>
      <c r="SCA70" s="169"/>
      <c r="SCB70" s="169"/>
      <c r="SCC70" s="169"/>
      <c r="SCD70" s="169"/>
      <c r="SCE70" s="169"/>
      <c r="SCF70" s="169"/>
      <c r="SCG70" s="169"/>
      <c r="SCH70" s="169"/>
      <c r="SCI70" s="169"/>
      <c r="SCJ70" s="169"/>
      <c r="SCK70" s="169"/>
      <c r="SCL70" s="169"/>
      <c r="SCM70" s="169"/>
      <c r="SCN70" s="169"/>
      <c r="SCO70" s="169"/>
      <c r="SCP70" s="169"/>
      <c r="SCQ70" s="169"/>
      <c r="SCR70" s="169"/>
      <c r="SCS70" s="169"/>
      <c r="SCT70" s="169"/>
      <c r="SCU70" s="169"/>
      <c r="SCV70" s="169"/>
      <c r="SCW70" s="169"/>
      <c r="SCX70" s="169"/>
      <c r="SCY70" s="169"/>
      <c r="SCZ70" s="169"/>
      <c r="SDA70" s="169"/>
      <c r="SDB70" s="169"/>
      <c r="SDC70" s="169"/>
      <c r="SDD70" s="169"/>
      <c r="SDE70" s="169"/>
      <c r="SDF70" s="169"/>
      <c r="SDG70" s="169"/>
      <c r="SDH70" s="169"/>
      <c r="SDI70" s="169"/>
      <c r="SDJ70" s="169"/>
      <c r="SDK70" s="169"/>
      <c r="SDL70" s="169"/>
      <c r="SDM70" s="169"/>
      <c r="SDN70" s="169"/>
      <c r="SDO70" s="169"/>
      <c r="SDP70" s="169"/>
      <c r="SDQ70" s="169"/>
      <c r="SDR70" s="169"/>
      <c r="SDS70" s="169"/>
      <c r="SDT70" s="169"/>
      <c r="SDU70" s="169"/>
      <c r="SDV70" s="169"/>
      <c r="SDW70" s="169"/>
      <c r="SDX70" s="169"/>
      <c r="SDY70" s="169"/>
      <c r="SDZ70" s="169"/>
      <c r="SEA70" s="169"/>
      <c r="SEB70" s="169"/>
      <c r="SEC70" s="169"/>
      <c r="SED70" s="169"/>
      <c r="SEE70" s="169"/>
      <c r="SEF70" s="169"/>
      <c r="SEG70" s="169"/>
      <c r="SEH70" s="169"/>
      <c r="SEI70" s="169"/>
      <c r="SEJ70" s="169"/>
      <c r="SEK70" s="169"/>
      <c r="SEL70" s="169"/>
      <c r="SEM70" s="169"/>
      <c r="SEN70" s="169"/>
      <c r="SEO70" s="169"/>
      <c r="SEP70" s="169"/>
      <c r="SEQ70" s="169"/>
      <c r="SER70" s="169"/>
      <c r="SES70" s="169"/>
      <c r="SET70" s="169"/>
      <c r="SEU70" s="169"/>
      <c r="SEV70" s="169"/>
      <c r="SEW70" s="169"/>
      <c r="SEX70" s="169"/>
      <c r="SEY70" s="169"/>
      <c r="SEZ70" s="169"/>
      <c r="SFA70" s="169"/>
      <c r="SFB70" s="169"/>
      <c r="SFC70" s="169"/>
      <c r="SFD70" s="169"/>
      <c r="SFE70" s="169"/>
      <c r="SFF70" s="169"/>
      <c r="SFG70" s="169"/>
      <c r="SFH70" s="169"/>
      <c r="SFI70" s="169"/>
      <c r="SFJ70" s="169"/>
      <c r="SFK70" s="169"/>
      <c r="SFL70" s="169"/>
      <c r="SFM70" s="169"/>
      <c r="SFN70" s="169"/>
      <c r="SFO70" s="169"/>
      <c r="SFP70" s="169"/>
      <c r="SFQ70" s="169"/>
      <c r="SFR70" s="169"/>
      <c r="SFS70" s="169"/>
      <c r="SFT70" s="169"/>
      <c r="SFU70" s="169"/>
      <c r="SFV70" s="169"/>
      <c r="SFW70" s="169"/>
      <c r="SFX70" s="169"/>
      <c r="SFY70" s="169"/>
      <c r="SFZ70" s="169"/>
      <c r="SGA70" s="169"/>
      <c r="SGB70" s="169"/>
      <c r="SGC70" s="169"/>
      <c r="SGD70" s="169"/>
      <c r="SGE70" s="169"/>
      <c r="SGF70" s="169"/>
      <c r="SGG70" s="169"/>
      <c r="SGH70" s="169"/>
      <c r="SGI70" s="169"/>
      <c r="SGJ70" s="169"/>
      <c r="SGK70" s="169"/>
      <c r="SGL70" s="169"/>
      <c r="SGM70" s="169"/>
      <c r="SGN70" s="169"/>
      <c r="SGO70" s="169"/>
      <c r="SGP70" s="169"/>
      <c r="SGQ70" s="169"/>
      <c r="SGR70" s="169"/>
      <c r="SGS70" s="169"/>
      <c r="SGT70" s="169"/>
      <c r="SGU70" s="169"/>
      <c r="SGV70" s="169"/>
      <c r="SGW70" s="169"/>
      <c r="SGX70" s="169"/>
      <c r="SGY70" s="169"/>
      <c r="SGZ70" s="169"/>
      <c r="SHA70" s="169"/>
      <c r="SHB70" s="169"/>
      <c r="SHC70" s="169"/>
      <c r="SHD70" s="169"/>
      <c r="SHE70" s="169"/>
      <c r="SHF70" s="169"/>
      <c r="SHG70" s="169"/>
      <c r="SHH70" s="169"/>
      <c r="SHI70" s="169"/>
      <c r="SHJ70" s="169"/>
      <c r="SHK70" s="169"/>
      <c r="SHL70" s="169"/>
      <c r="SHM70" s="169"/>
      <c r="SHN70" s="169"/>
      <c r="SHO70" s="169"/>
      <c r="SHP70" s="169"/>
      <c r="SHQ70" s="169"/>
      <c r="SHR70" s="169"/>
      <c r="SHS70" s="169"/>
      <c r="SHT70" s="169"/>
      <c r="SHU70" s="169"/>
      <c r="SHV70" s="169"/>
      <c r="SHW70" s="169"/>
      <c r="SHX70" s="169"/>
      <c r="SHY70" s="169"/>
      <c r="SHZ70" s="169"/>
      <c r="SIA70" s="169"/>
      <c r="SIB70" s="169"/>
      <c r="SIC70" s="169"/>
      <c r="SID70" s="169"/>
      <c r="SIE70" s="169"/>
      <c r="SIF70" s="169"/>
      <c r="SIG70" s="169"/>
      <c r="SIH70" s="169"/>
      <c r="SII70" s="169"/>
      <c r="SIJ70" s="169"/>
      <c r="SIK70" s="169"/>
      <c r="SIL70" s="169"/>
      <c r="SIM70" s="169"/>
      <c r="SIN70" s="169"/>
      <c r="SIO70" s="169"/>
      <c r="SIP70" s="169"/>
      <c r="SIQ70" s="169"/>
      <c r="SIR70" s="169"/>
      <c r="SIS70" s="169"/>
      <c r="SIT70" s="169"/>
      <c r="SIU70" s="169"/>
      <c r="SIV70" s="169"/>
      <c r="SIW70" s="169"/>
      <c r="SIX70" s="169"/>
      <c r="SIY70" s="169"/>
      <c r="SIZ70" s="169"/>
      <c r="SJA70" s="169"/>
      <c r="SJB70" s="169"/>
      <c r="SJC70" s="169"/>
      <c r="SJD70" s="169"/>
      <c r="SJE70" s="169"/>
      <c r="SJF70" s="169"/>
      <c r="SJG70" s="169"/>
      <c r="SJH70" s="169"/>
      <c r="SJI70" s="169"/>
      <c r="SJJ70" s="169"/>
      <c r="SJK70" s="169"/>
      <c r="SJL70" s="169"/>
      <c r="SJM70" s="169"/>
      <c r="SJN70" s="169"/>
      <c r="SJO70" s="169"/>
      <c r="SJP70" s="169"/>
      <c r="SJQ70" s="169"/>
      <c r="SJR70" s="169"/>
      <c r="SJS70" s="169"/>
      <c r="SJT70" s="169"/>
      <c r="SJU70" s="169"/>
      <c r="SJV70" s="169"/>
      <c r="SJW70" s="169"/>
      <c r="SJX70" s="169"/>
      <c r="SJY70" s="169"/>
      <c r="SJZ70" s="169"/>
      <c r="SKA70" s="169"/>
      <c r="SKB70" s="169"/>
      <c r="SKC70" s="169"/>
      <c r="SKD70" s="169"/>
      <c r="SKE70" s="169"/>
      <c r="SKF70" s="169"/>
      <c r="SKG70" s="169"/>
      <c r="SKH70" s="169"/>
      <c r="SKI70" s="169"/>
      <c r="SKJ70" s="169"/>
      <c r="SKK70" s="169"/>
      <c r="SKL70" s="169"/>
      <c r="SKM70" s="169"/>
      <c r="SKN70" s="169"/>
      <c r="SKO70" s="169"/>
      <c r="SKP70" s="169"/>
      <c r="SKQ70" s="169"/>
      <c r="SKR70" s="169"/>
      <c r="SKS70" s="169"/>
      <c r="SKT70" s="169"/>
      <c r="SKU70" s="169"/>
      <c r="SKV70" s="169"/>
      <c r="SKW70" s="169"/>
      <c r="SKX70" s="169"/>
      <c r="SKY70" s="169"/>
      <c r="SKZ70" s="169"/>
      <c r="SLA70" s="169"/>
      <c r="SLB70" s="169"/>
      <c r="SLC70" s="169"/>
      <c r="SLD70" s="169"/>
      <c r="SLE70" s="169"/>
      <c r="SLF70" s="169"/>
      <c r="SLG70" s="169"/>
      <c r="SLH70" s="169"/>
      <c r="SLI70" s="169"/>
      <c r="SLJ70" s="169"/>
      <c r="SLK70" s="169"/>
      <c r="SLL70" s="169"/>
      <c r="SLM70" s="169"/>
      <c r="SLN70" s="169"/>
      <c r="SLO70" s="169"/>
      <c r="SLP70" s="169"/>
      <c r="SLQ70" s="169"/>
      <c r="SLR70" s="169"/>
      <c r="SLS70" s="169"/>
      <c r="SLT70" s="169"/>
      <c r="SLU70" s="169"/>
      <c r="SLV70" s="169"/>
      <c r="SLW70" s="169"/>
      <c r="SLX70" s="169"/>
      <c r="SLY70" s="169"/>
      <c r="SLZ70" s="169"/>
      <c r="SMA70" s="169"/>
      <c r="SMB70" s="169"/>
      <c r="SMC70" s="169"/>
      <c r="SMD70" s="169"/>
      <c r="SME70" s="169"/>
      <c r="SMF70" s="169"/>
      <c r="SMG70" s="169"/>
      <c r="SMH70" s="169"/>
      <c r="SMI70" s="169"/>
      <c r="SMJ70" s="169"/>
      <c r="SMK70" s="169"/>
      <c r="SML70" s="169"/>
      <c r="SMM70" s="169"/>
      <c r="SMN70" s="169"/>
      <c r="SMO70" s="169"/>
      <c r="SMP70" s="169"/>
      <c r="SMQ70" s="169"/>
      <c r="SMR70" s="169"/>
      <c r="SMS70" s="169"/>
      <c r="SMT70" s="169"/>
      <c r="SMU70" s="169"/>
      <c r="SMV70" s="169"/>
      <c r="SMW70" s="169"/>
      <c r="SMX70" s="169"/>
      <c r="SMY70" s="169"/>
      <c r="SMZ70" s="169"/>
      <c r="SNA70" s="169"/>
      <c r="SNB70" s="169"/>
      <c r="SNC70" s="169"/>
      <c r="SND70" s="169"/>
      <c r="SNE70" s="169"/>
      <c r="SNF70" s="169"/>
      <c r="SNG70" s="169"/>
      <c r="SNH70" s="169"/>
      <c r="SNI70" s="169"/>
      <c r="SNJ70" s="169"/>
      <c r="SNK70" s="169"/>
      <c r="SNL70" s="169"/>
      <c r="SNM70" s="169"/>
      <c r="SNN70" s="169"/>
      <c r="SNO70" s="169"/>
      <c r="SNP70" s="169"/>
      <c r="SNQ70" s="169"/>
      <c r="SNR70" s="169"/>
      <c r="SNS70" s="169"/>
      <c r="SNT70" s="169"/>
      <c r="SNU70" s="169"/>
      <c r="SNV70" s="169"/>
      <c r="SNW70" s="169"/>
      <c r="SNX70" s="169"/>
      <c r="SNY70" s="169"/>
      <c r="SNZ70" s="169"/>
      <c r="SOA70" s="169"/>
      <c r="SOB70" s="169"/>
      <c r="SOC70" s="169"/>
      <c r="SOD70" s="169"/>
      <c r="SOE70" s="169"/>
      <c r="SOF70" s="169"/>
      <c r="SOG70" s="169"/>
      <c r="SOH70" s="169"/>
      <c r="SOI70" s="169"/>
      <c r="SOJ70" s="169"/>
      <c r="SOK70" s="169"/>
      <c r="SOL70" s="169"/>
      <c r="SOM70" s="169"/>
      <c r="SON70" s="169"/>
      <c r="SOO70" s="169"/>
      <c r="SOP70" s="169"/>
      <c r="SOQ70" s="169"/>
      <c r="SOR70" s="169"/>
      <c r="SOS70" s="169"/>
      <c r="SOT70" s="169"/>
      <c r="SOU70" s="169"/>
      <c r="SOV70" s="169"/>
      <c r="SOW70" s="169"/>
      <c r="SOX70" s="169"/>
      <c r="SOY70" s="169"/>
      <c r="SOZ70" s="169"/>
      <c r="SPA70" s="169"/>
      <c r="SPB70" s="169"/>
      <c r="SPC70" s="169"/>
      <c r="SPD70" s="169"/>
      <c r="SPE70" s="169"/>
      <c r="SPF70" s="169"/>
      <c r="SPG70" s="169"/>
      <c r="SPH70" s="169"/>
      <c r="SPI70" s="169"/>
      <c r="SPJ70" s="169"/>
      <c r="SPK70" s="169"/>
      <c r="SPL70" s="169"/>
      <c r="SPM70" s="169"/>
      <c r="SPN70" s="169"/>
      <c r="SPO70" s="169"/>
      <c r="SPP70" s="169"/>
      <c r="SPQ70" s="169"/>
      <c r="SPR70" s="169"/>
      <c r="SPS70" s="169"/>
      <c r="SPT70" s="169"/>
      <c r="SPU70" s="169"/>
      <c r="SPV70" s="169"/>
      <c r="SPW70" s="169"/>
      <c r="SPX70" s="169"/>
      <c r="SPY70" s="169"/>
      <c r="SPZ70" s="169"/>
      <c r="SQA70" s="169"/>
      <c r="SQB70" s="169"/>
      <c r="SQC70" s="169"/>
      <c r="SQD70" s="169"/>
      <c r="SQE70" s="169"/>
      <c r="SQF70" s="169"/>
      <c r="SQG70" s="169"/>
      <c r="SQH70" s="169"/>
      <c r="SQI70" s="169"/>
      <c r="SQJ70" s="169"/>
      <c r="SQK70" s="169"/>
      <c r="SQL70" s="169"/>
      <c r="SQM70" s="169"/>
      <c r="SQN70" s="169"/>
      <c r="SQO70" s="169"/>
      <c r="SQP70" s="169"/>
      <c r="SQQ70" s="169"/>
      <c r="SQR70" s="169"/>
      <c r="SQS70" s="169"/>
      <c r="SQT70" s="169"/>
      <c r="SQU70" s="169"/>
      <c r="SQV70" s="169"/>
      <c r="SQW70" s="169"/>
      <c r="SQX70" s="169"/>
      <c r="SQY70" s="169"/>
      <c r="SQZ70" s="169"/>
      <c r="SRA70" s="169"/>
      <c r="SRB70" s="169"/>
      <c r="SRC70" s="169"/>
      <c r="SRD70" s="169"/>
      <c r="SRE70" s="169"/>
      <c r="SRF70" s="169"/>
      <c r="SRG70" s="169"/>
      <c r="SRH70" s="169"/>
      <c r="SRI70" s="169"/>
      <c r="SRJ70" s="169"/>
      <c r="SRK70" s="169"/>
      <c r="SRL70" s="169"/>
      <c r="SRM70" s="169"/>
      <c r="SRN70" s="169"/>
      <c r="SRO70" s="169"/>
      <c r="SRP70" s="169"/>
      <c r="SRQ70" s="169"/>
      <c r="SRR70" s="169"/>
      <c r="SRS70" s="169"/>
      <c r="SRT70" s="169"/>
      <c r="SRU70" s="169"/>
      <c r="SRV70" s="169"/>
      <c r="SRW70" s="169"/>
      <c r="SRX70" s="169"/>
      <c r="SRY70" s="169"/>
      <c r="SRZ70" s="169"/>
      <c r="SSA70" s="169"/>
      <c r="SSB70" s="169"/>
      <c r="SSC70" s="169"/>
      <c r="SSD70" s="169"/>
      <c r="SSE70" s="169"/>
      <c r="SSF70" s="169"/>
      <c r="SSG70" s="169"/>
      <c r="SSH70" s="169"/>
      <c r="SSI70" s="169"/>
      <c r="SSJ70" s="169"/>
      <c r="SSK70" s="169"/>
      <c r="SSL70" s="169"/>
      <c r="SSM70" s="169"/>
      <c r="SSN70" s="169"/>
      <c r="SSO70" s="169"/>
      <c r="SSP70" s="169"/>
      <c r="SSQ70" s="169"/>
      <c r="SSR70" s="169"/>
      <c r="SSS70" s="169"/>
      <c r="SST70" s="169"/>
      <c r="SSU70" s="169"/>
      <c r="SSV70" s="169"/>
      <c r="SSW70" s="169"/>
      <c r="SSX70" s="169"/>
      <c r="SSY70" s="169"/>
      <c r="SSZ70" s="169"/>
      <c r="STA70" s="169"/>
      <c r="STB70" s="169"/>
      <c r="STC70" s="169"/>
      <c r="STD70" s="169"/>
      <c r="STE70" s="169"/>
      <c r="STF70" s="169"/>
      <c r="STG70" s="169"/>
      <c r="STH70" s="169"/>
      <c r="STI70" s="169"/>
      <c r="STJ70" s="169"/>
      <c r="STK70" s="169"/>
      <c r="STL70" s="169"/>
      <c r="STM70" s="169"/>
      <c r="STN70" s="169"/>
      <c r="STO70" s="169"/>
      <c r="STP70" s="169"/>
      <c r="STQ70" s="169"/>
      <c r="STR70" s="169"/>
      <c r="STS70" s="169"/>
      <c r="STT70" s="169"/>
      <c r="STU70" s="169"/>
      <c r="STV70" s="169"/>
      <c r="STW70" s="169"/>
      <c r="STX70" s="169"/>
      <c r="STY70" s="169"/>
      <c r="STZ70" s="169"/>
      <c r="SUA70" s="169"/>
      <c r="SUB70" s="169"/>
      <c r="SUC70" s="169"/>
      <c r="SUD70" s="169"/>
      <c r="SUE70" s="169"/>
      <c r="SUF70" s="169"/>
      <c r="SUG70" s="169"/>
      <c r="SUH70" s="169"/>
      <c r="SUI70" s="169"/>
      <c r="SUJ70" s="169"/>
      <c r="SUK70" s="169"/>
      <c r="SUL70" s="169"/>
      <c r="SUM70" s="169"/>
      <c r="SUN70" s="169"/>
      <c r="SUO70" s="169"/>
      <c r="SUP70" s="169"/>
      <c r="SUQ70" s="169"/>
      <c r="SUR70" s="169"/>
      <c r="SUS70" s="169"/>
      <c r="SUT70" s="169"/>
      <c r="SUU70" s="169"/>
      <c r="SUV70" s="169"/>
      <c r="SUW70" s="169"/>
      <c r="SUX70" s="169"/>
      <c r="SUY70" s="169"/>
      <c r="SUZ70" s="169"/>
      <c r="SVA70" s="169"/>
      <c r="SVB70" s="169"/>
      <c r="SVC70" s="169"/>
      <c r="SVD70" s="169"/>
      <c r="SVE70" s="169"/>
      <c r="SVF70" s="169"/>
      <c r="SVG70" s="169"/>
      <c r="SVH70" s="169"/>
      <c r="SVI70" s="169"/>
      <c r="SVJ70" s="169"/>
      <c r="SVK70" s="169"/>
      <c r="SVL70" s="169"/>
      <c r="SVM70" s="169"/>
      <c r="SVN70" s="169"/>
      <c r="SVO70" s="169"/>
      <c r="SVP70" s="169"/>
      <c r="SVQ70" s="169"/>
      <c r="SVR70" s="169"/>
      <c r="SVS70" s="169"/>
      <c r="SVT70" s="169"/>
      <c r="SVU70" s="169"/>
      <c r="SVV70" s="169"/>
      <c r="SVW70" s="169"/>
      <c r="SVX70" s="169"/>
      <c r="SVY70" s="169"/>
      <c r="SVZ70" s="169"/>
      <c r="SWA70" s="169"/>
      <c r="SWB70" s="169"/>
      <c r="SWC70" s="169"/>
      <c r="SWD70" s="169"/>
      <c r="SWE70" s="169"/>
      <c r="SWF70" s="169"/>
      <c r="SWG70" s="169"/>
      <c r="SWH70" s="169"/>
      <c r="SWI70" s="169"/>
      <c r="SWJ70" s="169"/>
      <c r="SWK70" s="169"/>
      <c r="SWL70" s="169"/>
      <c r="SWM70" s="169"/>
      <c r="SWN70" s="169"/>
      <c r="SWO70" s="169"/>
      <c r="SWP70" s="169"/>
      <c r="SWQ70" s="169"/>
      <c r="SWR70" s="169"/>
      <c r="SWS70" s="169"/>
      <c r="SWT70" s="169"/>
      <c r="SWU70" s="169"/>
      <c r="SWV70" s="169"/>
      <c r="SWW70" s="169"/>
      <c r="SWX70" s="169"/>
      <c r="SWY70" s="169"/>
      <c r="SWZ70" s="169"/>
      <c r="SXA70" s="169"/>
      <c r="SXB70" s="169"/>
      <c r="SXC70" s="169"/>
      <c r="SXD70" s="169"/>
      <c r="SXE70" s="169"/>
      <c r="SXF70" s="169"/>
      <c r="SXG70" s="169"/>
      <c r="SXH70" s="169"/>
      <c r="SXI70" s="169"/>
      <c r="SXJ70" s="169"/>
      <c r="SXK70" s="169"/>
      <c r="SXL70" s="169"/>
      <c r="SXM70" s="169"/>
      <c r="SXN70" s="169"/>
      <c r="SXO70" s="169"/>
      <c r="SXP70" s="169"/>
      <c r="SXQ70" s="169"/>
      <c r="SXR70" s="169"/>
      <c r="SXS70" s="169"/>
      <c r="SXT70" s="169"/>
      <c r="SXU70" s="169"/>
      <c r="SXV70" s="169"/>
      <c r="SXW70" s="169"/>
      <c r="SXX70" s="169"/>
      <c r="SXY70" s="169"/>
      <c r="SXZ70" s="169"/>
      <c r="SYA70" s="169"/>
      <c r="SYB70" s="169"/>
      <c r="SYC70" s="169"/>
      <c r="SYD70" s="169"/>
      <c r="SYE70" s="169"/>
      <c r="SYF70" s="169"/>
      <c r="SYG70" s="169"/>
      <c r="SYH70" s="169"/>
      <c r="SYI70" s="169"/>
      <c r="SYJ70" s="169"/>
      <c r="SYK70" s="169"/>
      <c r="SYL70" s="169"/>
      <c r="SYM70" s="169"/>
      <c r="SYN70" s="169"/>
      <c r="SYO70" s="169"/>
      <c r="SYP70" s="169"/>
      <c r="SYQ70" s="169"/>
      <c r="SYR70" s="169"/>
      <c r="SYS70" s="169"/>
      <c r="SYT70" s="169"/>
      <c r="SYU70" s="169"/>
      <c r="SYV70" s="169"/>
      <c r="SYW70" s="169"/>
      <c r="SYX70" s="169"/>
      <c r="SYY70" s="169"/>
      <c r="SYZ70" s="169"/>
      <c r="SZA70" s="169"/>
      <c r="SZB70" s="169"/>
      <c r="SZC70" s="169"/>
      <c r="SZD70" s="169"/>
      <c r="SZE70" s="169"/>
      <c r="SZF70" s="169"/>
      <c r="SZG70" s="169"/>
      <c r="SZH70" s="169"/>
      <c r="SZI70" s="169"/>
      <c r="SZJ70" s="169"/>
      <c r="SZK70" s="169"/>
      <c r="SZL70" s="169"/>
      <c r="SZM70" s="169"/>
      <c r="SZN70" s="169"/>
      <c r="SZO70" s="169"/>
      <c r="SZP70" s="169"/>
      <c r="SZQ70" s="169"/>
      <c r="SZR70" s="169"/>
      <c r="SZS70" s="169"/>
      <c r="SZT70" s="169"/>
      <c r="SZU70" s="169"/>
      <c r="SZV70" s="169"/>
      <c r="SZW70" s="169"/>
      <c r="SZX70" s="169"/>
      <c r="SZY70" s="169"/>
      <c r="SZZ70" s="169"/>
      <c r="TAA70" s="169"/>
      <c r="TAB70" s="169"/>
      <c r="TAC70" s="169"/>
      <c r="TAD70" s="169"/>
      <c r="TAE70" s="169"/>
      <c r="TAF70" s="169"/>
      <c r="TAG70" s="169"/>
      <c r="TAH70" s="169"/>
      <c r="TAI70" s="169"/>
      <c r="TAJ70" s="169"/>
      <c r="TAK70" s="169"/>
      <c r="TAL70" s="169"/>
      <c r="TAM70" s="169"/>
      <c r="TAN70" s="169"/>
      <c r="TAO70" s="169"/>
      <c r="TAP70" s="169"/>
      <c r="TAQ70" s="169"/>
      <c r="TAR70" s="169"/>
      <c r="TAS70" s="169"/>
      <c r="TAT70" s="169"/>
      <c r="TAU70" s="169"/>
      <c r="TAV70" s="169"/>
      <c r="TAW70" s="169"/>
      <c r="TAX70" s="169"/>
      <c r="TAY70" s="169"/>
      <c r="TAZ70" s="169"/>
      <c r="TBA70" s="169"/>
      <c r="TBB70" s="169"/>
      <c r="TBC70" s="169"/>
      <c r="TBD70" s="169"/>
      <c r="TBE70" s="169"/>
      <c r="TBF70" s="169"/>
      <c r="TBG70" s="169"/>
      <c r="TBH70" s="169"/>
      <c r="TBI70" s="169"/>
      <c r="TBJ70" s="169"/>
      <c r="TBK70" s="169"/>
      <c r="TBL70" s="169"/>
      <c r="TBM70" s="169"/>
      <c r="TBN70" s="169"/>
      <c r="TBO70" s="169"/>
      <c r="TBP70" s="169"/>
      <c r="TBQ70" s="169"/>
      <c r="TBR70" s="169"/>
      <c r="TBS70" s="169"/>
      <c r="TBT70" s="169"/>
      <c r="TBU70" s="169"/>
      <c r="TBV70" s="169"/>
      <c r="TBW70" s="169"/>
      <c r="TBX70" s="169"/>
      <c r="TBY70" s="169"/>
      <c r="TBZ70" s="169"/>
      <c r="TCA70" s="169"/>
      <c r="TCB70" s="169"/>
      <c r="TCC70" s="169"/>
      <c r="TCD70" s="169"/>
      <c r="TCE70" s="169"/>
      <c r="TCF70" s="169"/>
      <c r="TCG70" s="169"/>
      <c r="TCH70" s="169"/>
      <c r="TCI70" s="169"/>
      <c r="TCJ70" s="169"/>
      <c r="TCK70" s="169"/>
      <c r="TCL70" s="169"/>
      <c r="TCM70" s="169"/>
      <c r="TCN70" s="169"/>
      <c r="TCO70" s="169"/>
      <c r="TCP70" s="169"/>
      <c r="TCQ70" s="169"/>
      <c r="TCR70" s="169"/>
      <c r="TCS70" s="169"/>
      <c r="TCT70" s="169"/>
      <c r="TCU70" s="169"/>
      <c r="TCV70" s="169"/>
      <c r="TCW70" s="169"/>
      <c r="TCX70" s="169"/>
      <c r="TCY70" s="169"/>
      <c r="TCZ70" s="169"/>
      <c r="TDA70" s="169"/>
      <c r="TDB70" s="169"/>
      <c r="TDC70" s="169"/>
      <c r="TDD70" s="169"/>
      <c r="TDE70" s="169"/>
      <c r="TDF70" s="169"/>
      <c r="TDG70" s="169"/>
      <c r="TDH70" s="169"/>
      <c r="TDI70" s="169"/>
      <c r="TDJ70" s="169"/>
      <c r="TDK70" s="169"/>
      <c r="TDL70" s="169"/>
      <c r="TDM70" s="169"/>
      <c r="TDN70" s="169"/>
      <c r="TDO70" s="169"/>
      <c r="TDP70" s="169"/>
      <c r="TDQ70" s="169"/>
      <c r="TDR70" s="169"/>
      <c r="TDS70" s="169"/>
      <c r="TDT70" s="169"/>
      <c r="TDU70" s="169"/>
      <c r="TDV70" s="169"/>
      <c r="TDW70" s="169"/>
      <c r="TDX70" s="169"/>
      <c r="TDY70" s="169"/>
      <c r="TDZ70" s="169"/>
      <c r="TEA70" s="169"/>
      <c r="TEB70" s="169"/>
      <c r="TEC70" s="169"/>
      <c r="TED70" s="169"/>
      <c r="TEE70" s="169"/>
      <c r="TEF70" s="169"/>
      <c r="TEG70" s="169"/>
      <c r="TEH70" s="169"/>
      <c r="TEI70" s="169"/>
      <c r="TEJ70" s="169"/>
      <c r="TEK70" s="169"/>
      <c r="TEL70" s="169"/>
      <c r="TEM70" s="169"/>
      <c r="TEN70" s="169"/>
      <c r="TEO70" s="169"/>
      <c r="TEP70" s="169"/>
      <c r="TEQ70" s="169"/>
      <c r="TER70" s="169"/>
      <c r="TES70" s="169"/>
      <c r="TET70" s="169"/>
      <c r="TEU70" s="169"/>
      <c r="TEV70" s="169"/>
      <c r="TEW70" s="169"/>
      <c r="TEX70" s="169"/>
      <c r="TEY70" s="169"/>
      <c r="TEZ70" s="169"/>
      <c r="TFA70" s="169"/>
      <c r="TFB70" s="169"/>
      <c r="TFC70" s="169"/>
      <c r="TFD70" s="169"/>
      <c r="TFE70" s="169"/>
      <c r="TFF70" s="169"/>
      <c r="TFG70" s="169"/>
      <c r="TFH70" s="169"/>
      <c r="TFI70" s="169"/>
      <c r="TFJ70" s="169"/>
      <c r="TFK70" s="169"/>
      <c r="TFL70" s="169"/>
      <c r="TFM70" s="169"/>
      <c r="TFN70" s="169"/>
      <c r="TFO70" s="169"/>
      <c r="TFP70" s="169"/>
      <c r="TFQ70" s="169"/>
      <c r="TFR70" s="169"/>
      <c r="TFS70" s="169"/>
      <c r="TFT70" s="169"/>
      <c r="TFU70" s="169"/>
      <c r="TFV70" s="169"/>
      <c r="TFW70" s="169"/>
      <c r="TFX70" s="169"/>
      <c r="TFY70" s="169"/>
      <c r="TFZ70" s="169"/>
      <c r="TGA70" s="169"/>
      <c r="TGB70" s="169"/>
      <c r="TGC70" s="169"/>
      <c r="TGD70" s="169"/>
      <c r="TGE70" s="169"/>
      <c r="TGF70" s="169"/>
      <c r="TGG70" s="169"/>
      <c r="TGH70" s="169"/>
      <c r="TGI70" s="169"/>
      <c r="TGJ70" s="169"/>
      <c r="TGK70" s="169"/>
      <c r="TGL70" s="169"/>
      <c r="TGM70" s="169"/>
      <c r="TGN70" s="169"/>
      <c r="TGO70" s="169"/>
      <c r="TGP70" s="169"/>
      <c r="TGQ70" s="169"/>
      <c r="TGR70" s="169"/>
      <c r="TGS70" s="169"/>
      <c r="TGT70" s="169"/>
      <c r="TGU70" s="169"/>
      <c r="TGV70" s="169"/>
      <c r="TGW70" s="169"/>
      <c r="TGX70" s="169"/>
      <c r="TGY70" s="169"/>
      <c r="TGZ70" s="169"/>
      <c r="THA70" s="169"/>
      <c r="THB70" s="169"/>
      <c r="THC70" s="169"/>
      <c r="THD70" s="169"/>
      <c r="THE70" s="169"/>
      <c r="THF70" s="169"/>
      <c r="THG70" s="169"/>
      <c r="THH70" s="169"/>
      <c r="THI70" s="169"/>
      <c r="THJ70" s="169"/>
      <c r="THK70" s="169"/>
      <c r="THL70" s="169"/>
      <c r="THM70" s="169"/>
      <c r="THN70" s="169"/>
      <c r="THO70" s="169"/>
      <c r="THP70" s="169"/>
      <c r="THQ70" s="169"/>
      <c r="THR70" s="169"/>
      <c r="THS70" s="169"/>
      <c r="THT70" s="169"/>
      <c r="THU70" s="169"/>
      <c r="THV70" s="169"/>
      <c r="THW70" s="169"/>
      <c r="THX70" s="169"/>
      <c r="THY70" s="169"/>
      <c r="THZ70" s="169"/>
      <c r="TIA70" s="169"/>
      <c r="TIB70" s="169"/>
      <c r="TIC70" s="169"/>
      <c r="TID70" s="169"/>
      <c r="TIE70" s="169"/>
      <c r="TIF70" s="169"/>
      <c r="TIG70" s="169"/>
      <c r="TIH70" s="169"/>
      <c r="TII70" s="169"/>
      <c r="TIJ70" s="169"/>
      <c r="TIK70" s="169"/>
      <c r="TIL70" s="169"/>
      <c r="TIM70" s="169"/>
      <c r="TIN70" s="169"/>
      <c r="TIO70" s="169"/>
      <c r="TIP70" s="169"/>
      <c r="TIQ70" s="169"/>
      <c r="TIR70" s="169"/>
      <c r="TIS70" s="169"/>
      <c r="TIT70" s="169"/>
      <c r="TIU70" s="169"/>
      <c r="TIV70" s="169"/>
      <c r="TIW70" s="169"/>
      <c r="TIX70" s="169"/>
      <c r="TIY70" s="169"/>
      <c r="TIZ70" s="169"/>
      <c r="TJA70" s="169"/>
      <c r="TJB70" s="169"/>
      <c r="TJC70" s="169"/>
      <c r="TJD70" s="169"/>
      <c r="TJE70" s="169"/>
      <c r="TJF70" s="169"/>
      <c r="TJG70" s="169"/>
      <c r="TJH70" s="169"/>
      <c r="TJI70" s="169"/>
      <c r="TJJ70" s="169"/>
      <c r="TJK70" s="169"/>
      <c r="TJL70" s="169"/>
      <c r="TJM70" s="169"/>
      <c r="TJN70" s="169"/>
      <c r="TJO70" s="169"/>
      <c r="TJP70" s="169"/>
      <c r="TJQ70" s="169"/>
      <c r="TJR70" s="169"/>
      <c r="TJS70" s="169"/>
      <c r="TJT70" s="169"/>
      <c r="TJU70" s="169"/>
      <c r="TJV70" s="169"/>
      <c r="TJW70" s="169"/>
      <c r="TJX70" s="169"/>
      <c r="TJY70" s="169"/>
      <c r="TJZ70" s="169"/>
      <c r="TKA70" s="169"/>
      <c r="TKB70" s="169"/>
      <c r="TKC70" s="169"/>
      <c r="TKD70" s="169"/>
      <c r="TKE70" s="169"/>
      <c r="TKF70" s="169"/>
      <c r="TKG70" s="169"/>
      <c r="TKH70" s="169"/>
      <c r="TKI70" s="169"/>
      <c r="TKJ70" s="169"/>
      <c r="TKK70" s="169"/>
      <c r="TKL70" s="169"/>
      <c r="TKM70" s="169"/>
      <c r="TKN70" s="169"/>
      <c r="TKO70" s="169"/>
      <c r="TKP70" s="169"/>
      <c r="TKQ70" s="169"/>
      <c r="TKR70" s="169"/>
      <c r="TKS70" s="169"/>
      <c r="TKT70" s="169"/>
      <c r="TKU70" s="169"/>
      <c r="TKV70" s="169"/>
      <c r="TKW70" s="169"/>
      <c r="TKX70" s="169"/>
      <c r="TKY70" s="169"/>
      <c r="TKZ70" s="169"/>
      <c r="TLA70" s="169"/>
      <c r="TLB70" s="169"/>
      <c r="TLC70" s="169"/>
      <c r="TLD70" s="169"/>
      <c r="TLE70" s="169"/>
      <c r="TLF70" s="169"/>
      <c r="TLG70" s="169"/>
      <c r="TLH70" s="169"/>
      <c r="TLI70" s="169"/>
      <c r="TLJ70" s="169"/>
      <c r="TLK70" s="169"/>
      <c r="TLL70" s="169"/>
      <c r="TLM70" s="169"/>
      <c r="TLN70" s="169"/>
      <c r="TLO70" s="169"/>
      <c r="TLP70" s="169"/>
      <c r="TLQ70" s="169"/>
      <c r="TLR70" s="169"/>
      <c r="TLS70" s="169"/>
      <c r="TLT70" s="169"/>
      <c r="TLU70" s="169"/>
      <c r="TLV70" s="169"/>
      <c r="TLW70" s="169"/>
      <c r="TLX70" s="169"/>
      <c r="TLY70" s="169"/>
      <c r="TLZ70" s="169"/>
      <c r="TMA70" s="169"/>
      <c r="TMB70" s="169"/>
      <c r="TMC70" s="169"/>
      <c r="TMD70" s="169"/>
      <c r="TME70" s="169"/>
      <c r="TMF70" s="169"/>
      <c r="TMG70" s="169"/>
      <c r="TMH70" s="169"/>
      <c r="TMI70" s="169"/>
      <c r="TMJ70" s="169"/>
      <c r="TMK70" s="169"/>
      <c r="TML70" s="169"/>
      <c r="TMM70" s="169"/>
      <c r="TMN70" s="169"/>
      <c r="TMO70" s="169"/>
      <c r="TMP70" s="169"/>
      <c r="TMQ70" s="169"/>
      <c r="TMR70" s="169"/>
      <c r="TMS70" s="169"/>
      <c r="TMT70" s="169"/>
      <c r="TMU70" s="169"/>
      <c r="TMV70" s="169"/>
      <c r="TMW70" s="169"/>
      <c r="TMX70" s="169"/>
      <c r="TMY70" s="169"/>
      <c r="TMZ70" s="169"/>
      <c r="TNA70" s="169"/>
      <c r="TNB70" s="169"/>
      <c r="TNC70" s="169"/>
      <c r="TND70" s="169"/>
      <c r="TNE70" s="169"/>
      <c r="TNF70" s="169"/>
      <c r="TNG70" s="169"/>
      <c r="TNH70" s="169"/>
      <c r="TNI70" s="169"/>
      <c r="TNJ70" s="169"/>
      <c r="TNK70" s="169"/>
      <c r="TNL70" s="169"/>
      <c r="TNM70" s="169"/>
      <c r="TNN70" s="169"/>
      <c r="TNO70" s="169"/>
      <c r="TNP70" s="169"/>
      <c r="TNQ70" s="169"/>
      <c r="TNR70" s="169"/>
      <c r="TNS70" s="169"/>
      <c r="TNT70" s="169"/>
      <c r="TNU70" s="169"/>
      <c r="TNV70" s="169"/>
      <c r="TNW70" s="169"/>
      <c r="TNX70" s="169"/>
      <c r="TNY70" s="169"/>
      <c r="TNZ70" s="169"/>
      <c r="TOA70" s="169"/>
      <c r="TOB70" s="169"/>
      <c r="TOC70" s="169"/>
      <c r="TOD70" s="169"/>
      <c r="TOE70" s="169"/>
      <c r="TOF70" s="169"/>
      <c r="TOG70" s="169"/>
      <c r="TOH70" s="169"/>
      <c r="TOI70" s="169"/>
      <c r="TOJ70" s="169"/>
      <c r="TOK70" s="169"/>
      <c r="TOL70" s="169"/>
      <c r="TOM70" s="169"/>
      <c r="TON70" s="169"/>
      <c r="TOO70" s="169"/>
      <c r="TOP70" s="169"/>
      <c r="TOQ70" s="169"/>
      <c r="TOR70" s="169"/>
      <c r="TOS70" s="169"/>
      <c r="TOT70" s="169"/>
      <c r="TOU70" s="169"/>
      <c r="TOV70" s="169"/>
      <c r="TOW70" s="169"/>
      <c r="TOX70" s="169"/>
      <c r="TOY70" s="169"/>
      <c r="TOZ70" s="169"/>
      <c r="TPA70" s="169"/>
      <c r="TPB70" s="169"/>
      <c r="TPC70" s="169"/>
      <c r="TPD70" s="169"/>
      <c r="TPE70" s="169"/>
      <c r="TPF70" s="169"/>
      <c r="TPG70" s="169"/>
      <c r="TPH70" s="169"/>
      <c r="TPI70" s="169"/>
      <c r="TPJ70" s="169"/>
      <c r="TPK70" s="169"/>
      <c r="TPL70" s="169"/>
      <c r="TPM70" s="169"/>
      <c r="TPN70" s="169"/>
      <c r="TPO70" s="169"/>
      <c r="TPP70" s="169"/>
      <c r="TPQ70" s="169"/>
      <c r="TPR70" s="169"/>
      <c r="TPS70" s="169"/>
      <c r="TPT70" s="169"/>
      <c r="TPU70" s="169"/>
      <c r="TPV70" s="169"/>
      <c r="TPW70" s="169"/>
      <c r="TPX70" s="169"/>
      <c r="TPY70" s="169"/>
      <c r="TPZ70" s="169"/>
      <c r="TQA70" s="169"/>
      <c r="TQB70" s="169"/>
      <c r="TQC70" s="169"/>
      <c r="TQD70" s="169"/>
      <c r="TQE70" s="169"/>
      <c r="TQF70" s="169"/>
      <c r="TQG70" s="169"/>
      <c r="TQH70" s="169"/>
      <c r="TQI70" s="169"/>
      <c r="TQJ70" s="169"/>
      <c r="TQK70" s="169"/>
      <c r="TQL70" s="169"/>
      <c r="TQM70" s="169"/>
      <c r="TQN70" s="169"/>
      <c r="TQO70" s="169"/>
      <c r="TQP70" s="169"/>
      <c r="TQQ70" s="169"/>
      <c r="TQR70" s="169"/>
      <c r="TQS70" s="169"/>
      <c r="TQT70" s="169"/>
      <c r="TQU70" s="169"/>
      <c r="TQV70" s="169"/>
      <c r="TQW70" s="169"/>
      <c r="TQX70" s="169"/>
      <c r="TQY70" s="169"/>
      <c r="TQZ70" s="169"/>
      <c r="TRA70" s="169"/>
      <c r="TRB70" s="169"/>
      <c r="TRC70" s="169"/>
      <c r="TRD70" s="169"/>
      <c r="TRE70" s="169"/>
      <c r="TRF70" s="169"/>
      <c r="TRG70" s="169"/>
      <c r="TRH70" s="169"/>
      <c r="TRI70" s="169"/>
      <c r="TRJ70" s="169"/>
      <c r="TRK70" s="169"/>
      <c r="TRL70" s="169"/>
      <c r="TRM70" s="169"/>
      <c r="TRN70" s="169"/>
      <c r="TRO70" s="169"/>
      <c r="TRP70" s="169"/>
      <c r="TRQ70" s="169"/>
      <c r="TRR70" s="169"/>
      <c r="TRS70" s="169"/>
      <c r="TRT70" s="169"/>
      <c r="TRU70" s="169"/>
      <c r="TRV70" s="169"/>
      <c r="TRW70" s="169"/>
      <c r="TRX70" s="169"/>
      <c r="TRY70" s="169"/>
      <c r="TRZ70" s="169"/>
      <c r="TSA70" s="169"/>
      <c r="TSB70" s="169"/>
      <c r="TSC70" s="169"/>
      <c r="TSD70" s="169"/>
      <c r="TSE70" s="169"/>
      <c r="TSF70" s="169"/>
      <c r="TSG70" s="169"/>
      <c r="TSH70" s="169"/>
      <c r="TSI70" s="169"/>
      <c r="TSJ70" s="169"/>
      <c r="TSK70" s="169"/>
      <c r="TSL70" s="169"/>
      <c r="TSM70" s="169"/>
      <c r="TSN70" s="169"/>
      <c r="TSO70" s="169"/>
      <c r="TSP70" s="169"/>
      <c r="TSQ70" s="169"/>
      <c r="TSR70" s="169"/>
      <c r="TSS70" s="169"/>
      <c r="TST70" s="169"/>
      <c r="TSU70" s="169"/>
      <c r="TSV70" s="169"/>
      <c r="TSW70" s="169"/>
      <c r="TSX70" s="169"/>
      <c r="TSY70" s="169"/>
      <c r="TSZ70" s="169"/>
      <c r="TTA70" s="169"/>
      <c r="TTB70" s="169"/>
      <c r="TTC70" s="169"/>
      <c r="TTD70" s="169"/>
      <c r="TTE70" s="169"/>
      <c r="TTF70" s="169"/>
      <c r="TTG70" s="169"/>
      <c r="TTH70" s="169"/>
      <c r="TTI70" s="169"/>
      <c r="TTJ70" s="169"/>
      <c r="TTK70" s="169"/>
      <c r="TTL70" s="169"/>
      <c r="TTM70" s="169"/>
      <c r="TTN70" s="169"/>
      <c r="TTO70" s="169"/>
      <c r="TTP70" s="169"/>
      <c r="TTQ70" s="169"/>
      <c r="TTR70" s="169"/>
      <c r="TTS70" s="169"/>
      <c r="TTT70" s="169"/>
      <c r="TTU70" s="169"/>
      <c r="TTV70" s="169"/>
      <c r="TTW70" s="169"/>
      <c r="TTX70" s="169"/>
      <c r="TTY70" s="169"/>
      <c r="TTZ70" s="169"/>
      <c r="TUA70" s="169"/>
      <c r="TUB70" s="169"/>
      <c r="TUC70" s="169"/>
      <c r="TUD70" s="169"/>
      <c r="TUE70" s="169"/>
      <c r="TUF70" s="169"/>
      <c r="TUG70" s="169"/>
      <c r="TUH70" s="169"/>
      <c r="TUI70" s="169"/>
      <c r="TUJ70" s="169"/>
      <c r="TUK70" s="169"/>
      <c r="TUL70" s="169"/>
      <c r="TUM70" s="169"/>
      <c r="TUN70" s="169"/>
      <c r="TUO70" s="169"/>
      <c r="TUP70" s="169"/>
      <c r="TUQ70" s="169"/>
      <c r="TUR70" s="169"/>
      <c r="TUS70" s="169"/>
      <c r="TUT70" s="169"/>
      <c r="TUU70" s="169"/>
      <c r="TUV70" s="169"/>
      <c r="TUW70" s="169"/>
      <c r="TUX70" s="169"/>
      <c r="TUY70" s="169"/>
      <c r="TUZ70" s="169"/>
      <c r="TVA70" s="169"/>
      <c r="TVB70" s="169"/>
      <c r="TVC70" s="169"/>
      <c r="TVD70" s="169"/>
      <c r="TVE70" s="169"/>
      <c r="TVF70" s="169"/>
      <c r="TVG70" s="169"/>
      <c r="TVH70" s="169"/>
      <c r="TVI70" s="169"/>
      <c r="TVJ70" s="169"/>
      <c r="TVK70" s="169"/>
      <c r="TVL70" s="169"/>
      <c r="TVM70" s="169"/>
      <c r="TVN70" s="169"/>
      <c r="TVO70" s="169"/>
      <c r="TVP70" s="169"/>
      <c r="TVQ70" s="169"/>
      <c r="TVR70" s="169"/>
      <c r="TVS70" s="169"/>
      <c r="TVT70" s="169"/>
      <c r="TVU70" s="169"/>
      <c r="TVV70" s="169"/>
      <c r="TVW70" s="169"/>
      <c r="TVX70" s="169"/>
      <c r="TVY70" s="169"/>
      <c r="TVZ70" s="169"/>
      <c r="TWA70" s="169"/>
      <c r="TWB70" s="169"/>
      <c r="TWC70" s="169"/>
      <c r="TWD70" s="169"/>
      <c r="TWE70" s="169"/>
      <c r="TWF70" s="169"/>
      <c r="TWG70" s="169"/>
      <c r="TWH70" s="169"/>
      <c r="TWI70" s="169"/>
      <c r="TWJ70" s="169"/>
      <c r="TWK70" s="169"/>
      <c r="TWL70" s="169"/>
      <c r="TWM70" s="169"/>
      <c r="TWN70" s="169"/>
      <c r="TWO70" s="169"/>
      <c r="TWP70" s="169"/>
      <c r="TWQ70" s="169"/>
      <c r="TWR70" s="169"/>
      <c r="TWS70" s="169"/>
      <c r="TWT70" s="169"/>
      <c r="TWU70" s="169"/>
      <c r="TWV70" s="169"/>
      <c r="TWW70" s="169"/>
      <c r="TWX70" s="169"/>
      <c r="TWY70" s="169"/>
      <c r="TWZ70" s="169"/>
      <c r="TXA70" s="169"/>
      <c r="TXB70" s="169"/>
      <c r="TXC70" s="169"/>
      <c r="TXD70" s="169"/>
      <c r="TXE70" s="169"/>
      <c r="TXF70" s="169"/>
      <c r="TXG70" s="169"/>
      <c r="TXH70" s="169"/>
      <c r="TXI70" s="169"/>
      <c r="TXJ70" s="169"/>
      <c r="TXK70" s="169"/>
      <c r="TXL70" s="169"/>
      <c r="TXM70" s="169"/>
      <c r="TXN70" s="169"/>
      <c r="TXO70" s="169"/>
      <c r="TXP70" s="169"/>
      <c r="TXQ70" s="169"/>
      <c r="TXR70" s="169"/>
      <c r="TXS70" s="169"/>
      <c r="TXT70" s="169"/>
      <c r="TXU70" s="169"/>
      <c r="TXV70" s="169"/>
      <c r="TXW70" s="169"/>
      <c r="TXX70" s="169"/>
      <c r="TXY70" s="169"/>
      <c r="TXZ70" s="169"/>
      <c r="TYA70" s="169"/>
      <c r="TYB70" s="169"/>
      <c r="TYC70" s="169"/>
      <c r="TYD70" s="169"/>
      <c r="TYE70" s="169"/>
      <c r="TYF70" s="169"/>
      <c r="TYG70" s="169"/>
      <c r="TYH70" s="169"/>
      <c r="TYI70" s="169"/>
      <c r="TYJ70" s="169"/>
      <c r="TYK70" s="169"/>
      <c r="TYL70" s="169"/>
      <c r="TYM70" s="169"/>
      <c r="TYN70" s="169"/>
      <c r="TYO70" s="169"/>
      <c r="TYP70" s="169"/>
      <c r="TYQ70" s="169"/>
      <c r="TYR70" s="169"/>
      <c r="TYS70" s="169"/>
      <c r="TYT70" s="169"/>
      <c r="TYU70" s="169"/>
      <c r="TYV70" s="169"/>
      <c r="TYW70" s="169"/>
      <c r="TYX70" s="169"/>
      <c r="TYY70" s="169"/>
      <c r="TYZ70" s="169"/>
      <c r="TZA70" s="169"/>
      <c r="TZB70" s="169"/>
      <c r="TZC70" s="169"/>
      <c r="TZD70" s="169"/>
      <c r="TZE70" s="169"/>
      <c r="TZF70" s="169"/>
      <c r="TZG70" s="169"/>
      <c r="TZH70" s="169"/>
      <c r="TZI70" s="169"/>
      <c r="TZJ70" s="169"/>
      <c r="TZK70" s="169"/>
      <c r="TZL70" s="169"/>
      <c r="TZM70" s="169"/>
      <c r="TZN70" s="169"/>
      <c r="TZO70" s="169"/>
      <c r="TZP70" s="169"/>
      <c r="TZQ70" s="169"/>
      <c r="TZR70" s="169"/>
      <c r="TZS70" s="169"/>
      <c r="TZT70" s="169"/>
      <c r="TZU70" s="169"/>
      <c r="TZV70" s="169"/>
      <c r="TZW70" s="169"/>
      <c r="TZX70" s="169"/>
      <c r="TZY70" s="169"/>
      <c r="TZZ70" s="169"/>
      <c r="UAA70" s="169"/>
      <c r="UAB70" s="169"/>
      <c r="UAC70" s="169"/>
      <c r="UAD70" s="169"/>
      <c r="UAE70" s="169"/>
      <c r="UAF70" s="169"/>
      <c r="UAG70" s="169"/>
      <c r="UAH70" s="169"/>
      <c r="UAI70" s="169"/>
      <c r="UAJ70" s="169"/>
      <c r="UAK70" s="169"/>
      <c r="UAL70" s="169"/>
      <c r="UAM70" s="169"/>
      <c r="UAN70" s="169"/>
      <c r="UAO70" s="169"/>
      <c r="UAP70" s="169"/>
      <c r="UAQ70" s="169"/>
      <c r="UAR70" s="169"/>
      <c r="UAS70" s="169"/>
      <c r="UAT70" s="169"/>
      <c r="UAU70" s="169"/>
      <c r="UAV70" s="169"/>
      <c r="UAW70" s="169"/>
      <c r="UAX70" s="169"/>
      <c r="UAY70" s="169"/>
      <c r="UAZ70" s="169"/>
      <c r="UBA70" s="169"/>
      <c r="UBB70" s="169"/>
      <c r="UBC70" s="169"/>
      <c r="UBD70" s="169"/>
      <c r="UBE70" s="169"/>
      <c r="UBF70" s="169"/>
      <c r="UBG70" s="169"/>
      <c r="UBH70" s="169"/>
      <c r="UBI70" s="169"/>
      <c r="UBJ70" s="169"/>
      <c r="UBK70" s="169"/>
      <c r="UBL70" s="169"/>
      <c r="UBM70" s="169"/>
      <c r="UBN70" s="169"/>
      <c r="UBO70" s="169"/>
      <c r="UBP70" s="169"/>
      <c r="UBQ70" s="169"/>
      <c r="UBR70" s="169"/>
      <c r="UBS70" s="169"/>
      <c r="UBT70" s="169"/>
      <c r="UBU70" s="169"/>
      <c r="UBV70" s="169"/>
      <c r="UBW70" s="169"/>
      <c r="UBX70" s="169"/>
      <c r="UBY70" s="169"/>
      <c r="UBZ70" s="169"/>
      <c r="UCA70" s="169"/>
      <c r="UCB70" s="169"/>
      <c r="UCC70" s="169"/>
      <c r="UCD70" s="169"/>
      <c r="UCE70" s="169"/>
      <c r="UCF70" s="169"/>
      <c r="UCG70" s="169"/>
      <c r="UCH70" s="169"/>
      <c r="UCI70" s="169"/>
      <c r="UCJ70" s="169"/>
      <c r="UCK70" s="169"/>
      <c r="UCL70" s="169"/>
      <c r="UCM70" s="169"/>
      <c r="UCN70" s="169"/>
      <c r="UCO70" s="169"/>
      <c r="UCP70" s="169"/>
      <c r="UCQ70" s="169"/>
      <c r="UCR70" s="169"/>
      <c r="UCS70" s="169"/>
      <c r="UCT70" s="169"/>
      <c r="UCU70" s="169"/>
      <c r="UCV70" s="169"/>
      <c r="UCW70" s="169"/>
      <c r="UCX70" s="169"/>
      <c r="UCY70" s="169"/>
      <c r="UCZ70" s="169"/>
      <c r="UDA70" s="169"/>
      <c r="UDB70" s="169"/>
      <c r="UDC70" s="169"/>
      <c r="UDD70" s="169"/>
      <c r="UDE70" s="169"/>
      <c r="UDF70" s="169"/>
      <c r="UDG70" s="169"/>
      <c r="UDH70" s="169"/>
      <c r="UDI70" s="169"/>
      <c r="UDJ70" s="169"/>
      <c r="UDK70" s="169"/>
      <c r="UDL70" s="169"/>
      <c r="UDM70" s="169"/>
      <c r="UDN70" s="169"/>
      <c r="UDO70" s="169"/>
      <c r="UDP70" s="169"/>
      <c r="UDQ70" s="169"/>
      <c r="UDR70" s="169"/>
      <c r="UDS70" s="169"/>
      <c r="UDT70" s="169"/>
      <c r="UDU70" s="169"/>
      <c r="UDV70" s="169"/>
      <c r="UDW70" s="169"/>
      <c r="UDX70" s="169"/>
      <c r="UDY70" s="169"/>
      <c r="UDZ70" s="169"/>
      <c r="UEA70" s="169"/>
      <c r="UEB70" s="169"/>
      <c r="UEC70" s="169"/>
      <c r="UED70" s="169"/>
      <c r="UEE70" s="169"/>
      <c r="UEF70" s="169"/>
      <c r="UEG70" s="169"/>
      <c r="UEH70" s="169"/>
      <c r="UEI70" s="169"/>
      <c r="UEJ70" s="169"/>
      <c r="UEK70" s="169"/>
      <c r="UEL70" s="169"/>
      <c r="UEM70" s="169"/>
      <c r="UEN70" s="169"/>
      <c r="UEO70" s="169"/>
      <c r="UEP70" s="169"/>
      <c r="UEQ70" s="169"/>
      <c r="UER70" s="169"/>
      <c r="UES70" s="169"/>
      <c r="UET70" s="169"/>
      <c r="UEU70" s="169"/>
      <c r="UEV70" s="169"/>
      <c r="UEW70" s="169"/>
      <c r="UEX70" s="169"/>
      <c r="UEY70" s="169"/>
      <c r="UEZ70" s="169"/>
      <c r="UFA70" s="169"/>
      <c r="UFB70" s="169"/>
      <c r="UFC70" s="169"/>
      <c r="UFD70" s="169"/>
      <c r="UFE70" s="169"/>
      <c r="UFF70" s="169"/>
      <c r="UFG70" s="169"/>
      <c r="UFH70" s="169"/>
      <c r="UFI70" s="169"/>
      <c r="UFJ70" s="169"/>
      <c r="UFK70" s="169"/>
      <c r="UFL70" s="169"/>
      <c r="UFM70" s="169"/>
      <c r="UFN70" s="169"/>
      <c r="UFO70" s="169"/>
      <c r="UFP70" s="169"/>
      <c r="UFQ70" s="169"/>
      <c r="UFR70" s="169"/>
      <c r="UFS70" s="169"/>
      <c r="UFT70" s="169"/>
      <c r="UFU70" s="169"/>
      <c r="UFV70" s="169"/>
      <c r="UFW70" s="169"/>
      <c r="UFX70" s="169"/>
      <c r="UFY70" s="169"/>
      <c r="UFZ70" s="169"/>
      <c r="UGA70" s="169"/>
      <c r="UGB70" s="169"/>
      <c r="UGC70" s="169"/>
      <c r="UGD70" s="169"/>
      <c r="UGE70" s="169"/>
      <c r="UGF70" s="169"/>
      <c r="UGG70" s="169"/>
      <c r="UGH70" s="169"/>
      <c r="UGI70" s="169"/>
      <c r="UGJ70" s="169"/>
      <c r="UGK70" s="169"/>
      <c r="UGL70" s="169"/>
      <c r="UGM70" s="169"/>
      <c r="UGN70" s="169"/>
      <c r="UGO70" s="169"/>
      <c r="UGP70" s="169"/>
      <c r="UGQ70" s="169"/>
      <c r="UGR70" s="169"/>
      <c r="UGS70" s="169"/>
      <c r="UGT70" s="169"/>
      <c r="UGU70" s="169"/>
      <c r="UGV70" s="169"/>
      <c r="UGW70" s="169"/>
      <c r="UGX70" s="169"/>
      <c r="UGY70" s="169"/>
      <c r="UGZ70" s="169"/>
      <c r="UHA70" s="169"/>
      <c r="UHB70" s="169"/>
      <c r="UHC70" s="169"/>
      <c r="UHD70" s="169"/>
      <c r="UHE70" s="169"/>
      <c r="UHF70" s="169"/>
      <c r="UHG70" s="169"/>
      <c r="UHH70" s="169"/>
      <c r="UHI70" s="169"/>
      <c r="UHJ70" s="169"/>
      <c r="UHK70" s="169"/>
      <c r="UHL70" s="169"/>
      <c r="UHM70" s="169"/>
      <c r="UHN70" s="169"/>
      <c r="UHO70" s="169"/>
      <c r="UHP70" s="169"/>
      <c r="UHQ70" s="169"/>
      <c r="UHR70" s="169"/>
      <c r="UHS70" s="169"/>
      <c r="UHT70" s="169"/>
      <c r="UHU70" s="169"/>
      <c r="UHV70" s="169"/>
      <c r="UHW70" s="169"/>
      <c r="UHX70" s="169"/>
      <c r="UHY70" s="169"/>
      <c r="UHZ70" s="169"/>
      <c r="UIA70" s="169"/>
      <c r="UIB70" s="169"/>
      <c r="UIC70" s="169"/>
      <c r="UID70" s="169"/>
      <c r="UIE70" s="169"/>
      <c r="UIF70" s="169"/>
      <c r="UIG70" s="169"/>
      <c r="UIH70" s="169"/>
      <c r="UII70" s="169"/>
      <c r="UIJ70" s="169"/>
      <c r="UIK70" s="169"/>
      <c r="UIL70" s="169"/>
      <c r="UIM70" s="169"/>
      <c r="UIN70" s="169"/>
      <c r="UIO70" s="169"/>
      <c r="UIP70" s="169"/>
      <c r="UIQ70" s="169"/>
      <c r="UIR70" s="169"/>
      <c r="UIS70" s="169"/>
      <c r="UIT70" s="169"/>
      <c r="UIU70" s="169"/>
      <c r="UIV70" s="169"/>
      <c r="UIW70" s="169"/>
      <c r="UIX70" s="169"/>
      <c r="UIY70" s="169"/>
      <c r="UIZ70" s="169"/>
      <c r="UJA70" s="169"/>
      <c r="UJB70" s="169"/>
      <c r="UJC70" s="169"/>
      <c r="UJD70" s="169"/>
      <c r="UJE70" s="169"/>
      <c r="UJF70" s="169"/>
      <c r="UJG70" s="169"/>
      <c r="UJH70" s="169"/>
      <c r="UJI70" s="169"/>
      <c r="UJJ70" s="169"/>
      <c r="UJK70" s="169"/>
      <c r="UJL70" s="169"/>
      <c r="UJM70" s="169"/>
      <c r="UJN70" s="169"/>
      <c r="UJO70" s="169"/>
      <c r="UJP70" s="169"/>
      <c r="UJQ70" s="169"/>
      <c r="UJR70" s="169"/>
      <c r="UJS70" s="169"/>
      <c r="UJT70" s="169"/>
      <c r="UJU70" s="169"/>
      <c r="UJV70" s="169"/>
      <c r="UJW70" s="169"/>
      <c r="UJX70" s="169"/>
      <c r="UJY70" s="169"/>
      <c r="UJZ70" s="169"/>
      <c r="UKA70" s="169"/>
      <c r="UKB70" s="169"/>
      <c r="UKC70" s="169"/>
      <c r="UKD70" s="169"/>
      <c r="UKE70" s="169"/>
      <c r="UKF70" s="169"/>
      <c r="UKG70" s="169"/>
      <c r="UKH70" s="169"/>
      <c r="UKI70" s="169"/>
      <c r="UKJ70" s="169"/>
      <c r="UKK70" s="169"/>
      <c r="UKL70" s="169"/>
      <c r="UKM70" s="169"/>
      <c r="UKN70" s="169"/>
      <c r="UKO70" s="169"/>
      <c r="UKP70" s="169"/>
      <c r="UKQ70" s="169"/>
      <c r="UKR70" s="169"/>
      <c r="UKS70" s="169"/>
      <c r="UKT70" s="169"/>
      <c r="UKU70" s="169"/>
      <c r="UKV70" s="169"/>
      <c r="UKW70" s="169"/>
      <c r="UKX70" s="169"/>
      <c r="UKY70" s="169"/>
      <c r="UKZ70" s="169"/>
      <c r="ULA70" s="169"/>
      <c r="ULB70" s="169"/>
      <c r="ULC70" s="169"/>
      <c r="ULD70" s="169"/>
      <c r="ULE70" s="169"/>
      <c r="ULF70" s="169"/>
      <c r="ULG70" s="169"/>
      <c r="ULH70" s="169"/>
      <c r="ULI70" s="169"/>
      <c r="ULJ70" s="169"/>
      <c r="ULK70" s="169"/>
      <c r="ULL70" s="169"/>
      <c r="ULM70" s="169"/>
      <c r="ULN70" s="169"/>
      <c r="ULO70" s="169"/>
      <c r="ULP70" s="169"/>
      <c r="ULQ70" s="169"/>
      <c r="ULR70" s="169"/>
      <c r="ULS70" s="169"/>
      <c r="ULT70" s="169"/>
      <c r="ULU70" s="169"/>
      <c r="ULV70" s="169"/>
      <c r="ULW70" s="169"/>
      <c r="ULX70" s="169"/>
      <c r="ULY70" s="169"/>
      <c r="ULZ70" s="169"/>
      <c r="UMA70" s="169"/>
      <c r="UMB70" s="169"/>
      <c r="UMC70" s="169"/>
      <c r="UMD70" s="169"/>
      <c r="UME70" s="169"/>
      <c r="UMF70" s="169"/>
      <c r="UMG70" s="169"/>
      <c r="UMH70" s="169"/>
      <c r="UMI70" s="169"/>
      <c r="UMJ70" s="169"/>
      <c r="UMK70" s="169"/>
      <c r="UML70" s="169"/>
      <c r="UMM70" s="169"/>
      <c r="UMN70" s="169"/>
      <c r="UMO70" s="169"/>
      <c r="UMP70" s="169"/>
      <c r="UMQ70" s="169"/>
      <c r="UMR70" s="169"/>
      <c r="UMS70" s="169"/>
      <c r="UMT70" s="169"/>
      <c r="UMU70" s="169"/>
      <c r="UMV70" s="169"/>
      <c r="UMW70" s="169"/>
      <c r="UMX70" s="169"/>
      <c r="UMY70" s="169"/>
      <c r="UMZ70" s="169"/>
      <c r="UNA70" s="169"/>
      <c r="UNB70" s="169"/>
      <c r="UNC70" s="169"/>
      <c r="UND70" s="169"/>
      <c r="UNE70" s="169"/>
      <c r="UNF70" s="169"/>
      <c r="UNG70" s="169"/>
      <c r="UNH70" s="169"/>
      <c r="UNI70" s="169"/>
      <c r="UNJ70" s="169"/>
      <c r="UNK70" s="169"/>
      <c r="UNL70" s="169"/>
      <c r="UNM70" s="169"/>
      <c r="UNN70" s="169"/>
      <c r="UNO70" s="169"/>
      <c r="UNP70" s="169"/>
      <c r="UNQ70" s="169"/>
      <c r="UNR70" s="169"/>
      <c r="UNS70" s="169"/>
      <c r="UNT70" s="169"/>
      <c r="UNU70" s="169"/>
      <c r="UNV70" s="169"/>
      <c r="UNW70" s="169"/>
      <c r="UNX70" s="169"/>
      <c r="UNY70" s="169"/>
      <c r="UNZ70" s="169"/>
      <c r="UOA70" s="169"/>
      <c r="UOB70" s="169"/>
      <c r="UOC70" s="169"/>
      <c r="UOD70" s="169"/>
      <c r="UOE70" s="169"/>
      <c r="UOF70" s="169"/>
      <c r="UOG70" s="169"/>
      <c r="UOH70" s="169"/>
      <c r="UOI70" s="169"/>
      <c r="UOJ70" s="169"/>
      <c r="UOK70" s="169"/>
      <c r="UOL70" s="169"/>
      <c r="UOM70" s="169"/>
      <c r="UON70" s="169"/>
      <c r="UOO70" s="169"/>
      <c r="UOP70" s="169"/>
      <c r="UOQ70" s="169"/>
      <c r="UOR70" s="169"/>
      <c r="UOS70" s="169"/>
      <c r="UOT70" s="169"/>
      <c r="UOU70" s="169"/>
      <c r="UOV70" s="169"/>
      <c r="UOW70" s="169"/>
      <c r="UOX70" s="169"/>
      <c r="UOY70" s="169"/>
      <c r="UOZ70" s="169"/>
      <c r="UPA70" s="169"/>
      <c r="UPB70" s="169"/>
      <c r="UPC70" s="169"/>
      <c r="UPD70" s="169"/>
      <c r="UPE70" s="169"/>
      <c r="UPF70" s="169"/>
      <c r="UPG70" s="169"/>
      <c r="UPH70" s="169"/>
      <c r="UPI70" s="169"/>
      <c r="UPJ70" s="169"/>
      <c r="UPK70" s="169"/>
      <c r="UPL70" s="169"/>
      <c r="UPM70" s="169"/>
      <c r="UPN70" s="169"/>
      <c r="UPO70" s="169"/>
      <c r="UPP70" s="169"/>
      <c r="UPQ70" s="169"/>
      <c r="UPR70" s="169"/>
      <c r="UPS70" s="169"/>
      <c r="UPT70" s="169"/>
      <c r="UPU70" s="169"/>
      <c r="UPV70" s="169"/>
      <c r="UPW70" s="169"/>
      <c r="UPX70" s="169"/>
      <c r="UPY70" s="169"/>
      <c r="UPZ70" s="169"/>
      <c r="UQA70" s="169"/>
      <c r="UQB70" s="169"/>
      <c r="UQC70" s="169"/>
      <c r="UQD70" s="169"/>
      <c r="UQE70" s="169"/>
      <c r="UQF70" s="169"/>
      <c r="UQG70" s="169"/>
      <c r="UQH70" s="169"/>
      <c r="UQI70" s="169"/>
      <c r="UQJ70" s="169"/>
      <c r="UQK70" s="169"/>
      <c r="UQL70" s="169"/>
      <c r="UQM70" s="169"/>
      <c r="UQN70" s="169"/>
      <c r="UQO70" s="169"/>
      <c r="UQP70" s="169"/>
      <c r="UQQ70" s="169"/>
      <c r="UQR70" s="169"/>
      <c r="UQS70" s="169"/>
      <c r="UQT70" s="169"/>
      <c r="UQU70" s="169"/>
      <c r="UQV70" s="169"/>
      <c r="UQW70" s="169"/>
      <c r="UQX70" s="169"/>
      <c r="UQY70" s="169"/>
      <c r="UQZ70" s="169"/>
      <c r="URA70" s="169"/>
      <c r="URB70" s="169"/>
      <c r="URC70" s="169"/>
      <c r="URD70" s="169"/>
      <c r="URE70" s="169"/>
      <c r="URF70" s="169"/>
      <c r="URG70" s="169"/>
      <c r="URH70" s="169"/>
      <c r="URI70" s="169"/>
      <c r="URJ70" s="169"/>
      <c r="URK70" s="169"/>
      <c r="URL70" s="169"/>
      <c r="URM70" s="169"/>
      <c r="URN70" s="169"/>
      <c r="URO70" s="169"/>
      <c r="URP70" s="169"/>
      <c r="URQ70" s="169"/>
      <c r="URR70" s="169"/>
      <c r="URS70" s="169"/>
      <c r="URT70" s="169"/>
      <c r="URU70" s="169"/>
      <c r="URV70" s="169"/>
      <c r="URW70" s="169"/>
      <c r="URX70" s="169"/>
      <c r="URY70" s="169"/>
      <c r="URZ70" s="169"/>
      <c r="USA70" s="169"/>
      <c r="USB70" s="169"/>
      <c r="USC70" s="169"/>
      <c r="USD70" s="169"/>
      <c r="USE70" s="169"/>
      <c r="USF70" s="169"/>
      <c r="USG70" s="169"/>
      <c r="USH70" s="169"/>
      <c r="USI70" s="169"/>
      <c r="USJ70" s="169"/>
      <c r="USK70" s="169"/>
      <c r="USL70" s="169"/>
      <c r="USM70" s="169"/>
      <c r="USN70" s="169"/>
      <c r="USO70" s="169"/>
      <c r="USP70" s="169"/>
      <c r="USQ70" s="169"/>
      <c r="USR70" s="169"/>
      <c r="USS70" s="169"/>
      <c r="UST70" s="169"/>
      <c r="USU70" s="169"/>
      <c r="USV70" s="169"/>
      <c r="USW70" s="169"/>
      <c r="USX70" s="169"/>
      <c r="USY70" s="169"/>
      <c r="USZ70" s="169"/>
      <c r="UTA70" s="169"/>
      <c r="UTB70" s="169"/>
      <c r="UTC70" s="169"/>
      <c r="UTD70" s="169"/>
      <c r="UTE70" s="169"/>
      <c r="UTF70" s="169"/>
      <c r="UTG70" s="169"/>
      <c r="UTH70" s="169"/>
      <c r="UTI70" s="169"/>
      <c r="UTJ70" s="169"/>
      <c r="UTK70" s="169"/>
      <c r="UTL70" s="169"/>
      <c r="UTM70" s="169"/>
      <c r="UTN70" s="169"/>
      <c r="UTO70" s="169"/>
      <c r="UTP70" s="169"/>
      <c r="UTQ70" s="169"/>
      <c r="UTR70" s="169"/>
      <c r="UTS70" s="169"/>
      <c r="UTT70" s="169"/>
      <c r="UTU70" s="169"/>
      <c r="UTV70" s="169"/>
      <c r="UTW70" s="169"/>
      <c r="UTX70" s="169"/>
      <c r="UTY70" s="169"/>
      <c r="UTZ70" s="169"/>
      <c r="UUA70" s="169"/>
      <c r="UUB70" s="169"/>
      <c r="UUC70" s="169"/>
      <c r="UUD70" s="169"/>
      <c r="UUE70" s="169"/>
      <c r="UUF70" s="169"/>
      <c r="UUG70" s="169"/>
      <c r="UUH70" s="169"/>
      <c r="UUI70" s="169"/>
      <c r="UUJ70" s="169"/>
      <c r="UUK70" s="169"/>
      <c r="UUL70" s="169"/>
      <c r="UUM70" s="169"/>
      <c r="UUN70" s="169"/>
      <c r="UUO70" s="169"/>
      <c r="UUP70" s="169"/>
      <c r="UUQ70" s="169"/>
      <c r="UUR70" s="169"/>
      <c r="UUS70" s="169"/>
      <c r="UUT70" s="169"/>
      <c r="UUU70" s="169"/>
      <c r="UUV70" s="169"/>
      <c r="UUW70" s="169"/>
      <c r="UUX70" s="169"/>
      <c r="UUY70" s="169"/>
      <c r="UUZ70" s="169"/>
      <c r="UVA70" s="169"/>
      <c r="UVB70" s="169"/>
      <c r="UVC70" s="169"/>
      <c r="UVD70" s="169"/>
      <c r="UVE70" s="169"/>
      <c r="UVF70" s="169"/>
      <c r="UVG70" s="169"/>
      <c r="UVH70" s="169"/>
      <c r="UVI70" s="169"/>
      <c r="UVJ70" s="169"/>
      <c r="UVK70" s="169"/>
      <c r="UVL70" s="169"/>
      <c r="UVM70" s="169"/>
      <c r="UVN70" s="169"/>
      <c r="UVO70" s="169"/>
      <c r="UVP70" s="169"/>
      <c r="UVQ70" s="169"/>
      <c r="UVR70" s="169"/>
      <c r="UVS70" s="169"/>
      <c r="UVT70" s="169"/>
      <c r="UVU70" s="169"/>
      <c r="UVV70" s="169"/>
      <c r="UVW70" s="169"/>
      <c r="UVX70" s="169"/>
      <c r="UVY70" s="169"/>
      <c r="UVZ70" s="169"/>
      <c r="UWA70" s="169"/>
      <c r="UWB70" s="169"/>
      <c r="UWC70" s="169"/>
      <c r="UWD70" s="169"/>
      <c r="UWE70" s="169"/>
      <c r="UWF70" s="169"/>
      <c r="UWG70" s="169"/>
      <c r="UWH70" s="169"/>
      <c r="UWI70" s="169"/>
      <c r="UWJ70" s="169"/>
      <c r="UWK70" s="169"/>
      <c r="UWL70" s="169"/>
      <c r="UWM70" s="169"/>
      <c r="UWN70" s="169"/>
      <c r="UWO70" s="169"/>
      <c r="UWP70" s="169"/>
      <c r="UWQ70" s="169"/>
      <c r="UWR70" s="169"/>
      <c r="UWS70" s="169"/>
      <c r="UWT70" s="169"/>
      <c r="UWU70" s="169"/>
      <c r="UWV70" s="169"/>
      <c r="UWW70" s="169"/>
      <c r="UWX70" s="169"/>
      <c r="UWY70" s="169"/>
      <c r="UWZ70" s="169"/>
      <c r="UXA70" s="169"/>
      <c r="UXB70" s="169"/>
      <c r="UXC70" s="169"/>
      <c r="UXD70" s="169"/>
      <c r="UXE70" s="169"/>
      <c r="UXF70" s="169"/>
      <c r="UXG70" s="169"/>
      <c r="UXH70" s="169"/>
      <c r="UXI70" s="169"/>
      <c r="UXJ70" s="169"/>
      <c r="UXK70" s="169"/>
      <c r="UXL70" s="169"/>
      <c r="UXM70" s="169"/>
      <c r="UXN70" s="169"/>
      <c r="UXO70" s="169"/>
      <c r="UXP70" s="169"/>
      <c r="UXQ70" s="169"/>
      <c r="UXR70" s="169"/>
      <c r="UXS70" s="169"/>
      <c r="UXT70" s="169"/>
      <c r="UXU70" s="169"/>
      <c r="UXV70" s="169"/>
      <c r="UXW70" s="169"/>
      <c r="UXX70" s="169"/>
      <c r="UXY70" s="169"/>
      <c r="UXZ70" s="169"/>
      <c r="UYA70" s="169"/>
      <c r="UYB70" s="169"/>
      <c r="UYC70" s="169"/>
      <c r="UYD70" s="169"/>
      <c r="UYE70" s="169"/>
      <c r="UYF70" s="169"/>
      <c r="UYG70" s="169"/>
      <c r="UYH70" s="169"/>
      <c r="UYI70" s="169"/>
      <c r="UYJ70" s="169"/>
      <c r="UYK70" s="169"/>
      <c r="UYL70" s="169"/>
      <c r="UYM70" s="169"/>
      <c r="UYN70" s="169"/>
      <c r="UYO70" s="169"/>
      <c r="UYP70" s="169"/>
      <c r="UYQ70" s="169"/>
      <c r="UYR70" s="169"/>
      <c r="UYS70" s="169"/>
      <c r="UYT70" s="169"/>
      <c r="UYU70" s="169"/>
      <c r="UYV70" s="169"/>
      <c r="UYW70" s="169"/>
      <c r="UYX70" s="169"/>
      <c r="UYY70" s="169"/>
      <c r="UYZ70" s="169"/>
      <c r="UZA70" s="169"/>
      <c r="UZB70" s="169"/>
      <c r="UZC70" s="169"/>
      <c r="UZD70" s="169"/>
      <c r="UZE70" s="169"/>
      <c r="UZF70" s="169"/>
      <c r="UZG70" s="169"/>
      <c r="UZH70" s="169"/>
      <c r="UZI70" s="169"/>
      <c r="UZJ70" s="169"/>
      <c r="UZK70" s="169"/>
      <c r="UZL70" s="169"/>
      <c r="UZM70" s="169"/>
      <c r="UZN70" s="169"/>
      <c r="UZO70" s="169"/>
      <c r="UZP70" s="169"/>
      <c r="UZQ70" s="169"/>
      <c r="UZR70" s="169"/>
      <c r="UZS70" s="169"/>
      <c r="UZT70" s="169"/>
      <c r="UZU70" s="169"/>
      <c r="UZV70" s="169"/>
      <c r="UZW70" s="169"/>
      <c r="UZX70" s="169"/>
      <c r="UZY70" s="169"/>
      <c r="UZZ70" s="169"/>
      <c r="VAA70" s="169"/>
      <c r="VAB70" s="169"/>
      <c r="VAC70" s="169"/>
      <c r="VAD70" s="169"/>
      <c r="VAE70" s="169"/>
      <c r="VAF70" s="169"/>
      <c r="VAG70" s="169"/>
      <c r="VAH70" s="169"/>
      <c r="VAI70" s="169"/>
      <c r="VAJ70" s="169"/>
      <c r="VAK70" s="169"/>
      <c r="VAL70" s="169"/>
      <c r="VAM70" s="169"/>
      <c r="VAN70" s="169"/>
      <c r="VAO70" s="169"/>
      <c r="VAP70" s="169"/>
      <c r="VAQ70" s="169"/>
      <c r="VAR70" s="169"/>
      <c r="VAS70" s="169"/>
      <c r="VAT70" s="169"/>
      <c r="VAU70" s="169"/>
      <c r="VAV70" s="169"/>
      <c r="VAW70" s="169"/>
      <c r="VAX70" s="169"/>
      <c r="VAY70" s="169"/>
      <c r="VAZ70" s="169"/>
      <c r="VBA70" s="169"/>
      <c r="VBB70" s="169"/>
      <c r="VBC70" s="169"/>
      <c r="VBD70" s="169"/>
      <c r="VBE70" s="169"/>
      <c r="VBF70" s="169"/>
      <c r="VBG70" s="169"/>
      <c r="VBH70" s="169"/>
      <c r="VBI70" s="169"/>
      <c r="VBJ70" s="169"/>
      <c r="VBK70" s="169"/>
      <c r="VBL70" s="169"/>
      <c r="VBM70" s="169"/>
      <c r="VBN70" s="169"/>
      <c r="VBO70" s="169"/>
      <c r="VBP70" s="169"/>
      <c r="VBQ70" s="169"/>
      <c r="VBR70" s="169"/>
      <c r="VBS70" s="169"/>
      <c r="VBT70" s="169"/>
      <c r="VBU70" s="169"/>
      <c r="VBV70" s="169"/>
      <c r="VBW70" s="169"/>
      <c r="VBX70" s="169"/>
      <c r="VBY70" s="169"/>
      <c r="VBZ70" s="169"/>
      <c r="VCA70" s="169"/>
      <c r="VCB70" s="169"/>
      <c r="VCC70" s="169"/>
      <c r="VCD70" s="169"/>
      <c r="VCE70" s="169"/>
      <c r="VCF70" s="169"/>
      <c r="VCG70" s="169"/>
      <c r="VCH70" s="169"/>
      <c r="VCI70" s="169"/>
      <c r="VCJ70" s="169"/>
      <c r="VCK70" s="169"/>
      <c r="VCL70" s="169"/>
      <c r="VCM70" s="169"/>
      <c r="VCN70" s="169"/>
      <c r="VCO70" s="169"/>
      <c r="VCP70" s="169"/>
      <c r="VCQ70" s="169"/>
      <c r="VCR70" s="169"/>
      <c r="VCS70" s="169"/>
      <c r="VCT70" s="169"/>
      <c r="VCU70" s="169"/>
      <c r="VCV70" s="169"/>
      <c r="VCW70" s="169"/>
      <c r="VCX70" s="169"/>
      <c r="VCY70" s="169"/>
      <c r="VCZ70" s="169"/>
      <c r="VDA70" s="169"/>
      <c r="VDB70" s="169"/>
      <c r="VDC70" s="169"/>
      <c r="VDD70" s="169"/>
      <c r="VDE70" s="169"/>
      <c r="VDF70" s="169"/>
      <c r="VDG70" s="169"/>
      <c r="VDH70" s="169"/>
      <c r="VDI70" s="169"/>
      <c r="VDJ70" s="169"/>
      <c r="VDK70" s="169"/>
      <c r="VDL70" s="169"/>
      <c r="VDM70" s="169"/>
      <c r="VDN70" s="169"/>
      <c r="VDO70" s="169"/>
      <c r="VDP70" s="169"/>
      <c r="VDQ70" s="169"/>
      <c r="VDR70" s="169"/>
      <c r="VDS70" s="169"/>
      <c r="VDT70" s="169"/>
      <c r="VDU70" s="169"/>
      <c r="VDV70" s="169"/>
      <c r="VDW70" s="169"/>
      <c r="VDX70" s="169"/>
      <c r="VDY70" s="169"/>
      <c r="VDZ70" s="169"/>
      <c r="VEA70" s="169"/>
      <c r="VEB70" s="169"/>
      <c r="VEC70" s="169"/>
      <c r="VED70" s="169"/>
      <c r="VEE70" s="169"/>
      <c r="VEF70" s="169"/>
      <c r="VEG70" s="169"/>
      <c r="VEH70" s="169"/>
      <c r="VEI70" s="169"/>
      <c r="VEJ70" s="169"/>
      <c r="VEK70" s="169"/>
      <c r="VEL70" s="169"/>
      <c r="VEM70" s="169"/>
      <c r="VEN70" s="169"/>
      <c r="VEO70" s="169"/>
      <c r="VEP70" s="169"/>
      <c r="VEQ70" s="169"/>
      <c r="VER70" s="169"/>
      <c r="VES70" s="169"/>
      <c r="VET70" s="169"/>
      <c r="VEU70" s="169"/>
      <c r="VEV70" s="169"/>
      <c r="VEW70" s="169"/>
      <c r="VEX70" s="169"/>
      <c r="VEY70" s="169"/>
      <c r="VEZ70" s="169"/>
      <c r="VFA70" s="169"/>
      <c r="VFB70" s="169"/>
      <c r="VFC70" s="169"/>
      <c r="VFD70" s="169"/>
      <c r="VFE70" s="169"/>
      <c r="VFF70" s="169"/>
      <c r="VFG70" s="169"/>
      <c r="VFH70" s="169"/>
      <c r="VFI70" s="169"/>
      <c r="VFJ70" s="169"/>
      <c r="VFK70" s="169"/>
      <c r="VFL70" s="169"/>
      <c r="VFM70" s="169"/>
      <c r="VFN70" s="169"/>
      <c r="VFO70" s="169"/>
      <c r="VFP70" s="169"/>
      <c r="VFQ70" s="169"/>
      <c r="VFR70" s="169"/>
      <c r="VFS70" s="169"/>
      <c r="VFT70" s="169"/>
      <c r="VFU70" s="169"/>
      <c r="VFV70" s="169"/>
      <c r="VFW70" s="169"/>
      <c r="VFX70" s="169"/>
      <c r="VFY70" s="169"/>
      <c r="VFZ70" s="169"/>
      <c r="VGA70" s="169"/>
      <c r="VGB70" s="169"/>
      <c r="VGC70" s="169"/>
      <c r="VGD70" s="169"/>
      <c r="VGE70" s="169"/>
      <c r="VGF70" s="169"/>
      <c r="VGG70" s="169"/>
      <c r="VGH70" s="169"/>
      <c r="VGI70" s="169"/>
      <c r="VGJ70" s="169"/>
      <c r="VGK70" s="169"/>
      <c r="VGL70" s="169"/>
      <c r="VGM70" s="169"/>
      <c r="VGN70" s="169"/>
      <c r="VGO70" s="169"/>
      <c r="VGP70" s="169"/>
      <c r="VGQ70" s="169"/>
      <c r="VGR70" s="169"/>
      <c r="VGS70" s="169"/>
      <c r="VGT70" s="169"/>
      <c r="VGU70" s="169"/>
      <c r="VGV70" s="169"/>
      <c r="VGW70" s="169"/>
      <c r="VGX70" s="169"/>
      <c r="VGY70" s="169"/>
      <c r="VGZ70" s="169"/>
      <c r="VHA70" s="169"/>
      <c r="VHB70" s="169"/>
      <c r="VHC70" s="169"/>
      <c r="VHD70" s="169"/>
      <c r="VHE70" s="169"/>
      <c r="VHF70" s="169"/>
      <c r="VHG70" s="169"/>
      <c r="VHH70" s="169"/>
      <c r="VHI70" s="169"/>
      <c r="VHJ70" s="169"/>
      <c r="VHK70" s="169"/>
      <c r="VHL70" s="169"/>
      <c r="VHM70" s="169"/>
      <c r="VHN70" s="169"/>
      <c r="VHO70" s="169"/>
      <c r="VHP70" s="169"/>
      <c r="VHQ70" s="169"/>
      <c r="VHR70" s="169"/>
      <c r="VHS70" s="169"/>
      <c r="VHT70" s="169"/>
      <c r="VHU70" s="169"/>
      <c r="VHV70" s="169"/>
      <c r="VHW70" s="169"/>
      <c r="VHX70" s="169"/>
      <c r="VHY70" s="169"/>
      <c r="VHZ70" s="169"/>
      <c r="VIA70" s="169"/>
      <c r="VIB70" s="169"/>
      <c r="VIC70" s="169"/>
      <c r="VID70" s="169"/>
      <c r="VIE70" s="169"/>
      <c r="VIF70" s="169"/>
      <c r="VIG70" s="169"/>
      <c r="VIH70" s="169"/>
      <c r="VII70" s="169"/>
      <c r="VIJ70" s="169"/>
      <c r="VIK70" s="169"/>
      <c r="VIL70" s="169"/>
      <c r="VIM70" s="169"/>
      <c r="VIN70" s="169"/>
      <c r="VIO70" s="169"/>
      <c r="VIP70" s="169"/>
      <c r="VIQ70" s="169"/>
      <c r="VIR70" s="169"/>
      <c r="VIS70" s="169"/>
      <c r="VIT70" s="169"/>
      <c r="VIU70" s="169"/>
      <c r="VIV70" s="169"/>
      <c r="VIW70" s="169"/>
      <c r="VIX70" s="169"/>
      <c r="VIY70" s="169"/>
      <c r="VIZ70" s="169"/>
      <c r="VJA70" s="169"/>
      <c r="VJB70" s="169"/>
      <c r="VJC70" s="169"/>
      <c r="VJD70" s="169"/>
      <c r="VJE70" s="169"/>
      <c r="VJF70" s="169"/>
      <c r="VJG70" s="169"/>
      <c r="VJH70" s="169"/>
      <c r="VJI70" s="169"/>
      <c r="VJJ70" s="169"/>
      <c r="VJK70" s="169"/>
      <c r="VJL70" s="169"/>
      <c r="VJM70" s="169"/>
      <c r="VJN70" s="169"/>
      <c r="VJO70" s="169"/>
      <c r="VJP70" s="169"/>
      <c r="VJQ70" s="169"/>
      <c r="VJR70" s="169"/>
      <c r="VJS70" s="169"/>
      <c r="VJT70" s="169"/>
      <c r="VJU70" s="169"/>
      <c r="VJV70" s="169"/>
      <c r="VJW70" s="169"/>
      <c r="VJX70" s="169"/>
      <c r="VJY70" s="169"/>
      <c r="VJZ70" s="169"/>
      <c r="VKA70" s="169"/>
      <c r="VKB70" s="169"/>
      <c r="VKC70" s="169"/>
      <c r="VKD70" s="169"/>
      <c r="VKE70" s="169"/>
      <c r="VKF70" s="169"/>
      <c r="VKG70" s="169"/>
      <c r="VKH70" s="169"/>
      <c r="VKI70" s="169"/>
      <c r="VKJ70" s="169"/>
      <c r="VKK70" s="169"/>
      <c r="VKL70" s="169"/>
      <c r="VKM70" s="169"/>
      <c r="VKN70" s="169"/>
      <c r="VKO70" s="169"/>
      <c r="VKP70" s="169"/>
      <c r="VKQ70" s="169"/>
      <c r="VKR70" s="169"/>
      <c r="VKS70" s="169"/>
      <c r="VKT70" s="169"/>
      <c r="VKU70" s="169"/>
      <c r="VKV70" s="169"/>
      <c r="VKW70" s="169"/>
      <c r="VKX70" s="169"/>
      <c r="VKY70" s="169"/>
      <c r="VKZ70" s="169"/>
      <c r="VLA70" s="169"/>
      <c r="VLB70" s="169"/>
      <c r="VLC70" s="169"/>
      <c r="VLD70" s="169"/>
      <c r="VLE70" s="169"/>
      <c r="VLF70" s="169"/>
      <c r="VLG70" s="169"/>
      <c r="VLH70" s="169"/>
      <c r="VLI70" s="169"/>
      <c r="VLJ70" s="169"/>
      <c r="VLK70" s="169"/>
      <c r="VLL70" s="169"/>
      <c r="VLM70" s="169"/>
      <c r="VLN70" s="169"/>
      <c r="VLO70" s="169"/>
      <c r="VLP70" s="169"/>
      <c r="VLQ70" s="169"/>
      <c r="VLR70" s="169"/>
      <c r="VLS70" s="169"/>
      <c r="VLT70" s="169"/>
      <c r="VLU70" s="169"/>
      <c r="VLV70" s="169"/>
      <c r="VLW70" s="169"/>
      <c r="VLX70" s="169"/>
      <c r="VLY70" s="169"/>
      <c r="VLZ70" s="169"/>
      <c r="VMA70" s="169"/>
      <c r="VMB70" s="169"/>
      <c r="VMC70" s="169"/>
      <c r="VMD70" s="169"/>
      <c r="VME70" s="169"/>
      <c r="VMF70" s="169"/>
      <c r="VMG70" s="169"/>
      <c r="VMH70" s="169"/>
      <c r="VMI70" s="169"/>
      <c r="VMJ70" s="169"/>
      <c r="VMK70" s="169"/>
      <c r="VML70" s="169"/>
      <c r="VMM70" s="169"/>
      <c r="VMN70" s="169"/>
      <c r="VMO70" s="169"/>
      <c r="VMP70" s="169"/>
      <c r="VMQ70" s="169"/>
      <c r="VMR70" s="169"/>
      <c r="VMS70" s="169"/>
      <c r="VMT70" s="169"/>
      <c r="VMU70" s="169"/>
      <c r="VMV70" s="169"/>
      <c r="VMW70" s="169"/>
      <c r="VMX70" s="169"/>
      <c r="VMY70" s="169"/>
      <c r="VMZ70" s="169"/>
      <c r="VNA70" s="169"/>
      <c r="VNB70" s="169"/>
      <c r="VNC70" s="169"/>
      <c r="VND70" s="169"/>
      <c r="VNE70" s="169"/>
      <c r="VNF70" s="169"/>
      <c r="VNG70" s="169"/>
      <c r="VNH70" s="169"/>
      <c r="VNI70" s="169"/>
      <c r="VNJ70" s="169"/>
      <c r="VNK70" s="169"/>
      <c r="VNL70" s="169"/>
      <c r="VNM70" s="169"/>
      <c r="VNN70" s="169"/>
      <c r="VNO70" s="169"/>
      <c r="VNP70" s="169"/>
      <c r="VNQ70" s="169"/>
      <c r="VNR70" s="169"/>
      <c r="VNS70" s="169"/>
      <c r="VNT70" s="169"/>
      <c r="VNU70" s="169"/>
      <c r="VNV70" s="169"/>
      <c r="VNW70" s="169"/>
      <c r="VNX70" s="169"/>
      <c r="VNY70" s="169"/>
      <c r="VNZ70" s="169"/>
      <c r="VOA70" s="169"/>
      <c r="VOB70" s="169"/>
      <c r="VOC70" s="169"/>
      <c r="VOD70" s="169"/>
      <c r="VOE70" s="169"/>
      <c r="VOF70" s="169"/>
      <c r="VOG70" s="169"/>
      <c r="VOH70" s="169"/>
      <c r="VOI70" s="169"/>
      <c r="VOJ70" s="169"/>
      <c r="VOK70" s="169"/>
      <c r="VOL70" s="169"/>
      <c r="VOM70" s="169"/>
      <c r="VON70" s="169"/>
      <c r="VOO70" s="169"/>
      <c r="VOP70" s="169"/>
      <c r="VOQ70" s="169"/>
      <c r="VOR70" s="169"/>
      <c r="VOS70" s="169"/>
      <c r="VOT70" s="169"/>
      <c r="VOU70" s="169"/>
      <c r="VOV70" s="169"/>
      <c r="VOW70" s="169"/>
      <c r="VOX70" s="169"/>
      <c r="VOY70" s="169"/>
      <c r="VOZ70" s="169"/>
      <c r="VPA70" s="169"/>
      <c r="VPB70" s="169"/>
      <c r="VPC70" s="169"/>
      <c r="VPD70" s="169"/>
      <c r="VPE70" s="169"/>
      <c r="VPF70" s="169"/>
      <c r="VPG70" s="169"/>
      <c r="VPH70" s="169"/>
      <c r="VPI70" s="169"/>
      <c r="VPJ70" s="169"/>
      <c r="VPK70" s="169"/>
      <c r="VPL70" s="169"/>
      <c r="VPM70" s="169"/>
      <c r="VPN70" s="169"/>
      <c r="VPO70" s="169"/>
      <c r="VPP70" s="169"/>
      <c r="VPQ70" s="169"/>
      <c r="VPR70" s="169"/>
      <c r="VPS70" s="169"/>
      <c r="VPT70" s="169"/>
      <c r="VPU70" s="169"/>
      <c r="VPV70" s="169"/>
      <c r="VPW70" s="169"/>
      <c r="VPX70" s="169"/>
      <c r="VPY70" s="169"/>
      <c r="VPZ70" s="169"/>
      <c r="VQA70" s="169"/>
      <c r="VQB70" s="169"/>
      <c r="VQC70" s="169"/>
      <c r="VQD70" s="169"/>
      <c r="VQE70" s="169"/>
      <c r="VQF70" s="169"/>
      <c r="VQG70" s="169"/>
      <c r="VQH70" s="169"/>
      <c r="VQI70" s="169"/>
      <c r="VQJ70" s="169"/>
      <c r="VQK70" s="169"/>
      <c r="VQL70" s="169"/>
      <c r="VQM70" s="169"/>
      <c r="VQN70" s="169"/>
      <c r="VQO70" s="169"/>
      <c r="VQP70" s="169"/>
      <c r="VQQ70" s="169"/>
      <c r="VQR70" s="169"/>
      <c r="VQS70" s="169"/>
      <c r="VQT70" s="169"/>
      <c r="VQU70" s="169"/>
      <c r="VQV70" s="169"/>
      <c r="VQW70" s="169"/>
      <c r="VQX70" s="169"/>
      <c r="VQY70" s="169"/>
      <c r="VQZ70" s="169"/>
      <c r="VRA70" s="169"/>
      <c r="VRB70" s="169"/>
      <c r="VRC70" s="169"/>
      <c r="VRD70" s="169"/>
      <c r="VRE70" s="169"/>
      <c r="VRF70" s="169"/>
      <c r="VRG70" s="169"/>
      <c r="VRH70" s="169"/>
      <c r="VRI70" s="169"/>
      <c r="VRJ70" s="169"/>
      <c r="VRK70" s="169"/>
      <c r="VRL70" s="169"/>
      <c r="VRM70" s="169"/>
      <c r="VRN70" s="169"/>
      <c r="VRO70" s="169"/>
      <c r="VRP70" s="169"/>
      <c r="VRQ70" s="169"/>
      <c r="VRR70" s="169"/>
      <c r="VRS70" s="169"/>
      <c r="VRT70" s="169"/>
      <c r="VRU70" s="169"/>
      <c r="VRV70" s="169"/>
      <c r="VRW70" s="169"/>
      <c r="VRX70" s="169"/>
      <c r="VRY70" s="169"/>
      <c r="VRZ70" s="169"/>
      <c r="VSA70" s="169"/>
      <c r="VSB70" s="169"/>
      <c r="VSC70" s="169"/>
      <c r="VSD70" s="169"/>
      <c r="VSE70" s="169"/>
      <c r="VSF70" s="169"/>
      <c r="VSG70" s="169"/>
      <c r="VSH70" s="169"/>
      <c r="VSI70" s="169"/>
      <c r="VSJ70" s="169"/>
      <c r="VSK70" s="169"/>
      <c r="VSL70" s="169"/>
      <c r="VSM70" s="169"/>
      <c r="VSN70" s="169"/>
      <c r="VSO70" s="169"/>
      <c r="VSP70" s="169"/>
      <c r="VSQ70" s="169"/>
      <c r="VSR70" s="169"/>
      <c r="VSS70" s="169"/>
      <c r="VST70" s="169"/>
      <c r="VSU70" s="169"/>
      <c r="VSV70" s="169"/>
      <c r="VSW70" s="169"/>
      <c r="VSX70" s="169"/>
      <c r="VSY70" s="169"/>
      <c r="VSZ70" s="169"/>
      <c r="VTA70" s="169"/>
      <c r="VTB70" s="169"/>
      <c r="VTC70" s="169"/>
      <c r="VTD70" s="169"/>
      <c r="VTE70" s="169"/>
      <c r="VTF70" s="169"/>
      <c r="VTG70" s="169"/>
      <c r="VTH70" s="169"/>
      <c r="VTI70" s="169"/>
      <c r="VTJ70" s="169"/>
      <c r="VTK70" s="169"/>
      <c r="VTL70" s="169"/>
      <c r="VTM70" s="169"/>
      <c r="VTN70" s="169"/>
      <c r="VTO70" s="169"/>
      <c r="VTP70" s="169"/>
      <c r="VTQ70" s="169"/>
      <c r="VTR70" s="169"/>
      <c r="VTS70" s="169"/>
      <c r="VTT70" s="169"/>
      <c r="VTU70" s="169"/>
      <c r="VTV70" s="169"/>
      <c r="VTW70" s="169"/>
      <c r="VTX70" s="169"/>
      <c r="VTY70" s="169"/>
      <c r="VTZ70" s="169"/>
      <c r="VUA70" s="169"/>
      <c r="VUB70" s="169"/>
      <c r="VUC70" s="169"/>
      <c r="VUD70" s="169"/>
      <c r="VUE70" s="169"/>
      <c r="VUF70" s="169"/>
      <c r="VUG70" s="169"/>
      <c r="VUH70" s="169"/>
      <c r="VUI70" s="169"/>
      <c r="VUJ70" s="169"/>
      <c r="VUK70" s="169"/>
      <c r="VUL70" s="169"/>
      <c r="VUM70" s="169"/>
      <c r="VUN70" s="169"/>
      <c r="VUO70" s="169"/>
      <c r="VUP70" s="169"/>
      <c r="VUQ70" s="169"/>
      <c r="VUR70" s="169"/>
      <c r="VUS70" s="169"/>
      <c r="VUT70" s="169"/>
      <c r="VUU70" s="169"/>
      <c r="VUV70" s="169"/>
      <c r="VUW70" s="169"/>
      <c r="VUX70" s="169"/>
      <c r="VUY70" s="169"/>
      <c r="VUZ70" s="169"/>
      <c r="VVA70" s="169"/>
      <c r="VVB70" s="169"/>
      <c r="VVC70" s="169"/>
      <c r="VVD70" s="169"/>
      <c r="VVE70" s="169"/>
      <c r="VVF70" s="169"/>
      <c r="VVG70" s="169"/>
      <c r="VVH70" s="169"/>
      <c r="VVI70" s="169"/>
      <c r="VVJ70" s="169"/>
      <c r="VVK70" s="169"/>
      <c r="VVL70" s="169"/>
      <c r="VVM70" s="169"/>
      <c r="VVN70" s="169"/>
      <c r="VVO70" s="169"/>
      <c r="VVP70" s="169"/>
      <c r="VVQ70" s="169"/>
      <c r="VVR70" s="169"/>
      <c r="VVS70" s="169"/>
      <c r="VVT70" s="169"/>
      <c r="VVU70" s="169"/>
      <c r="VVV70" s="169"/>
      <c r="VVW70" s="169"/>
      <c r="VVX70" s="169"/>
      <c r="VVY70" s="169"/>
      <c r="VVZ70" s="169"/>
      <c r="VWA70" s="169"/>
      <c r="VWB70" s="169"/>
      <c r="VWC70" s="169"/>
      <c r="VWD70" s="169"/>
      <c r="VWE70" s="169"/>
      <c r="VWF70" s="169"/>
      <c r="VWG70" s="169"/>
      <c r="VWH70" s="169"/>
      <c r="VWI70" s="169"/>
      <c r="VWJ70" s="169"/>
      <c r="VWK70" s="169"/>
      <c r="VWL70" s="169"/>
      <c r="VWM70" s="169"/>
      <c r="VWN70" s="169"/>
      <c r="VWO70" s="169"/>
      <c r="VWP70" s="169"/>
      <c r="VWQ70" s="169"/>
      <c r="VWR70" s="169"/>
      <c r="VWS70" s="169"/>
      <c r="VWT70" s="169"/>
      <c r="VWU70" s="169"/>
      <c r="VWV70" s="169"/>
      <c r="VWW70" s="169"/>
      <c r="VWX70" s="169"/>
      <c r="VWY70" s="169"/>
      <c r="VWZ70" s="169"/>
      <c r="VXA70" s="169"/>
      <c r="VXB70" s="169"/>
      <c r="VXC70" s="169"/>
      <c r="VXD70" s="169"/>
      <c r="VXE70" s="169"/>
      <c r="VXF70" s="169"/>
      <c r="VXG70" s="169"/>
      <c r="VXH70" s="169"/>
      <c r="VXI70" s="169"/>
      <c r="VXJ70" s="169"/>
      <c r="VXK70" s="169"/>
      <c r="VXL70" s="169"/>
      <c r="VXM70" s="169"/>
      <c r="VXN70" s="169"/>
      <c r="VXO70" s="169"/>
      <c r="VXP70" s="169"/>
      <c r="VXQ70" s="169"/>
      <c r="VXR70" s="169"/>
      <c r="VXS70" s="169"/>
      <c r="VXT70" s="169"/>
      <c r="VXU70" s="169"/>
      <c r="VXV70" s="169"/>
      <c r="VXW70" s="169"/>
      <c r="VXX70" s="169"/>
      <c r="VXY70" s="169"/>
      <c r="VXZ70" s="169"/>
      <c r="VYA70" s="169"/>
      <c r="VYB70" s="169"/>
      <c r="VYC70" s="169"/>
      <c r="VYD70" s="169"/>
      <c r="VYE70" s="169"/>
      <c r="VYF70" s="169"/>
      <c r="VYG70" s="169"/>
      <c r="VYH70" s="169"/>
      <c r="VYI70" s="169"/>
      <c r="VYJ70" s="169"/>
      <c r="VYK70" s="169"/>
      <c r="VYL70" s="169"/>
      <c r="VYM70" s="169"/>
      <c r="VYN70" s="169"/>
      <c r="VYO70" s="169"/>
      <c r="VYP70" s="169"/>
      <c r="VYQ70" s="169"/>
      <c r="VYR70" s="169"/>
      <c r="VYS70" s="169"/>
      <c r="VYT70" s="169"/>
      <c r="VYU70" s="169"/>
      <c r="VYV70" s="169"/>
      <c r="VYW70" s="169"/>
      <c r="VYX70" s="169"/>
      <c r="VYY70" s="169"/>
      <c r="VYZ70" s="169"/>
      <c r="VZA70" s="169"/>
      <c r="VZB70" s="169"/>
      <c r="VZC70" s="169"/>
      <c r="VZD70" s="169"/>
      <c r="VZE70" s="169"/>
      <c r="VZF70" s="169"/>
      <c r="VZG70" s="169"/>
      <c r="VZH70" s="169"/>
      <c r="VZI70" s="169"/>
      <c r="VZJ70" s="169"/>
      <c r="VZK70" s="169"/>
      <c r="VZL70" s="169"/>
      <c r="VZM70" s="169"/>
      <c r="VZN70" s="169"/>
      <c r="VZO70" s="169"/>
      <c r="VZP70" s="169"/>
      <c r="VZQ70" s="169"/>
      <c r="VZR70" s="169"/>
      <c r="VZS70" s="169"/>
      <c r="VZT70" s="169"/>
      <c r="VZU70" s="169"/>
      <c r="VZV70" s="169"/>
      <c r="VZW70" s="169"/>
      <c r="VZX70" s="169"/>
      <c r="VZY70" s="169"/>
      <c r="VZZ70" s="169"/>
      <c r="WAA70" s="169"/>
      <c r="WAB70" s="169"/>
      <c r="WAC70" s="169"/>
      <c r="WAD70" s="169"/>
      <c r="WAE70" s="169"/>
      <c r="WAF70" s="169"/>
      <c r="WAG70" s="169"/>
      <c r="WAH70" s="169"/>
      <c r="WAI70" s="169"/>
      <c r="WAJ70" s="169"/>
      <c r="WAK70" s="169"/>
      <c r="WAL70" s="169"/>
      <c r="WAM70" s="169"/>
      <c r="WAN70" s="169"/>
      <c r="WAO70" s="169"/>
      <c r="WAP70" s="169"/>
      <c r="WAQ70" s="169"/>
      <c r="WAR70" s="169"/>
      <c r="WAS70" s="169"/>
      <c r="WAT70" s="169"/>
      <c r="WAU70" s="169"/>
      <c r="WAV70" s="169"/>
      <c r="WAW70" s="169"/>
      <c r="WAX70" s="169"/>
      <c r="WAY70" s="169"/>
      <c r="WAZ70" s="169"/>
      <c r="WBA70" s="169"/>
      <c r="WBB70" s="169"/>
      <c r="WBC70" s="169"/>
      <c r="WBD70" s="169"/>
      <c r="WBE70" s="169"/>
      <c r="WBF70" s="169"/>
      <c r="WBG70" s="169"/>
      <c r="WBH70" s="169"/>
      <c r="WBI70" s="169"/>
      <c r="WBJ70" s="169"/>
      <c r="WBK70" s="169"/>
      <c r="WBL70" s="169"/>
      <c r="WBM70" s="169"/>
      <c r="WBN70" s="169"/>
      <c r="WBO70" s="169"/>
      <c r="WBP70" s="169"/>
      <c r="WBQ70" s="169"/>
      <c r="WBR70" s="169"/>
      <c r="WBS70" s="169"/>
      <c r="WBT70" s="169"/>
      <c r="WBU70" s="169"/>
      <c r="WBV70" s="169"/>
      <c r="WBW70" s="169"/>
      <c r="WBX70" s="169"/>
      <c r="WBY70" s="169"/>
      <c r="WBZ70" s="169"/>
      <c r="WCA70" s="169"/>
      <c r="WCB70" s="169"/>
      <c r="WCC70" s="169"/>
      <c r="WCD70" s="169"/>
      <c r="WCE70" s="169"/>
      <c r="WCF70" s="169"/>
      <c r="WCG70" s="169"/>
      <c r="WCH70" s="169"/>
      <c r="WCI70" s="169"/>
      <c r="WCJ70" s="169"/>
      <c r="WCK70" s="169"/>
      <c r="WCL70" s="169"/>
      <c r="WCM70" s="169"/>
      <c r="WCN70" s="169"/>
      <c r="WCO70" s="169"/>
      <c r="WCP70" s="169"/>
      <c r="WCQ70" s="169"/>
      <c r="WCR70" s="169"/>
      <c r="WCS70" s="169"/>
      <c r="WCT70" s="169"/>
      <c r="WCU70" s="169"/>
      <c r="WCV70" s="169"/>
      <c r="WCW70" s="169"/>
      <c r="WCX70" s="169"/>
      <c r="WCY70" s="169"/>
      <c r="WCZ70" s="169"/>
      <c r="WDA70" s="169"/>
      <c r="WDB70" s="169"/>
      <c r="WDC70" s="169"/>
      <c r="WDD70" s="169"/>
      <c r="WDE70" s="169"/>
      <c r="WDF70" s="169"/>
      <c r="WDG70" s="169"/>
      <c r="WDH70" s="169"/>
      <c r="WDI70" s="169"/>
      <c r="WDJ70" s="169"/>
      <c r="WDK70" s="169"/>
      <c r="WDL70" s="169"/>
      <c r="WDM70" s="169"/>
      <c r="WDN70" s="169"/>
      <c r="WDO70" s="169"/>
      <c r="WDP70" s="169"/>
      <c r="WDQ70" s="169"/>
      <c r="WDR70" s="169"/>
      <c r="WDS70" s="169"/>
      <c r="WDT70" s="169"/>
      <c r="WDU70" s="169"/>
      <c r="WDV70" s="169"/>
      <c r="WDW70" s="169"/>
      <c r="WDX70" s="169"/>
      <c r="WDY70" s="169"/>
      <c r="WDZ70" s="169"/>
      <c r="WEA70" s="169"/>
      <c r="WEB70" s="169"/>
      <c r="WEC70" s="169"/>
      <c r="WED70" s="169"/>
      <c r="WEE70" s="169"/>
      <c r="WEF70" s="169"/>
      <c r="WEG70" s="169"/>
      <c r="WEH70" s="169"/>
      <c r="WEI70" s="169"/>
      <c r="WEJ70" s="169"/>
      <c r="WEK70" s="169"/>
      <c r="WEL70" s="169"/>
      <c r="WEM70" s="169"/>
      <c r="WEN70" s="169"/>
      <c r="WEO70" s="169"/>
      <c r="WEP70" s="169"/>
      <c r="WEQ70" s="169"/>
      <c r="WER70" s="169"/>
      <c r="WES70" s="169"/>
      <c r="WET70" s="169"/>
      <c r="WEU70" s="169"/>
      <c r="WEV70" s="169"/>
      <c r="WEW70" s="169"/>
      <c r="WEX70" s="169"/>
      <c r="WEY70" s="169"/>
      <c r="WEZ70" s="169"/>
      <c r="WFA70" s="169"/>
      <c r="WFB70" s="169"/>
      <c r="WFC70" s="169"/>
      <c r="WFD70" s="169"/>
      <c r="WFE70" s="169"/>
      <c r="WFF70" s="169"/>
      <c r="WFG70" s="169"/>
      <c r="WFH70" s="169"/>
      <c r="WFI70" s="169"/>
      <c r="WFJ70" s="169"/>
      <c r="WFK70" s="169"/>
      <c r="WFL70" s="169"/>
      <c r="WFM70" s="169"/>
      <c r="WFN70" s="169"/>
      <c r="WFO70" s="169"/>
      <c r="WFP70" s="169"/>
      <c r="WFQ70" s="169"/>
      <c r="WFR70" s="169"/>
      <c r="WFS70" s="169"/>
      <c r="WFT70" s="169"/>
      <c r="WFU70" s="169"/>
      <c r="WFV70" s="169"/>
      <c r="WFW70" s="169"/>
      <c r="WFX70" s="169"/>
      <c r="WFY70" s="169"/>
      <c r="WFZ70" s="169"/>
      <c r="WGA70" s="169"/>
      <c r="WGB70" s="169"/>
      <c r="WGC70" s="169"/>
      <c r="WGD70" s="169"/>
      <c r="WGE70" s="169"/>
      <c r="WGF70" s="169"/>
      <c r="WGG70" s="169"/>
      <c r="WGH70" s="169"/>
      <c r="WGI70" s="169"/>
      <c r="WGJ70" s="169"/>
      <c r="WGK70" s="169"/>
      <c r="WGL70" s="169"/>
      <c r="WGM70" s="169"/>
      <c r="WGN70" s="169"/>
      <c r="WGO70" s="169"/>
      <c r="WGP70" s="169"/>
      <c r="WGQ70" s="169"/>
      <c r="WGR70" s="169"/>
      <c r="WGS70" s="169"/>
      <c r="WGT70" s="169"/>
      <c r="WGU70" s="169"/>
      <c r="WGV70" s="169"/>
      <c r="WGW70" s="169"/>
      <c r="WGX70" s="169"/>
      <c r="WGY70" s="169"/>
      <c r="WGZ70" s="169"/>
      <c r="WHA70" s="169"/>
      <c r="WHB70" s="169"/>
      <c r="WHC70" s="169"/>
      <c r="WHD70" s="169"/>
      <c r="WHE70" s="169"/>
      <c r="WHF70" s="169"/>
      <c r="WHG70" s="169"/>
      <c r="WHH70" s="169"/>
      <c r="WHI70" s="169"/>
      <c r="WHJ70" s="169"/>
      <c r="WHK70" s="169"/>
      <c r="WHL70" s="169"/>
      <c r="WHM70" s="169"/>
      <c r="WHN70" s="169"/>
      <c r="WHO70" s="169"/>
      <c r="WHP70" s="169"/>
      <c r="WHQ70" s="169"/>
      <c r="WHR70" s="169"/>
      <c r="WHS70" s="169"/>
      <c r="WHT70" s="169"/>
      <c r="WHU70" s="169"/>
      <c r="WHV70" s="169"/>
      <c r="WHW70" s="169"/>
      <c r="WHX70" s="169"/>
      <c r="WHY70" s="169"/>
      <c r="WHZ70" s="169"/>
      <c r="WIA70" s="169"/>
      <c r="WIB70" s="169"/>
      <c r="WIC70" s="169"/>
      <c r="WID70" s="169"/>
      <c r="WIE70" s="169"/>
      <c r="WIF70" s="169"/>
      <c r="WIG70" s="169"/>
      <c r="WIH70" s="169"/>
      <c r="WII70" s="169"/>
      <c r="WIJ70" s="169"/>
      <c r="WIK70" s="169"/>
      <c r="WIL70" s="169"/>
      <c r="WIM70" s="169"/>
      <c r="WIN70" s="169"/>
      <c r="WIO70" s="169"/>
      <c r="WIP70" s="169"/>
      <c r="WIQ70" s="169"/>
      <c r="WIR70" s="169"/>
      <c r="WIS70" s="169"/>
      <c r="WIT70" s="169"/>
      <c r="WIU70" s="169"/>
      <c r="WIV70" s="169"/>
      <c r="WIW70" s="169"/>
      <c r="WIX70" s="169"/>
      <c r="WIY70" s="169"/>
      <c r="WIZ70" s="169"/>
      <c r="WJA70" s="169"/>
      <c r="WJB70" s="169"/>
      <c r="WJC70" s="169"/>
      <c r="WJD70" s="169"/>
      <c r="WJE70" s="169"/>
      <c r="WJF70" s="169"/>
      <c r="WJG70" s="169"/>
      <c r="WJH70" s="169"/>
      <c r="WJI70" s="169"/>
      <c r="WJJ70" s="169"/>
      <c r="WJK70" s="169"/>
      <c r="WJL70" s="169"/>
      <c r="WJM70" s="169"/>
      <c r="WJN70" s="169"/>
      <c r="WJO70" s="169"/>
      <c r="WJP70" s="169"/>
      <c r="WJQ70" s="169"/>
      <c r="WJR70" s="169"/>
      <c r="WJS70" s="169"/>
      <c r="WJT70" s="169"/>
      <c r="WJU70" s="169"/>
      <c r="WJV70" s="169"/>
      <c r="WJW70" s="169"/>
      <c r="WJX70" s="169"/>
      <c r="WJY70" s="169"/>
      <c r="WJZ70" s="169"/>
      <c r="WKA70" s="169"/>
      <c r="WKB70" s="169"/>
      <c r="WKC70" s="169"/>
      <c r="WKD70" s="169"/>
      <c r="WKE70" s="169"/>
      <c r="WKF70" s="169"/>
      <c r="WKG70" s="169"/>
      <c r="WKH70" s="169"/>
      <c r="WKI70" s="169"/>
      <c r="WKJ70" s="169"/>
      <c r="WKK70" s="169"/>
      <c r="WKL70" s="169"/>
      <c r="WKM70" s="169"/>
      <c r="WKN70" s="169"/>
      <c r="WKO70" s="169"/>
      <c r="WKP70" s="169"/>
      <c r="WKQ70" s="169"/>
      <c r="WKR70" s="169"/>
      <c r="WKS70" s="169"/>
      <c r="WKT70" s="169"/>
      <c r="WKU70" s="169"/>
      <c r="WKV70" s="169"/>
      <c r="WKW70" s="169"/>
      <c r="WKX70" s="169"/>
      <c r="WKY70" s="169"/>
      <c r="WKZ70" s="169"/>
      <c r="WLA70" s="169"/>
      <c r="WLB70" s="169"/>
      <c r="WLC70" s="169"/>
      <c r="WLD70" s="169"/>
      <c r="WLE70" s="169"/>
      <c r="WLF70" s="169"/>
      <c r="WLG70" s="169"/>
      <c r="WLH70" s="169"/>
      <c r="WLI70" s="169"/>
      <c r="WLJ70" s="169"/>
      <c r="WLK70" s="169"/>
      <c r="WLL70" s="169"/>
      <c r="WLM70" s="169"/>
      <c r="WLN70" s="169"/>
      <c r="WLO70" s="169"/>
      <c r="WLP70" s="169"/>
      <c r="WLQ70" s="169"/>
      <c r="WLR70" s="169"/>
      <c r="WLS70" s="169"/>
      <c r="WLT70" s="169"/>
      <c r="WLU70" s="169"/>
      <c r="WLV70" s="169"/>
      <c r="WLW70" s="169"/>
      <c r="WLX70" s="169"/>
      <c r="WLY70" s="169"/>
      <c r="WLZ70" s="169"/>
      <c r="WMA70" s="169"/>
      <c r="WMB70" s="169"/>
      <c r="WMC70" s="169"/>
      <c r="WMD70" s="169"/>
      <c r="WME70" s="169"/>
      <c r="WMF70" s="169"/>
      <c r="WMG70" s="169"/>
      <c r="WMH70" s="169"/>
      <c r="WMI70" s="169"/>
      <c r="WMJ70" s="169"/>
      <c r="WMK70" s="169"/>
      <c r="WML70" s="169"/>
      <c r="WMM70" s="169"/>
      <c r="WMN70" s="169"/>
      <c r="WMO70" s="169"/>
      <c r="WMP70" s="169"/>
      <c r="WMQ70" s="169"/>
      <c r="WMR70" s="169"/>
      <c r="WMS70" s="169"/>
      <c r="WMT70" s="169"/>
      <c r="WMU70" s="169"/>
      <c r="WMV70" s="169"/>
      <c r="WMW70" s="169"/>
      <c r="WMX70" s="169"/>
      <c r="WMY70" s="169"/>
      <c r="WMZ70" s="169"/>
      <c r="WNA70" s="169"/>
      <c r="WNB70" s="169"/>
      <c r="WNC70" s="169"/>
      <c r="WND70" s="169"/>
      <c r="WNE70" s="169"/>
      <c r="WNF70" s="169"/>
      <c r="WNG70" s="169"/>
      <c r="WNH70" s="169"/>
      <c r="WNI70" s="169"/>
      <c r="WNJ70" s="169"/>
      <c r="WNK70" s="169"/>
      <c r="WNL70" s="169"/>
      <c r="WNM70" s="169"/>
      <c r="WNN70" s="169"/>
      <c r="WNO70" s="169"/>
      <c r="WNP70" s="169"/>
      <c r="WNQ70" s="169"/>
      <c r="WNR70" s="169"/>
      <c r="WNS70" s="169"/>
      <c r="WNT70" s="169"/>
      <c r="WNU70" s="169"/>
      <c r="WNV70" s="169"/>
      <c r="WNW70" s="169"/>
      <c r="WNX70" s="169"/>
      <c r="WNY70" s="169"/>
      <c r="WNZ70" s="169"/>
      <c r="WOA70" s="169"/>
      <c r="WOB70" s="169"/>
      <c r="WOC70" s="169"/>
      <c r="WOD70" s="169"/>
      <c r="WOE70" s="169"/>
      <c r="WOF70" s="169"/>
      <c r="WOG70" s="169"/>
      <c r="WOH70" s="169"/>
      <c r="WOI70" s="169"/>
      <c r="WOJ70" s="169"/>
      <c r="WOK70" s="169"/>
      <c r="WOL70" s="169"/>
      <c r="WOM70" s="169"/>
      <c r="WON70" s="169"/>
      <c r="WOO70" s="169"/>
      <c r="WOP70" s="169"/>
      <c r="WOQ70" s="169"/>
      <c r="WOR70" s="169"/>
      <c r="WOS70" s="169"/>
      <c r="WOT70" s="169"/>
      <c r="WOU70" s="169"/>
      <c r="WOV70" s="169"/>
      <c r="WOW70" s="169"/>
      <c r="WOX70" s="169"/>
      <c r="WOY70" s="169"/>
      <c r="WOZ70" s="169"/>
      <c r="WPA70" s="169"/>
      <c r="WPB70" s="169"/>
      <c r="WPC70" s="169"/>
      <c r="WPD70" s="169"/>
      <c r="WPE70" s="169"/>
      <c r="WPF70" s="169"/>
      <c r="WPG70" s="169"/>
      <c r="WPH70" s="169"/>
      <c r="WPI70" s="169"/>
      <c r="WPJ70" s="169"/>
      <c r="WPK70" s="169"/>
      <c r="WPL70" s="169"/>
      <c r="WPM70" s="169"/>
      <c r="WPN70" s="169"/>
      <c r="WPO70" s="169"/>
      <c r="WPP70" s="169"/>
      <c r="WPQ70" s="169"/>
      <c r="WPR70" s="169"/>
      <c r="WPS70" s="169"/>
      <c r="WPT70" s="169"/>
      <c r="WPU70" s="169"/>
      <c r="WPV70" s="169"/>
      <c r="WPW70" s="169"/>
      <c r="WPX70" s="169"/>
      <c r="WPY70" s="169"/>
      <c r="WPZ70" s="169"/>
      <c r="WQA70" s="169"/>
      <c r="WQB70" s="169"/>
      <c r="WQC70" s="169"/>
      <c r="WQD70" s="169"/>
      <c r="WQE70" s="169"/>
      <c r="WQF70" s="169"/>
      <c r="WQG70" s="169"/>
      <c r="WQH70" s="169"/>
      <c r="WQI70" s="169"/>
      <c r="WQJ70" s="169"/>
      <c r="WQK70" s="169"/>
      <c r="WQL70" s="169"/>
      <c r="WQM70" s="169"/>
      <c r="WQN70" s="169"/>
      <c r="WQO70" s="169"/>
      <c r="WQP70" s="169"/>
      <c r="WQQ70" s="169"/>
      <c r="WQR70" s="169"/>
      <c r="WQS70" s="169"/>
      <c r="WQT70" s="169"/>
      <c r="WQU70" s="169"/>
      <c r="WQV70" s="169"/>
      <c r="WQW70" s="169"/>
      <c r="WQX70" s="169"/>
      <c r="WQY70" s="169"/>
      <c r="WQZ70" s="169"/>
      <c r="WRA70" s="169"/>
      <c r="WRB70" s="169"/>
      <c r="WRC70" s="169"/>
      <c r="WRD70" s="169"/>
      <c r="WRE70" s="169"/>
      <c r="WRF70" s="169"/>
      <c r="WRG70" s="169"/>
      <c r="WRH70" s="169"/>
      <c r="WRI70" s="169"/>
      <c r="WRJ70" s="169"/>
      <c r="WRK70" s="169"/>
      <c r="WRL70" s="169"/>
      <c r="WRM70" s="169"/>
      <c r="WRN70" s="169"/>
      <c r="WRO70" s="169"/>
      <c r="WRP70" s="169"/>
      <c r="WRQ70" s="169"/>
      <c r="WRR70" s="169"/>
      <c r="WRS70" s="169"/>
      <c r="WRT70" s="169"/>
      <c r="WRU70" s="169"/>
      <c r="WRV70" s="169"/>
      <c r="WRW70" s="169"/>
      <c r="WRX70" s="169"/>
      <c r="WRY70" s="169"/>
      <c r="WRZ70" s="169"/>
      <c r="WSA70" s="169"/>
      <c r="WSB70" s="169"/>
      <c r="WSC70" s="169"/>
      <c r="WSD70" s="169"/>
      <c r="WSE70" s="169"/>
      <c r="WSF70" s="169"/>
      <c r="WSG70" s="169"/>
      <c r="WSH70" s="169"/>
      <c r="WSI70" s="169"/>
      <c r="WSJ70" s="169"/>
      <c r="WSK70" s="169"/>
      <c r="WSL70" s="169"/>
      <c r="WSM70" s="169"/>
      <c r="WSN70" s="169"/>
      <c r="WSO70" s="169"/>
      <c r="WSP70" s="169"/>
      <c r="WSQ70" s="169"/>
      <c r="WSR70" s="169"/>
      <c r="WSS70" s="169"/>
      <c r="WST70" s="169"/>
      <c r="WSU70" s="169"/>
      <c r="WSV70" s="169"/>
      <c r="WSW70" s="169"/>
      <c r="WSX70" s="169"/>
      <c r="WSY70" s="169"/>
      <c r="WSZ70" s="169"/>
      <c r="WTA70" s="169"/>
      <c r="WTB70" s="169"/>
      <c r="WTC70" s="169"/>
      <c r="WTD70" s="169"/>
      <c r="WTE70" s="169"/>
      <c r="WTF70" s="169"/>
      <c r="WTG70" s="169"/>
      <c r="WTH70" s="169"/>
      <c r="WTI70" s="169"/>
      <c r="WTJ70" s="169"/>
      <c r="WTK70" s="169"/>
      <c r="WTL70" s="169"/>
      <c r="WTM70" s="169"/>
      <c r="WTN70" s="169"/>
      <c r="WTO70" s="169"/>
      <c r="WTP70" s="169"/>
      <c r="WTQ70" s="169"/>
      <c r="WTR70" s="169"/>
      <c r="WTS70" s="169"/>
      <c r="WTT70" s="169"/>
      <c r="WTU70" s="169"/>
      <c r="WTV70" s="169"/>
      <c r="WTW70" s="169"/>
      <c r="WTX70" s="169"/>
      <c r="WTY70" s="169"/>
      <c r="WTZ70" s="169"/>
      <c r="WUA70" s="169"/>
      <c r="WUB70" s="169"/>
      <c r="WUC70" s="169"/>
      <c r="WUD70" s="169"/>
      <c r="WUE70" s="169"/>
      <c r="WUF70" s="169"/>
      <c r="WUG70" s="169"/>
      <c r="WUH70" s="169"/>
      <c r="WUI70" s="169"/>
      <c r="WUJ70" s="169"/>
      <c r="WUK70" s="169"/>
      <c r="WUL70" s="169"/>
      <c r="WUM70" s="169"/>
      <c r="WUN70" s="169"/>
      <c r="WUO70" s="169"/>
      <c r="WUP70" s="169"/>
      <c r="WUQ70" s="169"/>
      <c r="WUR70" s="169"/>
      <c r="WUS70" s="169"/>
      <c r="WUT70" s="169"/>
      <c r="WUU70" s="169"/>
      <c r="WUV70" s="169"/>
      <c r="WUW70" s="169"/>
      <c r="WUX70" s="169"/>
      <c r="WUY70" s="169"/>
      <c r="WUZ70" s="169"/>
      <c r="WVA70" s="169"/>
      <c r="WVB70" s="169"/>
      <c r="WVC70" s="169"/>
      <c r="WVD70" s="169"/>
      <c r="WVE70" s="169"/>
      <c r="WVF70" s="169"/>
      <c r="WVG70" s="169"/>
      <c r="WVH70" s="169"/>
      <c r="WVI70" s="169"/>
      <c r="WVJ70" s="169"/>
      <c r="WVK70" s="169"/>
      <c r="WVL70" s="169"/>
      <c r="WVM70" s="169"/>
      <c r="WVN70" s="169"/>
      <c r="WVO70" s="169"/>
      <c r="WVP70" s="169"/>
      <c r="WVQ70" s="169"/>
      <c r="WVR70" s="169"/>
      <c r="WVS70" s="169"/>
      <c r="WVT70" s="169"/>
      <c r="WVU70" s="169"/>
      <c r="WVV70" s="169"/>
      <c r="WVW70" s="169"/>
      <c r="WVX70" s="169"/>
      <c r="WVY70" s="169"/>
      <c r="WVZ70" s="169"/>
      <c r="WWA70" s="169"/>
      <c r="WWB70" s="169"/>
      <c r="WWC70" s="169"/>
      <c r="WWD70" s="169"/>
      <c r="WWE70" s="169"/>
      <c r="WWF70" s="169"/>
      <c r="WWG70" s="169"/>
      <c r="WWH70" s="169"/>
      <c r="WWI70" s="169"/>
      <c r="WWJ70" s="169"/>
      <c r="WWK70" s="169"/>
      <c r="WWL70" s="169"/>
      <c r="WWM70" s="169"/>
      <c r="WWN70" s="169"/>
      <c r="WWO70" s="169"/>
      <c r="WWP70" s="169"/>
      <c r="WWQ70" s="169"/>
      <c r="WWR70" s="169"/>
      <c r="WWS70" s="169"/>
      <c r="WWT70" s="169"/>
      <c r="WWU70" s="169"/>
      <c r="WWV70" s="169"/>
      <c r="WWW70" s="169"/>
      <c r="WWX70" s="169"/>
      <c r="WWY70" s="169"/>
      <c r="WWZ70" s="169"/>
      <c r="WXA70" s="169"/>
      <c r="WXB70" s="169"/>
      <c r="WXC70" s="169"/>
      <c r="WXD70" s="169"/>
      <c r="WXE70" s="169"/>
      <c r="WXF70" s="169"/>
      <c r="WXG70" s="169"/>
      <c r="WXH70" s="169"/>
      <c r="WXI70" s="169"/>
      <c r="WXJ70" s="169"/>
      <c r="WXK70" s="169"/>
      <c r="WXL70" s="169"/>
      <c r="WXM70" s="169"/>
      <c r="WXN70" s="169"/>
      <c r="WXO70" s="169"/>
      <c r="WXP70" s="169"/>
      <c r="WXQ70" s="169"/>
      <c r="WXR70" s="169"/>
      <c r="WXS70" s="169"/>
      <c r="WXT70" s="169"/>
      <c r="WXU70" s="169"/>
      <c r="WXV70" s="169"/>
      <c r="WXW70" s="169"/>
      <c r="WXX70" s="169"/>
      <c r="WXY70" s="169"/>
      <c r="WXZ70" s="169"/>
      <c r="WYA70" s="169"/>
      <c r="WYB70" s="169"/>
      <c r="WYC70" s="169"/>
      <c r="WYD70" s="169"/>
      <c r="WYE70" s="169"/>
      <c r="WYF70" s="169"/>
      <c r="WYG70" s="169"/>
      <c r="WYH70" s="169"/>
      <c r="WYI70" s="169"/>
      <c r="WYJ70" s="169"/>
      <c r="WYK70" s="169"/>
      <c r="WYL70" s="169"/>
      <c r="WYM70" s="169"/>
      <c r="WYN70" s="169"/>
      <c r="WYO70" s="169"/>
      <c r="WYP70" s="169"/>
      <c r="WYQ70" s="169"/>
      <c r="WYR70" s="169"/>
      <c r="WYS70" s="169"/>
      <c r="WYT70" s="169"/>
      <c r="WYU70" s="169"/>
      <c r="WYV70" s="169"/>
      <c r="WYW70" s="169"/>
      <c r="WYX70" s="169"/>
      <c r="WYY70" s="169"/>
      <c r="WYZ70" s="169"/>
      <c r="WZA70" s="169"/>
      <c r="WZB70" s="169"/>
      <c r="WZC70" s="169"/>
      <c r="WZD70" s="169"/>
      <c r="WZE70" s="169"/>
      <c r="WZF70" s="169"/>
      <c r="WZG70" s="169"/>
      <c r="WZH70" s="169"/>
      <c r="WZI70" s="169"/>
      <c r="WZJ70" s="169"/>
      <c r="WZK70" s="169"/>
      <c r="WZL70" s="169"/>
      <c r="WZM70" s="169"/>
      <c r="WZN70" s="169"/>
      <c r="WZO70" s="169"/>
      <c r="WZP70" s="169"/>
      <c r="WZQ70" s="169"/>
      <c r="WZR70" s="169"/>
      <c r="WZS70" s="169"/>
      <c r="WZT70" s="169"/>
      <c r="WZU70" s="169"/>
      <c r="WZV70" s="169"/>
      <c r="WZW70" s="169"/>
      <c r="WZX70" s="169"/>
      <c r="WZY70" s="169"/>
      <c r="WZZ70" s="169"/>
      <c r="XAA70" s="169"/>
      <c r="XAB70" s="169"/>
      <c r="XAC70" s="169"/>
      <c r="XAD70" s="169"/>
      <c r="XAE70" s="169"/>
      <c r="XAF70" s="169"/>
      <c r="XAG70" s="169"/>
      <c r="XAH70" s="169"/>
      <c r="XAI70" s="169"/>
      <c r="XAJ70" s="169"/>
      <c r="XAK70" s="169"/>
      <c r="XAL70" s="169"/>
      <c r="XAM70" s="169"/>
      <c r="XAN70" s="169"/>
      <c r="XAO70" s="169"/>
      <c r="XAP70" s="169"/>
      <c r="XAQ70" s="169"/>
      <c r="XAR70" s="169"/>
      <c r="XAS70" s="169"/>
      <c r="XAT70" s="169"/>
      <c r="XAU70" s="169"/>
      <c r="XAV70" s="169"/>
      <c r="XAW70" s="169"/>
      <c r="XAX70" s="169"/>
      <c r="XAY70" s="169"/>
      <c r="XAZ70" s="169"/>
      <c r="XBA70" s="169"/>
      <c r="XBB70" s="169"/>
      <c r="XBC70" s="169"/>
      <c r="XBD70" s="169"/>
      <c r="XBE70" s="169"/>
      <c r="XBF70" s="169"/>
      <c r="XBG70" s="169"/>
      <c r="XBH70" s="169"/>
      <c r="XBI70" s="169"/>
      <c r="XBJ70" s="169"/>
      <c r="XBK70" s="169"/>
      <c r="XBL70" s="169"/>
      <c r="XBM70" s="169"/>
      <c r="XBN70" s="169"/>
      <c r="XBO70" s="169"/>
      <c r="XBP70" s="169"/>
      <c r="XBQ70" s="169"/>
      <c r="XBR70" s="169"/>
      <c r="XBS70" s="169"/>
      <c r="XBT70" s="169"/>
      <c r="XBU70" s="169"/>
      <c r="XBV70" s="169"/>
      <c r="XBW70" s="169"/>
      <c r="XBX70" s="169"/>
      <c r="XBY70" s="169"/>
      <c r="XBZ70" s="169"/>
      <c r="XCA70" s="169"/>
      <c r="XCB70" s="169"/>
      <c r="XCC70" s="169"/>
      <c r="XCD70" s="169"/>
      <c r="XCE70" s="169"/>
      <c r="XCF70" s="169"/>
      <c r="XCG70" s="169"/>
      <c r="XCH70" s="169"/>
      <c r="XCI70" s="169"/>
      <c r="XCJ70" s="169"/>
      <c r="XCK70" s="169"/>
      <c r="XCL70" s="169"/>
      <c r="XCM70" s="169"/>
      <c r="XCN70" s="169"/>
      <c r="XCO70" s="169"/>
      <c r="XCP70" s="169"/>
      <c r="XCQ70" s="169"/>
      <c r="XCR70" s="169"/>
      <c r="XCS70" s="169"/>
      <c r="XCT70" s="169"/>
      <c r="XCU70" s="169"/>
      <c r="XCV70" s="169"/>
      <c r="XCW70" s="169"/>
      <c r="XCX70" s="169"/>
      <c r="XCY70" s="169"/>
      <c r="XCZ70" s="169"/>
      <c r="XDA70" s="169"/>
      <c r="XDB70" s="169"/>
      <c r="XDC70" s="169"/>
      <c r="XDD70" s="169"/>
      <c r="XDE70" s="169"/>
      <c r="XDF70" s="169"/>
      <c r="XDG70" s="169"/>
      <c r="XDH70" s="169"/>
      <c r="XDI70" s="169"/>
      <c r="XDJ70" s="169"/>
      <c r="XDK70" s="169"/>
      <c r="XDL70" s="169"/>
      <c r="XDM70" s="169"/>
      <c r="XDN70" s="169"/>
      <c r="XDO70" s="169"/>
      <c r="XDP70" s="169"/>
      <c r="XDQ70" s="169"/>
      <c r="XDR70" s="169"/>
      <c r="XDS70" s="169"/>
      <c r="XDT70" s="169"/>
      <c r="XDU70" s="169"/>
      <c r="XDV70" s="169"/>
      <c r="XDW70" s="169"/>
      <c r="XDX70" s="169"/>
      <c r="XDY70" s="169"/>
      <c r="XDZ70" s="169"/>
      <c r="XEA70" s="169"/>
      <c r="XEB70" s="169"/>
      <c r="XEC70" s="169"/>
      <c r="XED70" s="169"/>
      <c r="XEE70" s="169"/>
      <c r="XEF70" s="169"/>
      <c r="XEG70" s="169"/>
      <c r="XEH70" s="169"/>
      <c r="XEI70" s="169"/>
      <c r="XEJ70" s="169"/>
      <c r="XEK70" s="169"/>
      <c r="XEL70" s="169"/>
      <c r="XEM70" s="169"/>
      <c r="XEN70" s="169"/>
      <c r="XEO70" s="169"/>
      <c r="XEP70" s="169"/>
      <c r="XEQ70" s="169"/>
      <c r="XER70" s="169"/>
      <c r="XES70" s="169"/>
      <c r="XET70" s="169"/>
      <c r="XEU70" s="169"/>
      <c r="XEV70" s="169"/>
      <c r="XEW70" s="169"/>
      <c r="XEX70" s="169"/>
      <c r="XEY70" s="169"/>
      <c r="XEZ70" s="169"/>
      <c r="XFA70" s="169"/>
      <c r="XFB70" s="169"/>
      <c r="XFC70" s="169"/>
      <c r="XFD70" s="169"/>
    </row>
    <row r="72" spans="1:16384">
      <c r="H72" s="170"/>
    </row>
    <row r="73" spans="1:16384">
      <c r="A73" s="79" t="s">
        <v>1335</v>
      </c>
    </row>
    <row r="74" spans="1:16384" s="137" customFormat="1" ht="105">
      <c r="C74" s="137" t="s">
        <v>1336</v>
      </c>
      <c r="D74" s="137" t="s">
        <v>1337</v>
      </c>
      <c r="E74" s="137" t="s">
        <v>1443</v>
      </c>
      <c r="F74" s="137" t="s">
        <v>1444</v>
      </c>
      <c r="G74" s="137" t="s">
        <v>1338</v>
      </c>
      <c r="H74" s="137" t="s">
        <v>1451</v>
      </c>
      <c r="I74" s="137" t="s">
        <v>1449</v>
      </c>
      <c r="J74" s="137" t="s">
        <v>1404</v>
      </c>
      <c r="K74" s="137" t="s">
        <v>1339</v>
      </c>
      <c r="L74" s="137" t="s">
        <v>1452</v>
      </c>
      <c r="M74" s="137" t="s">
        <v>1340</v>
      </c>
      <c r="N74" s="137" t="s">
        <v>1453</v>
      </c>
      <c r="O74" s="106" t="s">
        <v>1553</v>
      </c>
      <c r="P74" s="107" t="s">
        <v>708</v>
      </c>
    </row>
    <row r="75" spans="1:16384">
      <c r="B75" s="60">
        <v>2020</v>
      </c>
      <c r="C75" s="85">
        <f>G20</f>
        <v>-7.7598741909796276</v>
      </c>
      <c r="D75" s="123">
        <v>0.1875</v>
      </c>
      <c r="E75" s="142">
        <f>G69</f>
        <v>5</v>
      </c>
      <c r="F75" s="85">
        <f>'Working baseline'!F73+'Working scenario'!E75-'Working baseline'!E73</f>
        <v>6.3977746870653718</v>
      </c>
      <c r="G75" s="60">
        <f>'Working overview'!G49</f>
        <v>0.61196998121746815</v>
      </c>
      <c r="H75" s="123">
        <v>0.2</v>
      </c>
      <c r="I75" s="60">
        <f>-(E75-F75)*H75*G75</f>
        <v>0.17107922979792961</v>
      </c>
      <c r="J75" s="60">
        <f>INDEX(Data!AQ:AQ,MATCH(C1,Data!B:B,0))/INDEX(Data!K:K,MATCH(C1,Data!B:B,0))</f>
        <v>7.578534516584455E-2</v>
      </c>
      <c r="K75" s="60">
        <f>(D79/C79-1)*100</f>
        <v>-35.082642220366289</v>
      </c>
      <c r="L75" s="123">
        <v>0.3</v>
      </c>
      <c r="M75" s="60">
        <f>IFERROR('Working overview'!C59/'Working overview'!D59,1)</f>
        <v>1.2576326098814812</v>
      </c>
      <c r="N75" s="85">
        <f>H6</f>
        <v>3.5209811632827401</v>
      </c>
      <c r="O75" s="178">
        <f>'Working baseline'!O73</f>
        <v>5.376285956023775</v>
      </c>
      <c r="P75" s="136">
        <f>(C75*D75+I75+J75*K75*L75)+(1-M75)*N75+O75</f>
        <v>2.3876441635728716</v>
      </c>
    </row>
    <row r="76" spans="1:16384">
      <c r="B76" s="60">
        <v>2021</v>
      </c>
      <c r="C76" s="85">
        <f>G21</f>
        <v>3.8032499445537158</v>
      </c>
      <c r="D76" s="123">
        <v>0.1875</v>
      </c>
      <c r="E76" s="142">
        <f>G70</f>
        <v>0</v>
      </c>
      <c r="F76" s="142">
        <f>H70</f>
        <v>0</v>
      </c>
      <c r="G76" s="60">
        <f>G75</f>
        <v>0.61196998121746815</v>
      </c>
      <c r="H76" s="123">
        <v>0.2</v>
      </c>
      <c r="I76" s="60">
        <f>-(E76-F76)*H76*G76</f>
        <v>0</v>
      </c>
      <c r="J76" s="60">
        <f>J75</f>
        <v>7.578534516584455E-2</v>
      </c>
      <c r="K76" s="60">
        <f>(E79/D79-1)*100</f>
        <v>18.956438487314497</v>
      </c>
      <c r="L76" s="123">
        <v>0.3</v>
      </c>
      <c r="M76" s="60">
        <f>M75</f>
        <v>1.2576326098814812</v>
      </c>
      <c r="N76" s="85">
        <f>I6</f>
        <v>3.4374505720701798</v>
      </c>
      <c r="O76" s="178">
        <f>'Working baseline'!O74</f>
        <v>-1.5882218297242794</v>
      </c>
      <c r="P76" s="136">
        <f>(C76*D76+I76+J76*K76*L76)+(1-M76)*N76*0.5+O76</f>
        <v>-0.88692607606810436</v>
      </c>
    </row>
    <row r="78" spans="1:16384">
      <c r="B78" s="171"/>
      <c r="C78" s="171">
        <v>2019</v>
      </c>
      <c r="D78" s="171">
        <v>2020</v>
      </c>
      <c r="E78" s="171">
        <v>2021</v>
      </c>
    </row>
    <row r="79" spans="1:16384" ht="45">
      <c r="B79" s="172" t="s">
        <v>1450</v>
      </c>
      <c r="C79" s="173">
        <v>64.358749999999986</v>
      </c>
      <c r="D79" s="173">
        <f>Scenarios!G47</f>
        <v>41.78</v>
      </c>
      <c r="E79" s="173">
        <f>Scenarios!H47</f>
        <v>49.7</v>
      </c>
    </row>
    <row r="81" spans="1:70">
      <c r="A81" s="79" t="s">
        <v>1454</v>
      </c>
    </row>
    <row r="82" spans="1:70" ht="75">
      <c r="C82" s="137" t="s">
        <v>1336</v>
      </c>
      <c r="D82" s="137" t="s">
        <v>1455</v>
      </c>
      <c r="E82" s="137" t="s">
        <v>1456</v>
      </c>
      <c r="F82" s="137" t="s">
        <v>1457</v>
      </c>
      <c r="H82" s="140" t="s">
        <v>1458</v>
      </c>
    </row>
    <row r="83" spans="1:70">
      <c r="B83" s="60">
        <v>2020</v>
      </c>
      <c r="C83" s="85">
        <f>G20</f>
        <v>-7.7598741909796276</v>
      </c>
      <c r="D83" s="60">
        <f>'Working overview'!D19</f>
        <v>0.41073756981249365</v>
      </c>
      <c r="E83" s="60">
        <f>'Working overview'!C64</f>
        <v>49.222000000000001</v>
      </c>
      <c r="F83" s="60">
        <f>J61*L59</f>
        <v>0.14056780890901949</v>
      </c>
      <c r="H83" s="145">
        <f>C83*(1+D83-E83/100)+F83</f>
        <v>-6.9870129750402787</v>
      </c>
    </row>
    <row r="84" spans="1:70">
      <c r="B84" s="60">
        <v>2021</v>
      </c>
      <c r="C84" s="85">
        <f>G21</f>
        <v>3.8032499445537158</v>
      </c>
      <c r="E84" s="60">
        <f>E83</f>
        <v>49.222000000000001</v>
      </c>
      <c r="F84" s="60">
        <f>K61*L59</f>
        <v>-7.0283904454509744E-2</v>
      </c>
      <c r="H84" s="145">
        <f>E84/100*C84+F84</f>
        <v>1.8017517832537202</v>
      </c>
    </row>
    <row r="87" spans="1:70" s="137" customFormat="1">
      <c r="A87" s="174" t="s">
        <v>1342</v>
      </c>
      <c r="B87" s="79" t="s">
        <v>1501</v>
      </c>
      <c r="C87" s="60"/>
      <c r="D87" s="60"/>
      <c r="E87" s="60"/>
      <c r="F87" s="60"/>
      <c r="G87" s="60"/>
      <c r="H87" s="60"/>
      <c r="I87" s="60"/>
      <c r="J87" s="60"/>
      <c r="K87" s="60"/>
      <c r="L87" s="60"/>
      <c r="M87" s="60"/>
      <c r="N87" s="60"/>
      <c r="O87" s="60"/>
      <c r="P87" s="60"/>
      <c r="Q87" s="60"/>
      <c r="R87" s="60"/>
      <c r="S87" s="60"/>
      <c r="T87" s="60"/>
      <c r="U87" s="60"/>
      <c r="V87" s="60"/>
      <c r="W87" s="60"/>
      <c r="X87" s="60"/>
      <c r="Y87" s="60"/>
      <c r="Z87" s="60"/>
      <c r="AA87" s="60"/>
      <c r="AB87" s="60"/>
      <c r="AC87" s="60"/>
      <c r="AD87" s="60"/>
      <c r="AE87" s="60"/>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row>
    <row r="88" spans="1:70" s="137" customFormat="1" ht="45">
      <c r="C88" s="137" t="s">
        <v>1491</v>
      </c>
      <c r="D88" s="137" t="s">
        <v>1492</v>
      </c>
      <c r="E88" s="137" t="s">
        <v>1489</v>
      </c>
      <c r="F88" s="137" t="s">
        <v>1344</v>
      </c>
      <c r="G88" s="157" t="s">
        <v>1506</v>
      </c>
      <c r="H88" s="137" t="s">
        <v>1343</v>
      </c>
      <c r="I88" s="137" t="s">
        <v>1502</v>
      </c>
      <c r="J88" s="137" t="s">
        <v>1503</v>
      </c>
      <c r="K88" s="137" t="s">
        <v>1339</v>
      </c>
      <c r="M88" s="175" t="s">
        <v>1490</v>
      </c>
    </row>
    <row r="89" spans="1:70">
      <c r="B89" s="137"/>
      <c r="E89" s="94">
        <f>INDEX(Data!L:L,MATCH(C1,Data!B:B,0))</f>
        <v>18497.181988355969</v>
      </c>
      <c r="F89" s="137"/>
      <c r="G89" s="158"/>
      <c r="H89" s="137"/>
      <c r="I89" s="137"/>
      <c r="J89" s="137"/>
      <c r="K89" s="137"/>
      <c r="M89" s="92"/>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c r="BG89" s="137"/>
      <c r="BH89" s="137"/>
      <c r="BI89" s="137"/>
      <c r="BJ89" s="137"/>
      <c r="BK89" s="137"/>
      <c r="BL89" s="137"/>
      <c r="BM89" s="137"/>
      <c r="BN89" s="137"/>
      <c r="BO89" s="137"/>
      <c r="BP89" s="137"/>
      <c r="BQ89" s="137"/>
      <c r="BR89" s="137"/>
    </row>
    <row r="90" spans="1:70">
      <c r="B90" s="60">
        <v>2020</v>
      </c>
      <c r="C90" s="60">
        <f>H5/100+1</f>
        <v>1.045392092675429</v>
      </c>
      <c r="D90" s="60">
        <f>H6/100+1</f>
        <v>1.0352098116328274</v>
      </c>
      <c r="E90" s="60">
        <f>E89*C90*D90</f>
        <v>20017.653147180445</v>
      </c>
      <c r="F90" s="123">
        <v>0.15</v>
      </c>
      <c r="G90" s="79">
        <f>F90*E90</f>
        <v>3002.6479720770667</v>
      </c>
      <c r="H90" s="60">
        <f>INDEX(Data!AB:AB,MATCH(C1,Data!B:B,0))</f>
        <v>0</v>
      </c>
      <c r="I90" s="60">
        <f>C5/100+1</f>
        <v>0.96779335076563267</v>
      </c>
      <c r="J90" s="60">
        <f>C6/100+1</f>
        <v>1.0590862532685561</v>
      </c>
      <c r="K90" s="60">
        <f>D79/C79</f>
        <v>0.64917357779633711</v>
      </c>
      <c r="M90" s="92">
        <f>G90+(1-H90)*G90*(I90*J90-C90*D90)+H91*G90*(K90-1)</f>
        <v>2830.8258931793207</v>
      </c>
    </row>
    <row r="91" spans="1:70">
      <c r="B91" s="60">
        <v>2021</v>
      </c>
      <c r="C91" s="60">
        <f>I5/100+1</f>
        <v>1.0449998771393116</v>
      </c>
      <c r="D91" s="60">
        <f>I6/100+1</f>
        <v>1.0343745057207019</v>
      </c>
      <c r="E91" s="60">
        <f>E90*C91*D91</f>
        <v>21637.506289471661</v>
      </c>
      <c r="F91" s="123">
        <f>F90</f>
        <v>0.15</v>
      </c>
      <c r="G91" s="79">
        <f>F91*E91</f>
        <v>3245.6259434207491</v>
      </c>
      <c r="H91" s="60">
        <f>H90</f>
        <v>0</v>
      </c>
      <c r="I91" s="60">
        <f>D5/100+1</f>
        <v>1.0830323765848489</v>
      </c>
      <c r="J91" s="60">
        <f>D6/100+1</f>
        <v>1.0255052449600208</v>
      </c>
      <c r="K91" s="60">
        <f>E79/D79</f>
        <v>1.189564384873145</v>
      </c>
      <c r="M91" s="92">
        <f>(1-H91)*M90*(I91*J91)+H91*M90*(K91-1)</f>
        <v>3144.072015602565</v>
      </c>
    </row>
    <row r="92" spans="1:70">
      <c r="B92" s="79" t="s">
        <v>1504</v>
      </c>
      <c r="D92" s="94"/>
      <c r="H92" s="85"/>
      <c r="J92" s="94"/>
      <c r="L92" s="94"/>
      <c r="N92" s="146"/>
      <c r="P92" s="147"/>
    </row>
    <row r="93" spans="1:70" s="137" customFormat="1" ht="75">
      <c r="C93" s="137" t="s">
        <v>1486</v>
      </c>
      <c r="D93" s="176" t="s">
        <v>1507</v>
      </c>
      <c r="E93" s="137" t="s">
        <v>1505</v>
      </c>
      <c r="F93" s="154" t="s">
        <v>1510</v>
      </c>
      <c r="G93" s="137" t="s">
        <v>1345</v>
      </c>
      <c r="H93" s="137" t="s">
        <v>1346</v>
      </c>
      <c r="I93" s="137" t="s">
        <v>1508</v>
      </c>
      <c r="J93" s="137" t="s">
        <v>1509</v>
      </c>
      <c r="L93" s="153" t="s">
        <v>1496</v>
      </c>
      <c r="AC93" s="160"/>
    </row>
    <row r="94" spans="1:70">
      <c r="B94" s="60">
        <v>2019</v>
      </c>
      <c r="C94" s="85">
        <f>G8</f>
        <v>-1.8160000000000001</v>
      </c>
      <c r="D94" s="94"/>
      <c r="E94" s="137"/>
      <c r="F94" s="155"/>
      <c r="G94" s="137"/>
      <c r="H94" s="137"/>
      <c r="I94" s="137"/>
      <c r="L94" s="151"/>
      <c r="AC94" s="147"/>
    </row>
    <row r="95" spans="1:70">
      <c r="B95" s="60">
        <v>2020</v>
      </c>
      <c r="C95" s="85">
        <f>H8</f>
        <v>-1.9520000000000002</v>
      </c>
      <c r="D95" s="94">
        <f>G90-C95/100*E90</f>
        <v>3393.3925615100288</v>
      </c>
      <c r="E95" s="123">
        <v>0.09</v>
      </c>
      <c r="F95" s="96">
        <f>E95*D95</f>
        <v>305.40533053590258</v>
      </c>
      <c r="G95" s="60">
        <f>IFERROR('Working overview'!C60/100,'Working overview'!D60/100)</f>
        <v>0.91859800000000003</v>
      </c>
      <c r="H95" s="123">
        <f>95/5</f>
        <v>19</v>
      </c>
      <c r="I95" s="60">
        <f>C7/100+1</f>
        <v>0.92164839005585408</v>
      </c>
      <c r="J95" s="60">
        <f>IFERROR((1-I95)*H95+1,1)</f>
        <v>2.4886805889387724</v>
      </c>
      <c r="L95" s="152">
        <f>G95*D95*E95*(J95-1)+F95</f>
        <v>723.04681819271957</v>
      </c>
      <c r="AC95" s="147"/>
    </row>
    <row r="96" spans="1:70">
      <c r="B96" s="60">
        <v>2021</v>
      </c>
      <c r="C96" s="85">
        <f>I8</f>
        <v>-2.137</v>
      </c>
      <c r="D96" s="94">
        <f>G91-C96/100*E91</f>
        <v>3708.0194528267584</v>
      </c>
      <c r="E96" s="123">
        <f>E95</f>
        <v>0.09</v>
      </c>
      <c r="F96" s="96">
        <f>E96*D96</f>
        <v>333.72175075440822</v>
      </c>
      <c r="G96" s="60">
        <f>G95</f>
        <v>0.91859800000000003</v>
      </c>
      <c r="H96" s="123">
        <f>H95</f>
        <v>19</v>
      </c>
      <c r="I96" s="60">
        <f>D7/100+1</f>
        <v>1.0118064583378918</v>
      </c>
      <c r="J96" s="60">
        <f>IFERROR((1-I96)*H96+1,1)</f>
        <v>0.77567729158005494</v>
      </c>
      <c r="L96" s="152">
        <f>G96*(L95)*(J96-1)+L95</f>
        <v>574.05406180745945</v>
      </c>
      <c r="AC96" s="147"/>
    </row>
    <row r="97" spans="1:20">
      <c r="B97" s="79" t="s">
        <v>1488</v>
      </c>
      <c r="C97" s="85"/>
      <c r="D97" s="94"/>
      <c r="E97" s="85"/>
      <c r="I97" s="142"/>
      <c r="J97" s="148"/>
      <c r="L97" s="94"/>
      <c r="N97" s="146"/>
      <c r="P97" s="147"/>
    </row>
    <row r="98" spans="1:20" s="137" customFormat="1" ht="60">
      <c r="C98" s="176" t="s">
        <v>1487</v>
      </c>
      <c r="D98" s="174" t="s">
        <v>1512</v>
      </c>
      <c r="E98" s="176" t="s">
        <v>1476</v>
      </c>
      <c r="F98" s="137" t="s">
        <v>1484</v>
      </c>
      <c r="G98" s="156" t="s">
        <v>1485</v>
      </c>
      <c r="H98" s="137" t="s">
        <v>1497</v>
      </c>
      <c r="I98" s="137" t="s">
        <v>1498</v>
      </c>
      <c r="J98" s="137" t="s">
        <v>1499</v>
      </c>
      <c r="K98" s="176" t="s">
        <v>1511</v>
      </c>
      <c r="L98" s="137" t="s">
        <v>1500</v>
      </c>
      <c r="M98" s="106" t="s">
        <v>1547</v>
      </c>
      <c r="N98" s="175" t="s">
        <v>1514</v>
      </c>
      <c r="Q98" s="177"/>
      <c r="R98" s="177"/>
      <c r="S98" s="176"/>
      <c r="T98" s="176"/>
    </row>
    <row r="99" spans="1:20">
      <c r="B99" s="60">
        <v>2019</v>
      </c>
      <c r="C99" s="94">
        <f>INDEX(Data!BE:BE,MATCH(C1,Data!B:B,0))</f>
        <v>1.496</v>
      </c>
      <c r="D99" s="79">
        <f>C99/100*E89</f>
        <v>276.7178425458053</v>
      </c>
      <c r="E99" s="60">
        <f>INDEX(Data!BD:BD,MATCH(C1,Data!B:B,0))</f>
        <v>75.232002555546245</v>
      </c>
      <c r="G99" s="85"/>
      <c r="J99" s="60">
        <f>G9/100*E89</f>
        <v>9241.3770932025254</v>
      </c>
      <c r="K99" s="94">
        <f>E89</f>
        <v>18497.181988355969</v>
      </c>
      <c r="L99" s="60">
        <f>B9/100*K99</f>
        <v>9241.3770932025254</v>
      </c>
      <c r="M99" s="60">
        <f>INDEX(Data!BH:BH,MATCH(C1,Data!B:B,0))</f>
        <v>2.3963444004039998</v>
      </c>
      <c r="N99" s="152"/>
      <c r="P99" s="137"/>
      <c r="Q99" s="177"/>
      <c r="R99" s="177"/>
      <c r="S99" s="94"/>
      <c r="T99" s="94"/>
    </row>
    <row r="100" spans="1:20">
      <c r="B100" s="60">
        <v>2020</v>
      </c>
      <c r="C100" s="94">
        <f>INDEX(Data!BF:BF,MATCH(C1,Data!B:B,0))</f>
        <v>1.5329999999999999</v>
      </c>
      <c r="D100" s="79">
        <f>C100/100*E90</f>
        <v>306.87062274627624</v>
      </c>
      <c r="E100" s="60">
        <f>E99</f>
        <v>75.232002555546245</v>
      </c>
      <c r="F100" s="142">
        <f>F75</f>
        <v>6.3977746870653718</v>
      </c>
      <c r="G100" s="148">
        <f>((1-E100/100)+E100/100*(F100/100+1))/((1-E100/100)+E100/100)-1</f>
        <v>4.813174016071109E-2</v>
      </c>
      <c r="H100" s="60">
        <f>IF(J100&lt;&gt;0,D100/J100,0)</f>
        <v>2.9468301872284802E-2</v>
      </c>
      <c r="I100" s="60">
        <f>D69/10000</f>
        <v>-0.01</v>
      </c>
      <c r="J100" s="60">
        <f>H9/100*E90</f>
        <v>10413.583520226211</v>
      </c>
      <c r="K100" s="94">
        <f>K99*I90*J90</f>
        <v>18959.179329222105</v>
      </c>
      <c r="L100" s="59">
        <f>L99-J105-I105+(J100-J99+I105)</f>
        <v>11769.335847069247</v>
      </c>
      <c r="M100" s="60">
        <f>M99</f>
        <v>2.3963444004039998</v>
      </c>
      <c r="N100" s="152">
        <f>D100*(1+G100)</f>
        <v>321.64083982325559</v>
      </c>
      <c r="Q100" s="147"/>
      <c r="R100" s="147"/>
      <c r="S100" s="94"/>
      <c r="T100" s="94"/>
    </row>
    <row r="101" spans="1:20">
      <c r="B101" s="60">
        <v>2021</v>
      </c>
      <c r="C101" s="94">
        <f>INDEX(Data!BG:BG,MATCH(C1,Data!B:B,0))</f>
        <v>1.5169999999999999</v>
      </c>
      <c r="D101" s="79">
        <f>C101/100*E91</f>
        <v>328.2409704112851</v>
      </c>
      <c r="E101" s="60">
        <f>E100</f>
        <v>75.232002555546245</v>
      </c>
      <c r="F101" s="142">
        <f>F76</f>
        <v>0</v>
      </c>
      <c r="G101" s="148">
        <f>((1-E101/100)+E101/100*(F101/100+1))/((1-E101/100)+E101/100)-1</f>
        <v>0</v>
      </c>
      <c r="H101" s="60">
        <f>IF(J101&lt;&gt;0,D101/J101,0)</f>
        <v>3.0613068571659199E-2</v>
      </c>
      <c r="I101" s="60">
        <f>D70/10000</f>
        <v>0</v>
      </c>
      <c r="J101" s="60">
        <f>I9/100*E91</f>
        <v>10722.249866684788</v>
      </c>
      <c r="K101" s="94">
        <f>K100*I91*J91</f>
        <v>21057.114572613478</v>
      </c>
      <c r="L101" s="59">
        <f>L100-J106-I106+(J101-J100+I106)</f>
        <v>12777.858546554993</v>
      </c>
      <c r="M101" s="60">
        <f>M100</f>
        <v>2.3963444004039998</v>
      </c>
      <c r="N101" s="152">
        <f>D101+(N100-D100)+(L100-L99)*(H100+I100)-(J100-J99)*H100+L99/M99*(H100+I100)-J99/M99*H100</f>
        <v>319.11884077178706</v>
      </c>
      <c r="Q101" s="147"/>
      <c r="R101" s="147"/>
      <c r="S101" s="94"/>
      <c r="T101" s="94"/>
    </row>
    <row r="102" spans="1:20">
      <c r="B102" s="79" t="s">
        <v>706</v>
      </c>
      <c r="C102" s="85"/>
      <c r="D102" s="94"/>
      <c r="E102" s="85"/>
      <c r="I102" s="142"/>
      <c r="J102" s="148"/>
      <c r="L102" s="94"/>
      <c r="N102" s="146"/>
      <c r="P102" s="147"/>
      <c r="Q102" s="94"/>
      <c r="R102" s="94"/>
      <c r="S102" s="94"/>
      <c r="T102" s="94"/>
    </row>
    <row r="103" spans="1:20" s="137" customFormat="1" ht="30">
      <c r="C103" s="137" t="s">
        <v>1347</v>
      </c>
      <c r="D103" s="137" t="s">
        <v>706</v>
      </c>
      <c r="E103" s="156"/>
      <c r="F103" s="175" t="s">
        <v>1493</v>
      </c>
      <c r="I103" s="176" t="s">
        <v>1495</v>
      </c>
      <c r="J103" s="176" t="s">
        <v>1494</v>
      </c>
      <c r="K103" s="165" t="s">
        <v>1513</v>
      </c>
      <c r="L103" s="165" t="s">
        <v>1516</v>
      </c>
      <c r="N103" s="176"/>
      <c r="Q103" s="156"/>
    </row>
    <row r="104" spans="1:20">
      <c r="B104" s="60">
        <v>2019</v>
      </c>
      <c r="C104" s="137"/>
      <c r="D104" s="137"/>
      <c r="E104" s="85"/>
      <c r="F104" s="152"/>
      <c r="K104" s="136"/>
      <c r="L104" s="150"/>
      <c r="O104" s="137"/>
      <c r="Q104" s="85"/>
    </row>
    <row r="105" spans="1:20">
      <c r="B105" s="60">
        <v>2020</v>
      </c>
      <c r="C105" s="60">
        <f>IFERROR(M59/E59,0)</f>
        <v>0.18742374521202598</v>
      </c>
      <c r="D105" s="146">
        <f>E59/100</f>
        <v>0.05</v>
      </c>
      <c r="E105" s="85"/>
      <c r="F105" s="152">
        <f>(1-C105)*D105*E89</f>
        <v>751.51854321149324</v>
      </c>
      <c r="I105" s="60">
        <f>C95*E90/100</f>
        <v>-390.7445894329623</v>
      </c>
      <c r="J105" s="60">
        <f>(M90-G90)-(L95-F95)-(N100-D100)-F105</f>
        <v>-1355.7523268430355</v>
      </c>
      <c r="K105" s="136">
        <f>(I105+J105)/K100*100</f>
        <v>-9.2118803559397353</v>
      </c>
      <c r="L105" s="150">
        <f>L100/K100*100</f>
        <v>62.077243126916201</v>
      </c>
      <c r="O105" s="85"/>
    </row>
    <row r="106" spans="1:20">
      <c r="B106" s="60">
        <v>2021</v>
      </c>
      <c r="C106" s="60">
        <f>IFERROR(N59/F59,0)</f>
        <v>0.1686813706908234</v>
      </c>
      <c r="D106" s="146">
        <f>F59/100</f>
        <v>-2.5000000000000001E-2</v>
      </c>
      <c r="E106" s="85"/>
      <c r="F106" s="152">
        <f>(1-C106)*D106*E89</f>
        <v>-384.42629941606185</v>
      </c>
      <c r="I106" s="60">
        <f>C96*E91/100</f>
        <v>-462.3935094060094</v>
      </c>
      <c r="J106" s="60">
        <f>(M91-G91)-(L96-F96)-(N101-D101)-(F105+F106)</f>
        <v>-699.85635302716867</v>
      </c>
      <c r="K106" s="136">
        <f>(I106+J106)/K101*100</f>
        <v>-5.5195115096385541</v>
      </c>
      <c r="L106" s="150">
        <f>L101/K101*100</f>
        <v>60.681906357548421</v>
      </c>
      <c r="O106" s="85"/>
    </row>
    <row r="108" spans="1:20" ht="75">
      <c r="A108" s="79" t="s">
        <v>1348</v>
      </c>
      <c r="C108" s="137" t="s">
        <v>1349</v>
      </c>
      <c r="D108" s="137" t="s">
        <v>1459</v>
      </c>
      <c r="E108" s="137" t="s">
        <v>1462</v>
      </c>
      <c r="F108" s="137" t="s">
        <v>1076</v>
      </c>
      <c r="G108" s="137" t="s">
        <v>1073</v>
      </c>
      <c r="H108" s="137"/>
      <c r="I108" s="175" t="s">
        <v>1460</v>
      </c>
      <c r="J108" s="175" t="s">
        <v>1461</v>
      </c>
      <c r="K108" s="137"/>
    </row>
    <row r="109" spans="1:20">
      <c r="B109" s="60">
        <v>2019</v>
      </c>
      <c r="C109" s="85">
        <f>B12</f>
        <v>36.4</v>
      </c>
      <c r="D109" s="60">
        <f>2*(_xlfn.GAMMA.INV(C109/100,0.5,1))^0.5</f>
        <v>0.66934561798180836</v>
      </c>
      <c r="E109" s="60">
        <f>INDEX(Data!AA:AA,MATCH(C1,Data!B:B,0))</f>
        <v>8.3776499999999903</v>
      </c>
      <c r="G109" s="60">
        <f>VLOOKUP('Working overview'!$B$1&amp;"Population",'Pre-Covid baseline data'!$A$2:$I$2090,7,FALSE)</f>
        <v>3996.7649999999999</v>
      </c>
      <c r="I109" s="92">
        <f>_xlfn.LOGNORM.DIST(1.9,LN($E109)  - 0.5  * ($D109^2),$D109,TRUE)*100</f>
        <v>2.9918684505175039</v>
      </c>
      <c r="J109" s="92">
        <f>_xlfn.LOGNORM.DIST(5.5,LN($E109)  - 0.5  * ($D109^2),$D109,TRUE)*100</f>
        <v>38.436755640872661</v>
      </c>
    </row>
    <row r="110" spans="1:20">
      <c r="B110" s="60">
        <v>2020</v>
      </c>
      <c r="C110" s="85">
        <f>C12</f>
        <v>36.476008813128992</v>
      </c>
      <c r="D110" s="60">
        <f>2*(_xlfn.GAMMA.INV(C110/100,0.5,1))^0.5</f>
        <v>0.67085289141042259</v>
      </c>
      <c r="E110" s="60">
        <f>E109*((F110/100+1)/(G110/G109))^0.87</f>
        <v>8.1559033093056978</v>
      </c>
      <c r="F110" s="85">
        <f>C5</f>
        <v>-3.2206649234367379</v>
      </c>
      <c r="G110" s="60">
        <f>VLOOKUP('Working overview'!$B$1&amp;"Population",'Pre-Covid baseline data'!$A$2:$I$2090,8,FALSE)</f>
        <v>3989.1669999999999</v>
      </c>
      <c r="I110" s="92">
        <f>_xlfn.LOGNORM.DIST(1.9,LN($E110)  - 0.5  * ($D110^2),$D110,TRUE)*100</f>
        <v>3.3158947452367462</v>
      </c>
      <c r="J110" s="92">
        <f>_xlfn.LOGNORM.DIST(5.5,LN($E110)  - 0.5  * ($D110^2),$D110,TRUE)*100</f>
        <v>40.05682472208332</v>
      </c>
    </row>
    <row r="111" spans="1:20">
      <c r="B111" s="60">
        <v>2021</v>
      </c>
      <c r="C111" s="85">
        <f>D12</f>
        <v>36.465373753198676</v>
      </c>
      <c r="D111" s="60">
        <f>2*(_xlfn.GAMMA.INV(C111/100,0.5,1))^0.5</f>
        <v>0.67064194974121094</v>
      </c>
      <c r="E111" s="60">
        <f>E110*((F111/100+1)/(G111/G110))^0.87</f>
        <v>8.7599512212119972</v>
      </c>
      <c r="F111" s="85">
        <f>D5</f>
        <v>8.3032376584848766</v>
      </c>
      <c r="G111" s="60">
        <f>VLOOKUP('Working overview'!$B$1&amp;"Population",'Pre-Covid baseline data'!$A$2:$I$2090,9,FALSE)</f>
        <v>3979.7649999999999</v>
      </c>
      <c r="I111" s="92">
        <f>_xlfn.LOGNORM.DIST(1.9,LN($E111)  - 0.5  * ($D111^2),$D111,TRUE)*100</f>
        <v>2.5972172829346158</v>
      </c>
      <c r="J111" s="92">
        <f>_xlfn.LOGNORM.DIST(5.5,LN($E111)  - 0.5  * ($D111^2),$D111,TRUE)*100</f>
        <v>35.990827788062155</v>
      </c>
    </row>
    <row r="114" spans="1:9">
      <c r="H114" s="137"/>
    </row>
    <row r="115" spans="1:9">
      <c r="A115" s="79" t="s">
        <v>1463</v>
      </c>
    </row>
    <row r="116" spans="1:9" ht="45">
      <c r="C116" s="137" t="s">
        <v>1464</v>
      </c>
      <c r="D116" s="137" t="s">
        <v>1465</v>
      </c>
      <c r="E116" s="137" t="s">
        <v>1470</v>
      </c>
      <c r="F116" s="137" t="s">
        <v>1467</v>
      </c>
      <c r="G116" s="137" t="s">
        <v>1468</v>
      </c>
      <c r="H116" s="137" t="s">
        <v>1469</v>
      </c>
      <c r="I116" s="137" t="s">
        <v>1466</v>
      </c>
    </row>
    <row r="117" spans="1:9">
      <c r="B117" s="60">
        <v>2019</v>
      </c>
      <c r="C117" s="60">
        <f>'Working overview'!C75</f>
        <v>0</v>
      </c>
      <c r="D117" s="60">
        <f>INDEX(Data!L:L,MATCH('Working scenario'!C1,Data!B:B,0))</f>
        <v>18497.181988355969</v>
      </c>
      <c r="E117" s="85">
        <f>B13</f>
        <v>11.078309428046964</v>
      </c>
      <c r="F117" s="60">
        <f>C117*D117/100/E117</f>
        <v>0</v>
      </c>
      <c r="G117" s="123">
        <f>((4586/4888)^(0.25))^(1/15)</f>
        <v>0.99893764740593061</v>
      </c>
      <c r="I117" s="85">
        <f>E117</f>
        <v>11.078309428046964</v>
      </c>
    </row>
    <row r="118" spans="1:9">
      <c r="A118" s="79"/>
      <c r="B118" s="60">
        <v>2020</v>
      </c>
      <c r="C118" s="60">
        <f>Scenarios!G43</f>
        <v>0</v>
      </c>
      <c r="D118" s="60">
        <f>D117</f>
        <v>18497.181988355969</v>
      </c>
      <c r="E118" s="85">
        <f>E117</f>
        <v>11.078309428046964</v>
      </c>
      <c r="F118" s="60">
        <f>C118*D118/100/E118</f>
        <v>0</v>
      </c>
      <c r="H118" s="148">
        <f>G117^(F117-F118)</f>
        <v>1</v>
      </c>
      <c r="I118" s="60">
        <f>C13*H118</f>
        <v>10.702154285048717</v>
      </c>
    </row>
    <row r="119" spans="1:9">
      <c r="B119" s="79">
        <v>2021</v>
      </c>
      <c r="C119" s="60">
        <f>Scenarios!H43</f>
        <v>0</v>
      </c>
      <c r="D119" s="60">
        <f>D118</f>
        <v>18497.181988355969</v>
      </c>
      <c r="E119" s="85">
        <f>E118</f>
        <v>11.078309428046964</v>
      </c>
      <c r="F119" s="60">
        <f>C119*D119/100/E119</f>
        <v>0</v>
      </c>
      <c r="H119" s="148">
        <f>H118*G117^(F118-F119)</f>
        <v>1</v>
      </c>
      <c r="I119" s="60">
        <f>I118*D13/C13*H119</f>
        <v>11.569850033863505</v>
      </c>
    </row>
  </sheetData>
  <sheetProtection sheet="1" objects="1" scenarios="1"/>
  <mergeCells count="5">
    <mergeCell ref="C57:D57"/>
    <mergeCell ref="E57:F57"/>
    <mergeCell ref="G57:H57"/>
    <mergeCell ref="M57:N57"/>
    <mergeCell ref="F1:J1"/>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O217"/>
  <sheetViews>
    <sheetView workbookViewId="0">
      <selection activeCell="L1" sqref="L1"/>
    </sheetView>
  </sheetViews>
  <sheetFormatPr defaultColWidth="8.7109375" defaultRowHeight="15"/>
  <cols>
    <col min="1" max="1" width="9.42578125" style="8" bestFit="1" customWidth="1"/>
    <col min="2" max="8" width="8.7109375" style="8"/>
    <col min="9" max="9" width="22.28515625" style="8" customWidth="1"/>
    <col min="10" max="12" width="8.7109375" style="19"/>
    <col min="13" max="16384" width="8.7109375" style="8"/>
  </cols>
  <sheetData>
    <row r="1" spans="1:15">
      <c r="A1" s="33" t="s">
        <v>1009</v>
      </c>
      <c r="B1" s="19" t="s">
        <v>1557</v>
      </c>
      <c r="C1" s="19" t="s">
        <v>1558</v>
      </c>
      <c r="D1" s="31" t="s">
        <v>58</v>
      </c>
      <c r="E1" s="19" t="s">
        <v>1559</v>
      </c>
      <c r="G1" s="37" t="s">
        <v>1018</v>
      </c>
      <c r="I1" s="33" t="s">
        <v>1010</v>
      </c>
      <c r="J1" s="216" t="s">
        <v>513</v>
      </c>
      <c r="K1" s="216" t="s">
        <v>514</v>
      </c>
      <c r="L1" s="217" t="s">
        <v>1562</v>
      </c>
      <c r="O1" s="37" t="s">
        <v>756</v>
      </c>
    </row>
    <row r="2" spans="1:15">
      <c r="A2" s="34">
        <v>44053</v>
      </c>
      <c r="B2" s="19" t="s">
        <v>762</v>
      </c>
      <c r="C2" s="19" t="s">
        <v>0</v>
      </c>
      <c r="D2" s="8" t="str">
        <f>VLOOKUP(B2,'Code matching'!F1:G251,2,FALSE)</f>
        <v>AFG</v>
      </c>
      <c r="E2" s="19">
        <v>37054</v>
      </c>
      <c r="J2" s="216" t="s">
        <v>83</v>
      </c>
      <c r="K2" s="216" t="s">
        <v>84</v>
      </c>
      <c r="L2" s="218">
        <v>171</v>
      </c>
    </row>
    <row r="3" spans="1:15">
      <c r="B3" s="19" t="s">
        <v>763</v>
      </c>
      <c r="C3" s="19" t="s">
        <v>65</v>
      </c>
      <c r="D3" s="8" t="str">
        <f>VLOOKUP(B3,'Code matching'!F2:G252,2,FALSE)</f>
        <v>ALB</v>
      </c>
      <c r="E3" s="19">
        <v>6411</v>
      </c>
      <c r="J3" s="216" t="s">
        <v>0</v>
      </c>
      <c r="K3" s="216" t="s">
        <v>62</v>
      </c>
      <c r="L3" s="218">
        <v>36896</v>
      </c>
    </row>
    <row r="4" spans="1:15">
      <c r="B4" s="19" t="s">
        <v>764</v>
      </c>
      <c r="C4" s="19" t="s">
        <v>67</v>
      </c>
      <c r="D4" s="8" t="str">
        <f>VLOOKUP(B4,'Code matching'!F3:G253,2,FALSE)</f>
        <v>DZA</v>
      </c>
      <c r="E4" s="19">
        <v>35214</v>
      </c>
      <c r="J4" s="216" t="s">
        <v>72</v>
      </c>
      <c r="K4" s="216" t="s">
        <v>73</v>
      </c>
      <c r="L4" s="218">
        <v>1344</v>
      </c>
    </row>
    <row r="5" spans="1:15">
      <c r="B5" s="19" t="s">
        <v>766</v>
      </c>
      <c r="C5" s="19" t="s">
        <v>70</v>
      </c>
      <c r="D5" s="8" t="str">
        <f>VLOOKUP(B5,'Code matching'!F4:G254,2,FALSE)</f>
        <v>AND</v>
      </c>
      <c r="E5" s="19">
        <v>956</v>
      </c>
      <c r="J5" s="216" t="s">
        <v>74</v>
      </c>
      <c r="K5" s="216" t="s">
        <v>75</v>
      </c>
      <c r="L5" s="218">
        <v>3</v>
      </c>
    </row>
    <row r="6" spans="1:15">
      <c r="B6" s="19" t="s">
        <v>767</v>
      </c>
      <c r="C6" s="19" t="s">
        <v>72</v>
      </c>
      <c r="D6" s="8" t="str">
        <f>VLOOKUP(B6,'Code matching'!F5:G255,2,FALSE)</f>
        <v>AGO</v>
      </c>
      <c r="E6" s="19">
        <v>1672</v>
      </c>
      <c r="J6" s="216" t="s">
        <v>65</v>
      </c>
      <c r="K6" s="216" t="s">
        <v>66</v>
      </c>
      <c r="L6" s="218">
        <v>5889</v>
      </c>
    </row>
    <row r="7" spans="1:15">
      <c r="B7" s="19" t="s">
        <v>768</v>
      </c>
      <c r="C7" s="19" t="s">
        <v>74</v>
      </c>
      <c r="D7" s="8" t="str">
        <f>VLOOKUP(B7,'Code matching'!F6:G256,2,FALSE)</f>
        <v>AIA</v>
      </c>
      <c r="E7" s="19">
        <v>3</v>
      </c>
      <c r="J7" s="216" t="s">
        <v>70</v>
      </c>
      <c r="K7" s="216" t="s">
        <v>71</v>
      </c>
      <c r="L7" s="218">
        <v>939</v>
      </c>
    </row>
    <row r="8" spans="1:15">
      <c r="B8" s="19" t="s">
        <v>770</v>
      </c>
      <c r="C8" s="19" t="s">
        <v>78</v>
      </c>
      <c r="D8" s="8" t="str">
        <f>VLOOKUP(B8,'Code matching'!F7:G257,2,FALSE)</f>
        <v>ATG</v>
      </c>
      <c r="E8" s="19">
        <v>92</v>
      </c>
      <c r="J8" s="216" t="s">
        <v>475</v>
      </c>
      <c r="K8" s="216" t="s">
        <v>476</v>
      </c>
      <c r="L8" s="218">
        <v>61860</v>
      </c>
    </row>
    <row r="9" spans="1:15">
      <c r="B9" s="19" t="s">
        <v>771</v>
      </c>
      <c r="C9" s="19" t="s">
        <v>80</v>
      </c>
      <c r="D9" s="8" t="str">
        <f>VLOOKUP(B9,'Code matching'!F8:G258,2,FALSE)</f>
        <v>ARG</v>
      </c>
      <c r="E9" s="19">
        <v>241811</v>
      </c>
      <c r="J9" s="216" t="s">
        <v>80</v>
      </c>
      <c r="K9" s="216" t="s">
        <v>81</v>
      </c>
      <c r="L9" s="218">
        <v>213522</v>
      </c>
    </row>
    <row r="10" spans="1:15">
      <c r="B10" s="19" t="s">
        <v>772</v>
      </c>
      <c r="C10" s="19" t="s">
        <v>2</v>
      </c>
      <c r="D10" s="8" t="str">
        <f>VLOOKUP(B10,'Code matching'!F9:G259,2,FALSE)</f>
        <v>ARM</v>
      </c>
      <c r="E10" s="19">
        <v>40433</v>
      </c>
      <c r="J10" s="216" t="s">
        <v>3</v>
      </c>
      <c r="K10" s="216" t="s">
        <v>85</v>
      </c>
      <c r="L10" s="218">
        <v>19444</v>
      </c>
    </row>
    <row r="11" spans="1:15">
      <c r="B11" s="19" t="s">
        <v>773</v>
      </c>
      <c r="C11" s="19" t="s">
        <v>83</v>
      </c>
      <c r="D11" s="8" t="str">
        <f>VLOOKUP(B11,'Code matching'!F10:G260,2,FALSE)</f>
        <v>ABW</v>
      </c>
      <c r="E11" s="19">
        <v>263</v>
      </c>
      <c r="J11" s="216" t="s">
        <v>86</v>
      </c>
      <c r="K11" s="216" t="s">
        <v>87</v>
      </c>
      <c r="L11" s="218">
        <v>21575</v>
      </c>
    </row>
    <row r="12" spans="1:15">
      <c r="B12" s="19" t="s">
        <v>774</v>
      </c>
      <c r="C12" s="19" t="s">
        <v>3</v>
      </c>
      <c r="D12" s="8" t="str">
        <f>VLOOKUP(B12,'Code matching'!F11:G261,2,FALSE)</f>
        <v>AUS</v>
      </c>
      <c r="E12" s="19">
        <v>21084</v>
      </c>
      <c r="J12" s="216" t="s">
        <v>4</v>
      </c>
      <c r="K12" s="216" t="s">
        <v>88</v>
      </c>
      <c r="L12" s="218">
        <v>33103</v>
      </c>
    </row>
    <row r="13" spans="1:15">
      <c r="B13" s="19" t="s">
        <v>775</v>
      </c>
      <c r="C13" s="19" t="s">
        <v>86</v>
      </c>
      <c r="D13" s="8" t="str">
        <f>VLOOKUP(B13,'Code matching'!F12:G262,2,FALSE)</f>
        <v>AUT</v>
      </c>
      <c r="E13" s="19">
        <v>22011</v>
      </c>
      <c r="J13" s="216" t="s">
        <v>128</v>
      </c>
      <c r="K13" s="216" t="s">
        <v>129</v>
      </c>
      <c r="L13" s="218">
        <v>400</v>
      </c>
    </row>
    <row r="14" spans="1:15">
      <c r="B14" s="19" t="s">
        <v>776</v>
      </c>
      <c r="C14" s="19" t="s">
        <v>4</v>
      </c>
      <c r="D14" s="8" t="str">
        <f>VLOOKUP(B14,'Code matching'!F13:G263,2,FALSE)</f>
        <v>AZE</v>
      </c>
      <c r="E14" s="19">
        <v>33568</v>
      </c>
      <c r="J14" s="216" t="s">
        <v>98</v>
      </c>
      <c r="K14" s="216" t="s">
        <v>99</v>
      </c>
      <c r="L14" s="218">
        <v>71065</v>
      </c>
    </row>
    <row r="15" spans="1:15">
      <c r="B15" s="19" t="s">
        <v>777</v>
      </c>
      <c r="C15" s="19" t="s">
        <v>89</v>
      </c>
      <c r="D15" s="8" t="str">
        <f>VLOOKUP(B15,'Code matching'!F14:G264,2,FALSE)</f>
        <v>BHS</v>
      </c>
      <c r="E15" s="19">
        <v>878</v>
      </c>
      <c r="J15" s="216" t="s">
        <v>102</v>
      </c>
      <c r="K15" s="216" t="s">
        <v>103</v>
      </c>
      <c r="L15" s="218">
        <v>1914</v>
      </c>
    </row>
    <row r="16" spans="1:15">
      <c r="B16" s="19" t="s">
        <v>778</v>
      </c>
      <c r="C16" s="19" t="s">
        <v>91</v>
      </c>
      <c r="D16" s="8" t="str">
        <f>VLOOKUP(B16,'Code matching'!F15:G265,2,FALSE)</f>
        <v>BHR</v>
      </c>
      <c r="E16" s="19">
        <v>44011</v>
      </c>
      <c r="J16" s="216" t="s">
        <v>126</v>
      </c>
      <c r="K16" s="216" t="s">
        <v>127</v>
      </c>
      <c r="L16" s="218">
        <v>1158</v>
      </c>
    </row>
    <row r="17" spans="2:12">
      <c r="B17" s="19" t="s">
        <v>779</v>
      </c>
      <c r="C17" s="19" t="s">
        <v>5</v>
      </c>
      <c r="D17" s="8" t="str">
        <f>VLOOKUP(B17,'Code matching'!F16:G266,2,FALSE)</f>
        <v>BGD</v>
      </c>
      <c r="E17" s="19">
        <v>257600</v>
      </c>
      <c r="J17" s="216" t="s">
        <v>5</v>
      </c>
      <c r="K17" s="216" t="s">
        <v>93</v>
      </c>
      <c r="L17" s="218">
        <v>246674</v>
      </c>
    </row>
    <row r="18" spans="2:12">
      <c r="B18" s="19" t="s">
        <v>780</v>
      </c>
      <c r="C18" s="19" t="s">
        <v>94</v>
      </c>
      <c r="D18" s="8" t="str">
        <f>VLOOKUP(B18,'Code matching'!F17:G267,2,FALSE)</f>
        <v>BRB</v>
      </c>
      <c r="E18" s="19">
        <v>142</v>
      </c>
      <c r="J18" s="216" t="s">
        <v>124</v>
      </c>
      <c r="K18" s="216" t="s">
        <v>125</v>
      </c>
      <c r="L18" s="218">
        <v>12414</v>
      </c>
    </row>
    <row r="19" spans="2:12">
      <c r="B19" s="19" t="s">
        <v>781</v>
      </c>
      <c r="C19" s="19" t="s">
        <v>96</v>
      </c>
      <c r="D19" s="8" t="str">
        <f>VLOOKUP(B19,'Code matching'!F18:G268,2,FALSE)</f>
        <v>BLR</v>
      </c>
      <c r="E19" s="19">
        <v>68850</v>
      </c>
      <c r="J19" s="216" t="s">
        <v>91</v>
      </c>
      <c r="K19" s="216" t="s">
        <v>92</v>
      </c>
      <c r="L19" s="218">
        <v>42514</v>
      </c>
    </row>
    <row r="20" spans="2:12">
      <c r="B20" s="19" t="s">
        <v>782</v>
      </c>
      <c r="C20" s="19" t="s">
        <v>98</v>
      </c>
      <c r="D20" s="8" t="str">
        <f>VLOOKUP(B20,'Code matching'!F19:G269,2,FALSE)</f>
        <v>BEL</v>
      </c>
      <c r="E20" s="19">
        <v>74059</v>
      </c>
      <c r="J20" s="216" t="s">
        <v>111</v>
      </c>
      <c r="K20" s="216" t="s">
        <v>112</v>
      </c>
      <c r="L20" s="218">
        <v>13146</v>
      </c>
    </row>
    <row r="21" spans="2:12">
      <c r="B21" s="19" t="s">
        <v>783</v>
      </c>
      <c r="C21" s="19" t="s">
        <v>100</v>
      </c>
      <c r="D21" s="8" t="str">
        <f>VLOOKUP(B21,'Code matching'!F20:G270,2,FALSE)</f>
        <v>BLZ</v>
      </c>
      <c r="E21" s="19">
        <v>153</v>
      </c>
      <c r="J21" s="216" t="s">
        <v>96</v>
      </c>
      <c r="K21" s="216" t="s">
        <v>97</v>
      </c>
      <c r="L21" s="218">
        <v>68376</v>
      </c>
    </row>
    <row r="22" spans="2:12">
      <c r="B22" s="19" t="s">
        <v>784</v>
      </c>
      <c r="C22" s="19" t="s">
        <v>102</v>
      </c>
      <c r="D22" s="8" t="str">
        <f>VLOOKUP(B22,'Code matching'!F21:G271,2,FALSE)</f>
        <v>BEN</v>
      </c>
      <c r="E22" s="19">
        <v>1936</v>
      </c>
      <c r="J22" s="216" t="s">
        <v>100</v>
      </c>
      <c r="K22" s="216" t="s">
        <v>101</v>
      </c>
      <c r="L22" s="218">
        <v>86</v>
      </c>
    </row>
    <row r="23" spans="2:12">
      <c r="B23" s="19" t="s">
        <v>785</v>
      </c>
      <c r="C23" s="19" t="s">
        <v>104</v>
      </c>
      <c r="D23" s="8" t="str">
        <f>VLOOKUP(B23,'Code matching'!F22:G272,2,FALSE)</f>
        <v>BMU</v>
      </c>
      <c r="E23" s="19">
        <v>158</v>
      </c>
      <c r="J23" s="216" t="s">
        <v>104</v>
      </c>
      <c r="K23" s="216" t="s">
        <v>105</v>
      </c>
      <c r="L23" s="218">
        <v>157</v>
      </c>
    </row>
    <row r="24" spans="2:12">
      <c r="B24" s="19" t="s">
        <v>786</v>
      </c>
      <c r="C24" s="19" t="s">
        <v>6</v>
      </c>
      <c r="D24" s="8" t="str">
        <f>VLOOKUP(B24,'Code matching'!F23:G273,2,FALSE)</f>
        <v>BTN</v>
      </c>
      <c r="E24" s="19">
        <v>110</v>
      </c>
      <c r="J24" s="216" t="s">
        <v>646</v>
      </c>
      <c r="K24" s="216" t="s">
        <v>108</v>
      </c>
      <c r="L24" s="218">
        <v>85141</v>
      </c>
    </row>
    <row r="25" spans="2:12">
      <c r="B25" s="19" t="s">
        <v>787</v>
      </c>
      <c r="C25" s="19" t="s">
        <v>107</v>
      </c>
      <c r="D25" s="8" t="str">
        <f>VLOOKUP(B25,'Code matching'!F24:G274,2,FALSE)</f>
        <v>BOL</v>
      </c>
      <c r="E25" s="19">
        <v>89055</v>
      </c>
      <c r="J25" s="216" t="s">
        <v>117</v>
      </c>
      <c r="K25" s="216" t="s">
        <v>118</v>
      </c>
      <c r="L25" s="218">
        <v>2859073</v>
      </c>
    </row>
    <row r="26" spans="2:12">
      <c r="B26" s="19" t="s">
        <v>788</v>
      </c>
      <c r="C26" s="19" t="s">
        <v>109</v>
      </c>
      <c r="D26" s="8" t="str">
        <f>VLOOKUP(B26,'Code matching'!F25:G275,2,FALSE)</f>
        <v>BES</v>
      </c>
      <c r="E26" s="19">
        <v>13</v>
      </c>
      <c r="J26" s="216" t="s">
        <v>94</v>
      </c>
      <c r="K26" s="216" t="s">
        <v>95</v>
      </c>
      <c r="L26" s="218">
        <v>133</v>
      </c>
    </row>
    <row r="27" spans="2:12">
      <c r="B27" s="19" t="s">
        <v>789</v>
      </c>
      <c r="C27" s="19" t="s">
        <v>111</v>
      </c>
      <c r="D27" s="8" t="str">
        <f>VLOOKUP(B27,'Code matching'!F26:G276,2,FALSE)</f>
        <v>BIH</v>
      </c>
      <c r="E27" s="19">
        <v>14325</v>
      </c>
      <c r="J27" s="216" t="s">
        <v>647</v>
      </c>
      <c r="K27" s="216" t="s">
        <v>123</v>
      </c>
      <c r="L27" s="218">
        <v>141</v>
      </c>
    </row>
    <row r="28" spans="2:12">
      <c r="B28" s="19" t="s">
        <v>790</v>
      </c>
      <c r="C28" s="19" t="s">
        <v>113</v>
      </c>
      <c r="D28" s="8" t="str">
        <f>VLOOKUP(B28,'Code matching'!F27:G277,2,FALSE)</f>
        <v>BWA</v>
      </c>
      <c r="E28" s="19">
        <v>804</v>
      </c>
      <c r="J28" s="216" t="s">
        <v>6</v>
      </c>
      <c r="K28" s="216" t="s">
        <v>106</v>
      </c>
      <c r="L28" s="218">
        <v>105</v>
      </c>
    </row>
    <row r="29" spans="2:12">
      <c r="B29" s="19" t="s">
        <v>792</v>
      </c>
      <c r="C29" s="19" t="s">
        <v>117</v>
      </c>
      <c r="D29" s="8" t="str">
        <f>VLOOKUP(B29,'Code matching'!F28:G278,2,FALSE)</f>
        <v>BRA</v>
      </c>
      <c r="E29" s="19">
        <v>3012412</v>
      </c>
      <c r="J29" s="216" t="s">
        <v>113</v>
      </c>
      <c r="K29" s="216" t="s">
        <v>114</v>
      </c>
      <c r="L29" s="218">
        <v>804</v>
      </c>
    </row>
    <row r="30" spans="2:12">
      <c r="B30" s="19" t="s">
        <v>1001</v>
      </c>
      <c r="C30" s="19" t="s">
        <v>121</v>
      </c>
      <c r="D30" s="8" t="str">
        <f>VLOOKUP(B30,'Code matching'!F29:G279,2,FALSE)</f>
        <v>VGB</v>
      </c>
      <c r="E30" s="19">
        <v>9</v>
      </c>
      <c r="J30" s="216" t="s">
        <v>139</v>
      </c>
      <c r="K30" s="216" t="s">
        <v>140</v>
      </c>
      <c r="L30" s="218">
        <v>4618</v>
      </c>
    </row>
    <row r="31" spans="2:12">
      <c r="B31" s="19" t="s">
        <v>794</v>
      </c>
      <c r="C31" s="19" t="s">
        <v>7</v>
      </c>
      <c r="D31" s="8" t="str">
        <f>VLOOKUP(B31,'Code matching'!F30:G280,2,FALSE)</f>
        <v>BRN</v>
      </c>
      <c r="E31" s="19">
        <v>142</v>
      </c>
      <c r="J31" s="216" t="s">
        <v>135</v>
      </c>
      <c r="K31" s="216" t="s">
        <v>136</v>
      </c>
      <c r="L31" s="218">
        <v>118172</v>
      </c>
    </row>
    <row r="32" spans="2:12">
      <c r="B32" s="19" t="s">
        <v>795</v>
      </c>
      <c r="C32" s="19" t="s">
        <v>124</v>
      </c>
      <c r="D32" s="8" t="str">
        <f>VLOOKUP(B32,'Code matching'!F31:G281,2,FALSE)</f>
        <v>BGR</v>
      </c>
      <c r="E32" s="19">
        <v>13396</v>
      </c>
      <c r="J32" s="216" t="s">
        <v>450</v>
      </c>
      <c r="K32" s="216" t="s">
        <v>451</v>
      </c>
      <c r="L32" s="218">
        <v>35838</v>
      </c>
    </row>
    <row r="33" spans="2:12">
      <c r="B33" s="19" t="s">
        <v>796</v>
      </c>
      <c r="C33" s="19" t="s">
        <v>126</v>
      </c>
      <c r="D33" s="8" t="str">
        <f>VLOOKUP(B33,'Code matching'!F32:G282,2,FALSE)</f>
        <v>BFA</v>
      </c>
      <c r="E33" s="19">
        <v>1180</v>
      </c>
      <c r="J33" s="216" t="s">
        <v>143</v>
      </c>
      <c r="K33" s="216" t="s">
        <v>144</v>
      </c>
      <c r="L33" s="218">
        <v>364723</v>
      </c>
    </row>
    <row r="34" spans="2:12">
      <c r="B34" s="19" t="s">
        <v>797</v>
      </c>
      <c r="C34" s="19" t="s">
        <v>128</v>
      </c>
      <c r="D34" s="8" t="str">
        <f>VLOOKUP(B34,'Code matching'!F33:G282,2,FALSE)</f>
        <v>BDI</v>
      </c>
      <c r="E34" s="19">
        <v>408</v>
      </c>
      <c r="J34" s="216" t="s">
        <v>9</v>
      </c>
      <c r="K34" s="216" t="s">
        <v>145</v>
      </c>
      <c r="L34" s="218">
        <v>88328</v>
      </c>
    </row>
    <row r="35" spans="2:12">
      <c r="B35" s="19" t="s">
        <v>798</v>
      </c>
      <c r="C35" s="19" t="s">
        <v>130</v>
      </c>
      <c r="D35" s="8" t="str">
        <f>VLOOKUP(B35,'Code matching'!F34:G283,2,FALSE)</f>
        <v>CPV</v>
      </c>
      <c r="E35" s="19">
        <v>2858</v>
      </c>
      <c r="J35" s="216" t="s">
        <v>648</v>
      </c>
      <c r="K35" s="216" t="s">
        <v>164</v>
      </c>
      <c r="L35" s="218">
        <v>16349</v>
      </c>
    </row>
    <row r="36" spans="2:12">
      <c r="B36" s="19" t="s">
        <v>799</v>
      </c>
      <c r="C36" s="19" t="s">
        <v>8</v>
      </c>
      <c r="D36" s="8" t="str">
        <f>VLOOKUP(B36,'Code matching'!F35:G284,2,FALSE)</f>
        <v>KHM</v>
      </c>
      <c r="E36" s="19">
        <v>251</v>
      </c>
      <c r="J36" s="216" t="s">
        <v>133</v>
      </c>
      <c r="K36" s="216" t="s">
        <v>134</v>
      </c>
      <c r="L36" s="218">
        <v>17718</v>
      </c>
    </row>
    <row r="37" spans="2:12">
      <c r="B37" s="19" t="s">
        <v>800</v>
      </c>
      <c r="C37" s="19" t="s">
        <v>133</v>
      </c>
      <c r="D37" s="8" t="str">
        <f>VLOOKUP(B37,'Code matching'!F36:G285,2,FALSE)</f>
        <v>CMR</v>
      </c>
      <c r="E37" s="19">
        <v>18042</v>
      </c>
      <c r="J37" s="216" t="s">
        <v>649</v>
      </c>
      <c r="K37" s="216" t="s">
        <v>178</v>
      </c>
      <c r="L37" s="218">
        <v>9252</v>
      </c>
    </row>
    <row r="38" spans="2:12">
      <c r="B38" s="19" t="s">
        <v>801</v>
      </c>
      <c r="C38" s="19" t="s">
        <v>135</v>
      </c>
      <c r="D38" s="8" t="str">
        <f>VLOOKUP(B38,'Code matching'!F37:G286,2,FALSE)</f>
        <v>CAN</v>
      </c>
      <c r="E38" s="19">
        <v>119221</v>
      </c>
      <c r="J38" s="216" t="s">
        <v>158</v>
      </c>
      <c r="K38" s="216" t="s">
        <v>159</v>
      </c>
      <c r="L38" s="218">
        <v>3546</v>
      </c>
    </row>
    <row r="39" spans="2:12">
      <c r="B39" s="19" t="s">
        <v>802</v>
      </c>
      <c r="C39" s="19" t="s">
        <v>137</v>
      </c>
      <c r="D39" s="8" t="str">
        <f>VLOOKUP(B39,'Code matching'!F38:G287,2,FALSE)</f>
        <v>CYM</v>
      </c>
      <c r="E39" s="19">
        <v>203</v>
      </c>
      <c r="J39" s="216" t="s">
        <v>154</v>
      </c>
      <c r="K39" s="216" t="s">
        <v>155</v>
      </c>
      <c r="L39" s="218">
        <v>345714</v>
      </c>
    </row>
    <row r="40" spans="2:12">
      <c r="B40" s="19" t="s">
        <v>803</v>
      </c>
      <c r="C40" s="19" t="s">
        <v>139</v>
      </c>
      <c r="D40" s="8" t="str">
        <f>VLOOKUP(B40,'Code matching'!F39:G288,2,FALSE)</f>
        <v>CAF</v>
      </c>
      <c r="E40" s="19">
        <v>4641</v>
      </c>
      <c r="J40" s="216" t="s">
        <v>650</v>
      </c>
      <c r="K40" s="216" t="s">
        <v>131</v>
      </c>
      <c r="L40" s="218">
        <v>2689</v>
      </c>
    </row>
    <row r="41" spans="2:12">
      <c r="B41" s="19" t="s">
        <v>804</v>
      </c>
      <c r="C41" s="19" t="s">
        <v>141</v>
      </c>
      <c r="D41" s="8" t="str">
        <f>VLOOKUP(B41,'Code matching'!F40:G289,2,FALSE)</f>
        <v>TCD</v>
      </c>
      <c r="E41" s="19">
        <v>944</v>
      </c>
      <c r="J41" s="216" t="s">
        <v>161</v>
      </c>
      <c r="K41" s="216" t="s">
        <v>162</v>
      </c>
      <c r="L41" s="218">
        <v>20417</v>
      </c>
    </row>
    <row r="42" spans="2:12">
      <c r="B42" s="19" t="s">
        <v>805</v>
      </c>
      <c r="C42" s="19" t="s">
        <v>143</v>
      </c>
      <c r="D42" s="8" t="str">
        <f>VLOOKUP(B42,'Code matching'!F41:G290,2,FALSE)</f>
        <v>CHL</v>
      </c>
      <c r="E42" s="19">
        <v>373056</v>
      </c>
      <c r="J42" s="216" t="s">
        <v>167</v>
      </c>
      <c r="K42" s="216" t="s">
        <v>168</v>
      </c>
      <c r="L42" s="218">
        <v>2726</v>
      </c>
    </row>
    <row r="43" spans="2:12">
      <c r="B43" s="19" t="s">
        <v>806</v>
      </c>
      <c r="C43" s="19" t="s">
        <v>9</v>
      </c>
      <c r="D43" s="8" t="str">
        <f>VLOOKUP(B43,'Code matching'!F42:G291,2,FALSE)</f>
        <v>CHN</v>
      </c>
      <c r="E43" s="19">
        <v>89270</v>
      </c>
      <c r="J43" s="216" t="s">
        <v>137</v>
      </c>
      <c r="K43" s="216" t="s">
        <v>138</v>
      </c>
      <c r="L43" s="218">
        <v>203</v>
      </c>
    </row>
    <row r="44" spans="2:12">
      <c r="B44" s="19" t="s">
        <v>809</v>
      </c>
      <c r="C44" s="19" t="s">
        <v>154</v>
      </c>
      <c r="D44" s="8" t="str">
        <f>VLOOKUP(B44,'Code matching'!F43:G292,2,FALSE)</f>
        <v>COL</v>
      </c>
      <c r="E44" s="19">
        <v>376870</v>
      </c>
      <c r="J44" s="216" t="s">
        <v>171</v>
      </c>
      <c r="K44" s="216" t="s">
        <v>172</v>
      </c>
      <c r="L44" s="218">
        <v>1180</v>
      </c>
    </row>
    <row r="45" spans="2:12">
      <c r="B45" s="19" t="s">
        <v>810</v>
      </c>
      <c r="C45" s="19" t="s">
        <v>156</v>
      </c>
      <c r="D45" s="8" t="str">
        <f>VLOOKUP(B45,'Code matching'!F44:G293,2,FALSE)</f>
        <v>COM</v>
      </c>
      <c r="E45" s="19">
        <v>399</v>
      </c>
      <c r="J45" s="216" t="s">
        <v>651</v>
      </c>
      <c r="K45" s="216" t="s">
        <v>174</v>
      </c>
      <c r="L45" s="218">
        <v>17529</v>
      </c>
    </row>
    <row r="46" spans="2:12">
      <c r="B46" s="19" t="s">
        <v>812</v>
      </c>
      <c r="C46" s="19" t="s">
        <v>158</v>
      </c>
      <c r="D46" s="8" t="str">
        <f>VLOOKUP(B46,'Code matching'!F45:G294,2,FALSE)</f>
        <v>COG</v>
      </c>
      <c r="E46" s="19">
        <v>3664</v>
      </c>
      <c r="J46" s="216" t="s">
        <v>222</v>
      </c>
      <c r="K46" s="216" t="s">
        <v>223</v>
      </c>
      <c r="L46" s="218">
        <v>213067</v>
      </c>
    </row>
    <row r="47" spans="2:12">
      <c r="B47" s="19" t="s">
        <v>814</v>
      </c>
      <c r="C47" s="19" t="s">
        <v>161</v>
      </c>
      <c r="D47" s="8" t="str">
        <f>VLOOKUP(B47,'Code matching'!F46:G295,2,FALSE)</f>
        <v>CRI</v>
      </c>
      <c r="E47" s="19">
        <v>22802</v>
      </c>
      <c r="J47" s="216" t="s">
        <v>181</v>
      </c>
      <c r="K47" s="216" t="s">
        <v>182</v>
      </c>
      <c r="L47" s="218">
        <v>5330</v>
      </c>
    </row>
    <row r="48" spans="2:12">
      <c r="B48" s="19" t="s">
        <v>820</v>
      </c>
      <c r="C48" s="19" t="s">
        <v>163</v>
      </c>
      <c r="D48" s="8" t="str">
        <f>VLOOKUP(B48,'Code matching'!F47:G296,2,FALSE)</f>
        <v>CIV</v>
      </c>
      <c r="E48" s="19">
        <v>16715</v>
      </c>
      <c r="J48" s="216" t="s">
        <v>183</v>
      </c>
      <c r="K48" s="216" t="s">
        <v>184</v>
      </c>
      <c r="L48" s="218">
        <v>18</v>
      </c>
    </row>
    <row r="49" spans="2:12">
      <c r="B49" s="19" t="s">
        <v>815</v>
      </c>
      <c r="C49" s="19" t="s">
        <v>165</v>
      </c>
      <c r="D49" s="8" t="str">
        <f>VLOOKUP(B49,'Code matching'!F48:G297,2,FALSE)</f>
        <v>HRV</v>
      </c>
      <c r="E49" s="19">
        <v>5604</v>
      </c>
      <c r="J49" s="216" t="s">
        <v>179</v>
      </c>
      <c r="K49" s="216" t="s">
        <v>180</v>
      </c>
      <c r="L49" s="218">
        <v>14185</v>
      </c>
    </row>
    <row r="50" spans="2:12">
      <c r="B50" s="19" t="s">
        <v>816</v>
      </c>
      <c r="C50" s="19" t="s">
        <v>167</v>
      </c>
      <c r="D50" s="8" t="str">
        <f>VLOOKUP(B50,'Code matching'!F49:G298,2,FALSE)</f>
        <v>CUB</v>
      </c>
      <c r="E50" s="19">
        <v>2953</v>
      </c>
      <c r="J50" s="216" t="s">
        <v>185</v>
      </c>
      <c r="K50" s="216" t="s">
        <v>186</v>
      </c>
      <c r="L50" s="218">
        <v>75660</v>
      </c>
    </row>
    <row r="51" spans="2:12">
      <c r="B51" s="19" t="s">
        <v>817</v>
      </c>
      <c r="C51" s="19" t="s">
        <v>169</v>
      </c>
      <c r="D51" s="8" t="str">
        <f>VLOOKUP(B51,'Code matching'!F50:G299,2,FALSE)</f>
        <v>CUW</v>
      </c>
      <c r="E51" s="19">
        <v>31</v>
      </c>
      <c r="J51" s="216" t="s">
        <v>67</v>
      </c>
      <c r="K51" s="216" t="s">
        <v>68</v>
      </c>
      <c r="L51" s="218">
        <v>33055</v>
      </c>
    </row>
    <row r="52" spans="2:12">
      <c r="B52" s="19" t="s">
        <v>818</v>
      </c>
      <c r="C52" s="19" t="s">
        <v>171</v>
      </c>
      <c r="D52" s="8" t="str">
        <f>VLOOKUP(B52,'Code matching'!F51:G300,2,FALSE)</f>
        <v>CYP</v>
      </c>
      <c r="E52" s="19">
        <v>1233</v>
      </c>
      <c r="J52" s="216" t="s">
        <v>187</v>
      </c>
      <c r="K52" s="216" t="s">
        <v>188</v>
      </c>
      <c r="L52" s="218">
        <v>88866</v>
      </c>
    </row>
    <row r="53" spans="2:12">
      <c r="B53" s="19" t="s">
        <v>819</v>
      </c>
      <c r="C53" s="19" t="s">
        <v>173</v>
      </c>
      <c r="D53" s="8" t="str">
        <f>VLOOKUP(B53,'Code matching'!F52:G301,2,FALSE)</f>
        <v>CZE</v>
      </c>
      <c r="E53" s="19">
        <v>18355</v>
      </c>
      <c r="J53" s="216" t="s">
        <v>189</v>
      </c>
      <c r="K53" s="216" t="s">
        <v>190</v>
      </c>
      <c r="L53" s="218">
        <v>94875</v>
      </c>
    </row>
    <row r="54" spans="2:12">
      <c r="B54" s="19" t="s">
        <v>811</v>
      </c>
      <c r="C54" s="19" t="s">
        <v>177</v>
      </c>
      <c r="D54" s="8" t="str">
        <f>VLOOKUP(B54,'Code matching'!F53:G302,2,FALSE)</f>
        <v>COD</v>
      </c>
      <c r="E54" s="19">
        <v>9453</v>
      </c>
      <c r="J54" s="216" t="s">
        <v>195</v>
      </c>
      <c r="K54" s="216" t="s">
        <v>196</v>
      </c>
      <c r="L54" s="218">
        <v>282</v>
      </c>
    </row>
    <row r="55" spans="2:12">
      <c r="B55" s="19" t="s">
        <v>821</v>
      </c>
      <c r="C55" s="19" t="s">
        <v>179</v>
      </c>
      <c r="D55" s="8" t="str">
        <f>VLOOKUP(B55,'Code matching'!F54:G303,2,FALSE)</f>
        <v>DNK</v>
      </c>
      <c r="E55" s="19">
        <v>14442</v>
      </c>
      <c r="J55" s="216" t="s">
        <v>437</v>
      </c>
      <c r="K55" s="216" t="s">
        <v>438</v>
      </c>
      <c r="L55" s="218">
        <v>305767</v>
      </c>
    </row>
    <row r="56" spans="2:12">
      <c r="B56" s="19" t="s">
        <v>822</v>
      </c>
      <c r="C56" s="19" t="s">
        <v>181</v>
      </c>
      <c r="D56" s="8" t="str">
        <f>VLOOKUP(B56,'Code matching'!F55:G304,2,FALSE)</f>
        <v>DJI</v>
      </c>
      <c r="E56" s="19">
        <v>5344</v>
      </c>
      <c r="J56" s="216" t="s">
        <v>197</v>
      </c>
      <c r="K56" s="216" t="s">
        <v>198</v>
      </c>
      <c r="L56" s="218">
        <v>2113</v>
      </c>
    </row>
    <row r="57" spans="2:12">
      <c r="B57" s="19" t="s">
        <v>823</v>
      </c>
      <c r="C57" s="19" t="s">
        <v>183</v>
      </c>
      <c r="D57" s="8" t="str">
        <f>VLOOKUP(B57,'Code matching'!F56:G305,2,FALSE)</f>
        <v>DMA</v>
      </c>
      <c r="E57" s="19">
        <v>18</v>
      </c>
      <c r="J57" s="216" t="s">
        <v>201</v>
      </c>
      <c r="K57" s="216" t="s">
        <v>202</v>
      </c>
      <c r="L57" s="218">
        <v>20336</v>
      </c>
    </row>
    <row r="58" spans="2:12">
      <c r="B58" s="19" t="s">
        <v>824</v>
      </c>
      <c r="C58" s="19" t="s">
        <v>185</v>
      </c>
      <c r="D58" s="8" t="str">
        <f>VLOOKUP(B58,'Code matching'!F57:G306,2,FALSE)</f>
        <v>DOM</v>
      </c>
      <c r="E58" s="19">
        <v>79732</v>
      </c>
      <c r="J58" s="216" t="s">
        <v>208</v>
      </c>
      <c r="K58" s="216" t="s">
        <v>209</v>
      </c>
      <c r="L58" s="218">
        <v>7512</v>
      </c>
    </row>
    <row r="59" spans="2:12">
      <c r="B59" s="19" t="s">
        <v>825</v>
      </c>
      <c r="C59" s="19" t="s">
        <v>187</v>
      </c>
      <c r="D59" s="8" t="str">
        <f>VLOOKUP(B59,'Code matching'!F58:G307,2,FALSE)</f>
        <v>ECU</v>
      </c>
      <c r="E59" s="19">
        <v>94459</v>
      </c>
      <c r="J59" s="216" t="s">
        <v>11</v>
      </c>
      <c r="K59" s="216" t="s">
        <v>207</v>
      </c>
      <c r="L59" s="218">
        <v>27</v>
      </c>
    </row>
    <row r="60" spans="2:12">
      <c r="B60" s="19" t="s">
        <v>826</v>
      </c>
      <c r="C60" s="19" t="s">
        <v>189</v>
      </c>
      <c r="D60" s="8" t="str">
        <f>VLOOKUP(B60,'Code matching'!F59:G308,2,FALSE)</f>
        <v>EGY</v>
      </c>
      <c r="E60" s="19">
        <v>95492</v>
      </c>
      <c r="J60" s="216" t="s">
        <v>1560</v>
      </c>
      <c r="K60" s="216" t="s">
        <v>204</v>
      </c>
      <c r="L60" s="218">
        <v>13</v>
      </c>
    </row>
    <row r="61" spans="2:12">
      <c r="B61" s="19" t="s">
        <v>827</v>
      </c>
      <c r="C61" s="19" t="s">
        <v>191</v>
      </c>
      <c r="D61" s="8" t="str">
        <f>VLOOKUP(B61,'Code matching'!F60:G309,2,FALSE)</f>
        <v>SLV</v>
      </c>
      <c r="E61" s="19">
        <v>20423</v>
      </c>
      <c r="J61" s="216" t="s">
        <v>210</v>
      </c>
      <c r="K61" s="216" t="s">
        <v>211</v>
      </c>
      <c r="L61" s="218">
        <v>194029</v>
      </c>
    </row>
    <row r="62" spans="2:12">
      <c r="B62" s="19" t="s">
        <v>828</v>
      </c>
      <c r="C62" s="19" t="s">
        <v>193</v>
      </c>
      <c r="D62" s="8" t="str">
        <f>VLOOKUP(B62,'Code matching'!F61:G310,2,FALSE)</f>
        <v>GNQ</v>
      </c>
      <c r="E62" s="19">
        <v>4821</v>
      </c>
      <c r="J62" s="216" t="s">
        <v>217</v>
      </c>
      <c r="K62" s="216" t="s">
        <v>218</v>
      </c>
      <c r="L62" s="218">
        <v>7787</v>
      </c>
    </row>
    <row r="63" spans="2:12">
      <c r="B63" s="19" t="s">
        <v>829</v>
      </c>
      <c r="C63" s="19" t="s">
        <v>195</v>
      </c>
      <c r="D63" s="8" t="str">
        <f>VLOOKUP(B63,'Code matching'!F62:G311,2,FALSE)</f>
        <v>ERI</v>
      </c>
      <c r="E63" s="19">
        <v>285</v>
      </c>
      <c r="J63" s="216" t="s">
        <v>652</v>
      </c>
      <c r="K63" s="216" t="s">
        <v>478</v>
      </c>
      <c r="L63" s="218">
        <v>307184</v>
      </c>
    </row>
    <row r="64" spans="2:12">
      <c r="B64" s="19" t="s">
        <v>830</v>
      </c>
      <c r="C64" s="19" t="s">
        <v>197</v>
      </c>
      <c r="D64" s="8" t="str">
        <f>VLOOKUP(B64,'Code matching'!F63:G312,2,FALSE)</f>
        <v>EST</v>
      </c>
      <c r="E64" s="19">
        <v>2152</v>
      </c>
      <c r="J64" s="216" t="s">
        <v>13</v>
      </c>
      <c r="K64" s="216" t="s">
        <v>221</v>
      </c>
      <c r="L64" s="218">
        <v>1206</v>
      </c>
    </row>
    <row r="65" spans="2:12">
      <c r="B65" s="19" t="s">
        <v>831</v>
      </c>
      <c r="C65" s="19" t="s">
        <v>199</v>
      </c>
      <c r="D65" s="8" t="str">
        <f>VLOOKUP(B65,'Code matching'!F64:G313,2,FALSE)</f>
        <v>SWZ</v>
      </c>
      <c r="E65" s="19">
        <v>3236</v>
      </c>
      <c r="J65" s="216" t="s">
        <v>224</v>
      </c>
      <c r="K65" s="216" t="s">
        <v>225</v>
      </c>
      <c r="L65" s="218">
        <v>39075</v>
      </c>
    </row>
    <row r="66" spans="2:12">
      <c r="B66" s="19" t="s">
        <v>832</v>
      </c>
      <c r="C66" s="19" t="s">
        <v>201</v>
      </c>
      <c r="D66" s="8" t="str">
        <f>VLOOKUP(B66,'Code matching'!F65:G314,2,FALSE)</f>
        <v>ETH</v>
      </c>
      <c r="E66" s="19">
        <v>22818</v>
      </c>
      <c r="J66" s="216" t="s">
        <v>226</v>
      </c>
      <c r="K66" s="216" t="s">
        <v>227</v>
      </c>
      <c r="L66" s="218">
        <v>189</v>
      </c>
    </row>
    <row r="67" spans="2:12">
      <c r="B67" s="19" t="s">
        <v>833</v>
      </c>
      <c r="C67" s="19" t="s">
        <v>203</v>
      </c>
      <c r="D67" s="8" t="str">
        <f>VLOOKUP(B67,'Code matching'!F66:G315,2,FALSE)</f>
        <v>FLK</v>
      </c>
      <c r="E67" s="19">
        <v>13</v>
      </c>
      <c r="J67" s="216" t="s">
        <v>241</v>
      </c>
      <c r="K67" s="216" t="s">
        <v>242</v>
      </c>
      <c r="L67" s="218">
        <v>7575</v>
      </c>
    </row>
    <row r="68" spans="2:12">
      <c r="B68" s="19" t="s">
        <v>834</v>
      </c>
      <c r="C68" s="19" t="s">
        <v>205</v>
      </c>
      <c r="D68" s="8" t="str">
        <f>VLOOKUP(B68,'Code matching'!F67:G316,2,FALSE)</f>
        <v>FRO</v>
      </c>
      <c r="E68" s="19">
        <v>291</v>
      </c>
      <c r="J68" s="216" t="s">
        <v>219</v>
      </c>
      <c r="K68" s="216" t="s">
        <v>220</v>
      </c>
      <c r="L68" s="218">
        <v>799</v>
      </c>
    </row>
    <row r="69" spans="2:12">
      <c r="B69" s="19" t="s">
        <v>835</v>
      </c>
      <c r="C69" s="19" t="s">
        <v>11</v>
      </c>
      <c r="D69" s="8" t="str">
        <f>VLOOKUP(B69,'Code matching'!F68:G317,2,FALSE)</f>
        <v>FJI</v>
      </c>
      <c r="E69" s="19">
        <v>27</v>
      </c>
      <c r="J69" s="216" t="s">
        <v>228</v>
      </c>
      <c r="K69" s="216" t="s">
        <v>229</v>
      </c>
      <c r="L69" s="218">
        <v>4973</v>
      </c>
    </row>
    <row r="70" spans="2:12">
      <c r="B70" s="19" t="s">
        <v>836</v>
      </c>
      <c r="C70" s="19" t="s">
        <v>208</v>
      </c>
      <c r="D70" s="8" t="str">
        <f>VLOOKUP(B70,'Code matching'!F69:G318,2,FALSE)</f>
        <v>FIN</v>
      </c>
      <c r="E70" s="19">
        <v>7584</v>
      </c>
      <c r="J70" s="216" t="s">
        <v>230</v>
      </c>
      <c r="K70" s="216" t="s">
        <v>231</v>
      </c>
      <c r="L70" s="218">
        <v>14</v>
      </c>
    </row>
    <row r="71" spans="2:12">
      <c r="B71" s="19" t="s">
        <v>837</v>
      </c>
      <c r="C71" s="19" t="s">
        <v>210</v>
      </c>
      <c r="D71" s="8" t="str">
        <f>VLOOKUP(B71,'Code matching'!F70:G319,2,FALSE)</f>
        <v>FRA</v>
      </c>
      <c r="E71" s="19">
        <v>185353</v>
      </c>
      <c r="J71" s="216" t="s">
        <v>237</v>
      </c>
      <c r="K71" s="216" t="s">
        <v>238</v>
      </c>
      <c r="L71" s="218">
        <v>53509</v>
      </c>
    </row>
    <row r="72" spans="2:12">
      <c r="B72" s="19" t="s">
        <v>838</v>
      </c>
      <c r="C72" s="19" t="s">
        <v>212</v>
      </c>
      <c r="D72" s="8" t="str">
        <f>VLOOKUP(B72,'Code matching'!F71:G320,2,FALSE)</f>
        <v>GUF</v>
      </c>
      <c r="E72" s="19">
        <v>8267</v>
      </c>
      <c r="J72" s="216" t="s">
        <v>14</v>
      </c>
      <c r="K72" s="216" t="s">
        <v>236</v>
      </c>
      <c r="L72" s="218">
        <v>397</v>
      </c>
    </row>
    <row r="73" spans="2:12">
      <c r="B73" s="19" t="s">
        <v>839</v>
      </c>
      <c r="C73" s="19" t="s">
        <v>12</v>
      </c>
      <c r="D73" s="8" t="str">
        <f>VLOOKUP(B73,'Code matching'!F72:G321,2,FALSE)</f>
        <v>PYF</v>
      </c>
      <c r="E73" s="19">
        <v>69</v>
      </c>
      <c r="J73" s="216" t="s">
        <v>245</v>
      </c>
      <c r="K73" s="216" t="s">
        <v>246</v>
      </c>
      <c r="L73" s="218">
        <v>509</v>
      </c>
    </row>
    <row r="74" spans="2:12">
      <c r="B74" s="19" t="s">
        <v>841</v>
      </c>
      <c r="C74" s="19" t="s">
        <v>217</v>
      </c>
      <c r="D74" s="8" t="str">
        <f>VLOOKUP(B74,'Code matching'!F73:G322,2,FALSE)</f>
        <v>GAB</v>
      </c>
      <c r="E74" s="19">
        <v>7923</v>
      </c>
      <c r="J74" s="216" t="s">
        <v>653</v>
      </c>
      <c r="K74" s="216" t="s">
        <v>147</v>
      </c>
      <c r="L74" s="218">
        <v>3754</v>
      </c>
    </row>
    <row r="75" spans="2:12">
      <c r="B75" s="19" t="s">
        <v>842</v>
      </c>
      <c r="C75" s="19" t="s">
        <v>219</v>
      </c>
      <c r="D75" s="8" t="str">
        <f>VLOOKUP(B75,'Code matching'!F74:G323,2,FALSE)</f>
        <v>GMB</v>
      </c>
      <c r="E75" s="19">
        <v>1235</v>
      </c>
      <c r="J75" s="216" t="s">
        <v>253</v>
      </c>
      <c r="K75" s="216" t="s">
        <v>254</v>
      </c>
      <c r="L75" s="218">
        <v>45098</v>
      </c>
    </row>
    <row r="76" spans="2:12">
      <c r="B76" s="19" t="s">
        <v>843</v>
      </c>
      <c r="C76" s="19" t="s">
        <v>13</v>
      </c>
      <c r="D76" s="8" t="str">
        <f>VLOOKUP(B76,'Code matching'!F75:G324,2,FALSE)</f>
        <v>GEO</v>
      </c>
      <c r="E76" s="19">
        <v>1250</v>
      </c>
      <c r="J76" s="216" t="s">
        <v>165</v>
      </c>
      <c r="K76" s="216" t="s">
        <v>166</v>
      </c>
      <c r="L76" s="218">
        <v>5376</v>
      </c>
    </row>
    <row r="77" spans="2:12">
      <c r="B77" s="19" t="s">
        <v>844</v>
      </c>
      <c r="C77" s="19" t="s">
        <v>222</v>
      </c>
      <c r="D77" s="8" t="str">
        <f>VLOOKUP(B77,'Code matching'!F76:G325,2,FALSE)</f>
        <v>DEU</v>
      </c>
      <c r="E77" s="19">
        <v>216327</v>
      </c>
      <c r="J77" s="216" t="s">
        <v>247</v>
      </c>
      <c r="K77" s="216" t="s">
        <v>248</v>
      </c>
      <c r="L77" s="218">
        <v>7544</v>
      </c>
    </row>
    <row r="78" spans="2:12">
      <c r="B78" s="19" t="s">
        <v>845</v>
      </c>
      <c r="C78" s="19" t="s">
        <v>224</v>
      </c>
      <c r="D78" s="8" t="str">
        <f>VLOOKUP(B78,'Code matching'!F77:G326,2,FALSE)</f>
        <v>GHA</v>
      </c>
      <c r="E78" s="19">
        <v>41003</v>
      </c>
      <c r="J78" s="216" t="s">
        <v>255</v>
      </c>
      <c r="K78" s="216" t="s">
        <v>256</v>
      </c>
      <c r="L78" s="218">
        <v>4564</v>
      </c>
    </row>
    <row r="79" spans="2:12">
      <c r="B79" s="19" t="s">
        <v>846</v>
      </c>
      <c r="C79" s="19" t="s">
        <v>226</v>
      </c>
      <c r="D79" s="8" t="str">
        <f>VLOOKUP(B79,'Code matching'!F78:G327,2,FALSE)</f>
        <v>GIB</v>
      </c>
      <c r="E79" s="19">
        <v>197</v>
      </c>
      <c r="J79" s="216" t="s">
        <v>17</v>
      </c>
      <c r="K79" s="216" t="s">
        <v>260</v>
      </c>
      <c r="L79" s="218">
        <v>116871</v>
      </c>
    </row>
    <row r="80" spans="2:12">
      <c r="B80" s="19" t="s">
        <v>847</v>
      </c>
      <c r="C80" s="19" t="s">
        <v>228</v>
      </c>
      <c r="D80" s="8" t="str">
        <f>VLOOKUP(B80,'Code matching'!F79:G328,2,FALSE)</f>
        <v>GRC</v>
      </c>
      <c r="E80" s="19">
        <v>5623</v>
      </c>
      <c r="J80" s="216" t="s">
        <v>16</v>
      </c>
      <c r="K80" s="216" t="s">
        <v>259</v>
      </c>
      <c r="L80" s="218">
        <v>1964536</v>
      </c>
    </row>
    <row r="81" spans="2:12">
      <c r="B81" s="19" t="s">
        <v>848</v>
      </c>
      <c r="C81" s="19" t="s">
        <v>230</v>
      </c>
      <c r="D81" s="8" t="str">
        <f>VLOOKUP(B81,'Code matching'!F80:G329,2,FALSE)</f>
        <v>GRL</v>
      </c>
      <c r="E81" s="19">
        <v>14</v>
      </c>
      <c r="J81" s="216" t="s">
        <v>264</v>
      </c>
      <c r="K81" s="216" t="s">
        <v>265</v>
      </c>
      <c r="L81" s="218">
        <v>26303</v>
      </c>
    </row>
    <row r="82" spans="2:12">
      <c r="B82" s="19" t="s">
        <v>849</v>
      </c>
      <c r="C82" s="19" t="s">
        <v>232</v>
      </c>
      <c r="D82" s="8" t="str">
        <f>VLOOKUP(B82,'Code matching'!F81:G330,2,FALSE)</f>
        <v>GRD</v>
      </c>
      <c r="E82" s="19">
        <v>24</v>
      </c>
      <c r="J82" s="216" t="s">
        <v>654</v>
      </c>
      <c r="K82" s="216" t="s">
        <v>261</v>
      </c>
      <c r="L82" s="218">
        <v>317483</v>
      </c>
    </row>
    <row r="83" spans="2:12">
      <c r="B83" s="19" t="s">
        <v>850</v>
      </c>
      <c r="C83" s="19" t="s">
        <v>234</v>
      </c>
      <c r="D83" s="8" t="str">
        <f>VLOOKUP(B83,'Code matching'!F82:G331,2,FALSE)</f>
        <v>GLP</v>
      </c>
      <c r="E83" s="19">
        <v>290</v>
      </c>
      <c r="J83" s="216" t="s">
        <v>262</v>
      </c>
      <c r="K83" s="216" t="s">
        <v>263</v>
      </c>
      <c r="L83" s="218">
        <v>137556</v>
      </c>
    </row>
    <row r="84" spans="2:12">
      <c r="B84" s="19" t="s">
        <v>851</v>
      </c>
      <c r="C84" s="19" t="s">
        <v>14</v>
      </c>
      <c r="D84" s="8" t="str">
        <f>VLOOKUP(B84,'Code matching'!F83:G332,2,FALSE)</f>
        <v>GUM</v>
      </c>
      <c r="E84" s="19">
        <v>404</v>
      </c>
      <c r="J84" s="216" t="s">
        <v>257</v>
      </c>
      <c r="K84" s="216" t="s">
        <v>258</v>
      </c>
      <c r="L84" s="218">
        <v>1926</v>
      </c>
    </row>
    <row r="85" spans="2:12">
      <c r="B85" s="19" t="s">
        <v>852</v>
      </c>
      <c r="C85" s="19" t="s">
        <v>237</v>
      </c>
      <c r="D85" s="8" t="str">
        <f>VLOOKUP(B85,'Code matching'!F84:G333,2,FALSE)</f>
        <v>GTM</v>
      </c>
      <c r="E85" s="19">
        <v>56605</v>
      </c>
      <c r="J85" s="216" t="s">
        <v>268</v>
      </c>
      <c r="K85" s="216" t="s">
        <v>269</v>
      </c>
      <c r="L85" s="218">
        <v>78324</v>
      </c>
    </row>
    <row r="86" spans="2:12">
      <c r="B86" s="19" t="s">
        <v>853</v>
      </c>
      <c r="C86" s="19" t="s">
        <v>239</v>
      </c>
      <c r="D86" s="8" t="str">
        <f>VLOOKUP(B86,'Code matching'!F85:G334,2,FALSE)</f>
        <v>GGY</v>
      </c>
      <c r="E86" s="19">
        <v>252</v>
      </c>
      <c r="J86" s="216" t="s">
        <v>270</v>
      </c>
      <c r="K86" s="216" t="s">
        <v>271</v>
      </c>
      <c r="L86" s="218">
        <v>248803</v>
      </c>
    </row>
    <row r="87" spans="2:12">
      <c r="B87" s="19" t="s">
        <v>854</v>
      </c>
      <c r="C87" s="19" t="s">
        <v>241</v>
      </c>
      <c r="D87" s="8" t="str">
        <f>VLOOKUP(B87,'Code matching'!F86:G335,2,FALSE)</f>
        <v>GIN</v>
      </c>
      <c r="E87" s="19">
        <v>7930</v>
      </c>
      <c r="J87" s="216" t="s">
        <v>272</v>
      </c>
      <c r="K87" s="216" t="s">
        <v>273</v>
      </c>
      <c r="L87" s="218">
        <v>928</v>
      </c>
    </row>
    <row r="88" spans="2:12">
      <c r="B88" s="19" t="s">
        <v>855</v>
      </c>
      <c r="C88" s="19" t="s">
        <v>243</v>
      </c>
      <c r="D88" s="8" t="str">
        <f>VLOOKUP(B88,'Code matching'!F87:G336,2,FALSE)</f>
        <v>GNB</v>
      </c>
      <c r="E88" s="19">
        <v>2052</v>
      </c>
      <c r="J88" s="216" t="s">
        <v>277</v>
      </c>
      <c r="K88" s="216" t="s">
        <v>278</v>
      </c>
      <c r="L88" s="218">
        <v>1231</v>
      </c>
    </row>
    <row r="89" spans="2:12">
      <c r="B89" s="19" t="s">
        <v>856</v>
      </c>
      <c r="C89" s="19" t="s">
        <v>245</v>
      </c>
      <c r="D89" s="8" t="str">
        <f>VLOOKUP(B89,'Code matching'!F88:G337,2,FALSE)</f>
        <v>GUY</v>
      </c>
      <c r="E89" s="19">
        <v>554</v>
      </c>
      <c r="J89" s="216" t="s">
        <v>19</v>
      </c>
      <c r="K89" s="216" t="s">
        <v>274</v>
      </c>
      <c r="L89" s="218">
        <v>42263</v>
      </c>
    </row>
    <row r="90" spans="2:12">
      <c r="B90" s="19" t="s">
        <v>857</v>
      </c>
      <c r="C90" s="19" t="s">
        <v>247</v>
      </c>
      <c r="D90" s="8" t="str">
        <f>VLOOKUP(B90,'Code matching'!F89:G338,2,FALSE)</f>
        <v>HTI</v>
      </c>
      <c r="E90" s="19">
        <v>7611</v>
      </c>
      <c r="J90" s="216" t="s">
        <v>20</v>
      </c>
      <c r="K90" s="216" t="s">
        <v>279</v>
      </c>
      <c r="L90" s="218">
        <v>95942</v>
      </c>
    </row>
    <row r="91" spans="2:12">
      <c r="B91" s="19" t="s">
        <v>859</v>
      </c>
      <c r="C91" s="19" t="s">
        <v>251</v>
      </c>
      <c r="D91" s="8" t="str">
        <f>VLOOKUP(B91,'Code matching'!F90:G339,2,FALSE)</f>
        <v>VAT</v>
      </c>
      <c r="E91" s="19">
        <v>12</v>
      </c>
      <c r="J91" s="216" t="s">
        <v>280</v>
      </c>
      <c r="K91" s="216" t="s">
        <v>281</v>
      </c>
      <c r="L91" s="218">
        <v>23873</v>
      </c>
    </row>
    <row r="92" spans="2:12">
      <c r="B92" s="19" t="s">
        <v>860</v>
      </c>
      <c r="C92" s="19" t="s">
        <v>253</v>
      </c>
      <c r="D92" s="8" t="str">
        <f>VLOOKUP(B92,'Code matching'!F91:G340,2,FALSE)</f>
        <v>HND</v>
      </c>
      <c r="E92" s="19">
        <v>46973</v>
      </c>
      <c r="J92" s="216" t="s">
        <v>655</v>
      </c>
      <c r="K92" s="216" t="s">
        <v>285</v>
      </c>
      <c r="L92" s="218">
        <v>38659</v>
      </c>
    </row>
    <row r="93" spans="2:12">
      <c r="B93" s="19" t="s">
        <v>862</v>
      </c>
      <c r="C93" s="19" t="s">
        <v>255</v>
      </c>
      <c r="D93" s="8" t="str">
        <f>VLOOKUP(B93,'Code matching'!F92:G341,2,FALSE)</f>
        <v>HUN</v>
      </c>
      <c r="E93" s="19">
        <v>4696</v>
      </c>
      <c r="J93" s="216" t="s">
        <v>8</v>
      </c>
      <c r="K93" s="216" t="s">
        <v>132</v>
      </c>
      <c r="L93" s="218">
        <v>243</v>
      </c>
    </row>
    <row r="94" spans="2:12">
      <c r="B94" s="19" t="s">
        <v>863</v>
      </c>
      <c r="C94" s="19" t="s">
        <v>257</v>
      </c>
      <c r="D94" s="8" t="str">
        <f>VLOOKUP(B94,'Code matching'!F93:G342,2,FALSE)</f>
        <v>ISL</v>
      </c>
      <c r="E94" s="19">
        <v>1958</v>
      </c>
      <c r="J94" s="216" t="s">
        <v>656</v>
      </c>
      <c r="K94" s="216" t="s">
        <v>381</v>
      </c>
      <c r="L94" s="218">
        <v>14499</v>
      </c>
    </row>
    <row r="95" spans="2:12">
      <c r="B95" s="19" t="s">
        <v>864</v>
      </c>
      <c r="C95" s="19" t="s">
        <v>16</v>
      </c>
      <c r="D95" s="8" t="str">
        <f>VLOOKUP(B95,'Code matching'!F94:G343,2,FALSE)</f>
        <v>IND</v>
      </c>
      <c r="E95" s="19">
        <v>2215074</v>
      </c>
      <c r="J95" s="216" t="s">
        <v>283</v>
      </c>
      <c r="K95" s="216" t="s">
        <v>284</v>
      </c>
      <c r="L95" s="218">
        <v>69425</v>
      </c>
    </row>
    <row r="96" spans="2:12">
      <c r="B96" s="19" t="s">
        <v>865</v>
      </c>
      <c r="C96" s="19" t="s">
        <v>17</v>
      </c>
      <c r="D96" s="8" t="str">
        <f>VLOOKUP(B96,'Code matching'!F95:G344,2,FALSE)</f>
        <v>IDN</v>
      </c>
      <c r="E96" s="19">
        <v>125396</v>
      </c>
      <c r="J96" s="216" t="s">
        <v>657</v>
      </c>
      <c r="K96" s="216" t="s">
        <v>286</v>
      </c>
      <c r="L96" s="218">
        <v>20</v>
      </c>
    </row>
    <row r="97" spans="2:12">
      <c r="B97" s="19" t="s">
        <v>866</v>
      </c>
      <c r="C97" s="19" t="s">
        <v>18</v>
      </c>
      <c r="D97" s="8" t="str">
        <f>VLOOKUP(B97,'Code matching'!F96:G345,2,FALSE)</f>
        <v>IRN</v>
      </c>
      <c r="E97" s="19">
        <v>326712</v>
      </c>
      <c r="J97" s="216" t="s">
        <v>289</v>
      </c>
      <c r="K97" s="216" t="s">
        <v>290</v>
      </c>
      <c r="L97" s="218">
        <v>5417</v>
      </c>
    </row>
    <row r="98" spans="2:12">
      <c r="B98" s="19" t="s">
        <v>867</v>
      </c>
      <c r="C98" s="19" t="s">
        <v>262</v>
      </c>
      <c r="D98" s="8" t="str">
        <f>VLOOKUP(B98,'Code matching'!F97:G346,2,FALSE)</f>
        <v>IRQ</v>
      </c>
      <c r="E98" s="19">
        <v>150115</v>
      </c>
      <c r="J98" s="216" t="s">
        <v>293</v>
      </c>
      <c r="K98" s="216" t="s">
        <v>294</v>
      </c>
      <c r="L98" s="218">
        <v>1221</v>
      </c>
    </row>
    <row r="99" spans="2:12">
      <c r="B99" s="19" t="s">
        <v>868</v>
      </c>
      <c r="C99" s="19" t="s">
        <v>264</v>
      </c>
      <c r="D99" s="8" t="str">
        <f>VLOOKUP(B99,'Code matching'!F98:G347,2,FALSE)</f>
        <v>IRL</v>
      </c>
      <c r="E99" s="19">
        <v>26712</v>
      </c>
      <c r="J99" s="216" t="s">
        <v>295</v>
      </c>
      <c r="K99" s="216" t="s">
        <v>296</v>
      </c>
      <c r="L99" s="218">
        <v>4224</v>
      </c>
    </row>
    <row r="100" spans="2:12">
      <c r="B100" s="19" t="s">
        <v>869</v>
      </c>
      <c r="C100" s="19" t="s">
        <v>266</v>
      </c>
      <c r="D100" s="8" t="str">
        <f>VLOOKUP(B100,'Code matching'!F99:G348,2,FALSE)</f>
        <v>IMN</v>
      </c>
      <c r="E100" s="19">
        <v>336</v>
      </c>
      <c r="J100" s="216" t="s">
        <v>46</v>
      </c>
      <c r="K100" s="216" t="s">
        <v>439</v>
      </c>
      <c r="L100" s="218">
        <v>2839</v>
      </c>
    </row>
    <row r="101" spans="2:12">
      <c r="B101" s="19" t="s">
        <v>870</v>
      </c>
      <c r="C101" s="19" t="s">
        <v>268</v>
      </c>
      <c r="D101" s="8" t="str">
        <f>VLOOKUP(B101,'Code matching'!F100:G349,2,FALSE)</f>
        <v>ISR</v>
      </c>
      <c r="E101" s="19">
        <v>82416</v>
      </c>
      <c r="J101" s="216" t="s">
        <v>291</v>
      </c>
      <c r="K101" s="216" t="s">
        <v>292</v>
      </c>
      <c r="L101" s="218">
        <v>726</v>
      </c>
    </row>
    <row r="102" spans="2:12">
      <c r="B102" s="19" t="s">
        <v>871</v>
      </c>
      <c r="C102" s="19" t="s">
        <v>270</v>
      </c>
      <c r="D102" s="8" t="str">
        <f>VLOOKUP(B102,'Code matching'!F101:G350,2,FALSE)</f>
        <v>ITA</v>
      </c>
      <c r="E102" s="19">
        <v>250566</v>
      </c>
      <c r="J102" s="216" t="s">
        <v>299</v>
      </c>
      <c r="K102" s="216" t="s">
        <v>300</v>
      </c>
      <c r="L102" s="218">
        <v>2147</v>
      </c>
    </row>
    <row r="103" spans="2:12">
      <c r="B103" s="19" t="s">
        <v>872</v>
      </c>
      <c r="C103" s="19" t="s">
        <v>272</v>
      </c>
      <c r="D103" s="8" t="str">
        <f>VLOOKUP(B103,'Code matching'!F102:G351,2,FALSE)</f>
        <v>JAM</v>
      </c>
      <c r="E103" s="19">
        <v>1003</v>
      </c>
      <c r="J103" s="216" t="s">
        <v>301</v>
      </c>
      <c r="K103" s="216" t="s">
        <v>302</v>
      </c>
      <c r="L103" s="218">
        <v>7007</v>
      </c>
    </row>
    <row r="104" spans="2:12">
      <c r="B104" s="19" t="s">
        <v>873</v>
      </c>
      <c r="C104" s="19" t="s">
        <v>19</v>
      </c>
      <c r="D104" s="8" t="str">
        <f>VLOOKUP(B104,'Code matching'!F103:G352,2,FALSE)</f>
        <v>JPN</v>
      </c>
      <c r="E104" s="19">
        <v>47990</v>
      </c>
      <c r="J104" s="216" t="s">
        <v>287</v>
      </c>
      <c r="K104" s="216" t="s">
        <v>288</v>
      </c>
      <c r="L104" s="218">
        <v>1257</v>
      </c>
    </row>
    <row r="105" spans="2:12">
      <c r="B105" s="19" t="s">
        <v>874</v>
      </c>
      <c r="C105" s="19" t="s">
        <v>275</v>
      </c>
      <c r="D105" s="8" t="str">
        <f>VLOOKUP(B105,'Code matching'!F104:G353,2,FALSE)</f>
        <v>JEY</v>
      </c>
      <c r="E105" s="19">
        <v>345</v>
      </c>
      <c r="J105" s="216" t="s">
        <v>658</v>
      </c>
      <c r="K105" s="216" t="s">
        <v>149</v>
      </c>
      <c r="L105" s="218">
        <v>46</v>
      </c>
    </row>
    <row r="106" spans="2:12">
      <c r="B106" s="19" t="s">
        <v>875</v>
      </c>
      <c r="C106" s="19" t="s">
        <v>277</v>
      </c>
      <c r="D106" s="8" t="str">
        <f>VLOOKUP(B106,'Code matching'!F105:G354,2,FALSE)</f>
        <v>JOR</v>
      </c>
      <c r="E106" s="19">
        <v>1252</v>
      </c>
      <c r="J106" s="216" t="s">
        <v>332</v>
      </c>
      <c r="K106" s="216" t="s">
        <v>333</v>
      </c>
      <c r="L106" s="218">
        <v>28500</v>
      </c>
    </row>
    <row r="107" spans="2:12">
      <c r="B107" s="19" t="s">
        <v>876</v>
      </c>
      <c r="C107" s="19" t="s">
        <v>20</v>
      </c>
      <c r="D107" s="8" t="str">
        <f>VLOOKUP(B107,'Code matching'!F106:G355,2,FALSE)</f>
        <v>KAZ</v>
      </c>
      <c r="E107" s="19">
        <v>111822</v>
      </c>
      <c r="J107" s="216" t="s">
        <v>659</v>
      </c>
      <c r="K107" s="216" t="s">
        <v>383</v>
      </c>
      <c r="L107" s="218">
        <v>26222</v>
      </c>
    </row>
    <row r="108" spans="2:12">
      <c r="B108" s="19" t="s">
        <v>877</v>
      </c>
      <c r="C108" s="19" t="s">
        <v>280</v>
      </c>
      <c r="D108" s="8" t="str">
        <f>VLOOKUP(B108,'Code matching'!F107:G356,2,FALSE)</f>
        <v>KEN</v>
      </c>
      <c r="E108" s="19">
        <v>26436</v>
      </c>
      <c r="J108" s="216" t="s">
        <v>303</v>
      </c>
      <c r="K108" s="216" t="s">
        <v>304</v>
      </c>
      <c r="L108" s="218">
        <v>12222</v>
      </c>
    </row>
    <row r="109" spans="2:12">
      <c r="B109" s="19" t="s">
        <v>1011</v>
      </c>
      <c r="C109" s="19" t="s">
        <v>1012</v>
      </c>
      <c r="D109" s="31" t="s">
        <v>662</v>
      </c>
      <c r="E109" s="19">
        <v>10204</v>
      </c>
      <c r="J109" s="216" t="s">
        <v>322</v>
      </c>
      <c r="K109" s="216" t="s">
        <v>323</v>
      </c>
      <c r="L109" s="218">
        <v>456100</v>
      </c>
    </row>
    <row r="110" spans="2:12">
      <c r="B110" s="19" t="s">
        <v>881</v>
      </c>
      <c r="C110" s="19" t="s">
        <v>283</v>
      </c>
      <c r="D110" s="8" t="str">
        <f>VLOOKUP(B110,'Code matching'!F109:G358,2,FALSE)</f>
        <v>KWT</v>
      </c>
      <c r="E110" s="19">
        <v>71713</v>
      </c>
      <c r="J110" s="216" t="s">
        <v>309</v>
      </c>
      <c r="K110" s="216" t="s">
        <v>310</v>
      </c>
      <c r="L110" s="218">
        <v>2546</v>
      </c>
    </row>
    <row r="111" spans="2:12">
      <c r="B111" s="19" t="s">
        <v>882</v>
      </c>
      <c r="C111" s="19" t="s">
        <v>22</v>
      </c>
      <c r="D111" s="8" t="str">
        <f>VLOOKUP(B111,'Code matching'!F110:G359,2,FALSE)</f>
        <v>KGZ</v>
      </c>
      <c r="E111" s="19">
        <v>40177</v>
      </c>
      <c r="J111" s="216" t="s">
        <v>30</v>
      </c>
      <c r="K111" s="216" t="s">
        <v>336</v>
      </c>
      <c r="L111" s="218">
        <v>357</v>
      </c>
    </row>
    <row r="112" spans="2:12">
      <c r="B112" s="19" t="s">
        <v>883</v>
      </c>
      <c r="C112" s="19" t="s">
        <v>23</v>
      </c>
      <c r="D112" s="8" t="str">
        <f>VLOOKUP(B112,'Code matching'!F111:G360,2,FALSE)</f>
        <v>LAO</v>
      </c>
      <c r="E112" s="19">
        <v>20</v>
      </c>
      <c r="J112" s="216" t="s">
        <v>29</v>
      </c>
      <c r="K112" s="216" t="s">
        <v>327</v>
      </c>
      <c r="L112" s="218">
        <v>293</v>
      </c>
    </row>
    <row r="113" spans="2:12">
      <c r="B113" s="19" t="s">
        <v>884</v>
      </c>
      <c r="C113" s="19" t="s">
        <v>287</v>
      </c>
      <c r="D113" s="8" t="str">
        <f>VLOOKUP(B113,'Code matching'!F112:G361,2,FALSE)</f>
        <v>LVA</v>
      </c>
      <c r="E113" s="19">
        <v>1290</v>
      </c>
      <c r="J113" s="216" t="s">
        <v>334</v>
      </c>
      <c r="K113" s="216" t="s">
        <v>335</v>
      </c>
      <c r="L113" s="218">
        <v>2079</v>
      </c>
    </row>
    <row r="114" spans="2:12">
      <c r="B114" s="19" t="s">
        <v>885</v>
      </c>
      <c r="C114" s="19" t="s">
        <v>289</v>
      </c>
      <c r="D114" s="8" t="str">
        <f>VLOOKUP(B114,'Code matching'!F113:G362,2,FALSE)</f>
        <v>LBN</v>
      </c>
      <c r="E114" s="19">
        <v>6517</v>
      </c>
      <c r="J114" s="216" t="s">
        <v>316</v>
      </c>
      <c r="K114" s="216" t="s">
        <v>317</v>
      </c>
      <c r="L114" s="218">
        <v>6382</v>
      </c>
    </row>
    <row r="115" spans="2:12">
      <c r="B115" s="19" t="s">
        <v>886</v>
      </c>
      <c r="C115" s="19" t="s">
        <v>291</v>
      </c>
      <c r="D115" s="8" t="str">
        <f>VLOOKUP(B115,'Code matching'!F114:G363,2,FALSE)</f>
        <v>LSO</v>
      </c>
      <c r="E115" s="19">
        <v>781</v>
      </c>
      <c r="J115" s="216" t="s">
        <v>318</v>
      </c>
      <c r="K115" s="216" t="s">
        <v>319</v>
      </c>
      <c r="L115" s="218">
        <v>344</v>
      </c>
    </row>
    <row r="116" spans="2:12">
      <c r="B116" s="19" t="s">
        <v>887</v>
      </c>
      <c r="C116" s="19" t="s">
        <v>293</v>
      </c>
      <c r="D116" s="8" t="str">
        <f>VLOOKUP(B116,'Code matching'!F115:G364,2,FALSE)</f>
        <v>LBR</v>
      </c>
      <c r="E116" s="19">
        <v>1237</v>
      </c>
      <c r="J116" s="216" t="s">
        <v>305</v>
      </c>
      <c r="K116" s="216" t="s">
        <v>306</v>
      </c>
      <c r="L116" s="218">
        <v>4426</v>
      </c>
    </row>
    <row r="117" spans="2:12">
      <c r="B117" s="19" t="s">
        <v>888</v>
      </c>
      <c r="C117" s="19" t="s">
        <v>295</v>
      </c>
      <c r="D117" s="8" t="str">
        <f>VLOOKUP(B117,'Code matching'!F116:G365,2,FALSE)</f>
        <v>LBY</v>
      </c>
      <c r="E117" s="19">
        <v>5232</v>
      </c>
      <c r="J117" s="216" t="s">
        <v>25</v>
      </c>
      <c r="K117" s="216" t="s">
        <v>307</v>
      </c>
      <c r="L117" s="218">
        <v>9023</v>
      </c>
    </row>
    <row r="118" spans="2:12">
      <c r="B118" s="19" t="s">
        <v>889</v>
      </c>
      <c r="C118" s="19" t="s">
        <v>297</v>
      </c>
      <c r="D118" s="8" t="str">
        <f>VLOOKUP(B118,'Code matching'!F117:G366,2,FALSE)</f>
        <v>LIE</v>
      </c>
      <c r="E118" s="19">
        <v>89</v>
      </c>
      <c r="J118" s="216" t="s">
        <v>337</v>
      </c>
      <c r="K118" s="216" t="s">
        <v>338</v>
      </c>
      <c r="L118" s="218">
        <v>2540</v>
      </c>
    </row>
    <row r="119" spans="2:12">
      <c r="B119" s="19" t="s">
        <v>890</v>
      </c>
      <c r="C119" s="19" t="s">
        <v>299</v>
      </c>
      <c r="D119" s="8" t="str">
        <f>VLOOKUP(B119,'Code matching'!F118:G367,2,FALSE)</f>
        <v>LTU</v>
      </c>
      <c r="E119" s="19">
        <v>2252</v>
      </c>
      <c r="J119" s="216" t="s">
        <v>347</v>
      </c>
      <c r="K119" s="216" t="s">
        <v>348</v>
      </c>
      <c r="L119" s="218">
        <v>1152</v>
      </c>
    </row>
    <row r="120" spans="2:12">
      <c r="B120" s="19" t="s">
        <v>891</v>
      </c>
      <c r="C120" s="19" t="s">
        <v>301</v>
      </c>
      <c r="D120" s="8" t="str">
        <f>VLOOKUP(B120,'Code matching'!F119:G368,2,FALSE)</f>
        <v>LUX</v>
      </c>
      <c r="E120" s="19">
        <v>7113</v>
      </c>
      <c r="J120" s="216" t="s">
        <v>349</v>
      </c>
      <c r="K120" s="216" t="s">
        <v>350</v>
      </c>
      <c r="L120" s="218">
        <v>44890</v>
      </c>
    </row>
    <row r="121" spans="2:12">
      <c r="B121" s="19" t="s">
        <v>893</v>
      </c>
      <c r="C121" s="19" t="s">
        <v>303</v>
      </c>
      <c r="D121" s="8" t="str">
        <f>VLOOKUP(B121,'Code matching'!F120:G369,2,FALSE)</f>
        <v>MDG</v>
      </c>
      <c r="E121" s="19">
        <v>13086</v>
      </c>
      <c r="J121" s="216" t="s">
        <v>345</v>
      </c>
      <c r="K121" s="216" t="s">
        <v>346</v>
      </c>
      <c r="L121" s="218">
        <v>3902</v>
      </c>
    </row>
    <row r="122" spans="2:12">
      <c r="B122" s="19" t="s">
        <v>894</v>
      </c>
      <c r="C122" s="19" t="s">
        <v>305</v>
      </c>
      <c r="D122" s="8" t="str">
        <f>VLOOKUP(B122,'Code matching'!F121:G370,2,FALSE)</f>
        <v>MWI</v>
      </c>
      <c r="E122" s="19">
        <v>4658</v>
      </c>
      <c r="J122" s="216" t="s">
        <v>341</v>
      </c>
      <c r="K122" s="216" t="s">
        <v>342</v>
      </c>
      <c r="L122" s="218">
        <v>56381</v>
      </c>
    </row>
    <row r="123" spans="2:12">
      <c r="B123" s="19" t="s">
        <v>895</v>
      </c>
      <c r="C123" s="19" t="s">
        <v>25</v>
      </c>
      <c r="D123" s="8" t="str">
        <f>VLOOKUP(B123,'Code matching'!F122:G371,2,FALSE)</f>
        <v>MYS</v>
      </c>
      <c r="E123" s="19">
        <v>9083</v>
      </c>
      <c r="J123" s="216" t="s">
        <v>357</v>
      </c>
      <c r="K123" s="216" t="s">
        <v>358</v>
      </c>
      <c r="L123" s="218">
        <v>9362</v>
      </c>
    </row>
    <row r="124" spans="2:12">
      <c r="B124" s="19" t="s">
        <v>896</v>
      </c>
      <c r="C124" s="19" t="s">
        <v>26</v>
      </c>
      <c r="D124" s="8" t="str">
        <f>VLOOKUP(B124,'Code matching'!F123:G372,2,FALSE)</f>
        <v>MDV</v>
      </c>
      <c r="E124" s="19">
        <v>5041</v>
      </c>
      <c r="J124" s="216" t="s">
        <v>32</v>
      </c>
      <c r="K124" s="216" t="s">
        <v>340</v>
      </c>
      <c r="L124" s="218">
        <v>21390</v>
      </c>
    </row>
    <row r="125" spans="2:12">
      <c r="B125" s="19" t="s">
        <v>897</v>
      </c>
      <c r="C125" s="19" t="s">
        <v>309</v>
      </c>
      <c r="D125" s="8" t="str">
        <f>VLOOKUP(B125,'Code matching'!F124:G373,2,FALSE)</f>
        <v>MLI</v>
      </c>
      <c r="E125" s="19">
        <v>2567</v>
      </c>
      <c r="J125" s="216" t="s">
        <v>34</v>
      </c>
      <c r="K125" s="216" t="s">
        <v>344</v>
      </c>
      <c r="L125" s="218">
        <v>1219</v>
      </c>
    </row>
    <row r="126" spans="2:12">
      <c r="B126" s="19" t="s">
        <v>898</v>
      </c>
      <c r="C126" s="19" t="s">
        <v>311</v>
      </c>
      <c r="D126" s="8" t="str">
        <f>VLOOKUP(B126,'Code matching'!F125:G374,2,FALSE)</f>
        <v>MLT</v>
      </c>
      <c r="E126" s="19">
        <v>989</v>
      </c>
      <c r="J126" s="216" t="s">
        <v>359</v>
      </c>
      <c r="K126" s="216" t="s">
        <v>360</v>
      </c>
      <c r="L126" s="218">
        <v>80286</v>
      </c>
    </row>
    <row r="127" spans="2:12">
      <c r="B127" s="19" t="s">
        <v>900</v>
      </c>
      <c r="C127" s="19" t="s">
        <v>314</v>
      </c>
      <c r="D127" s="8" t="str">
        <f>VLOOKUP(B127,'Code matching'!F126:G375,2,FALSE)</f>
        <v>MTQ</v>
      </c>
      <c r="E127" s="19">
        <v>336</v>
      </c>
      <c r="J127" s="216" t="s">
        <v>37</v>
      </c>
      <c r="K127" s="216" t="s">
        <v>361</v>
      </c>
      <c r="L127" s="218">
        <v>281863</v>
      </c>
    </row>
    <row r="128" spans="2:12">
      <c r="B128" s="19" t="s">
        <v>901</v>
      </c>
      <c r="C128" s="19" t="s">
        <v>316</v>
      </c>
      <c r="D128" s="8" t="str">
        <f>VLOOKUP(B128,'Code matching'!F127:G376,2,FALSE)</f>
        <v>MRT</v>
      </c>
      <c r="E128" s="19">
        <v>6510</v>
      </c>
      <c r="J128" s="216" t="s">
        <v>363</v>
      </c>
      <c r="K128" s="216" t="s">
        <v>364</v>
      </c>
      <c r="L128" s="218">
        <v>70231</v>
      </c>
    </row>
    <row r="129" spans="2:12">
      <c r="B129" s="19" t="s">
        <v>902</v>
      </c>
      <c r="C129" s="19" t="s">
        <v>318</v>
      </c>
      <c r="D129" s="8" t="str">
        <f>VLOOKUP(B129,'Code matching'!F128:G377,2,FALSE)</f>
        <v>MUS</v>
      </c>
      <c r="E129" s="19">
        <v>344</v>
      </c>
      <c r="J129" s="216" t="s">
        <v>368</v>
      </c>
      <c r="K129" s="216" t="s">
        <v>369</v>
      </c>
      <c r="L129" s="218">
        <v>447624</v>
      </c>
    </row>
    <row r="130" spans="2:12">
      <c r="B130" s="19" t="s">
        <v>903</v>
      </c>
      <c r="C130" s="19" t="s">
        <v>320</v>
      </c>
      <c r="D130" s="8" t="str">
        <f>VLOOKUP(B130,'Code matching'!F129:G378,2,FALSE)</f>
        <v>MYT</v>
      </c>
      <c r="E130" s="19">
        <v>3068</v>
      </c>
      <c r="J130" s="216" t="s">
        <v>40</v>
      </c>
      <c r="K130" s="216" t="s">
        <v>370</v>
      </c>
      <c r="L130" s="218">
        <v>115980</v>
      </c>
    </row>
    <row r="131" spans="2:12">
      <c r="B131" s="19" t="s">
        <v>904</v>
      </c>
      <c r="C131" s="19" t="s">
        <v>322</v>
      </c>
      <c r="D131" s="8" t="str">
        <f>VLOOKUP(B131,'Code matching'!F130:G379,2,FALSE)</f>
        <v>MEX</v>
      </c>
      <c r="E131" s="19">
        <v>475902</v>
      </c>
      <c r="J131" s="216" t="s">
        <v>39</v>
      </c>
      <c r="K131" s="216" t="s">
        <v>365</v>
      </c>
      <c r="L131" s="218">
        <v>153</v>
      </c>
    </row>
    <row r="132" spans="2:12">
      <c r="B132" s="19" t="s">
        <v>907</v>
      </c>
      <c r="C132" s="19" t="s">
        <v>325</v>
      </c>
      <c r="D132" s="8" t="str">
        <f>VLOOKUP(B132,'Code matching'!F131:G380,2,FALSE)</f>
        <v>MCO</v>
      </c>
      <c r="E132" s="19">
        <v>99</v>
      </c>
      <c r="J132" s="216" t="s">
        <v>373</v>
      </c>
      <c r="K132" s="216" t="s">
        <v>374</v>
      </c>
      <c r="L132" s="218">
        <v>48789</v>
      </c>
    </row>
    <row r="133" spans="2:12">
      <c r="B133" s="19" t="s">
        <v>908</v>
      </c>
      <c r="C133" s="19" t="s">
        <v>29</v>
      </c>
      <c r="D133" s="8" t="str">
        <f>VLOOKUP(B133,'Code matching'!F132:G381,2,FALSE)</f>
        <v>MNG</v>
      </c>
      <c r="E133" s="19">
        <v>293</v>
      </c>
      <c r="J133" s="216" t="s">
        <v>377</v>
      </c>
      <c r="K133" s="216" t="s">
        <v>378</v>
      </c>
      <c r="L133" s="218">
        <v>19651</v>
      </c>
    </row>
    <row r="134" spans="2:12">
      <c r="B134" s="19" t="s">
        <v>909</v>
      </c>
      <c r="C134" s="19" t="s">
        <v>328</v>
      </c>
      <c r="D134" s="8" t="str">
        <f>VLOOKUP(B134,'Code matching'!F133:G382,2,FALSE)</f>
        <v>MNE</v>
      </c>
      <c r="E134" s="19">
        <v>3665</v>
      </c>
      <c r="J134" s="216" t="s">
        <v>375</v>
      </c>
      <c r="K134" s="216" t="s">
        <v>376</v>
      </c>
      <c r="L134" s="218">
        <v>51848</v>
      </c>
    </row>
    <row r="135" spans="2:12">
      <c r="B135" s="19" t="s">
        <v>910</v>
      </c>
      <c r="C135" s="19" t="s">
        <v>330</v>
      </c>
      <c r="D135" s="8" t="str">
        <f>VLOOKUP(B135,'Code matching'!F134:G383,2,FALSE)</f>
        <v>MSR</v>
      </c>
      <c r="E135" s="19">
        <v>13</v>
      </c>
      <c r="J135" s="216" t="s">
        <v>366</v>
      </c>
      <c r="K135" s="216" t="s">
        <v>367</v>
      </c>
      <c r="L135" s="218">
        <v>6060</v>
      </c>
    </row>
    <row r="136" spans="2:12">
      <c r="B136" s="19" t="s">
        <v>911</v>
      </c>
      <c r="C136" s="19" t="s">
        <v>332</v>
      </c>
      <c r="D136" s="8" t="str">
        <f>VLOOKUP(B136,'Code matching'!F135:G384,2,FALSE)</f>
        <v>MAR</v>
      </c>
      <c r="E136" s="19">
        <v>32007</v>
      </c>
      <c r="J136" s="216" t="s">
        <v>660</v>
      </c>
      <c r="K136" s="216" t="s">
        <v>441</v>
      </c>
      <c r="L136" s="218">
        <v>16981</v>
      </c>
    </row>
    <row r="137" spans="2:12">
      <c r="B137" s="19" t="s">
        <v>912</v>
      </c>
      <c r="C137" s="19" t="s">
        <v>334</v>
      </c>
      <c r="D137" s="8" t="str">
        <f>VLOOKUP(B137,'Code matching'!F136:G385,2,FALSE)</f>
        <v>MOZ</v>
      </c>
      <c r="E137" s="19">
        <v>2269</v>
      </c>
      <c r="J137" s="216" t="s">
        <v>379</v>
      </c>
      <c r="K137" s="216" t="s">
        <v>380</v>
      </c>
      <c r="L137" s="218">
        <v>111805</v>
      </c>
    </row>
    <row r="138" spans="2:12">
      <c r="B138" s="19" t="s">
        <v>913</v>
      </c>
      <c r="C138" s="19" t="s">
        <v>30</v>
      </c>
      <c r="D138" s="8" t="str">
        <f>VLOOKUP(B138,'Code matching'!F137:G386,2,FALSE)</f>
        <v>MMR</v>
      </c>
      <c r="E138" s="19">
        <v>360</v>
      </c>
      <c r="J138" s="216" t="s">
        <v>661</v>
      </c>
      <c r="K138" s="216" t="s">
        <v>662</v>
      </c>
      <c r="L138" s="218">
        <v>9274</v>
      </c>
    </row>
    <row r="139" spans="2:12">
      <c r="B139" s="19" t="s">
        <v>731</v>
      </c>
      <c r="C139" s="19" t="s">
        <v>337</v>
      </c>
      <c r="D139" s="8" t="str">
        <f>VLOOKUP(B139,'Code matching'!F138:G387,2,FALSE)</f>
        <v>NAM</v>
      </c>
      <c r="E139" s="19">
        <v>2949</v>
      </c>
      <c r="J139" s="216" t="s">
        <v>386</v>
      </c>
      <c r="K139" s="216" t="s">
        <v>387</v>
      </c>
      <c r="L139" s="218">
        <v>56550</v>
      </c>
    </row>
    <row r="140" spans="2:12">
      <c r="B140" s="19" t="s">
        <v>915</v>
      </c>
      <c r="C140" s="19" t="s">
        <v>32</v>
      </c>
      <c r="D140" s="8" t="str">
        <f>VLOOKUP(B140,'Code matching'!F139:G388,2,FALSE)</f>
        <v>NPL</v>
      </c>
      <c r="E140" s="19">
        <v>22972</v>
      </c>
      <c r="J140" s="216" t="s">
        <v>663</v>
      </c>
      <c r="K140" s="216" t="s">
        <v>388</v>
      </c>
      <c r="L140" s="218">
        <v>867343</v>
      </c>
    </row>
    <row r="141" spans="2:12">
      <c r="B141" s="19" t="s">
        <v>916</v>
      </c>
      <c r="C141" s="19" t="s">
        <v>341</v>
      </c>
      <c r="D141" s="8" t="str">
        <f>VLOOKUP(B141,'Code matching'!F140:G389,2,FALSE)</f>
        <v>NLD</v>
      </c>
      <c r="E141" s="19">
        <v>58564</v>
      </c>
      <c r="J141" s="216" t="s">
        <v>389</v>
      </c>
      <c r="K141" s="216" t="s">
        <v>390</v>
      </c>
      <c r="L141" s="218">
        <v>2104</v>
      </c>
    </row>
    <row r="142" spans="2:12">
      <c r="B142" s="19" t="s">
        <v>917</v>
      </c>
      <c r="C142" s="19" t="s">
        <v>33</v>
      </c>
      <c r="D142" s="8" t="str">
        <f>VLOOKUP(B142,'Code matching'!F141:G390,2,FALSE)</f>
        <v>NCL</v>
      </c>
      <c r="E142" s="19">
        <v>23</v>
      </c>
      <c r="J142" s="216" t="s">
        <v>411</v>
      </c>
      <c r="K142" s="216" t="s">
        <v>412</v>
      </c>
      <c r="L142" s="218">
        <v>282824</v>
      </c>
    </row>
    <row r="143" spans="2:12">
      <c r="B143" s="19" t="s">
        <v>918</v>
      </c>
      <c r="C143" s="19" t="s">
        <v>34</v>
      </c>
      <c r="D143" s="8" t="str">
        <f>VLOOKUP(B143,'Code matching'!F142:G391,2,FALSE)</f>
        <v>NZL</v>
      </c>
      <c r="E143" s="19">
        <v>1219</v>
      </c>
      <c r="J143" s="216" t="s">
        <v>442</v>
      </c>
      <c r="K143" s="216" t="s">
        <v>443</v>
      </c>
      <c r="L143" s="218">
        <v>11780</v>
      </c>
    </row>
    <row r="144" spans="2:12">
      <c r="B144" s="19" t="s">
        <v>919</v>
      </c>
      <c r="C144" s="19" t="s">
        <v>345</v>
      </c>
      <c r="D144" s="8" t="str">
        <f>VLOOKUP(B144,'Code matching'!F143:G392,2,FALSE)</f>
        <v>NIC</v>
      </c>
      <c r="E144" s="19">
        <v>3266</v>
      </c>
      <c r="J144" s="216" t="s">
        <v>413</v>
      </c>
      <c r="K144" s="216" t="s">
        <v>414</v>
      </c>
      <c r="L144" s="218">
        <v>10538</v>
      </c>
    </row>
    <row r="145" spans="2:12">
      <c r="B145" s="19" t="s">
        <v>920</v>
      </c>
      <c r="C145" s="19" t="s">
        <v>347</v>
      </c>
      <c r="D145" s="8" t="str">
        <f>VLOOKUP(B145,'Code matching'!F144:G393,2,FALSE)</f>
        <v>NER</v>
      </c>
      <c r="E145" s="19">
        <v>1158</v>
      </c>
      <c r="J145" s="216" t="s">
        <v>44</v>
      </c>
      <c r="K145" s="216" t="s">
        <v>421</v>
      </c>
      <c r="L145" s="218">
        <v>54254</v>
      </c>
    </row>
    <row r="146" spans="2:12">
      <c r="B146" s="19" t="s">
        <v>921</v>
      </c>
      <c r="C146" s="19" t="s">
        <v>349</v>
      </c>
      <c r="D146" s="8" t="str">
        <f>VLOOKUP(B146,'Code matching'!F145:G394,2,FALSE)</f>
        <v>NGA</v>
      </c>
      <c r="E146" s="19">
        <v>46577</v>
      </c>
      <c r="J146" s="216" t="s">
        <v>45</v>
      </c>
      <c r="K146" s="216" t="s">
        <v>428</v>
      </c>
      <c r="L146" s="218"/>
    </row>
    <row r="147" spans="2:12">
      <c r="B147" s="19" t="s">
        <v>940</v>
      </c>
      <c r="C147" s="19" t="s">
        <v>354</v>
      </c>
      <c r="D147" s="8" t="str">
        <f>VLOOKUP(B147,'Code matching'!F146:G395,2,FALSE)</f>
        <v>MKD</v>
      </c>
      <c r="E147" s="19">
        <v>11856</v>
      </c>
      <c r="J147" s="216" t="s">
        <v>419</v>
      </c>
      <c r="K147" s="216" t="s">
        <v>420</v>
      </c>
      <c r="L147" s="218">
        <v>1860</v>
      </c>
    </row>
    <row r="148" spans="2:12">
      <c r="B148" s="19" t="s">
        <v>924</v>
      </c>
      <c r="C148" s="19" t="s">
        <v>1013</v>
      </c>
      <c r="D148" s="8" t="str">
        <f>VLOOKUP(B148,'Code matching'!F147:G396,2,FALSE)</f>
        <v>MNP</v>
      </c>
      <c r="E148" s="19">
        <v>48</v>
      </c>
      <c r="J148" s="216" t="s">
        <v>191</v>
      </c>
      <c r="K148" s="216" t="s">
        <v>192</v>
      </c>
      <c r="L148" s="218">
        <v>18701</v>
      </c>
    </row>
    <row r="149" spans="2:12">
      <c r="B149" s="19" t="s">
        <v>925</v>
      </c>
      <c r="C149" s="19" t="s">
        <v>357</v>
      </c>
      <c r="D149" s="8" t="str">
        <f>VLOOKUP(B149,'Code matching'!F148:G397,2,FALSE)</f>
        <v>NOR</v>
      </c>
      <c r="E149" s="19">
        <v>9468</v>
      </c>
      <c r="J149" s="216" t="s">
        <v>406</v>
      </c>
      <c r="K149" s="216" t="s">
        <v>407</v>
      </c>
      <c r="L149" s="218">
        <v>716</v>
      </c>
    </row>
    <row r="150" spans="2:12">
      <c r="B150" s="19" t="s">
        <v>929</v>
      </c>
      <c r="C150" s="19" t="s">
        <v>1014</v>
      </c>
      <c r="D150" s="8" t="str">
        <f>VLOOKUP(B150,'Code matching'!F149:G398,2,FALSE)</f>
        <v>PSE</v>
      </c>
      <c r="E150" s="19">
        <v>18651</v>
      </c>
      <c r="J150" s="216" t="s">
        <v>429</v>
      </c>
      <c r="K150" s="216" t="s">
        <v>430</v>
      </c>
      <c r="L150" s="218">
        <v>3221</v>
      </c>
    </row>
    <row r="151" spans="2:12">
      <c r="B151" s="19" t="s">
        <v>926</v>
      </c>
      <c r="C151" s="19" t="s">
        <v>359</v>
      </c>
      <c r="D151" s="8" t="str">
        <f>VLOOKUP(B151,'Code matching'!F150:G399,2,FALSE)</f>
        <v>OMN</v>
      </c>
      <c r="E151" s="19">
        <v>81580</v>
      </c>
      <c r="J151" s="216" t="s">
        <v>415</v>
      </c>
      <c r="K151" s="216" t="s">
        <v>416</v>
      </c>
      <c r="L151" s="218">
        <v>27033</v>
      </c>
    </row>
    <row r="152" spans="2:12">
      <c r="B152" s="19" t="s">
        <v>1517</v>
      </c>
      <c r="C152" s="19" t="s">
        <v>1107</v>
      </c>
      <c r="D152" s="8" t="e">
        <f>VLOOKUP(B152,'Code matching'!F151:G400,2,FALSE)</f>
        <v>#N/A</v>
      </c>
      <c r="E152" s="19">
        <v>741</v>
      </c>
      <c r="J152" s="216" t="s">
        <v>435</v>
      </c>
      <c r="K152" s="216" t="s">
        <v>436</v>
      </c>
      <c r="L152" s="218">
        <v>2450</v>
      </c>
    </row>
    <row r="153" spans="2:12">
      <c r="B153" s="19" t="s">
        <v>927</v>
      </c>
      <c r="C153" s="19" t="s">
        <v>37</v>
      </c>
      <c r="D153" s="8" t="str">
        <f>VLOOKUP(B153,'Code matching'!F152:G401,2,FALSE)</f>
        <v>PAK</v>
      </c>
      <c r="E153" s="19">
        <v>284660</v>
      </c>
      <c r="J153" s="216" t="s">
        <v>444</v>
      </c>
      <c r="K153" s="216" t="s">
        <v>445</v>
      </c>
      <c r="L153" s="218">
        <v>2050</v>
      </c>
    </row>
    <row r="154" spans="2:12">
      <c r="B154" s="19" t="s">
        <v>930</v>
      </c>
      <c r="C154" s="19" t="s">
        <v>363</v>
      </c>
      <c r="D154" s="8" t="str">
        <f>VLOOKUP(B154,'Code matching'!F153:G402,2,FALSE)</f>
        <v>PAN</v>
      </c>
      <c r="E154" s="19">
        <v>73651</v>
      </c>
      <c r="J154" s="216" t="s">
        <v>664</v>
      </c>
      <c r="K154" s="216" t="s">
        <v>425</v>
      </c>
      <c r="L154" s="218">
        <v>2417</v>
      </c>
    </row>
    <row r="155" spans="2:12">
      <c r="B155" s="19" t="s">
        <v>931</v>
      </c>
      <c r="C155" s="19" t="s">
        <v>39</v>
      </c>
      <c r="D155" s="8" t="str">
        <f>VLOOKUP(B155,'Code matching'!F154:G403,2,FALSE)</f>
        <v>PNG</v>
      </c>
      <c r="E155" s="19">
        <v>214</v>
      </c>
      <c r="J155" s="216" t="s">
        <v>426</v>
      </c>
      <c r="K155" s="216" t="s">
        <v>427</v>
      </c>
      <c r="L155" s="218">
        <v>2208</v>
      </c>
    </row>
    <row r="156" spans="2:12">
      <c r="B156" s="19" t="s">
        <v>932</v>
      </c>
      <c r="C156" s="19" t="s">
        <v>366</v>
      </c>
      <c r="D156" s="8" t="str">
        <f>VLOOKUP(B156,'Code matching'!F155:G404,2,FALSE)</f>
        <v>PRY</v>
      </c>
      <c r="E156" s="19">
        <v>6705</v>
      </c>
      <c r="J156" s="216" t="s">
        <v>448</v>
      </c>
      <c r="K156" s="216" t="s">
        <v>449</v>
      </c>
      <c r="L156" s="218">
        <v>81540</v>
      </c>
    </row>
    <row r="157" spans="2:12">
      <c r="B157" s="19" t="s">
        <v>933</v>
      </c>
      <c r="C157" s="19" t="s">
        <v>368</v>
      </c>
      <c r="D157" s="8" t="str">
        <f>VLOOKUP(B157,'Code matching'!F156:G405,2,FALSE)</f>
        <v>PER</v>
      </c>
      <c r="E157" s="19">
        <v>471012</v>
      </c>
      <c r="J157" s="216" t="s">
        <v>199</v>
      </c>
      <c r="K157" s="216" t="s">
        <v>200</v>
      </c>
      <c r="L157" s="218">
        <v>2909</v>
      </c>
    </row>
    <row r="158" spans="2:12">
      <c r="B158" s="19" t="s">
        <v>934</v>
      </c>
      <c r="C158" s="19" t="s">
        <v>40</v>
      </c>
      <c r="D158" s="8" t="str">
        <f>VLOOKUP(B158,'Code matching'!F157:G406,2,FALSE)</f>
        <v>PHL</v>
      </c>
      <c r="E158" s="19">
        <v>129913</v>
      </c>
      <c r="J158" s="216" t="s">
        <v>417</v>
      </c>
      <c r="K158" s="216" t="s">
        <v>418</v>
      </c>
      <c r="L158" s="218">
        <v>126</v>
      </c>
    </row>
    <row r="159" spans="2:12">
      <c r="B159" s="19" t="s">
        <v>936</v>
      </c>
      <c r="C159" s="19" t="s">
        <v>373</v>
      </c>
      <c r="D159" s="8" t="str">
        <f>VLOOKUP(B159,'Code matching'!F158:G407,2,FALSE)</f>
        <v>POL</v>
      </c>
      <c r="E159" s="19">
        <v>51791</v>
      </c>
      <c r="J159" s="216" t="s">
        <v>665</v>
      </c>
      <c r="K159" s="216" t="s">
        <v>453</v>
      </c>
      <c r="L159" s="218">
        <v>944</v>
      </c>
    </row>
    <row r="160" spans="2:12">
      <c r="B160" s="19" t="s">
        <v>937</v>
      </c>
      <c r="C160" s="19" t="s">
        <v>375</v>
      </c>
      <c r="D160" s="8" t="str">
        <f>VLOOKUP(B160,'Code matching'!F159:G408,2,FALSE)</f>
        <v>PRT</v>
      </c>
      <c r="E160" s="19">
        <v>52668</v>
      </c>
      <c r="J160" s="216" t="s">
        <v>141</v>
      </c>
      <c r="K160" s="216" t="s">
        <v>142</v>
      </c>
      <c r="L160" s="218">
        <v>939</v>
      </c>
    </row>
    <row r="161" spans="2:12">
      <c r="B161" s="19" t="s">
        <v>938</v>
      </c>
      <c r="C161" s="19" t="s">
        <v>377</v>
      </c>
      <c r="D161" s="8" t="str">
        <f>VLOOKUP(B161,'Code matching'!F160:G409,2,FALSE)</f>
        <v>PRI</v>
      </c>
      <c r="E161" s="19">
        <v>22121</v>
      </c>
      <c r="J161" s="216" t="s">
        <v>457</v>
      </c>
      <c r="K161" s="216" t="s">
        <v>458</v>
      </c>
      <c r="L161" s="218">
        <v>1001</v>
      </c>
    </row>
    <row r="162" spans="2:12">
      <c r="B162" s="19" t="s">
        <v>939</v>
      </c>
      <c r="C162" s="19" t="s">
        <v>379</v>
      </c>
      <c r="D162" s="8" t="str">
        <f>VLOOKUP(B162,'Code matching'!F161:G410,2,FALSE)</f>
        <v>QAT</v>
      </c>
      <c r="E162" s="19">
        <v>112947</v>
      </c>
      <c r="J162" s="216" t="s">
        <v>48</v>
      </c>
      <c r="K162" s="216" t="s">
        <v>455</v>
      </c>
      <c r="L162" s="218">
        <v>3330</v>
      </c>
    </row>
    <row r="163" spans="2:12">
      <c r="B163" s="19" t="s">
        <v>880</v>
      </c>
      <c r="C163" s="19" t="s">
        <v>41</v>
      </c>
      <c r="D163" s="8" t="str">
        <f>VLOOKUP(B163,'Code matching'!F162:G411,2,FALSE)</f>
        <v>KOR</v>
      </c>
      <c r="E163" s="19">
        <v>14626</v>
      </c>
      <c r="J163" s="216" t="s">
        <v>47</v>
      </c>
      <c r="K163" s="216" t="s">
        <v>454</v>
      </c>
      <c r="L163" s="218">
        <v>7625</v>
      </c>
    </row>
    <row r="164" spans="2:12">
      <c r="B164" s="19" t="s">
        <v>906</v>
      </c>
      <c r="C164" s="19" t="s">
        <v>382</v>
      </c>
      <c r="D164" s="8" t="str">
        <f>VLOOKUP(B164,'Code matching'!F163:G412,2,FALSE)</f>
        <v>MDA</v>
      </c>
      <c r="E164" s="19">
        <v>27660</v>
      </c>
      <c r="J164" s="216" t="s">
        <v>52</v>
      </c>
      <c r="K164" s="216" t="s">
        <v>467</v>
      </c>
      <c r="L164" s="218"/>
    </row>
    <row r="165" spans="2:12">
      <c r="B165" s="19" t="s">
        <v>944</v>
      </c>
      <c r="C165" s="19" t="s">
        <v>384</v>
      </c>
      <c r="D165" s="8" t="str">
        <f>VLOOKUP(B165,'Code matching'!F164:G413,2,FALSE)</f>
        <v>REU</v>
      </c>
      <c r="E165" s="19">
        <v>687</v>
      </c>
      <c r="J165" s="216" t="s">
        <v>49</v>
      </c>
      <c r="K165" s="216" t="s">
        <v>456</v>
      </c>
      <c r="L165" s="218">
        <v>25</v>
      </c>
    </row>
    <row r="166" spans="2:12">
      <c r="B166" s="19" t="s">
        <v>941</v>
      </c>
      <c r="C166" s="19" t="s">
        <v>386</v>
      </c>
      <c r="D166" s="8" t="str">
        <f>VLOOKUP(B166,'Code matching'!F165:G414,2,FALSE)</f>
        <v>ROU</v>
      </c>
      <c r="E166" s="19">
        <v>61768</v>
      </c>
      <c r="J166" s="216" t="s">
        <v>462</v>
      </c>
      <c r="K166" s="216" t="s">
        <v>463</v>
      </c>
      <c r="L166" s="218">
        <v>199</v>
      </c>
    </row>
    <row r="167" spans="2:12">
      <c r="B167" s="19" t="s">
        <v>942</v>
      </c>
      <c r="C167" s="19" t="s">
        <v>42</v>
      </c>
      <c r="D167" s="8" t="str">
        <f>VLOOKUP(B167,'Code matching'!F166:G415,2,FALSE)</f>
        <v>RUS</v>
      </c>
      <c r="E167" s="19">
        <v>892654</v>
      </c>
      <c r="J167" s="216" t="s">
        <v>464</v>
      </c>
      <c r="K167" s="216" t="s">
        <v>465</v>
      </c>
      <c r="L167" s="218">
        <v>1601</v>
      </c>
    </row>
    <row r="168" spans="2:12">
      <c r="B168" s="19" t="s">
        <v>943</v>
      </c>
      <c r="C168" s="19" t="s">
        <v>389</v>
      </c>
      <c r="D168" s="8" t="str">
        <f>VLOOKUP(B168,'Code matching'!F167:G416,2,FALSE)</f>
        <v>RWA</v>
      </c>
      <c r="E168" s="19">
        <v>2140</v>
      </c>
      <c r="J168" s="216" t="s">
        <v>51</v>
      </c>
      <c r="K168" s="216" t="s">
        <v>466</v>
      </c>
      <c r="L168" s="218">
        <v>236112</v>
      </c>
    </row>
    <row r="169" spans="2:12">
      <c r="B169" s="19" t="s">
        <v>945</v>
      </c>
      <c r="C169" s="19" t="s">
        <v>391</v>
      </c>
      <c r="D169" s="8" t="str">
        <f>VLOOKUP(B169,'Code matching'!F168:G417,2,FALSE)</f>
        <v>BLM</v>
      </c>
      <c r="E169" s="19">
        <v>13</v>
      </c>
      <c r="J169" s="216" t="s">
        <v>666</v>
      </c>
      <c r="K169" s="216" t="s">
        <v>667</v>
      </c>
      <c r="L169" s="218"/>
    </row>
    <row r="170" spans="2:12">
      <c r="B170" s="19" t="s">
        <v>947</v>
      </c>
      <c r="C170" s="19" t="s">
        <v>395</v>
      </c>
      <c r="D170" s="8" t="str">
        <f>VLOOKUP(B170,'Code matching'!F169:G418,2,FALSE)</f>
        <v>KNA</v>
      </c>
      <c r="E170" s="19">
        <v>17</v>
      </c>
      <c r="J170" s="216" t="s">
        <v>668</v>
      </c>
      <c r="K170" s="216" t="s">
        <v>480</v>
      </c>
      <c r="L170" s="218">
        <v>509</v>
      </c>
    </row>
    <row r="171" spans="2:12">
      <c r="B171" s="19" t="s">
        <v>948</v>
      </c>
      <c r="C171" s="19" t="s">
        <v>397</v>
      </c>
      <c r="D171" s="8" t="str">
        <f>VLOOKUP(B171,'Code matching'!F170:G419,2,FALSE)</f>
        <v>LCA</v>
      </c>
      <c r="E171" s="19">
        <v>25</v>
      </c>
      <c r="J171" s="216" t="s">
        <v>471</v>
      </c>
      <c r="K171" s="216" t="s">
        <v>472</v>
      </c>
      <c r="L171" s="218">
        <v>1213</v>
      </c>
    </row>
    <row r="172" spans="2:12">
      <c r="B172" s="19" t="s">
        <v>949</v>
      </c>
      <c r="C172" s="19" t="s">
        <v>1015</v>
      </c>
      <c r="D172" s="8" t="str">
        <f>VLOOKUP(B172,'Code matching'!F171:G420,2,FALSE)</f>
        <v>MAF</v>
      </c>
      <c r="E172" s="19">
        <v>78</v>
      </c>
      <c r="J172" s="216" t="s">
        <v>473</v>
      </c>
      <c r="K172" s="216" t="s">
        <v>474</v>
      </c>
      <c r="L172" s="218">
        <v>75490</v>
      </c>
    </row>
    <row r="173" spans="2:12">
      <c r="B173" s="19" t="s">
        <v>950</v>
      </c>
      <c r="C173" s="19" t="s">
        <v>401</v>
      </c>
      <c r="D173" s="8" t="str">
        <f>VLOOKUP(B173,'Code matching'!F172:G421,2,FALSE)</f>
        <v>SPM</v>
      </c>
      <c r="E173" s="19">
        <v>4</v>
      </c>
      <c r="J173" s="216" t="s">
        <v>487</v>
      </c>
      <c r="K173" s="216" t="s">
        <v>488</v>
      </c>
      <c r="L173" s="218">
        <v>1309</v>
      </c>
    </row>
    <row r="174" spans="2:12">
      <c r="B174" s="19" t="s">
        <v>951</v>
      </c>
      <c r="C174" s="19" t="s">
        <v>403</v>
      </c>
      <c r="D174" s="8" t="str">
        <f>VLOOKUP(B174,'Code matching'!F173:G422,2,FALSE)</f>
        <v>VCT</v>
      </c>
      <c r="E174" s="19">
        <v>56</v>
      </c>
      <c r="J174" s="216" t="s">
        <v>669</v>
      </c>
      <c r="K174" s="216" t="s">
        <v>484</v>
      </c>
      <c r="L174" s="218">
        <v>4823891</v>
      </c>
    </row>
    <row r="175" spans="2:12">
      <c r="B175" s="19" t="s">
        <v>953</v>
      </c>
      <c r="C175" s="19" t="s">
        <v>406</v>
      </c>
      <c r="D175" s="8" t="str">
        <f>VLOOKUP(B175,'Code matching'!F174:G423,2,FALSE)</f>
        <v>SMR</v>
      </c>
      <c r="E175" s="19">
        <v>717</v>
      </c>
      <c r="J175" s="216" t="s">
        <v>54</v>
      </c>
      <c r="K175" s="216" t="s">
        <v>489</v>
      </c>
      <c r="L175" s="218">
        <v>28069</v>
      </c>
    </row>
    <row r="176" spans="2:12">
      <c r="B176" s="19" t="s">
        <v>954</v>
      </c>
      <c r="C176" s="19" t="s">
        <v>408</v>
      </c>
      <c r="D176" s="8" t="str">
        <f>VLOOKUP(B176,'Code matching'!F175:G424,2,FALSE)</f>
        <v>STP</v>
      </c>
      <c r="E176" s="19">
        <v>878</v>
      </c>
      <c r="J176" s="216" t="s">
        <v>670</v>
      </c>
      <c r="K176" s="216" t="s">
        <v>492</v>
      </c>
      <c r="L176" s="218">
        <v>22299</v>
      </c>
    </row>
    <row r="177" spans="2:12">
      <c r="B177" s="19" t="s">
        <v>955</v>
      </c>
      <c r="C177" s="19" t="s">
        <v>411</v>
      </c>
      <c r="D177" s="8" t="str">
        <f>VLOOKUP(B177,'Code matching'!F176:G425,2,FALSE)</f>
        <v>SAU</v>
      </c>
      <c r="E177" s="19">
        <v>288690</v>
      </c>
      <c r="J177" s="216" t="s">
        <v>671</v>
      </c>
      <c r="K177" s="216" t="s">
        <v>493</v>
      </c>
      <c r="L177" s="218">
        <v>717</v>
      </c>
    </row>
    <row r="178" spans="2:12">
      <c r="B178" s="19" t="s">
        <v>956</v>
      </c>
      <c r="C178" s="19" t="s">
        <v>413</v>
      </c>
      <c r="D178" s="8" t="str">
        <f>VLOOKUP(B178,'Code matching'!F177:G426,2,FALSE)</f>
        <v>SEN</v>
      </c>
      <c r="E178" s="19">
        <v>11175</v>
      </c>
      <c r="J178" s="216" t="s">
        <v>55</v>
      </c>
      <c r="K178" s="216" t="s">
        <v>490</v>
      </c>
      <c r="L178" s="218"/>
    </row>
    <row r="179" spans="2:12">
      <c r="B179" s="19" t="s">
        <v>957</v>
      </c>
      <c r="C179" s="19" t="s">
        <v>415</v>
      </c>
      <c r="D179" s="8" t="str">
        <f>VLOOKUP(B179,'Code matching'!F178:G427,2,FALSE)</f>
        <v>SRB</v>
      </c>
      <c r="E179" s="19">
        <v>28099</v>
      </c>
      <c r="J179" s="216" t="s">
        <v>498</v>
      </c>
      <c r="K179" s="216" t="s">
        <v>499</v>
      </c>
      <c r="L179" s="218">
        <v>1764</v>
      </c>
    </row>
    <row r="180" spans="2:12">
      <c r="B180" s="19" t="s">
        <v>958</v>
      </c>
      <c r="C180" s="19" t="s">
        <v>417</v>
      </c>
      <c r="D180" s="8" t="str">
        <f>VLOOKUP(B180,'Code matching'!F179:G428,2,FALSE)</f>
        <v>SYC</v>
      </c>
      <c r="E180" s="19">
        <v>126</v>
      </c>
      <c r="J180" s="216" t="s">
        <v>431</v>
      </c>
      <c r="K180" s="216" t="s">
        <v>432</v>
      </c>
      <c r="L180" s="218">
        <v>529877</v>
      </c>
    </row>
    <row r="181" spans="2:12">
      <c r="B181" s="19" t="s">
        <v>959</v>
      </c>
      <c r="C181" s="19" t="s">
        <v>419</v>
      </c>
      <c r="D181" s="8" t="str">
        <f>VLOOKUP(B181,'Code matching'!F180:G429,2,FALSE)</f>
        <v>SLE</v>
      </c>
      <c r="E181" s="19">
        <v>1916</v>
      </c>
      <c r="J181" s="216" t="s">
        <v>500</v>
      </c>
      <c r="K181" s="216" t="s">
        <v>501</v>
      </c>
      <c r="L181" s="218">
        <v>7022</v>
      </c>
    </row>
    <row r="182" spans="2:12">
      <c r="B182" s="19" t="s">
        <v>960</v>
      </c>
      <c r="C182" s="19" t="s">
        <v>44</v>
      </c>
      <c r="D182" s="8" t="str">
        <f>VLOOKUP(B182,'Code matching'!F181:G430,2,FALSE)</f>
        <v>SGP</v>
      </c>
      <c r="E182" s="19">
        <v>55104</v>
      </c>
      <c r="J182" s="216" t="s">
        <v>502</v>
      </c>
      <c r="K182" s="216" t="s">
        <v>503</v>
      </c>
      <c r="L182" s="218">
        <v>4339</v>
      </c>
    </row>
    <row r="183" spans="2:12">
      <c r="B183" s="19" t="s">
        <v>961</v>
      </c>
      <c r="C183" s="19" t="s">
        <v>1016</v>
      </c>
      <c r="D183" s="8" t="str">
        <f>VLOOKUP(B183,'Code matching'!F182:G431,2,FALSE)</f>
        <v>SXM</v>
      </c>
      <c r="E183" s="19">
        <v>176</v>
      </c>
      <c r="J183" s="216" t="s">
        <v>672</v>
      </c>
      <c r="K183" s="216" t="s">
        <v>672</v>
      </c>
      <c r="L183" s="218"/>
    </row>
    <row r="184" spans="2:12">
      <c r="B184" s="19" t="s">
        <v>962</v>
      </c>
      <c r="C184" s="19" t="s">
        <v>424</v>
      </c>
      <c r="D184" s="8" t="str">
        <f>VLOOKUP(B184,'Code matching'!F183:G432,2,FALSE)</f>
        <v>SVK</v>
      </c>
      <c r="E184" s="19">
        <v>2596</v>
      </c>
      <c r="J184" s="216" t="s">
        <v>1561</v>
      </c>
      <c r="K184" s="216" t="s">
        <v>672</v>
      </c>
      <c r="L184" s="218"/>
    </row>
    <row r="185" spans="2:12">
      <c r="B185" s="19" t="s">
        <v>963</v>
      </c>
      <c r="C185" s="19" t="s">
        <v>426</v>
      </c>
      <c r="D185" s="8" t="str">
        <f>VLOOKUP(B185,'Code matching'!F184:G433,2,FALSE)</f>
        <v>SVN</v>
      </c>
      <c r="E185" s="19">
        <v>2249</v>
      </c>
      <c r="J185" s="216" t="s">
        <v>757</v>
      </c>
      <c r="K185" s="216" t="s">
        <v>672</v>
      </c>
      <c r="L185" s="218"/>
    </row>
    <row r="186" spans="2:12">
      <c r="B186" s="19" t="s">
        <v>965</v>
      </c>
      <c r="C186" s="19" t="s">
        <v>429</v>
      </c>
      <c r="D186" s="8" t="str">
        <f>VLOOKUP(B186,'Code matching'!F185:G434,2,FALSE)</f>
        <v>SOM</v>
      </c>
      <c r="E186" s="19">
        <v>3227</v>
      </c>
    </row>
    <row r="187" spans="2:12">
      <c r="B187" s="19" t="s">
        <v>966</v>
      </c>
      <c r="C187" s="19" t="s">
        <v>431</v>
      </c>
      <c r="D187" s="8" t="str">
        <f>VLOOKUP(B187,'Code matching'!F186:G435,2,FALSE)</f>
        <v>ZAF</v>
      </c>
      <c r="E187" s="19">
        <v>559859</v>
      </c>
    </row>
    <row r="188" spans="2:12">
      <c r="B188" s="19" t="s">
        <v>968</v>
      </c>
      <c r="C188" s="19" t="s">
        <v>435</v>
      </c>
      <c r="D188" s="8" t="str">
        <f>VLOOKUP(B188,'Code matching'!F187:G436,2,FALSE)</f>
        <v>SSD</v>
      </c>
      <c r="E188" s="19">
        <v>2470</v>
      </c>
    </row>
    <row r="189" spans="2:12">
      <c r="B189" s="19" t="s">
        <v>969</v>
      </c>
      <c r="C189" s="19" t="s">
        <v>437</v>
      </c>
      <c r="D189" s="8" t="str">
        <f>VLOOKUP(B189,'Code matching'!F188:G437,2,FALSE)</f>
        <v>ESP</v>
      </c>
      <c r="E189" s="19">
        <v>314362</v>
      </c>
    </row>
    <row r="190" spans="2:12">
      <c r="B190" s="19" t="s">
        <v>970</v>
      </c>
      <c r="C190" s="19" t="s">
        <v>46</v>
      </c>
      <c r="D190" s="8" t="str">
        <f>VLOOKUP(B190,'Code matching'!F189:G438,2,FALSE)</f>
        <v>LKA</v>
      </c>
      <c r="E190" s="19">
        <v>2844</v>
      </c>
    </row>
    <row r="191" spans="2:12">
      <c r="B191" s="19" t="s">
        <v>971</v>
      </c>
      <c r="C191" s="19" t="s">
        <v>442</v>
      </c>
      <c r="D191" s="8" t="str">
        <f>VLOOKUP(B191,'Code matching'!F190:G439,2,FALSE)</f>
        <v>SDN</v>
      </c>
      <c r="E191" s="19">
        <v>11956</v>
      </c>
    </row>
    <row r="192" spans="2:12">
      <c r="B192" s="19" t="s">
        <v>972</v>
      </c>
      <c r="C192" s="19" t="s">
        <v>444</v>
      </c>
      <c r="D192" s="8" t="str">
        <f>VLOOKUP(B192,'Code matching'!F191:G440,2,FALSE)</f>
        <v>SUR</v>
      </c>
      <c r="E192" s="19">
        <v>2306</v>
      </c>
    </row>
    <row r="193" spans="2:5">
      <c r="B193" s="19" t="s">
        <v>974</v>
      </c>
      <c r="C193" s="19" t="s">
        <v>448</v>
      </c>
      <c r="D193" s="8" t="str">
        <f>VLOOKUP(B193,'Code matching'!F192:G441,2,FALSE)</f>
        <v>SWE</v>
      </c>
      <c r="E193" s="19">
        <v>82323</v>
      </c>
    </row>
    <row r="194" spans="2:5">
      <c r="B194" s="19" t="s">
        <v>975</v>
      </c>
      <c r="C194" s="19" t="s">
        <v>450</v>
      </c>
      <c r="D194" s="8" t="str">
        <f>VLOOKUP(B194,'Code matching'!F193:G442,2,FALSE)</f>
        <v>CHE</v>
      </c>
      <c r="E194" s="19">
        <v>36514</v>
      </c>
    </row>
    <row r="195" spans="2:5">
      <c r="B195" s="19" t="s">
        <v>976</v>
      </c>
      <c r="C195" s="19" t="s">
        <v>452</v>
      </c>
      <c r="D195" s="8" t="str">
        <f>VLOOKUP(B195,'Code matching'!F194:G443,2,FALSE)</f>
        <v>SYR</v>
      </c>
      <c r="E195" s="19">
        <v>1188</v>
      </c>
    </row>
    <row r="196" spans="2:5">
      <c r="B196" s="19" t="s">
        <v>978</v>
      </c>
      <c r="C196" s="19" t="s">
        <v>47</v>
      </c>
      <c r="D196" s="8" t="str">
        <f>VLOOKUP(B196,'Code matching'!F195:G444,2,FALSE)</f>
        <v>TJK</v>
      </c>
      <c r="E196" s="19">
        <v>7785</v>
      </c>
    </row>
    <row r="197" spans="2:5">
      <c r="B197" s="19" t="s">
        <v>980</v>
      </c>
      <c r="C197" s="19" t="s">
        <v>48</v>
      </c>
      <c r="D197" s="8" t="str">
        <f>VLOOKUP(B197,'Code matching'!F196:G445,2,FALSE)</f>
        <v>THA</v>
      </c>
      <c r="E197" s="19">
        <v>3351</v>
      </c>
    </row>
    <row r="198" spans="2:5">
      <c r="B198" s="19" t="s">
        <v>993</v>
      </c>
      <c r="C198" s="19" t="s">
        <v>1017</v>
      </c>
      <c r="D198" s="8" t="str">
        <f>VLOOKUP(B198,'Code matching'!F197:G446,2,FALSE)</f>
        <v>GBR</v>
      </c>
      <c r="E198" s="19">
        <v>310829</v>
      </c>
    </row>
    <row r="199" spans="2:5">
      <c r="B199" s="19" t="s">
        <v>698</v>
      </c>
      <c r="C199" s="19" t="s">
        <v>49</v>
      </c>
      <c r="D199" s="8" t="str">
        <f>VLOOKUP(B199,'Code matching'!F198:G447,2,FALSE)</f>
        <v>TLS</v>
      </c>
      <c r="E199" s="19">
        <v>25</v>
      </c>
    </row>
    <row r="200" spans="2:5">
      <c r="B200" s="19" t="s">
        <v>981</v>
      </c>
      <c r="C200" s="19" t="s">
        <v>457</v>
      </c>
      <c r="D200" s="8" t="str">
        <f>VLOOKUP(B200,'Code matching'!F199:G448,2,FALSE)</f>
        <v>TGO</v>
      </c>
      <c r="E200" s="19">
        <v>1046</v>
      </c>
    </row>
    <row r="201" spans="2:5">
      <c r="B201" s="19" t="s">
        <v>984</v>
      </c>
      <c r="C201" s="19" t="s">
        <v>462</v>
      </c>
      <c r="D201" s="8" t="str">
        <f>VLOOKUP(B201,'Code matching'!F200:G449,2,FALSE)</f>
        <v>TTO</v>
      </c>
      <c r="E201" s="19">
        <v>279</v>
      </c>
    </row>
    <row r="202" spans="2:5">
      <c r="B202" s="19" t="s">
        <v>985</v>
      </c>
      <c r="C202" s="19" t="s">
        <v>464</v>
      </c>
      <c r="D202" s="8" t="str">
        <f>VLOOKUP(B202,'Code matching'!F201:G450,2,FALSE)</f>
        <v>TUN</v>
      </c>
      <c r="E202" s="19">
        <v>1678</v>
      </c>
    </row>
    <row r="203" spans="2:5">
      <c r="B203" s="19" t="s">
        <v>986</v>
      </c>
      <c r="C203" s="19" t="s">
        <v>51</v>
      </c>
      <c r="D203" s="8" t="str">
        <f>VLOOKUP(B203,'Code matching'!F202:G451,2,FALSE)</f>
        <v>TUR</v>
      </c>
      <c r="E203" s="19">
        <v>240804</v>
      </c>
    </row>
    <row r="204" spans="2:5">
      <c r="B204" s="19" t="s">
        <v>988</v>
      </c>
      <c r="C204" s="19" t="s">
        <v>468</v>
      </c>
      <c r="D204" s="8" t="str">
        <f>VLOOKUP(B204,'Code matching'!F203:G452,2,FALSE)</f>
        <v>TCA</v>
      </c>
      <c r="E204" s="19">
        <v>197</v>
      </c>
    </row>
    <row r="205" spans="2:5">
      <c r="B205" s="19" t="s">
        <v>990</v>
      </c>
      <c r="C205" s="19" t="s">
        <v>471</v>
      </c>
      <c r="D205" s="8" t="str">
        <f>VLOOKUP(B205,'Code matching'!F204:G453,2,FALSE)</f>
        <v>UGA</v>
      </c>
      <c r="E205" s="19">
        <v>1283</v>
      </c>
    </row>
    <row r="206" spans="2:5">
      <c r="B206" s="19" t="s">
        <v>991</v>
      </c>
      <c r="C206" s="19" t="s">
        <v>473</v>
      </c>
      <c r="D206" s="8" t="str">
        <f>VLOOKUP(B206,'Code matching'!F205:G454,2,FALSE)</f>
        <v>UKR</v>
      </c>
      <c r="E206" s="19">
        <v>81957</v>
      </c>
    </row>
    <row r="207" spans="2:5">
      <c r="B207" s="19" t="s">
        <v>992</v>
      </c>
      <c r="C207" s="19" t="s">
        <v>475</v>
      </c>
      <c r="D207" s="8" t="str">
        <f>VLOOKUP(B207,'Code matching'!F206:G455,2,FALSE)</f>
        <v>ARE</v>
      </c>
      <c r="E207" s="19">
        <v>62525</v>
      </c>
    </row>
    <row r="208" spans="2:5">
      <c r="B208" s="19" t="s">
        <v>979</v>
      </c>
      <c r="C208" s="19" t="s">
        <v>479</v>
      </c>
      <c r="D208" s="8" t="str">
        <f>VLOOKUP(B208,'Code matching'!F207:G456,2,FALSE)</f>
        <v>TZA</v>
      </c>
      <c r="E208" s="19">
        <v>509</v>
      </c>
    </row>
    <row r="209" spans="2:5">
      <c r="B209" s="19" t="s">
        <v>995</v>
      </c>
      <c r="C209" s="19" t="s">
        <v>483</v>
      </c>
      <c r="D209" s="8" t="str">
        <f>VLOOKUP(B209,'Code matching'!F208:G457,2,FALSE)</f>
        <v>USA</v>
      </c>
      <c r="E209" s="19">
        <v>4951851</v>
      </c>
    </row>
    <row r="210" spans="2:5">
      <c r="B210" s="19" t="s">
        <v>1002</v>
      </c>
      <c r="C210" s="19" t="s">
        <v>485</v>
      </c>
      <c r="D210" s="8" t="str">
        <f>VLOOKUP(B210,'Code matching'!F209:G458,2,FALSE)</f>
        <v>VIR</v>
      </c>
      <c r="E210" s="19">
        <v>528</v>
      </c>
    </row>
    <row r="211" spans="2:5">
      <c r="B211" s="19" t="s">
        <v>996</v>
      </c>
      <c r="C211" s="19" t="s">
        <v>487</v>
      </c>
      <c r="D211" s="8" t="str">
        <f>VLOOKUP(B211,'Code matching'!F210:G459,2,FALSE)</f>
        <v>URY</v>
      </c>
      <c r="E211" s="19">
        <v>1335</v>
      </c>
    </row>
    <row r="212" spans="2:5">
      <c r="B212" s="19" t="s">
        <v>997</v>
      </c>
      <c r="C212" s="19" t="s">
        <v>54</v>
      </c>
      <c r="D212" s="8" t="str">
        <f>VLOOKUP(B212,'Code matching'!F211:G460,2,FALSE)</f>
        <v>UZB</v>
      </c>
      <c r="E212" s="19">
        <v>30820</v>
      </c>
    </row>
    <row r="213" spans="2:5">
      <c r="B213" s="19" t="s">
        <v>999</v>
      </c>
      <c r="C213" s="19" t="s">
        <v>491</v>
      </c>
      <c r="D213" s="8" t="str">
        <f>VLOOKUP(B213,'Code matching'!F212:G461,2,FALSE)</f>
        <v>VEN</v>
      </c>
      <c r="E213" s="19">
        <v>24961</v>
      </c>
    </row>
    <row r="214" spans="2:5">
      <c r="B214" s="19" t="s">
        <v>1000</v>
      </c>
      <c r="C214" s="19" t="s">
        <v>56</v>
      </c>
      <c r="D214" s="8" t="str">
        <f>VLOOKUP(B214,'Code matching'!F213:G462,2,FALSE)</f>
        <v>VNM</v>
      </c>
      <c r="E214" s="19">
        <v>841</v>
      </c>
    </row>
    <row r="215" spans="2:5">
      <c r="B215" s="19" t="s">
        <v>1005</v>
      </c>
      <c r="C215" s="19" t="s">
        <v>498</v>
      </c>
      <c r="D215" s="8" t="str">
        <f>VLOOKUP(B215,'Code matching'!F214:G463,2,FALSE)</f>
        <v>YEM</v>
      </c>
      <c r="E215" s="19">
        <v>1808</v>
      </c>
    </row>
    <row r="216" spans="2:5">
      <c r="B216" s="19" t="s">
        <v>1006</v>
      </c>
      <c r="C216" s="19" t="s">
        <v>500</v>
      </c>
      <c r="D216" s="8" t="str">
        <f>VLOOKUP(B216,'Code matching'!F215:G464,2,FALSE)</f>
        <v>ZMB</v>
      </c>
      <c r="E216" s="19">
        <v>8085</v>
      </c>
    </row>
    <row r="217" spans="2:5">
      <c r="B217" s="19" t="s">
        <v>1007</v>
      </c>
      <c r="C217" s="19" t="s">
        <v>502</v>
      </c>
      <c r="D217" s="8" t="str">
        <f>VLOOKUP(B217,'Code matching'!F216:G465,2,FALSE)</f>
        <v>ZWE</v>
      </c>
      <c r="E217" s="19">
        <v>4649</v>
      </c>
    </row>
  </sheetData>
  <hyperlinks>
    <hyperlink ref="G1" r:id="rId1"/>
    <hyperlink ref="O1"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O217"/>
  <sheetViews>
    <sheetView workbookViewId="0">
      <pane xSplit="1" ySplit="1" topLeftCell="B2" activePane="bottomRight" state="frozen"/>
      <selection pane="topRight" activeCell="C1" sqref="C1"/>
      <selection pane="bottomLeft" activeCell="A2" sqref="A2"/>
      <selection pane="bottomRight" activeCell="I5" sqref="I5"/>
    </sheetView>
  </sheetViews>
  <sheetFormatPr defaultColWidth="8.7109375" defaultRowHeight="15"/>
  <cols>
    <col min="1" max="1" width="9.42578125" style="8" bestFit="1" customWidth="1"/>
    <col min="2" max="9" width="8.7109375" style="8"/>
    <col min="10" max="12" width="8.7109375" style="19"/>
    <col min="13" max="16384" width="8.7109375" style="8"/>
  </cols>
  <sheetData>
    <row r="1" spans="1:15">
      <c r="A1" s="33" t="s">
        <v>1009</v>
      </c>
      <c r="B1" s="19" t="s">
        <v>1557</v>
      </c>
      <c r="C1" s="19" t="s">
        <v>1558</v>
      </c>
      <c r="D1" s="31" t="s">
        <v>58</v>
      </c>
      <c r="E1" s="19" t="s">
        <v>1563</v>
      </c>
      <c r="G1" s="8" t="s">
        <v>1018</v>
      </c>
      <c r="I1" s="33" t="s">
        <v>1010</v>
      </c>
      <c r="J1" s="219" t="s">
        <v>513</v>
      </c>
      <c r="K1" s="219" t="s">
        <v>514</v>
      </c>
      <c r="L1" s="220" t="s">
        <v>1562</v>
      </c>
      <c r="O1" s="37" t="s">
        <v>756</v>
      </c>
    </row>
    <row r="2" spans="1:15">
      <c r="A2" s="34">
        <v>44053</v>
      </c>
      <c r="B2" s="19" t="s">
        <v>762</v>
      </c>
      <c r="C2" s="19" t="s">
        <v>0</v>
      </c>
      <c r="D2" s="8" t="str">
        <f>VLOOKUP(B2,'Code matching'!F1:G251,2,FALSE)</f>
        <v>AFG</v>
      </c>
      <c r="E2" s="19">
        <v>1312</v>
      </c>
      <c r="J2" s="219" t="s">
        <v>83</v>
      </c>
      <c r="K2" s="219" t="s">
        <v>84</v>
      </c>
      <c r="L2" s="221">
        <v>3</v>
      </c>
    </row>
    <row r="3" spans="1:15">
      <c r="B3" s="19" t="s">
        <v>763</v>
      </c>
      <c r="C3" s="19" t="s">
        <v>65</v>
      </c>
      <c r="D3" s="8" t="str">
        <f>VLOOKUP(B3,'Code matching'!F2:G252,2,FALSE)</f>
        <v>ALB</v>
      </c>
      <c r="E3" s="19">
        <v>199</v>
      </c>
      <c r="J3" s="219" t="s">
        <v>0</v>
      </c>
      <c r="K3" s="219" t="s">
        <v>62</v>
      </c>
      <c r="L3" s="221">
        <v>1298</v>
      </c>
    </row>
    <row r="4" spans="1:15">
      <c r="B4" s="19" t="s">
        <v>764</v>
      </c>
      <c r="C4" s="19" t="s">
        <v>67</v>
      </c>
      <c r="D4" s="8" t="str">
        <f>VLOOKUP(B4,'Code matching'!F3:G253,2,FALSE)</f>
        <v>DZA</v>
      </c>
      <c r="E4" s="19">
        <v>1302</v>
      </c>
      <c r="J4" s="219" t="s">
        <v>72</v>
      </c>
      <c r="K4" s="219" t="s">
        <v>73</v>
      </c>
      <c r="L4" s="221">
        <v>59</v>
      </c>
    </row>
    <row r="5" spans="1:15">
      <c r="B5" s="19" t="s">
        <v>766</v>
      </c>
      <c r="C5" s="19" t="s">
        <v>70</v>
      </c>
      <c r="D5" s="8" t="str">
        <f>VLOOKUP(B5,'Code matching'!F4:G254,2,FALSE)</f>
        <v>AND</v>
      </c>
      <c r="E5" s="19">
        <v>52</v>
      </c>
      <c r="J5" s="219" t="s">
        <v>74</v>
      </c>
      <c r="K5" s="219" t="s">
        <v>75</v>
      </c>
      <c r="L5" s="221">
        <v>0</v>
      </c>
    </row>
    <row r="6" spans="1:15">
      <c r="B6" s="19" t="s">
        <v>767</v>
      </c>
      <c r="C6" s="19" t="s">
        <v>72</v>
      </c>
      <c r="D6" s="8" t="str">
        <f>VLOOKUP(B6,'Code matching'!F5:G255,2,FALSE)</f>
        <v>AGO</v>
      </c>
      <c r="E6" s="19">
        <v>75</v>
      </c>
      <c r="J6" s="219" t="s">
        <v>65</v>
      </c>
      <c r="K6" s="219" t="s">
        <v>66</v>
      </c>
      <c r="L6" s="221">
        <v>182</v>
      </c>
    </row>
    <row r="7" spans="1:15">
      <c r="B7" s="19" t="s">
        <v>768</v>
      </c>
      <c r="C7" s="19" t="s">
        <v>74</v>
      </c>
      <c r="D7" s="8" t="str">
        <f>VLOOKUP(B7,'Code matching'!F6:G256,2,FALSE)</f>
        <v>AIA</v>
      </c>
      <c r="E7" s="19">
        <v>0</v>
      </c>
      <c r="J7" s="219" t="s">
        <v>70</v>
      </c>
      <c r="K7" s="219" t="s">
        <v>71</v>
      </c>
      <c r="L7" s="221">
        <v>52</v>
      </c>
    </row>
    <row r="8" spans="1:15">
      <c r="B8" s="19" t="s">
        <v>770</v>
      </c>
      <c r="C8" s="19" t="s">
        <v>78</v>
      </c>
      <c r="D8" s="8" t="str">
        <f>VLOOKUP(B8,'Code matching'!F7:G257,2,FALSE)</f>
        <v>ATG</v>
      </c>
      <c r="E8" s="19">
        <v>3</v>
      </c>
      <c r="J8" s="219" t="s">
        <v>475</v>
      </c>
      <c r="K8" s="219" t="s">
        <v>476</v>
      </c>
      <c r="L8" s="221">
        <v>355</v>
      </c>
    </row>
    <row r="9" spans="1:15">
      <c r="B9" s="19" t="s">
        <v>771</v>
      </c>
      <c r="C9" s="19" t="s">
        <v>80</v>
      </c>
      <c r="D9" s="8" t="str">
        <f>VLOOKUP(B9,'Code matching'!F8:G258,2,FALSE)</f>
        <v>ARG</v>
      </c>
      <c r="E9" s="19">
        <v>4556</v>
      </c>
      <c r="J9" s="219" t="s">
        <v>80</v>
      </c>
      <c r="K9" s="219" t="s">
        <v>81</v>
      </c>
      <c r="L9" s="221">
        <v>4009</v>
      </c>
    </row>
    <row r="10" spans="1:15">
      <c r="B10" s="19" t="s">
        <v>772</v>
      </c>
      <c r="C10" s="19" t="s">
        <v>2</v>
      </c>
      <c r="D10" s="8" t="str">
        <f>VLOOKUP(B10,'Code matching'!F9:G259,2,FALSE)</f>
        <v>ARM</v>
      </c>
      <c r="E10" s="19">
        <v>796</v>
      </c>
      <c r="J10" s="219" t="s">
        <v>3</v>
      </c>
      <c r="K10" s="219" t="s">
        <v>85</v>
      </c>
      <c r="L10" s="221">
        <v>247</v>
      </c>
    </row>
    <row r="11" spans="1:15">
      <c r="B11" s="19" t="s">
        <v>773</v>
      </c>
      <c r="C11" s="19" t="s">
        <v>83</v>
      </c>
      <c r="D11" s="8" t="str">
        <f>VLOOKUP(B11,'Code matching'!F10:G260,2,FALSE)</f>
        <v>ABW</v>
      </c>
      <c r="E11" s="19">
        <v>3</v>
      </c>
      <c r="J11" s="219" t="s">
        <v>86</v>
      </c>
      <c r="K11" s="219" t="s">
        <v>87</v>
      </c>
      <c r="L11" s="221">
        <v>719</v>
      </c>
    </row>
    <row r="12" spans="1:15">
      <c r="B12" s="19" t="s">
        <v>774</v>
      </c>
      <c r="C12" s="19" t="s">
        <v>3</v>
      </c>
      <c r="D12" s="8" t="str">
        <f>VLOOKUP(B12,'Code matching'!F11:G261,2,FALSE)</f>
        <v>AUS</v>
      </c>
      <c r="E12" s="19">
        <v>295</v>
      </c>
      <c r="J12" s="219" t="s">
        <v>4</v>
      </c>
      <c r="K12" s="219" t="s">
        <v>88</v>
      </c>
      <c r="L12" s="221">
        <v>476</v>
      </c>
    </row>
    <row r="13" spans="1:15">
      <c r="B13" s="19" t="s">
        <v>775</v>
      </c>
      <c r="C13" s="19" t="s">
        <v>86</v>
      </c>
      <c r="D13" s="8" t="str">
        <f>VLOOKUP(B13,'Code matching'!F12:G262,2,FALSE)</f>
        <v>AUT</v>
      </c>
      <c r="E13" s="19">
        <v>721</v>
      </c>
      <c r="J13" s="219" t="s">
        <v>128</v>
      </c>
      <c r="K13" s="219" t="s">
        <v>129</v>
      </c>
      <c r="L13" s="221">
        <v>1</v>
      </c>
    </row>
    <row r="14" spans="1:15">
      <c r="B14" s="19" t="s">
        <v>776</v>
      </c>
      <c r="C14" s="19" t="s">
        <v>4</v>
      </c>
      <c r="D14" s="8" t="str">
        <f>VLOOKUP(B14,'Code matching'!F13:G263,2,FALSE)</f>
        <v>AZE</v>
      </c>
      <c r="E14" s="19">
        <v>490</v>
      </c>
      <c r="J14" s="219" t="s">
        <v>98</v>
      </c>
      <c r="K14" s="219" t="s">
        <v>99</v>
      </c>
      <c r="L14" s="221">
        <v>9859</v>
      </c>
    </row>
    <row r="15" spans="1:15">
      <c r="B15" s="19" t="s">
        <v>777</v>
      </c>
      <c r="C15" s="19" t="s">
        <v>89</v>
      </c>
      <c r="D15" s="8" t="str">
        <f>VLOOKUP(B15,'Code matching'!F14:G264,2,FALSE)</f>
        <v>BHS</v>
      </c>
      <c r="E15" s="19">
        <v>14</v>
      </c>
      <c r="J15" s="219" t="s">
        <v>102</v>
      </c>
      <c r="K15" s="219" t="s">
        <v>103</v>
      </c>
      <c r="L15" s="221">
        <v>38</v>
      </c>
    </row>
    <row r="16" spans="1:15">
      <c r="B16" s="19" t="s">
        <v>778</v>
      </c>
      <c r="C16" s="19" t="s">
        <v>91</v>
      </c>
      <c r="D16" s="8" t="str">
        <f>VLOOKUP(B16,'Code matching'!F15:G265,2,FALSE)</f>
        <v>BHR</v>
      </c>
      <c r="E16" s="19">
        <v>162</v>
      </c>
      <c r="J16" s="219" t="s">
        <v>126</v>
      </c>
      <c r="K16" s="219" t="s">
        <v>127</v>
      </c>
      <c r="L16" s="221">
        <v>54</v>
      </c>
    </row>
    <row r="17" spans="2:12">
      <c r="B17" s="19" t="s">
        <v>779</v>
      </c>
      <c r="C17" s="19" t="s">
        <v>5</v>
      </c>
      <c r="D17" s="8" t="str">
        <f>VLOOKUP(B17,'Code matching'!F16:G266,2,FALSE)</f>
        <v>BGD</v>
      </c>
      <c r="E17" s="19">
        <v>3399</v>
      </c>
      <c r="J17" s="219" t="s">
        <v>5</v>
      </c>
      <c r="K17" s="219" t="s">
        <v>93</v>
      </c>
      <c r="L17" s="221">
        <v>3267</v>
      </c>
    </row>
    <row r="18" spans="2:12">
      <c r="B18" s="19" t="s">
        <v>780</v>
      </c>
      <c r="C18" s="19" t="s">
        <v>94</v>
      </c>
      <c r="D18" s="8" t="str">
        <f>VLOOKUP(B18,'Code matching'!F17:G267,2,FALSE)</f>
        <v>BRB</v>
      </c>
      <c r="E18" s="19">
        <v>7</v>
      </c>
      <c r="J18" s="219" t="s">
        <v>124</v>
      </c>
      <c r="K18" s="219" t="s">
        <v>125</v>
      </c>
      <c r="L18" s="221">
        <v>415</v>
      </c>
    </row>
    <row r="19" spans="2:12">
      <c r="B19" s="19" t="s">
        <v>781</v>
      </c>
      <c r="C19" s="19" t="s">
        <v>96</v>
      </c>
      <c r="D19" s="8" t="str">
        <f>VLOOKUP(B19,'Code matching'!F18:G268,2,FALSE)</f>
        <v>BLR</v>
      </c>
      <c r="E19" s="19">
        <v>587</v>
      </c>
      <c r="J19" s="219" t="s">
        <v>91</v>
      </c>
      <c r="K19" s="219" t="s">
        <v>92</v>
      </c>
      <c r="L19" s="221">
        <v>154</v>
      </c>
    </row>
    <row r="20" spans="2:12">
      <c r="B20" s="19" t="s">
        <v>782</v>
      </c>
      <c r="C20" s="19" t="s">
        <v>98</v>
      </c>
      <c r="D20" s="8" t="str">
        <f>VLOOKUP(B20,'Code matching'!F19:G269,2,FALSE)</f>
        <v>BEL</v>
      </c>
      <c r="E20" s="19">
        <v>9872</v>
      </c>
      <c r="J20" s="219" t="s">
        <v>111</v>
      </c>
      <c r="K20" s="219" t="s">
        <v>112</v>
      </c>
      <c r="L20" s="221">
        <v>374</v>
      </c>
    </row>
    <row r="21" spans="2:12">
      <c r="B21" s="19" t="s">
        <v>783</v>
      </c>
      <c r="C21" s="19" t="s">
        <v>100</v>
      </c>
      <c r="D21" s="8" t="str">
        <f>VLOOKUP(B21,'Code matching'!F20:G270,2,FALSE)</f>
        <v>BLZ</v>
      </c>
      <c r="E21" s="19">
        <v>2</v>
      </c>
      <c r="J21" s="219" t="s">
        <v>96</v>
      </c>
      <c r="K21" s="219" t="s">
        <v>97</v>
      </c>
      <c r="L21" s="221">
        <v>577</v>
      </c>
    </row>
    <row r="22" spans="2:12">
      <c r="B22" s="19" t="s">
        <v>784</v>
      </c>
      <c r="C22" s="19" t="s">
        <v>102</v>
      </c>
      <c r="D22" s="8" t="str">
        <f>VLOOKUP(B22,'Code matching'!F21:G271,2,FALSE)</f>
        <v>BEN</v>
      </c>
      <c r="E22" s="19">
        <v>38</v>
      </c>
      <c r="J22" s="219" t="s">
        <v>100</v>
      </c>
      <c r="K22" s="219" t="s">
        <v>101</v>
      </c>
      <c r="L22" s="221">
        <v>2</v>
      </c>
    </row>
    <row r="23" spans="2:12">
      <c r="B23" s="19" t="s">
        <v>785</v>
      </c>
      <c r="C23" s="19" t="s">
        <v>104</v>
      </c>
      <c r="D23" s="8" t="str">
        <f>VLOOKUP(B23,'Code matching'!F22:G272,2,FALSE)</f>
        <v>BMU</v>
      </c>
      <c r="E23" s="19">
        <v>9</v>
      </c>
      <c r="J23" s="219" t="s">
        <v>104</v>
      </c>
      <c r="K23" s="219" t="s">
        <v>105</v>
      </c>
      <c r="L23" s="221">
        <v>9</v>
      </c>
    </row>
    <row r="24" spans="2:12">
      <c r="B24" s="19" t="s">
        <v>786</v>
      </c>
      <c r="C24" s="19" t="s">
        <v>6</v>
      </c>
      <c r="D24" s="8" t="str">
        <f>VLOOKUP(B24,'Code matching'!F23:G273,2,FALSE)</f>
        <v>BTN</v>
      </c>
      <c r="E24" s="19">
        <v>0</v>
      </c>
      <c r="J24" s="219" t="s">
        <v>646</v>
      </c>
      <c r="K24" s="219" t="s">
        <v>108</v>
      </c>
      <c r="L24" s="221">
        <v>3385</v>
      </c>
    </row>
    <row r="25" spans="2:12">
      <c r="B25" s="19" t="s">
        <v>787</v>
      </c>
      <c r="C25" s="19" t="s">
        <v>107</v>
      </c>
      <c r="D25" s="8" t="str">
        <f>VLOOKUP(B25,'Code matching'!F24:G274,2,FALSE)</f>
        <v>BOL</v>
      </c>
      <c r="E25" s="19">
        <v>3687</v>
      </c>
      <c r="J25" s="219" t="s">
        <v>117</v>
      </c>
      <c r="K25" s="219" t="s">
        <v>118</v>
      </c>
      <c r="L25" s="221">
        <v>97256</v>
      </c>
    </row>
    <row r="26" spans="2:12">
      <c r="B26" s="19" t="s">
        <v>788</v>
      </c>
      <c r="C26" s="19" t="s">
        <v>109</v>
      </c>
      <c r="D26" s="8" t="str">
        <f>VLOOKUP(B26,'Code matching'!F25:G275,2,FALSE)</f>
        <v>BES</v>
      </c>
      <c r="E26" s="19">
        <v>0</v>
      </c>
      <c r="J26" s="219" t="s">
        <v>94</v>
      </c>
      <c r="K26" s="219" t="s">
        <v>95</v>
      </c>
      <c r="L26" s="221">
        <v>7</v>
      </c>
    </row>
    <row r="27" spans="2:12">
      <c r="B27" s="19" t="s">
        <v>789</v>
      </c>
      <c r="C27" s="19" t="s">
        <v>111</v>
      </c>
      <c r="D27" s="8" t="str">
        <f>VLOOKUP(B27,'Code matching'!F26:G276,2,FALSE)</f>
        <v>BIH</v>
      </c>
      <c r="E27" s="19">
        <v>402</v>
      </c>
      <c r="J27" s="219" t="s">
        <v>647</v>
      </c>
      <c r="K27" s="219" t="s">
        <v>123</v>
      </c>
      <c r="L27" s="221">
        <v>3</v>
      </c>
    </row>
    <row r="28" spans="2:12">
      <c r="B28" s="19" t="s">
        <v>790</v>
      </c>
      <c r="C28" s="19" t="s">
        <v>113</v>
      </c>
      <c r="D28" s="8" t="str">
        <f>VLOOKUP(B28,'Code matching'!F27:G277,2,FALSE)</f>
        <v>BWA</v>
      </c>
      <c r="E28" s="19">
        <v>2</v>
      </c>
      <c r="J28" s="219" t="s">
        <v>6</v>
      </c>
      <c r="K28" s="219" t="s">
        <v>106</v>
      </c>
      <c r="L28" s="221">
        <v>0</v>
      </c>
    </row>
    <row r="29" spans="2:12">
      <c r="B29" s="19" t="s">
        <v>792</v>
      </c>
      <c r="C29" s="19" t="s">
        <v>117</v>
      </c>
      <c r="D29" s="8" t="str">
        <f>VLOOKUP(B29,'Code matching'!F28:G278,2,FALSE)</f>
        <v>BRA</v>
      </c>
      <c r="E29" s="19">
        <v>100477</v>
      </c>
      <c r="J29" s="219" t="s">
        <v>113</v>
      </c>
      <c r="K29" s="219" t="s">
        <v>114</v>
      </c>
      <c r="L29" s="221">
        <v>2</v>
      </c>
    </row>
    <row r="30" spans="2:12">
      <c r="B30" s="19" t="s">
        <v>1001</v>
      </c>
      <c r="C30" s="19" t="s">
        <v>121</v>
      </c>
      <c r="D30" s="8" t="str">
        <f>VLOOKUP(B30,'Code matching'!F29:G279,2,FALSE)</f>
        <v>VGB</v>
      </c>
      <c r="E30" s="19">
        <v>1</v>
      </c>
      <c r="J30" s="219" t="s">
        <v>139</v>
      </c>
      <c r="K30" s="219" t="s">
        <v>140</v>
      </c>
      <c r="L30" s="221">
        <v>59</v>
      </c>
    </row>
    <row r="31" spans="2:12">
      <c r="B31" s="19" t="s">
        <v>794</v>
      </c>
      <c r="C31" s="19" t="s">
        <v>7</v>
      </c>
      <c r="D31" s="8" t="str">
        <f>VLOOKUP(B31,'Code matching'!F30:G280,2,FALSE)</f>
        <v>BRN</v>
      </c>
      <c r="E31" s="19">
        <v>3</v>
      </c>
      <c r="J31" s="219" t="s">
        <v>135</v>
      </c>
      <c r="K31" s="219" t="s">
        <v>136</v>
      </c>
      <c r="L31" s="221">
        <v>8962</v>
      </c>
    </row>
    <row r="32" spans="2:12">
      <c r="B32" s="19" t="s">
        <v>795</v>
      </c>
      <c r="C32" s="19" t="s">
        <v>124</v>
      </c>
      <c r="D32" s="8" t="str">
        <f>VLOOKUP(B32,'Code matching'!F31:G281,2,FALSE)</f>
        <v>BGR</v>
      </c>
      <c r="E32" s="19">
        <v>447</v>
      </c>
      <c r="J32" s="219" t="s">
        <v>450</v>
      </c>
      <c r="K32" s="219" t="s">
        <v>451</v>
      </c>
      <c r="L32" s="221">
        <v>1705</v>
      </c>
    </row>
    <row r="33" spans="2:12">
      <c r="B33" s="19" t="s">
        <v>796</v>
      </c>
      <c r="C33" s="19" t="s">
        <v>126</v>
      </c>
      <c r="D33" s="8" t="str">
        <f>VLOOKUP(B33,'Code matching'!F32:G282,2,FALSE)</f>
        <v>BFA</v>
      </c>
      <c r="E33" s="19">
        <v>54</v>
      </c>
      <c r="J33" s="219" t="s">
        <v>143</v>
      </c>
      <c r="K33" s="219" t="s">
        <v>144</v>
      </c>
      <c r="L33" s="221">
        <v>9792</v>
      </c>
    </row>
    <row r="34" spans="2:12">
      <c r="B34" s="19" t="s">
        <v>797</v>
      </c>
      <c r="C34" s="19" t="s">
        <v>128</v>
      </c>
      <c r="D34" s="8" t="str">
        <f>VLOOKUP(B34,'Code matching'!F33:G282,2,FALSE)</f>
        <v>BDI</v>
      </c>
      <c r="E34" s="19">
        <v>1</v>
      </c>
      <c r="J34" s="219" t="s">
        <v>9</v>
      </c>
      <c r="K34" s="219" t="s">
        <v>145</v>
      </c>
      <c r="L34" s="221">
        <v>4677</v>
      </c>
    </row>
    <row r="35" spans="2:12">
      <c r="B35" s="19" t="s">
        <v>798</v>
      </c>
      <c r="C35" s="19" t="s">
        <v>130</v>
      </c>
      <c r="D35" s="8" t="str">
        <f>VLOOKUP(B35,'Code matching'!F34:G283,2,FALSE)</f>
        <v>CPV</v>
      </c>
      <c r="E35" s="19">
        <v>32</v>
      </c>
      <c r="J35" s="219" t="s">
        <v>648</v>
      </c>
      <c r="K35" s="219" t="s">
        <v>164</v>
      </c>
      <c r="L35" s="221">
        <v>103</v>
      </c>
    </row>
    <row r="36" spans="2:12">
      <c r="B36" s="19" t="s">
        <v>799</v>
      </c>
      <c r="C36" s="19" t="s">
        <v>8</v>
      </c>
      <c r="D36" s="8" t="str">
        <f>VLOOKUP(B36,'Code matching'!F35:G284,2,FALSE)</f>
        <v>KHM</v>
      </c>
      <c r="E36" s="19">
        <v>0</v>
      </c>
      <c r="J36" s="219" t="s">
        <v>133</v>
      </c>
      <c r="K36" s="219" t="s">
        <v>134</v>
      </c>
      <c r="L36" s="221">
        <v>391</v>
      </c>
    </row>
    <row r="37" spans="2:12">
      <c r="B37" s="19" t="s">
        <v>800</v>
      </c>
      <c r="C37" s="19" t="s">
        <v>133</v>
      </c>
      <c r="D37" s="8" t="str">
        <f>VLOOKUP(B37,'Code matching'!F36:G285,2,FALSE)</f>
        <v>CMR</v>
      </c>
      <c r="E37" s="19">
        <v>395</v>
      </c>
      <c r="J37" s="219" t="s">
        <v>649</v>
      </c>
      <c r="K37" s="219" t="s">
        <v>178</v>
      </c>
      <c r="L37" s="221">
        <v>214</v>
      </c>
    </row>
    <row r="38" spans="2:12">
      <c r="B38" s="19" t="s">
        <v>801</v>
      </c>
      <c r="C38" s="19" t="s">
        <v>135</v>
      </c>
      <c r="D38" s="8" t="str">
        <f>VLOOKUP(B38,'Code matching'!F37:G286,2,FALSE)</f>
        <v>CAN</v>
      </c>
      <c r="E38" s="19">
        <v>8976</v>
      </c>
      <c r="J38" s="219" t="s">
        <v>158</v>
      </c>
      <c r="K38" s="219" t="s">
        <v>159</v>
      </c>
      <c r="L38" s="221">
        <v>58</v>
      </c>
    </row>
    <row r="39" spans="2:12">
      <c r="B39" s="19" t="s">
        <v>802</v>
      </c>
      <c r="C39" s="19" t="s">
        <v>137</v>
      </c>
      <c r="D39" s="8" t="str">
        <f>VLOOKUP(B39,'Code matching'!F38:G287,2,FALSE)</f>
        <v>CYM</v>
      </c>
      <c r="E39" s="19">
        <v>1</v>
      </c>
      <c r="J39" s="219" t="s">
        <v>154</v>
      </c>
      <c r="K39" s="219" t="s">
        <v>155</v>
      </c>
      <c r="L39" s="221">
        <v>11624</v>
      </c>
    </row>
    <row r="40" spans="2:12">
      <c r="B40" s="19" t="s">
        <v>803</v>
      </c>
      <c r="C40" s="19" t="s">
        <v>139</v>
      </c>
      <c r="D40" s="8" t="str">
        <f>VLOOKUP(B40,'Code matching'!F39:G288,2,FALSE)</f>
        <v>CAF</v>
      </c>
      <c r="E40" s="19">
        <v>60</v>
      </c>
      <c r="J40" s="219" t="s">
        <v>650</v>
      </c>
      <c r="K40" s="219" t="s">
        <v>131</v>
      </c>
      <c r="L40" s="221">
        <v>27</v>
      </c>
    </row>
    <row r="41" spans="2:12">
      <c r="B41" s="19" t="s">
        <v>804</v>
      </c>
      <c r="C41" s="19" t="s">
        <v>141</v>
      </c>
      <c r="D41" s="8" t="str">
        <f>VLOOKUP(B41,'Code matching'!F40:G289,2,FALSE)</f>
        <v>TCD</v>
      </c>
      <c r="E41" s="19">
        <v>76</v>
      </c>
      <c r="J41" s="219" t="s">
        <v>161</v>
      </c>
      <c r="K41" s="219" t="s">
        <v>162</v>
      </c>
      <c r="L41" s="221">
        <v>191</v>
      </c>
    </row>
    <row r="42" spans="2:12">
      <c r="B42" s="19" t="s">
        <v>805</v>
      </c>
      <c r="C42" s="19" t="s">
        <v>143</v>
      </c>
      <c r="D42" s="8" t="str">
        <f>VLOOKUP(B42,'Code matching'!F41:G290,2,FALSE)</f>
        <v>CHL</v>
      </c>
      <c r="E42" s="19">
        <v>10077</v>
      </c>
      <c r="J42" s="219" t="s">
        <v>167</v>
      </c>
      <c r="K42" s="219" t="s">
        <v>168</v>
      </c>
      <c r="L42" s="221">
        <v>88</v>
      </c>
    </row>
    <row r="43" spans="2:12">
      <c r="B43" s="19" t="s">
        <v>806</v>
      </c>
      <c r="C43" s="19" t="s">
        <v>9</v>
      </c>
      <c r="D43" s="8" t="str">
        <f>VLOOKUP(B43,'Code matching'!F42:G291,2,FALSE)</f>
        <v>CHN</v>
      </c>
      <c r="E43" s="19">
        <v>4693</v>
      </c>
      <c r="J43" s="219" t="s">
        <v>137</v>
      </c>
      <c r="K43" s="219" t="s">
        <v>138</v>
      </c>
      <c r="L43" s="221">
        <v>1</v>
      </c>
    </row>
    <row r="44" spans="2:12">
      <c r="B44" s="19" t="s">
        <v>809</v>
      </c>
      <c r="C44" s="19" t="s">
        <v>154</v>
      </c>
      <c r="D44" s="8" t="str">
        <f>VLOOKUP(B44,'Code matching'!F43:G292,2,FALSE)</f>
        <v>COL</v>
      </c>
      <c r="E44" s="19">
        <v>12540</v>
      </c>
      <c r="J44" s="219" t="s">
        <v>171</v>
      </c>
      <c r="K44" s="219" t="s">
        <v>172</v>
      </c>
      <c r="L44" s="221">
        <v>19</v>
      </c>
    </row>
    <row r="45" spans="2:12">
      <c r="B45" s="19" t="s">
        <v>810</v>
      </c>
      <c r="C45" s="19" t="s">
        <v>156</v>
      </c>
      <c r="D45" s="8" t="str">
        <f>VLOOKUP(B45,'Code matching'!F44:G293,2,FALSE)</f>
        <v>COM</v>
      </c>
      <c r="E45" s="19">
        <v>7</v>
      </c>
      <c r="J45" s="219" t="s">
        <v>651</v>
      </c>
      <c r="K45" s="219" t="s">
        <v>174</v>
      </c>
      <c r="L45" s="221">
        <v>388</v>
      </c>
    </row>
    <row r="46" spans="2:12">
      <c r="B46" s="19" t="s">
        <v>812</v>
      </c>
      <c r="C46" s="19" t="s">
        <v>158</v>
      </c>
      <c r="D46" s="8" t="str">
        <f>VLOOKUP(B46,'Code matching'!F45:G294,2,FALSE)</f>
        <v>COG</v>
      </c>
      <c r="E46" s="19">
        <v>58</v>
      </c>
      <c r="J46" s="219" t="s">
        <v>222</v>
      </c>
      <c r="K46" s="219" t="s">
        <v>223</v>
      </c>
      <c r="L46" s="221">
        <v>9175</v>
      </c>
    </row>
    <row r="47" spans="2:12">
      <c r="B47" s="19" t="s">
        <v>814</v>
      </c>
      <c r="C47" s="19" t="s">
        <v>161</v>
      </c>
      <c r="D47" s="8" t="str">
        <f>VLOOKUP(B47,'Code matching'!F46:G295,2,FALSE)</f>
        <v>CRI</v>
      </c>
      <c r="E47" s="19">
        <v>228</v>
      </c>
      <c r="J47" s="219" t="s">
        <v>181</v>
      </c>
      <c r="K47" s="219" t="s">
        <v>182</v>
      </c>
      <c r="L47" s="221">
        <v>59</v>
      </c>
    </row>
    <row r="48" spans="2:12">
      <c r="B48" s="19" t="s">
        <v>820</v>
      </c>
      <c r="C48" s="19" t="s">
        <v>163</v>
      </c>
      <c r="D48" s="8" t="str">
        <f>VLOOKUP(B48,'Code matching'!F47:G296,2,FALSE)</f>
        <v>CIV</v>
      </c>
      <c r="E48" s="19">
        <v>105</v>
      </c>
      <c r="J48" s="219" t="s">
        <v>183</v>
      </c>
      <c r="K48" s="219" t="s">
        <v>184</v>
      </c>
      <c r="L48" s="221">
        <v>0</v>
      </c>
    </row>
    <row r="49" spans="2:12">
      <c r="B49" s="19" t="s">
        <v>815</v>
      </c>
      <c r="C49" s="19" t="s">
        <v>165</v>
      </c>
      <c r="D49" s="8" t="str">
        <f>VLOOKUP(B49,'Code matching'!F48:G297,2,FALSE)</f>
        <v>HRV</v>
      </c>
      <c r="E49" s="19">
        <v>157</v>
      </c>
      <c r="J49" s="219" t="s">
        <v>179</v>
      </c>
      <c r="K49" s="219" t="s">
        <v>180</v>
      </c>
      <c r="L49" s="221">
        <v>616</v>
      </c>
    </row>
    <row r="50" spans="2:12">
      <c r="B50" s="19" t="s">
        <v>816</v>
      </c>
      <c r="C50" s="19" t="s">
        <v>167</v>
      </c>
      <c r="D50" s="8" t="str">
        <f>VLOOKUP(B50,'Code matching'!F49:G298,2,FALSE)</f>
        <v>CUB</v>
      </c>
      <c r="E50" s="19">
        <v>88</v>
      </c>
      <c r="J50" s="219" t="s">
        <v>185</v>
      </c>
      <c r="K50" s="219" t="s">
        <v>186</v>
      </c>
      <c r="L50" s="221">
        <v>1222</v>
      </c>
    </row>
    <row r="51" spans="2:12">
      <c r="B51" s="19" t="s">
        <v>817</v>
      </c>
      <c r="C51" s="19" t="s">
        <v>169</v>
      </c>
      <c r="D51" s="8" t="str">
        <f>VLOOKUP(B51,'Code matching'!F50:G299,2,FALSE)</f>
        <v>CUW</v>
      </c>
      <c r="E51" s="19">
        <v>1</v>
      </c>
      <c r="J51" s="219" t="s">
        <v>67</v>
      </c>
      <c r="K51" s="219" t="s">
        <v>68</v>
      </c>
      <c r="L51" s="221">
        <v>1261</v>
      </c>
    </row>
    <row r="52" spans="2:12">
      <c r="B52" s="19" t="s">
        <v>818</v>
      </c>
      <c r="C52" s="19" t="s">
        <v>171</v>
      </c>
      <c r="D52" s="8" t="str">
        <f>VLOOKUP(B52,'Code matching'!F51:G300,2,FALSE)</f>
        <v>CYP</v>
      </c>
      <c r="E52" s="19">
        <v>19</v>
      </c>
      <c r="J52" s="219" t="s">
        <v>187</v>
      </c>
      <c r="K52" s="219" t="s">
        <v>188</v>
      </c>
      <c r="L52" s="221">
        <v>5847</v>
      </c>
    </row>
    <row r="53" spans="2:12">
      <c r="B53" s="19" t="s">
        <v>819</v>
      </c>
      <c r="C53" s="19" t="s">
        <v>173</v>
      </c>
      <c r="D53" s="8" t="str">
        <f>VLOOKUP(B53,'Code matching'!F52:G301,2,FALSE)</f>
        <v>CZE</v>
      </c>
      <c r="E53" s="19">
        <v>390</v>
      </c>
      <c r="J53" s="219" t="s">
        <v>189</v>
      </c>
      <c r="K53" s="219" t="s">
        <v>190</v>
      </c>
      <c r="L53" s="221">
        <v>4930</v>
      </c>
    </row>
    <row r="54" spans="2:12">
      <c r="B54" s="19" t="s">
        <v>811</v>
      </c>
      <c r="C54" s="19" t="s">
        <v>177</v>
      </c>
      <c r="D54" s="8" t="str">
        <f>VLOOKUP(B54,'Code matching'!F53:G302,2,FALSE)</f>
        <v>COD</v>
      </c>
      <c r="E54" s="19">
        <v>224</v>
      </c>
      <c r="J54" s="219" t="s">
        <v>195</v>
      </c>
      <c r="K54" s="219" t="s">
        <v>196</v>
      </c>
      <c r="L54" s="221">
        <v>0</v>
      </c>
    </row>
    <row r="55" spans="2:12">
      <c r="B55" s="19" t="s">
        <v>821</v>
      </c>
      <c r="C55" s="19" t="s">
        <v>179</v>
      </c>
      <c r="D55" s="8" t="str">
        <f>VLOOKUP(B55,'Code matching'!F54:G303,2,FALSE)</f>
        <v>DNK</v>
      </c>
      <c r="E55" s="19">
        <v>617</v>
      </c>
      <c r="J55" s="219" t="s">
        <v>437</v>
      </c>
      <c r="K55" s="219" t="s">
        <v>438</v>
      </c>
      <c r="L55" s="221">
        <v>28499</v>
      </c>
    </row>
    <row r="56" spans="2:12">
      <c r="B56" s="19" t="s">
        <v>822</v>
      </c>
      <c r="C56" s="19" t="s">
        <v>181</v>
      </c>
      <c r="D56" s="8" t="str">
        <f>VLOOKUP(B56,'Code matching'!F55:G304,2,FALSE)</f>
        <v>DJI</v>
      </c>
      <c r="E56" s="19">
        <v>59</v>
      </c>
      <c r="J56" s="219" t="s">
        <v>197</v>
      </c>
      <c r="K56" s="219" t="s">
        <v>198</v>
      </c>
      <c r="L56" s="221">
        <v>63</v>
      </c>
    </row>
    <row r="57" spans="2:12">
      <c r="B57" s="19" t="s">
        <v>823</v>
      </c>
      <c r="C57" s="19" t="s">
        <v>183</v>
      </c>
      <c r="D57" s="8" t="str">
        <f>VLOOKUP(B57,'Code matching'!F56:G305,2,FALSE)</f>
        <v>DMA</v>
      </c>
      <c r="E57" s="19">
        <v>0</v>
      </c>
      <c r="J57" s="219" t="s">
        <v>201</v>
      </c>
      <c r="K57" s="219" t="s">
        <v>202</v>
      </c>
      <c r="L57" s="221">
        <v>356</v>
      </c>
    </row>
    <row r="58" spans="2:12">
      <c r="B58" s="19" t="s">
        <v>824</v>
      </c>
      <c r="C58" s="19" t="s">
        <v>185</v>
      </c>
      <c r="D58" s="8" t="str">
        <f>VLOOKUP(B58,'Code matching'!F57:G306,2,FALSE)</f>
        <v>DOM</v>
      </c>
      <c r="E58" s="19">
        <v>1309</v>
      </c>
      <c r="J58" s="219" t="s">
        <v>208</v>
      </c>
      <c r="K58" s="219" t="s">
        <v>209</v>
      </c>
      <c r="L58" s="221">
        <v>331</v>
      </c>
    </row>
    <row r="59" spans="2:12">
      <c r="B59" s="19" t="s">
        <v>825</v>
      </c>
      <c r="C59" s="19" t="s">
        <v>187</v>
      </c>
      <c r="D59" s="8" t="str">
        <f>VLOOKUP(B59,'Code matching'!F58:G307,2,FALSE)</f>
        <v>ECU</v>
      </c>
      <c r="E59" s="19">
        <v>5922</v>
      </c>
      <c r="J59" s="219" t="s">
        <v>11</v>
      </c>
      <c r="K59" s="219" t="s">
        <v>207</v>
      </c>
      <c r="L59" s="221">
        <v>1</v>
      </c>
    </row>
    <row r="60" spans="2:12">
      <c r="B60" s="19" t="s">
        <v>826</v>
      </c>
      <c r="C60" s="19" t="s">
        <v>189</v>
      </c>
      <c r="D60" s="8" t="str">
        <f>VLOOKUP(B60,'Code matching'!F59:G308,2,FALSE)</f>
        <v>EGY</v>
      </c>
      <c r="E60" s="19">
        <v>5009</v>
      </c>
      <c r="J60" s="219" t="s">
        <v>1560</v>
      </c>
      <c r="K60" s="219" t="s">
        <v>204</v>
      </c>
      <c r="L60" s="221">
        <v>0</v>
      </c>
    </row>
    <row r="61" spans="2:12">
      <c r="B61" s="19" t="s">
        <v>827</v>
      </c>
      <c r="C61" s="19" t="s">
        <v>191</v>
      </c>
      <c r="D61" s="8" t="str">
        <f>VLOOKUP(B61,'Code matching'!F60:G309,2,FALSE)</f>
        <v>SLV</v>
      </c>
      <c r="E61" s="19">
        <v>549</v>
      </c>
      <c r="J61" s="219" t="s">
        <v>210</v>
      </c>
      <c r="K61" s="219" t="s">
        <v>211</v>
      </c>
      <c r="L61" s="221">
        <v>30305</v>
      </c>
    </row>
    <row r="62" spans="2:12">
      <c r="B62" s="19" t="s">
        <v>828</v>
      </c>
      <c r="C62" s="19" t="s">
        <v>193</v>
      </c>
      <c r="D62" s="8" t="str">
        <f>VLOOKUP(B62,'Code matching'!F61:G310,2,FALSE)</f>
        <v>GNQ</v>
      </c>
      <c r="E62" s="19">
        <v>83</v>
      </c>
      <c r="J62" s="219" t="s">
        <v>217</v>
      </c>
      <c r="K62" s="219" t="s">
        <v>218</v>
      </c>
      <c r="L62" s="221">
        <v>51</v>
      </c>
    </row>
    <row r="63" spans="2:12">
      <c r="B63" s="19" t="s">
        <v>829</v>
      </c>
      <c r="C63" s="19" t="s">
        <v>195</v>
      </c>
      <c r="D63" s="8" t="str">
        <f>VLOOKUP(B63,'Code matching'!F62:G311,2,FALSE)</f>
        <v>ERI</v>
      </c>
      <c r="E63" s="19">
        <v>0</v>
      </c>
      <c r="J63" s="219" t="s">
        <v>652</v>
      </c>
      <c r="K63" s="219" t="s">
        <v>478</v>
      </c>
      <c r="L63" s="221">
        <v>46364</v>
      </c>
    </row>
    <row r="64" spans="2:12">
      <c r="B64" s="19" t="s">
        <v>830</v>
      </c>
      <c r="C64" s="19" t="s">
        <v>197</v>
      </c>
      <c r="D64" s="8" t="str">
        <f>VLOOKUP(B64,'Code matching'!F63:G312,2,FALSE)</f>
        <v>EST</v>
      </c>
      <c r="E64" s="19">
        <v>63</v>
      </c>
      <c r="J64" s="219" t="s">
        <v>13</v>
      </c>
      <c r="K64" s="219" t="s">
        <v>221</v>
      </c>
      <c r="L64" s="221">
        <v>17</v>
      </c>
    </row>
    <row r="65" spans="2:12">
      <c r="B65" s="19" t="s">
        <v>831</v>
      </c>
      <c r="C65" s="19" t="s">
        <v>199</v>
      </c>
      <c r="D65" s="8" t="str">
        <f>VLOOKUP(B65,'Code matching'!F64:G313,2,FALSE)</f>
        <v>SWZ</v>
      </c>
      <c r="E65" s="19">
        <v>58</v>
      </c>
      <c r="J65" s="219" t="s">
        <v>224</v>
      </c>
      <c r="K65" s="219" t="s">
        <v>225</v>
      </c>
      <c r="L65" s="221">
        <v>199</v>
      </c>
    </row>
    <row r="66" spans="2:12">
      <c r="B66" s="19" t="s">
        <v>832</v>
      </c>
      <c r="C66" s="19" t="s">
        <v>201</v>
      </c>
      <c r="D66" s="8" t="str">
        <f>VLOOKUP(B66,'Code matching'!F65:G314,2,FALSE)</f>
        <v>ETH</v>
      </c>
      <c r="E66" s="19">
        <v>407</v>
      </c>
      <c r="J66" s="219" t="s">
        <v>226</v>
      </c>
      <c r="K66" s="219" t="s">
        <v>227</v>
      </c>
      <c r="L66" s="221">
        <v>0</v>
      </c>
    </row>
    <row r="67" spans="2:12">
      <c r="B67" s="19" t="s">
        <v>833</v>
      </c>
      <c r="C67" s="19" t="s">
        <v>203</v>
      </c>
      <c r="D67" s="8" t="str">
        <f>VLOOKUP(B67,'Code matching'!F66:G315,2,FALSE)</f>
        <v>FLK</v>
      </c>
      <c r="E67" s="19">
        <v>0</v>
      </c>
      <c r="J67" s="219" t="s">
        <v>241</v>
      </c>
      <c r="K67" s="219" t="s">
        <v>242</v>
      </c>
      <c r="L67" s="221">
        <v>49</v>
      </c>
    </row>
    <row r="68" spans="2:12">
      <c r="B68" s="19" t="s">
        <v>834</v>
      </c>
      <c r="C68" s="19" t="s">
        <v>205</v>
      </c>
      <c r="D68" s="8" t="str">
        <f>VLOOKUP(B68,'Code matching'!F67:G316,2,FALSE)</f>
        <v>FRO</v>
      </c>
      <c r="E68" s="19">
        <v>0</v>
      </c>
      <c r="J68" s="219" t="s">
        <v>219</v>
      </c>
      <c r="K68" s="219" t="s">
        <v>220</v>
      </c>
      <c r="L68" s="221">
        <v>16</v>
      </c>
    </row>
    <row r="69" spans="2:12">
      <c r="B69" s="19" t="s">
        <v>835</v>
      </c>
      <c r="C69" s="19" t="s">
        <v>11</v>
      </c>
      <c r="D69" s="8" t="str">
        <f>VLOOKUP(B69,'Code matching'!F68:G317,2,FALSE)</f>
        <v>FJI</v>
      </c>
      <c r="E69" s="19">
        <v>1</v>
      </c>
      <c r="J69" s="219" t="s">
        <v>228</v>
      </c>
      <c r="K69" s="219" t="s">
        <v>229</v>
      </c>
      <c r="L69" s="221">
        <v>210</v>
      </c>
    </row>
    <row r="70" spans="2:12">
      <c r="B70" s="19" t="s">
        <v>836</v>
      </c>
      <c r="C70" s="19" t="s">
        <v>208</v>
      </c>
      <c r="D70" s="8" t="str">
        <f>VLOOKUP(B70,'Code matching'!F69:G318,2,FALSE)</f>
        <v>FIN</v>
      </c>
      <c r="E70" s="19">
        <v>331</v>
      </c>
      <c r="J70" s="219" t="s">
        <v>230</v>
      </c>
      <c r="K70" s="219" t="s">
        <v>231</v>
      </c>
      <c r="L70" s="221">
        <v>0</v>
      </c>
    </row>
    <row r="71" spans="2:12">
      <c r="B71" s="19" t="s">
        <v>837</v>
      </c>
      <c r="C71" s="19" t="s">
        <v>210</v>
      </c>
      <c r="D71" s="8" t="str">
        <f>VLOOKUP(B71,'Code matching'!F70:G319,2,FALSE)</f>
        <v>FRA</v>
      </c>
      <c r="E71" s="19">
        <v>30201</v>
      </c>
      <c r="J71" s="219" t="s">
        <v>237</v>
      </c>
      <c r="K71" s="219" t="s">
        <v>238</v>
      </c>
      <c r="L71" s="221">
        <v>2072</v>
      </c>
    </row>
    <row r="72" spans="2:12">
      <c r="B72" s="19" t="s">
        <v>838</v>
      </c>
      <c r="C72" s="19" t="s">
        <v>212</v>
      </c>
      <c r="D72" s="8" t="str">
        <f>VLOOKUP(B72,'Code matching'!F71:G320,2,FALSE)</f>
        <v>GUF</v>
      </c>
      <c r="E72" s="19">
        <v>48</v>
      </c>
      <c r="J72" s="219" t="s">
        <v>14</v>
      </c>
      <c r="K72" s="219" t="s">
        <v>236</v>
      </c>
      <c r="L72" s="221">
        <v>5</v>
      </c>
    </row>
    <row r="73" spans="2:12">
      <c r="B73" s="19" t="s">
        <v>839</v>
      </c>
      <c r="C73" s="19" t="s">
        <v>12</v>
      </c>
      <c r="D73" s="8" t="str">
        <f>VLOOKUP(B73,'Code matching'!F72:G321,2,FALSE)</f>
        <v>PYF</v>
      </c>
      <c r="E73" s="19">
        <v>0</v>
      </c>
      <c r="J73" s="219" t="s">
        <v>245</v>
      </c>
      <c r="K73" s="219" t="s">
        <v>246</v>
      </c>
      <c r="L73" s="221">
        <v>22</v>
      </c>
    </row>
    <row r="74" spans="2:12">
      <c r="B74" s="19" t="s">
        <v>841</v>
      </c>
      <c r="C74" s="19" t="s">
        <v>217</v>
      </c>
      <c r="D74" s="8" t="str">
        <f>VLOOKUP(B74,'Code matching'!F73:G322,2,FALSE)</f>
        <v>GAB</v>
      </c>
      <c r="E74" s="19">
        <v>51</v>
      </c>
      <c r="J74" s="219" t="s">
        <v>653</v>
      </c>
      <c r="K74" s="219" t="s">
        <v>147</v>
      </c>
      <c r="L74" s="221">
        <v>43</v>
      </c>
    </row>
    <row r="75" spans="2:12">
      <c r="B75" s="19" t="s">
        <v>842</v>
      </c>
      <c r="C75" s="19" t="s">
        <v>219</v>
      </c>
      <c r="D75" s="8" t="str">
        <f>VLOOKUP(B75,'Code matching'!F74:G323,2,FALSE)</f>
        <v>GMB</v>
      </c>
      <c r="E75" s="19">
        <v>23</v>
      </c>
      <c r="J75" s="219" t="s">
        <v>253</v>
      </c>
      <c r="K75" s="219" t="s">
        <v>254</v>
      </c>
      <c r="L75" s="221">
        <v>1423</v>
      </c>
    </row>
    <row r="76" spans="2:12">
      <c r="B76" s="19" t="s">
        <v>843</v>
      </c>
      <c r="C76" s="19" t="s">
        <v>13</v>
      </c>
      <c r="D76" s="8" t="str">
        <f>VLOOKUP(B76,'Code matching'!F75:G324,2,FALSE)</f>
        <v>GEO</v>
      </c>
      <c r="E76" s="19">
        <v>17</v>
      </c>
      <c r="J76" s="219" t="s">
        <v>165</v>
      </c>
      <c r="K76" s="219" t="s">
        <v>166</v>
      </c>
      <c r="L76" s="221">
        <v>154</v>
      </c>
    </row>
    <row r="77" spans="2:12">
      <c r="B77" s="19" t="s">
        <v>844</v>
      </c>
      <c r="C77" s="19" t="s">
        <v>222</v>
      </c>
      <c r="D77" s="8" t="str">
        <f>VLOOKUP(B77,'Code matching'!F76:G325,2,FALSE)</f>
        <v>DEU</v>
      </c>
      <c r="E77" s="19">
        <v>9197</v>
      </c>
      <c r="J77" s="219" t="s">
        <v>247</v>
      </c>
      <c r="K77" s="219" t="s">
        <v>248</v>
      </c>
      <c r="L77" s="221">
        <v>171</v>
      </c>
    </row>
    <row r="78" spans="2:12">
      <c r="B78" s="19" t="s">
        <v>845</v>
      </c>
      <c r="C78" s="19" t="s">
        <v>224</v>
      </c>
      <c r="D78" s="8" t="str">
        <f>VLOOKUP(B78,'Code matching'!F77:G326,2,FALSE)</f>
        <v>GHA</v>
      </c>
      <c r="E78" s="19">
        <v>215</v>
      </c>
      <c r="J78" s="219" t="s">
        <v>255</v>
      </c>
      <c r="K78" s="219" t="s">
        <v>256</v>
      </c>
      <c r="L78" s="221">
        <v>599</v>
      </c>
    </row>
    <row r="79" spans="2:12">
      <c r="B79" s="19" t="s">
        <v>846</v>
      </c>
      <c r="C79" s="19" t="s">
        <v>226</v>
      </c>
      <c r="D79" s="8" t="str">
        <f>VLOOKUP(B79,'Code matching'!F78:G327,2,FALSE)</f>
        <v>GIB</v>
      </c>
      <c r="E79" s="19">
        <v>0</v>
      </c>
      <c r="J79" s="219" t="s">
        <v>17</v>
      </c>
      <c r="K79" s="219" t="s">
        <v>260</v>
      </c>
      <c r="L79" s="221">
        <v>5452</v>
      </c>
    </row>
    <row r="80" spans="2:12">
      <c r="B80" s="19" t="s">
        <v>847</v>
      </c>
      <c r="C80" s="19" t="s">
        <v>228</v>
      </c>
      <c r="D80" s="8" t="str">
        <f>VLOOKUP(B80,'Code matching'!F79:G328,2,FALSE)</f>
        <v>GRC</v>
      </c>
      <c r="E80" s="19">
        <v>212</v>
      </c>
      <c r="J80" s="219" t="s">
        <v>16</v>
      </c>
      <c r="K80" s="219" t="s">
        <v>259</v>
      </c>
      <c r="L80" s="221">
        <v>40699</v>
      </c>
    </row>
    <row r="81" spans="2:12">
      <c r="B81" s="19" t="s">
        <v>848</v>
      </c>
      <c r="C81" s="19" t="s">
        <v>230</v>
      </c>
      <c r="D81" s="8" t="str">
        <f>VLOOKUP(B81,'Code matching'!F80:G329,2,FALSE)</f>
        <v>GRL</v>
      </c>
      <c r="E81" s="19">
        <v>0</v>
      </c>
      <c r="J81" s="219" t="s">
        <v>264</v>
      </c>
      <c r="K81" s="219" t="s">
        <v>265</v>
      </c>
      <c r="L81" s="221">
        <v>1763</v>
      </c>
    </row>
    <row r="82" spans="2:12">
      <c r="B82" s="19" t="s">
        <v>849</v>
      </c>
      <c r="C82" s="19" t="s">
        <v>232</v>
      </c>
      <c r="D82" s="8" t="str">
        <f>VLOOKUP(B82,'Code matching'!F81:G330,2,FALSE)</f>
        <v>GRD</v>
      </c>
      <c r="E82" s="19">
        <v>0</v>
      </c>
      <c r="J82" s="219" t="s">
        <v>654</v>
      </c>
      <c r="K82" s="219" t="s">
        <v>261</v>
      </c>
      <c r="L82" s="221">
        <v>17802</v>
      </c>
    </row>
    <row r="83" spans="2:12">
      <c r="B83" s="19" t="s">
        <v>850</v>
      </c>
      <c r="C83" s="19" t="s">
        <v>234</v>
      </c>
      <c r="D83" s="8" t="str">
        <f>VLOOKUP(B83,'Code matching'!F82:G331,2,FALSE)</f>
        <v>GLP</v>
      </c>
      <c r="E83" s="19">
        <v>14</v>
      </c>
      <c r="J83" s="219" t="s">
        <v>262</v>
      </c>
      <c r="K83" s="219" t="s">
        <v>263</v>
      </c>
      <c r="L83" s="221">
        <v>5094</v>
      </c>
    </row>
    <row r="84" spans="2:12">
      <c r="B84" s="19" t="s">
        <v>851</v>
      </c>
      <c r="C84" s="19" t="s">
        <v>14</v>
      </c>
      <c r="D84" s="8" t="str">
        <f>VLOOKUP(B84,'Code matching'!F83:G332,2,FALSE)</f>
        <v>GUM</v>
      </c>
      <c r="E84" s="19">
        <v>5</v>
      </c>
      <c r="J84" s="219" t="s">
        <v>257</v>
      </c>
      <c r="K84" s="219" t="s">
        <v>258</v>
      </c>
      <c r="L84" s="221">
        <v>10</v>
      </c>
    </row>
    <row r="85" spans="2:12">
      <c r="B85" s="19" t="s">
        <v>852</v>
      </c>
      <c r="C85" s="19" t="s">
        <v>237</v>
      </c>
      <c r="D85" s="8" t="str">
        <f>VLOOKUP(B85,'Code matching'!F84:G333,2,FALSE)</f>
        <v>GTM</v>
      </c>
      <c r="E85" s="19">
        <v>2211</v>
      </c>
      <c r="J85" s="219" t="s">
        <v>268</v>
      </c>
      <c r="K85" s="219" t="s">
        <v>269</v>
      </c>
      <c r="L85" s="221">
        <v>565</v>
      </c>
    </row>
    <row r="86" spans="2:12">
      <c r="B86" s="19" t="s">
        <v>853</v>
      </c>
      <c r="C86" s="19" t="s">
        <v>239</v>
      </c>
      <c r="D86" s="8" t="str">
        <f>VLOOKUP(B86,'Code matching'!F85:G334,2,FALSE)</f>
        <v>GGY</v>
      </c>
      <c r="E86" s="19">
        <v>13</v>
      </c>
      <c r="J86" s="219" t="s">
        <v>270</v>
      </c>
      <c r="K86" s="219" t="s">
        <v>271</v>
      </c>
      <c r="L86" s="221">
        <v>35181</v>
      </c>
    </row>
    <row r="87" spans="2:12">
      <c r="B87" s="19" t="s">
        <v>854</v>
      </c>
      <c r="C87" s="19" t="s">
        <v>241</v>
      </c>
      <c r="D87" s="8" t="str">
        <f>VLOOKUP(B87,'Code matching'!F86:G335,2,FALSE)</f>
        <v>GIN</v>
      </c>
      <c r="E87" s="19">
        <v>50</v>
      </c>
      <c r="J87" s="219" t="s">
        <v>272</v>
      </c>
      <c r="K87" s="219" t="s">
        <v>273</v>
      </c>
      <c r="L87" s="221">
        <v>12</v>
      </c>
    </row>
    <row r="88" spans="2:12">
      <c r="B88" s="19" t="s">
        <v>855</v>
      </c>
      <c r="C88" s="19" t="s">
        <v>243</v>
      </c>
      <c r="D88" s="8" t="str">
        <f>VLOOKUP(B88,'Code matching'!F87:G336,2,FALSE)</f>
        <v>GNB</v>
      </c>
      <c r="E88" s="19">
        <v>29</v>
      </c>
      <c r="J88" s="219" t="s">
        <v>277</v>
      </c>
      <c r="K88" s="219" t="s">
        <v>278</v>
      </c>
      <c r="L88" s="221">
        <v>11</v>
      </c>
    </row>
    <row r="89" spans="2:12">
      <c r="B89" s="19" t="s">
        <v>856</v>
      </c>
      <c r="C89" s="19" t="s">
        <v>245</v>
      </c>
      <c r="D89" s="8" t="str">
        <f>VLOOKUP(B89,'Code matching'!F88:G337,2,FALSE)</f>
        <v>GUY</v>
      </c>
      <c r="E89" s="19">
        <v>22</v>
      </c>
      <c r="J89" s="219" t="s">
        <v>19</v>
      </c>
      <c r="K89" s="219" t="s">
        <v>274</v>
      </c>
      <c r="L89" s="221">
        <v>1026</v>
      </c>
    </row>
    <row r="90" spans="2:12">
      <c r="B90" s="19" t="s">
        <v>857</v>
      </c>
      <c r="C90" s="19" t="s">
        <v>247</v>
      </c>
      <c r="D90" s="8" t="str">
        <f>VLOOKUP(B90,'Code matching'!F89:G338,2,FALSE)</f>
        <v>HTI</v>
      </c>
      <c r="E90" s="19">
        <v>182</v>
      </c>
      <c r="J90" s="219" t="s">
        <v>20</v>
      </c>
      <c r="K90" s="219" t="s">
        <v>279</v>
      </c>
      <c r="L90" s="221">
        <v>1058</v>
      </c>
    </row>
    <row r="91" spans="2:12">
      <c r="B91" s="19" t="s">
        <v>859</v>
      </c>
      <c r="C91" s="19" t="s">
        <v>251</v>
      </c>
      <c r="D91" s="8" t="str">
        <f>VLOOKUP(B91,'Code matching'!F90:G339,2,FALSE)</f>
        <v>VAT</v>
      </c>
      <c r="E91" s="19">
        <v>0</v>
      </c>
      <c r="J91" s="219" t="s">
        <v>280</v>
      </c>
      <c r="K91" s="219" t="s">
        <v>281</v>
      </c>
      <c r="L91" s="221">
        <v>391</v>
      </c>
    </row>
    <row r="92" spans="2:12">
      <c r="B92" s="19" t="s">
        <v>860</v>
      </c>
      <c r="C92" s="19" t="s">
        <v>253</v>
      </c>
      <c r="D92" s="8" t="str">
        <f>VLOOKUP(B92,'Code matching'!F91:G340,2,FALSE)</f>
        <v>HND</v>
      </c>
      <c r="E92" s="19">
        <v>1476</v>
      </c>
      <c r="J92" s="219" t="s">
        <v>655</v>
      </c>
      <c r="K92" s="219" t="s">
        <v>285</v>
      </c>
      <c r="L92" s="221">
        <v>1447</v>
      </c>
    </row>
    <row r="93" spans="2:12">
      <c r="B93" s="19" t="s">
        <v>862</v>
      </c>
      <c r="C93" s="19" t="s">
        <v>255</v>
      </c>
      <c r="D93" s="8" t="str">
        <f>VLOOKUP(B93,'Code matching'!F92:G341,2,FALSE)</f>
        <v>HUN</v>
      </c>
      <c r="E93" s="19">
        <v>602</v>
      </c>
      <c r="J93" s="219" t="s">
        <v>8</v>
      </c>
      <c r="K93" s="219" t="s">
        <v>132</v>
      </c>
      <c r="L93" s="221">
        <v>0</v>
      </c>
    </row>
    <row r="94" spans="2:12">
      <c r="B94" s="19" t="s">
        <v>863</v>
      </c>
      <c r="C94" s="19" t="s">
        <v>257</v>
      </c>
      <c r="D94" s="8" t="str">
        <f>VLOOKUP(B94,'Code matching'!F93:G342,2,FALSE)</f>
        <v>ISL</v>
      </c>
      <c r="E94" s="19">
        <v>10</v>
      </c>
      <c r="J94" s="219" t="s">
        <v>656</v>
      </c>
      <c r="K94" s="219" t="s">
        <v>381</v>
      </c>
      <c r="L94" s="221">
        <v>302</v>
      </c>
    </row>
    <row r="95" spans="2:12">
      <c r="B95" s="19" t="s">
        <v>864</v>
      </c>
      <c r="C95" s="19" t="s">
        <v>16</v>
      </c>
      <c r="D95" s="8" t="str">
        <f>VLOOKUP(B95,'Code matching'!F94:G343,2,FALSE)</f>
        <v>IND</v>
      </c>
      <c r="E95" s="19">
        <v>44386</v>
      </c>
      <c r="J95" s="219" t="s">
        <v>283</v>
      </c>
      <c r="K95" s="219" t="s">
        <v>284</v>
      </c>
      <c r="L95" s="221">
        <v>468</v>
      </c>
    </row>
    <row r="96" spans="2:12">
      <c r="B96" s="19" t="s">
        <v>865</v>
      </c>
      <c r="C96" s="19" t="s">
        <v>17</v>
      </c>
      <c r="D96" s="8" t="str">
        <f>VLOOKUP(B96,'Code matching'!F95:G344,2,FALSE)</f>
        <v>IDN</v>
      </c>
      <c r="E96" s="19">
        <v>5723</v>
      </c>
      <c r="J96" s="219" t="s">
        <v>657</v>
      </c>
      <c r="K96" s="219" t="s">
        <v>286</v>
      </c>
      <c r="L96" s="221">
        <v>0</v>
      </c>
    </row>
    <row r="97" spans="2:12">
      <c r="B97" s="19" t="s">
        <v>866</v>
      </c>
      <c r="C97" s="19" t="s">
        <v>18</v>
      </c>
      <c r="D97" s="8" t="str">
        <f>VLOOKUP(B97,'Code matching'!F96:G345,2,FALSE)</f>
        <v>IRN</v>
      </c>
      <c r="E97" s="19">
        <v>18427</v>
      </c>
      <c r="J97" s="219" t="s">
        <v>289</v>
      </c>
      <c r="K97" s="219" t="s">
        <v>290</v>
      </c>
      <c r="L97" s="221">
        <v>68</v>
      </c>
    </row>
    <row r="98" spans="2:12">
      <c r="B98" s="19" t="s">
        <v>867</v>
      </c>
      <c r="C98" s="19" t="s">
        <v>262</v>
      </c>
      <c r="D98" s="8" t="str">
        <f>VLOOKUP(B98,'Code matching'!F97:G346,2,FALSE)</f>
        <v>IRQ</v>
      </c>
      <c r="E98" s="19">
        <v>5392</v>
      </c>
      <c r="J98" s="219" t="s">
        <v>293</v>
      </c>
      <c r="K98" s="219" t="s">
        <v>294</v>
      </c>
      <c r="L98" s="221">
        <v>78</v>
      </c>
    </row>
    <row r="99" spans="2:12">
      <c r="B99" s="19" t="s">
        <v>868</v>
      </c>
      <c r="C99" s="19" t="s">
        <v>264</v>
      </c>
      <c r="D99" s="8" t="str">
        <f>VLOOKUP(B99,'Code matching'!F98:G347,2,FALSE)</f>
        <v>IRL</v>
      </c>
      <c r="E99" s="19">
        <v>1772</v>
      </c>
      <c r="J99" s="219" t="s">
        <v>295</v>
      </c>
      <c r="K99" s="219" t="s">
        <v>296</v>
      </c>
      <c r="L99" s="221">
        <v>96</v>
      </c>
    </row>
    <row r="100" spans="2:12">
      <c r="B100" s="19" t="s">
        <v>869</v>
      </c>
      <c r="C100" s="19" t="s">
        <v>266</v>
      </c>
      <c r="D100" s="8" t="str">
        <f>VLOOKUP(B100,'Code matching'!F99:G348,2,FALSE)</f>
        <v>IMN</v>
      </c>
      <c r="E100" s="19">
        <v>24</v>
      </c>
      <c r="J100" s="219" t="s">
        <v>46</v>
      </c>
      <c r="K100" s="219" t="s">
        <v>439</v>
      </c>
      <c r="L100" s="221">
        <v>11</v>
      </c>
    </row>
    <row r="101" spans="2:12">
      <c r="B101" s="19" t="s">
        <v>870</v>
      </c>
      <c r="C101" s="19" t="s">
        <v>268</v>
      </c>
      <c r="D101" s="8" t="str">
        <f>VLOOKUP(B101,'Code matching'!F100:G349,2,FALSE)</f>
        <v>ISR</v>
      </c>
      <c r="E101" s="19">
        <v>598</v>
      </c>
      <c r="J101" s="219" t="s">
        <v>291</v>
      </c>
      <c r="K101" s="219" t="s">
        <v>292</v>
      </c>
      <c r="L101" s="221">
        <v>21</v>
      </c>
    </row>
    <row r="102" spans="2:12">
      <c r="B102" s="19" t="s">
        <v>871</v>
      </c>
      <c r="C102" s="19" t="s">
        <v>270</v>
      </c>
      <c r="D102" s="8" t="str">
        <f>VLOOKUP(B102,'Code matching'!F101:G350,2,FALSE)</f>
        <v>ITA</v>
      </c>
      <c r="E102" s="19">
        <v>35205</v>
      </c>
      <c r="J102" s="219" t="s">
        <v>299</v>
      </c>
      <c r="K102" s="219" t="s">
        <v>300</v>
      </c>
      <c r="L102" s="221">
        <v>81</v>
      </c>
    </row>
    <row r="103" spans="2:12">
      <c r="B103" s="19" t="s">
        <v>872</v>
      </c>
      <c r="C103" s="19" t="s">
        <v>272</v>
      </c>
      <c r="D103" s="8" t="str">
        <f>VLOOKUP(B103,'Code matching'!F102:G351,2,FALSE)</f>
        <v>JAM</v>
      </c>
      <c r="E103" s="19">
        <v>12</v>
      </c>
      <c r="J103" s="219" t="s">
        <v>301</v>
      </c>
      <c r="K103" s="219" t="s">
        <v>302</v>
      </c>
      <c r="L103" s="221">
        <v>118</v>
      </c>
    </row>
    <row r="104" spans="2:12">
      <c r="B104" s="19" t="s">
        <v>873</v>
      </c>
      <c r="C104" s="19" t="s">
        <v>19</v>
      </c>
      <c r="D104" s="8" t="str">
        <f>VLOOKUP(B104,'Code matching'!F103:G352,2,FALSE)</f>
        <v>JPN</v>
      </c>
      <c r="E104" s="19">
        <v>1047</v>
      </c>
      <c r="J104" s="219" t="s">
        <v>287</v>
      </c>
      <c r="K104" s="219" t="s">
        <v>288</v>
      </c>
      <c r="L104" s="221">
        <v>32</v>
      </c>
    </row>
    <row r="105" spans="2:12">
      <c r="B105" s="19" t="s">
        <v>874</v>
      </c>
      <c r="C105" s="19" t="s">
        <v>275</v>
      </c>
      <c r="D105" s="8" t="str">
        <f>VLOOKUP(B105,'Code matching'!F104:G353,2,FALSE)</f>
        <v>JEY</v>
      </c>
      <c r="E105" s="19">
        <v>31</v>
      </c>
      <c r="J105" s="219" t="s">
        <v>658</v>
      </c>
      <c r="K105" s="219" t="s">
        <v>149</v>
      </c>
      <c r="L105" s="221">
        <v>0</v>
      </c>
    </row>
    <row r="106" spans="2:12">
      <c r="B106" s="19" t="s">
        <v>875</v>
      </c>
      <c r="C106" s="19" t="s">
        <v>277</v>
      </c>
      <c r="D106" s="8" t="str">
        <f>VLOOKUP(B106,'Code matching'!F105:G354,2,FALSE)</f>
        <v>JOR</v>
      </c>
      <c r="E106" s="19">
        <v>11</v>
      </c>
      <c r="J106" s="219" t="s">
        <v>332</v>
      </c>
      <c r="K106" s="219" t="s">
        <v>333</v>
      </c>
      <c r="L106" s="221">
        <v>435</v>
      </c>
    </row>
    <row r="107" spans="2:12">
      <c r="B107" s="19" t="s">
        <v>876</v>
      </c>
      <c r="C107" s="19" t="s">
        <v>20</v>
      </c>
      <c r="D107" s="8" t="str">
        <f>VLOOKUP(B107,'Code matching'!F106:G355,2,FALSE)</f>
        <v>KAZ</v>
      </c>
      <c r="E107" s="19">
        <v>1109</v>
      </c>
      <c r="J107" s="219" t="s">
        <v>659</v>
      </c>
      <c r="K107" s="219" t="s">
        <v>383</v>
      </c>
      <c r="L107" s="221">
        <v>823</v>
      </c>
    </row>
    <row r="108" spans="2:12">
      <c r="B108" s="19" t="s">
        <v>877</v>
      </c>
      <c r="C108" s="19" t="s">
        <v>280</v>
      </c>
      <c r="D108" s="8" t="str">
        <f>VLOOKUP(B108,'Code matching'!F107:G356,2,FALSE)</f>
        <v>KEN</v>
      </c>
      <c r="E108" s="19">
        <v>420</v>
      </c>
      <c r="J108" s="219" t="s">
        <v>303</v>
      </c>
      <c r="K108" s="219" t="s">
        <v>304</v>
      </c>
      <c r="L108" s="221">
        <v>127</v>
      </c>
    </row>
    <row r="109" spans="2:12">
      <c r="B109" s="19" t="s">
        <v>1011</v>
      </c>
      <c r="C109" s="19" t="s">
        <v>1012</v>
      </c>
      <c r="D109" s="31" t="s">
        <v>662</v>
      </c>
      <c r="E109" s="19">
        <v>317</v>
      </c>
      <c r="J109" s="219" t="s">
        <v>322</v>
      </c>
      <c r="K109" s="219" t="s">
        <v>323</v>
      </c>
      <c r="L109" s="221">
        <v>49698</v>
      </c>
    </row>
    <row r="110" spans="2:12">
      <c r="B110" s="19" t="s">
        <v>881</v>
      </c>
      <c r="C110" s="19" t="s">
        <v>283</v>
      </c>
      <c r="D110" s="8" t="str">
        <f>VLOOKUP(B110,'Code matching'!F109:G358,2,FALSE)</f>
        <v>KWT</v>
      </c>
      <c r="E110" s="19">
        <v>478</v>
      </c>
      <c r="J110" s="219" t="s">
        <v>309</v>
      </c>
      <c r="K110" s="219" t="s">
        <v>310</v>
      </c>
      <c r="L110" s="221">
        <v>124</v>
      </c>
    </row>
    <row r="111" spans="2:12">
      <c r="B111" s="19" t="s">
        <v>882</v>
      </c>
      <c r="C111" s="19" t="s">
        <v>22</v>
      </c>
      <c r="D111" s="8" t="str">
        <f>VLOOKUP(B111,'Code matching'!F110:G359,2,FALSE)</f>
        <v>KGZ</v>
      </c>
      <c r="E111" s="19">
        <v>1474</v>
      </c>
      <c r="J111" s="219" t="s">
        <v>30</v>
      </c>
      <c r="K111" s="219" t="s">
        <v>336</v>
      </c>
      <c r="L111" s="221">
        <v>6</v>
      </c>
    </row>
    <row r="112" spans="2:12">
      <c r="B112" s="19" t="s">
        <v>883</v>
      </c>
      <c r="C112" s="19" t="s">
        <v>23</v>
      </c>
      <c r="D112" s="8" t="str">
        <f>VLOOKUP(B112,'Code matching'!F111:G360,2,FALSE)</f>
        <v>LAO</v>
      </c>
      <c r="E112" s="19">
        <v>0</v>
      </c>
      <c r="J112" s="219" t="s">
        <v>29</v>
      </c>
      <c r="K112" s="219" t="s">
        <v>327</v>
      </c>
      <c r="L112" s="221">
        <v>0</v>
      </c>
    </row>
    <row r="113" spans="2:12">
      <c r="B113" s="19" t="s">
        <v>884</v>
      </c>
      <c r="C113" s="19" t="s">
        <v>287</v>
      </c>
      <c r="D113" s="8" t="str">
        <f>VLOOKUP(B113,'Code matching'!F112:G361,2,FALSE)</f>
        <v>LVA</v>
      </c>
      <c r="E113" s="19">
        <v>32</v>
      </c>
      <c r="J113" s="219" t="s">
        <v>334</v>
      </c>
      <c r="K113" s="219" t="s">
        <v>335</v>
      </c>
      <c r="L113" s="221">
        <v>15</v>
      </c>
    </row>
    <row r="114" spans="2:12">
      <c r="B114" s="19" t="s">
        <v>885</v>
      </c>
      <c r="C114" s="19" t="s">
        <v>289</v>
      </c>
      <c r="D114" s="8" t="str">
        <f>VLOOKUP(B114,'Code matching'!F113:G362,2,FALSE)</f>
        <v>LBN</v>
      </c>
      <c r="E114" s="19">
        <v>76</v>
      </c>
      <c r="J114" s="219" t="s">
        <v>316</v>
      </c>
      <c r="K114" s="219" t="s">
        <v>317</v>
      </c>
      <c r="L114" s="221">
        <v>157</v>
      </c>
    </row>
    <row r="115" spans="2:12">
      <c r="B115" s="19" t="s">
        <v>886</v>
      </c>
      <c r="C115" s="19" t="s">
        <v>291</v>
      </c>
      <c r="D115" s="8" t="str">
        <f>VLOOKUP(B115,'Code matching'!F114:G363,2,FALSE)</f>
        <v>LSO</v>
      </c>
      <c r="E115" s="19">
        <v>24</v>
      </c>
      <c r="J115" s="219" t="s">
        <v>318</v>
      </c>
      <c r="K115" s="219" t="s">
        <v>319</v>
      </c>
      <c r="L115" s="221">
        <v>10</v>
      </c>
    </row>
    <row r="116" spans="2:12">
      <c r="B116" s="19" t="s">
        <v>887</v>
      </c>
      <c r="C116" s="19" t="s">
        <v>293</v>
      </c>
      <c r="D116" s="8" t="str">
        <f>VLOOKUP(B116,'Code matching'!F115:G364,2,FALSE)</f>
        <v>LBR</v>
      </c>
      <c r="E116" s="19">
        <v>79</v>
      </c>
      <c r="J116" s="219" t="s">
        <v>305</v>
      </c>
      <c r="K116" s="219" t="s">
        <v>306</v>
      </c>
      <c r="L116" s="221">
        <v>136</v>
      </c>
    </row>
    <row r="117" spans="2:12">
      <c r="B117" s="19" t="s">
        <v>888</v>
      </c>
      <c r="C117" s="19" t="s">
        <v>295</v>
      </c>
      <c r="D117" s="8" t="str">
        <f>VLOOKUP(B117,'Code matching'!F116:G365,2,FALSE)</f>
        <v>LBY</v>
      </c>
      <c r="E117" s="19">
        <v>113</v>
      </c>
      <c r="J117" s="219" t="s">
        <v>25</v>
      </c>
      <c r="K117" s="219" t="s">
        <v>307</v>
      </c>
      <c r="L117" s="221">
        <v>125</v>
      </c>
    </row>
    <row r="118" spans="2:12">
      <c r="B118" s="19" t="s">
        <v>889</v>
      </c>
      <c r="C118" s="19" t="s">
        <v>297</v>
      </c>
      <c r="D118" s="8" t="str">
        <f>VLOOKUP(B118,'Code matching'!F117:G366,2,FALSE)</f>
        <v>LIE</v>
      </c>
      <c r="E118" s="19">
        <v>1</v>
      </c>
      <c r="J118" s="219" t="s">
        <v>337</v>
      </c>
      <c r="K118" s="219" t="s">
        <v>338</v>
      </c>
      <c r="L118" s="221">
        <v>12</v>
      </c>
    </row>
    <row r="119" spans="2:12">
      <c r="B119" s="19" t="s">
        <v>890</v>
      </c>
      <c r="C119" s="19" t="s">
        <v>299</v>
      </c>
      <c r="D119" s="8" t="str">
        <f>VLOOKUP(B119,'Code matching'!F118:G367,2,FALSE)</f>
        <v>LTU</v>
      </c>
      <c r="E119" s="19">
        <v>81</v>
      </c>
      <c r="J119" s="219" t="s">
        <v>347</v>
      </c>
      <c r="K119" s="219" t="s">
        <v>348</v>
      </c>
      <c r="L119" s="221">
        <v>69</v>
      </c>
    </row>
    <row r="120" spans="2:12">
      <c r="B120" s="19" t="s">
        <v>891</v>
      </c>
      <c r="C120" s="19" t="s">
        <v>301</v>
      </c>
      <c r="D120" s="8" t="str">
        <f>VLOOKUP(B120,'Code matching'!F119:G368,2,FALSE)</f>
        <v>LUX</v>
      </c>
      <c r="E120" s="19">
        <v>119</v>
      </c>
      <c r="J120" s="219" t="s">
        <v>349</v>
      </c>
      <c r="K120" s="219" t="s">
        <v>350</v>
      </c>
      <c r="L120" s="221">
        <v>927</v>
      </c>
    </row>
    <row r="121" spans="2:12">
      <c r="B121" s="19" t="s">
        <v>893</v>
      </c>
      <c r="C121" s="19" t="s">
        <v>303</v>
      </c>
      <c r="D121" s="8" t="str">
        <f>VLOOKUP(B121,'Code matching'!F120:G369,2,FALSE)</f>
        <v>MDG</v>
      </c>
      <c r="E121" s="19">
        <v>148</v>
      </c>
      <c r="J121" s="219" t="s">
        <v>345</v>
      </c>
      <c r="K121" s="219" t="s">
        <v>346</v>
      </c>
      <c r="L121" s="221">
        <v>123</v>
      </c>
    </row>
    <row r="122" spans="2:12">
      <c r="B122" s="19" t="s">
        <v>894</v>
      </c>
      <c r="C122" s="19" t="s">
        <v>305</v>
      </c>
      <c r="D122" s="8" t="str">
        <f>VLOOKUP(B122,'Code matching'!F121:G370,2,FALSE)</f>
        <v>MWI</v>
      </c>
      <c r="E122" s="19">
        <v>146</v>
      </c>
      <c r="J122" s="219" t="s">
        <v>341</v>
      </c>
      <c r="K122" s="219" t="s">
        <v>342</v>
      </c>
      <c r="L122" s="221">
        <v>6153</v>
      </c>
    </row>
    <row r="123" spans="2:12">
      <c r="B123" s="19" t="s">
        <v>895</v>
      </c>
      <c r="C123" s="19" t="s">
        <v>25</v>
      </c>
      <c r="D123" s="8" t="str">
        <f>VLOOKUP(B123,'Code matching'!F122:G371,2,FALSE)</f>
        <v>MYS</v>
      </c>
      <c r="E123" s="19">
        <v>125</v>
      </c>
      <c r="J123" s="219" t="s">
        <v>357</v>
      </c>
      <c r="K123" s="219" t="s">
        <v>358</v>
      </c>
      <c r="L123" s="221">
        <v>256</v>
      </c>
    </row>
    <row r="124" spans="2:12">
      <c r="B124" s="19" t="s">
        <v>896</v>
      </c>
      <c r="C124" s="19" t="s">
        <v>26</v>
      </c>
      <c r="D124" s="8" t="str">
        <f>VLOOKUP(B124,'Code matching'!F123:G372,2,FALSE)</f>
        <v>MDV</v>
      </c>
      <c r="E124" s="19">
        <v>19</v>
      </c>
      <c r="J124" s="219" t="s">
        <v>32</v>
      </c>
      <c r="K124" s="219" t="s">
        <v>340</v>
      </c>
      <c r="L124" s="221">
        <v>60</v>
      </c>
    </row>
    <row r="125" spans="2:12">
      <c r="B125" s="19" t="s">
        <v>897</v>
      </c>
      <c r="C125" s="19" t="s">
        <v>309</v>
      </c>
      <c r="D125" s="8" t="str">
        <f>VLOOKUP(B125,'Code matching'!F124:G373,2,FALSE)</f>
        <v>MLI</v>
      </c>
      <c r="E125" s="19">
        <v>125</v>
      </c>
      <c r="J125" s="219" t="s">
        <v>34</v>
      </c>
      <c r="K125" s="219" t="s">
        <v>344</v>
      </c>
      <c r="L125" s="221">
        <v>22</v>
      </c>
    </row>
    <row r="126" spans="2:12">
      <c r="B126" s="19" t="s">
        <v>898</v>
      </c>
      <c r="C126" s="19" t="s">
        <v>311</v>
      </c>
      <c r="D126" s="8" t="str">
        <f>VLOOKUP(B126,'Code matching'!F125:G374,2,FALSE)</f>
        <v>MLT</v>
      </c>
      <c r="E126" s="19">
        <v>9</v>
      </c>
      <c r="J126" s="219" t="s">
        <v>359</v>
      </c>
      <c r="K126" s="219" t="s">
        <v>360</v>
      </c>
      <c r="L126" s="221">
        <v>488</v>
      </c>
    </row>
    <row r="127" spans="2:12">
      <c r="B127" s="19" t="s">
        <v>900</v>
      </c>
      <c r="C127" s="19" t="s">
        <v>314</v>
      </c>
      <c r="D127" s="8" t="str">
        <f>VLOOKUP(B127,'Code matching'!F126:G375,2,FALSE)</f>
        <v>MTQ</v>
      </c>
      <c r="E127" s="19">
        <v>16</v>
      </c>
      <c r="J127" s="219" t="s">
        <v>37</v>
      </c>
      <c r="K127" s="219" t="s">
        <v>361</v>
      </c>
      <c r="L127" s="221">
        <v>6035</v>
      </c>
    </row>
    <row r="128" spans="2:12">
      <c r="B128" s="19" t="s">
        <v>901</v>
      </c>
      <c r="C128" s="19" t="s">
        <v>316</v>
      </c>
      <c r="D128" s="8" t="str">
        <f>VLOOKUP(B128,'Code matching'!F127:G376,2,FALSE)</f>
        <v>MRT</v>
      </c>
      <c r="E128" s="19">
        <v>157</v>
      </c>
      <c r="J128" s="219" t="s">
        <v>363</v>
      </c>
      <c r="K128" s="219" t="s">
        <v>364</v>
      </c>
      <c r="L128" s="221">
        <v>1553</v>
      </c>
    </row>
    <row r="129" spans="2:12">
      <c r="B129" s="19" t="s">
        <v>902</v>
      </c>
      <c r="C129" s="19" t="s">
        <v>318</v>
      </c>
      <c r="D129" s="8" t="str">
        <f>VLOOKUP(B129,'Code matching'!F128:G377,2,FALSE)</f>
        <v>MUS</v>
      </c>
      <c r="E129" s="19">
        <v>10</v>
      </c>
      <c r="J129" s="219" t="s">
        <v>368</v>
      </c>
      <c r="K129" s="219" t="s">
        <v>369</v>
      </c>
      <c r="L129" s="221">
        <v>20228</v>
      </c>
    </row>
    <row r="130" spans="2:12">
      <c r="B130" s="19" t="s">
        <v>903</v>
      </c>
      <c r="C130" s="19" t="s">
        <v>320</v>
      </c>
      <c r="D130" s="8" t="str">
        <f>VLOOKUP(B130,'Code matching'!F129:G378,2,FALSE)</f>
        <v>MYT</v>
      </c>
      <c r="E130" s="19">
        <v>39</v>
      </c>
      <c r="J130" s="219" t="s">
        <v>40</v>
      </c>
      <c r="K130" s="219" t="s">
        <v>370</v>
      </c>
      <c r="L130" s="221">
        <v>2123</v>
      </c>
    </row>
    <row r="131" spans="2:12">
      <c r="B131" s="19" t="s">
        <v>904</v>
      </c>
      <c r="C131" s="19" t="s">
        <v>322</v>
      </c>
      <c r="D131" s="8" t="str">
        <f>VLOOKUP(B131,'Code matching'!F130:G379,2,FALSE)</f>
        <v>MEX</v>
      </c>
      <c r="E131" s="19">
        <v>52006</v>
      </c>
      <c r="J131" s="219" t="s">
        <v>39</v>
      </c>
      <c r="K131" s="219" t="s">
        <v>365</v>
      </c>
      <c r="L131" s="221">
        <v>2</v>
      </c>
    </row>
    <row r="132" spans="2:12">
      <c r="B132" s="19" t="s">
        <v>907</v>
      </c>
      <c r="C132" s="19" t="s">
        <v>325</v>
      </c>
      <c r="D132" s="8" t="str">
        <f>VLOOKUP(B132,'Code matching'!F131:G380,2,FALSE)</f>
        <v>MCO</v>
      </c>
      <c r="E132" s="19">
        <v>1</v>
      </c>
      <c r="J132" s="219" t="s">
        <v>373</v>
      </c>
      <c r="K132" s="219" t="s">
        <v>374</v>
      </c>
      <c r="L132" s="221">
        <v>1756</v>
      </c>
    </row>
    <row r="133" spans="2:12">
      <c r="B133" s="19" t="s">
        <v>908</v>
      </c>
      <c r="C133" s="19" t="s">
        <v>29</v>
      </c>
      <c r="D133" s="8" t="str">
        <f>VLOOKUP(B133,'Code matching'!F132:G381,2,FALSE)</f>
        <v>MNG</v>
      </c>
      <c r="E133" s="19">
        <v>0</v>
      </c>
      <c r="J133" s="219" t="s">
        <v>377</v>
      </c>
      <c r="K133" s="219" t="s">
        <v>378</v>
      </c>
      <c r="L133" s="221">
        <v>246</v>
      </c>
    </row>
    <row r="134" spans="2:12">
      <c r="B134" s="19" t="s">
        <v>909</v>
      </c>
      <c r="C134" s="19" t="s">
        <v>328</v>
      </c>
      <c r="D134" s="8" t="str">
        <f>VLOOKUP(B134,'Code matching'!F133:G382,2,FALSE)</f>
        <v>MNE</v>
      </c>
      <c r="E134" s="19">
        <v>67</v>
      </c>
      <c r="J134" s="219" t="s">
        <v>375</v>
      </c>
      <c r="K134" s="219" t="s">
        <v>376</v>
      </c>
      <c r="L134" s="221">
        <v>1740</v>
      </c>
    </row>
    <row r="135" spans="2:12">
      <c r="B135" s="19" t="s">
        <v>910</v>
      </c>
      <c r="C135" s="19" t="s">
        <v>330</v>
      </c>
      <c r="D135" s="8" t="str">
        <f>VLOOKUP(B135,'Code matching'!F134:G383,2,FALSE)</f>
        <v>MSR</v>
      </c>
      <c r="E135" s="19">
        <v>1</v>
      </c>
      <c r="J135" s="219" t="s">
        <v>366</v>
      </c>
      <c r="K135" s="219" t="s">
        <v>367</v>
      </c>
      <c r="L135" s="221">
        <v>61</v>
      </c>
    </row>
    <row r="136" spans="2:12">
      <c r="B136" s="19" t="s">
        <v>911</v>
      </c>
      <c r="C136" s="19" t="s">
        <v>332</v>
      </c>
      <c r="D136" s="8" t="str">
        <f>VLOOKUP(B136,'Code matching'!F135:G384,2,FALSE)</f>
        <v>MAR</v>
      </c>
      <c r="E136" s="19">
        <v>480</v>
      </c>
      <c r="J136" s="219" t="s">
        <v>660</v>
      </c>
      <c r="K136" s="219" t="s">
        <v>441</v>
      </c>
      <c r="L136" s="221">
        <v>91</v>
      </c>
    </row>
    <row r="137" spans="2:12">
      <c r="B137" s="19" t="s">
        <v>912</v>
      </c>
      <c r="C137" s="19" t="s">
        <v>334</v>
      </c>
      <c r="D137" s="8" t="str">
        <f>VLOOKUP(B137,'Code matching'!F136:G385,2,FALSE)</f>
        <v>MOZ</v>
      </c>
      <c r="E137" s="19">
        <v>16</v>
      </c>
      <c r="J137" s="219" t="s">
        <v>379</v>
      </c>
      <c r="K137" s="219" t="s">
        <v>380</v>
      </c>
      <c r="L137" s="221">
        <v>178</v>
      </c>
    </row>
    <row r="138" spans="2:12">
      <c r="B138" s="19" t="s">
        <v>913</v>
      </c>
      <c r="C138" s="19" t="s">
        <v>30</v>
      </c>
      <c r="D138" s="8" t="str">
        <f>VLOOKUP(B138,'Code matching'!F137:G386,2,FALSE)</f>
        <v>MMR</v>
      </c>
      <c r="E138" s="19">
        <v>6</v>
      </c>
      <c r="J138" s="219" t="s">
        <v>661</v>
      </c>
      <c r="K138" s="219" t="s">
        <v>662</v>
      </c>
      <c r="L138" s="221">
        <v>296</v>
      </c>
    </row>
    <row r="139" spans="2:12">
      <c r="B139" s="19" t="s">
        <v>731</v>
      </c>
      <c r="C139" s="19" t="s">
        <v>337</v>
      </c>
      <c r="D139" s="8" t="str">
        <f>VLOOKUP(B139,'Code matching'!F138:G387,2,FALSE)</f>
        <v>NAM</v>
      </c>
      <c r="E139" s="19">
        <v>19</v>
      </c>
      <c r="J139" s="219" t="s">
        <v>386</v>
      </c>
      <c r="K139" s="219" t="s">
        <v>387</v>
      </c>
      <c r="L139" s="221">
        <v>2521</v>
      </c>
    </row>
    <row r="140" spans="2:12">
      <c r="B140" s="19" t="s">
        <v>915</v>
      </c>
      <c r="C140" s="19" t="s">
        <v>32</v>
      </c>
      <c r="D140" s="8" t="str">
        <f>VLOOKUP(B140,'Code matching'!F139:G388,2,FALSE)</f>
        <v>NPL</v>
      </c>
      <c r="E140" s="19">
        <v>75</v>
      </c>
      <c r="J140" s="219" t="s">
        <v>663</v>
      </c>
      <c r="K140" s="219" t="s">
        <v>388</v>
      </c>
      <c r="L140" s="221">
        <v>14532</v>
      </c>
    </row>
    <row r="141" spans="2:12">
      <c r="B141" s="19" t="s">
        <v>916</v>
      </c>
      <c r="C141" s="19" t="s">
        <v>341</v>
      </c>
      <c r="D141" s="8" t="str">
        <f>VLOOKUP(B141,'Code matching'!F140:G389,2,FALSE)</f>
        <v>NLD</v>
      </c>
      <c r="E141" s="19">
        <v>6157</v>
      </c>
      <c r="J141" s="219" t="s">
        <v>389</v>
      </c>
      <c r="K141" s="219" t="s">
        <v>390</v>
      </c>
      <c r="L141" s="221">
        <v>5</v>
      </c>
    </row>
    <row r="142" spans="2:12">
      <c r="B142" s="19" t="s">
        <v>917</v>
      </c>
      <c r="C142" s="19" t="s">
        <v>33</v>
      </c>
      <c r="D142" s="8" t="str">
        <f>VLOOKUP(B142,'Code matching'!F141:G390,2,FALSE)</f>
        <v>NCL</v>
      </c>
      <c r="E142" s="19">
        <v>0</v>
      </c>
      <c r="J142" s="219" t="s">
        <v>411</v>
      </c>
      <c r="K142" s="219" t="s">
        <v>412</v>
      </c>
      <c r="L142" s="221">
        <v>3020</v>
      </c>
    </row>
    <row r="143" spans="2:12">
      <c r="B143" s="19" t="s">
        <v>918</v>
      </c>
      <c r="C143" s="19" t="s">
        <v>34</v>
      </c>
      <c r="D143" s="8" t="str">
        <f>VLOOKUP(B143,'Code matching'!F142:G391,2,FALSE)</f>
        <v>NZL</v>
      </c>
      <c r="E143" s="19">
        <v>22</v>
      </c>
      <c r="J143" s="219" t="s">
        <v>442</v>
      </c>
      <c r="K143" s="219" t="s">
        <v>443</v>
      </c>
      <c r="L143" s="221">
        <v>763</v>
      </c>
    </row>
    <row r="144" spans="2:12">
      <c r="B144" s="19" t="s">
        <v>919</v>
      </c>
      <c r="C144" s="19" t="s">
        <v>345</v>
      </c>
      <c r="D144" s="8" t="str">
        <f>VLOOKUP(B144,'Code matching'!F143:G392,2,FALSE)</f>
        <v>NIC</v>
      </c>
      <c r="E144" s="19">
        <v>123</v>
      </c>
      <c r="J144" s="219" t="s">
        <v>413</v>
      </c>
      <c r="K144" s="219" t="s">
        <v>414</v>
      </c>
      <c r="L144" s="221">
        <v>214</v>
      </c>
    </row>
    <row r="145" spans="2:12">
      <c r="B145" s="19" t="s">
        <v>920</v>
      </c>
      <c r="C145" s="19" t="s">
        <v>347</v>
      </c>
      <c r="D145" s="8" t="str">
        <f>VLOOKUP(B145,'Code matching'!F144:G393,2,FALSE)</f>
        <v>NER</v>
      </c>
      <c r="E145" s="19">
        <v>69</v>
      </c>
      <c r="J145" s="219" t="s">
        <v>44</v>
      </c>
      <c r="K145" s="219" t="s">
        <v>421</v>
      </c>
      <c r="L145" s="221">
        <v>27</v>
      </c>
    </row>
    <row r="146" spans="2:12">
      <c r="B146" s="19" t="s">
        <v>921</v>
      </c>
      <c r="C146" s="19" t="s">
        <v>349</v>
      </c>
      <c r="D146" s="8" t="str">
        <f>VLOOKUP(B146,'Code matching'!F145:G394,2,FALSE)</f>
        <v>NGA</v>
      </c>
      <c r="E146" s="19">
        <v>945</v>
      </c>
      <c r="J146" s="219" t="s">
        <v>45</v>
      </c>
      <c r="K146" s="219" t="s">
        <v>428</v>
      </c>
      <c r="L146" s="221">
        <v>0</v>
      </c>
    </row>
    <row r="147" spans="2:12">
      <c r="B147" s="19" t="s">
        <v>940</v>
      </c>
      <c r="C147" s="19" t="s">
        <v>354</v>
      </c>
      <c r="D147" s="8" t="str">
        <f>VLOOKUP(B147,'Code matching'!F146:G395,2,FALSE)</f>
        <v>MKD</v>
      </c>
      <c r="E147" s="19">
        <v>527</v>
      </c>
      <c r="J147" s="219" t="s">
        <v>419</v>
      </c>
      <c r="K147" s="219" t="s">
        <v>420</v>
      </c>
      <c r="L147" s="221">
        <v>67</v>
      </c>
    </row>
    <row r="148" spans="2:12">
      <c r="B148" s="19" t="s">
        <v>924</v>
      </c>
      <c r="C148" s="19" t="s">
        <v>1013</v>
      </c>
      <c r="D148" s="8" t="str">
        <f>VLOOKUP(B148,'Code matching'!F147:G396,2,FALSE)</f>
        <v>MNP</v>
      </c>
      <c r="E148" s="19">
        <v>2</v>
      </c>
      <c r="J148" s="219" t="s">
        <v>191</v>
      </c>
      <c r="K148" s="219" t="s">
        <v>192</v>
      </c>
      <c r="L148" s="221">
        <v>513</v>
      </c>
    </row>
    <row r="149" spans="2:12">
      <c r="B149" s="19" t="s">
        <v>925</v>
      </c>
      <c r="C149" s="19" t="s">
        <v>357</v>
      </c>
      <c r="D149" s="8" t="str">
        <f>VLOOKUP(B149,'Code matching'!F148:G397,2,FALSE)</f>
        <v>NOR</v>
      </c>
      <c r="E149" s="19">
        <v>256</v>
      </c>
      <c r="J149" s="219" t="s">
        <v>406</v>
      </c>
      <c r="K149" s="219" t="s">
        <v>407</v>
      </c>
      <c r="L149" s="221">
        <v>42</v>
      </c>
    </row>
    <row r="150" spans="2:12">
      <c r="B150" s="19" t="s">
        <v>929</v>
      </c>
      <c r="C150" s="19" t="s">
        <v>1014</v>
      </c>
      <c r="D150" s="8" t="str">
        <f>VLOOKUP(B150,'Code matching'!F149:G398,2,FALSE)</f>
        <v>PSE</v>
      </c>
      <c r="E150" s="19">
        <v>103</v>
      </c>
      <c r="J150" s="219" t="s">
        <v>429</v>
      </c>
      <c r="K150" s="219" t="s">
        <v>430</v>
      </c>
      <c r="L150" s="221">
        <v>93</v>
      </c>
    </row>
    <row r="151" spans="2:12">
      <c r="B151" s="19" t="s">
        <v>926</v>
      </c>
      <c r="C151" s="19" t="s">
        <v>359</v>
      </c>
      <c r="D151" s="8" t="str">
        <f>VLOOKUP(B151,'Code matching'!F150:G399,2,FALSE)</f>
        <v>OMN</v>
      </c>
      <c r="E151" s="19">
        <v>513</v>
      </c>
      <c r="J151" s="219" t="s">
        <v>415</v>
      </c>
      <c r="K151" s="219" t="s">
        <v>416</v>
      </c>
      <c r="L151" s="221">
        <v>614</v>
      </c>
    </row>
    <row r="152" spans="2:12">
      <c r="B152" s="19" t="s">
        <v>1517</v>
      </c>
      <c r="C152" s="19" t="s">
        <v>1107</v>
      </c>
      <c r="D152" s="8" t="e">
        <f>VLOOKUP(B152,'Code matching'!F151:G400,2,FALSE)</f>
        <v>#N/A</v>
      </c>
      <c r="E152" s="19">
        <v>13</v>
      </c>
      <c r="J152" s="219" t="s">
        <v>435</v>
      </c>
      <c r="K152" s="219" t="s">
        <v>436</v>
      </c>
      <c r="L152" s="221">
        <v>47</v>
      </c>
    </row>
    <row r="153" spans="2:12">
      <c r="B153" s="19" t="s">
        <v>927</v>
      </c>
      <c r="C153" s="19" t="s">
        <v>37</v>
      </c>
      <c r="D153" s="8" t="str">
        <f>VLOOKUP(B153,'Code matching'!F152:G401,2,FALSE)</f>
        <v>PAK</v>
      </c>
      <c r="E153" s="19">
        <v>6097</v>
      </c>
      <c r="J153" s="219" t="s">
        <v>444</v>
      </c>
      <c r="K153" s="219" t="s">
        <v>445</v>
      </c>
      <c r="L153" s="221">
        <v>27</v>
      </c>
    </row>
    <row r="154" spans="2:12">
      <c r="B154" s="19" t="s">
        <v>930</v>
      </c>
      <c r="C154" s="19" t="s">
        <v>363</v>
      </c>
      <c r="D154" s="8" t="str">
        <f>VLOOKUP(B154,'Code matching'!F153:G402,2,FALSE)</f>
        <v>PAN</v>
      </c>
      <c r="E154" s="19">
        <v>1609</v>
      </c>
      <c r="J154" s="219" t="s">
        <v>664</v>
      </c>
      <c r="K154" s="219" t="s">
        <v>425</v>
      </c>
      <c r="L154" s="221">
        <v>29</v>
      </c>
    </row>
    <row r="155" spans="2:12">
      <c r="B155" s="19" t="s">
        <v>931</v>
      </c>
      <c r="C155" s="19" t="s">
        <v>39</v>
      </c>
      <c r="D155" s="8" t="str">
        <f>VLOOKUP(B155,'Code matching'!F154:G403,2,FALSE)</f>
        <v>PNG</v>
      </c>
      <c r="E155" s="19">
        <v>3</v>
      </c>
      <c r="J155" s="219" t="s">
        <v>426</v>
      </c>
      <c r="K155" s="219" t="s">
        <v>427</v>
      </c>
      <c r="L155" s="221">
        <v>118</v>
      </c>
    </row>
    <row r="156" spans="2:12">
      <c r="B156" s="19" t="s">
        <v>932</v>
      </c>
      <c r="C156" s="19" t="s">
        <v>366</v>
      </c>
      <c r="D156" s="8" t="str">
        <f>VLOOKUP(B156,'Code matching'!F155:G404,2,FALSE)</f>
        <v>PRY</v>
      </c>
      <c r="E156" s="19">
        <v>72</v>
      </c>
      <c r="J156" s="219" t="s">
        <v>448</v>
      </c>
      <c r="K156" s="219" t="s">
        <v>449</v>
      </c>
      <c r="L156" s="221">
        <v>5760</v>
      </c>
    </row>
    <row r="157" spans="2:12">
      <c r="B157" s="19" t="s">
        <v>933</v>
      </c>
      <c r="C157" s="19" t="s">
        <v>368</v>
      </c>
      <c r="D157" s="8" t="str">
        <f>VLOOKUP(B157,'Code matching'!F156:G405,2,FALSE)</f>
        <v>PER</v>
      </c>
      <c r="E157" s="19">
        <v>20844</v>
      </c>
      <c r="J157" s="219" t="s">
        <v>199</v>
      </c>
      <c r="K157" s="219" t="s">
        <v>200</v>
      </c>
      <c r="L157" s="221">
        <v>53</v>
      </c>
    </row>
    <row r="158" spans="2:12">
      <c r="B158" s="19" t="s">
        <v>934</v>
      </c>
      <c r="C158" s="19" t="s">
        <v>40</v>
      </c>
      <c r="D158" s="8" t="str">
        <f>VLOOKUP(B158,'Code matching'!F157:G406,2,FALSE)</f>
        <v>PHL</v>
      </c>
      <c r="E158" s="19">
        <v>2270</v>
      </c>
      <c r="J158" s="219" t="s">
        <v>417</v>
      </c>
      <c r="K158" s="219" t="s">
        <v>418</v>
      </c>
      <c r="L158" s="221">
        <v>0</v>
      </c>
    </row>
    <row r="159" spans="2:12">
      <c r="B159" s="19" t="s">
        <v>936</v>
      </c>
      <c r="C159" s="19" t="s">
        <v>373</v>
      </c>
      <c r="D159" s="8" t="str">
        <f>VLOOKUP(B159,'Code matching'!F158:G407,2,FALSE)</f>
        <v>POL</v>
      </c>
      <c r="E159" s="19">
        <v>1807</v>
      </c>
      <c r="J159" s="219" t="s">
        <v>665</v>
      </c>
      <c r="K159" s="219" t="s">
        <v>453</v>
      </c>
      <c r="L159" s="221">
        <v>48</v>
      </c>
    </row>
    <row r="160" spans="2:12">
      <c r="B160" s="19" t="s">
        <v>937</v>
      </c>
      <c r="C160" s="19" t="s">
        <v>375</v>
      </c>
      <c r="D160" s="8" t="str">
        <f>VLOOKUP(B160,'Code matching'!F159:G408,2,FALSE)</f>
        <v>PRT</v>
      </c>
      <c r="E160" s="19">
        <v>1756</v>
      </c>
      <c r="J160" s="219" t="s">
        <v>141</v>
      </c>
      <c r="K160" s="219" t="s">
        <v>142</v>
      </c>
      <c r="L160" s="221">
        <v>75</v>
      </c>
    </row>
    <row r="161" spans="2:12">
      <c r="B161" s="19" t="s">
        <v>938</v>
      </c>
      <c r="C161" s="19" t="s">
        <v>377</v>
      </c>
      <c r="D161" s="8" t="str">
        <f>VLOOKUP(B161,'Code matching'!F160:G409,2,FALSE)</f>
        <v>PRI</v>
      </c>
      <c r="E161" s="19">
        <v>279</v>
      </c>
      <c r="J161" s="219" t="s">
        <v>457</v>
      </c>
      <c r="K161" s="219" t="s">
        <v>458</v>
      </c>
      <c r="L161" s="221">
        <v>21</v>
      </c>
    </row>
    <row r="162" spans="2:12">
      <c r="B162" s="19" t="s">
        <v>939</v>
      </c>
      <c r="C162" s="19" t="s">
        <v>379</v>
      </c>
      <c r="D162" s="8" t="str">
        <f>VLOOKUP(B162,'Code matching'!F161:G410,2,FALSE)</f>
        <v>QAT</v>
      </c>
      <c r="E162" s="19">
        <v>184</v>
      </c>
      <c r="J162" s="219" t="s">
        <v>48</v>
      </c>
      <c r="K162" s="219" t="s">
        <v>455</v>
      </c>
      <c r="L162" s="221">
        <v>58</v>
      </c>
    </row>
    <row r="163" spans="2:12">
      <c r="B163" s="19" t="s">
        <v>880</v>
      </c>
      <c r="C163" s="19" t="s">
        <v>41</v>
      </c>
      <c r="D163" s="8" t="str">
        <f>VLOOKUP(B163,'Code matching'!F162:G411,2,FALSE)</f>
        <v>KOR</v>
      </c>
      <c r="E163" s="19">
        <v>305</v>
      </c>
      <c r="J163" s="219" t="s">
        <v>47</v>
      </c>
      <c r="K163" s="219" t="s">
        <v>454</v>
      </c>
      <c r="L163" s="221">
        <v>61</v>
      </c>
    </row>
    <row r="164" spans="2:12">
      <c r="B164" s="19" t="s">
        <v>906</v>
      </c>
      <c r="C164" s="19" t="s">
        <v>382</v>
      </c>
      <c r="D164" s="8" t="str">
        <f>VLOOKUP(B164,'Code matching'!F163:G412,2,FALSE)</f>
        <v>MDA</v>
      </c>
      <c r="E164" s="19">
        <v>845</v>
      </c>
      <c r="J164" s="219" t="s">
        <v>52</v>
      </c>
      <c r="K164" s="219" t="s">
        <v>467</v>
      </c>
      <c r="L164" s="221">
        <v>0</v>
      </c>
    </row>
    <row r="165" spans="2:12">
      <c r="B165" s="19" t="s">
        <v>944</v>
      </c>
      <c r="C165" s="19" t="s">
        <v>384</v>
      </c>
      <c r="D165" s="8" t="str">
        <f>VLOOKUP(B165,'Code matching'!F164:G413,2,FALSE)</f>
        <v>REU</v>
      </c>
      <c r="E165" s="19">
        <v>5</v>
      </c>
      <c r="J165" s="219" t="s">
        <v>49</v>
      </c>
      <c r="K165" s="219" t="s">
        <v>456</v>
      </c>
      <c r="L165" s="221">
        <v>0</v>
      </c>
    </row>
    <row r="166" spans="2:12">
      <c r="B166" s="19" t="s">
        <v>941</v>
      </c>
      <c r="C166" s="19" t="s">
        <v>386</v>
      </c>
      <c r="D166" s="8" t="str">
        <f>VLOOKUP(B166,'Code matching'!F165:G414,2,FALSE)</f>
        <v>ROU</v>
      </c>
      <c r="E166" s="19">
        <v>2700</v>
      </c>
      <c r="J166" s="219" t="s">
        <v>462</v>
      </c>
      <c r="K166" s="219" t="s">
        <v>463</v>
      </c>
      <c r="L166" s="221">
        <v>8</v>
      </c>
    </row>
    <row r="167" spans="2:12">
      <c r="B167" s="19" t="s">
        <v>942</v>
      </c>
      <c r="C167" s="19" t="s">
        <v>42</v>
      </c>
      <c r="D167" s="8" t="str">
        <f>VLOOKUP(B167,'Code matching'!F166:G415,2,FALSE)</f>
        <v>RUS</v>
      </c>
      <c r="E167" s="19">
        <v>15001</v>
      </c>
      <c r="J167" s="219" t="s">
        <v>464</v>
      </c>
      <c r="K167" s="219" t="s">
        <v>465</v>
      </c>
      <c r="L167" s="221">
        <v>51</v>
      </c>
    </row>
    <row r="168" spans="2:12">
      <c r="B168" s="19" t="s">
        <v>943</v>
      </c>
      <c r="C168" s="19" t="s">
        <v>389</v>
      </c>
      <c r="D168" s="8" t="str">
        <f>VLOOKUP(B168,'Code matching'!F167:G416,2,FALSE)</f>
        <v>RWA</v>
      </c>
      <c r="E168" s="19">
        <v>7</v>
      </c>
      <c r="J168" s="219" t="s">
        <v>51</v>
      </c>
      <c r="K168" s="219" t="s">
        <v>466</v>
      </c>
      <c r="L168" s="221">
        <v>5784</v>
      </c>
    </row>
    <row r="169" spans="2:12">
      <c r="B169" s="19" t="s">
        <v>945</v>
      </c>
      <c r="C169" s="19" t="s">
        <v>391</v>
      </c>
      <c r="D169" s="8" t="str">
        <f>VLOOKUP(B169,'Code matching'!F168:G417,2,FALSE)</f>
        <v>BLM</v>
      </c>
      <c r="E169" s="19">
        <v>0</v>
      </c>
      <c r="J169" s="219" t="s">
        <v>666</v>
      </c>
      <c r="K169" s="219" t="s">
        <v>667</v>
      </c>
      <c r="L169" s="221">
        <v>0</v>
      </c>
    </row>
    <row r="170" spans="2:12">
      <c r="B170" s="19" t="s">
        <v>947</v>
      </c>
      <c r="C170" s="19" t="s">
        <v>395</v>
      </c>
      <c r="D170" s="8" t="str">
        <f>VLOOKUP(B170,'Code matching'!F169:G418,2,FALSE)</f>
        <v>KNA</v>
      </c>
      <c r="E170" s="19">
        <v>0</v>
      </c>
      <c r="J170" s="219" t="s">
        <v>668</v>
      </c>
      <c r="K170" s="219" t="s">
        <v>480</v>
      </c>
      <c r="L170" s="221">
        <v>21</v>
      </c>
    </row>
    <row r="171" spans="2:12">
      <c r="B171" s="19" t="s">
        <v>948</v>
      </c>
      <c r="C171" s="19" t="s">
        <v>397</v>
      </c>
      <c r="D171" s="8" t="str">
        <f>VLOOKUP(B171,'Code matching'!F170:G419,2,FALSE)</f>
        <v>LCA</v>
      </c>
      <c r="E171" s="19">
        <v>0</v>
      </c>
      <c r="J171" s="219" t="s">
        <v>471</v>
      </c>
      <c r="K171" s="219" t="s">
        <v>472</v>
      </c>
      <c r="L171" s="221">
        <v>5</v>
      </c>
    </row>
    <row r="172" spans="2:12">
      <c r="B172" s="19" t="s">
        <v>949</v>
      </c>
      <c r="C172" s="19" t="s">
        <v>1015</v>
      </c>
      <c r="D172" s="8" t="str">
        <f>VLOOKUP(B172,'Code matching'!F171:G420,2,FALSE)</f>
        <v>MAF</v>
      </c>
      <c r="E172" s="19">
        <v>3</v>
      </c>
      <c r="J172" s="219" t="s">
        <v>473</v>
      </c>
      <c r="K172" s="219" t="s">
        <v>474</v>
      </c>
      <c r="L172" s="221">
        <v>1788</v>
      </c>
    </row>
    <row r="173" spans="2:12">
      <c r="B173" s="19" t="s">
        <v>950</v>
      </c>
      <c r="C173" s="19" t="s">
        <v>401</v>
      </c>
      <c r="D173" s="8" t="str">
        <f>VLOOKUP(B173,'Code matching'!F172:G421,2,FALSE)</f>
        <v>SPM</v>
      </c>
      <c r="E173" s="19">
        <v>0</v>
      </c>
      <c r="J173" s="219" t="s">
        <v>487</v>
      </c>
      <c r="K173" s="219" t="s">
        <v>488</v>
      </c>
      <c r="L173" s="221">
        <v>37</v>
      </c>
    </row>
    <row r="174" spans="2:12">
      <c r="B174" s="19" t="s">
        <v>951</v>
      </c>
      <c r="C174" s="19" t="s">
        <v>403</v>
      </c>
      <c r="D174" s="8" t="str">
        <f>VLOOKUP(B174,'Code matching'!F173:G422,2,FALSE)</f>
        <v>VCT</v>
      </c>
      <c r="E174" s="19">
        <v>0</v>
      </c>
      <c r="J174" s="219" t="s">
        <v>669</v>
      </c>
      <c r="K174" s="219" t="s">
        <v>484</v>
      </c>
      <c r="L174" s="221">
        <v>158256</v>
      </c>
    </row>
    <row r="175" spans="2:12">
      <c r="B175" s="19" t="s">
        <v>953</v>
      </c>
      <c r="C175" s="19" t="s">
        <v>406</v>
      </c>
      <c r="D175" s="8" t="str">
        <f>VLOOKUP(B175,'Code matching'!F174:G423,2,FALSE)</f>
        <v>SMR</v>
      </c>
      <c r="E175" s="19">
        <v>42</v>
      </c>
      <c r="J175" s="219" t="s">
        <v>54</v>
      </c>
      <c r="K175" s="219" t="s">
        <v>489</v>
      </c>
      <c r="L175" s="221">
        <v>173</v>
      </c>
    </row>
    <row r="176" spans="2:12">
      <c r="B176" s="19" t="s">
        <v>954</v>
      </c>
      <c r="C176" s="19" t="s">
        <v>408</v>
      </c>
      <c r="D176" s="8" t="str">
        <f>VLOOKUP(B176,'Code matching'!F175:G424,2,FALSE)</f>
        <v>STP</v>
      </c>
      <c r="E176" s="19">
        <v>15</v>
      </c>
      <c r="J176" s="219" t="s">
        <v>670</v>
      </c>
      <c r="K176" s="219" t="s">
        <v>492</v>
      </c>
      <c r="L176" s="221">
        <v>195</v>
      </c>
    </row>
    <row r="177" spans="2:12">
      <c r="B177" s="19" t="s">
        <v>955</v>
      </c>
      <c r="C177" s="19" t="s">
        <v>411</v>
      </c>
      <c r="D177" s="8" t="str">
        <f>VLOOKUP(B177,'Code matching'!F176:G425,2,FALSE)</f>
        <v>SAU</v>
      </c>
      <c r="E177" s="19">
        <v>3167</v>
      </c>
      <c r="J177" s="219" t="s">
        <v>671</v>
      </c>
      <c r="K177" s="219" t="s">
        <v>493</v>
      </c>
      <c r="L177" s="221">
        <v>9</v>
      </c>
    </row>
    <row r="178" spans="2:12">
      <c r="B178" s="19" t="s">
        <v>956</v>
      </c>
      <c r="C178" s="19" t="s">
        <v>413</v>
      </c>
      <c r="D178" s="8" t="str">
        <f>VLOOKUP(B178,'Code matching'!F177:G426,2,FALSE)</f>
        <v>SEN</v>
      </c>
      <c r="E178" s="19">
        <v>232</v>
      </c>
      <c r="J178" s="219" t="s">
        <v>55</v>
      </c>
      <c r="K178" s="219" t="s">
        <v>490</v>
      </c>
      <c r="L178" s="221">
        <v>0</v>
      </c>
    </row>
    <row r="179" spans="2:12">
      <c r="B179" s="19" t="s">
        <v>957</v>
      </c>
      <c r="C179" s="19" t="s">
        <v>415</v>
      </c>
      <c r="D179" s="8" t="str">
        <f>VLOOKUP(B179,'Code matching'!F178:G427,2,FALSE)</f>
        <v>SRB</v>
      </c>
      <c r="E179" s="19">
        <v>641</v>
      </c>
      <c r="J179" s="219" t="s">
        <v>498</v>
      </c>
      <c r="K179" s="219" t="s">
        <v>499</v>
      </c>
      <c r="L179" s="221">
        <v>508</v>
      </c>
    </row>
    <row r="180" spans="2:12">
      <c r="B180" s="19" t="s">
        <v>958</v>
      </c>
      <c r="C180" s="19" t="s">
        <v>417</v>
      </c>
      <c r="D180" s="8" t="str">
        <f>VLOOKUP(B180,'Code matching'!F179:G428,2,FALSE)</f>
        <v>SYC</v>
      </c>
      <c r="E180" s="19">
        <v>0</v>
      </c>
      <c r="J180" s="219" t="s">
        <v>431</v>
      </c>
      <c r="K180" s="219" t="s">
        <v>432</v>
      </c>
      <c r="L180" s="221">
        <v>9298</v>
      </c>
    </row>
    <row r="181" spans="2:12">
      <c r="B181" s="19" t="s">
        <v>959</v>
      </c>
      <c r="C181" s="19" t="s">
        <v>419</v>
      </c>
      <c r="D181" s="8" t="str">
        <f>VLOOKUP(B181,'Code matching'!F180:G429,2,FALSE)</f>
        <v>SLE</v>
      </c>
      <c r="E181" s="19">
        <v>68</v>
      </c>
      <c r="J181" s="219" t="s">
        <v>500</v>
      </c>
      <c r="K181" s="219" t="s">
        <v>501</v>
      </c>
      <c r="L181" s="221">
        <v>176</v>
      </c>
    </row>
    <row r="182" spans="2:12">
      <c r="B182" s="19" t="s">
        <v>960</v>
      </c>
      <c r="C182" s="19" t="s">
        <v>44</v>
      </c>
      <c r="D182" s="8" t="str">
        <f>VLOOKUP(B182,'Code matching'!F181:G430,2,FALSE)</f>
        <v>SGP</v>
      </c>
      <c r="E182" s="19">
        <v>27</v>
      </c>
      <c r="J182" s="219" t="s">
        <v>502</v>
      </c>
      <c r="K182" s="219" t="s">
        <v>503</v>
      </c>
      <c r="L182" s="221">
        <v>84</v>
      </c>
    </row>
    <row r="183" spans="2:12">
      <c r="B183" s="19" t="s">
        <v>961</v>
      </c>
      <c r="C183" s="19" t="s">
        <v>1016</v>
      </c>
      <c r="D183" s="8" t="str">
        <f>VLOOKUP(B183,'Code matching'!F182:G431,2,FALSE)</f>
        <v>SXM</v>
      </c>
      <c r="E183" s="19">
        <v>16</v>
      </c>
      <c r="J183" s="219" t="s">
        <v>672</v>
      </c>
      <c r="K183" s="219" t="s">
        <v>672</v>
      </c>
      <c r="L183" s="221"/>
    </row>
    <row r="184" spans="2:12">
      <c r="B184" s="19" t="s">
        <v>962</v>
      </c>
      <c r="C184" s="19" t="s">
        <v>424</v>
      </c>
      <c r="D184" s="8" t="str">
        <f>VLOOKUP(B184,'Code matching'!F183:G432,2,FALSE)</f>
        <v>SVK</v>
      </c>
      <c r="E184" s="19">
        <v>31</v>
      </c>
      <c r="J184" s="219" t="s">
        <v>1561</v>
      </c>
      <c r="K184" s="219" t="s">
        <v>672</v>
      </c>
      <c r="L184" s="221"/>
    </row>
    <row r="185" spans="2:12">
      <c r="B185" s="19" t="s">
        <v>963</v>
      </c>
      <c r="C185" s="19" t="s">
        <v>426</v>
      </c>
      <c r="D185" s="8" t="str">
        <f>VLOOKUP(B185,'Code matching'!F184:G433,2,FALSE)</f>
        <v>SVN</v>
      </c>
      <c r="E185" s="19">
        <v>120</v>
      </c>
      <c r="J185" s="219" t="s">
        <v>757</v>
      </c>
      <c r="K185" s="219" t="s">
        <v>672</v>
      </c>
      <c r="L185" s="221"/>
    </row>
    <row r="186" spans="2:12">
      <c r="B186" s="19" t="s">
        <v>965</v>
      </c>
      <c r="C186" s="19" t="s">
        <v>429</v>
      </c>
      <c r="D186" s="8" t="str">
        <f>VLOOKUP(B186,'Code matching'!F185:G434,2,FALSE)</f>
        <v>SOM</v>
      </c>
      <c r="E186" s="19">
        <v>93</v>
      </c>
    </row>
    <row r="187" spans="2:12">
      <c r="B187" s="19" t="s">
        <v>966</v>
      </c>
      <c r="C187" s="19" t="s">
        <v>431</v>
      </c>
      <c r="D187" s="8" t="str">
        <f>VLOOKUP(B187,'Code matching'!F186:G435,2,FALSE)</f>
        <v>ZAF</v>
      </c>
      <c r="E187" s="19">
        <v>10408</v>
      </c>
    </row>
    <row r="188" spans="2:12">
      <c r="B188" s="19" t="s">
        <v>968</v>
      </c>
      <c r="C188" s="19" t="s">
        <v>435</v>
      </c>
      <c r="D188" s="8" t="str">
        <f>VLOOKUP(B188,'Code matching'!F187:G436,2,FALSE)</f>
        <v>SSD</v>
      </c>
      <c r="E188" s="19">
        <v>47</v>
      </c>
    </row>
    <row r="189" spans="2:12">
      <c r="B189" s="19" t="s">
        <v>969</v>
      </c>
      <c r="C189" s="19" t="s">
        <v>437</v>
      </c>
      <c r="D189" s="8" t="str">
        <f>VLOOKUP(B189,'Code matching'!F188:G437,2,FALSE)</f>
        <v>ESP</v>
      </c>
      <c r="E189" s="19">
        <v>28503</v>
      </c>
    </row>
    <row r="190" spans="2:12">
      <c r="B190" s="19" t="s">
        <v>970</v>
      </c>
      <c r="C190" s="19" t="s">
        <v>46</v>
      </c>
      <c r="D190" s="8" t="str">
        <f>VLOOKUP(B190,'Code matching'!F189:G438,2,FALSE)</f>
        <v>LKA</v>
      </c>
      <c r="E190" s="19">
        <v>11</v>
      </c>
    </row>
    <row r="191" spans="2:12">
      <c r="B191" s="19" t="s">
        <v>971</v>
      </c>
      <c r="C191" s="19" t="s">
        <v>442</v>
      </c>
      <c r="D191" s="8" t="str">
        <f>VLOOKUP(B191,'Code matching'!F190:G439,2,FALSE)</f>
        <v>SDN</v>
      </c>
      <c r="E191" s="19">
        <v>781</v>
      </c>
    </row>
    <row r="192" spans="2:12">
      <c r="B192" s="19" t="s">
        <v>972</v>
      </c>
      <c r="C192" s="19" t="s">
        <v>444</v>
      </c>
      <c r="D192" s="8" t="str">
        <f>VLOOKUP(B192,'Code matching'!F191:G440,2,FALSE)</f>
        <v>SUR</v>
      </c>
      <c r="E192" s="19">
        <v>29</v>
      </c>
    </row>
    <row r="193" spans="2:5">
      <c r="B193" s="19" t="s">
        <v>974</v>
      </c>
      <c r="C193" s="19" t="s">
        <v>448</v>
      </c>
      <c r="D193" s="8" t="str">
        <f>VLOOKUP(B193,'Code matching'!F192:G441,2,FALSE)</f>
        <v>SWE</v>
      </c>
      <c r="E193" s="19">
        <v>5763</v>
      </c>
    </row>
    <row r="194" spans="2:5">
      <c r="B194" s="19" t="s">
        <v>975</v>
      </c>
      <c r="C194" s="19" t="s">
        <v>450</v>
      </c>
      <c r="D194" s="8" t="str">
        <f>VLOOKUP(B194,'Code matching'!F193:G442,2,FALSE)</f>
        <v>CHE</v>
      </c>
      <c r="E194" s="19">
        <v>1711</v>
      </c>
    </row>
    <row r="195" spans="2:5">
      <c r="B195" s="19" t="s">
        <v>976</v>
      </c>
      <c r="C195" s="19" t="s">
        <v>452</v>
      </c>
      <c r="D195" s="8" t="str">
        <f>VLOOKUP(B195,'Code matching'!F194:G443,2,FALSE)</f>
        <v>SYR</v>
      </c>
      <c r="E195" s="19">
        <v>52</v>
      </c>
    </row>
    <row r="196" spans="2:5">
      <c r="B196" s="19" t="s">
        <v>978</v>
      </c>
      <c r="C196" s="19" t="s">
        <v>47</v>
      </c>
      <c r="D196" s="8" t="str">
        <f>VLOOKUP(B196,'Code matching'!F195:G444,2,FALSE)</f>
        <v>TJK</v>
      </c>
      <c r="E196" s="19">
        <v>62</v>
      </c>
    </row>
    <row r="197" spans="2:5">
      <c r="B197" s="19" t="s">
        <v>980</v>
      </c>
      <c r="C197" s="19" t="s">
        <v>48</v>
      </c>
      <c r="D197" s="8" t="str">
        <f>VLOOKUP(B197,'Code matching'!F196:G445,2,FALSE)</f>
        <v>THA</v>
      </c>
      <c r="E197" s="19">
        <v>58</v>
      </c>
    </row>
    <row r="198" spans="2:5">
      <c r="B198" s="19" t="s">
        <v>993</v>
      </c>
      <c r="C198" s="19" t="s">
        <v>1017</v>
      </c>
      <c r="D198" s="8" t="str">
        <f>VLOOKUP(B198,'Code matching'!F197:G446,2,FALSE)</f>
        <v>GBR</v>
      </c>
      <c r="E198" s="19">
        <v>46574</v>
      </c>
    </row>
    <row r="199" spans="2:5">
      <c r="B199" s="19" t="s">
        <v>698</v>
      </c>
      <c r="C199" s="19" t="s">
        <v>49</v>
      </c>
      <c r="D199" s="8" t="str">
        <f>VLOOKUP(B199,'Code matching'!F198:G447,2,FALSE)</f>
        <v>TLS</v>
      </c>
      <c r="E199" s="19">
        <v>0</v>
      </c>
    </row>
    <row r="200" spans="2:5">
      <c r="B200" s="19" t="s">
        <v>981</v>
      </c>
      <c r="C200" s="19" t="s">
        <v>457</v>
      </c>
      <c r="D200" s="8" t="str">
        <f>VLOOKUP(B200,'Code matching'!F199:G448,2,FALSE)</f>
        <v>TGO</v>
      </c>
      <c r="E200" s="19">
        <v>22</v>
      </c>
    </row>
    <row r="201" spans="2:5">
      <c r="B201" s="19" t="s">
        <v>984</v>
      </c>
      <c r="C201" s="19" t="s">
        <v>462</v>
      </c>
      <c r="D201" s="8" t="str">
        <f>VLOOKUP(B201,'Code matching'!F200:G449,2,FALSE)</f>
        <v>TTO</v>
      </c>
      <c r="E201" s="19">
        <v>8</v>
      </c>
    </row>
    <row r="202" spans="2:5">
      <c r="B202" s="19" t="s">
        <v>985</v>
      </c>
      <c r="C202" s="19" t="s">
        <v>464</v>
      </c>
      <c r="D202" s="8" t="str">
        <f>VLOOKUP(B202,'Code matching'!F201:G450,2,FALSE)</f>
        <v>TUN</v>
      </c>
      <c r="E202" s="19">
        <v>51</v>
      </c>
    </row>
    <row r="203" spans="2:5">
      <c r="B203" s="19" t="s">
        <v>986</v>
      </c>
      <c r="C203" s="19" t="s">
        <v>51</v>
      </c>
      <c r="D203" s="8" t="str">
        <f>VLOOKUP(B203,'Code matching'!F202:G451,2,FALSE)</f>
        <v>TUR</v>
      </c>
      <c r="E203" s="19">
        <v>5844</v>
      </c>
    </row>
    <row r="204" spans="2:5">
      <c r="B204" s="19" t="s">
        <v>988</v>
      </c>
      <c r="C204" s="19" t="s">
        <v>468</v>
      </c>
      <c r="D204" s="8" t="str">
        <f>VLOOKUP(B204,'Code matching'!F203:G452,2,FALSE)</f>
        <v>TCA</v>
      </c>
      <c r="E204" s="19">
        <v>2</v>
      </c>
    </row>
    <row r="205" spans="2:5">
      <c r="B205" s="19" t="s">
        <v>990</v>
      </c>
      <c r="C205" s="19" t="s">
        <v>471</v>
      </c>
      <c r="D205" s="8" t="str">
        <f>VLOOKUP(B205,'Code matching'!F204:G453,2,FALSE)</f>
        <v>UGA</v>
      </c>
      <c r="E205" s="19">
        <v>7</v>
      </c>
    </row>
    <row r="206" spans="2:5">
      <c r="B206" s="19" t="s">
        <v>991</v>
      </c>
      <c r="C206" s="19" t="s">
        <v>473</v>
      </c>
      <c r="D206" s="8" t="str">
        <f>VLOOKUP(B206,'Code matching'!F205:G454,2,FALSE)</f>
        <v>UKR</v>
      </c>
      <c r="E206" s="19">
        <v>1922</v>
      </c>
    </row>
    <row r="207" spans="2:5">
      <c r="B207" s="19" t="s">
        <v>992</v>
      </c>
      <c r="C207" s="19" t="s">
        <v>475</v>
      </c>
      <c r="D207" s="8" t="str">
        <f>VLOOKUP(B207,'Code matching'!F206:G455,2,FALSE)</f>
        <v>ARE</v>
      </c>
      <c r="E207" s="19">
        <v>357</v>
      </c>
    </row>
    <row r="208" spans="2:5">
      <c r="B208" s="19" t="s">
        <v>979</v>
      </c>
      <c r="C208" s="19" t="s">
        <v>479</v>
      </c>
      <c r="D208" s="8" t="str">
        <f>VLOOKUP(B208,'Code matching'!F207:G456,2,FALSE)</f>
        <v>TZA</v>
      </c>
      <c r="E208" s="19">
        <v>21</v>
      </c>
    </row>
    <row r="209" spans="2:5">
      <c r="B209" s="19" t="s">
        <v>995</v>
      </c>
      <c r="C209" s="19" t="s">
        <v>483</v>
      </c>
      <c r="D209" s="8" t="str">
        <f>VLOOKUP(B209,'Code matching'!F208:G457,2,FALSE)</f>
        <v>USA</v>
      </c>
      <c r="E209" s="19">
        <v>160989</v>
      </c>
    </row>
    <row r="210" spans="2:5">
      <c r="B210" s="19" t="s">
        <v>1002</v>
      </c>
      <c r="C210" s="19" t="s">
        <v>485</v>
      </c>
      <c r="D210" s="8" t="str">
        <f>VLOOKUP(B210,'Code matching'!F209:G458,2,FALSE)</f>
        <v>VIR</v>
      </c>
      <c r="E210" s="19">
        <v>9</v>
      </c>
    </row>
    <row r="211" spans="2:5">
      <c r="B211" s="19" t="s">
        <v>996</v>
      </c>
      <c r="C211" s="19" t="s">
        <v>487</v>
      </c>
      <c r="D211" s="8" t="str">
        <f>VLOOKUP(B211,'Code matching'!F210:G459,2,FALSE)</f>
        <v>URY</v>
      </c>
      <c r="E211" s="19">
        <v>37</v>
      </c>
    </row>
    <row r="212" spans="2:5">
      <c r="B212" s="19" t="s">
        <v>997</v>
      </c>
      <c r="C212" s="19" t="s">
        <v>54</v>
      </c>
      <c r="D212" s="8" t="str">
        <f>VLOOKUP(B212,'Code matching'!F211:G460,2,FALSE)</f>
        <v>UZB</v>
      </c>
      <c r="E212" s="19">
        <v>196</v>
      </c>
    </row>
    <row r="213" spans="2:5">
      <c r="B213" s="19" t="s">
        <v>999</v>
      </c>
      <c r="C213" s="19" t="s">
        <v>491</v>
      </c>
      <c r="D213" s="8" t="str">
        <f>VLOOKUP(B213,'Code matching'!F212:G461,2,FALSE)</f>
        <v>VEN</v>
      </c>
      <c r="E213" s="19">
        <v>215</v>
      </c>
    </row>
    <row r="214" spans="2:5">
      <c r="B214" s="19" t="s">
        <v>1000</v>
      </c>
      <c r="C214" s="19" t="s">
        <v>56</v>
      </c>
      <c r="D214" s="8" t="str">
        <f>VLOOKUP(B214,'Code matching'!F213:G462,2,FALSE)</f>
        <v>VNM</v>
      </c>
      <c r="E214" s="19">
        <v>13</v>
      </c>
    </row>
    <row r="215" spans="2:5">
      <c r="B215" s="19" t="s">
        <v>1005</v>
      </c>
      <c r="C215" s="19" t="s">
        <v>498</v>
      </c>
      <c r="D215" s="8" t="str">
        <f>VLOOKUP(B215,'Code matching'!F214:G463,2,FALSE)</f>
        <v>YEM</v>
      </c>
      <c r="E215" s="19">
        <v>516</v>
      </c>
    </row>
    <row r="216" spans="2:5">
      <c r="B216" s="19" t="s">
        <v>1006</v>
      </c>
      <c r="C216" s="19" t="s">
        <v>500</v>
      </c>
      <c r="D216" s="8" t="str">
        <f>VLOOKUP(B216,'Code matching'!F215:G464,2,FALSE)</f>
        <v>ZMB</v>
      </c>
      <c r="E216" s="19">
        <v>235</v>
      </c>
    </row>
    <row r="217" spans="2:5">
      <c r="B217" s="19" t="s">
        <v>1007</v>
      </c>
      <c r="C217" s="19" t="s">
        <v>502</v>
      </c>
      <c r="D217" s="8" t="str">
        <f>VLOOKUP(B217,'Code matching'!F216:G465,2,FALSE)</f>
        <v>ZWE</v>
      </c>
      <c r="E217" s="19">
        <v>104</v>
      </c>
    </row>
  </sheetData>
  <hyperlinks>
    <hyperlink ref="O1" r:id="rId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2060"/>
  </sheetPr>
  <dimension ref="A1:KI185"/>
  <sheetViews>
    <sheetView zoomScaleNormal="100" workbookViewId="0">
      <pane xSplit="2" ySplit="1" topLeftCell="IF2" activePane="bottomRight" state="frozen"/>
      <selection pane="topRight" activeCell="C1" sqref="C1"/>
      <selection pane="bottomLeft" activeCell="A2" sqref="A2"/>
      <selection pane="bottomRight" activeCell="EO66" sqref="EO66:HE66"/>
    </sheetView>
  </sheetViews>
  <sheetFormatPr defaultColWidth="8.7109375" defaultRowHeight="15"/>
  <cols>
    <col min="1" max="209" width="8.7109375" style="19"/>
    <col min="210" max="210" width="9.28515625" style="19" bestFit="1" customWidth="1"/>
    <col min="211" max="212" width="11.7109375" style="19" bestFit="1" customWidth="1"/>
    <col min="213" max="218" width="9.5703125" style="19" bestFit="1" customWidth="1"/>
    <col min="219" max="219" width="10.42578125" style="19" bestFit="1" customWidth="1"/>
    <col min="220" max="222" width="10.42578125" style="19" customWidth="1"/>
    <col min="223" max="223" width="10" style="19" bestFit="1" customWidth="1"/>
    <col min="224" max="224" width="10.42578125" style="19" bestFit="1" customWidth="1"/>
    <col min="225" max="225" width="8.7109375" style="15"/>
    <col min="226" max="242" width="8.7109375" style="19"/>
    <col min="243" max="243" width="7.7109375" style="19" bestFit="1" customWidth="1"/>
    <col min="244" max="244" width="7.28515625" style="19" bestFit="1" customWidth="1"/>
    <col min="245" max="245" width="3.85546875" style="19" bestFit="1" customWidth="1"/>
    <col min="246" max="246" width="6.5703125" style="19" bestFit="1" customWidth="1"/>
    <col min="247" max="247" width="9.85546875" style="19" bestFit="1" customWidth="1"/>
    <col min="248" max="248" width="7.5703125" style="19" bestFit="1" customWidth="1"/>
    <col min="249" max="249" width="4.140625" style="19" bestFit="1" customWidth="1"/>
    <col min="250" max="250" width="3.85546875" style="19" bestFit="1" customWidth="1"/>
    <col min="251" max="16384" width="8.7109375" style="19"/>
  </cols>
  <sheetData>
    <row r="1" spans="1:295">
      <c r="A1" s="222" t="s">
        <v>513</v>
      </c>
      <c r="B1" s="222" t="s">
        <v>514</v>
      </c>
      <c r="C1" s="223" t="s">
        <v>515</v>
      </c>
      <c r="D1" s="223" t="s">
        <v>516</v>
      </c>
      <c r="E1" s="223" t="s">
        <v>517</v>
      </c>
      <c r="F1" s="223" t="s">
        <v>518</v>
      </c>
      <c r="G1" s="223" t="s">
        <v>519</v>
      </c>
      <c r="H1" s="223" t="s">
        <v>520</v>
      </c>
      <c r="I1" s="223" t="s">
        <v>521</v>
      </c>
      <c r="J1" s="223" t="s">
        <v>522</v>
      </c>
      <c r="K1" s="223" t="s">
        <v>523</v>
      </c>
      <c r="L1" s="223" t="s">
        <v>524</v>
      </c>
      <c r="M1" s="223" t="s">
        <v>525</v>
      </c>
      <c r="N1" s="223" t="s">
        <v>526</v>
      </c>
      <c r="O1" s="223" t="s">
        <v>527</v>
      </c>
      <c r="P1" s="223" t="s">
        <v>528</v>
      </c>
      <c r="Q1" s="223" t="s">
        <v>529</v>
      </c>
      <c r="R1" s="223" t="s">
        <v>530</v>
      </c>
      <c r="S1" s="223" t="s">
        <v>531</v>
      </c>
      <c r="T1" s="223" t="s">
        <v>532</v>
      </c>
      <c r="U1" s="223" t="s">
        <v>533</v>
      </c>
      <c r="V1" s="223" t="s">
        <v>534</v>
      </c>
      <c r="W1" s="223" t="s">
        <v>535</v>
      </c>
      <c r="X1" s="223" t="s">
        <v>536</v>
      </c>
      <c r="Y1" s="223" t="s">
        <v>537</v>
      </c>
      <c r="Z1" s="223" t="s">
        <v>538</v>
      </c>
      <c r="AA1" s="223" t="s">
        <v>539</v>
      </c>
      <c r="AB1" s="223" t="s">
        <v>540</v>
      </c>
      <c r="AC1" s="223" t="s">
        <v>541</v>
      </c>
      <c r="AD1" s="223" t="s">
        <v>542</v>
      </c>
      <c r="AE1" s="223" t="s">
        <v>543</v>
      </c>
      <c r="AF1" s="223" t="s">
        <v>544</v>
      </c>
      <c r="AG1" s="223" t="s">
        <v>545</v>
      </c>
      <c r="AH1" s="223" t="s">
        <v>546</v>
      </c>
      <c r="AI1" s="223" t="s">
        <v>547</v>
      </c>
      <c r="AJ1" s="223" t="s">
        <v>548</v>
      </c>
      <c r="AK1" s="223" t="s">
        <v>549</v>
      </c>
      <c r="AL1" s="223" t="s">
        <v>550</v>
      </c>
      <c r="AM1" s="223" t="s">
        <v>551</v>
      </c>
      <c r="AN1" s="223" t="s">
        <v>552</v>
      </c>
      <c r="AO1" s="223" t="s">
        <v>553</v>
      </c>
      <c r="AP1" s="223" t="s">
        <v>554</v>
      </c>
      <c r="AQ1" s="223" t="s">
        <v>555</v>
      </c>
      <c r="AR1" s="223" t="s">
        <v>556</v>
      </c>
      <c r="AS1" s="223" t="s">
        <v>557</v>
      </c>
      <c r="AT1" s="223" t="s">
        <v>558</v>
      </c>
      <c r="AU1" s="223" t="s">
        <v>559</v>
      </c>
      <c r="AV1" s="223" t="s">
        <v>560</v>
      </c>
      <c r="AW1" s="223" t="s">
        <v>561</v>
      </c>
      <c r="AX1" s="223" t="s">
        <v>562</v>
      </c>
      <c r="AY1" s="223" t="s">
        <v>563</v>
      </c>
      <c r="AZ1" s="223" t="s">
        <v>564</v>
      </c>
      <c r="BA1" s="223" t="s">
        <v>565</v>
      </c>
      <c r="BB1" s="223" t="s">
        <v>566</v>
      </c>
      <c r="BC1" s="223" t="s">
        <v>567</v>
      </c>
      <c r="BD1" s="223" t="s">
        <v>568</v>
      </c>
      <c r="BE1" s="223" t="s">
        <v>569</v>
      </c>
      <c r="BF1" s="223" t="s">
        <v>570</v>
      </c>
      <c r="BG1" s="223" t="s">
        <v>571</v>
      </c>
      <c r="BH1" s="223" t="s">
        <v>572</v>
      </c>
      <c r="BI1" s="223" t="s">
        <v>573</v>
      </c>
      <c r="BJ1" s="223" t="s">
        <v>574</v>
      </c>
      <c r="BK1" s="223" t="s">
        <v>575</v>
      </c>
      <c r="BL1" s="223" t="s">
        <v>576</v>
      </c>
      <c r="BM1" s="223" t="s">
        <v>577</v>
      </c>
      <c r="BN1" s="223" t="s">
        <v>578</v>
      </c>
      <c r="BO1" s="223" t="s">
        <v>579</v>
      </c>
      <c r="BP1" s="223" t="s">
        <v>580</v>
      </c>
      <c r="BQ1" s="223" t="s">
        <v>581</v>
      </c>
      <c r="BR1" s="223" t="s">
        <v>582</v>
      </c>
      <c r="BS1" s="223" t="s">
        <v>583</v>
      </c>
      <c r="BT1" s="223" t="s">
        <v>584</v>
      </c>
      <c r="BU1" s="223" t="s">
        <v>585</v>
      </c>
      <c r="BV1" s="223" t="s">
        <v>586</v>
      </c>
      <c r="BW1" s="223" t="s">
        <v>587</v>
      </c>
      <c r="BX1" s="223" t="s">
        <v>588</v>
      </c>
      <c r="BY1" s="223" t="s">
        <v>589</v>
      </c>
      <c r="BZ1" s="223" t="s">
        <v>590</v>
      </c>
      <c r="CA1" s="223" t="s">
        <v>591</v>
      </c>
      <c r="CB1" s="223" t="s">
        <v>592</v>
      </c>
      <c r="CC1" s="223" t="s">
        <v>593</v>
      </c>
      <c r="CD1" s="223" t="s">
        <v>594</v>
      </c>
      <c r="CE1" s="223" t="s">
        <v>595</v>
      </c>
      <c r="CF1" s="223" t="s">
        <v>596</v>
      </c>
      <c r="CG1" s="223" t="s">
        <v>597</v>
      </c>
      <c r="CH1" s="223" t="s">
        <v>598</v>
      </c>
      <c r="CI1" s="223" t="s">
        <v>599</v>
      </c>
      <c r="CJ1" s="223" t="s">
        <v>600</v>
      </c>
      <c r="CK1" s="223" t="s">
        <v>601</v>
      </c>
      <c r="CL1" s="223" t="s">
        <v>602</v>
      </c>
      <c r="CM1" s="223" t="s">
        <v>603</v>
      </c>
      <c r="CN1" s="223" t="s">
        <v>604</v>
      </c>
      <c r="CO1" s="223" t="s">
        <v>605</v>
      </c>
      <c r="CP1" s="223" t="s">
        <v>606</v>
      </c>
      <c r="CQ1" s="223" t="s">
        <v>607</v>
      </c>
      <c r="CR1" s="223" t="s">
        <v>608</v>
      </c>
      <c r="CS1" s="223" t="s">
        <v>609</v>
      </c>
      <c r="CT1" s="223" t="s">
        <v>610</v>
      </c>
      <c r="CU1" s="223" t="s">
        <v>611</v>
      </c>
      <c r="CV1" s="223" t="s">
        <v>612</v>
      </c>
      <c r="CW1" s="223" t="s">
        <v>613</v>
      </c>
      <c r="CX1" s="223" t="s">
        <v>614</v>
      </c>
      <c r="CY1" s="223" t="s">
        <v>615</v>
      </c>
      <c r="CZ1" s="223" t="s">
        <v>616</v>
      </c>
      <c r="DA1" s="223" t="s">
        <v>617</v>
      </c>
      <c r="DB1" s="223" t="s">
        <v>618</v>
      </c>
      <c r="DC1" s="223" t="s">
        <v>619</v>
      </c>
      <c r="DD1" s="223" t="s">
        <v>620</v>
      </c>
      <c r="DE1" s="223" t="s">
        <v>621</v>
      </c>
      <c r="DF1" s="223" t="s">
        <v>622</v>
      </c>
      <c r="DG1" s="223" t="s">
        <v>623</v>
      </c>
      <c r="DH1" s="223" t="s">
        <v>624</v>
      </c>
      <c r="DI1" s="223" t="s">
        <v>625</v>
      </c>
      <c r="DJ1" s="223" t="s">
        <v>626</v>
      </c>
      <c r="DK1" s="223" t="s">
        <v>627</v>
      </c>
      <c r="DL1" s="223" t="s">
        <v>628</v>
      </c>
      <c r="DM1" s="223" t="s">
        <v>629</v>
      </c>
      <c r="DN1" s="223" t="s">
        <v>630</v>
      </c>
      <c r="DO1" s="223" t="s">
        <v>631</v>
      </c>
      <c r="DP1" s="223" t="s">
        <v>632</v>
      </c>
      <c r="DQ1" s="223" t="s">
        <v>633</v>
      </c>
      <c r="DR1" s="223" t="s">
        <v>634</v>
      </c>
      <c r="DS1" s="223" t="s">
        <v>635</v>
      </c>
      <c r="DT1" s="223" t="s">
        <v>636</v>
      </c>
      <c r="DU1" s="223" t="s">
        <v>637</v>
      </c>
      <c r="DV1" s="223" t="s">
        <v>638</v>
      </c>
      <c r="DW1" s="223" t="s">
        <v>639</v>
      </c>
      <c r="DX1" s="223" t="s">
        <v>640</v>
      </c>
      <c r="DY1" s="223" t="s">
        <v>641</v>
      </c>
      <c r="DZ1" s="223" t="s">
        <v>642</v>
      </c>
      <c r="EA1" s="223" t="s">
        <v>643</v>
      </c>
      <c r="EB1" s="223" t="s">
        <v>644</v>
      </c>
      <c r="EC1" s="223" t="s">
        <v>645</v>
      </c>
      <c r="ED1" s="223" t="s">
        <v>1027</v>
      </c>
      <c r="EE1" s="223" t="s">
        <v>1028</v>
      </c>
      <c r="EF1" s="223" t="s">
        <v>1029</v>
      </c>
      <c r="EG1" s="223" t="s">
        <v>1030</v>
      </c>
      <c r="EH1" s="223" t="s">
        <v>1031</v>
      </c>
      <c r="EI1" s="223" t="s">
        <v>1032</v>
      </c>
      <c r="EJ1" s="223" t="s">
        <v>1033</v>
      </c>
      <c r="EK1" s="223" t="s">
        <v>1034</v>
      </c>
      <c r="EL1" s="223" t="s">
        <v>1035</v>
      </c>
      <c r="EM1" s="223" t="s">
        <v>1036</v>
      </c>
      <c r="EN1" s="223" t="s">
        <v>1037</v>
      </c>
      <c r="EO1" s="223" t="s">
        <v>1038</v>
      </c>
      <c r="EP1" s="223" t="s">
        <v>1039</v>
      </c>
      <c r="EQ1" s="223" t="s">
        <v>1040</v>
      </c>
      <c r="ER1" s="223" t="s">
        <v>1041</v>
      </c>
      <c r="ES1" s="223" t="s">
        <v>1042</v>
      </c>
      <c r="ET1" s="223" t="s">
        <v>1043</v>
      </c>
      <c r="EU1" s="223" t="s">
        <v>1044</v>
      </c>
      <c r="EV1" s="223" t="s">
        <v>1045</v>
      </c>
      <c r="EW1" s="223" t="s">
        <v>1046</v>
      </c>
      <c r="EX1" s="223" t="s">
        <v>1047</v>
      </c>
      <c r="EY1" s="223" t="s">
        <v>1048</v>
      </c>
      <c r="EZ1" s="223" t="s">
        <v>1049</v>
      </c>
      <c r="FA1" s="223" t="s">
        <v>1050</v>
      </c>
      <c r="FB1" s="223" t="s">
        <v>758</v>
      </c>
      <c r="FC1" s="223" t="s">
        <v>1362</v>
      </c>
      <c r="FD1" s="223" t="s">
        <v>1363</v>
      </c>
      <c r="FE1" s="223" t="s">
        <v>1364</v>
      </c>
      <c r="FF1" s="223" t="s">
        <v>1365</v>
      </c>
      <c r="FG1" s="223" t="s">
        <v>1366</v>
      </c>
      <c r="FH1" s="223" t="s">
        <v>1367</v>
      </c>
      <c r="FI1" s="223" t="s">
        <v>1368</v>
      </c>
      <c r="FJ1" s="223" t="s">
        <v>1369</v>
      </c>
      <c r="FK1" s="223" t="s">
        <v>1370</v>
      </c>
      <c r="FL1" s="223" t="s">
        <v>1371</v>
      </c>
      <c r="FM1" s="223" t="s">
        <v>1372</v>
      </c>
      <c r="FN1" s="223" t="s">
        <v>1373</v>
      </c>
      <c r="FO1" s="223" t="s">
        <v>1374</v>
      </c>
      <c r="FP1" s="223" t="s">
        <v>1375</v>
      </c>
      <c r="FQ1" s="223" t="s">
        <v>1361</v>
      </c>
      <c r="FR1" s="223" t="s">
        <v>1376</v>
      </c>
      <c r="FS1" s="223" t="s">
        <v>1377</v>
      </c>
      <c r="FT1" s="223" t="s">
        <v>1519</v>
      </c>
      <c r="FU1" s="223" t="s">
        <v>1520</v>
      </c>
      <c r="FV1" s="223" t="s">
        <v>1521</v>
      </c>
      <c r="FW1" s="223" t="s">
        <v>1522</v>
      </c>
      <c r="FX1" s="223" t="s">
        <v>1523</v>
      </c>
      <c r="FY1" s="223" t="s">
        <v>1524</v>
      </c>
      <c r="FZ1" s="223" t="s">
        <v>1525</v>
      </c>
      <c r="GA1" s="223" t="s">
        <v>1526</v>
      </c>
      <c r="GB1" s="223" t="s">
        <v>1527</v>
      </c>
      <c r="GC1" s="223" t="s">
        <v>1528</v>
      </c>
      <c r="GD1" s="223" t="s">
        <v>1529</v>
      </c>
      <c r="GE1" s="223" t="s">
        <v>1530</v>
      </c>
      <c r="GF1" s="223" t="s">
        <v>1531</v>
      </c>
      <c r="GG1" s="223" t="s">
        <v>1532</v>
      </c>
      <c r="GH1" s="223" t="s">
        <v>1533</v>
      </c>
      <c r="GI1" s="223" t="s">
        <v>1534</v>
      </c>
      <c r="GJ1" s="223" t="s">
        <v>1535</v>
      </c>
      <c r="GK1" s="223" t="s">
        <v>1536</v>
      </c>
      <c r="GL1" s="223" t="s">
        <v>1537</v>
      </c>
      <c r="GM1" s="223" t="s">
        <v>1538</v>
      </c>
      <c r="GN1" s="223" t="s">
        <v>1539</v>
      </c>
      <c r="GO1" s="223" t="s">
        <v>1518</v>
      </c>
      <c r="GP1" s="223" t="s">
        <v>1564</v>
      </c>
      <c r="GQ1" s="223" t="s">
        <v>1565</v>
      </c>
      <c r="GR1" s="223" t="s">
        <v>1566</v>
      </c>
      <c r="GS1" s="223" t="s">
        <v>1567</v>
      </c>
      <c r="GT1" s="223" t="s">
        <v>1568</v>
      </c>
      <c r="GU1" s="223" t="s">
        <v>1569</v>
      </c>
      <c r="GV1" s="223" t="s">
        <v>1570</v>
      </c>
      <c r="GW1" s="223" t="s">
        <v>1571</v>
      </c>
      <c r="GX1" s="223" t="s">
        <v>1572</v>
      </c>
      <c r="GY1" s="223" t="s">
        <v>1573</v>
      </c>
      <c r="GZ1" s="223" t="s">
        <v>1574</v>
      </c>
      <c r="HA1" s="223" t="s">
        <v>1575</v>
      </c>
      <c r="HB1" s="223" t="s">
        <v>1576</v>
      </c>
      <c r="HC1" s="223" t="s">
        <v>1577</v>
      </c>
      <c r="HD1" s="223" t="s">
        <v>1578</v>
      </c>
      <c r="HE1" s="223" t="s">
        <v>1579</v>
      </c>
      <c r="HF1" s="181">
        <f t="shared" ref="HF1:HP1" si="0">HE1+1</f>
        <v>44042</v>
      </c>
      <c r="HG1" s="181">
        <f t="shared" si="0"/>
        <v>44043</v>
      </c>
      <c r="HH1" s="181">
        <f t="shared" si="0"/>
        <v>44044</v>
      </c>
      <c r="HI1" s="181">
        <f t="shared" si="0"/>
        <v>44045</v>
      </c>
      <c r="HJ1" s="181">
        <f t="shared" si="0"/>
        <v>44046</v>
      </c>
      <c r="HK1" s="181">
        <f t="shared" si="0"/>
        <v>44047</v>
      </c>
      <c r="HL1" s="181">
        <f t="shared" si="0"/>
        <v>44048</v>
      </c>
      <c r="HM1" s="181">
        <f t="shared" si="0"/>
        <v>44049</v>
      </c>
      <c r="HN1" s="181">
        <f t="shared" si="0"/>
        <v>44050</v>
      </c>
      <c r="HO1" s="181">
        <f t="shared" si="0"/>
        <v>44051</v>
      </c>
      <c r="HP1" s="181">
        <f t="shared" si="0"/>
        <v>44052</v>
      </c>
      <c r="HR1" s="225" t="s">
        <v>1579</v>
      </c>
      <c r="HS1" s="225" t="s">
        <v>1580</v>
      </c>
      <c r="HT1" s="225" t="s">
        <v>1581</v>
      </c>
      <c r="HU1" s="225" t="s">
        <v>1582</v>
      </c>
      <c r="HV1" s="225" t="s">
        <v>1583</v>
      </c>
      <c r="HW1" s="225" t="s">
        <v>1584</v>
      </c>
      <c r="HX1" s="225" t="s">
        <v>1585</v>
      </c>
      <c r="HY1" s="225" t="s">
        <v>1586</v>
      </c>
      <c r="HZ1" s="225" t="s">
        <v>1587</v>
      </c>
      <c r="IA1" s="225" t="s">
        <v>1588</v>
      </c>
      <c r="IB1" s="225" t="s">
        <v>1589</v>
      </c>
      <c r="IC1" s="225" t="s">
        <v>1562</v>
      </c>
      <c r="II1" s="19" t="s">
        <v>1055</v>
      </c>
      <c r="IJ1" s="19" t="s">
        <v>1056</v>
      </c>
      <c r="IK1" s="19" t="s">
        <v>1057</v>
      </c>
      <c r="IL1" s="19" t="s">
        <v>1058</v>
      </c>
      <c r="IM1" s="19" t="s">
        <v>1059</v>
      </c>
      <c r="IN1" s="19" t="s">
        <v>1060</v>
      </c>
      <c r="IO1" s="19" t="s">
        <v>1061</v>
      </c>
      <c r="IP1" s="19" t="s">
        <v>1062</v>
      </c>
      <c r="IR1" s="19" t="s">
        <v>1063</v>
      </c>
      <c r="IS1" s="19" t="s">
        <v>1064</v>
      </c>
      <c r="JX1" s="19" t="s">
        <v>1052</v>
      </c>
      <c r="JY1" s="19" t="s">
        <v>1051</v>
      </c>
      <c r="JZ1" s="19" t="s">
        <v>1053</v>
      </c>
      <c r="KA1" s="19" t="s">
        <v>1054</v>
      </c>
    </row>
    <row r="2" spans="1:295">
      <c r="A2" s="222" t="s">
        <v>83</v>
      </c>
      <c r="B2" s="222" t="s">
        <v>84</v>
      </c>
      <c r="C2" s="224">
        <v>0</v>
      </c>
      <c r="D2" s="224">
        <v>0</v>
      </c>
      <c r="E2" s="224">
        <v>0</v>
      </c>
      <c r="F2" s="224">
        <v>0</v>
      </c>
      <c r="G2" s="224">
        <v>0</v>
      </c>
      <c r="H2" s="224">
        <v>0</v>
      </c>
      <c r="I2" s="224">
        <v>0</v>
      </c>
      <c r="J2" s="224">
        <v>0</v>
      </c>
      <c r="K2" s="224">
        <v>0</v>
      </c>
      <c r="L2" s="224">
        <v>0</v>
      </c>
      <c r="M2" s="224">
        <v>0</v>
      </c>
      <c r="N2" s="224">
        <v>0</v>
      </c>
      <c r="O2" s="224">
        <v>0</v>
      </c>
      <c r="P2" s="224">
        <v>0</v>
      </c>
      <c r="Q2" s="224">
        <v>0</v>
      </c>
      <c r="R2" s="224">
        <v>0</v>
      </c>
      <c r="S2" s="224">
        <v>0</v>
      </c>
      <c r="T2" s="224">
        <v>0</v>
      </c>
      <c r="U2" s="224">
        <v>0</v>
      </c>
      <c r="V2" s="224">
        <v>0</v>
      </c>
      <c r="W2" s="224">
        <v>0</v>
      </c>
      <c r="X2" s="224">
        <v>0</v>
      </c>
      <c r="Y2" s="224">
        <v>0</v>
      </c>
      <c r="Z2" s="224">
        <v>0</v>
      </c>
      <c r="AA2" s="224">
        <v>0</v>
      </c>
      <c r="AB2" s="224">
        <v>0</v>
      </c>
      <c r="AC2" s="224">
        <v>0</v>
      </c>
      <c r="AD2" s="224">
        <v>0</v>
      </c>
      <c r="AE2" s="224">
        <v>0</v>
      </c>
      <c r="AF2" s="224">
        <v>0</v>
      </c>
      <c r="AG2" s="224">
        <v>0</v>
      </c>
      <c r="AH2" s="224">
        <v>0</v>
      </c>
      <c r="AI2" s="224">
        <v>0</v>
      </c>
      <c r="AJ2" s="224">
        <v>0</v>
      </c>
      <c r="AK2" s="224">
        <v>0</v>
      </c>
      <c r="AL2" s="224">
        <v>0</v>
      </c>
      <c r="AM2" s="224">
        <v>0</v>
      </c>
      <c r="AN2" s="224">
        <v>0</v>
      </c>
      <c r="AO2" s="224">
        <v>0</v>
      </c>
      <c r="AP2" s="224">
        <v>0</v>
      </c>
      <c r="AQ2" s="224">
        <v>0</v>
      </c>
      <c r="AR2" s="224">
        <v>0</v>
      </c>
      <c r="AS2" s="224">
        <v>0</v>
      </c>
      <c r="AT2" s="224">
        <v>0</v>
      </c>
      <c r="AU2" s="224">
        <v>0</v>
      </c>
      <c r="AV2" s="224">
        <v>0</v>
      </c>
      <c r="AW2" s="224">
        <v>0</v>
      </c>
      <c r="AX2" s="224">
        <v>0</v>
      </c>
      <c r="AY2" s="224">
        <v>0</v>
      </c>
      <c r="AZ2" s="224">
        <v>0</v>
      </c>
      <c r="BA2" s="224">
        <v>0</v>
      </c>
      <c r="BB2" s="224">
        <v>0</v>
      </c>
      <c r="BC2" s="224">
        <v>0</v>
      </c>
      <c r="BD2" s="224">
        <v>0</v>
      </c>
      <c r="BE2" s="224">
        <v>0</v>
      </c>
      <c r="BF2" s="224">
        <v>0</v>
      </c>
      <c r="BG2" s="224">
        <v>0</v>
      </c>
      <c r="BH2" s="224">
        <v>0</v>
      </c>
      <c r="BI2" s="224">
        <v>0</v>
      </c>
      <c r="BJ2" s="224">
        <v>0</v>
      </c>
      <c r="BK2" s="224">
        <v>0</v>
      </c>
      <c r="BL2" s="224">
        <v>0</v>
      </c>
      <c r="BM2" s="224">
        <v>0</v>
      </c>
      <c r="BN2" s="224">
        <v>0</v>
      </c>
      <c r="BO2" s="224">
        <v>0</v>
      </c>
      <c r="BP2" s="224">
        <v>0</v>
      </c>
      <c r="BQ2" s="224">
        <v>0</v>
      </c>
      <c r="BR2" s="224">
        <v>0</v>
      </c>
      <c r="BS2" s="224">
        <v>0</v>
      </c>
      <c r="BT2" s="224">
        <v>0</v>
      </c>
      <c r="BU2" s="224">
        <v>0</v>
      </c>
      <c r="BV2" s="224">
        <v>0</v>
      </c>
      <c r="BW2" s="224">
        <v>0</v>
      </c>
      <c r="BX2" s="224">
        <v>0</v>
      </c>
      <c r="BY2" s="224">
        <v>0</v>
      </c>
      <c r="BZ2" s="224">
        <v>11.109999656677246</v>
      </c>
      <c r="CA2" s="224">
        <v>22.219999313354492</v>
      </c>
      <c r="CB2" s="224">
        <v>33.330001831054688</v>
      </c>
      <c r="CC2" s="224">
        <v>33.330001831054688</v>
      </c>
      <c r="CD2" s="224">
        <v>33.330001831054688</v>
      </c>
      <c r="CE2" s="224">
        <v>44.439998626708984</v>
      </c>
      <c r="CF2" s="224">
        <v>44.439998626708984</v>
      </c>
      <c r="CG2" s="224">
        <v>44.439998626708984</v>
      </c>
      <c r="CH2" s="224">
        <v>44.439998626708984</v>
      </c>
      <c r="CI2" s="224">
        <v>44.439998626708984</v>
      </c>
      <c r="CJ2" s="224">
        <v>44.439998626708984</v>
      </c>
      <c r="CK2" s="224">
        <v>44.439998626708984</v>
      </c>
      <c r="CL2" s="224">
        <v>44.439998626708984</v>
      </c>
      <c r="CM2" s="224">
        <v>85.19000244140625</v>
      </c>
      <c r="CN2" s="224">
        <v>85.19000244140625</v>
      </c>
      <c r="CO2" s="224">
        <v>85.19000244140625</v>
      </c>
      <c r="CP2" s="224">
        <v>85.19000244140625</v>
      </c>
      <c r="CQ2" s="224">
        <v>85.19000244140625</v>
      </c>
      <c r="CR2" s="224">
        <v>85.19000244140625</v>
      </c>
      <c r="CS2" s="224">
        <v>85.19000244140625</v>
      </c>
      <c r="CT2" s="224">
        <v>85.19000244140625</v>
      </c>
      <c r="CU2" s="224">
        <v>85.19000244140625</v>
      </c>
      <c r="CV2" s="224">
        <v>85.19000244140625</v>
      </c>
      <c r="CW2" s="224">
        <v>85.19000244140625</v>
      </c>
      <c r="CX2" s="224">
        <v>85.19000244140625</v>
      </c>
      <c r="CY2" s="224">
        <v>88.889999389648437</v>
      </c>
      <c r="CZ2" s="224">
        <v>85.19000244140625</v>
      </c>
      <c r="DA2" s="224">
        <v>88.889999389648437</v>
      </c>
      <c r="DB2" s="224">
        <v>88.889999389648437</v>
      </c>
      <c r="DC2" s="224">
        <v>85.19000244140625</v>
      </c>
      <c r="DD2" s="224">
        <v>85.19000244140625</v>
      </c>
      <c r="DE2" s="224">
        <v>85.19000244140625</v>
      </c>
      <c r="DF2" s="224">
        <v>85.19000244140625</v>
      </c>
      <c r="DG2" s="224">
        <v>85.19000244140625</v>
      </c>
      <c r="DH2" s="224">
        <v>85.19000244140625</v>
      </c>
      <c r="DI2" s="224">
        <v>85.19000244140625</v>
      </c>
      <c r="DJ2" s="224">
        <v>85.19000244140625</v>
      </c>
      <c r="DK2" s="224">
        <v>85.19000244140625</v>
      </c>
      <c r="DL2" s="224">
        <v>85.19000244140625</v>
      </c>
      <c r="DM2" s="224">
        <v>85.19000244140625</v>
      </c>
      <c r="DN2" s="224">
        <v>85.19000244140625</v>
      </c>
      <c r="DO2" s="224">
        <v>85.19000244140625</v>
      </c>
      <c r="DP2" s="224">
        <v>85.19000244140625</v>
      </c>
      <c r="DQ2" s="224">
        <v>85.19000244140625</v>
      </c>
      <c r="DR2" s="224">
        <v>85.19000244140625</v>
      </c>
      <c r="DS2" s="224">
        <v>85.19000244140625</v>
      </c>
      <c r="DT2" s="224">
        <v>85.19000244140625</v>
      </c>
      <c r="DU2" s="224">
        <v>85.19000244140625</v>
      </c>
      <c r="DV2" s="224">
        <v>85.19000244140625</v>
      </c>
      <c r="DW2" s="224">
        <v>81.480003356933594</v>
      </c>
      <c r="DX2" s="224">
        <v>81.480003356933594</v>
      </c>
      <c r="DY2" s="224">
        <v>81.480003356933594</v>
      </c>
      <c r="DZ2" s="224">
        <v>81.480003356933594</v>
      </c>
      <c r="EA2" s="224">
        <v>81.480003356933594</v>
      </c>
      <c r="EB2" s="224">
        <v>81.480003356933594</v>
      </c>
      <c r="EC2" s="224">
        <v>81.480003356933594</v>
      </c>
      <c r="ED2" s="224">
        <v>81.480003356933594</v>
      </c>
      <c r="EE2" s="224">
        <v>81.480003356933594</v>
      </c>
      <c r="EF2" s="224">
        <v>81.480003356933594</v>
      </c>
      <c r="EG2" s="224">
        <v>81.480003356933594</v>
      </c>
      <c r="EH2" s="224">
        <v>81.480003356933594</v>
      </c>
      <c r="EI2" s="224">
        <v>81.480003356933594</v>
      </c>
      <c r="EJ2" s="224">
        <v>81.480003356933594</v>
      </c>
      <c r="EK2" s="224">
        <v>48.150001525878906</v>
      </c>
      <c r="EL2" s="224">
        <v>48.150001525878906</v>
      </c>
      <c r="EM2" s="224">
        <v>48.150001525878906</v>
      </c>
      <c r="EN2" s="224">
        <v>48.150001525878906</v>
      </c>
      <c r="EO2" s="224">
        <v>48.150001525878906</v>
      </c>
      <c r="EP2" s="224">
        <v>48.150001525878906</v>
      </c>
      <c r="EQ2" s="224">
        <v>48.150001525878906</v>
      </c>
      <c r="ER2" s="224">
        <v>48.150001525878906</v>
      </c>
      <c r="ES2" s="224">
        <v>48.150001525878906</v>
      </c>
      <c r="ET2" s="224">
        <v>48.150001525878906</v>
      </c>
      <c r="EU2" s="224">
        <v>44.439998626708984</v>
      </c>
      <c r="EV2" s="224">
        <v>44.439998626708984</v>
      </c>
      <c r="EW2" s="224">
        <v>44.439998626708984</v>
      </c>
      <c r="EX2" s="224">
        <v>38.889999389648438</v>
      </c>
      <c r="EY2" s="224">
        <v>38.889999389648438</v>
      </c>
      <c r="EZ2" s="224">
        <v>38.889999389648438</v>
      </c>
      <c r="FA2" s="224">
        <v>38.889999389648438</v>
      </c>
      <c r="FB2" s="224">
        <v>38.889999389648438</v>
      </c>
      <c r="FC2" s="224">
        <v>38.889999389648438</v>
      </c>
      <c r="FD2" s="224">
        <v>38.889999389648438</v>
      </c>
      <c r="FE2" s="224">
        <v>38.889999389648438</v>
      </c>
      <c r="FF2" s="224">
        <v>38.889999389648438</v>
      </c>
      <c r="FG2" s="224">
        <v>38.889999389648438</v>
      </c>
      <c r="FH2" s="224">
        <v>32.409999847412109</v>
      </c>
      <c r="FI2" s="224">
        <v>32.409999847412109</v>
      </c>
      <c r="FJ2" s="224">
        <v>32.409999847412109</v>
      </c>
      <c r="FK2" s="224">
        <v>32.409999847412109</v>
      </c>
      <c r="FL2" s="224">
        <v>32.409999847412109</v>
      </c>
      <c r="FM2" s="224">
        <v>32.409999847412109</v>
      </c>
      <c r="FN2" s="224">
        <v>32.409999847412109</v>
      </c>
      <c r="FO2" s="224">
        <v>32.409999847412109</v>
      </c>
      <c r="FP2" s="224">
        <v>32.409999847412109</v>
      </c>
      <c r="FQ2" s="224">
        <v>32.409999847412109</v>
      </c>
      <c r="FR2" s="224">
        <v>32.409999847412109</v>
      </c>
      <c r="FS2" s="224">
        <v>32.409999847412109</v>
      </c>
      <c r="FT2" s="224">
        <v>32.409999847412109</v>
      </c>
      <c r="FU2" s="224">
        <v>32.409999847412109</v>
      </c>
      <c r="FV2" s="224">
        <v>32.409999847412109</v>
      </c>
      <c r="FW2" s="224">
        <v>32.409999847412109</v>
      </c>
      <c r="FX2" s="224">
        <v>32.409999847412109</v>
      </c>
      <c r="FY2" s="224">
        <v>32.409999847412109</v>
      </c>
      <c r="FZ2" s="224">
        <v>32.409999847412109</v>
      </c>
      <c r="GA2" s="224">
        <v>32.409999847412109</v>
      </c>
      <c r="GB2" s="224">
        <v>32.409999847412109</v>
      </c>
      <c r="GC2" s="224">
        <v>32.409999847412109</v>
      </c>
      <c r="GD2" s="224">
        <v>32.409999847412109</v>
      </c>
      <c r="GE2" s="224">
        <v>32.409999847412109</v>
      </c>
      <c r="GF2" s="224">
        <v>32.409999847412109</v>
      </c>
      <c r="GG2" s="224">
        <v>32.409999847412109</v>
      </c>
      <c r="GH2" s="224">
        <v>32.409999847412109</v>
      </c>
      <c r="GI2" s="224">
        <v>32.409999847412109</v>
      </c>
      <c r="GJ2" s="224">
        <v>32.409999847412109</v>
      </c>
      <c r="GK2" s="224">
        <v>32.409999847412109</v>
      </c>
      <c r="GL2" s="224">
        <v>32.409999847412109</v>
      </c>
      <c r="GM2" s="224">
        <v>32.409999847412109</v>
      </c>
      <c r="GN2" s="224">
        <v>32.409999847412109</v>
      </c>
      <c r="GO2" s="224">
        <v>32.409999847412109</v>
      </c>
      <c r="GP2" s="224">
        <v>32.409999847412109</v>
      </c>
      <c r="GQ2" s="224">
        <v>32.409999847412109</v>
      </c>
      <c r="GR2" s="224">
        <v>32.409999847412109</v>
      </c>
      <c r="GS2" s="224">
        <v>32.409999847412109</v>
      </c>
      <c r="GT2" s="224">
        <v>32.409999847412109</v>
      </c>
      <c r="GU2" s="224">
        <v>32.409999847412109</v>
      </c>
      <c r="GV2" s="224">
        <v>32.409999847412109</v>
      </c>
      <c r="GW2" s="224">
        <v>32.409999847412109</v>
      </c>
      <c r="GX2" s="224">
        <v>32.409999847412109</v>
      </c>
      <c r="GY2" s="224">
        <v>32.409999847412109</v>
      </c>
      <c r="GZ2" s="224">
        <v>32.409999847412109</v>
      </c>
      <c r="HA2" s="224">
        <v>32.409999847412109</v>
      </c>
      <c r="HB2" s="224">
        <v>32.409999847412109</v>
      </c>
      <c r="HC2" s="224">
        <v>32.409999847412109</v>
      </c>
      <c r="HD2" s="224">
        <v>32.409999847412109</v>
      </c>
      <c r="HE2" s="224">
        <v>32.409999847412109</v>
      </c>
      <c r="HF2" s="9">
        <f>IF(HS2&lt;&gt;"", HS2, HE2)</f>
        <v>32.409999847412109</v>
      </c>
      <c r="HG2" s="9">
        <f t="shared" ref="HG2:HP2" si="1">IF(HT2&lt;&gt;"", HT2, HF2)</f>
        <v>32.409999847412109</v>
      </c>
      <c r="HH2" s="9">
        <f t="shared" si="1"/>
        <v>32.409999847412109</v>
      </c>
      <c r="HI2" s="9">
        <f t="shared" si="1"/>
        <v>32.409999847412109</v>
      </c>
      <c r="HJ2" s="9">
        <f t="shared" si="1"/>
        <v>32.409999847412109</v>
      </c>
      <c r="HK2" s="9">
        <f t="shared" si="1"/>
        <v>32.409999847412109</v>
      </c>
      <c r="HL2" s="9">
        <f t="shared" si="1"/>
        <v>32.409999847412109</v>
      </c>
      <c r="HM2" s="9">
        <f t="shared" si="1"/>
        <v>32.409999847412109</v>
      </c>
      <c r="HN2" s="9">
        <f t="shared" si="1"/>
        <v>32.409999847412109</v>
      </c>
      <c r="HO2" s="9">
        <f t="shared" si="1"/>
        <v>32.409999847412109</v>
      </c>
      <c r="HP2" s="9">
        <f t="shared" si="1"/>
        <v>32.409999847412109</v>
      </c>
      <c r="HQ2" s="180"/>
      <c r="HR2" s="226">
        <v>32.409999847412109</v>
      </c>
      <c r="HS2" s="226">
        <v>32.409999847412109</v>
      </c>
      <c r="HT2" s="226">
        <v>32.409999847412109</v>
      </c>
      <c r="HU2" s="226">
        <v>32.409999847412109</v>
      </c>
      <c r="HV2" s="226">
        <v>32.409999847412109</v>
      </c>
      <c r="HW2" s="226">
        <v>32.409999847412109</v>
      </c>
      <c r="HX2" s="226"/>
      <c r="HY2" s="226"/>
      <c r="HZ2" s="226"/>
      <c r="IA2" s="226"/>
      <c r="IB2" s="226"/>
      <c r="IC2" s="226"/>
      <c r="ID2" s="9"/>
      <c r="IE2" s="9"/>
      <c r="IF2" s="9"/>
      <c r="IG2" s="9"/>
      <c r="IH2" s="9"/>
      <c r="II2" s="9">
        <f>AVERAGE(C2:EX2)</f>
        <v>35.271119274591143</v>
      </c>
      <c r="IJ2" s="9">
        <f>AVERAGE(EY2:GB2)</f>
        <v>34.353999710083009</v>
      </c>
      <c r="IK2" s="9">
        <f>AVERAGE(GC2:HG2)</f>
        <v>32.409999847412109</v>
      </c>
      <c r="IL2" s="9">
        <f>AVERAGE(HH2:HP2)</f>
        <v>32.409999847412109</v>
      </c>
      <c r="IM2" s="9">
        <f>IL2*0.8</f>
        <v>25.92799987792969</v>
      </c>
      <c r="IN2" s="9">
        <f>IM2*0.7</f>
        <v>18.14959991455078</v>
      </c>
      <c r="IO2" s="9">
        <f>IN2*0.7</f>
        <v>12.704719940185546</v>
      </c>
      <c r="IP2" s="9">
        <f>IO2*0.7</f>
        <v>8.8933039581298825</v>
      </c>
      <c r="IQ2" s="9"/>
      <c r="IR2" s="9">
        <f>5/12*II2+7/12*AVERAGE(IJ2:IP2)</f>
        <v>28.433768289054903</v>
      </c>
      <c r="IS2" s="9">
        <f>0.5*-IR2+0.5*(IP2-IR2)</f>
        <v>-23.987116309989961</v>
      </c>
      <c r="IT2" s="9"/>
      <c r="IU2" s="9"/>
      <c r="IV2" s="9"/>
      <c r="IW2" s="9"/>
      <c r="IX2" s="9"/>
      <c r="IY2" s="9"/>
      <c r="IZ2" s="9"/>
      <c r="JA2" s="9"/>
      <c r="JB2" s="9"/>
      <c r="JC2" s="9"/>
      <c r="JD2" s="9"/>
      <c r="JE2" s="9"/>
      <c r="JF2" s="9"/>
      <c r="JG2" s="9"/>
      <c r="JH2" s="9"/>
      <c r="JI2" s="9"/>
      <c r="JJ2" s="9"/>
      <c r="JK2" s="9"/>
      <c r="JL2" s="9"/>
      <c r="JM2" s="9"/>
      <c r="JN2" s="9"/>
      <c r="JO2" s="9"/>
      <c r="JP2" s="9"/>
      <c r="JQ2" s="9"/>
      <c r="JR2" s="9"/>
      <c r="JS2" s="9"/>
      <c r="JT2" s="9"/>
      <c r="JU2" s="9"/>
      <c r="JV2" s="9"/>
      <c r="JW2" s="9">
        <f t="shared" ref="JW2:JW33" si="2">AVERAGE(HR2:HU2)</f>
        <v>32.409999847412109</v>
      </c>
      <c r="JX2" s="9">
        <f t="shared" ref="JX2:JX33" si="3">MAX(C2:HU2)-5</f>
        <v>83.889999389648438</v>
      </c>
      <c r="JY2" s="19">
        <f t="shared" ref="JY2:JY33" si="4">COUNTIF(C2:HU2,"&gt;0")</f>
        <v>151</v>
      </c>
      <c r="JZ2" s="19">
        <f t="shared" ref="JZ2:JZ33" si="5">COUNTIFS(C2:HU2,"&gt;"&amp;JX2)</f>
        <v>36</v>
      </c>
      <c r="KA2" s="19">
        <f>IF(JX2&gt;JW2,1,0)</f>
        <v>1</v>
      </c>
      <c r="KB2" s="19">
        <f>IF(KA2=1,JZ2,"")</f>
        <v>36</v>
      </c>
      <c r="KD2" s="9">
        <f t="shared" ref="KD2:KD33" si="6">AVERAGE(CP2:DS2)</f>
        <v>85.560002136230466</v>
      </c>
      <c r="KE2" s="9">
        <f t="shared" ref="KE2:KE33" si="7">AVERAGE(DT2:HQ2)</f>
        <v>43.336832178701272</v>
      </c>
      <c r="KG2" s="9">
        <f>KE2-KD2</f>
        <v>-42.223169957529194</v>
      </c>
      <c r="KH2" s="19">
        <f>KE2/KD2</f>
        <v>0.50650807733383929</v>
      </c>
      <c r="KI2" s="19">
        <f>IF(KG2&lt;0,KH2,"")</f>
        <v>0.50650807733383929</v>
      </c>
    </row>
    <row r="3" spans="1:295">
      <c r="A3" s="222" t="s">
        <v>0</v>
      </c>
      <c r="B3" s="222" t="s">
        <v>62</v>
      </c>
      <c r="C3" s="224">
        <v>0</v>
      </c>
      <c r="D3" s="224">
        <v>0</v>
      </c>
      <c r="E3" s="224">
        <v>0</v>
      </c>
      <c r="F3" s="224">
        <v>0</v>
      </c>
      <c r="G3" s="224">
        <v>0</v>
      </c>
      <c r="H3" s="224">
        <v>0</v>
      </c>
      <c r="I3" s="224">
        <v>0</v>
      </c>
      <c r="J3" s="224">
        <v>0</v>
      </c>
      <c r="K3" s="224">
        <v>0</v>
      </c>
      <c r="L3" s="224">
        <v>0</v>
      </c>
      <c r="M3" s="224">
        <v>0</v>
      </c>
      <c r="N3" s="224">
        <v>0</v>
      </c>
      <c r="O3" s="224">
        <v>0</v>
      </c>
      <c r="P3" s="224">
        <v>0</v>
      </c>
      <c r="Q3" s="224">
        <v>0</v>
      </c>
      <c r="R3" s="224">
        <v>0</v>
      </c>
      <c r="S3" s="224">
        <v>0</v>
      </c>
      <c r="T3" s="224">
        <v>0</v>
      </c>
      <c r="U3" s="224">
        <v>0</v>
      </c>
      <c r="V3" s="224">
        <v>0</v>
      </c>
      <c r="W3" s="224">
        <v>0</v>
      </c>
      <c r="X3" s="224">
        <v>0</v>
      </c>
      <c r="Y3" s="224">
        <v>0</v>
      </c>
      <c r="Z3" s="224">
        <v>0</v>
      </c>
      <c r="AA3" s="224">
        <v>0</v>
      </c>
      <c r="AB3" s="224">
        <v>0</v>
      </c>
      <c r="AC3" s="224">
        <v>0</v>
      </c>
      <c r="AD3" s="224">
        <v>0</v>
      </c>
      <c r="AE3" s="224">
        <v>0</v>
      </c>
      <c r="AF3" s="224">
        <v>0</v>
      </c>
      <c r="AG3" s="224">
        <v>0</v>
      </c>
      <c r="AH3" s="224">
        <v>0</v>
      </c>
      <c r="AI3" s="224">
        <v>0</v>
      </c>
      <c r="AJ3" s="224">
        <v>0</v>
      </c>
      <c r="AK3" s="224">
        <v>0</v>
      </c>
      <c r="AL3" s="224">
        <v>0</v>
      </c>
      <c r="AM3" s="224">
        <v>0</v>
      </c>
      <c r="AN3" s="224">
        <v>0</v>
      </c>
      <c r="AO3" s="224">
        <v>0</v>
      </c>
      <c r="AP3" s="224">
        <v>0</v>
      </c>
      <c r="AQ3" s="224">
        <v>0</v>
      </c>
      <c r="AR3" s="224">
        <v>0</v>
      </c>
      <c r="AS3" s="224">
        <v>0</v>
      </c>
      <c r="AT3" s="224">
        <v>0</v>
      </c>
      <c r="AU3" s="224">
        <v>0</v>
      </c>
      <c r="AV3" s="224">
        <v>0</v>
      </c>
      <c r="AW3" s="224">
        <v>0</v>
      </c>
      <c r="AX3" s="224">
        <v>0</v>
      </c>
      <c r="AY3" s="224">
        <v>0</v>
      </c>
      <c r="AZ3" s="224">
        <v>0</v>
      </c>
      <c r="BA3" s="224">
        <v>0</v>
      </c>
      <c r="BB3" s="224">
        <v>0</v>
      </c>
      <c r="BC3" s="224">
        <v>0</v>
      </c>
      <c r="BD3" s="224">
        <v>8.3299999237060547</v>
      </c>
      <c r="BE3" s="224">
        <v>8.3299999237060547</v>
      </c>
      <c r="BF3" s="224">
        <v>8.3299999237060547</v>
      </c>
      <c r="BG3" s="224">
        <v>8.3299999237060547</v>
      </c>
      <c r="BH3" s="224">
        <v>8.3299999237060547</v>
      </c>
      <c r="BI3" s="224">
        <v>8.3299999237060547</v>
      </c>
      <c r="BJ3" s="224">
        <v>8.3299999237060547</v>
      </c>
      <c r="BK3" s="224">
        <v>27.780000686645508</v>
      </c>
      <c r="BL3" s="224">
        <v>27.780000686645508</v>
      </c>
      <c r="BM3" s="224">
        <v>27.780000686645508</v>
      </c>
      <c r="BN3" s="224">
        <v>27.780000686645508</v>
      </c>
      <c r="BO3" s="224">
        <v>27.780000686645508</v>
      </c>
      <c r="BP3" s="224">
        <v>27.780000686645508</v>
      </c>
      <c r="BQ3" s="224">
        <v>27.780000686645508</v>
      </c>
      <c r="BR3" s="224">
        <v>27.780000686645508</v>
      </c>
      <c r="BS3" s="224">
        <v>27.780000686645508</v>
      </c>
      <c r="BT3" s="224">
        <v>27.780000686645508</v>
      </c>
      <c r="BU3" s="224">
        <v>27.780000686645508</v>
      </c>
      <c r="BV3" s="224">
        <v>27.780000686645508</v>
      </c>
      <c r="BW3" s="224">
        <v>27.780000686645508</v>
      </c>
      <c r="BX3" s="224">
        <v>38.889999389648438</v>
      </c>
      <c r="BY3" s="224">
        <v>38.889999389648438</v>
      </c>
      <c r="BZ3" s="224">
        <v>38.889999389648438</v>
      </c>
      <c r="CA3" s="224">
        <v>38.889999389648438</v>
      </c>
      <c r="CB3" s="224">
        <v>41.669998168945313</v>
      </c>
      <c r="CC3" s="224">
        <v>41.669998168945313</v>
      </c>
      <c r="CD3" s="224">
        <v>41.669998168945313</v>
      </c>
      <c r="CE3" s="224">
        <v>41.669998168945313</v>
      </c>
      <c r="CF3" s="224">
        <v>41.669998168945313</v>
      </c>
      <c r="CG3" s="224">
        <v>41.669998168945313</v>
      </c>
      <c r="CH3" s="224">
        <v>50.930000305175781</v>
      </c>
      <c r="CI3" s="224">
        <v>59.259998321533203</v>
      </c>
      <c r="CJ3" s="224">
        <v>59.259998321533203</v>
      </c>
      <c r="CK3" s="224">
        <v>59.259998321533203</v>
      </c>
      <c r="CL3" s="224">
        <v>67.589996337890625</v>
      </c>
      <c r="CM3" s="224">
        <v>67.589996337890625</v>
      </c>
      <c r="CN3" s="224">
        <v>67.589996337890625</v>
      </c>
      <c r="CO3" s="224">
        <v>67.589996337890625</v>
      </c>
      <c r="CP3" s="224">
        <v>67.589996337890625</v>
      </c>
      <c r="CQ3" s="224">
        <v>67.589996337890625</v>
      </c>
      <c r="CR3" s="224">
        <v>67.589996337890625</v>
      </c>
      <c r="CS3" s="224">
        <v>67.589996337890625</v>
      </c>
      <c r="CT3" s="224">
        <v>78.699996948242188</v>
      </c>
      <c r="CU3" s="224">
        <v>78.699996948242188</v>
      </c>
      <c r="CV3" s="224">
        <v>78.699996948242188</v>
      </c>
      <c r="CW3" s="224">
        <v>78.699996948242188</v>
      </c>
      <c r="CX3" s="224">
        <v>78.699996948242188</v>
      </c>
      <c r="CY3" s="224">
        <v>78.699996948242188</v>
      </c>
      <c r="CZ3" s="224">
        <v>78.699996948242188</v>
      </c>
      <c r="DA3" s="224">
        <v>84.260002136230469</v>
      </c>
      <c r="DB3" s="224">
        <v>84.260002136230469</v>
      </c>
      <c r="DC3" s="224">
        <v>84.260002136230469</v>
      </c>
      <c r="DD3" s="224">
        <v>84.260002136230469</v>
      </c>
      <c r="DE3" s="224">
        <v>84.260002136230469</v>
      </c>
      <c r="DF3" s="224">
        <v>84.260002136230469</v>
      </c>
      <c r="DG3" s="224">
        <v>84.260002136230469</v>
      </c>
      <c r="DH3" s="224">
        <v>84.260002136230469</v>
      </c>
      <c r="DI3" s="224">
        <v>84.260002136230469</v>
      </c>
      <c r="DJ3" s="224">
        <v>84.260002136230469</v>
      </c>
      <c r="DK3" s="224">
        <v>84.260002136230469</v>
      </c>
      <c r="DL3" s="224">
        <v>84.260002136230469</v>
      </c>
      <c r="DM3" s="224">
        <v>84.260002136230469</v>
      </c>
      <c r="DN3" s="224">
        <v>84.260002136230469</v>
      </c>
      <c r="DO3" s="224">
        <v>84.260002136230469</v>
      </c>
      <c r="DP3" s="224">
        <v>84.260002136230469</v>
      </c>
      <c r="DQ3" s="224">
        <v>84.260002136230469</v>
      </c>
      <c r="DR3" s="224">
        <v>84.260002136230469</v>
      </c>
      <c r="DS3" s="224">
        <v>84.260002136230469</v>
      </c>
      <c r="DT3" s="224">
        <v>84.260002136230469</v>
      </c>
      <c r="DU3" s="224">
        <v>84.260002136230469</v>
      </c>
      <c r="DV3" s="224">
        <v>84.260002136230469</v>
      </c>
      <c r="DW3" s="224">
        <v>84.260002136230469</v>
      </c>
      <c r="DX3" s="224">
        <v>84.260002136230469</v>
      </c>
      <c r="DY3" s="224">
        <v>84.260002136230469</v>
      </c>
      <c r="DZ3" s="224">
        <v>84.260002136230469</v>
      </c>
      <c r="EA3" s="224">
        <v>84.260002136230469</v>
      </c>
      <c r="EB3" s="224">
        <v>84.260002136230469</v>
      </c>
      <c r="EC3" s="224">
        <v>84.260002136230469</v>
      </c>
      <c r="ED3" s="224">
        <v>84.260002136230469</v>
      </c>
      <c r="EE3" s="224">
        <v>84.260002136230469</v>
      </c>
      <c r="EF3" s="224">
        <v>84.260002136230469</v>
      </c>
      <c r="EG3" s="224">
        <v>84.260002136230469</v>
      </c>
      <c r="EH3" s="224">
        <v>84.260002136230469</v>
      </c>
      <c r="EI3" s="224">
        <v>84.260002136230469</v>
      </c>
      <c r="EJ3" s="224">
        <v>84.260002136230469</v>
      </c>
      <c r="EK3" s="224">
        <v>84.260002136230469</v>
      </c>
      <c r="EL3" s="224">
        <v>84.260002136230469</v>
      </c>
      <c r="EM3" s="224">
        <v>84.260002136230469</v>
      </c>
      <c r="EN3" s="224">
        <v>84.260002136230469</v>
      </c>
      <c r="EO3" s="224">
        <v>84.260002136230469</v>
      </c>
      <c r="EP3" s="224">
        <v>84.260002136230469</v>
      </c>
      <c r="EQ3" s="224">
        <v>84.260002136230469</v>
      </c>
      <c r="ER3" s="224">
        <v>84.260002136230469</v>
      </c>
      <c r="ES3" s="224">
        <v>84.260002136230469</v>
      </c>
      <c r="ET3" s="224">
        <v>84.260002136230469</v>
      </c>
      <c r="EU3" s="224">
        <v>84.260002136230469</v>
      </c>
      <c r="EV3" s="224">
        <v>84.260002136230469</v>
      </c>
      <c r="EW3" s="224">
        <v>84.260002136230469</v>
      </c>
      <c r="EX3" s="224">
        <v>84.260002136230469</v>
      </c>
      <c r="EY3" s="224">
        <v>84.260002136230469</v>
      </c>
      <c r="EZ3" s="224">
        <v>84.260002136230469</v>
      </c>
      <c r="FA3" s="224">
        <v>84.260002136230469</v>
      </c>
      <c r="FB3" s="224">
        <v>84.260002136230469</v>
      </c>
      <c r="FC3" s="224">
        <v>84.260002136230469</v>
      </c>
      <c r="FD3" s="224">
        <v>84.260002136230469</v>
      </c>
      <c r="FE3" s="224">
        <v>84.260002136230469</v>
      </c>
      <c r="FF3" s="224">
        <v>84.260002136230469</v>
      </c>
      <c r="FG3" s="224">
        <v>78.699996948242188</v>
      </c>
      <c r="FH3" s="224">
        <v>78.699996948242188</v>
      </c>
      <c r="FI3" s="224">
        <v>78.699996948242188</v>
      </c>
      <c r="FJ3" s="224">
        <v>78.699996948242188</v>
      </c>
      <c r="FK3" s="224">
        <v>78.699996948242188</v>
      </c>
      <c r="FL3" s="224">
        <v>78.699996948242188</v>
      </c>
      <c r="FM3" s="224">
        <v>78.699996948242188</v>
      </c>
      <c r="FN3" s="224">
        <v>78.699996948242188</v>
      </c>
      <c r="FO3" s="224">
        <v>78.699996948242188</v>
      </c>
      <c r="FP3" s="224">
        <v>78.699996948242188</v>
      </c>
      <c r="FQ3" s="224">
        <v>78.699996948242188</v>
      </c>
      <c r="FR3" s="224">
        <v>78.699996948242188</v>
      </c>
      <c r="FS3" s="224">
        <v>78.699996948242188</v>
      </c>
      <c r="FT3" s="224">
        <v>78.699996948242188</v>
      </c>
      <c r="FU3" s="224">
        <v>78.699996948242188</v>
      </c>
      <c r="FV3" s="224">
        <v>78.699996948242188</v>
      </c>
      <c r="FW3" s="224">
        <v>78.699996948242188</v>
      </c>
      <c r="FX3" s="224">
        <v>78.699996948242188</v>
      </c>
      <c r="FY3" s="224">
        <v>78.699996948242188</v>
      </c>
      <c r="FZ3" s="224">
        <v>78.699996948242188</v>
      </c>
      <c r="GA3" s="224">
        <v>78.699996948242188</v>
      </c>
      <c r="GB3" s="224">
        <v>78.699996948242188</v>
      </c>
      <c r="GC3" s="224">
        <v>78.699996948242188</v>
      </c>
      <c r="GD3" s="224">
        <v>78.699996948242188</v>
      </c>
      <c r="GE3" s="224">
        <v>78.699996948242188</v>
      </c>
      <c r="GF3" s="224">
        <v>78.699996948242188</v>
      </c>
      <c r="GG3" s="224">
        <v>78.699996948242188</v>
      </c>
      <c r="GH3" s="224">
        <v>78.699996948242188</v>
      </c>
      <c r="GI3" s="224">
        <v>78.699996948242188</v>
      </c>
      <c r="GJ3" s="224">
        <v>78.699996948242188</v>
      </c>
      <c r="GK3" s="224">
        <v>78.699996948242188</v>
      </c>
      <c r="GL3" s="224">
        <v>78.699996948242188</v>
      </c>
      <c r="GM3" s="224">
        <v>78.699996948242188</v>
      </c>
      <c r="GN3" s="224">
        <v>78.699996948242188</v>
      </c>
      <c r="GO3" s="224">
        <v>78.699996948242188</v>
      </c>
      <c r="GP3" s="224">
        <v>78.699996948242188</v>
      </c>
      <c r="GQ3" s="224">
        <v>78.699996948242188</v>
      </c>
      <c r="GR3" s="224">
        <v>78.699996948242188</v>
      </c>
      <c r="GS3" s="224">
        <v>78.699996948242188</v>
      </c>
      <c r="GT3" s="224">
        <v>78.699996948242188</v>
      </c>
      <c r="GU3" s="224">
        <v>78.699996948242188</v>
      </c>
      <c r="GV3" s="224">
        <v>78.699996948242188</v>
      </c>
      <c r="GW3" s="224">
        <v>78.699996948242188</v>
      </c>
      <c r="GX3" s="224">
        <v>78.699996948242188</v>
      </c>
      <c r="GY3" s="224">
        <v>78.699996948242188</v>
      </c>
      <c r="GZ3" s="224">
        <v>78.699996948242188</v>
      </c>
      <c r="HA3" s="224">
        <v>78.699996948242188</v>
      </c>
      <c r="HB3" s="224">
        <v>78.699996948242188</v>
      </c>
      <c r="HC3" s="224">
        <v>78.699996948242188</v>
      </c>
      <c r="HD3" s="224">
        <v>78.699996948242188</v>
      </c>
      <c r="HE3" s="224">
        <v>78.699996948242188</v>
      </c>
      <c r="HF3" s="9">
        <f t="shared" ref="HF3:HF13" si="8">IF(HS3&lt;&gt;"", HS3, HE3)</f>
        <v>78.699996948242188</v>
      </c>
      <c r="HG3" s="9">
        <f t="shared" ref="HG3:HG13" si="9">IF(HT3&lt;&gt;"", HT3, HF3)</f>
        <v>78.699996948242188</v>
      </c>
      <c r="HH3" s="9">
        <f t="shared" ref="HH3:HH13" si="10">IF(HU3&lt;&gt;"", HU3, HG3)</f>
        <v>78.699996948242188</v>
      </c>
      <c r="HI3" s="9">
        <f t="shared" ref="HI3:HI13" si="11">IF(HV3&lt;&gt;"", HV3, HH3)</f>
        <v>78.699996948242188</v>
      </c>
      <c r="HJ3" s="9">
        <f t="shared" ref="HJ3:HJ13" si="12">IF(HW3&lt;&gt;"", HW3, HI3)</f>
        <v>78.699996948242188</v>
      </c>
      <c r="HK3" s="9">
        <f t="shared" ref="HK3:HK13" si="13">IF(HX3&lt;&gt;"", HX3, HJ3)</f>
        <v>78.699996948242188</v>
      </c>
      <c r="HL3" s="9">
        <f t="shared" ref="HL3:HL13" si="14">IF(HY3&lt;&gt;"", HY3, HK3)</f>
        <v>78.699996948242188</v>
      </c>
      <c r="HM3" s="9">
        <f t="shared" ref="HM3:HM13" si="15">IF(HZ3&lt;&gt;"", HZ3, HL3)</f>
        <v>78.699996948242188</v>
      </c>
      <c r="HN3" s="9">
        <f t="shared" ref="HN3:HN13" si="16">IF(IA3&lt;&gt;"", IA3, HM3)</f>
        <v>78.699996948242188</v>
      </c>
      <c r="HO3" s="9">
        <f t="shared" ref="HO3:HO13" si="17">IF(IB3&lt;&gt;"", IB3, HN3)</f>
        <v>78.699996948242188</v>
      </c>
      <c r="HP3" s="9">
        <f t="shared" ref="HP3:HP13" si="18">IF(IC3&lt;&gt;"", IC3, HO3)</f>
        <v>78.699996948242188</v>
      </c>
      <c r="HQ3" s="180"/>
      <c r="HR3" s="226">
        <v>78.699996948242188</v>
      </c>
      <c r="HS3" s="226">
        <v>78.699996948242188</v>
      </c>
      <c r="HT3" s="226">
        <v>78.699996948242188</v>
      </c>
      <c r="HU3" s="226">
        <v>78.699996948242188</v>
      </c>
      <c r="HV3" s="226">
        <v>78.699996948242188</v>
      </c>
      <c r="HW3" s="226">
        <v>78.699996948242188</v>
      </c>
      <c r="HX3" s="226"/>
      <c r="HY3" s="226"/>
      <c r="HZ3" s="226"/>
      <c r="IA3" s="226"/>
      <c r="IB3" s="226"/>
      <c r="IC3" s="226"/>
      <c r="ID3" s="9"/>
      <c r="IE3" s="9"/>
      <c r="IF3" s="9"/>
      <c r="IG3" s="9"/>
      <c r="IH3" s="9"/>
      <c r="II3" s="9">
        <f t="shared" ref="II3:II66" si="19">AVERAGE(C3:EX3)</f>
        <v>41.831316094649466</v>
      </c>
      <c r="IJ3" s="9">
        <f t="shared" ref="IJ3:IJ66" si="20">AVERAGE(EY3:GB3)</f>
        <v>80.182664998372402</v>
      </c>
      <c r="IK3" s="9">
        <f t="shared" ref="IK3:IK66" si="21">AVERAGE(GC3:HG3)</f>
        <v>78.699996948242188</v>
      </c>
      <c r="IL3" s="9">
        <f t="shared" ref="IL3:IL66" si="22">AVERAGE(HH3:HP3)</f>
        <v>78.699996948242188</v>
      </c>
      <c r="IM3" s="9">
        <f t="shared" ref="IM3:IM66" si="23">IL3*0.8</f>
        <v>62.959997558593756</v>
      </c>
      <c r="IN3" s="9">
        <f t="shared" ref="IN3:IN66" si="24">IM3*0.7</f>
        <v>44.071998291015625</v>
      </c>
      <c r="IO3" s="9">
        <f t="shared" ref="IO3:IO66" si="25">IN3*0.7</f>
        <v>30.850398803710934</v>
      </c>
      <c r="IP3" s="9">
        <f t="shared" ref="IP3:IP66" si="26">IO3*0.7</f>
        <v>21.595279162597652</v>
      </c>
      <c r="IQ3" s="9"/>
      <c r="IR3" s="9">
        <f>5/12*II3+7/12*AVERAGE(IJ3:IP3)</f>
        <v>50.518076098668516</v>
      </c>
      <c r="IS3" s="9">
        <f t="shared" ref="IS3:IS66" si="27">0.5*-IR3+0.5*(IP3-IR3)</f>
        <v>-39.720436517369691</v>
      </c>
      <c r="IT3" s="9"/>
      <c r="IU3" s="9"/>
      <c r="IV3" s="9"/>
      <c r="IW3" s="9"/>
      <c r="IX3" s="9"/>
      <c r="IY3" s="9"/>
      <c r="IZ3" s="9"/>
      <c r="JA3" s="9"/>
      <c r="JB3" s="9"/>
      <c r="JC3" s="9"/>
      <c r="JD3" s="9"/>
      <c r="JE3" s="9"/>
      <c r="JF3" s="9"/>
      <c r="JG3" s="9"/>
      <c r="JH3" s="9"/>
      <c r="JI3" s="9"/>
      <c r="JJ3" s="9"/>
      <c r="JK3" s="9"/>
      <c r="JL3" s="9"/>
      <c r="JM3" s="9"/>
      <c r="JN3" s="9"/>
      <c r="JO3" s="9"/>
      <c r="JP3" s="9"/>
      <c r="JQ3" s="9"/>
      <c r="JR3" s="9"/>
      <c r="JS3" s="9"/>
      <c r="JT3" s="9"/>
      <c r="JU3" s="9"/>
      <c r="JV3" s="9"/>
      <c r="JW3" s="9">
        <f t="shared" si="2"/>
        <v>78.699996948242188</v>
      </c>
      <c r="JX3" s="9">
        <f t="shared" si="3"/>
        <v>79.260002136230469</v>
      </c>
      <c r="JY3" s="19">
        <f t="shared" si="4"/>
        <v>173</v>
      </c>
      <c r="JZ3" s="19">
        <f t="shared" si="5"/>
        <v>58</v>
      </c>
      <c r="KA3" s="19">
        <f t="shared" ref="KA3:KA66" si="28">IF(JX3&gt;JW3,1,0)</f>
        <v>1</v>
      </c>
      <c r="KB3" s="19">
        <f>IF(KA3=1,JZ3,"")</f>
        <v>58</v>
      </c>
      <c r="KD3" s="9">
        <f t="shared" si="6"/>
        <v>80.740000152587896</v>
      </c>
      <c r="KE3" s="9">
        <f t="shared" si="7"/>
        <v>80.846929644594098</v>
      </c>
      <c r="KG3" s="9">
        <f t="shared" ref="KG3:KG66" si="29">KE3-KD3</f>
        <v>0.10692949200620205</v>
      </c>
      <c r="KH3" s="19">
        <f t="shared" ref="KH3:KH66" si="30">KE3/KD3</f>
        <v>1.0013243682413193</v>
      </c>
      <c r="KI3" s="19" t="str">
        <f t="shared" ref="KI3:KI66" si="31">IF(KG3&lt;0,KH3,"")</f>
        <v/>
      </c>
    </row>
    <row r="4" spans="1:295">
      <c r="A4" s="222" t="s">
        <v>72</v>
      </c>
      <c r="B4" s="222" t="s">
        <v>73</v>
      </c>
      <c r="C4" s="224">
        <v>0</v>
      </c>
      <c r="D4" s="224">
        <v>0</v>
      </c>
      <c r="E4" s="224">
        <v>0</v>
      </c>
      <c r="F4" s="224">
        <v>0</v>
      </c>
      <c r="G4" s="224">
        <v>0</v>
      </c>
      <c r="H4" s="224">
        <v>0</v>
      </c>
      <c r="I4" s="224">
        <v>0</v>
      </c>
      <c r="J4" s="224">
        <v>0</v>
      </c>
      <c r="K4" s="224">
        <v>0</v>
      </c>
      <c r="L4" s="224">
        <v>0</v>
      </c>
      <c r="M4" s="224">
        <v>0</v>
      </c>
      <c r="N4" s="224">
        <v>0</v>
      </c>
      <c r="O4" s="224">
        <v>0</v>
      </c>
      <c r="P4" s="224">
        <v>0</v>
      </c>
      <c r="Q4" s="224">
        <v>0</v>
      </c>
      <c r="R4" s="224">
        <v>0</v>
      </c>
      <c r="S4" s="224">
        <v>0</v>
      </c>
      <c r="T4" s="224">
        <v>0</v>
      </c>
      <c r="U4" s="224">
        <v>0</v>
      </c>
      <c r="V4" s="224">
        <v>0</v>
      </c>
      <c r="W4" s="224">
        <v>0</v>
      </c>
      <c r="X4" s="224">
        <v>0</v>
      </c>
      <c r="Y4" s="224">
        <v>0</v>
      </c>
      <c r="Z4" s="224">
        <v>0</v>
      </c>
      <c r="AA4" s="224">
        <v>0</v>
      </c>
      <c r="AB4" s="224">
        <v>0</v>
      </c>
      <c r="AC4" s="224">
        <v>0</v>
      </c>
      <c r="AD4" s="224">
        <v>0</v>
      </c>
      <c r="AE4" s="224">
        <v>0</v>
      </c>
      <c r="AF4" s="224">
        <v>0</v>
      </c>
      <c r="AG4" s="224">
        <v>0</v>
      </c>
      <c r="AH4" s="224">
        <v>0</v>
      </c>
      <c r="AI4" s="224">
        <v>0</v>
      </c>
      <c r="AJ4" s="224">
        <v>0</v>
      </c>
      <c r="AK4" s="224">
        <v>0</v>
      </c>
      <c r="AL4" s="224">
        <v>0</v>
      </c>
      <c r="AM4" s="224">
        <v>5.559999942779541</v>
      </c>
      <c r="AN4" s="224">
        <v>5.559999942779541</v>
      </c>
      <c r="AO4" s="224">
        <v>5.559999942779541</v>
      </c>
      <c r="AP4" s="224">
        <v>5.559999942779541</v>
      </c>
      <c r="AQ4" s="224">
        <v>5.559999942779541</v>
      </c>
      <c r="AR4" s="224">
        <v>5.559999942779541</v>
      </c>
      <c r="AS4" s="224">
        <v>5.559999942779541</v>
      </c>
      <c r="AT4" s="224">
        <v>5.559999942779541</v>
      </c>
      <c r="AU4" s="224">
        <v>5.559999942779541</v>
      </c>
      <c r="AV4" s="224">
        <v>5.559999942779541</v>
      </c>
      <c r="AW4" s="224">
        <v>5.559999942779541</v>
      </c>
      <c r="AX4" s="224">
        <v>5.559999942779541</v>
      </c>
      <c r="AY4" s="224">
        <v>5.559999942779541</v>
      </c>
      <c r="AZ4" s="224">
        <v>5.559999942779541</v>
      </c>
      <c r="BA4" s="224">
        <v>5.559999942779541</v>
      </c>
      <c r="BB4" s="224">
        <v>5.559999942779541</v>
      </c>
      <c r="BC4" s="224">
        <v>5.559999942779541</v>
      </c>
      <c r="BD4" s="224">
        <v>5.559999942779541</v>
      </c>
      <c r="BE4" s="224">
        <v>5.559999942779541</v>
      </c>
      <c r="BF4" s="224">
        <v>5.559999942779541</v>
      </c>
      <c r="BG4" s="224">
        <v>5.559999942779541</v>
      </c>
      <c r="BH4" s="224">
        <v>5.559999942779541</v>
      </c>
      <c r="BI4" s="224">
        <v>5.559999942779541</v>
      </c>
      <c r="BJ4" s="224">
        <v>5.559999942779541</v>
      </c>
      <c r="BK4" s="224">
        <v>8.3299999237060547</v>
      </c>
      <c r="BL4" s="224">
        <v>8.3299999237060547</v>
      </c>
      <c r="BM4" s="224">
        <v>8.3299999237060547</v>
      </c>
      <c r="BN4" s="224">
        <v>8.3299999237060547</v>
      </c>
      <c r="BO4" s="224">
        <v>8.3299999237060547</v>
      </c>
      <c r="BP4" s="224">
        <v>8.3299999237060547</v>
      </c>
      <c r="BQ4" s="224">
        <v>8.3299999237060547</v>
      </c>
      <c r="BR4" s="224">
        <v>8.3299999237060547</v>
      </c>
      <c r="BS4" s="224">
        <v>8.3299999237060547</v>
      </c>
      <c r="BT4" s="224">
        <v>8.3299999237060547</v>
      </c>
      <c r="BU4" s="224">
        <v>8.3299999237060547</v>
      </c>
      <c r="BV4" s="224">
        <v>8.3299999237060547</v>
      </c>
      <c r="BW4" s="224">
        <v>8.3299999237060547</v>
      </c>
      <c r="BX4" s="224">
        <v>8.3299999237060547</v>
      </c>
      <c r="BY4" s="224">
        <v>8.3299999237060547</v>
      </c>
      <c r="BZ4" s="224">
        <v>8.3299999237060547</v>
      </c>
      <c r="CA4" s="224">
        <v>8.3299999237060547</v>
      </c>
      <c r="CB4" s="224">
        <v>8.3299999237060547</v>
      </c>
      <c r="CC4" s="224">
        <v>8.3299999237060547</v>
      </c>
      <c r="CD4" s="224">
        <v>11.109999656677246</v>
      </c>
      <c r="CE4" s="224">
        <v>11.109999656677246</v>
      </c>
      <c r="CF4" s="224">
        <v>11.109999656677246</v>
      </c>
      <c r="CG4" s="224">
        <v>11.109999656677246</v>
      </c>
      <c r="CH4" s="224">
        <v>33.330001831054688</v>
      </c>
      <c r="CI4" s="224">
        <v>33.330001831054688</v>
      </c>
      <c r="CJ4" s="224">
        <v>33.330001831054688</v>
      </c>
      <c r="CK4" s="224">
        <v>90.739997863769531</v>
      </c>
      <c r="CL4" s="224">
        <v>90.739997863769531</v>
      </c>
      <c r="CM4" s="224">
        <v>90.739997863769531</v>
      </c>
      <c r="CN4" s="224">
        <v>90.739997863769531</v>
      </c>
      <c r="CO4" s="224">
        <v>90.739997863769531</v>
      </c>
      <c r="CP4" s="224">
        <v>90.739997863769531</v>
      </c>
      <c r="CQ4" s="224">
        <v>90.739997863769531</v>
      </c>
      <c r="CR4" s="224">
        <v>90.739997863769531</v>
      </c>
      <c r="CS4" s="224">
        <v>90.739997863769531</v>
      </c>
      <c r="CT4" s="224">
        <v>90.739997863769531</v>
      </c>
      <c r="CU4" s="224">
        <v>90.739997863769531</v>
      </c>
      <c r="CV4" s="224">
        <v>90.739997863769531</v>
      </c>
      <c r="CW4" s="224">
        <v>90.739997863769531</v>
      </c>
      <c r="CX4" s="224">
        <v>90.739997863769531</v>
      </c>
      <c r="CY4" s="224">
        <v>90.739997863769531</v>
      </c>
      <c r="CZ4" s="224">
        <v>90.739997863769531</v>
      </c>
      <c r="DA4" s="224">
        <v>90.739997863769531</v>
      </c>
      <c r="DB4" s="224">
        <v>90.739997863769531</v>
      </c>
      <c r="DC4" s="224">
        <v>90.739997863769531</v>
      </c>
      <c r="DD4" s="224">
        <v>90.739997863769531</v>
      </c>
      <c r="DE4" s="224">
        <v>90.739997863769531</v>
      </c>
      <c r="DF4" s="224">
        <v>90.739997863769531</v>
      </c>
      <c r="DG4" s="224">
        <v>90.739997863769531</v>
      </c>
      <c r="DH4" s="224">
        <v>90.739997863769531</v>
      </c>
      <c r="DI4" s="224">
        <v>90.739997863769531</v>
      </c>
      <c r="DJ4" s="224">
        <v>90.739997863769531</v>
      </c>
      <c r="DK4" s="224">
        <v>90.739997863769531</v>
      </c>
      <c r="DL4" s="224">
        <v>78.699996948242188</v>
      </c>
      <c r="DM4" s="224">
        <v>78.699996948242188</v>
      </c>
      <c r="DN4" s="224">
        <v>78.699996948242188</v>
      </c>
      <c r="DO4" s="224">
        <v>78.699996948242188</v>
      </c>
      <c r="DP4" s="224">
        <v>78.699996948242188</v>
      </c>
      <c r="DQ4" s="224">
        <v>78.699996948242188</v>
      </c>
      <c r="DR4" s="224">
        <v>78.699996948242188</v>
      </c>
      <c r="DS4" s="224">
        <v>78.699996948242188</v>
      </c>
      <c r="DT4" s="224">
        <v>78.699996948242188</v>
      </c>
      <c r="DU4" s="224">
        <v>78.699996948242188</v>
      </c>
      <c r="DV4" s="224">
        <v>78.699996948242188</v>
      </c>
      <c r="DW4" s="224">
        <v>78.699996948242188</v>
      </c>
      <c r="DX4" s="224">
        <v>78.699996948242188</v>
      </c>
      <c r="DY4" s="224">
        <v>78.699996948242188</v>
      </c>
      <c r="DZ4" s="224">
        <v>78.699996948242188</v>
      </c>
      <c r="EA4" s="224">
        <v>75.930000305175781</v>
      </c>
      <c r="EB4" s="224">
        <v>75.930000305175781</v>
      </c>
      <c r="EC4" s="224">
        <v>75.930000305175781</v>
      </c>
      <c r="ED4" s="224">
        <v>75.930000305175781</v>
      </c>
      <c r="EE4" s="224">
        <v>75.930000305175781</v>
      </c>
      <c r="EF4" s="224">
        <v>75.930000305175781</v>
      </c>
      <c r="EG4" s="224">
        <v>75.930000305175781</v>
      </c>
      <c r="EH4" s="224">
        <v>75.930000305175781</v>
      </c>
      <c r="EI4" s="224">
        <v>75.930000305175781</v>
      </c>
      <c r="EJ4" s="224">
        <v>81.480003356933594</v>
      </c>
      <c r="EK4" s="224">
        <v>81.480003356933594</v>
      </c>
      <c r="EL4" s="224">
        <v>81.480003356933594</v>
      </c>
      <c r="EM4" s="224">
        <v>81.480003356933594</v>
      </c>
      <c r="EN4" s="224">
        <v>81.480003356933594</v>
      </c>
      <c r="EO4" s="224">
        <v>81.480003356933594</v>
      </c>
      <c r="EP4" s="224">
        <v>81.480003356933594</v>
      </c>
      <c r="EQ4" s="224">
        <v>81.480003356933594</v>
      </c>
      <c r="ER4" s="224">
        <v>81.480003356933594</v>
      </c>
      <c r="ES4" s="224">
        <v>77.779998779296875</v>
      </c>
      <c r="ET4" s="224">
        <v>77.779998779296875</v>
      </c>
      <c r="EU4" s="224">
        <v>77.779998779296875</v>
      </c>
      <c r="EV4" s="224">
        <v>77.779998779296875</v>
      </c>
      <c r="EW4" s="224">
        <v>77.779998779296875</v>
      </c>
      <c r="EX4" s="224">
        <v>77.779998779296875</v>
      </c>
      <c r="EY4" s="224">
        <v>77.779998779296875</v>
      </c>
      <c r="EZ4" s="224">
        <v>77.779998779296875</v>
      </c>
      <c r="FA4" s="224">
        <v>77.779998779296875</v>
      </c>
      <c r="FB4" s="224">
        <v>77.779998779296875</v>
      </c>
      <c r="FC4" s="224">
        <v>77.779998779296875</v>
      </c>
      <c r="FD4" s="224">
        <v>77.779998779296875</v>
      </c>
      <c r="FE4" s="224">
        <v>77.779998779296875</v>
      </c>
      <c r="FF4" s="224">
        <v>75.930000305175781</v>
      </c>
      <c r="FG4" s="224">
        <v>75.930000305175781</v>
      </c>
      <c r="FH4" s="224">
        <v>75.930000305175781</v>
      </c>
      <c r="FI4" s="224">
        <v>75.930000305175781</v>
      </c>
      <c r="FJ4" s="224">
        <v>75.930000305175781</v>
      </c>
      <c r="FK4" s="224">
        <v>75.930000305175781</v>
      </c>
      <c r="FL4" s="224">
        <v>75.930000305175781</v>
      </c>
      <c r="FM4" s="224">
        <v>75.930000305175781</v>
      </c>
      <c r="FN4" s="224">
        <v>75.930000305175781</v>
      </c>
      <c r="FO4" s="224">
        <v>75.930000305175781</v>
      </c>
      <c r="FP4" s="224">
        <v>75.930000305175781</v>
      </c>
      <c r="FQ4" s="224">
        <v>75.930000305175781</v>
      </c>
      <c r="FR4" s="224">
        <v>75.930000305175781</v>
      </c>
      <c r="FS4" s="224">
        <v>75.930000305175781</v>
      </c>
      <c r="FT4" s="224">
        <v>75.930000305175781</v>
      </c>
      <c r="FU4" s="224">
        <v>75.930000305175781</v>
      </c>
      <c r="FV4" s="224">
        <v>75.930000305175781</v>
      </c>
      <c r="FW4" s="224">
        <v>75.930000305175781</v>
      </c>
      <c r="FX4" s="224">
        <v>75.930000305175781</v>
      </c>
      <c r="FY4" s="224">
        <v>75.930000305175781</v>
      </c>
      <c r="FZ4" s="224">
        <v>75.930000305175781</v>
      </c>
      <c r="GA4" s="224">
        <v>75.930000305175781</v>
      </c>
      <c r="GB4" s="224">
        <v>75.930000305175781</v>
      </c>
      <c r="GC4" s="224">
        <v>75.930000305175781</v>
      </c>
      <c r="GD4" s="224">
        <v>75.930000305175781</v>
      </c>
      <c r="GE4" s="224">
        <v>75.930000305175781</v>
      </c>
      <c r="GF4" s="224">
        <v>75.930000305175781</v>
      </c>
      <c r="GG4" s="224">
        <v>75.930000305175781</v>
      </c>
      <c r="GH4" s="224">
        <v>75.930000305175781</v>
      </c>
      <c r="GI4" s="224">
        <v>75.930000305175781</v>
      </c>
      <c r="GJ4" s="224">
        <v>75.930000305175781</v>
      </c>
      <c r="GK4" s="224">
        <v>76.389999389648437</v>
      </c>
      <c r="GL4" s="224">
        <v>76.389999389648437</v>
      </c>
      <c r="GM4" s="224">
        <v>76.389999389648437</v>
      </c>
      <c r="GN4" s="224">
        <v>76.389999389648437</v>
      </c>
      <c r="GO4" s="224">
        <v>76.389999389648437</v>
      </c>
      <c r="GP4" s="224">
        <v>76.389999389648437</v>
      </c>
      <c r="GQ4" s="224">
        <v>76.389999389648437</v>
      </c>
      <c r="GR4" s="224">
        <v>76.389999389648437</v>
      </c>
      <c r="GS4" s="224">
        <v>76.389999389648437</v>
      </c>
      <c r="GT4" s="224">
        <v>76.389999389648437</v>
      </c>
      <c r="GU4" s="224">
        <v>76.389999389648437</v>
      </c>
      <c r="GV4" s="224">
        <v>76.389999389648437</v>
      </c>
      <c r="GW4" s="224">
        <v>76.389999389648437</v>
      </c>
      <c r="GX4" s="224">
        <v>76.389999389648437</v>
      </c>
      <c r="GY4" s="224">
        <v>76.389999389648437</v>
      </c>
      <c r="GZ4" s="224">
        <v>76.389999389648437</v>
      </c>
      <c r="HA4" s="224">
        <v>76.389999389648437</v>
      </c>
      <c r="HB4" s="224">
        <v>76.389999389648437</v>
      </c>
      <c r="HC4" s="224">
        <v>76.389999389648437</v>
      </c>
      <c r="HD4" s="224">
        <v>76.389999389648437</v>
      </c>
      <c r="HE4" s="224">
        <v>76.389999389648437</v>
      </c>
      <c r="HF4" s="9">
        <f t="shared" si="8"/>
        <v>79.169998168945313</v>
      </c>
      <c r="HG4" s="9">
        <f t="shared" si="9"/>
        <v>79.169998168945313</v>
      </c>
      <c r="HH4" s="9">
        <f t="shared" si="10"/>
        <v>79.169998168945313</v>
      </c>
      <c r="HI4" s="9">
        <f t="shared" si="11"/>
        <v>79.169998168945313</v>
      </c>
      <c r="HJ4" s="9">
        <f t="shared" si="12"/>
        <v>79.169998168945313</v>
      </c>
      <c r="HK4" s="9">
        <f t="shared" si="13"/>
        <v>79.169998168945313</v>
      </c>
      <c r="HL4" s="9">
        <f t="shared" si="14"/>
        <v>79.169998168945313</v>
      </c>
      <c r="HM4" s="9">
        <f t="shared" si="15"/>
        <v>79.169998168945313</v>
      </c>
      <c r="HN4" s="9">
        <f t="shared" si="16"/>
        <v>79.169998168945313</v>
      </c>
      <c r="HO4" s="9">
        <f t="shared" si="17"/>
        <v>79.169998168945313</v>
      </c>
      <c r="HP4" s="9">
        <f t="shared" si="18"/>
        <v>79.169998168945313</v>
      </c>
      <c r="HQ4" s="180"/>
      <c r="HR4" s="226">
        <v>76.389999389648437</v>
      </c>
      <c r="HS4" s="226">
        <v>79.169998168945313</v>
      </c>
      <c r="HT4" s="226">
        <v>79.169998168945313</v>
      </c>
      <c r="HU4" s="226">
        <v>79.169998168945313</v>
      </c>
      <c r="HV4" s="226">
        <v>79.169998168945313</v>
      </c>
      <c r="HW4" s="226">
        <v>79.169998168945313</v>
      </c>
      <c r="HX4" s="226">
        <v>79.169998168945313</v>
      </c>
      <c r="HY4" s="226">
        <v>79.169998168945313</v>
      </c>
      <c r="HZ4" s="226">
        <v>79.169998168945313</v>
      </c>
      <c r="IA4" s="226">
        <v>79.169998168945313</v>
      </c>
      <c r="IB4" s="226">
        <v>79.169998168945313</v>
      </c>
      <c r="IC4" s="226">
        <v>79.169998168945313</v>
      </c>
      <c r="ID4" s="9"/>
      <c r="IE4" s="9"/>
      <c r="IF4" s="9"/>
      <c r="IG4" s="9"/>
      <c r="IH4" s="9"/>
      <c r="II4" s="9">
        <f t="shared" si="19"/>
        <v>39.144670549191929</v>
      </c>
      <c r="IJ4" s="9">
        <f t="shared" si="20"/>
        <v>76.36166661580404</v>
      </c>
      <c r="IK4" s="9">
        <f t="shared" si="21"/>
        <v>76.450644708448834</v>
      </c>
      <c r="IL4" s="9">
        <f t="shared" si="22"/>
        <v>79.169998168945313</v>
      </c>
      <c r="IM4" s="9">
        <f t="shared" si="23"/>
        <v>63.33599853515625</v>
      </c>
      <c r="IN4" s="9">
        <f t="shared" si="24"/>
        <v>44.335198974609369</v>
      </c>
      <c r="IO4" s="9">
        <f t="shared" si="25"/>
        <v>31.034639282226557</v>
      </c>
      <c r="IP4" s="9">
        <f t="shared" si="26"/>
        <v>21.72424749755859</v>
      </c>
      <c r="IQ4" s="9"/>
      <c r="IR4" s="9">
        <f>5/12*II4+7/12*AVERAGE(IJ4:IP4)</f>
        <v>49.01131221072572</v>
      </c>
      <c r="IS4" s="9">
        <f t="shared" si="27"/>
        <v>-38.149188461946423</v>
      </c>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f t="shared" si="2"/>
        <v>78.474998474121094</v>
      </c>
      <c r="JX4" s="9">
        <f t="shared" si="3"/>
        <v>85.739997863769531</v>
      </c>
      <c r="JY4" s="19">
        <f t="shared" si="4"/>
        <v>190</v>
      </c>
      <c r="JZ4" s="19">
        <f t="shared" si="5"/>
        <v>27</v>
      </c>
      <c r="KA4" s="19">
        <f t="shared" si="28"/>
        <v>1</v>
      </c>
      <c r="KB4" s="19">
        <f t="shared" ref="KB4:KB67" si="32">IF(KA4=1,JZ4,"")</f>
        <v>27</v>
      </c>
      <c r="KD4" s="9">
        <f t="shared" si="6"/>
        <v>87.529330952962241</v>
      </c>
      <c r="KE4" s="9">
        <f t="shared" si="7"/>
        <v>77.303168041871331</v>
      </c>
      <c r="KG4" s="9">
        <f t="shared" si="29"/>
        <v>-10.22616291109091</v>
      </c>
      <c r="KH4" s="19">
        <f t="shared" si="30"/>
        <v>0.88316872984455475</v>
      </c>
      <c r="KI4" s="19">
        <f t="shared" si="31"/>
        <v>0.88316872984455475</v>
      </c>
    </row>
    <row r="5" spans="1:295">
      <c r="A5" s="222" t="s">
        <v>74</v>
      </c>
      <c r="B5" s="222" t="s">
        <v>75</v>
      </c>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v>82.410003662109375</v>
      </c>
      <c r="CX5" s="224">
        <v>82.410003662109375</v>
      </c>
      <c r="CY5" s="224">
        <v>82.410003662109375</v>
      </c>
      <c r="CZ5" s="224">
        <v>82.410003662109375</v>
      </c>
      <c r="DA5" s="224">
        <v>82.410003662109375</v>
      </c>
      <c r="DB5" s="224">
        <v>82.410003662109375</v>
      </c>
      <c r="DC5" s="224">
        <v>82.410003662109375</v>
      </c>
      <c r="DD5" s="224">
        <v>82.410003662109375</v>
      </c>
      <c r="DE5" s="224">
        <v>82.410003662109375</v>
      </c>
      <c r="DF5" s="224">
        <v>82.410003662109375</v>
      </c>
      <c r="DG5" s="224">
        <v>82.410003662109375</v>
      </c>
      <c r="DH5" s="224">
        <v>82.410003662109375</v>
      </c>
      <c r="DI5" s="224">
        <v>82.410003662109375</v>
      </c>
      <c r="DJ5" s="224">
        <v>82.410003662109375</v>
      </c>
      <c r="DK5" s="224">
        <v>78.699996948242188</v>
      </c>
      <c r="DL5" s="224">
        <v>78.699996948242188</v>
      </c>
      <c r="DM5" s="224">
        <v>78.699996948242188</v>
      </c>
      <c r="DN5" s="224">
        <v>78.699996948242188</v>
      </c>
      <c r="DO5" s="224">
        <v>78.699996948242188</v>
      </c>
      <c r="DP5" s="224">
        <v>78.699996948242188</v>
      </c>
      <c r="DQ5" s="224">
        <v>78.699996948242188</v>
      </c>
      <c r="DR5" s="224">
        <f>DQ5</f>
        <v>78.699996948242188</v>
      </c>
      <c r="DS5" s="226">
        <f t="shared" ref="DS5:GD5" si="33">DR5</f>
        <v>78.699996948242188</v>
      </c>
      <c r="DT5" s="226">
        <f t="shared" si="33"/>
        <v>78.699996948242188</v>
      </c>
      <c r="DU5" s="226">
        <f t="shared" si="33"/>
        <v>78.699996948242188</v>
      </c>
      <c r="DV5" s="226">
        <f t="shared" si="33"/>
        <v>78.699996948242188</v>
      </c>
      <c r="DW5" s="226">
        <f t="shared" si="33"/>
        <v>78.699996948242188</v>
      </c>
      <c r="DX5" s="226">
        <f t="shared" si="33"/>
        <v>78.699996948242188</v>
      </c>
      <c r="DY5" s="226">
        <f t="shared" si="33"/>
        <v>78.699996948242188</v>
      </c>
      <c r="DZ5" s="226">
        <f t="shared" si="33"/>
        <v>78.699996948242188</v>
      </c>
      <c r="EA5" s="226">
        <f t="shared" si="33"/>
        <v>78.699996948242188</v>
      </c>
      <c r="EB5" s="226">
        <f t="shared" si="33"/>
        <v>78.699996948242188</v>
      </c>
      <c r="EC5" s="226">
        <f t="shared" si="33"/>
        <v>78.699996948242188</v>
      </c>
      <c r="ED5" s="226">
        <f t="shared" si="33"/>
        <v>78.699996948242188</v>
      </c>
      <c r="EE5" s="226">
        <f t="shared" si="33"/>
        <v>78.699996948242188</v>
      </c>
      <c r="EF5" s="226">
        <f t="shared" si="33"/>
        <v>78.699996948242188</v>
      </c>
      <c r="EG5" s="226">
        <f t="shared" si="33"/>
        <v>78.699996948242188</v>
      </c>
      <c r="EH5" s="226">
        <f t="shared" si="33"/>
        <v>78.699996948242188</v>
      </c>
      <c r="EI5" s="226">
        <f t="shared" si="33"/>
        <v>78.699996948242188</v>
      </c>
      <c r="EJ5" s="226">
        <f t="shared" si="33"/>
        <v>78.699996948242188</v>
      </c>
      <c r="EK5" s="226">
        <f t="shared" si="33"/>
        <v>78.699996948242188</v>
      </c>
      <c r="EL5" s="226">
        <f t="shared" si="33"/>
        <v>78.699996948242188</v>
      </c>
      <c r="EM5" s="226">
        <f t="shared" si="33"/>
        <v>78.699996948242188</v>
      </c>
      <c r="EN5" s="226">
        <f t="shared" si="33"/>
        <v>78.699996948242188</v>
      </c>
      <c r="EO5" s="226">
        <f t="shared" si="33"/>
        <v>78.699996948242188</v>
      </c>
      <c r="EP5" s="226">
        <f t="shared" si="33"/>
        <v>78.699996948242188</v>
      </c>
      <c r="EQ5" s="226">
        <f t="shared" si="33"/>
        <v>78.699996948242188</v>
      </c>
      <c r="ER5" s="226">
        <f t="shared" si="33"/>
        <v>78.699996948242188</v>
      </c>
      <c r="ES5" s="226">
        <f t="shared" si="33"/>
        <v>78.699996948242188</v>
      </c>
      <c r="ET5" s="226">
        <f t="shared" si="33"/>
        <v>78.699996948242188</v>
      </c>
      <c r="EU5" s="226">
        <f t="shared" si="33"/>
        <v>78.699996948242188</v>
      </c>
      <c r="EV5" s="226">
        <f t="shared" si="33"/>
        <v>78.699996948242188</v>
      </c>
      <c r="EW5" s="226">
        <f t="shared" si="33"/>
        <v>78.699996948242188</v>
      </c>
      <c r="EX5" s="226">
        <f t="shared" si="33"/>
        <v>78.699996948242188</v>
      </c>
      <c r="EY5" s="226">
        <f t="shared" si="33"/>
        <v>78.699996948242188</v>
      </c>
      <c r="EZ5" s="226">
        <f t="shared" si="33"/>
        <v>78.699996948242188</v>
      </c>
      <c r="FA5" s="226">
        <f t="shared" si="33"/>
        <v>78.699996948242188</v>
      </c>
      <c r="FB5" s="226">
        <f t="shared" si="33"/>
        <v>78.699996948242188</v>
      </c>
      <c r="FC5" s="226">
        <f t="shared" si="33"/>
        <v>78.699996948242188</v>
      </c>
      <c r="FD5" s="226">
        <f t="shared" si="33"/>
        <v>78.699996948242188</v>
      </c>
      <c r="FE5" s="226">
        <f t="shared" si="33"/>
        <v>78.699996948242188</v>
      </c>
      <c r="FF5" s="226">
        <f t="shared" si="33"/>
        <v>78.699996948242188</v>
      </c>
      <c r="FG5" s="226">
        <f t="shared" si="33"/>
        <v>78.699996948242188</v>
      </c>
      <c r="FH5" s="226">
        <f t="shared" si="33"/>
        <v>78.699996948242188</v>
      </c>
      <c r="FI5" s="226">
        <f t="shared" si="33"/>
        <v>78.699996948242188</v>
      </c>
      <c r="FJ5" s="226">
        <f t="shared" si="33"/>
        <v>78.699996948242188</v>
      </c>
      <c r="FK5" s="226">
        <f t="shared" si="33"/>
        <v>78.699996948242188</v>
      </c>
      <c r="FL5" s="226">
        <f t="shared" si="33"/>
        <v>78.699996948242188</v>
      </c>
      <c r="FM5" s="226">
        <f t="shared" si="33"/>
        <v>78.699996948242188</v>
      </c>
      <c r="FN5" s="226">
        <f t="shared" si="33"/>
        <v>78.699996948242188</v>
      </c>
      <c r="FO5" s="226">
        <f t="shared" si="33"/>
        <v>78.699996948242188</v>
      </c>
      <c r="FP5" s="226">
        <f t="shared" si="33"/>
        <v>78.699996948242188</v>
      </c>
      <c r="FQ5" s="226">
        <f t="shared" si="33"/>
        <v>78.699996948242188</v>
      </c>
      <c r="FR5" s="226">
        <f t="shared" si="33"/>
        <v>78.699996948242188</v>
      </c>
      <c r="FS5" s="226">
        <f t="shared" si="33"/>
        <v>78.699996948242188</v>
      </c>
      <c r="FT5" s="226">
        <f t="shared" si="33"/>
        <v>78.699996948242188</v>
      </c>
      <c r="FU5" s="226">
        <f t="shared" si="33"/>
        <v>78.699996948242188</v>
      </c>
      <c r="FV5" s="226">
        <f t="shared" si="33"/>
        <v>78.699996948242188</v>
      </c>
      <c r="FW5" s="226">
        <f t="shared" si="33"/>
        <v>78.699996948242188</v>
      </c>
      <c r="FX5" s="226">
        <f t="shared" si="33"/>
        <v>78.699996948242188</v>
      </c>
      <c r="FY5" s="226">
        <f t="shared" si="33"/>
        <v>78.699996948242188</v>
      </c>
      <c r="FZ5" s="226">
        <f t="shared" si="33"/>
        <v>78.699996948242188</v>
      </c>
      <c r="GA5" s="226">
        <f t="shared" si="33"/>
        <v>78.699996948242188</v>
      </c>
      <c r="GB5" s="226">
        <f t="shared" si="33"/>
        <v>78.699996948242188</v>
      </c>
      <c r="GC5" s="226">
        <f t="shared" si="33"/>
        <v>78.699996948242188</v>
      </c>
      <c r="GD5" s="226">
        <f t="shared" si="33"/>
        <v>78.699996948242188</v>
      </c>
      <c r="GE5" s="226">
        <f t="shared" ref="GE5:HE5" si="34">GD5</f>
        <v>78.699996948242188</v>
      </c>
      <c r="GF5" s="226">
        <f t="shared" si="34"/>
        <v>78.699996948242188</v>
      </c>
      <c r="GG5" s="226">
        <f t="shared" si="34"/>
        <v>78.699996948242188</v>
      </c>
      <c r="GH5" s="226">
        <f t="shared" si="34"/>
        <v>78.699996948242188</v>
      </c>
      <c r="GI5" s="226">
        <f t="shared" si="34"/>
        <v>78.699996948242188</v>
      </c>
      <c r="GJ5" s="226">
        <f t="shared" si="34"/>
        <v>78.699996948242188</v>
      </c>
      <c r="GK5" s="226">
        <f t="shared" si="34"/>
        <v>78.699996948242188</v>
      </c>
      <c r="GL5" s="226">
        <f t="shared" si="34"/>
        <v>78.699996948242188</v>
      </c>
      <c r="GM5" s="226">
        <f t="shared" si="34"/>
        <v>78.699996948242188</v>
      </c>
      <c r="GN5" s="226">
        <f t="shared" si="34"/>
        <v>78.699996948242188</v>
      </c>
      <c r="GO5" s="226">
        <f t="shared" si="34"/>
        <v>78.699996948242188</v>
      </c>
      <c r="GP5" s="226">
        <f t="shared" si="34"/>
        <v>78.699996948242188</v>
      </c>
      <c r="GQ5" s="226">
        <f t="shared" si="34"/>
        <v>78.699996948242188</v>
      </c>
      <c r="GR5" s="226">
        <f t="shared" si="34"/>
        <v>78.699996948242188</v>
      </c>
      <c r="GS5" s="226">
        <f t="shared" si="34"/>
        <v>78.699996948242188</v>
      </c>
      <c r="GT5" s="226">
        <f t="shared" si="34"/>
        <v>78.699996948242188</v>
      </c>
      <c r="GU5" s="226">
        <f t="shared" si="34"/>
        <v>78.699996948242188</v>
      </c>
      <c r="GV5" s="226">
        <f t="shared" si="34"/>
        <v>78.699996948242188</v>
      </c>
      <c r="GW5" s="226">
        <f t="shared" si="34"/>
        <v>78.699996948242188</v>
      </c>
      <c r="GX5" s="226">
        <f t="shared" si="34"/>
        <v>78.699996948242188</v>
      </c>
      <c r="GY5" s="226">
        <f t="shared" si="34"/>
        <v>78.699996948242188</v>
      </c>
      <c r="GZ5" s="226">
        <f t="shared" si="34"/>
        <v>78.699996948242188</v>
      </c>
      <c r="HA5" s="226">
        <f t="shared" si="34"/>
        <v>78.699996948242188</v>
      </c>
      <c r="HB5" s="226">
        <f t="shared" si="34"/>
        <v>78.699996948242188</v>
      </c>
      <c r="HC5" s="226">
        <f t="shared" si="34"/>
        <v>78.699996948242188</v>
      </c>
      <c r="HD5" s="226">
        <f t="shared" si="34"/>
        <v>78.699996948242188</v>
      </c>
      <c r="HE5" s="226">
        <f t="shared" si="34"/>
        <v>78.699996948242188</v>
      </c>
      <c r="HF5" s="9">
        <f t="shared" si="8"/>
        <v>78.699996948242188</v>
      </c>
      <c r="HG5" s="9">
        <f t="shared" si="9"/>
        <v>78.699996948242188</v>
      </c>
      <c r="HH5" s="9">
        <f t="shared" si="10"/>
        <v>78.699996948242188</v>
      </c>
      <c r="HI5" s="9">
        <f t="shared" si="11"/>
        <v>78.699996948242188</v>
      </c>
      <c r="HJ5" s="9">
        <f t="shared" si="12"/>
        <v>78.699996948242188</v>
      </c>
      <c r="HK5" s="9">
        <f t="shared" si="13"/>
        <v>78.699996948242188</v>
      </c>
      <c r="HL5" s="9">
        <f t="shared" si="14"/>
        <v>78.699996948242188</v>
      </c>
      <c r="HM5" s="9">
        <f t="shared" si="15"/>
        <v>78.699996948242188</v>
      </c>
      <c r="HN5" s="9">
        <f t="shared" si="16"/>
        <v>78.699996948242188</v>
      </c>
      <c r="HO5" s="9">
        <f t="shared" si="17"/>
        <v>78.699996948242188</v>
      </c>
      <c r="HP5" s="9">
        <f t="shared" si="18"/>
        <v>78.699996948242188</v>
      </c>
      <c r="HQ5" s="180"/>
      <c r="HR5" s="226"/>
      <c r="HS5" s="226"/>
      <c r="HT5" s="226"/>
      <c r="HU5" s="226"/>
      <c r="HV5" s="226"/>
      <c r="HW5" s="226"/>
      <c r="HX5" s="226"/>
      <c r="HY5" s="226"/>
      <c r="HZ5" s="226"/>
      <c r="IA5" s="226"/>
      <c r="IB5" s="226"/>
      <c r="IC5" s="226"/>
      <c r="ID5" s="9"/>
      <c r="IE5" s="9"/>
      <c r="IF5" s="9"/>
      <c r="IG5" s="9"/>
      <c r="IH5" s="9"/>
      <c r="II5" s="9">
        <f t="shared" si="19"/>
        <v>79.661850540726277</v>
      </c>
      <c r="IJ5" s="9">
        <f>AVERAGE(EY5:GB5)</f>
        <v>78.699996948242188</v>
      </c>
      <c r="IK5" s="9">
        <f t="shared" si="21"/>
        <v>78.699996948242188</v>
      </c>
      <c r="IL5" s="9">
        <f t="shared" si="22"/>
        <v>78.699996948242188</v>
      </c>
      <c r="IM5" s="9">
        <f t="shared" si="23"/>
        <v>62.959997558593756</v>
      </c>
      <c r="IN5" s="9">
        <f t="shared" si="24"/>
        <v>44.071998291015625</v>
      </c>
      <c r="IO5" s="9">
        <f t="shared" si="25"/>
        <v>30.850398803710934</v>
      </c>
      <c r="IP5" s="9">
        <f t="shared" si="26"/>
        <v>21.595279162597652</v>
      </c>
      <c r="IQ5" s="9"/>
      <c r="IR5" s="9">
        <f t="shared" ref="IR5:IR68" si="35">5/12*II5+7/12*AVERAGE(IJ5:IP5)</f>
        <v>66.157243113689674</v>
      </c>
      <c r="IS5" s="9">
        <f t="shared" si="27"/>
        <v>-55.35960353239085</v>
      </c>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t="e">
        <f t="shared" si="2"/>
        <v>#DIV/0!</v>
      </c>
      <c r="JX5" s="9">
        <f t="shared" si="3"/>
        <v>77.410003662109375</v>
      </c>
      <c r="JY5" s="19">
        <f t="shared" si="4"/>
        <v>124</v>
      </c>
      <c r="JZ5" s="19">
        <f t="shared" si="5"/>
        <v>124</v>
      </c>
      <c r="KA5" s="19" t="e">
        <f t="shared" si="28"/>
        <v>#DIV/0!</v>
      </c>
      <c r="KB5" s="19" t="e">
        <f t="shared" si="32"/>
        <v>#DIV/0!</v>
      </c>
      <c r="KD5" s="9">
        <f t="shared" si="6"/>
        <v>80.958261904509172</v>
      </c>
      <c r="KE5" s="9">
        <f t="shared" si="7"/>
        <v>78.699996948242188</v>
      </c>
      <c r="KG5" s="9">
        <f t="shared" si="29"/>
        <v>-2.2582649562669843</v>
      </c>
      <c r="KH5" s="19">
        <f t="shared" si="30"/>
        <v>0.97210581226495918</v>
      </c>
      <c r="KI5" s="19">
        <f t="shared" si="31"/>
        <v>0.97210581226495918</v>
      </c>
    </row>
    <row r="6" spans="1:295">
      <c r="A6" s="222" t="s">
        <v>65</v>
      </c>
      <c r="B6" s="222" t="s">
        <v>66</v>
      </c>
      <c r="C6" s="224">
        <v>0</v>
      </c>
      <c r="D6" s="224">
        <v>0</v>
      </c>
      <c r="E6" s="224">
        <v>0</v>
      </c>
      <c r="F6" s="224">
        <v>0</v>
      </c>
      <c r="G6" s="224">
        <v>0</v>
      </c>
      <c r="H6" s="224">
        <v>0</v>
      </c>
      <c r="I6" s="224">
        <v>0</v>
      </c>
      <c r="J6" s="224">
        <v>0</v>
      </c>
      <c r="K6" s="224">
        <v>0</v>
      </c>
      <c r="L6" s="224">
        <v>0</v>
      </c>
      <c r="M6" s="224">
        <v>0</v>
      </c>
      <c r="N6" s="224">
        <v>0</v>
      </c>
      <c r="O6" s="224">
        <v>0</v>
      </c>
      <c r="P6" s="224">
        <v>0</v>
      </c>
      <c r="Q6" s="224">
        <v>0</v>
      </c>
      <c r="R6" s="224">
        <v>0</v>
      </c>
      <c r="S6" s="224">
        <v>0</v>
      </c>
      <c r="T6" s="224">
        <v>0</v>
      </c>
      <c r="U6" s="224">
        <v>0</v>
      </c>
      <c r="V6" s="224">
        <v>0</v>
      </c>
      <c r="W6" s="224">
        <v>0</v>
      </c>
      <c r="X6" s="224">
        <v>0</v>
      </c>
      <c r="Y6" s="224">
        <v>0</v>
      </c>
      <c r="Z6" s="224">
        <v>0</v>
      </c>
      <c r="AA6" s="224">
        <v>0</v>
      </c>
      <c r="AB6" s="224">
        <v>0</v>
      </c>
      <c r="AC6" s="224">
        <v>0</v>
      </c>
      <c r="AD6" s="224">
        <v>0</v>
      </c>
      <c r="AE6" s="224">
        <v>0</v>
      </c>
      <c r="AF6" s="224">
        <v>0</v>
      </c>
      <c r="AG6" s="224">
        <v>0</v>
      </c>
      <c r="AH6" s="224">
        <v>0</v>
      </c>
      <c r="AI6" s="224">
        <v>0</v>
      </c>
      <c r="AJ6" s="224">
        <v>0</v>
      </c>
      <c r="AK6" s="224">
        <v>0</v>
      </c>
      <c r="AL6" s="224">
        <v>0</v>
      </c>
      <c r="AM6" s="224">
        <v>0</v>
      </c>
      <c r="AN6" s="224">
        <v>0</v>
      </c>
      <c r="AO6" s="224">
        <v>0</v>
      </c>
      <c r="AP6" s="224">
        <v>0</v>
      </c>
      <c r="AQ6" s="224">
        <v>0</v>
      </c>
      <c r="AR6" s="224">
        <v>0</v>
      </c>
      <c r="AS6" s="224">
        <v>0</v>
      </c>
      <c r="AT6" s="224">
        <v>0</v>
      </c>
      <c r="AU6" s="224">
        <v>5.559999942779541</v>
      </c>
      <c r="AV6" s="224">
        <v>5.559999942779541</v>
      </c>
      <c r="AW6" s="224">
        <v>5.559999942779541</v>
      </c>
      <c r="AX6" s="224">
        <v>5.559999942779541</v>
      </c>
      <c r="AY6" s="224">
        <v>5.559999942779541</v>
      </c>
      <c r="AZ6" s="224">
        <v>5.559999942779541</v>
      </c>
      <c r="BA6" s="224">
        <v>5.559999942779541</v>
      </c>
      <c r="BB6" s="224">
        <v>5.559999942779541</v>
      </c>
      <c r="BC6" s="224">
        <v>5.559999942779541</v>
      </c>
      <c r="BD6" s="224">
        <v>5.559999942779541</v>
      </c>
      <c r="BE6" s="224">
        <v>5.559999942779541</v>
      </c>
      <c r="BF6" s="224">
        <v>8.3299999237060547</v>
      </c>
      <c r="BG6" s="224">
        <v>8.3299999237060547</v>
      </c>
      <c r="BH6" s="224">
        <v>8.3299999237060547</v>
      </c>
      <c r="BI6" s="224">
        <v>8.3299999237060547</v>
      </c>
      <c r="BJ6" s="224">
        <v>8.3299999237060547</v>
      </c>
      <c r="BK6" s="224">
        <v>8.3299999237060547</v>
      </c>
      <c r="BL6" s="224">
        <v>8.3299999237060547</v>
      </c>
      <c r="BM6" s="224">
        <v>8.3299999237060547</v>
      </c>
      <c r="BN6" s="224">
        <v>8.3299999237060547</v>
      </c>
      <c r="BO6" s="224">
        <v>8.3299999237060547</v>
      </c>
      <c r="BP6" s="224">
        <v>8.3299999237060547</v>
      </c>
      <c r="BQ6" s="224">
        <v>8.3299999237060547</v>
      </c>
      <c r="BR6" s="224">
        <v>8.3299999237060547</v>
      </c>
      <c r="BS6" s="224">
        <v>36.110000610351563</v>
      </c>
      <c r="BT6" s="224">
        <v>41.669998168945313</v>
      </c>
      <c r="BU6" s="224">
        <v>51.849998474121094</v>
      </c>
      <c r="BV6" s="224">
        <v>51.849998474121094</v>
      </c>
      <c r="BW6" s="224">
        <v>78.699996948242188</v>
      </c>
      <c r="BX6" s="224">
        <v>78.699996948242188</v>
      </c>
      <c r="BY6" s="224">
        <v>81.480003356933594</v>
      </c>
      <c r="BZ6" s="224">
        <v>81.480003356933594</v>
      </c>
      <c r="CA6" s="224">
        <v>81.480003356933594</v>
      </c>
      <c r="CB6" s="224">
        <v>81.480003356933594</v>
      </c>
      <c r="CC6" s="224">
        <v>81.480003356933594</v>
      </c>
      <c r="CD6" s="224">
        <v>81.480003356933594</v>
      </c>
      <c r="CE6" s="224">
        <v>81.480003356933594</v>
      </c>
      <c r="CF6" s="224">
        <v>81.480003356933594</v>
      </c>
      <c r="CG6" s="224">
        <v>84.260002136230469</v>
      </c>
      <c r="CH6" s="224">
        <v>84.260002136230469</v>
      </c>
      <c r="CI6" s="224">
        <v>84.260002136230469</v>
      </c>
      <c r="CJ6" s="224">
        <v>84.260002136230469</v>
      </c>
      <c r="CK6" s="224">
        <v>84.260002136230469</v>
      </c>
      <c r="CL6" s="224">
        <v>84.260002136230469</v>
      </c>
      <c r="CM6" s="224">
        <v>84.260002136230469</v>
      </c>
      <c r="CN6" s="224">
        <v>84.260002136230469</v>
      </c>
      <c r="CO6" s="224">
        <v>84.260002136230469</v>
      </c>
      <c r="CP6" s="224">
        <v>84.260002136230469</v>
      </c>
      <c r="CQ6" s="224">
        <v>84.260002136230469</v>
      </c>
      <c r="CR6" s="224">
        <v>84.260002136230469</v>
      </c>
      <c r="CS6" s="224">
        <v>84.260002136230469</v>
      </c>
      <c r="CT6" s="224">
        <v>84.260002136230469</v>
      </c>
      <c r="CU6" s="224">
        <v>84.260002136230469</v>
      </c>
      <c r="CV6" s="224">
        <v>84.260002136230469</v>
      </c>
      <c r="CW6" s="224">
        <v>84.260002136230469</v>
      </c>
      <c r="CX6" s="224">
        <v>84.260002136230469</v>
      </c>
      <c r="CY6" s="224">
        <v>84.260002136230469</v>
      </c>
      <c r="CZ6" s="224">
        <v>84.260002136230469</v>
      </c>
      <c r="DA6" s="224">
        <v>84.260002136230469</v>
      </c>
      <c r="DB6" s="224">
        <v>84.260002136230469</v>
      </c>
      <c r="DC6" s="224">
        <v>84.260002136230469</v>
      </c>
      <c r="DD6" s="224">
        <v>84.260002136230469</v>
      </c>
      <c r="DE6" s="224">
        <v>84.260002136230469</v>
      </c>
      <c r="DF6" s="224">
        <v>84.260002136230469</v>
      </c>
      <c r="DG6" s="224">
        <v>89.80999755859375</v>
      </c>
      <c r="DH6" s="224">
        <v>89.80999755859375</v>
      </c>
      <c r="DI6" s="224">
        <v>89.80999755859375</v>
      </c>
      <c r="DJ6" s="224">
        <v>89.80999755859375</v>
      </c>
      <c r="DK6" s="224">
        <v>89.80999755859375</v>
      </c>
      <c r="DL6" s="224">
        <v>89.80999755859375</v>
      </c>
      <c r="DM6" s="224">
        <v>89.80999755859375</v>
      </c>
      <c r="DN6" s="224">
        <v>89.80999755859375</v>
      </c>
      <c r="DO6" s="224">
        <v>89.80999755859375</v>
      </c>
      <c r="DP6" s="224">
        <v>89.80999755859375</v>
      </c>
      <c r="DQ6" s="224">
        <v>89.80999755859375</v>
      </c>
      <c r="DR6" s="224">
        <v>89.80999755859375</v>
      </c>
      <c r="DS6" s="224">
        <v>89.80999755859375</v>
      </c>
      <c r="DT6" s="224">
        <v>89.80999755859375</v>
      </c>
      <c r="DU6" s="224">
        <v>89.80999755859375</v>
      </c>
      <c r="DV6" s="224">
        <v>89.80999755859375</v>
      </c>
      <c r="DW6" s="224">
        <v>89.80999755859375</v>
      </c>
      <c r="DX6" s="224">
        <v>89.80999755859375</v>
      </c>
      <c r="DY6" s="224">
        <v>89.80999755859375</v>
      </c>
      <c r="DZ6" s="224">
        <v>89.80999755859375</v>
      </c>
      <c r="EA6" s="224">
        <v>89.80999755859375</v>
      </c>
      <c r="EB6" s="224">
        <v>89.80999755859375</v>
      </c>
      <c r="EC6" s="224">
        <v>89.80999755859375</v>
      </c>
      <c r="ED6" s="224">
        <v>89.80999755859375</v>
      </c>
      <c r="EE6" s="224">
        <v>89.80999755859375</v>
      </c>
      <c r="EF6" s="224">
        <v>89.80999755859375</v>
      </c>
      <c r="EG6" s="224">
        <v>89.80999755859375</v>
      </c>
      <c r="EH6" s="224">
        <v>89.80999755859375</v>
      </c>
      <c r="EI6" s="224">
        <v>89.80999755859375</v>
      </c>
      <c r="EJ6" s="224">
        <v>89.80999755859375</v>
      </c>
      <c r="EK6" s="224">
        <v>83.330001831054687</v>
      </c>
      <c r="EL6" s="224">
        <v>83.330001831054687</v>
      </c>
      <c r="EM6" s="224">
        <v>83.330001831054687</v>
      </c>
      <c r="EN6" s="224">
        <v>83.330001831054687</v>
      </c>
      <c r="EO6" s="224">
        <v>83.330001831054687</v>
      </c>
      <c r="EP6" s="224">
        <v>83.330001831054687</v>
      </c>
      <c r="EQ6" s="224">
        <v>83.330001831054687</v>
      </c>
      <c r="ER6" s="224">
        <v>83.330001831054687</v>
      </c>
      <c r="ES6" s="224">
        <v>86.110000610351563</v>
      </c>
      <c r="ET6" s="224">
        <v>86.110000610351563</v>
      </c>
      <c r="EU6" s="224">
        <v>86.110000610351563</v>
      </c>
      <c r="EV6" s="224">
        <v>86.110000610351563</v>
      </c>
      <c r="EW6" s="224">
        <v>86.110000610351563</v>
      </c>
      <c r="EX6" s="224">
        <v>86.110000610351563</v>
      </c>
      <c r="EY6" s="224">
        <v>67.589996337890625</v>
      </c>
      <c r="EZ6" s="224">
        <v>67.589996337890625</v>
      </c>
      <c r="FA6" s="224">
        <v>67.589996337890625</v>
      </c>
      <c r="FB6" s="224">
        <v>67.589996337890625</v>
      </c>
      <c r="FC6" s="224">
        <v>67.589996337890625</v>
      </c>
      <c r="FD6" s="224">
        <v>67.589996337890625</v>
      </c>
      <c r="FE6" s="224">
        <v>67.589996337890625</v>
      </c>
      <c r="FF6" s="224">
        <v>67.589996337890625</v>
      </c>
      <c r="FG6" s="224">
        <v>67.589996337890625</v>
      </c>
      <c r="FH6" s="224">
        <v>67.589996337890625</v>
      </c>
      <c r="FI6" s="224">
        <v>67.589996337890625</v>
      </c>
      <c r="FJ6" s="224">
        <v>67.589996337890625</v>
      </c>
      <c r="FK6" s="224">
        <v>67.589996337890625</v>
      </c>
      <c r="FL6" s="224">
        <v>67.589996337890625</v>
      </c>
      <c r="FM6" s="224">
        <v>67.589996337890625</v>
      </c>
      <c r="FN6" s="224">
        <v>67.589996337890625</v>
      </c>
      <c r="FO6" s="224">
        <v>67.589996337890625</v>
      </c>
      <c r="FP6" s="224">
        <v>67.589996337890625</v>
      </c>
      <c r="FQ6" s="224">
        <v>67.589996337890625</v>
      </c>
      <c r="FR6" s="224">
        <v>67.589996337890625</v>
      </c>
      <c r="FS6" s="224">
        <v>67.589996337890625</v>
      </c>
      <c r="FT6" s="224">
        <v>64.80999755859375</v>
      </c>
      <c r="FU6" s="224">
        <v>64.80999755859375</v>
      </c>
      <c r="FV6" s="224">
        <v>64.80999755859375</v>
      </c>
      <c r="FW6" s="224">
        <v>64.80999755859375</v>
      </c>
      <c r="FX6" s="224">
        <v>64.80999755859375</v>
      </c>
      <c r="FY6" s="224">
        <v>64.80999755859375</v>
      </c>
      <c r="FZ6" s="224">
        <v>64.80999755859375</v>
      </c>
      <c r="GA6" s="224">
        <v>64.80999755859375</v>
      </c>
      <c r="GB6" s="224">
        <v>64.80999755859375</v>
      </c>
      <c r="GC6" s="224">
        <v>64.80999755859375</v>
      </c>
      <c r="GD6" s="224">
        <v>64.80999755859375</v>
      </c>
      <c r="GE6" s="224">
        <v>64.80999755859375</v>
      </c>
      <c r="GF6" s="224">
        <v>64.80999755859375</v>
      </c>
      <c r="GG6" s="224">
        <v>64.80999755859375</v>
      </c>
      <c r="GH6" s="224">
        <v>59.259998321533203</v>
      </c>
      <c r="GI6" s="224">
        <v>59.259998321533203</v>
      </c>
      <c r="GJ6" s="224">
        <v>59.259998321533203</v>
      </c>
      <c r="GK6" s="224">
        <v>59.259998321533203</v>
      </c>
      <c r="GL6" s="224">
        <v>59.259998321533203</v>
      </c>
      <c r="GM6" s="224">
        <v>59.259998321533203</v>
      </c>
      <c r="GN6" s="224">
        <v>59.259998321533203</v>
      </c>
      <c r="GO6" s="224">
        <v>59.259998321533203</v>
      </c>
      <c r="GP6" s="224">
        <v>59.259998321533203</v>
      </c>
      <c r="GQ6" s="224">
        <v>59.259998321533203</v>
      </c>
      <c r="GR6" s="224">
        <v>59.259998321533203</v>
      </c>
      <c r="GS6" s="224">
        <v>59.259998321533203</v>
      </c>
      <c r="GT6" s="224">
        <v>59.259998321533203</v>
      </c>
      <c r="GU6" s="224">
        <v>59.259998321533203</v>
      </c>
      <c r="GV6" s="224">
        <v>59.259998321533203</v>
      </c>
      <c r="GW6" s="224">
        <v>59.259998321533203</v>
      </c>
      <c r="GX6" s="224">
        <v>59.259998321533203</v>
      </c>
      <c r="GY6" s="224">
        <v>59.259998321533203</v>
      </c>
      <c r="GZ6" s="224">
        <v>59.259998321533203</v>
      </c>
      <c r="HA6" s="224">
        <v>59.259998321533203</v>
      </c>
      <c r="HB6" s="224">
        <v>59.259998321533203</v>
      </c>
      <c r="HC6" s="224">
        <v>59.259998321533203</v>
      </c>
      <c r="HD6" s="224">
        <v>59.259998321533203</v>
      </c>
      <c r="HE6" s="224">
        <v>59.259998321533203</v>
      </c>
      <c r="HF6" s="9">
        <f t="shared" si="8"/>
        <v>59.259998321533203</v>
      </c>
      <c r="HG6" s="9">
        <f t="shared" si="9"/>
        <v>59.259998321533203</v>
      </c>
      <c r="HH6" s="9">
        <f t="shared" si="10"/>
        <v>59.259998321533203</v>
      </c>
      <c r="HI6" s="9">
        <f t="shared" si="11"/>
        <v>59.259998321533203</v>
      </c>
      <c r="HJ6" s="9">
        <f t="shared" si="12"/>
        <v>59.259998321533203</v>
      </c>
      <c r="HK6" s="9">
        <f t="shared" si="13"/>
        <v>59.259998321533203</v>
      </c>
      <c r="HL6" s="9">
        <f t="shared" si="14"/>
        <v>59.259998321533203</v>
      </c>
      <c r="HM6" s="9">
        <f t="shared" si="15"/>
        <v>59.259998321533203</v>
      </c>
      <c r="HN6" s="9">
        <f t="shared" si="16"/>
        <v>59.259998321533203</v>
      </c>
      <c r="HO6" s="9">
        <f t="shared" si="17"/>
        <v>59.259998321533203</v>
      </c>
      <c r="HP6" s="9">
        <f t="shared" si="18"/>
        <v>59.259998321533203</v>
      </c>
      <c r="HQ6" s="180"/>
      <c r="HR6" s="226">
        <v>59.259998321533203</v>
      </c>
      <c r="HS6" s="226">
        <v>59.259998321533203</v>
      </c>
      <c r="HT6" s="226">
        <v>59.259998321533203</v>
      </c>
      <c r="HU6" s="226">
        <v>59.259998321533203</v>
      </c>
      <c r="HV6" s="226">
        <v>59.259998321533203</v>
      </c>
      <c r="HW6" s="226">
        <v>59.259998321533203</v>
      </c>
      <c r="HX6" s="226">
        <v>59.259998321533203</v>
      </c>
      <c r="HY6" s="226">
        <v>59.259998321533203</v>
      </c>
      <c r="HZ6" s="226">
        <v>59.259998321533203</v>
      </c>
      <c r="IA6" s="226"/>
      <c r="IB6" s="226"/>
      <c r="IC6" s="226"/>
      <c r="ID6" s="9"/>
      <c r="IE6" s="9"/>
      <c r="IF6" s="9"/>
      <c r="IG6" s="9"/>
      <c r="IH6" s="9"/>
      <c r="II6" s="9">
        <f t="shared" si="19"/>
        <v>47.556118522819723</v>
      </c>
      <c r="IJ6" s="9">
        <f t="shared" si="20"/>
        <v>66.755996704101563</v>
      </c>
      <c r="IK6" s="9">
        <f t="shared" si="21"/>
        <v>60.155159488801033</v>
      </c>
      <c r="IL6" s="9">
        <f t="shared" si="22"/>
        <v>59.259998321533203</v>
      </c>
      <c r="IM6" s="9">
        <f t="shared" si="23"/>
        <v>47.407998657226564</v>
      </c>
      <c r="IN6" s="9">
        <f t="shared" si="24"/>
        <v>33.185599060058593</v>
      </c>
      <c r="IO6" s="9">
        <f t="shared" si="25"/>
        <v>23.229919342041015</v>
      </c>
      <c r="IP6" s="9">
        <f t="shared" si="26"/>
        <v>16.260943539428709</v>
      </c>
      <c r="IQ6" s="9"/>
      <c r="IR6" s="9">
        <f t="shared" si="35"/>
        <v>45.336350643940769</v>
      </c>
      <c r="IS6" s="9">
        <f t="shared" si="27"/>
        <v>-37.205878874226414</v>
      </c>
      <c r="IT6" s="9"/>
      <c r="IU6" s="9"/>
      <c r="IV6" s="9"/>
      <c r="IW6" s="9"/>
      <c r="IX6" s="9"/>
      <c r="IY6" s="9"/>
      <c r="IZ6" s="9"/>
      <c r="JA6" s="9"/>
      <c r="JB6" s="9"/>
      <c r="JC6" s="9"/>
      <c r="JD6" s="9"/>
      <c r="JE6" s="9"/>
      <c r="JF6" s="9"/>
      <c r="JG6" s="9"/>
      <c r="JH6" s="9"/>
      <c r="JI6" s="9"/>
      <c r="JJ6" s="9"/>
      <c r="JK6" s="9"/>
      <c r="JL6" s="9"/>
      <c r="JM6" s="9"/>
      <c r="JN6" s="9"/>
      <c r="JO6" s="9"/>
      <c r="JP6" s="9"/>
      <c r="JQ6" s="9"/>
      <c r="JR6" s="9"/>
      <c r="JS6" s="9"/>
      <c r="JT6" s="9"/>
      <c r="JU6" s="9"/>
      <c r="JV6" s="9"/>
      <c r="JW6" s="9">
        <f t="shared" si="2"/>
        <v>59.259998321533203</v>
      </c>
      <c r="JX6" s="9">
        <f t="shared" si="3"/>
        <v>84.80999755859375</v>
      </c>
      <c r="JY6" s="19">
        <f t="shared" si="4"/>
        <v>182</v>
      </c>
      <c r="JZ6" s="19">
        <f t="shared" si="5"/>
        <v>36</v>
      </c>
      <c r="KA6" s="19">
        <f t="shared" si="28"/>
        <v>1</v>
      </c>
      <c r="KB6" s="19">
        <f t="shared" si="32"/>
        <v>36</v>
      </c>
      <c r="KD6" s="9">
        <f t="shared" si="6"/>
        <v>86.665000152587893</v>
      </c>
      <c r="KE6" s="9">
        <f t="shared" si="7"/>
        <v>70.40494858392394</v>
      </c>
      <c r="KG6" s="9">
        <f t="shared" si="29"/>
        <v>-16.260051568663954</v>
      </c>
      <c r="KH6" s="19">
        <f t="shared" si="30"/>
        <v>0.81238041262291028</v>
      </c>
      <c r="KI6" s="19">
        <f t="shared" si="31"/>
        <v>0.81238041262291028</v>
      </c>
    </row>
    <row r="7" spans="1:295">
      <c r="A7" s="222" t="s">
        <v>70</v>
      </c>
      <c r="B7" s="222" t="s">
        <v>71</v>
      </c>
      <c r="C7" s="224">
        <v>0</v>
      </c>
      <c r="D7" s="224">
        <v>0</v>
      </c>
      <c r="E7" s="224">
        <v>0</v>
      </c>
      <c r="F7" s="224">
        <v>0</v>
      </c>
      <c r="G7" s="224">
        <v>0</v>
      </c>
      <c r="H7" s="224">
        <v>0</v>
      </c>
      <c r="I7" s="224">
        <v>0</v>
      </c>
      <c r="J7" s="224">
        <v>0</v>
      </c>
      <c r="K7" s="224">
        <v>0</v>
      </c>
      <c r="L7" s="224">
        <v>0</v>
      </c>
      <c r="M7" s="224">
        <v>0</v>
      </c>
      <c r="N7" s="224">
        <v>0</v>
      </c>
      <c r="O7" s="224">
        <v>0</v>
      </c>
      <c r="P7" s="224">
        <v>0</v>
      </c>
      <c r="Q7" s="224">
        <v>0</v>
      </c>
      <c r="R7" s="224">
        <v>0</v>
      </c>
      <c r="S7" s="224">
        <v>0</v>
      </c>
      <c r="T7" s="224">
        <v>0</v>
      </c>
      <c r="U7" s="224">
        <v>0</v>
      </c>
      <c r="V7" s="224">
        <v>0</v>
      </c>
      <c r="W7" s="224">
        <v>0</v>
      </c>
      <c r="X7" s="224">
        <v>0</v>
      </c>
      <c r="Y7" s="224">
        <v>0</v>
      </c>
      <c r="Z7" s="224">
        <v>0</v>
      </c>
      <c r="AA7" s="224">
        <v>0</v>
      </c>
      <c r="AB7" s="224">
        <v>0</v>
      </c>
      <c r="AC7" s="224">
        <v>0</v>
      </c>
      <c r="AD7" s="224">
        <v>0</v>
      </c>
      <c r="AE7" s="224">
        <v>0</v>
      </c>
      <c r="AF7" s="224">
        <v>0</v>
      </c>
      <c r="AG7" s="224">
        <v>0</v>
      </c>
      <c r="AH7" s="224">
        <v>0</v>
      </c>
      <c r="AI7" s="224">
        <v>0</v>
      </c>
      <c r="AJ7" s="224">
        <v>0</v>
      </c>
      <c r="AK7" s="224">
        <v>0</v>
      </c>
      <c r="AL7" s="224">
        <v>0</v>
      </c>
      <c r="AM7" s="224">
        <v>0</v>
      </c>
      <c r="AN7" s="224">
        <v>0</v>
      </c>
      <c r="AO7" s="224">
        <v>0</v>
      </c>
      <c r="AP7" s="224">
        <v>0</v>
      </c>
      <c r="AQ7" s="224">
        <v>0</v>
      </c>
      <c r="AR7" s="224">
        <v>0</v>
      </c>
      <c r="AS7" s="224">
        <v>0</v>
      </c>
      <c r="AT7" s="224">
        <v>0</v>
      </c>
      <c r="AU7" s="224">
        <v>0</v>
      </c>
      <c r="AV7" s="224">
        <v>0</v>
      </c>
      <c r="AW7" s="224">
        <v>0</v>
      </c>
      <c r="AX7" s="224">
        <v>0</v>
      </c>
      <c r="AY7" s="224">
        <v>0</v>
      </c>
      <c r="AZ7" s="224">
        <v>0</v>
      </c>
      <c r="BA7" s="224">
        <v>0</v>
      </c>
      <c r="BB7" s="224">
        <v>0</v>
      </c>
      <c r="BC7" s="224">
        <v>0</v>
      </c>
      <c r="BD7" s="224">
        <v>0</v>
      </c>
      <c r="BE7" s="224">
        <v>0</v>
      </c>
      <c r="BF7" s="224">
        <v>0</v>
      </c>
      <c r="BG7" s="224">
        <v>0</v>
      </c>
      <c r="BH7" s="224">
        <v>0</v>
      </c>
      <c r="BI7" s="224">
        <v>0</v>
      </c>
      <c r="BJ7" s="224">
        <v>0</v>
      </c>
      <c r="BK7" s="224">
        <v>0</v>
      </c>
      <c r="BL7" s="224">
        <v>0</v>
      </c>
      <c r="BM7" s="224">
        <v>0</v>
      </c>
      <c r="BN7" s="224">
        <v>0</v>
      </c>
      <c r="BO7" s="224">
        <v>0</v>
      </c>
      <c r="BP7" s="224">
        <v>0</v>
      </c>
      <c r="BQ7" s="224">
        <v>0</v>
      </c>
      <c r="BR7" s="224">
        <v>0</v>
      </c>
      <c r="BS7" s="224">
        <v>0</v>
      </c>
      <c r="BT7" s="224">
        <v>0</v>
      </c>
      <c r="BU7" s="224">
        <v>0</v>
      </c>
      <c r="BV7" s="224">
        <v>0</v>
      </c>
      <c r="BW7" s="224">
        <v>9.2600002288818359</v>
      </c>
      <c r="BX7" s="224">
        <v>20.370000839233398</v>
      </c>
      <c r="BY7" s="224">
        <v>20.370000839233398</v>
      </c>
      <c r="BZ7" s="224">
        <v>31.479999542236328</v>
      </c>
      <c r="CA7" s="224">
        <v>31.479999542236328</v>
      </c>
      <c r="CB7" s="224">
        <v>31.479999542236328</v>
      </c>
      <c r="CC7" s="224">
        <v>31.479999542236328</v>
      </c>
      <c r="CD7" s="224">
        <v>31.479999542236328</v>
      </c>
      <c r="CE7" s="224">
        <v>31.479999542236328</v>
      </c>
      <c r="CF7" s="224">
        <v>31.479999542236328</v>
      </c>
      <c r="CG7" s="224">
        <v>31.479999542236328</v>
      </c>
      <c r="CH7" s="224">
        <v>31.479999542236328</v>
      </c>
      <c r="CI7" s="224">
        <v>48.150001525878906</v>
      </c>
      <c r="CJ7" s="224">
        <v>48.150001525878906</v>
      </c>
      <c r="CK7" s="224">
        <v>48.150001525878906</v>
      </c>
      <c r="CL7" s="224">
        <v>48.150001525878906</v>
      </c>
      <c r="CM7" s="224">
        <v>48.150001525878906</v>
      </c>
      <c r="CN7" s="224">
        <v>48.150001525878906</v>
      </c>
      <c r="CO7" s="224">
        <v>48.150001525878906</v>
      </c>
      <c r="CP7" s="224">
        <v>48.150001525878906</v>
      </c>
      <c r="CQ7" s="224">
        <v>48.150001525878906</v>
      </c>
      <c r="CR7" s="224">
        <v>48.150001525878906</v>
      </c>
      <c r="CS7" s="224">
        <v>48.150001525878906</v>
      </c>
      <c r="CT7" s="224">
        <v>48.150001525878906</v>
      </c>
      <c r="CU7" s="224">
        <v>48.150001525878906</v>
      </c>
      <c r="CV7" s="224">
        <v>48.150001525878906</v>
      </c>
      <c r="CW7" s="224">
        <v>56.479999542236328</v>
      </c>
      <c r="CX7" s="224">
        <v>56.479999542236328</v>
      </c>
      <c r="CY7" s="224">
        <v>56.479999542236328</v>
      </c>
      <c r="CZ7" s="224">
        <v>56.479999542236328</v>
      </c>
      <c r="DA7" s="224">
        <v>56.479999542236328</v>
      </c>
      <c r="DB7" s="224">
        <v>56.479999542236328</v>
      </c>
      <c r="DC7" s="224">
        <v>56.479999542236328</v>
      </c>
      <c r="DD7" s="224">
        <v>56.479999542236328</v>
      </c>
      <c r="DE7" s="224">
        <v>56.479999542236328</v>
      </c>
      <c r="DF7" s="224">
        <v>56.479999542236328</v>
      </c>
      <c r="DG7" s="224">
        <v>56.479999542236328</v>
      </c>
      <c r="DH7" s="224">
        <v>56.479999542236328</v>
      </c>
      <c r="DI7" s="224">
        <v>52.779998779296875</v>
      </c>
      <c r="DJ7" s="224">
        <v>52.779998779296875</v>
      </c>
      <c r="DK7" s="224">
        <v>52.779998779296875</v>
      </c>
      <c r="DL7" s="224">
        <v>52.779998779296875</v>
      </c>
      <c r="DM7" s="224">
        <v>52.779998779296875</v>
      </c>
      <c r="DN7" s="224">
        <v>52.779998779296875</v>
      </c>
      <c r="DO7" s="224">
        <v>52.779998779296875</v>
      </c>
      <c r="DP7" s="224">
        <v>52.779998779296875</v>
      </c>
      <c r="DQ7" s="224">
        <v>52.779998779296875</v>
      </c>
      <c r="DR7" s="224">
        <v>52.779998779296875</v>
      </c>
      <c r="DS7" s="224">
        <v>52.779998779296875</v>
      </c>
      <c r="DT7" s="224">
        <v>52.779998779296875</v>
      </c>
      <c r="DU7" s="224">
        <v>52.779998779296875</v>
      </c>
      <c r="DV7" s="224">
        <v>52.779998779296875</v>
      </c>
      <c r="DW7" s="224">
        <v>52.779998779296875</v>
      </c>
      <c r="DX7" s="224">
        <v>52.779998779296875</v>
      </c>
      <c r="DY7" s="224">
        <v>52.779998779296875</v>
      </c>
      <c r="DZ7" s="224">
        <v>52.779998779296875</v>
      </c>
      <c r="EA7" s="224">
        <v>52.779998779296875</v>
      </c>
      <c r="EB7" s="224">
        <v>52.779998779296875</v>
      </c>
      <c r="EC7" s="224">
        <v>52.779998779296875</v>
      </c>
      <c r="ED7" s="224">
        <v>50</v>
      </c>
      <c r="EE7" s="224">
        <v>50</v>
      </c>
      <c r="EF7" s="224">
        <v>50</v>
      </c>
      <c r="EG7" s="224">
        <v>50</v>
      </c>
      <c r="EH7" s="224">
        <v>50</v>
      </c>
      <c r="EI7" s="224">
        <v>50</v>
      </c>
      <c r="EJ7" s="224">
        <v>50</v>
      </c>
      <c r="EK7" s="224">
        <v>50</v>
      </c>
      <c r="EL7" s="224">
        <v>50</v>
      </c>
      <c r="EM7" s="224">
        <v>50</v>
      </c>
      <c r="EN7" s="224">
        <v>50</v>
      </c>
      <c r="EO7" s="224">
        <v>50</v>
      </c>
      <c r="EP7" s="224">
        <v>50</v>
      </c>
      <c r="EQ7" s="224">
        <v>50</v>
      </c>
      <c r="ER7" s="224">
        <v>50</v>
      </c>
      <c r="ES7" s="224">
        <v>50</v>
      </c>
      <c r="ET7" s="224">
        <v>50</v>
      </c>
      <c r="EU7" s="224">
        <v>50</v>
      </c>
      <c r="EV7" s="224">
        <v>50</v>
      </c>
      <c r="EW7" s="224">
        <v>50</v>
      </c>
      <c r="EX7" s="224">
        <v>50</v>
      </c>
      <c r="EY7" s="224">
        <v>50</v>
      </c>
      <c r="EZ7" s="224">
        <v>38.889999389648438</v>
      </c>
      <c r="FA7" s="224">
        <v>38.889999389648438</v>
      </c>
      <c r="FB7" s="224">
        <v>38.889999389648438</v>
      </c>
      <c r="FC7" s="224">
        <v>38.889999389648438</v>
      </c>
      <c r="FD7" s="224">
        <v>38.889999389648438</v>
      </c>
      <c r="FE7" s="224">
        <v>38.889999389648438</v>
      </c>
      <c r="FF7" s="224">
        <v>38.889999389648438</v>
      </c>
      <c r="FG7" s="224">
        <v>38.889999389648438</v>
      </c>
      <c r="FH7" s="224">
        <v>38.889999389648438</v>
      </c>
      <c r="FI7" s="224">
        <v>38.889999389648438</v>
      </c>
      <c r="FJ7" s="224">
        <v>38.889999389648438</v>
      </c>
      <c r="FK7" s="224">
        <v>38.889999389648438</v>
      </c>
      <c r="FL7" s="224">
        <v>38.889999389648438</v>
      </c>
      <c r="FM7" s="224">
        <v>38.889999389648438</v>
      </c>
      <c r="FN7" s="224">
        <v>38.889999389648438</v>
      </c>
      <c r="FO7" s="224">
        <v>38.889999389648438</v>
      </c>
      <c r="FP7" s="224">
        <v>38.889999389648438</v>
      </c>
      <c r="FQ7" s="224">
        <v>38.889999389648438</v>
      </c>
      <c r="FR7" s="224">
        <v>38.889999389648438</v>
      </c>
      <c r="FS7" s="224">
        <v>38.889999389648438</v>
      </c>
      <c r="FT7" s="224">
        <v>38.889999389648438</v>
      </c>
      <c r="FU7" s="224">
        <v>38.889999389648438</v>
      </c>
      <c r="FV7" s="224">
        <v>38.889999389648438</v>
      </c>
      <c r="FW7" s="224">
        <v>38.889999389648438</v>
      </c>
      <c r="FX7" s="224">
        <v>38.889999389648438</v>
      </c>
      <c r="FY7" s="224">
        <v>38.889999389648438</v>
      </c>
      <c r="FZ7" s="224">
        <v>38.889999389648438</v>
      </c>
      <c r="GA7" s="224">
        <v>38.889999389648438</v>
      </c>
      <c r="GB7" s="224">
        <v>38.889999389648438</v>
      </c>
      <c r="GC7" s="224">
        <v>27.780000686645508</v>
      </c>
      <c r="GD7" s="224">
        <v>27.780000686645508</v>
      </c>
      <c r="GE7" s="224">
        <v>27.780000686645508</v>
      </c>
      <c r="GF7" s="224">
        <v>27.780000686645508</v>
      </c>
      <c r="GG7" s="224">
        <v>27.780000686645508</v>
      </c>
      <c r="GH7" s="224">
        <v>27.780000686645508</v>
      </c>
      <c r="GI7" s="224">
        <v>41.669998168945313</v>
      </c>
      <c r="GJ7" s="224">
        <v>41.669998168945313</v>
      </c>
      <c r="GK7" s="224">
        <v>41.669998168945313</v>
      </c>
      <c r="GL7" s="224">
        <v>41.669998168945313</v>
      </c>
      <c r="GM7" s="224">
        <v>41.669998168945313</v>
      </c>
      <c r="GN7" s="224">
        <v>41.669998168945313</v>
      </c>
      <c r="GO7" s="224">
        <v>41.669998168945313</v>
      </c>
      <c r="GP7" s="224">
        <v>41.669998168945313</v>
      </c>
      <c r="GQ7" s="224">
        <v>41.669998168945313</v>
      </c>
      <c r="GR7" s="224">
        <v>41.669998168945313</v>
      </c>
      <c r="GS7" s="224">
        <v>41.669998168945313</v>
      </c>
      <c r="GT7" s="224">
        <v>41.669998168945313</v>
      </c>
      <c r="GU7" s="224">
        <v>41.669998168945313</v>
      </c>
      <c r="GV7" s="224">
        <v>41.669998168945313</v>
      </c>
      <c r="GW7" s="224">
        <v>41.669998168945313</v>
      </c>
      <c r="GX7" s="224">
        <v>47.220001220703125</v>
      </c>
      <c r="GY7" s="224">
        <v>47.220001220703125</v>
      </c>
      <c r="GZ7" s="224">
        <v>47.220001220703125</v>
      </c>
      <c r="HA7" s="224">
        <v>47.220001220703125</v>
      </c>
      <c r="HB7" s="224">
        <v>47.220001220703125</v>
      </c>
      <c r="HC7" s="224">
        <v>47.220001220703125</v>
      </c>
      <c r="HD7" s="224">
        <v>47.220001220703125</v>
      </c>
      <c r="HE7" s="224">
        <v>47.220001220703125</v>
      </c>
      <c r="HF7" s="9">
        <f t="shared" si="8"/>
        <v>47.220001220703125</v>
      </c>
      <c r="HG7" s="9">
        <f t="shared" si="9"/>
        <v>47.220001220703125</v>
      </c>
      <c r="HH7" s="9">
        <f t="shared" si="10"/>
        <v>47.220001220703125</v>
      </c>
      <c r="HI7" s="9">
        <f t="shared" si="11"/>
        <v>47.220001220703125</v>
      </c>
      <c r="HJ7" s="9">
        <f t="shared" si="12"/>
        <v>47.220001220703125</v>
      </c>
      <c r="HK7" s="9">
        <f t="shared" si="13"/>
        <v>47.220001220703125</v>
      </c>
      <c r="HL7" s="9">
        <f t="shared" si="14"/>
        <v>47.220001220703125</v>
      </c>
      <c r="HM7" s="9">
        <f t="shared" si="15"/>
        <v>47.220001220703125</v>
      </c>
      <c r="HN7" s="9">
        <f t="shared" si="16"/>
        <v>47.220001220703125</v>
      </c>
      <c r="HO7" s="9">
        <f t="shared" si="17"/>
        <v>47.220001220703125</v>
      </c>
      <c r="HP7" s="9">
        <f t="shared" si="18"/>
        <v>47.220001220703125</v>
      </c>
      <c r="HQ7" s="180"/>
      <c r="HR7" s="226">
        <v>47.220001220703125</v>
      </c>
      <c r="HS7" s="226">
        <v>47.220001220703125</v>
      </c>
      <c r="HT7" s="226">
        <v>47.220001220703125</v>
      </c>
      <c r="HU7" s="226">
        <v>47.220001220703125</v>
      </c>
      <c r="HV7" s="226">
        <v>47.220001220703125</v>
      </c>
      <c r="HW7" s="226">
        <v>47.220001220703125</v>
      </c>
      <c r="HX7" s="226">
        <v>47.220001220703125</v>
      </c>
      <c r="HY7" s="226">
        <v>47.220001220703125</v>
      </c>
      <c r="HZ7" s="226"/>
      <c r="IA7" s="226"/>
      <c r="IB7" s="226"/>
      <c r="IC7" s="226"/>
      <c r="ID7" s="9"/>
      <c r="IE7" s="9"/>
      <c r="IF7" s="9"/>
      <c r="IG7" s="9"/>
      <c r="IH7" s="9"/>
      <c r="II7" s="9">
        <f t="shared" si="19"/>
        <v>25.286578868564806</v>
      </c>
      <c r="IJ7" s="9">
        <f t="shared" si="20"/>
        <v>39.260332743326821</v>
      </c>
      <c r="IK7" s="9">
        <f t="shared" si="21"/>
        <v>40.771935124551099</v>
      </c>
      <c r="IL7" s="9">
        <f t="shared" si="22"/>
        <v>47.220001220703125</v>
      </c>
      <c r="IM7" s="9">
        <f t="shared" si="23"/>
        <v>37.7760009765625</v>
      </c>
      <c r="IN7" s="9">
        <f t="shared" si="24"/>
        <v>26.443200683593748</v>
      </c>
      <c r="IO7" s="9">
        <f t="shared" si="25"/>
        <v>18.510240478515623</v>
      </c>
      <c r="IP7" s="9">
        <f t="shared" si="26"/>
        <v>12.957168334960935</v>
      </c>
      <c r="IQ7" s="9"/>
      <c r="IR7" s="9">
        <f t="shared" si="35"/>
        <v>29.114314492086489</v>
      </c>
      <c r="IS7" s="9">
        <f t="shared" si="27"/>
        <v>-22.635730324606023</v>
      </c>
      <c r="IT7" s="9"/>
      <c r="IU7" s="9"/>
      <c r="IV7" s="9"/>
      <c r="IW7" s="9"/>
      <c r="IX7" s="9"/>
      <c r="IY7" s="9"/>
      <c r="IZ7" s="9"/>
      <c r="JA7" s="9"/>
      <c r="JB7" s="9"/>
      <c r="JC7" s="9"/>
      <c r="JD7" s="9"/>
      <c r="JE7" s="9"/>
      <c r="JF7" s="9"/>
      <c r="JG7" s="9"/>
      <c r="JH7" s="9"/>
      <c r="JI7" s="9"/>
      <c r="JJ7" s="9"/>
      <c r="JK7" s="9"/>
      <c r="JL7" s="9"/>
      <c r="JM7" s="9"/>
      <c r="JN7" s="9"/>
      <c r="JO7" s="9"/>
      <c r="JP7" s="9"/>
      <c r="JQ7" s="9"/>
      <c r="JR7" s="9"/>
      <c r="JS7" s="9"/>
      <c r="JT7" s="9"/>
      <c r="JU7" s="9"/>
      <c r="JV7" s="9"/>
      <c r="JW7" s="9">
        <f t="shared" si="2"/>
        <v>47.220001220703125</v>
      </c>
      <c r="JX7" s="9">
        <f t="shared" si="3"/>
        <v>51.479999542236328</v>
      </c>
      <c r="JY7" s="19">
        <f t="shared" si="4"/>
        <v>154</v>
      </c>
      <c r="JZ7" s="19">
        <f t="shared" si="5"/>
        <v>33</v>
      </c>
      <c r="KA7" s="19">
        <f t="shared" si="28"/>
        <v>1</v>
      </c>
      <c r="KB7" s="19">
        <f t="shared" si="32"/>
        <v>33</v>
      </c>
      <c r="KD7" s="9">
        <f t="shared" si="6"/>
        <v>53.179666392008464</v>
      </c>
      <c r="KE7" s="9">
        <f t="shared" si="7"/>
        <v>44.005148217229561</v>
      </c>
      <c r="KG7" s="9">
        <f t="shared" si="29"/>
        <v>-9.1745181747789033</v>
      </c>
      <c r="KH7" s="19">
        <f t="shared" si="30"/>
        <v>0.82748071213629126</v>
      </c>
      <c r="KI7" s="19">
        <f t="shared" si="31"/>
        <v>0.82748071213629126</v>
      </c>
    </row>
    <row r="8" spans="1:295">
      <c r="A8" s="222" t="s">
        <v>475</v>
      </c>
      <c r="B8" s="222" t="s">
        <v>476</v>
      </c>
      <c r="C8" s="224">
        <v>0</v>
      </c>
      <c r="D8" s="224">
        <v>0</v>
      </c>
      <c r="E8" s="224">
        <v>0</v>
      </c>
      <c r="F8" s="224">
        <v>0</v>
      </c>
      <c r="G8" s="224">
        <v>0</v>
      </c>
      <c r="H8" s="224">
        <v>0</v>
      </c>
      <c r="I8" s="224">
        <v>0</v>
      </c>
      <c r="J8" s="224">
        <v>0</v>
      </c>
      <c r="K8" s="224">
        <v>0</v>
      </c>
      <c r="L8" s="224">
        <v>0</v>
      </c>
      <c r="M8" s="224">
        <v>0</v>
      </c>
      <c r="N8" s="224">
        <v>0</v>
      </c>
      <c r="O8" s="224">
        <v>0</v>
      </c>
      <c r="P8" s="224">
        <v>0</v>
      </c>
      <c r="Q8" s="224">
        <v>0</v>
      </c>
      <c r="R8" s="224">
        <v>0</v>
      </c>
      <c r="S8" s="224">
        <v>0</v>
      </c>
      <c r="T8" s="224">
        <v>0</v>
      </c>
      <c r="U8" s="224">
        <v>0</v>
      </c>
      <c r="V8" s="224">
        <v>0</v>
      </c>
      <c r="W8" s="224">
        <v>0</v>
      </c>
      <c r="X8" s="224">
        <v>0</v>
      </c>
      <c r="Y8" s="224">
        <v>2.7799999713897705</v>
      </c>
      <c r="Z8" s="224">
        <v>2.7799999713897705</v>
      </c>
      <c r="AA8" s="224">
        <v>2.7799999713897705</v>
      </c>
      <c r="AB8" s="224">
        <v>2.7799999713897705</v>
      </c>
      <c r="AC8" s="224">
        <v>2.7799999713897705</v>
      </c>
      <c r="AD8" s="224">
        <v>2.7799999713897705</v>
      </c>
      <c r="AE8" s="224">
        <v>2.7799999713897705</v>
      </c>
      <c r="AF8" s="224">
        <v>2.7799999713897705</v>
      </c>
      <c r="AG8" s="224">
        <v>2.7799999713897705</v>
      </c>
      <c r="AH8" s="224">
        <v>2.7799999713897705</v>
      </c>
      <c r="AI8" s="224">
        <v>2.7799999713897705</v>
      </c>
      <c r="AJ8" s="224">
        <v>2.7799999713897705</v>
      </c>
      <c r="AK8" s="224">
        <v>2.7799999713897705</v>
      </c>
      <c r="AL8" s="224">
        <v>2.7799999713897705</v>
      </c>
      <c r="AM8" s="224">
        <v>2.7799999713897705</v>
      </c>
      <c r="AN8" s="224">
        <v>2.7799999713897705</v>
      </c>
      <c r="AO8" s="224">
        <v>2.7799999713897705</v>
      </c>
      <c r="AP8" s="224">
        <v>2.7799999713897705</v>
      </c>
      <c r="AQ8" s="224">
        <v>2.7799999713897705</v>
      </c>
      <c r="AR8" s="224">
        <v>2.7799999713897705</v>
      </c>
      <c r="AS8" s="224">
        <v>2.7799999713897705</v>
      </c>
      <c r="AT8" s="224">
        <v>2.7799999713897705</v>
      </c>
      <c r="AU8" s="224">
        <v>2.7799999713897705</v>
      </c>
      <c r="AV8" s="224">
        <v>2.7799999713897705</v>
      </c>
      <c r="AW8" s="224">
        <v>2.7799999713897705</v>
      </c>
      <c r="AX8" s="224">
        <v>2.7799999713897705</v>
      </c>
      <c r="AY8" s="224">
        <v>2.7799999713897705</v>
      </c>
      <c r="AZ8" s="224">
        <v>2.7799999713897705</v>
      </c>
      <c r="BA8" s="224">
        <v>2.7799999713897705</v>
      </c>
      <c r="BB8" s="224">
        <v>2.7799999713897705</v>
      </c>
      <c r="BC8" s="224">
        <v>2.7799999713897705</v>
      </c>
      <c r="BD8" s="224">
        <v>2.7799999713897705</v>
      </c>
      <c r="BE8" s="224">
        <v>8.3299999237060547</v>
      </c>
      <c r="BF8" s="224">
        <v>8.3299999237060547</v>
      </c>
      <c r="BG8" s="224">
        <v>8.3299999237060547</v>
      </c>
      <c r="BH8" s="224">
        <v>8.3299999237060547</v>
      </c>
      <c r="BI8" s="224">
        <v>8.3299999237060547</v>
      </c>
      <c r="BJ8" s="224">
        <v>8.3299999237060547</v>
      </c>
      <c r="BK8" s="224">
        <v>15.739999771118164</v>
      </c>
      <c r="BL8" s="224">
        <v>15.739999771118164</v>
      </c>
      <c r="BM8" s="224">
        <v>15.739999771118164</v>
      </c>
      <c r="BN8" s="224">
        <v>15.739999771118164</v>
      </c>
      <c r="BO8" s="224">
        <v>15.739999771118164</v>
      </c>
      <c r="BP8" s="224">
        <v>15.739999771118164</v>
      </c>
      <c r="BQ8" s="224">
        <v>15.739999771118164</v>
      </c>
      <c r="BR8" s="224">
        <v>21.299999237060547</v>
      </c>
      <c r="BS8" s="224">
        <v>21.299999237060547</v>
      </c>
      <c r="BT8" s="224">
        <v>21.299999237060547</v>
      </c>
      <c r="BU8" s="224">
        <v>32.409999847412109</v>
      </c>
      <c r="BV8" s="224">
        <v>32.409999847412109</v>
      </c>
      <c r="BW8" s="224">
        <v>34.259998321533203</v>
      </c>
      <c r="BX8" s="224">
        <v>34.259998321533203</v>
      </c>
      <c r="BY8" s="224">
        <v>34.259998321533203</v>
      </c>
      <c r="BZ8" s="224">
        <v>45.369998931884766</v>
      </c>
      <c r="CA8" s="224">
        <v>45.369998931884766</v>
      </c>
      <c r="CB8" s="224">
        <v>45.369998931884766</v>
      </c>
      <c r="CC8" s="224">
        <v>45.369998931884766</v>
      </c>
      <c r="CD8" s="224">
        <v>45.369998931884766</v>
      </c>
      <c r="CE8" s="224">
        <v>45.369998931884766</v>
      </c>
      <c r="CF8" s="224">
        <v>45.369998931884766</v>
      </c>
      <c r="CG8" s="224">
        <v>62.040000915527344</v>
      </c>
      <c r="CH8" s="224">
        <v>62.040000915527344</v>
      </c>
      <c r="CI8" s="224">
        <v>70.370002746582031</v>
      </c>
      <c r="CJ8" s="224">
        <v>73.150001525878906</v>
      </c>
      <c r="CK8" s="224">
        <v>84.260002136230469</v>
      </c>
      <c r="CL8" s="224">
        <v>84.260002136230469</v>
      </c>
      <c r="CM8" s="224">
        <v>84.260002136230469</v>
      </c>
      <c r="CN8" s="224">
        <v>84.260002136230469</v>
      </c>
      <c r="CO8" s="224">
        <v>84.260002136230469</v>
      </c>
      <c r="CP8" s="224">
        <v>84.260002136230469</v>
      </c>
      <c r="CQ8" s="224">
        <v>84.260002136230469</v>
      </c>
      <c r="CR8" s="224">
        <v>84.260002136230469</v>
      </c>
      <c r="CS8" s="224">
        <v>89.80999755859375</v>
      </c>
      <c r="CT8" s="224">
        <v>89.80999755859375</v>
      </c>
      <c r="CU8" s="224">
        <v>89.80999755859375</v>
      </c>
      <c r="CV8" s="224">
        <v>89.80999755859375</v>
      </c>
      <c r="CW8" s="224">
        <v>89.80999755859375</v>
      </c>
      <c r="CX8" s="224">
        <v>89.80999755859375</v>
      </c>
      <c r="CY8" s="224">
        <v>89.80999755859375</v>
      </c>
      <c r="CZ8" s="224">
        <v>89.80999755859375</v>
      </c>
      <c r="DA8" s="224">
        <v>89.80999755859375</v>
      </c>
      <c r="DB8" s="224">
        <v>89.80999755859375</v>
      </c>
      <c r="DC8" s="224">
        <v>89.80999755859375</v>
      </c>
      <c r="DD8" s="224">
        <v>89.80999755859375</v>
      </c>
      <c r="DE8" s="224">
        <v>89.80999755859375</v>
      </c>
      <c r="DF8" s="224">
        <v>87.040000915527344</v>
      </c>
      <c r="DG8" s="224">
        <v>87.040000915527344</v>
      </c>
      <c r="DH8" s="224">
        <v>87.040000915527344</v>
      </c>
      <c r="DI8" s="224">
        <v>87.040000915527344</v>
      </c>
      <c r="DJ8" s="224">
        <v>87.040000915527344</v>
      </c>
      <c r="DK8" s="224">
        <v>87.040000915527344</v>
      </c>
      <c r="DL8" s="224">
        <v>87.040000915527344</v>
      </c>
      <c r="DM8" s="224">
        <v>87.040000915527344</v>
      </c>
      <c r="DN8" s="224">
        <v>87.040000915527344</v>
      </c>
      <c r="DO8" s="224">
        <v>87.040000915527344</v>
      </c>
      <c r="DP8" s="224">
        <v>87.040000915527344</v>
      </c>
      <c r="DQ8" s="224">
        <v>87.040000915527344</v>
      </c>
      <c r="DR8" s="224">
        <v>81.480003356933594</v>
      </c>
      <c r="DS8" s="224">
        <v>81.480003356933594</v>
      </c>
      <c r="DT8" s="224">
        <v>81.480003356933594</v>
      </c>
      <c r="DU8" s="224">
        <v>81.480003356933594</v>
      </c>
      <c r="DV8" s="224">
        <v>81.480003356933594</v>
      </c>
      <c r="DW8" s="224">
        <v>81.480003356933594</v>
      </c>
      <c r="DX8" s="224">
        <v>81.480003356933594</v>
      </c>
      <c r="DY8" s="224">
        <v>81.480003356933594</v>
      </c>
      <c r="DZ8" s="224">
        <v>81.480003356933594</v>
      </c>
      <c r="EA8" s="224">
        <v>81.480003356933594</v>
      </c>
      <c r="EB8" s="224">
        <v>81.480003356933594</v>
      </c>
      <c r="EC8" s="224">
        <v>81.480003356933594</v>
      </c>
      <c r="ED8" s="224">
        <v>81.480003356933594</v>
      </c>
      <c r="EE8" s="224">
        <v>81.480003356933594</v>
      </c>
      <c r="EF8" s="224">
        <v>81.480003356933594</v>
      </c>
      <c r="EG8" s="224">
        <v>79.629997253417969</v>
      </c>
      <c r="EH8" s="224">
        <v>74.069999694824219</v>
      </c>
      <c r="EI8" s="224">
        <v>74.069999694824219</v>
      </c>
      <c r="EJ8" s="224">
        <v>74.069999694824219</v>
      </c>
      <c r="EK8" s="224">
        <v>72.220001220703125</v>
      </c>
      <c r="EL8" s="224">
        <v>72.220001220703125</v>
      </c>
      <c r="EM8" s="224">
        <v>72.220001220703125</v>
      </c>
      <c r="EN8" s="224">
        <v>72.220001220703125</v>
      </c>
      <c r="EO8" s="224">
        <v>72.220001220703125</v>
      </c>
      <c r="EP8" s="224">
        <v>72.220001220703125</v>
      </c>
      <c r="EQ8" s="224">
        <v>72.220001220703125</v>
      </c>
      <c r="ER8" s="224">
        <v>72.220001220703125</v>
      </c>
      <c r="ES8" s="224">
        <v>72.220001220703125</v>
      </c>
      <c r="ET8" s="224">
        <v>72.220001220703125</v>
      </c>
      <c r="EU8" s="224">
        <v>72.220001220703125</v>
      </c>
      <c r="EV8" s="224">
        <v>72.220001220703125</v>
      </c>
      <c r="EW8" s="224">
        <v>72.220001220703125</v>
      </c>
      <c r="EX8" s="224">
        <v>72.220001220703125</v>
      </c>
      <c r="EY8" s="224">
        <v>72.220001220703125</v>
      </c>
      <c r="EZ8" s="224">
        <v>69.44000244140625</v>
      </c>
      <c r="FA8" s="224">
        <v>69.44000244140625</v>
      </c>
      <c r="FB8" s="224">
        <v>69.44000244140625</v>
      </c>
      <c r="FC8" s="224">
        <v>69.44000244140625</v>
      </c>
      <c r="FD8" s="224">
        <v>69.44000244140625</v>
      </c>
      <c r="FE8" s="224">
        <v>69.44000244140625</v>
      </c>
      <c r="FF8" s="224">
        <v>69.44000244140625</v>
      </c>
      <c r="FG8" s="224">
        <v>69.44000244140625</v>
      </c>
      <c r="FH8" s="224">
        <v>69.44000244140625</v>
      </c>
      <c r="FI8" s="224">
        <v>69.44000244140625</v>
      </c>
      <c r="FJ8" s="224">
        <v>69.44000244140625</v>
      </c>
      <c r="FK8" s="224">
        <v>69.44000244140625</v>
      </c>
      <c r="FL8" s="224">
        <v>69.44000244140625</v>
      </c>
      <c r="FM8" s="224">
        <v>69.44000244140625</v>
      </c>
      <c r="FN8" s="224">
        <v>69.44000244140625</v>
      </c>
      <c r="FO8" s="224">
        <v>69.44000244140625</v>
      </c>
      <c r="FP8" s="224">
        <v>69.44000244140625</v>
      </c>
      <c r="FQ8" s="224">
        <v>69.44000244140625</v>
      </c>
      <c r="FR8" s="224">
        <v>69.44000244140625</v>
      </c>
      <c r="FS8" s="224">
        <v>69.44000244140625</v>
      </c>
      <c r="FT8" s="224">
        <v>69.44000244140625</v>
      </c>
      <c r="FU8" s="224">
        <v>69.44000244140625</v>
      </c>
      <c r="FV8" s="224">
        <v>69.44000244140625</v>
      </c>
      <c r="FW8" s="224">
        <v>69.44000244140625</v>
      </c>
      <c r="FX8" s="224">
        <v>69.44000244140625</v>
      </c>
      <c r="FY8" s="224">
        <v>69.44000244140625</v>
      </c>
      <c r="FZ8" s="224">
        <v>69.44000244140625</v>
      </c>
      <c r="GA8" s="224">
        <v>69.44000244140625</v>
      </c>
      <c r="GB8" s="224">
        <v>69.44000244140625</v>
      </c>
      <c r="GC8" s="224">
        <v>69.44000244140625</v>
      </c>
      <c r="GD8" s="224">
        <v>69.44000244140625</v>
      </c>
      <c r="GE8" s="224">
        <v>55.560001373291016</v>
      </c>
      <c r="GF8" s="224">
        <v>55.560001373291016</v>
      </c>
      <c r="GG8" s="224">
        <v>50</v>
      </c>
      <c r="GH8" s="224">
        <v>50</v>
      </c>
      <c r="GI8" s="224">
        <v>50</v>
      </c>
      <c r="GJ8" s="224">
        <v>50</v>
      </c>
      <c r="GK8" s="224">
        <v>50</v>
      </c>
      <c r="GL8" s="224">
        <v>50</v>
      </c>
      <c r="GM8" s="224">
        <v>50</v>
      </c>
      <c r="GN8" s="224">
        <v>50</v>
      </c>
      <c r="GO8" s="224">
        <v>50</v>
      </c>
      <c r="GP8" s="224">
        <v>50</v>
      </c>
      <c r="GQ8" s="224">
        <v>50</v>
      </c>
      <c r="GR8" s="224">
        <v>50</v>
      </c>
      <c r="GS8" s="224">
        <v>50</v>
      </c>
      <c r="GT8" s="224">
        <v>50</v>
      </c>
      <c r="GU8" s="224">
        <v>50</v>
      </c>
      <c r="GV8" s="224">
        <v>50</v>
      </c>
      <c r="GW8" s="224">
        <v>50</v>
      </c>
      <c r="GX8" s="224">
        <v>50</v>
      </c>
      <c r="GY8" s="224">
        <v>50</v>
      </c>
      <c r="GZ8" s="224">
        <v>50</v>
      </c>
      <c r="HA8" s="224">
        <v>50</v>
      </c>
      <c r="HB8" s="224">
        <v>50</v>
      </c>
      <c r="HC8" s="224">
        <v>50</v>
      </c>
      <c r="HD8" s="224">
        <v>50</v>
      </c>
      <c r="HE8" s="224">
        <v>50</v>
      </c>
      <c r="HF8" s="9">
        <f t="shared" si="8"/>
        <v>50</v>
      </c>
      <c r="HG8" s="9">
        <f t="shared" si="9"/>
        <v>50</v>
      </c>
      <c r="HH8" s="9">
        <f t="shared" si="10"/>
        <v>50</v>
      </c>
      <c r="HI8" s="9">
        <f t="shared" si="11"/>
        <v>50</v>
      </c>
      <c r="HJ8" s="9">
        <f t="shared" si="12"/>
        <v>50</v>
      </c>
      <c r="HK8" s="9">
        <f t="shared" si="13"/>
        <v>50</v>
      </c>
      <c r="HL8" s="9">
        <f t="shared" si="14"/>
        <v>50</v>
      </c>
      <c r="HM8" s="9">
        <f t="shared" si="15"/>
        <v>50</v>
      </c>
      <c r="HN8" s="9">
        <f t="shared" si="16"/>
        <v>50</v>
      </c>
      <c r="HO8" s="9">
        <f t="shared" si="17"/>
        <v>50</v>
      </c>
      <c r="HP8" s="9">
        <f t="shared" si="18"/>
        <v>50</v>
      </c>
      <c r="HQ8" s="180"/>
      <c r="HR8" s="226">
        <v>50</v>
      </c>
      <c r="HS8" s="226"/>
      <c r="HT8" s="226"/>
      <c r="HU8" s="226"/>
      <c r="HV8" s="226"/>
      <c r="HW8" s="226"/>
      <c r="HX8" s="226"/>
      <c r="HY8" s="226"/>
      <c r="HZ8" s="226"/>
      <c r="IA8" s="226"/>
      <c r="IB8" s="226"/>
      <c r="IC8" s="226"/>
      <c r="ID8" s="9"/>
      <c r="IE8" s="9"/>
      <c r="IF8" s="9"/>
      <c r="IG8" s="9"/>
      <c r="IH8" s="9"/>
      <c r="II8" s="9">
        <f t="shared" si="19"/>
        <v>42.677763474614999</v>
      </c>
      <c r="IJ8" s="9">
        <f t="shared" si="20"/>
        <v>69.532669067382813</v>
      </c>
      <c r="IK8" s="9">
        <f t="shared" si="21"/>
        <v>51.612903471915949</v>
      </c>
      <c r="IL8" s="9">
        <f t="shared" si="22"/>
        <v>50</v>
      </c>
      <c r="IM8" s="9">
        <f t="shared" si="23"/>
        <v>40</v>
      </c>
      <c r="IN8" s="9">
        <f t="shared" si="24"/>
        <v>28</v>
      </c>
      <c r="IO8" s="9">
        <f t="shared" si="25"/>
        <v>19.599999999999998</v>
      </c>
      <c r="IP8" s="9">
        <f t="shared" si="26"/>
        <v>13.719999999999997</v>
      </c>
      <c r="IQ8" s="9"/>
      <c r="IR8" s="9">
        <f t="shared" si="35"/>
        <v>40.487865826031154</v>
      </c>
      <c r="IS8" s="9">
        <f t="shared" si="27"/>
        <v>-33.627865826031154</v>
      </c>
      <c r="IT8" s="9"/>
      <c r="IU8" s="9"/>
      <c r="IV8" s="9"/>
      <c r="IW8" s="9"/>
      <c r="IX8" s="9"/>
      <c r="IY8" s="9"/>
      <c r="IZ8" s="9"/>
      <c r="JA8" s="9"/>
      <c r="JB8" s="9"/>
      <c r="JC8" s="9"/>
      <c r="JD8" s="9"/>
      <c r="JE8" s="9"/>
      <c r="JF8" s="9"/>
      <c r="JG8" s="9"/>
      <c r="JH8" s="9"/>
      <c r="JI8" s="9"/>
      <c r="JJ8" s="9"/>
      <c r="JK8" s="9"/>
      <c r="JL8" s="9"/>
      <c r="JM8" s="9"/>
      <c r="JN8" s="9"/>
      <c r="JO8" s="9"/>
      <c r="JP8" s="9"/>
      <c r="JQ8" s="9"/>
      <c r="JR8" s="9"/>
      <c r="JS8" s="9"/>
      <c r="JT8" s="9"/>
      <c r="JU8" s="9"/>
      <c r="JV8" s="9"/>
      <c r="JW8" s="9">
        <f t="shared" si="2"/>
        <v>50</v>
      </c>
      <c r="JX8" s="9">
        <f t="shared" si="3"/>
        <v>84.80999755859375</v>
      </c>
      <c r="JY8" s="19">
        <f t="shared" si="4"/>
        <v>201</v>
      </c>
      <c r="JZ8" s="19">
        <f t="shared" si="5"/>
        <v>25</v>
      </c>
      <c r="KA8" s="19">
        <f t="shared" si="28"/>
        <v>1</v>
      </c>
      <c r="KB8" s="19">
        <f t="shared" si="32"/>
        <v>25</v>
      </c>
      <c r="KD8" s="9">
        <f t="shared" si="6"/>
        <v>87.591666412353518</v>
      </c>
      <c r="KE8" s="9">
        <f t="shared" si="7"/>
        <v>64.437031056621294</v>
      </c>
      <c r="KG8" s="9">
        <f t="shared" si="29"/>
        <v>-23.154635355732225</v>
      </c>
      <c r="KH8" s="19">
        <f t="shared" si="30"/>
        <v>0.73565253061030245</v>
      </c>
      <c r="KI8" s="19">
        <f t="shared" si="31"/>
        <v>0.73565253061030245</v>
      </c>
    </row>
    <row r="9" spans="1:295">
      <c r="A9" s="222" t="s">
        <v>80</v>
      </c>
      <c r="B9" s="222" t="s">
        <v>81</v>
      </c>
      <c r="C9" s="224">
        <v>0</v>
      </c>
      <c r="D9" s="224">
        <v>0</v>
      </c>
      <c r="E9" s="224">
        <v>0</v>
      </c>
      <c r="F9" s="224">
        <v>0</v>
      </c>
      <c r="G9" s="224">
        <v>0</v>
      </c>
      <c r="H9" s="224">
        <v>0</v>
      </c>
      <c r="I9" s="224">
        <v>0</v>
      </c>
      <c r="J9" s="224">
        <v>0</v>
      </c>
      <c r="K9" s="224">
        <v>0</v>
      </c>
      <c r="L9" s="224">
        <v>0</v>
      </c>
      <c r="M9" s="224">
        <v>0</v>
      </c>
      <c r="N9" s="224">
        <v>0</v>
      </c>
      <c r="O9" s="224">
        <v>0</v>
      </c>
      <c r="P9" s="224">
        <v>0</v>
      </c>
      <c r="Q9" s="224">
        <v>0</v>
      </c>
      <c r="R9" s="224">
        <v>0</v>
      </c>
      <c r="S9" s="224">
        <v>0</v>
      </c>
      <c r="T9" s="224">
        <v>0</v>
      </c>
      <c r="U9" s="224">
        <v>0</v>
      </c>
      <c r="V9" s="224">
        <v>0</v>
      </c>
      <c r="W9" s="224">
        <v>0</v>
      </c>
      <c r="X9" s="224">
        <v>0</v>
      </c>
      <c r="Y9" s="224">
        <v>11.109999656677246</v>
      </c>
      <c r="Z9" s="224">
        <v>11.109999656677246</v>
      </c>
      <c r="AA9" s="224">
        <v>11.109999656677246</v>
      </c>
      <c r="AB9" s="224">
        <v>11.109999656677246</v>
      </c>
      <c r="AC9" s="224">
        <v>11.109999656677246</v>
      </c>
      <c r="AD9" s="224">
        <v>11.109999656677246</v>
      </c>
      <c r="AE9" s="224">
        <v>11.109999656677246</v>
      </c>
      <c r="AF9" s="224">
        <v>11.109999656677246</v>
      </c>
      <c r="AG9" s="224">
        <v>11.109999656677246</v>
      </c>
      <c r="AH9" s="224">
        <v>11.109999656677246</v>
      </c>
      <c r="AI9" s="224">
        <v>11.109999656677246</v>
      </c>
      <c r="AJ9" s="224">
        <v>11.109999656677246</v>
      </c>
      <c r="AK9" s="224">
        <v>11.109999656677246</v>
      </c>
      <c r="AL9" s="224">
        <v>11.109999656677246</v>
      </c>
      <c r="AM9" s="224">
        <v>11.109999656677246</v>
      </c>
      <c r="AN9" s="224">
        <v>11.109999656677246</v>
      </c>
      <c r="AO9" s="224">
        <v>11.109999656677246</v>
      </c>
      <c r="AP9" s="224">
        <v>11.109999656677246</v>
      </c>
      <c r="AQ9" s="224">
        <v>11.109999656677246</v>
      </c>
      <c r="AR9" s="224">
        <v>11.109999656677246</v>
      </c>
      <c r="AS9" s="224">
        <v>11.109999656677246</v>
      </c>
      <c r="AT9" s="224">
        <v>11.109999656677246</v>
      </c>
      <c r="AU9" s="224">
        <v>11.109999656677246</v>
      </c>
      <c r="AV9" s="224">
        <v>11.109999656677246</v>
      </c>
      <c r="AW9" s="224">
        <v>11.109999656677246</v>
      </c>
      <c r="AX9" s="224">
        <v>11.109999656677246</v>
      </c>
      <c r="AY9" s="224">
        <v>11.109999656677246</v>
      </c>
      <c r="AZ9" s="224">
        <v>11.109999656677246</v>
      </c>
      <c r="BA9" s="224">
        <v>11.109999656677246</v>
      </c>
      <c r="BB9" s="224">
        <v>11.109999656677246</v>
      </c>
      <c r="BC9" s="224">
        <v>11.109999656677246</v>
      </c>
      <c r="BD9" s="224">
        <v>11.109999656677246</v>
      </c>
      <c r="BE9" s="224">
        <v>11.109999656677246</v>
      </c>
      <c r="BF9" s="224">
        <v>11.109999656677246</v>
      </c>
      <c r="BG9" s="224">
        <v>11.109999656677246</v>
      </c>
      <c r="BH9" s="224">
        <v>11.109999656677246</v>
      </c>
      <c r="BI9" s="224">
        <v>11.109999656677246</v>
      </c>
      <c r="BJ9" s="224">
        <v>11.109999656677246</v>
      </c>
      <c r="BK9" s="224">
        <v>11.109999656677246</v>
      </c>
      <c r="BL9" s="224">
        <v>11.109999656677246</v>
      </c>
      <c r="BM9" s="224">
        <v>11.109999656677246</v>
      </c>
      <c r="BN9" s="224">
        <v>11.109999656677246</v>
      </c>
      <c r="BO9" s="224">
        <v>11.109999656677246</v>
      </c>
      <c r="BP9" s="224">
        <v>11.109999656677246</v>
      </c>
      <c r="BQ9" s="224">
        <v>11.109999656677246</v>
      </c>
      <c r="BR9" s="224">
        <v>11.109999656677246</v>
      </c>
      <c r="BS9" s="224">
        <v>11.109999656677246</v>
      </c>
      <c r="BT9" s="224">
        <v>11.109999656677246</v>
      </c>
      <c r="BU9" s="224">
        <v>25</v>
      </c>
      <c r="BV9" s="224">
        <v>25</v>
      </c>
      <c r="BW9" s="224">
        <v>25</v>
      </c>
      <c r="BX9" s="224">
        <v>25</v>
      </c>
      <c r="BY9" s="224">
        <v>25</v>
      </c>
      <c r="BZ9" s="224">
        <v>41.669998168945313</v>
      </c>
      <c r="CA9" s="224">
        <v>41.669998168945313</v>
      </c>
      <c r="CB9" s="224">
        <v>41.669998168945313</v>
      </c>
      <c r="CC9" s="224">
        <v>75</v>
      </c>
      <c r="CD9" s="224">
        <v>88.889999389648437</v>
      </c>
      <c r="CE9" s="224">
        <v>88.889999389648437</v>
      </c>
      <c r="CF9" s="224">
        <v>88.889999389648437</v>
      </c>
      <c r="CG9" s="224">
        <v>100</v>
      </c>
      <c r="CH9" s="224">
        <v>100</v>
      </c>
      <c r="CI9" s="224">
        <v>100</v>
      </c>
      <c r="CJ9" s="224">
        <v>100</v>
      </c>
      <c r="CK9" s="224">
        <v>100</v>
      </c>
      <c r="CL9" s="224">
        <v>100</v>
      </c>
      <c r="CM9" s="224">
        <v>100</v>
      </c>
      <c r="CN9" s="224">
        <v>100</v>
      </c>
      <c r="CO9" s="224">
        <v>100</v>
      </c>
      <c r="CP9" s="224">
        <v>100</v>
      </c>
      <c r="CQ9" s="224">
        <v>100</v>
      </c>
      <c r="CR9" s="224">
        <v>100</v>
      </c>
      <c r="CS9" s="224">
        <v>100</v>
      </c>
      <c r="CT9" s="224">
        <v>100</v>
      </c>
      <c r="CU9" s="224">
        <v>100</v>
      </c>
      <c r="CV9" s="224">
        <v>100</v>
      </c>
      <c r="CW9" s="224">
        <v>100</v>
      </c>
      <c r="CX9" s="224">
        <v>100</v>
      </c>
      <c r="CY9" s="224">
        <v>100</v>
      </c>
      <c r="CZ9" s="224">
        <v>100</v>
      </c>
      <c r="DA9" s="224">
        <v>100</v>
      </c>
      <c r="DB9" s="224">
        <v>100</v>
      </c>
      <c r="DC9" s="224">
        <v>100</v>
      </c>
      <c r="DD9" s="224">
        <v>100</v>
      </c>
      <c r="DE9" s="224">
        <v>100</v>
      </c>
      <c r="DF9" s="224">
        <v>100</v>
      </c>
      <c r="DG9" s="224">
        <v>100</v>
      </c>
      <c r="DH9" s="224">
        <v>100</v>
      </c>
      <c r="DI9" s="224">
        <v>100</v>
      </c>
      <c r="DJ9" s="224">
        <v>100</v>
      </c>
      <c r="DK9" s="224">
        <v>100</v>
      </c>
      <c r="DL9" s="224">
        <v>100</v>
      </c>
      <c r="DM9" s="224">
        <v>100</v>
      </c>
      <c r="DN9" s="224">
        <v>100</v>
      </c>
      <c r="DO9" s="224">
        <v>98.150001525878906</v>
      </c>
      <c r="DP9" s="224">
        <v>88.889999389648437</v>
      </c>
      <c r="DQ9" s="224">
        <v>88.889999389648437</v>
      </c>
      <c r="DR9" s="224">
        <v>88.889999389648437</v>
      </c>
      <c r="DS9" s="224">
        <v>88.889999389648437</v>
      </c>
      <c r="DT9" s="224">
        <v>88.889999389648437</v>
      </c>
      <c r="DU9" s="224">
        <v>88.889999389648437</v>
      </c>
      <c r="DV9" s="224">
        <v>88.889999389648437</v>
      </c>
      <c r="DW9" s="224">
        <v>88.889999389648437</v>
      </c>
      <c r="DX9" s="224">
        <v>88.889999389648437</v>
      </c>
      <c r="DY9" s="224">
        <v>88.889999389648437</v>
      </c>
      <c r="DZ9" s="224">
        <v>88.889999389648437</v>
      </c>
      <c r="EA9" s="224">
        <v>88.889999389648437</v>
      </c>
      <c r="EB9" s="224">
        <v>88.889999389648437</v>
      </c>
      <c r="EC9" s="224">
        <v>88.889999389648437</v>
      </c>
      <c r="ED9" s="224">
        <v>94.44000244140625</v>
      </c>
      <c r="EE9" s="224">
        <v>90.739997863769531</v>
      </c>
      <c r="EF9" s="224">
        <v>90.739997863769531</v>
      </c>
      <c r="EG9" s="224">
        <v>90.739997863769531</v>
      </c>
      <c r="EH9" s="224">
        <v>90.739997863769531</v>
      </c>
      <c r="EI9" s="224">
        <v>90.739997863769531</v>
      </c>
      <c r="EJ9" s="224">
        <v>90.739997863769531</v>
      </c>
      <c r="EK9" s="224">
        <v>90.739997863769531</v>
      </c>
      <c r="EL9" s="224">
        <v>90.739997863769531</v>
      </c>
      <c r="EM9" s="224">
        <v>90.739997863769531</v>
      </c>
      <c r="EN9" s="224">
        <v>90.739997863769531</v>
      </c>
      <c r="EO9" s="224">
        <v>90.739997863769531</v>
      </c>
      <c r="EP9" s="224">
        <v>90.739997863769531</v>
      </c>
      <c r="EQ9" s="224">
        <v>90.739997863769531</v>
      </c>
      <c r="ER9" s="224">
        <v>90.739997863769531</v>
      </c>
      <c r="ES9" s="224">
        <v>90.739997863769531</v>
      </c>
      <c r="ET9" s="224">
        <v>90.739997863769531</v>
      </c>
      <c r="EU9" s="224">
        <v>90.739997863769531</v>
      </c>
      <c r="EV9" s="224">
        <v>90.739997863769531</v>
      </c>
      <c r="EW9" s="224">
        <v>90.739997863769531</v>
      </c>
      <c r="EX9" s="224">
        <v>90.739997863769531</v>
      </c>
      <c r="EY9" s="224">
        <v>90.739997863769531</v>
      </c>
      <c r="EZ9" s="224">
        <v>90.739997863769531</v>
      </c>
      <c r="FA9" s="224">
        <v>90.739997863769531</v>
      </c>
      <c r="FB9" s="224">
        <v>90.739997863769531</v>
      </c>
      <c r="FC9" s="224">
        <v>88.889999389648437</v>
      </c>
      <c r="FD9" s="224">
        <v>88.889999389648437</v>
      </c>
      <c r="FE9" s="224">
        <v>88.889999389648437</v>
      </c>
      <c r="FF9" s="224">
        <v>88.889999389648437</v>
      </c>
      <c r="FG9" s="224">
        <v>88.889999389648437</v>
      </c>
      <c r="FH9" s="224">
        <v>88.889999389648437</v>
      </c>
      <c r="FI9" s="224">
        <v>88.889999389648437</v>
      </c>
      <c r="FJ9" s="224">
        <v>88.889999389648437</v>
      </c>
      <c r="FK9" s="224">
        <v>88.889999389648437</v>
      </c>
      <c r="FL9" s="224">
        <v>88.889999389648437</v>
      </c>
      <c r="FM9" s="224">
        <v>88.889999389648437</v>
      </c>
      <c r="FN9" s="224">
        <v>88.889999389648437</v>
      </c>
      <c r="FO9" s="224">
        <v>88.889999389648437</v>
      </c>
      <c r="FP9" s="224">
        <v>88.889999389648437</v>
      </c>
      <c r="FQ9" s="224">
        <v>88.889999389648437</v>
      </c>
      <c r="FR9" s="224">
        <v>88.889999389648437</v>
      </c>
      <c r="FS9" s="224">
        <v>88.889999389648437</v>
      </c>
      <c r="FT9" s="224">
        <v>88.889999389648437</v>
      </c>
      <c r="FU9" s="224">
        <v>88.889999389648437</v>
      </c>
      <c r="FV9" s="224">
        <v>88.889999389648437</v>
      </c>
      <c r="FW9" s="224">
        <v>88.889999389648437</v>
      </c>
      <c r="FX9" s="224">
        <v>88.889999389648437</v>
      </c>
      <c r="FY9" s="224">
        <v>88.889999389648437</v>
      </c>
      <c r="FZ9" s="224">
        <v>88.889999389648437</v>
      </c>
      <c r="GA9" s="224">
        <v>88.889999389648437</v>
      </c>
      <c r="GB9" s="224">
        <v>88.889999389648437</v>
      </c>
      <c r="GC9" s="224">
        <v>92.589996337890625</v>
      </c>
      <c r="GD9" s="224">
        <v>81.480003356933594</v>
      </c>
      <c r="GE9" s="224">
        <v>92.589996337890625</v>
      </c>
      <c r="GF9" s="224">
        <v>92.589996337890625</v>
      </c>
      <c r="GG9" s="224">
        <v>92.589996337890625</v>
      </c>
      <c r="GH9" s="224">
        <v>92.589996337890625</v>
      </c>
      <c r="GI9" s="224">
        <v>92.589996337890625</v>
      </c>
      <c r="GJ9" s="224">
        <v>92.589996337890625</v>
      </c>
      <c r="GK9" s="224">
        <v>92.589996337890625</v>
      </c>
      <c r="GL9" s="224">
        <v>92.589996337890625</v>
      </c>
      <c r="GM9" s="224">
        <v>92.589996337890625</v>
      </c>
      <c r="GN9" s="224">
        <v>92.589996337890625</v>
      </c>
      <c r="GO9" s="224">
        <v>92.589996337890625</v>
      </c>
      <c r="GP9" s="224">
        <v>92.589996337890625</v>
      </c>
      <c r="GQ9" s="224">
        <v>92.589996337890625</v>
      </c>
      <c r="GR9" s="224">
        <v>92.589996337890625</v>
      </c>
      <c r="GS9" s="224">
        <v>92.589996337890625</v>
      </c>
      <c r="GT9" s="224">
        <v>92.589996337890625</v>
      </c>
      <c r="GU9" s="224">
        <v>92.589996337890625</v>
      </c>
      <c r="GV9" s="224">
        <v>90.739997863769531</v>
      </c>
      <c r="GW9" s="224">
        <v>90.739997863769531</v>
      </c>
      <c r="GX9" s="224">
        <v>90.739997863769531</v>
      </c>
      <c r="GY9" s="224">
        <v>90.739997863769531</v>
      </c>
      <c r="GZ9" s="224">
        <v>90.739997863769531</v>
      </c>
      <c r="HA9" s="224">
        <v>90.739997863769531</v>
      </c>
      <c r="HB9" s="224">
        <v>90.739997863769531</v>
      </c>
      <c r="HC9" s="224">
        <v>90.739997863769531</v>
      </c>
      <c r="HD9" s="224">
        <v>90.739997863769531</v>
      </c>
      <c r="HE9" s="224">
        <v>90.739997863769531</v>
      </c>
      <c r="HF9" s="9">
        <f t="shared" si="8"/>
        <v>90.739997863769531</v>
      </c>
      <c r="HG9" s="9">
        <f t="shared" si="9"/>
        <v>90.739997863769531</v>
      </c>
      <c r="HH9" s="9">
        <f t="shared" si="10"/>
        <v>90.739997863769531</v>
      </c>
      <c r="HI9" s="9">
        <f t="shared" si="11"/>
        <v>90.739997863769531</v>
      </c>
      <c r="HJ9" s="9">
        <f t="shared" si="12"/>
        <v>88.889999389648437</v>
      </c>
      <c r="HK9" s="9">
        <f t="shared" si="13"/>
        <v>88.889999389648437</v>
      </c>
      <c r="HL9" s="9">
        <f t="shared" si="14"/>
        <v>88.889999389648437</v>
      </c>
      <c r="HM9" s="9">
        <f t="shared" si="15"/>
        <v>88.889999389648437</v>
      </c>
      <c r="HN9" s="9">
        <f t="shared" si="16"/>
        <v>88.889999389648437</v>
      </c>
      <c r="HO9" s="9">
        <f t="shared" si="17"/>
        <v>88.889999389648437</v>
      </c>
      <c r="HP9" s="9">
        <f t="shared" si="18"/>
        <v>88.889999389648437</v>
      </c>
      <c r="HQ9" s="180"/>
      <c r="HR9" s="226">
        <v>90.739997863769531</v>
      </c>
      <c r="HS9" s="226">
        <v>90.739997863769531</v>
      </c>
      <c r="HT9" s="226">
        <v>90.739997863769531</v>
      </c>
      <c r="HU9" s="226">
        <v>90.739997863769531</v>
      </c>
      <c r="HV9" s="226">
        <v>90.739997863769531</v>
      </c>
      <c r="HW9" s="226">
        <v>88.889999389648437</v>
      </c>
      <c r="HX9" s="226">
        <v>88.889999389648437</v>
      </c>
      <c r="HY9" s="226">
        <v>88.889999389648437</v>
      </c>
      <c r="HZ9" s="226">
        <v>88.889999389648437</v>
      </c>
      <c r="IA9" s="226"/>
      <c r="IB9" s="226"/>
      <c r="IC9" s="226"/>
      <c r="ID9" s="9"/>
      <c r="IE9" s="9"/>
      <c r="IF9" s="9"/>
      <c r="IG9" s="9"/>
      <c r="IH9" s="9"/>
      <c r="II9" s="9">
        <f t="shared" si="19"/>
        <v>51.163223216408177</v>
      </c>
      <c r="IJ9" s="9">
        <f t="shared" si="20"/>
        <v>89.136665852864581</v>
      </c>
      <c r="IK9" s="9">
        <f t="shared" si="21"/>
        <v>91.515481025941909</v>
      </c>
      <c r="IL9" s="9">
        <f t="shared" si="22"/>
        <v>89.301110161675354</v>
      </c>
      <c r="IM9" s="9">
        <f t="shared" si="23"/>
        <v>71.44088812934028</v>
      </c>
      <c r="IN9" s="9">
        <f t="shared" si="24"/>
        <v>50.008621690538192</v>
      </c>
      <c r="IO9" s="9">
        <f t="shared" si="25"/>
        <v>35.006035183376731</v>
      </c>
      <c r="IP9" s="9">
        <f t="shared" si="26"/>
        <v>24.504224628363712</v>
      </c>
      <c r="IQ9" s="9"/>
      <c r="IR9" s="9">
        <f t="shared" si="35"/>
        <v>58.894095229511805</v>
      </c>
      <c r="IS9" s="9">
        <f t="shared" si="27"/>
        <v>-46.641982915329947</v>
      </c>
      <c r="IT9" s="9"/>
      <c r="IU9" s="9"/>
      <c r="IV9" s="9"/>
      <c r="IW9" s="9"/>
      <c r="IX9" s="9"/>
      <c r="IY9" s="9"/>
      <c r="IZ9" s="9"/>
      <c r="JA9" s="9"/>
      <c r="JB9" s="9"/>
      <c r="JC9" s="9"/>
      <c r="JD9" s="9"/>
      <c r="JE9" s="9"/>
      <c r="JF9" s="9"/>
      <c r="JG9" s="9"/>
      <c r="JH9" s="9"/>
      <c r="JI9" s="9"/>
      <c r="JJ9" s="9"/>
      <c r="JK9" s="9"/>
      <c r="JL9" s="9"/>
      <c r="JM9" s="9"/>
      <c r="JN9" s="9"/>
      <c r="JO9" s="9"/>
      <c r="JP9" s="9"/>
      <c r="JQ9" s="9"/>
      <c r="JR9" s="9"/>
      <c r="JS9" s="9"/>
      <c r="JT9" s="9"/>
      <c r="JU9" s="9"/>
      <c r="JV9" s="9"/>
      <c r="JW9" s="9">
        <f t="shared" si="2"/>
        <v>90.739997863769531</v>
      </c>
      <c r="JX9" s="9">
        <f t="shared" si="3"/>
        <v>95</v>
      </c>
      <c r="JY9" s="19">
        <f t="shared" si="4"/>
        <v>204</v>
      </c>
      <c r="JZ9" s="19">
        <f t="shared" si="5"/>
        <v>35</v>
      </c>
      <c r="KA9" s="19">
        <f t="shared" si="28"/>
        <v>1</v>
      </c>
      <c r="KB9" s="19">
        <f t="shared" si="32"/>
        <v>35</v>
      </c>
      <c r="KD9" s="9">
        <f t="shared" si="6"/>
        <v>98.456999969482425</v>
      </c>
      <c r="KE9" s="9">
        <f t="shared" si="7"/>
        <v>90.227028044143523</v>
      </c>
      <c r="KG9" s="9">
        <f t="shared" si="29"/>
        <v>-8.2299719253389014</v>
      </c>
      <c r="KH9" s="19">
        <f t="shared" si="30"/>
        <v>0.91641049465360669</v>
      </c>
      <c r="KI9" s="19">
        <f t="shared" si="31"/>
        <v>0.91641049465360669</v>
      </c>
    </row>
    <row r="10" spans="1:295">
      <c r="A10" s="222" t="s">
        <v>3</v>
      </c>
      <c r="B10" s="222" t="s">
        <v>85</v>
      </c>
      <c r="C10" s="224">
        <v>0</v>
      </c>
      <c r="D10" s="224">
        <v>0</v>
      </c>
      <c r="E10" s="224">
        <v>0</v>
      </c>
      <c r="F10" s="224">
        <v>0</v>
      </c>
      <c r="G10" s="224">
        <v>0</v>
      </c>
      <c r="H10" s="224">
        <v>0</v>
      </c>
      <c r="I10" s="224">
        <v>0</v>
      </c>
      <c r="J10" s="224">
        <v>0</v>
      </c>
      <c r="K10" s="224">
        <v>0</v>
      </c>
      <c r="L10" s="224">
        <v>0</v>
      </c>
      <c r="M10" s="224">
        <v>0</v>
      </c>
      <c r="N10" s="224">
        <v>0</v>
      </c>
      <c r="O10" s="224">
        <v>0</v>
      </c>
      <c r="P10" s="224">
        <v>0</v>
      </c>
      <c r="Q10" s="224">
        <v>0</v>
      </c>
      <c r="R10" s="224">
        <v>0</v>
      </c>
      <c r="S10" s="224">
        <v>0</v>
      </c>
      <c r="T10" s="224">
        <v>0</v>
      </c>
      <c r="U10" s="224">
        <v>0</v>
      </c>
      <c r="V10" s="224">
        <v>0</v>
      </c>
      <c r="W10" s="224">
        <v>0</v>
      </c>
      <c r="X10" s="224">
        <v>0</v>
      </c>
      <c r="Y10" s="224">
        <v>0</v>
      </c>
      <c r="Z10" s="224">
        <v>0</v>
      </c>
      <c r="AA10" s="224">
        <v>8.3299999237060547</v>
      </c>
      <c r="AB10" s="224">
        <v>8.3299999237060547</v>
      </c>
      <c r="AC10" s="224">
        <v>8.3299999237060547</v>
      </c>
      <c r="AD10" s="224">
        <v>8.3299999237060547</v>
      </c>
      <c r="AE10" s="224">
        <v>8.3299999237060547</v>
      </c>
      <c r="AF10" s="224">
        <v>8.3299999237060547</v>
      </c>
      <c r="AG10" s="224">
        <v>8.3299999237060547</v>
      </c>
      <c r="AH10" s="224">
        <v>16.670000076293945</v>
      </c>
      <c r="AI10" s="224">
        <v>16.670000076293945</v>
      </c>
      <c r="AJ10" s="224">
        <v>19.440000534057617</v>
      </c>
      <c r="AK10" s="224">
        <v>19.440000534057617</v>
      </c>
      <c r="AL10" s="224">
        <v>19.440000534057617</v>
      </c>
      <c r="AM10" s="224">
        <v>19.440000534057617</v>
      </c>
      <c r="AN10" s="224">
        <v>19.440000534057617</v>
      </c>
      <c r="AO10" s="224">
        <v>19.440000534057617</v>
      </c>
      <c r="AP10" s="224">
        <v>19.440000534057617</v>
      </c>
      <c r="AQ10" s="224">
        <v>19.440000534057617</v>
      </c>
      <c r="AR10" s="224">
        <v>19.440000534057617</v>
      </c>
      <c r="AS10" s="224">
        <v>19.440000534057617</v>
      </c>
      <c r="AT10" s="224">
        <v>19.440000534057617</v>
      </c>
      <c r="AU10" s="224">
        <v>19.440000534057617</v>
      </c>
      <c r="AV10" s="224">
        <v>19.440000534057617</v>
      </c>
      <c r="AW10" s="224">
        <v>19.440000534057617</v>
      </c>
      <c r="AX10" s="224">
        <v>19.440000534057617</v>
      </c>
      <c r="AY10" s="224">
        <v>19.440000534057617</v>
      </c>
      <c r="AZ10" s="224">
        <v>19.440000534057617</v>
      </c>
      <c r="BA10" s="224">
        <v>19.440000534057617</v>
      </c>
      <c r="BB10" s="224">
        <v>19.440000534057617</v>
      </c>
      <c r="BC10" s="224">
        <v>19.440000534057617</v>
      </c>
      <c r="BD10" s="224">
        <v>19.440000534057617</v>
      </c>
      <c r="BE10" s="224">
        <v>19.440000534057617</v>
      </c>
      <c r="BF10" s="224">
        <v>19.440000534057617</v>
      </c>
      <c r="BG10" s="224">
        <v>19.440000534057617</v>
      </c>
      <c r="BH10" s="224">
        <v>19.440000534057617</v>
      </c>
      <c r="BI10" s="224">
        <v>19.440000534057617</v>
      </c>
      <c r="BJ10" s="224">
        <v>19.440000534057617</v>
      </c>
      <c r="BK10" s="224">
        <v>19.440000534057617</v>
      </c>
      <c r="BL10" s="224">
        <v>19.440000534057617</v>
      </c>
      <c r="BM10" s="224">
        <v>19.440000534057617</v>
      </c>
      <c r="BN10" s="224">
        <v>19.440000534057617</v>
      </c>
      <c r="BO10" s="224">
        <v>19.440000534057617</v>
      </c>
      <c r="BP10" s="224">
        <v>19.440000534057617</v>
      </c>
      <c r="BQ10" s="224">
        <v>19.440000534057617</v>
      </c>
      <c r="BR10" s="224">
        <v>19.440000534057617</v>
      </c>
      <c r="BS10" s="224">
        <v>19.440000534057617</v>
      </c>
      <c r="BT10" s="224">
        <v>19.440000534057617</v>
      </c>
      <c r="BU10" s="224">
        <v>19.440000534057617</v>
      </c>
      <c r="BV10" s="224">
        <v>19.440000534057617</v>
      </c>
      <c r="BW10" s="224">
        <v>19.440000534057617</v>
      </c>
      <c r="BX10" s="224">
        <v>19.440000534057617</v>
      </c>
      <c r="BY10" s="224">
        <v>19.440000534057617</v>
      </c>
      <c r="BZ10" s="224">
        <v>27.780000686645508</v>
      </c>
      <c r="CA10" s="224">
        <v>27.780000686645508</v>
      </c>
      <c r="CB10" s="224">
        <v>33.330001831054688</v>
      </c>
      <c r="CC10" s="224">
        <v>41.669998168945313</v>
      </c>
      <c r="CD10" s="224">
        <v>44.439998626708984</v>
      </c>
      <c r="CE10" s="224">
        <v>44.439998626708984</v>
      </c>
      <c r="CF10" s="224">
        <v>44.439998626708984</v>
      </c>
      <c r="CG10" s="224">
        <v>50</v>
      </c>
      <c r="CH10" s="224">
        <v>64.349998474121094</v>
      </c>
      <c r="CI10" s="224">
        <v>64.349998474121094</v>
      </c>
      <c r="CJ10" s="224">
        <v>64.349998474121094</v>
      </c>
      <c r="CK10" s="224">
        <v>64.349998474121094</v>
      </c>
      <c r="CL10" s="224">
        <v>64.349998474121094</v>
      </c>
      <c r="CM10" s="224">
        <v>71.300003051757813</v>
      </c>
      <c r="CN10" s="224">
        <v>71.300003051757813</v>
      </c>
      <c r="CO10" s="224">
        <v>71.300003051757813</v>
      </c>
      <c r="CP10" s="224">
        <v>71.300003051757813</v>
      </c>
      <c r="CQ10" s="224">
        <v>75.930000305175781</v>
      </c>
      <c r="CR10" s="224">
        <v>75.930000305175781</v>
      </c>
      <c r="CS10" s="224">
        <v>75.930000305175781</v>
      </c>
      <c r="CT10" s="224">
        <v>75.930000305175781</v>
      </c>
      <c r="CU10" s="224">
        <v>75.930000305175781</v>
      </c>
      <c r="CV10" s="224">
        <v>75.930000305175781</v>
      </c>
      <c r="CW10" s="224">
        <v>75.930000305175781</v>
      </c>
      <c r="CX10" s="224">
        <v>75.930000305175781</v>
      </c>
      <c r="CY10" s="224">
        <v>75.930000305175781</v>
      </c>
      <c r="CZ10" s="224">
        <v>75.930000305175781</v>
      </c>
      <c r="DA10" s="224">
        <v>75.930000305175781</v>
      </c>
      <c r="DB10" s="224">
        <v>75.930000305175781</v>
      </c>
      <c r="DC10" s="224">
        <v>75.930000305175781</v>
      </c>
      <c r="DD10" s="224">
        <v>75.930000305175781</v>
      </c>
      <c r="DE10" s="224">
        <v>75.930000305175781</v>
      </c>
      <c r="DF10" s="224">
        <v>75.930000305175781</v>
      </c>
      <c r="DG10" s="224">
        <v>72.220001220703125</v>
      </c>
      <c r="DH10" s="224">
        <v>72.220001220703125</v>
      </c>
      <c r="DI10" s="224">
        <v>72.220001220703125</v>
      </c>
      <c r="DJ10" s="224">
        <v>72.220001220703125</v>
      </c>
      <c r="DK10" s="224">
        <v>72.220001220703125</v>
      </c>
      <c r="DL10" s="224">
        <v>72.220001220703125</v>
      </c>
      <c r="DM10" s="224">
        <v>72.220001220703125</v>
      </c>
      <c r="DN10" s="224">
        <v>72.220001220703125</v>
      </c>
      <c r="DO10" s="224">
        <v>72.220001220703125</v>
      </c>
      <c r="DP10" s="224">
        <v>72.220001220703125</v>
      </c>
      <c r="DQ10" s="224">
        <v>72.220001220703125</v>
      </c>
      <c r="DR10" s="224">
        <v>72.220001220703125</v>
      </c>
      <c r="DS10" s="224">
        <v>72.220001220703125</v>
      </c>
      <c r="DT10" s="224">
        <v>72.220001220703125</v>
      </c>
      <c r="DU10" s="224">
        <v>72.220001220703125</v>
      </c>
      <c r="DV10" s="224">
        <v>72.220001220703125</v>
      </c>
      <c r="DW10" s="224">
        <v>72.220001220703125</v>
      </c>
      <c r="DX10" s="224">
        <v>72.220001220703125</v>
      </c>
      <c r="DY10" s="224">
        <v>72.220001220703125</v>
      </c>
      <c r="DZ10" s="224">
        <v>72.220001220703125</v>
      </c>
      <c r="EA10" s="224">
        <v>72.220001220703125</v>
      </c>
      <c r="EB10" s="224">
        <v>72.220001220703125</v>
      </c>
      <c r="EC10" s="224">
        <v>72.220001220703125</v>
      </c>
      <c r="ED10" s="224">
        <v>72.220001220703125</v>
      </c>
      <c r="EE10" s="224">
        <v>72.220001220703125</v>
      </c>
      <c r="EF10" s="224">
        <v>72.220001220703125</v>
      </c>
      <c r="EG10" s="224">
        <v>72.220001220703125</v>
      </c>
      <c r="EH10" s="224">
        <v>68.519996643066406</v>
      </c>
      <c r="EI10" s="224">
        <v>67.129997253417969</v>
      </c>
      <c r="EJ10" s="224">
        <v>67.129997253417969</v>
      </c>
      <c r="EK10" s="224">
        <v>67.129997253417969</v>
      </c>
      <c r="EL10" s="224">
        <v>67.129997253417969</v>
      </c>
      <c r="EM10" s="224">
        <v>67.129997253417969</v>
      </c>
      <c r="EN10" s="224">
        <v>67.129997253417969</v>
      </c>
      <c r="EO10" s="224">
        <v>67.129997253417969</v>
      </c>
      <c r="EP10" s="224">
        <v>67.129997253417969</v>
      </c>
      <c r="EQ10" s="224">
        <v>67.129997253417969</v>
      </c>
      <c r="ER10" s="224">
        <v>65.279998779296875</v>
      </c>
      <c r="ES10" s="224">
        <v>65.279998779296875</v>
      </c>
      <c r="ET10" s="224">
        <v>65.279998779296875</v>
      </c>
      <c r="EU10" s="224">
        <v>65.279998779296875</v>
      </c>
      <c r="EV10" s="224">
        <v>63.430000305175781</v>
      </c>
      <c r="EW10" s="224">
        <v>63.430000305175781</v>
      </c>
      <c r="EX10" s="224">
        <v>63.430000305175781</v>
      </c>
      <c r="EY10" s="224">
        <v>62.040000915527344</v>
      </c>
      <c r="EZ10" s="224">
        <v>62.040000915527344</v>
      </c>
      <c r="FA10" s="224">
        <v>62.040000915527344</v>
      </c>
      <c r="FB10" s="224">
        <v>62.040000915527344</v>
      </c>
      <c r="FC10" s="224">
        <v>62.040000915527344</v>
      </c>
      <c r="FD10" s="224">
        <v>62.040000915527344</v>
      </c>
      <c r="FE10" s="224">
        <v>62.040000915527344</v>
      </c>
      <c r="FF10" s="224">
        <v>62.040000915527344</v>
      </c>
      <c r="FG10" s="224">
        <v>56.479999542236328</v>
      </c>
      <c r="FH10" s="224">
        <v>56.479999542236328</v>
      </c>
      <c r="FI10" s="224">
        <v>56.479999542236328</v>
      </c>
      <c r="FJ10" s="224">
        <v>46.759998321533203</v>
      </c>
      <c r="FK10" s="224">
        <v>46.759998321533203</v>
      </c>
      <c r="FL10" s="224">
        <v>46.759998321533203</v>
      </c>
      <c r="FM10" s="224">
        <v>46.759998321533203</v>
      </c>
      <c r="FN10" s="224">
        <v>46.759998321533203</v>
      </c>
      <c r="FO10" s="224">
        <v>46.759998321533203</v>
      </c>
      <c r="FP10" s="224">
        <v>46.759998321533203</v>
      </c>
      <c r="FQ10" s="224">
        <v>46.759998321533203</v>
      </c>
      <c r="FR10" s="224">
        <v>46.759998321533203</v>
      </c>
      <c r="FS10" s="224">
        <v>46.759998321533203</v>
      </c>
      <c r="FT10" s="224">
        <v>46.759998321533203</v>
      </c>
      <c r="FU10" s="224">
        <v>52.310001373291016</v>
      </c>
      <c r="FV10" s="224">
        <v>52.310001373291016</v>
      </c>
      <c r="FW10" s="224">
        <v>52.310001373291016</v>
      </c>
      <c r="FX10" s="224">
        <v>52.310001373291016</v>
      </c>
      <c r="FY10" s="224">
        <v>52.310001373291016</v>
      </c>
      <c r="FZ10" s="224">
        <v>52.310001373291016</v>
      </c>
      <c r="GA10" s="224">
        <v>52.310001373291016</v>
      </c>
      <c r="GB10" s="224">
        <v>52.310001373291016</v>
      </c>
      <c r="GC10" s="224">
        <v>68.980003356933594</v>
      </c>
      <c r="GD10" s="224">
        <v>68.980003356933594</v>
      </c>
      <c r="GE10" s="224">
        <v>68.980003356933594</v>
      </c>
      <c r="GF10" s="224">
        <v>68.980003356933594</v>
      </c>
      <c r="GG10" s="224">
        <v>68.980003356933594</v>
      </c>
      <c r="GH10" s="224">
        <v>68.980003356933594</v>
      </c>
      <c r="GI10" s="224">
        <v>68.980003356933594</v>
      </c>
      <c r="GJ10" s="224">
        <v>72.69000244140625</v>
      </c>
      <c r="GK10" s="224">
        <v>72.69000244140625</v>
      </c>
      <c r="GL10" s="224">
        <v>72.69000244140625</v>
      </c>
      <c r="GM10" s="224">
        <v>72.69000244140625</v>
      </c>
      <c r="GN10" s="224">
        <v>72.69000244140625</v>
      </c>
      <c r="GO10" s="224">
        <v>68.980003356933594</v>
      </c>
      <c r="GP10" s="224">
        <v>68.980003356933594</v>
      </c>
      <c r="GQ10" s="224">
        <v>68.980003356933594</v>
      </c>
      <c r="GR10" s="224">
        <v>68.05999755859375</v>
      </c>
      <c r="GS10" s="224">
        <v>68.05999755859375</v>
      </c>
      <c r="GT10" s="224">
        <v>68.05999755859375</v>
      </c>
      <c r="GU10" s="224">
        <v>68.05999755859375</v>
      </c>
      <c r="GV10" s="224">
        <v>68.05999755859375</v>
      </c>
      <c r="GW10" s="224">
        <v>68.05999755859375</v>
      </c>
      <c r="GX10" s="224">
        <v>68.05999755859375</v>
      </c>
      <c r="GY10" s="224">
        <v>68.05999755859375</v>
      </c>
      <c r="GZ10" s="224">
        <v>68.05999755859375</v>
      </c>
      <c r="HA10" s="224">
        <v>68.05999755859375</v>
      </c>
      <c r="HB10" s="224">
        <v>68.05999755859375</v>
      </c>
      <c r="HC10" s="224">
        <v>68.05999755859375</v>
      </c>
      <c r="HD10" s="224">
        <v>68.05999755859375</v>
      </c>
      <c r="HE10" s="224">
        <v>68.05999755859375</v>
      </c>
      <c r="HF10" s="9">
        <f t="shared" si="8"/>
        <v>68.05999755859375</v>
      </c>
      <c r="HG10" s="9">
        <f t="shared" si="9"/>
        <v>68.05999755859375</v>
      </c>
      <c r="HH10" s="9">
        <f t="shared" si="10"/>
        <v>68.05999755859375</v>
      </c>
      <c r="HI10" s="9">
        <f t="shared" si="11"/>
        <v>68.05999755859375</v>
      </c>
      <c r="HJ10" s="9">
        <f t="shared" si="12"/>
        <v>71.760002136230469</v>
      </c>
      <c r="HK10" s="9">
        <f t="shared" si="13"/>
        <v>71.760002136230469</v>
      </c>
      <c r="HL10" s="9">
        <f t="shared" si="14"/>
        <v>71.760002136230469</v>
      </c>
      <c r="HM10" s="9">
        <f t="shared" si="15"/>
        <v>71.760002136230469</v>
      </c>
      <c r="HN10" s="9">
        <f t="shared" si="16"/>
        <v>71.760002136230469</v>
      </c>
      <c r="HO10" s="9">
        <f t="shared" si="17"/>
        <v>71.760002136230469</v>
      </c>
      <c r="HP10" s="9">
        <f t="shared" si="18"/>
        <v>71.760002136230469</v>
      </c>
      <c r="HQ10" s="180"/>
      <c r="HR10" s="226">
        <v>68.05999755859375</v>
      </c>
      <c r="HS10" s="226">
        <v>68.05999755859375</v>
      </c>
      <c r="HT10" s="226">
        <v>68.05999755859375</v>
      </c>
      <c r="HU10" s="226">
        <v>68.05999755859375</v>
      </c>
      <c r="HV10" s="226">
        <v>68.05999755859375</v>
      </c>
      <c r="HW10" s="226">
        <v>71.760002136230469</v>
      </c>
      <c r="HX10" s="226">
        <v>71.760002136230469</v>
      </c>
      <c r="HY10" s="226">
        <v>71.760002136230469</v>
      </c>
      <c r="HZ10" s="226">
        <v>71.760002136230469</v>
      </c>
      <c r="IA10" s="226">
        <v>71.760002136230469</v>
      </c>
      <c r="IB10" s="226"/>
      <c r="IC10" s="226"/>
      <c r="ID10" s="9"/>
      <c r="IE10" s="9"/>
      <c r="IF10" s="9"/>
      <c r="IG10" s="9"/>
      <c r="IH10" s="9"/>
      <c r="II10" s="9">
        <f t="shared" si="19"/>
        <v>40.249210721568055</v>
      </c>
      <c r="IJ10" s="9">
        <f t="shared" si="20"/>
        <v>53.286666615804037</v>
      </c>
      <c r="IK10" s="9">
        <f t="shared" si="21"/>
        <v>69.103548603673133</v>
      </c>
      <c r="IL10" s="9">
        <f t="shared" si="22"/>
        <v>70.937778896755646</v>
      </c>
      <c r="IM10" s="9">
        <f t="shared" si="23"/>
        <v>56.750223117404516</v>
      </c>
      <c r="IN10" s="9">
        <f t="shared" si="24"/>
        <v>39.725156182183156</v>
      </c>
      <c r="IO10" s="9">
        <f t="shared" si="25"/>
        <v>27.807609327528208</v>
      </c>
      <c r="IP10" s="9">
        <f t="shared" si="26"/>
        <v>19.465326529269745</v>
      </c>
      <c r="IQ10" s="9"/>
      <c r="IR10" s="9">
        <f t="shared" si="35"/>
        <v>44.8601969067049</v>
      </c>
      <c r="IS10" s="9">
        <f t="shared" si="27"/>
        <v>-35.127533642070027</v>
      </c>
      <c r="IT10" s="9"/>
      <c r="IU10" s="9"/>
      <c r="IV10" s="9"/>
      <c r="IW10" s="9"/>
      <c r="IX10" s="9"/>
      <c r="IY10" s="9"/>
      <c r="IZ10" s="9"/>
      <c r="JA10" s="9"/>
      <c r="JB10" s="9"/>
      <c r="JC10" s="9"/>
      <c r="JD10" s="9"/>
      <c r="JE10" s="9"/>
      <c r="JF10" s="9"/>
      <c r="JG10" s="9"/>
      <c r="JH10" s="9"/>
      <c r="JI10" s="9"/>
      <c r="JJ10" s="9"/>
      <c r="JK10" s="9"/>
      <c r="JL10" s="9"/>
      <c r="JM10" s="9"/>
      <c r="JN10" s="9"/>
      <c r="JO10" s="9"/>
      <c r="JP10" s="9"/>
      <c r="JQ10" s="9"/>
      <c r="JR10" s="9"/>
      <c r="JS10" s="9"/>
      <c r="JT10" s="9"/>
      <c r="JU10" s="9"/>
      <c r="JV10" s="9"/>
      <c r="JW10" s="9">
        <f t="shared" si="2"/>
        <v>68.05999755859375</v>
      </c>
      <c r="JX10" s="9">
        <f t="shared" si="3"/>
        <v>70.930000305175781</v>
      </c>
      <c r="JY10" s="19">
        <f t="shared" si="4"/>
        <v>202</v>
      </c>
      <c r="JZ10" s="19">
        <f t="shared" si="5"/>
        <v>59</v>
      </c>
      <c r="KA10" s="19">
        <f t="shared" si="28"/>
        <v>1</v>
      </c>
      <c r="KB10" s="19">
        <f t="shared" si="32"/>
        <v>59</v>
      </c>
      <c r="KD10" s="9">
        <f t="shared" si="6"/>
        <v>74.168000793457026</v>
      </c>
      <c r="KE10" s="9">
        <f t="shared" si="7"/>
        <v>64.499306933714607</v>
      </c>
      <c r="KG10" s="9">
        <f t="shared" si="29"/>
        <v>-9.6686938597424188</v>
      </c>
      <c r="KH10" s="19">
        <f t="shared" si="30"/>
        <v>0.86963793339033379</v>
      </c>
      <c r="KI10" s="19">
        <f t="shared" si="31"/>
        <v>0.86963793339033379</v>
      </c>
    </row>
    <row r="11" spans="1:295">
      <c r="A11" s="222" t="s">
        <v>86</v>
      </c>
      <c r="B11" s="222" t="s">
        <v>87</v>
      </c>
      <c r="C11" s="224">
        <v>0</v>
      </c>
      <c r="D11" s="224">
        <v>0</v>
      </c>
      <c r="E11" s="224">
        <v>0</v>
      </c>
      <c r="F11" s="224">
        <v>0</v>
      </c>
      <c r="G11" s="224">
        <v>0</v>
      </c>
      <c r="H11" s="224">
        <v>0</v>
      </c>
      <c r="I11" s="224">
        <v>0</v>
      </c>
      <c r="J11" s="224">
        <v>0</v>
      </c>
      <c r="K11" s="224">
        <v>0</v>
      </c>
      <c r="L11" s="224">
        <v>0</v>
      </c>
      <c r="M11" s="224">
        <v>0</v>
      </c>
      <c r="N11" s="224">
        <v>0</v>
      </c>
      <c r="O11" s="224">
        <v>0</v>
      </c>
      <c r="P11" s="224">
        <v>0</v>
      </c>
      <c r="Q11" s="224">
        <v>0</v>
      </c>
      <c r="R11" s="224">
        <v>0</v>
      </c>
      <c r="S11" s="224">
        <v>0</v>
      </c>
      <c r="T11" s="224">
        <v>0</v>
      </c>
      <c r="U11" s="224">
        <v>0</v>
      </c>
      <c r="V11" s="224">
        <v>0</v>
      </c>
      <c r="W11" s="224">
        <v>0</v>
      </c>
      <c r="X11" s="224">
        <v>0</v>
      </c>
      <c r="Y11" s="224">
        <v>0</v>
      </c>
      <c r="Z11" s="224">
        <v>0</v>
      </c>
      <c r="AA11" s="224">
        <v>0</v>
      </c>
      <c r="AB11" s="224">
        <v>0</v>
      </c>
      <c r="AC11" s="224">
        <v>0</v>
      </c>
      <c r="AD11" s="224">
        <v>0</v>
      </c>
      <c r="AE11" s="224">
        <v>0</v>
      </c>
      <c r="AF11" s="224">
        <v>0</v>
      </c>
      <c r="AG11" s="224">
        <v>0</v>
      </c>
      <c r="AH11" s="224">
        <v>0</v>
      </c>
      <c r="AI11" s="224">
        <v>0</v>
      </c>
      <c r="AJ11" s="224">
        <v>0</v>
      </c>
      <c r="AK11" s="224">
        <v>0</v>
      </c>
      <c r="AL11" s="224">
        <v>0</v>
      </c>
      <c r="AM11" s="224">
        <v>0</v>
      </c>
      <c r="AN11" s="224">
        <v>0</v>
      </c>
      <c r="AO11" s="224">
        <v>0</v>
      </c>
      <c r="AP11" s="224">
        <v>0</v>
      </c>
      <c r="AQ11" s="224">
        <v>0</v>
      </c>
      <c r="AR11" s="224">
        <v>0</v>
      </c>
      <c r="AS11" s="224">
        <v>0</v>
      </c>
      <c r="AT11" s="224">
        <v>0</v>
      </c>
      <c r="AU11" s="224">
        <v>0</v>
      </c>
      <c r="AV11" s="224">
        <v>0</v>
      </c>
      <c r="AW11" s="224">
        <v>0</v>
      </c>
      <c r="AX11" s="224">
        <v>0</v>
      </c>
      <c r="AY11" s="224">
        <v>0</v>
      </c>
      <c r="AZ11" s="224">
        <v>0</v>
      </c>
      <c r="BA11" s="224">
        <v>0</v>
      </c>
      <c r="BB11" s="224">
        <v>0</v>
      </c>
      <c r="BC11" s="224">
        <v>0</v>
      </c>
      <c r="BD11" s="224">
        <v>0</v>
      </c>
      <c r="BE11" s="224">
        <v>11.109999656677246</v>
      </c>
      <c r="BF11" s="224">
        <v>11.109999656677246</v>
      </c>
      <c r="BG11" s="224">
        <v>11.109999656677246</v>
      </c>
      <c r="BH11" s="224">
        <v>11.109999656677246</v>
      </c>
      <c r="BI11" s="224">
        <v>11.109999656677246</v>
      </c>
      <c r="BJ11" s="224">
        <v>11.109999656677246</v>
      </c>
      <c r="BK11" s="224">
        <v>11.109999656677246</v>
      </c>
      <c r="BL11" s="224">
        <v>11.109999656677246</v>
      </c>
      <c r="BM11" s="224">
        <v>11.109999656677246</v>
      </c>
      <c r="BN11" s="224">
        <v>11.109999656677246</v>
      </c>
      <c r="BO11" s="224">
        <v>11.109999656677246</v>
      </c>
      <c r="BP11" s="224">
        <v>11.109999656677246</v>
      </c>
      <c r="BQ11" s="224">
        <v>11.109999656677246</v>
      </c>
      <c r="BR11" s="224">
        <v>11.109999656677246</v>
      </c>
      <c r="BS11" s="224">
        <v>19.440000534057617</v>
      </c>
      <c r="BT11" s="224">
        <v>19.440000534057617</v>
      </c>
      <c r="BU11" s="224">
        <v>30.559999465942383</v>
      </c>
      <c r="BV11" s="224">
        <v>34.259998321533203</v>
      </c>
      <c r="BW11" s="224">
        <v>48.150001525878906</v>
      </c>
      <c r="BX11" s="224">
        <v>48.150001525878906</v>
      </c>
      <c r="BY11" s="224">
        <v>48.150001525878906</v>
      </c>
      <c r="BZ11" s="224">
        <v>85.19000244140625</v>
      </c>
      <c r="CA11" s="224">
        <v>85.19000244140625</v>
      </c>
      <c r="CB11" s="224">
        <v>85.19000244140625</v>
      </c>
      <c r="CC11" s="224">
        <v>85.19000244140625</v>
      </c>
      <c r="CD11" s="224">
        <v>85.19000244140625</v>
      </c>
      <c r="CE11" s="224">
        <v>85.19000244140625</v>
      </c>
      <c r="CF11" s="224">
        <v>85.19000244140625</v>
      </c>
      <c r="CG11" s="224">
        <v>85.19000244140625</v>
      </c>
      <c r="CH11" s="224">
        <v>85.19000244140625</v>
      </c>
      <c r="CI11" s="224">
        <v>85.19000244140625</v>
      </c>
      <c r="CJ11" s="224">
        <v>85.19000244140625</v>
      </c>
      <c r="CK11" s="224">
        <v>85.19000244140625</v>
      </c>
      <c r="CL11" s="224">
        <v>85.19000244140625</v>
      </c>
      <c r="CM11" s="224">
        <v>85.19000244140625</v>
      </c>
      <c r="CN11" s="224">
        <v>85.19000244140625</v>
      </c>
      <c r="CO11" s="224">
        <v>85.19000244140625</v>
      </c>
      <c r="CP11" s="224">
        <v>85.19000244140625</v>
      </c>
      <c r="CQ11" s="224">
        <v>85.19000244140625</v>
      </c>
      <c r="CR11" s="224">
        <v>85.19000244140625</v>
      </c>
      <c r="CS11" s="224">
        <v>85.19000244140625</v>
      </c>
      <c r="CT11" s="224">
        <v>85.19000244140625</v>
      </c>
      <c r="CU11" s="224">
        <v>85.19000244140625</v>
      </c>
      <c r="CV11" s="224">
        <v>85.19000244140625</v>
      </c>
      <c r="CW11" s="224">
        <v>85.19000244140625</v>
      </c>
      <c r="CX11" s="224">
        <v>85.19000244140625</v>
      </c>
      <c r="CY11" s="224">
        <v>85.19000244140625</v>
      </c>
      <c r="CZ11" s="224">
        <v>85.19000244140625</v>
      </c>
      <c r="DA11" s="224">
        <v>85.19000244140625</v>
      </c>
      <c r="DB11" s="224">
        <v>85.19000244140625</v>
      </c>
      <c r="DC11" s="224">
        <v>81.480003356933594</v>
      </c>
      <c r="DD11" s="224">
        <v>81.480003356933594</v>
      </c>
      <c r="DE11" s="224">
        <v>81.480003356933594</v>
      </c>
      <c r="DF11" s="224">
        <v>81.480003356933594</v>
      </c>
      <c r="DG11" s="224">
        <v>81.480003356933594</v>
      </c>
      <c r="DH11" s="224">
        <v>81.480003356933594</v>
      </c>
      <c r="DI11" s="224">
        <v>81.480003356933594</v>
      </c>
      <c r="DJ11" s="224">
        <v>81.480003356933594</v>
      </c>
      <c r="DK11" s="224">
        <v>81.480003356933594</v>
      </c>
      <c r="DL11" s="224">
        <v>78.699996948242188</v>
      </c>
      <c r="DM11" s="224">
        <v>78.699996948242188</v>
      </c>
      <c r="DN11" s="224">
        <v>78.699996948242188</v>
      </c>
      <c r="DO11" s="224">
        <v>78.699996948242188</v>
      </c>
      <c r="DP11" s="224">
        <v>78.699996948242188</v>
      </c>
      <c r="DQ11" s="224">
        <v>78.699996948242188</v>
      </c>
      <c r="DR11" s="224">
        <v>78.699996948242188</v>
      </c>
      <c r="DS11" s="224">
        <v>78.699996948242188</v>
      </c>
      <c r="DT11" s="224">
        <v>71.300003051757813</v>
      </c>
      <c r="DU11" s="224">
        <v>68.519996643066406</v>
      </c>
      <c r="DV11" s="224">
        <v>68.519996643066406</v>
      </c>
      <c r="DW11" s="224">
        <v>64.80999755859375</v>
      </c>
      <c r="DX11" s="224">
        <v>64.80999755859375</v>
      </c>
      <c r="DY11" s="224">
        <v>64.80999755859375</v>
      </c>
      <c r="DZ11" s="224">
        <v>64.80999755859375</v>
      </c>
      <c r="EA11" s="224">
        <v>64.80999755859375</v>
      </c>
      <c r="EB11" s="224">
        <v>64.80999755859375</v>
      </c>
      <c r="EC11" s="224">
        <v>64.80999755859375</v>
      </c>
      <c r="ED11" s="224">
        <v>59.259998321533203</v>
      </c>
      <c r="EE11" s="224">
        <v>59.259998321533203</v>
      </c>
      <c r="EF11" s="224">
        <v>59.259998321533203</v>
      </c>
      <c r="EG11" s="224">
        <v>59.259998321533203</v>
      </c>
      <c r="EH11" s="224">
        <v>59.259998321533203</v>
      </c>
      <c r="EI11" s="224">
        <v>59.259998321533203</v>
      </c>
      <c r="EJ11" s="224">
        <v>59.259998321533203</v>
      </c>
      <c r="EK11" s="224">
        <v>55.560001373291016</v>
      </c>
      <c r="EL11" s="224">
        <v>55.560001373291016</v>
      </c>
      <c r="EM11" s="224">
        <v>55.560001373291016</v>
      </c>
      <c r="EN11" s="224">
        <v>55.560001373291016</v>
      </c>
      <c r="EO11" s="224">
        <v>55.560001373291016</v>
      </c>
      <c r="EP11" s="224">
        <v>55.560001373291016</v>
      </c>
      <c r="EQ11" s="224">
        <v>55.560001373291016</v>
      </c>
      <c r="ER11" s="224">
        <v>55.560001373291016</v>
      </c>
      <c r="ES11" s="224">
        <v>55.560001373291016</v>
      </c>
      <c r="ET11" s="224">
        <v>55.560001373291016</v>
      </c>
      <c r="EU11" s="224">
        <v>55.560001373291016</v>
      </c>
      <c r="EV11" s="224">
        <v>50</v>
      </c>
      <c r="EW11" s="224">
        <v>50</v>
      </c>
      <c r="EX11" s="224">
        <v>50</v>
      </c>
      <c r="EY11" s="224">
        <v>50</v>
      </c>
      <c r="EZ11" s="224">
        <v>50</v>
      </c>
      <c r="FA11" s="224">
        <v>46.299999237060547</v>
      </c>
      <c r="FB11" s="224">
        <v>43.520000457763672</v>
      </c>
      <c r="FC11" s="224">
        <v>43.520000457763672</v>
      </c>
      <c r="FD11" s="224">
        <v>43.520000457763672</v>
      </c>
      <c r="FE11" s="224">
        <v>43.520000457763672</v>
      </c>
      <c r="FF11" s="224">
        <v>43.520000457763672</v>
      </c>
      <c r="FG11" s="224">
        <v>43.520000457763672</v>
      </c>
      <c r="FH11" s="224">
        <v>43.520000457763672</v>
      </c>
      <c r="FI11" s="224">
        <v>43.520000457763672</v>
      </c>
      <c r="FJ11" s="224">
        <v>43.520000457763672</v>
      </c>
      <c r="FK11" s="224">
        <v>43.520000457763672</v>
      </c>
      <c r="FL11" s="224">
        <v>43.520000457763672</v>
      </c>
      <c r="FM11" s="224">
        <v>43.520000457763672</v>
      </c>
      <c r="FN11" s="224">
        <v>43.520000457763672</v>
      </c>
      <c r="FO11" s="224">
        <v>43.520000457763672</v>
      </c>
      <c r="FP11" s="224">
        <v>43.520000457763672</v>
      </c>
      <c r="FQ11" s="224">
        <v>43.520000457763672</v>
      </c>
      <c r="FR11" s="224">
        <v>43.520000457763672</v>
      </c>
      <c r="FS11" s="224">
        <v>43.520000457763672</v>
      </c>
      <c r="FT11" s="224">
        <v>43.520000457763672</v>
      </c>
      <c r="FU11" s="224">
        <v>43.520000457763672</v>
      </c>
      <c r="FV11" s="224">
        <v>43.520000457763672</v>
      </c>
      <c r="FW11" s="224">
        <v>43.520000457763672</v>
      </c>
      <c r="FX11" s="224">
        <v>43.520000457763672</v>
      </c>
      <c r="FY11" s="224">
        <v>43.520000457763672</v>
      </c>
      <c r="FZ11" s="224">
        <v>43.520000457763672</v>
      </c>
      <c r="GA11" s="224">
        <v>43.520000457763672</v>
      </c>
      <c r="GB11" s="224">
        <v>43.520000457763672</v>
      </c>
      <c r="GC11" s="224">
        <v>43.520000457763672</v>
      </c>
      <c r="GD11" s="224">
        <v>43.520000457763672</v>
      </c>
      <c r="GE11" s="224">
        <v>43.520000457763672</v>
      </c>
      <c r="GF11" s="224">
        <v>43.520000457763672</v>
      </c>
      <c r="GG11" s="224">
        <v>43.520000457763672</v>
      </c>
      <c r="GH11" s="224">
        <v>43.520000457763672</v>
      </c>
      <c r="GI11" s="224">
        <v>43.520000457763672</v>
      </c>
      <c r="GJ11" s="224">
        <v>43.520000457763672</v>
      </c>
      <c r="GK11" s="224">
        <v>43.520000457763672</v>
      </c>
      <c r="GL11" s="224">
        <v>31.479999542236328</v>
      </c>
      <c r="GM11" s="224">
        <v>31.479999542236328</v>
      </c>
      <c r="GN11" s="224">
        <v>31.479999542236328</v>
      </c>
      <c r="GO11" s="224">
        <v>31.479999542236328</v>
      </c>
      <c r="GP11" s="224">
        <v>31.479999542236328</v>
      </c>
      <c r="GQ11" s="224">
        <v>31.479999542236328</v>
      </c>
      <c r="GR11" s="224">
        <v>31.479999542236328</v>
      </c>
      <c r="GS11" s="224">
        <v>31.479999542236328</v>
      </c>
      <c r="GT11" s="224">
        <v>31.479999542236328</v>
      </c>
      <c r="GU11" s="224">
        <v>31.479999542236328</v>
      </c>
      <c r="GV11" s="224">
        <v>31.479999542236328</v>
      </c>
      <c r="GW11" s="224">
        <v>31.479999542236328</v>
      </c>
      <c r="GX11" s="224">
        <v>31.479999542236328</v>
      </c>
      <c r="GY11" s="224">
        <v>31.479999542236328</v>
      </c>
      <c r="GZ11" s="224">
        <v>31.479999542236328</v>
      </c>
      <c r="HA11" s="224">
        <v>31.479999542236328</v>
      </c>
      <c r="HB11" s="224">
        <v>31.479999542236328</v>
      </c>
      <c r="HC11" s="224">
        <v>31.479999542236328</v>
      </c>
      <c r="HD11" s="224">
        <v>31.479999542236328</v>
      </c>
      <c r="HE11" s="224">
        <v>31.479999542236328</v>
      </c>
      <c r="HF11" s="9">
        <f t="shared" si="8"/>
        <v>31.479999542236328</v>
      </c>
      <c r="HG11" s="9">
        <f t="shared" si="9"/>
        <v>31.479999542236328</v>
      </c>
      <c r="HH11" s="9">
        <f t="shared" si="10"/>
        <v>31.479999542236328</v>
      </c>
      <c r="HI11" s="9">
        <f t="shared" si="11"/>
        <v>31.479999542236328</v>
      </c>
      <c r="HJ11" s="9">
        <f t="shared" si="12"/>
        <v>31.479999542236328</v>
      </c>
      <c r="HK11" s="9">
        <f t="shared" si="13"/>
        <v>31.479999542236328</v>
      </c>
      <c r="HL11" s="9">
        <f t="shared" si="14"/>
        <v>31.479999542236328</v>
      </c>
      <c r="HM11" s="9">
        <f t="shared" si="15"/>
        <v>31.479999542236328</v>
      </c>
      <c r="HN11" s="9">
        <f t="shared" si="16"/>
        <v>31.479999542236328</v>
      </c>
      <c r="HO11" s="9">
        <f t="shared" si="17"/>
        <v>31.479999542236328</v>
      </c>
      <c r="HP11" s="9">
        <f t="shared" si="18"/>
        <v>31.479999542236328</v>
      </c>
      <c r="HQ11" s="180"/>
      <c r="HR11" s="226">
        <v>31.479999542236328</v>
      </c>
      <c r="HS11" s="226">
        <v>31.479999542236328</v>
      </c>
      <c r="HT11" s="226">
        <v>31.479999542236328</v>
      </c>
      <c r="HU11" s="226">
        <v>31.479999542236328</v>
      </c>
      <c r="HV11" s="226">
        <v>31.479999542236328</v>
      </c>
      <c r="HW11" s="226">
        <v>31.479999542236328</v>
      </c>
      <c r="HX11" s="226">
        <v>31.479999542236328</v>
      </c>
      <c r="HY11" s="226">
        <v>31.479999542236328</v>
      </c>
      <c r="HZ11" s="226">
        <v>31.479999542236328</v>
      </c>
      <c r="IA11" s="226"/>
      <c r="IB11" s="226"/>
      <c r="IC11" s="226"/>
      <c r="ID11" s="9"/>
      <c r="IE11" s="9"/>
      <c r="IF11" s="9"/>
      <c r="IG11" s="9"/>
      <c r="IH11" s="9"/>
      <c r="II11" s="9">
        <f t="shared" si="19"/>
        <v>39.967829327834281</v>
      </c>
      <c r="IJ11" s="9">
        <f t="shared" si="20"/>
        <v>44.044667053222653</v>
      </c>
      <c r="IK11" s="9">
        <f t="shared" si="21"/>
        <v>34.97548367900233</v>
      </c>
      <c r="IL11" s="9">
        <f t="shared" si="22"/>
        <v>31.479999542236328</v>
      </c>
      <c r="IM11" s="9">
        <f t="shared" si="23"/>
        <v>25.183999633789064</v>
      </c>
      <c r="IN11" s="9">
        <f t="shared" si="24"/>
        <v>17.628799743652344</v>
      </c>
      <c r="IO11" s="9">
        <f t="shared" si="25"/>
        <v>12.340159820556639</v>
      </c>
      <c r="IP11" s="9">
        <f t="shared" si="26"/>
        <v>8.6381118743896472</v>
      </c>
      <c r="IQ11" s="9"/>
      <c r="IR11" s="9">
        <f t="shared" si="35"/>
        <v>31.177530665501699</v>
      </c>
      <c r="IS11" s="9">
        <f t="shared" si="27"/>
        <v>-26.858474728306874</v>
      </c>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f t="shared" si="2"/>
        <v>31.479999542236328</v>
      </c>
      <c r="JX11" s="9">
        <f t="shared" si="3"/>
        <v>80.19000244140625</v>
      </c>
      <c r="JY11" s="19">
        <f t="shared" si="4"/>
        <v>172</v>
      </c>
      <c r="JZ11" s="19">
        <f t="shared" si="5"/>
        <v>38</v>
      </c>
      <c r="KA11" s="19">
        <f t="shared" si="28"/>
        <v>1</v>
      </c>
      <c r="KB11" s="19">
        <f t="shared" si="32"/>
        <v>38</v>
      </c>
      <c r="KD11" s="9">
        <f t="shared" si="6"/>
        <v>82.346334584554043</v>
      </c>
      <c r="KE11" s="9">
        <f t="shared" si="7"/>
        <v>44.820692912186729</v>
      </c>
      <c r="KG11" s="9">
        <f t="shared" si="29"/>
        <v>-37.525641672367314</v>
      </c>
      <c r="KH11" s="19">
        <f t="shared" si="30"/>
        <v>0.54429493599577761</v>
      </c>
      <c r="KI11" s="19">
        <f t="shared" si="31"/>
        <v>0.54429493599577761</v>
      </c>
    </row>
    <row r="12" spans="1:295">
      <c r="A12" s="222" t="s">
        <v>4</v>
      </c>
      <c r="B12" s="222" t="s">
        <v>88</v>
      </c>
      <c r="C12" s="224">
        <v>0</v>
      </c>
      <c r="D12" s="224">
        <v>0</v>
      </c>
      <c r="E12" s="224">
        <v>0</v>
      </c>
      <c r="F12" s="224">
        <v>0</v>
      </c>
      <c r="G12" s="224">
        <v>0</v>
      </c>
      <c r="H12" s="224">
        <v>0</v>
      </c>
      <c r="I12" s="224">
        <v>0</v>
      </c>
      <c r="J12" s="224">
        <v>0</v>
      </c>
      <c r="K12" s="224">
        <v>0</v>
      </c>
      <c r="L12" s="224">
        <v>0</v>
      </c>
      <c r="M12" s="224">
        <v>0</v>
      </c>
      <c r="N12" s="224">
        <v>0</v>
      </c>
      <c r="O12" s="224">
        <v>0</v>
      </c>
      <c r="P12" s="224">
        <v>0</v>
      </c>
      <c r="Q12" s="224">
        <v>0</v>
      </c>
      <c r="R12" s="224">
        <v>0</v>
      </c>
      <c r="S12" s="224">
        <v>0</v>
      </c>
      <c r="T12" s="224">
        <v>0</v>
      </c>
      <c r="U12" s="224">
        <v>0</v>
      </c>
      <c r="V12" s="224">
        <v>0</v>
      </c>
      <c r="W12" s="224">
        <v>0</v>
      </c>
      <c r="X12" s="224">
        <v>0</v>
      </c>
      <c r="Y12" s="224">
        <v>0</v>
      </c>
      <c r="Z12" s="224">
        <v>0</v>
      </c>
      <c r="AA12" s="224">
        <v>0</v>
      </c>
      <c r="AB12" s="224">
        <v>0</v>
      </c>
      <c r="AC12" s="224">
        <v>0</v>
      </c>
      <c r="AD12" s="224">
        <v>0</v>
      </c>
      <c r="AE12" s="224">
        <v>0</v>
      </c>
      <c r="AF12" s="224">
        <v>2.7799999713897705</v>
      </c>
      <c r="AG12" s="224">
        <v>2.7799999713897705</v>
      </c>
      <c r="AH12" s="224">
        <v>2.7799999713897705</v>
      </c>
      <c r="AI12" s="224">
        <v>2.7799999713897705</v>
      </c>
      <c r="AJ12" s="224">
        <v>2.7799999713897705</v>
      </c>
      <c r="AK12" s="224">
        <v>2.7799999713897705</v>
      </c>
      <c r="AL12" s="224">
        <v>2.7799999713897705</v>
      </c>
      <c r="AM12" s="224">
        <v>2.7799999713897705</v>
      </c>
      <c r="AN12" s="224">
        <v>2.7799999713897705</v>
      </c>
      <c r="AO12" s="224">
        <v>2.7799999713897705</v>
      </c>
      <c r="AP12" s="224">
        <v>2.7799999713897705</v>
      </c>
      <c r="AQ12" s="224">
        <v>2.7799999713897705</v>
      </c>
      <c r="AR12" s="224">
        <v>2.7799999713897705</v>
      </c>
      <c r="AS12" s="224">
        <v>2.7799999713897705</v>
      </c>
      <c r="AT12" s="224">
        <v>2.7799999713897705</v>
      </c>
      <c r="AU12" s="224">
        <v>2.7799999713897705</v>
      </c>
      <c r="AV12" s="224">
        <v>2.7799999713897705</v>
      </c>
      <c r="AW12" s="224">
        <v>2.7799999713897705</v>
      </c>
      <c r="AX12" s="224">
        <v>2.7799999713897705</v>
      </c>
      <c r="AY12" s="224">
        <v>2.7799999713897705</v>
      </c>
      <c r="AZ12" s="224">
        <v>2.7799999713897705</v>
      </c>
      <c r="BA12" s="224">
        <v>2.7799999713897705</v>
      </c>
      <c r="BB12" s="224">
        <v>2.7799999713897705</v>
      </c>
      <c r="BC12" s="224">
        <v>2.7799999713897705</v>
      </c>
      <c r="BD12" s="224">
        <v>2.7799999713897705</v>
      </c>
      <c r="BE12" s="224">
        <v>2.7799999713897705</v>
      </c>
      <c r="BF12" s="224">
        <v>2.7799999713897705</v>
      </c>
      <c r="BG12" s="224">
        <v>2.7799999713897705</v>
      </c>
      <c r="BH12" s="224">
        <v>13.890000343322754</v>
      </c>
      <c r="BI12" s="224">
        <v>13.890000343322754</v>
      </c>
      <c r="BJ12" s="224">
        <v>19.440000534057617</v>
      </c>
      <c r="BK12" s="224">
        <v>19.440000534057617</v>
      </c>
      <c r="BL12" s="224">
        <v>19.440000534057617</v>
      </c>
      <c r="BM12" s="224">
        <v>30.559999465942383</v>
      </c>
      <c r="BN12" s="224">
        <v>30.559999465942383</v>
      </c>
      <c r="BO12" s="224">
        <v>30.559999465942383</v>
      </c>
      <c r="BP12" s="224">
        <v>30.559999465942383</v>
      </c>
      <c r="BQ12" s="224">
        <v>30.559999465942383</v>
      </c>
      <c r="BR12" s="224">
        <v>30.559999465942383</v>
      </c>
      <c r="BS12" s="224">
        <v>30.559999465942383</v>
      </c>
      <c r="BT12" s="224">
        <v>36.110000610351563</v>
      </c>
      <c r="BU12" s="224">
        <v>36.110000610351563</v>
      </c>
      <c r="BV12" s="224">
        <v>36.110000610351563</v>
      </c>
      <c r="BW12" s="224">
        <v>36.110000610351563</v>
      </c>
      <c r="BX12" s="224">
        <v>52.779998779296875</v>
      </c>
      <c r="BY12" s="224">
        <v>52.779998779296875</v>
      </c>
      <c r="BZ12" s="224">
        <v>52.779998779296875</v>
      </c>
      <c r="CA12" s="224">
        <v>52.779998779296875</v>
      </c>
      <c r="CB12" s="224">
        <v>52.779998779296875</v>
      </c>
      <c r="CC12" s="224">
        <v>61.110000610351563</v>
      </c>
      <c r="CD12" s="224">
        <v>61.110000610351563</v>
      </c>
      <c r="CE12" s="224">
        <v>61.110000610351563</v>
      </c>
      <c r="CF12" s="224">
        <v>61.110000610351563</v>
      </c>
      <c r="CG12" s="224">
        <v>68.519996643066406</v>
      </c>
      <c r="CH12" s="224">
        <v>68.519996643066406</v>
      </c>
      <c r="CI12" s="224">
        <v>68.519996643066406</v>
      </c>
      <c r="CJ12" s="224">
        <v>68.519996643066406</v>
      </c>
      <c r="CK12" s="224">
        <v>68.519996643066406</v>
      </c>
      <c r="CL12" s="224">
        <v>68.519996643066406</v>
      </c>
      <c r="CM12" s="224">
        <v>68.519996643066406</v>
      </c>
      <c r="CN12" s="224">
        <v>68.519996643066406</v>
      </c>
      <c r="CO12" s="224">
        <v>88.889999389648437</v>
      </c>
      <c r="CP12" s="224">
        <v>88.889999389648437</v>
      </c>
      <c r="CQ12" s="224">
        <v>88.889999389648437</v>
      </c>
      <c r="CR12" s="224">
        <v>88.889999389648437</v>
      </c>
      <c r="CS12" s="224">
        <v>88.889999389648437</v>
      </c>
      <c r="CT12" s="224">
        <v>88.889999389648437</v>
      </c>
      <c r="CU12" s="224">
        <v>88.889999389648437</v>
      </c>
      <c r="CV12" s="224">
        <v>88.889999389648437</v>
      </c>
      <c r="CW12" s="224">
        <v>88.889999389648437</v>
      </c>
      <c r="CX12" s="224">
        <v>88.889999389648437</v>
      </c>
      <c r="CY12" s="224">
        <v>88.889999389648437</v>
      </c>
      <c r="CZ12" s="224">
        <v>88.889999389648437</v>
      </c>
      <c r="DA12" s="224">
        <v>88.889999389648437</v>
      </c>
      <c r="DB12" s="224">
        <v>88.889999389648437</v>
      </c>
      <c r="DC12" s="224">
        <v>88.889999389648437</v>
      </c>
      <c r="DD12" s="224">
        <v>88.889999389648437</v>
      </c>
      <c r="DE12" s="224">
        <v>91.669998168945313</v>
      </c>
      <c r="DF12" s="224">
        <v>91.669998168945313</v>
      </c>
      <c r="DG12" s="224">
        <v>91.669998168945313</v>
      </c>
      <c r="DH12" s="224">
        <v>91.669998168945313</v>
      </c>
      <c r="DI12" s="224">
        <v>91.669998168945313</v>
      </c>
      <c r="DJ12" s="224">
        <v>91.669998168945313</v>
      </c>
      <c r="DK12" s="224">
        <v>91.669998168945313</v>
      </c>
      <c r="DL12" s="224">
        <v>91.669998168945313</v>
      </c>
      <c r="DM12" s="224">
        <v>91.669998168945313</v>
      </c>
      <c r="DN12" s="224">
        <v>91.669998168945313</v>
      </c>
      <c r="DO12" s="224">
        <v>91.669998168945313</v>
      </c>
      <c r="DP12" s="224">
        <v>87.959999084472656</v>
      </c>
      <c r="DQ12" s="224">
        <v>87.959999084472656</v>
      </c>
      <c r="DR12" s="224">
        <v>87.959999084472656</v>
      </c>
      <c r="DS12" s="224">
        <v>87.959999084472656</v>
      </c>
      <c r="DT12" s="224">
        <v>87.959999084472656</v>
      </c>
      <c r="DU12" s="224">
        <v>87.959999084472656</v>
      </c>
      <c r="DV12" s="224">
        <v>87.959999084472656</v>
      </c>
      <c r="DW12" s="224">
        <v>87.959999084472656</v>
      </c>
      <c r="DX12" s="224">
        <v>87.959999084472656</v>
      </c>
      <c r="DY12" s="224">
        <v>87.959999084472656</v>
      </c>
      <c r="DZ12" s="224">
        <v>87.959999084472656</v>
      </c>
      <c r="EA12" s="224">
        <v>87.959999084472656</v>
      </c>
      <c r="EB12" s="224">
        <v>85.19000244140625</v>
      </c>
      <c r="EC12" s="224">
        <v>85.19000244140625</v>
      </c>
      <c r="ED12" s="224">
        <v>85.19000244140625</v>
      </c>
      <c r="EE12" s="224">
        <v>85.19000244140625</v>
      </c>
      <c r="EF12" s="224">
        <v>85.19000244140625</v>
      </c>
      <c r="EG12" s="224">
        <v>85.19000244140625</v>
      </c>
      <c r="EH12" s="224">
        <v>85.19000244140625</v>
      </c>
      <c r="EI12" s="224">
        <v>85.19000244140625</v>
      </c>
      <c r="EJ12" s="224">
        <v>85.19000244140625</v>
      </c>
      <c r="EK12" s="224">
        <v>77.779998779296875</v>
      </c>
      <c r="EL12" s="224">
        <v>77.779998779296875</v>
      </c>
      <c r="EM12" s="224">
        <v>77.779998779296875</v>
      </c>
      <c r="EN12" s="224">
        <v>77.779998779296875</v>
      </c>
      <c r="EO12" s="224">
        <v>77.779998779296875</v>
      </c>
      <c r="EP12" s="224">
        <v>77.779998779296875</v>
      </c>
      <c r="EQ12" s="224">
        <v>77.779998779296875</v>
      </c>
      <c r="ER12" s="224">
        <v>77.779998779296875</v>
      </c>
      <c r="ES12" s="224">
        <v>77.779998779296875</v>
      </c>
      <c r="ET12" s="224">
        <v>77.779998779296875</v>
      </c>
      <c r="EU12" s="224">
        <v>77.779998779296875</v>
      </c>
      <c r="EV12" s="224">
        <v>77.779998779296875</v>
      </c>
      <c r="EW12" s="224">
        <v>77.779998779296875</v>
      </c>
      <c r="EX12" s="224">
        <v>77.779998779296875</v>
      </c>
      <c r="EY12" s="224">
        <v>77.779998779296875</v>
      </c>
      <c r="EZ12" s="224">
        <v>77.779998779296875</v>
      </c>
      <c r="FA12" s="224">
        <v>85.19000244140625</v>
      </c>
      <c r="FB12" s="224">
        <v>85.19000244140625</v>
      </c>
      <c r="FC12" s="224">
        <v>85.19000244140625</v>
      </c>
      <c r="FD12" s="224">
        <v>85.19000244140625</v>
      </c>
      <c r="FE12" s="224">
        <v>85.19000244140625</v>
      </c>
      <c r="FF12" s="224">
        <v>77.779998779296875</v>
      </c>
      <c r="FG12" s="224">
        <v>77.779998779296875</v>
      </c>
      <c r="FH12" s="224">
        <v>77.779998779296875</v>
      </c>
      <c r="FI12" s="224">
        <v>77.779998779296875</v>
      </c>
      <c r="FJ12" s="224">
        <v>77.779998779296875</v>
      </c>
      <c r="FK12" s="224">
        <v>77.779998779296875</v>
      </c>
      <c r="FL12" s="224">
        <v>83.330001831054687</v>
      </c>
      <c r="FM12" s="224">
        <v>83.330001831054687</v>
      </c>
      <c r="FN12" s="224">
        <v>83.330001831054687</v>
      </c>
      <c r="FO12" s="224">
        <v>77.779998779296875</v>
      </c>
      <c r="FP12" s="224">
        <v>77.779998779296875</v>
      </c>
      <c r="FQ12" s="224">
        <v>77.779998779296875</v>
      </c>
      <c r="FR12" s="224">
        <v>77.779998779296875</v>
      </c>
      <c r="FS12" s="224">
        <v>96.300003051757813</v>
      </c>
      <c r="FT12" s="224">
        <v>96.300003051757813</v>
      </c>
      <c r="FU12" s="224">
        <v>96.300003051757813</v>
      </c>
      <c r="FV12" s="224">
        <v>96.300003051757813</v>
      </c>
      <c r="FW12" s="224">
        <v>96.300003051757813</v>
      </c>
      <c r="FX12" s="224">
        <v>96.300003051757813</v>
      </c>
      <c r="FY12" s="224">
        <v>96.300003051757813</v>
      </c>
      <c r="FZ12" s="224">
        <v>96.300003051757813</v>
      </c>
      <c r="GA12" s="224">
        <v>96.300003051757813</v>
      </c>
      <c r="GB12" s="224">
        <v>96.300003051757813</v>
      </c>
      <c r="GC12" s="224">
        <v>96.300003051757813</v>
      </c>
      <c r="GD12" s="224">
        <v>96.300003051757813</v>
      </c>
      <c r="GE12" s="224">
        <v>96.300003051757813</v>
      </c>
      <c r="GF12" s="224">
        <v>96.300003051757813</v>
      </c>
      <c r="GG12" s="224">
        <v>96.300003051757813</v>
      </c>
      <c r="GH12" s="224">
        <v>96.300003051757813</v>
      </c>
      <c r="GI12" s="224">
        <v>96.300003051757813</v>
      </c>
      <c r="GJ12" s="224">
        <v>96.300003051757813</v>
      </c>
      <c r="GK12" s="224">
        <v>96.300003051757813</v>
      </c>
      <c r="GL12" s="224">
        <v>96.300003051757813</v>
      </c>
      <c r="GM12" s="224">
        <v>96.300003051757813</v>
      </c>
      <c r="GN12" s="224">
        <v>96.300003051757813</v>
      </c>
      <c r="GO12" s="224">
        <v>96.300003051757813</v>
      </c>
      <c r="GP12" s="224">
        <v>96.300003051757813</v>
      </c>
      <c r="GQ12" s="224">
        <v>96.300003051757813</v>
      </c>
      <c r="GR12" s="224">
        <v>96.300003051757813</v>
      </c>
      <c r="GS12" s="224">
        <v>96.300003051757813</v>
      </c>
      <c r="GT12" s="224">
        <v>96.300003051757813</v>
      </c>
      <c r="GU12" s="224">
        <v>96.300003051757813</v>
      </c>
      <c r="GV12" s="224">
        <v>96.300003051757813</v>
      </c>
      <c r="GW12" s="224">
        <v>96.300003051757813</v>
      </c>
      <c r="GX12" s="224">
        <v>96.300003051757813</v>
      </c>
      <c r="GY12" s="224">
        <v>96.300003051757813</v>
      </c>
      <c r="GZ12" s="224">
        <v>96.300003051757813</v>
      </c>
      <c r="HA12" s="224">
        <v>96.300003051757813</v>
      </c>
      <c r="HB12" s="224">
        <v>96.300003051757813</v>
      </c>
      <c r="HC12" s="224">
        <v>96.300003051757813</v>
      </c>
      <c r="HD12" s="224">
        <v>77.779998779296875</v>
      </c>
      <c r="HE12" s="224">
        <v>77.779998779296875</v>
      </c>
      <c r="HF12" s="9">
        <f t="shared" si="8"/>
        <v>77.779998779296875</v>
      </c>
      <c r="HG12" s="9">
        <f t="shared" si="9"/>
        <v>77.779998779296875</v>
      </c>
      <c r="HH12" s="9">
        <f t="shared" si="10"/>
        <v>77.779998779296875</v>
      </c>
      <c r="HI12" s="9">
        <f t="shared" si="11"/>
        <v>77.779998779296875</v>
      </c>
      <c r="HJ12" s="9">
        <f t="shared" si="12"/>
        <v>77.779998779296875</v>
      </c>
      <c r="HK12" s="9">
        <f t="shared" si="13"/>
        <v>77.779998779296875</v>
      </c>
      <c r="HL12" s="9">
        <f t="shared" si="14"/>
        <v>77.779998779296875</v>
      </c>
      <c r="HM12" s="9">
        <f t="shared" si="15"/>
        <v>77.779998779296875</v>
      </c>
      <c r="HN12" s="9">
        <f t="shared" si="16"/>
        <v>77.779998779296875</v>
      </c>
      <c r="HO12" s="9">
        <f t="shared" si="17"/>
        <v>77.779998779296875</v>
      </c>
      <c r="HP12" s="9">
        <f t="shared" si="18"/>
        <v>77.779998779296875</v>
      </c>
      <c r="HQ12" s="180"/>
      <c r="HR12" s="226">
        <v>77.779998779296875</v>
      </c>
      <c r="HS12" s="226">
        <v>77.779998779296875</v>
      </c>
      <c r="HT12" s="226">
        <v>77.779998779296875</v>
      </c>
      <c r="HU12" s="226">
        <v>77.779998779296875</v>
      </c>
      <c r="HV12" s="226">
        <v>77.779998779296875</v>
      </c>
      <c r="HW12" s="226">
        <v>77.779998779296875</v>
      </c>
      <c r="HX12" s="226">
        <v>77.779998779296875</v>
      </c>
      <c r="HY12" s="226">
        <v>77.779998779296875</v>
      </c>
      <c r="HZ12" s="226"/>
      <c r="IA12" s="226"/>
      <c r="IB12" s="226"/>
      <c r="IC12" s="226"/>
      <c r="ID12" s="9"/>
      <c r="IE12" s="9"/>
      <c r="IF12" s="9"/>
      <c r="IG12" s="9"/>
      <c r="IH12" s="9"/>
      <c r="II12" s="9">
        <f t="shared" si="19"/>
        <v>45.529999563568516</v>
      </c>
      <c r="IJ12" s="9">
        <f t="shared" si="20"/>
        <v>85.743334452311203</v>
      </c>
      <c r="IK12" s="9">
        <f t="shared" si="21"/>
        <v>93.910325081117691</v>
      </c>
      <c r="IL12" s="9">
        <f t="shared" si="22"/>
        <v>77.779998779296875</v>
      </c>
      <c r="IM12" s="9">
        <f t="shared" si="23"/>
        <v>62.2239990234375</v>
      </c>
      <c r="IN12" s="9">
        <f t="shared" si="24"/>
        <v>43.556799316406249</v>
      </c>
      <c r="IO12" s="9">
        <f t="shared" si="25"/>
        <v>30.489759521484373</v>
      </c>
      <c r="IP12" s="9">
        <f t="shared" si="26"/>
        <v>21.342831665039061</v>
      </c>
      <c r="IQ12" s="9"/>
      <c r="IR12" s="9">
        <f t="shared" si="35"/>
        <v>53.558087138077951</v>
      </c>
      <c r="IS12" s="9">
        <f t="shared" si="27"/>
        <v>-42.886671305558423</v>
      </c>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f t="shared" si="2"/>
        <v>77.779998779296875</v>
      </c>
      <c r="JX12" s="9">
        <f t="shared" si="3"/>
        <v>91.300003051757813</v>
      </c>
      <c r="JY12" s="19">
        <f t="shared" si="4"/>
        <v>197</v>
      </c>
      <c r="JZ12" s="19">
        <f t="shared" si="5"/>
        <v>48</v>
      </c>
      <c r="KA12" s="19">
        <f t="shared" si="28"/>
        <v>1</v>
      </c>
      <c r="KB12" s="19">
        <f t="shared" si="32"/>
        <v>48</v>
      </c>
      <c r="KD12" s="9">
        <f t="shared" si="6"/>
        <v>89.785332234700519</v>
      </c>
      <c r="KE12" s="9">
        <f t="shared" si="7"/>
        <v>86.562872254022281</v>
      </c>
      <c r="KG12" s="9">
        <f t="shared" si="29"/>
        <v>-3.2224599806782379</v>
      </c>
      <c r="KH12" s="19">
        <f t="shared" si="30"/>
        <v>0.96410928265816664</v>
      </c>
      <c r="KI12" s="19">
        <f t="shared" si="31"/>
        <v>0.96410928265816664</v>
      </c>
    </row>
    <row r="13" spans="1:295">
      <c r="A13" s="222" t="s">
        <v>128</v>
      </c>
      <c r="B13" s="222" t="s">
        <v>129</v>
      </c>
      <c r="C13" s="224">
        <v>0</v>
      </c>
      <c r="D13" s="224">
        <v>0</v>
      </c>
      <c r="E13" s="224">
        <v>0</v>
      </c>
      <c r="F13" s="224">
        <v>0</v>
      </c>
      <c r="G13" s="224">
        <v>0</v>
      </c>
      <c r="H13" s="224">
        <v>0</v>
      </c>
      <c r="I13" s="224">
        <v>0</v>
      </c>
      <c r="J13" s="224">
        <v>0</v>
      </c>
      <c r="K13" s="224">
        <v>0</v>
      </c>
      <c r="L13" s="224">
        <v>0</v>
      </c>
      <c r="M13" s="224">
        <v>0</v>
      </c>
      <c r="N13" s="224">
        <v>0</v>
      </c>
      <c r="O13" s="224">
        <v>0</v>
      </c>
      <c r="P13" s="224">
        <v>0</v>
      </c>
      <c r="Q13" s="224">
        <v>0</v>
      </c>
      <c r="R13" s="224">
        <v>0</v>
      </c>
      <c r="S13" s="224">
        <v>0</v>
      </c>
      <c r="T13" s="224">
        <v>0</v>
      </c>
      <c r="U13" s="224">
        <v>0</v>
      </c>
      <c r="V13" s="224">
        <v>0</v>
      </c>
      <c r="W13" s="224">
        <v>0</v>
      </c>
      <c r="X13" s="224">
        <v>0</v>
      </c>
      <c r="Y13" s="224">
        <v>0</v>
      </c>
      <c r="Z13" s="224">
        <v>0</v>
      </c>
      <c r="AA13" s="224">
        <v>0</v>
      </c>
      <c r="AB13" s="224">
        <v>0</v>
      </c>
      <c r="AC13" s="224">
        <v>0</v>
      </c>
      <c r="AD13" s="224">
        <v>0</v>
      </c>
      <c r="AE13" s="224">
        <v>0</v>
      </c>
      <c r="AF13" s="224">
        <v>0</v>
      </c>
      <c r="AG13" s="224">
        <v>0</v>
      </c>
      <c r="AH13" s="224">
        <v>5.559999942779541</v>
      </c>
      <c r="AI13" s="224">
        <v>5.559999942779541</v>
      </c>
      <c r="AJ13" s="224">
        <v>5.559999942779541</v>
      </c>
      <c r="AK13" s="224">
        <v>5.559999942779541</v>
      </c>
      <c r="AL13" s="224">
        <v>5.559999942779541</v>
      </c>
      <c r="AM13" s="224">
        <v>5.559999942779541</v>
      </c>
      <c r="AN13" s="224">
        <v>5.559999942779541</v>
      </c>
      <c r="AO13" s="224">
        <v>5.559999942779541</v>
      </c>
      <c r="AP13" s="224">
        <v>5.559999942779541</v>
      </c>
      <c r="AQ13" s="224">
        <v>5.559999942779541</v>
      </c>
      <c r="AR13" s="224">
        <v>5.559999942779541</v>
      </c>
      <c r="AS13" s="224">
        <v>5.559999942779541</v>
      </c>
      <c r="AT13" s="224">
        <v>5.559999942779541</v>
      </c>
      <c r="AU13" s="224">
        <v>5.559999942779541</v>
      </c>
      <c r="AV13" s="224">
        <v>5.559999942779541</v>
      </c>
      <c r="AW13" s="224">
        <v>5.559999942779541</v>
      </c>
      <c r="AX13" s="224">
        <v>5.559999942779541</v>
      </c>
      <c r="AY13" s="224">
        <v>5.559999942779541</v>
      </c>
      <c r="AZ13" s="224">
        <v>5.559999942779541</v>
      </c>
      <c r="BA13" s="224">
        <v>5.559999942779541</v>
      </c>
      <c r="BB13" s="224">
        <v>5.559999942779541</v>
      </c>
      <c r="BC13" s="224">
        <v>5.559999942779541</v>
      </c>
      <c r="BD13" s="224">
        <v>5.559999942779541</v>
      </c>
      <c r="BE13" s="224">
        <v>5.559999942779541</v>
      </c>
      <c r="BF13" s="224">
        <v>5.559999942779541</v>
      </c>
      <c r="BG13" s="224">
        <v>5.559999942779541</v>
      </c>
      <c r="BH13" s="224">
        <v>5.559999942779541</v>
      </c>
      <c r="BI13" s="224">
        <v>5.559999942779541</v>
      </c>
      <c r="BJ13" s="224">
        <v>5.559999942779541</v>
      </c>
      <c r="BK13" s="224">
        <v>5.559999942779541</v>
      </c>
      <c r="BL13" s="224">
        <v>5.559999942779541</v>
      </c>
      <c r="BM13" s="224">
        <v>5.559999942779541</v>
      </c>
      <c r="BN13" s="224">
        <v>5.559999942779541</v>
      </c>
      <c r="BO13" s="224">
        <v>22.219999313354492</v>
      </c>
      <c r="BP13" s="224">
        <v>22.219999313354492</v>
      </c>
      <c r="BQ13" s="224">
        <v>22.219999313354492</v>
      </c>
      <c r="BR13" s="224">
        <v>22.219999313354492</v>
      </c>
      <c r="BS13" s="224">
        <v>22.219999313354492</v>
      </c>
      <c r="BT13" s="224">
        <v>22.219999313354492</v>
      </c>
      <c r="BU13" s="224">
        <v>22.219999313354492</v>
      </c>
      <c r="BV13" s="224">
        <v>22.219999313354492</v>
      </c>
      <c r="BW13" s="224">
        <v>22.219999313354492</v>
      </c>
      <c r="BX13" s="224">
        <v>22.219999313354492</v>
      </c>
      <c r="BY13" s="224">
        <v>22.219999313354492</v>
      </c>
      <c r="BZ13" s="224">
        <v>22.219999313354492</v>
      </c>
      <c r="CA13" s="224">
        <v>22.219999313354492</v>
      </c>
      <c r="CB13" s="224">
        <v>22.219999313354492</v>
      </c>
      <c r="CC13" s="224">
        <v>22.219999313354492</v>
      </c>
      <c r="CD13" s="224">
        <v>22.219999313354492</v>
      </c>
      <c r="CE13" s="224">
        <v>22.219999313354492</v>
      </c>
      <c r="CF13" s="224">
        <v>25</v>
      </c>
      <c r="CG13" s="224">
        <v>25</v>
      </c>
      <c r="CH13" s="224">
        <v>25</v>
      </c>
      <c r="CI13" s="224">
        <v>25</v>
      </c>
      <c r="CJ13" s="224">
        <v>25</v>
      </c>
      <c r="CK13" s="224">
        <v>25</v>
      </c>
      <c r="CL13" s="224">
        <v>25</v>
      </c>
      <c r="CM13" s="224">
        <v>25</v>
      </c>
      <c r="CN13" s="224">
        <v>25</v>
      </c>
      <c r="CO13" s="224">
        <v>25</v>
      </c>
      <c r="CP13" s="224">
        <v>25</v>
      </c>
      <c r="CQ13" s="224">
        <v>25</v>
      </c>
      <c r="CR13" s="224">
        <v>25</v>
      </c>
      <c r="CS13" s="224">
        <v>27.780000686645508</v>
      </c>
      <c r="CT13" s="224">
        <v>27.780000686645508</v>
      </c>
      <c r="CU13" s="224">
        <v>27.780000686645508</v>
      </c>
      <c r="CV13" s="224">
        <v>27.780000686645508</v>
      </c>
      <c r="CW13" s="224">
        <v>27.780000686645508</v>
      </c>
      <c r="CX13" s="224">
        <v>27.780000686645508</v>
      </c>
      <c r="CY13" s="224">
        <v>27.780000686645508</v>
      </c>
      <c r="CZ13" s="224">
        <v>27.780000686645508</v>
      </c>
      <c r="DA13" s="224">
        <v>27.780000686645508</v>
      </c>
      <c r="DB13" s="224">
        <v>27.780000686645508</v>
      </c>
      <c r="DC13" s="224">
        <v>33.330001831054688</v>
      </c>
      <c r="DD13" s="224">
        <v>33.330001831054688</v>
      </c>
      <c r="DE13" s="224">
        <v>33.330001831054688</v>
      </c>
      <c r="DF13" s="224">
        <v>33.330001831054688</v>
      </c>
      <c r="DG13" s="224">
        <v>33.330001831054688</v>
      </c>
      <c r="DH13" s="224">
        <v>33.330001831054688</v>
      </c>
      <c r="DI13" s="224">
        <v>33.330001831054688</v>
      </c>
      <c r="DJ13" s="224">
        <v>33.330001831054688</v>
      </c>
      <c r="DK13" s="224">
        <v>33.330001831054688</v>
      </c>
      <c r="DL13" s="224">
        <v>33.330001831054688</v>
      </c>
      <c r="DM13" s="224">
        <v>33.330001831054688</v>
      </c>
      <c r="DN13" s="224">
        <v>33.330001831054688</v>
      </c>
      <c r="DO13" s="224">
        <v>33.330001831054688</v>
      </c>
      <c r="DP13" s="224">
        <v>33.330001831054688</v>
      </c>
      <c r="DQ13" s="224">
        <v>33.330001831054688</v>
      </c>
      <c r="DR13" s="224">
        <v>33.330001831054688</v>
      </c>
      <c r="DS13" s="224">
        <v>33.330001831054688</v>
      </c>
      <c r="DT13" s="224">
        <v>33.330001831054688</v>
      </c>
      <c r="DU13" s="224">
        <v>33.330001831054688</v>
      </c>
      <c r="DV13" s="224">
        <v>33.330001831054688</v>
      </c>
      <c r="DW13" s="224">
        <v>33.330001831054688</v>
      </c>
      <c r="DX13" s="224">
        <v>33.330001831054688</v>
      </c>
      <c r="DY13" s="224">
        <v>33.330001831054688</v>
      </c>
      <c r="DZ13" s="224">
        <v>33.330001831054688</v>
      </c>
      <c r="EA13" s="224">
        <v>33.330001831054688</v>
      </c>
      <c r="EB13" s="224">
        <v>33.330001831054688</v>
      </c>
      <c r="EC13" s="224">
        <v>33.330001831054688</v>
      </c>
      <c r="ED13" s="224">
        <v>33.330001831054688</v>
      </c>
      <c r="EE13" s="224">
        <v>33.330001831054688</v>
      </c>
      <c r="EF13" s="224">
        <v>33.330001831054688</v>
      </c>
      <c r="EG13" s="224">
        <v>33.330001831054688</v>
      </c>
      <c r="EH13" s="224">
        <v>33.330001831054688</v>
      </c>
      <c r="EI13" s="224">
        <v>33.330001831054688</v>
      </c>
      <c r="EJ13" s="224">
        <v>33.330001831054688</v>
      </c>
      <c r="EK13" s="224">
        <v>33.330001831054688</v>
      </c>
      <c r="EL13" s="224">
        <v>33.330001831054688</v>
      </c>
      <c r="EM13" s="224">
        <v>33.330001831054688</v>
      </c>
      <c r="EN13" s="224">
        <v>33.330001831054688</v>
      </c>
      <c r="EO13" s="224">
        <v>33.330001831054688</v>
      </c>
      <c r="EP13" s="224">
        <v>33.330001831054688</v>
      </c>
      <c r="EQ13" s="224">
        <v>33.330001831054688</v>
      </c>
      <c r="ER13" s="224">
        <v>33.330001831054688</v>
      </c>
      <c r="ES13" s="224">
        <v>33.330001831054688</v>
      </c>
      <c r="ET13" s="224">
        <v>33.330001831054688</v>
      </c>
      <c r="EU13" s="224">
        <v>33.330001831054688</v>
      </c>
      <c r="EV13" s="224">
        <v>33.330001831054688</v>
      </c>
      <c r="EW13" s="224">
        <v>33.330001831054688</v>
      </c>
      <c r="EX13" s="224">
        <v>33.330001831054688</v>
      </c>
      <c r="EY13" s="224">
        <v>33.330001831054688</v>
      </c>
      <c r="EZ13" s="224">
        <v>33.330001831054688</v>
      </c>
      <c r="FA13" s="224">
        <v>33.330001831054688</v>
      </c>
      <c r="FB13" s="224">
        <v>33.330001831054688</v>
      </c>
      <c r="FC13" s="224">
        <v>33.330001831054688</v>
      </c>
      <c r="FD13" s="224">
        <v>33.330001831054688</v>
      </c>
      <c r="FE13" s="224">
        <v>33.330001831054688</v>
      </c>
      <c r="FF13" s="224">
        <v>33.330001831054688</v>
      </c>
      <c r="FG13" s="224">
        <v>33.330001831054688</v>
      </c>
      <c r="FH13" s="224">
        <v>33.330001831054688</v>
      </c>
      <c r="FI13" s="224">
        <v>30.559999465942383</v>
      </c>
      <c r="FJ13" s="224">
        <v>30.559999465942383</v>
      </c>
      <c r="FK13" s="224">
        <v>30.559999465942383</v>
      </c>
      <c r="FL13" s="224">
        <v>30.559999465942383</v>
      </c>
      <c r="FM13" s="224">
        <v>30.559999465942383</v>
      </c>
      <c r="FN13" s="224">
        <v>30.559999465942383</v>
      </c>
      <c r="FO13" s="224">
        <v>30.559999465942383</v>
      </c>
      <c r="FP13" s="224">
        <v>30.559999465942383</v>
      </c>
      <c r="FQ13" s="224">
        <v>30.559999465942383</v>
      </c>
      <c r="FR13" s="224">
        <v>30.559999465942383</v>
      </c>
      <c r="FS13" s="224">
        <v>30.559999465942383</v>
      </c>
      <c r="FT13" s="224">
        <v>30.559999465942383</v>
      </c>
      <c r="FU13" s="224">
        <v>30.559999465942383</v>
      </c>
      <c r="FV13" s="224">
        <v>30.559999465942383</v>
      </c>
      <c r="FW13" s="224">
        <v>30.559999465942383</v>
      </c>
      <c r="FX13" s="224">
        <v>30.559999465942383</v>
      </c>
      <c r="FY13" s="224">
        <v>30.559999465942383</v>
      </c>
      <c r="FZ13" s="224">
        <v>30.559999465942383</v>
      </c>
      <c r="GA13" s="224">
        <v>30.559999465942383</v>
      </c>
      <c r="GB13" s="224">
        <v>30.559999465942383</v>
      </c>
      <c r="GC13" s="224">
        <v>30.559999465942383</v>
      </c>
      <c r="GD13" s="224">
        <v>30.559999465942383</v>
      </c>
      <c r="GE13" s="224">
        <v>25</v>
      </c>
      <c r="GF13" s="224">
        <v>25</v>
      </c>
      <c r="GG13" s="224">
        <v>25</v>
      </c>
      <c r="GH13" s="224">
        <v>25</v>
      </c>
      <c r="GI13" s="224">
        <v>25</v>
      </c>
      <c r="GJ13" s="224">
        <v>25</v>
      </c>
      <c r="GK13" s="224">
        <v>25</v>
      </c>
      <c r="GL13" s="224">
        <v>25</v>
      </c>
      <c r="GM13" s="224">
        <v>25</v>
      </c>
      <c r="GN13" s="224">
        <v>25</v>
      </c>
      <c r="GO13" s="224">
        <v>25</v>
      </c>
      <c r="GP13" s="224">
        <v>25</v>
      </c>
      <c r="GQ13" s="224">
        <v>25</v>
      </c>
      <c r="GR13" s="224">
        <v>25</v>
      </c>
      <c r="GS13" s="224">
        <v>25</v>
      </c>
      <c r="GT13" s="224">
        <v>25</v>
      </c>
      <c r="GU13" s="224">
        <v>25</v>
      </c>
      <c r="GV13" s="224">
        <v>25</v>
      </c>
      <c r="GW13" s="224">
        <v>25</v>
      </c>
      <c r="GX13" s="224">
        <v>25</v>
      </c>
      <c r="GY13" s="224">
        <v>25</v>
      </c>
      <c r="GZ13" s="224">
        <v>25</v>
      </c>
      <c r="HA13" s="224">
        <v>25</v>
      </c>
      <c r="HB13" s="224">
        <v>25</v>
      </c>
      <c r="HC13" s="224">
        <v>25</v>
      </c>
      <c r="HD13" s="224">
        <v>25</v>
      </c>
      <c r="HE13" s="224">
        <v>25</v>
      </c>
      <c r="HF13" s="9">
        <f t="shared" si="8"/>
        <v>25</v>
      </c>
      <c r="HG13" s="9">
        <f t="shared" si="9"/>
        <v>25</v>
      </c>
      <c r="HH13" s="9">
        <f t="shared" si="10"/>
        <v>25</v>
      </c>
      <c r="HI13" s="9">
        <f t="shared" si="11"/>
        <v>25</v>
      </c>
      <c r="HJ13" s="9">
        <f t="shared" si="12"/>
        <v>25</v>
      </c>
      <c r="HK13" s="9">
        <f t="shared" si="13"/>
        <v>25</v>
      </c>
      <c r="HL13" s="9">
        <f t="shared" si="14"/>
        <v>25</v>
      </c>
      <c r="HM13" s="9">
        <f t="shared" si="15"/>
        <v>25</v>
      </c>
      <c r="HN13" s="9">
        <f t="shared" si="16"/>
        <v>25</v>
      </c>
      <c r="HO13" s="9">
        <f t="shared" si="17"/>
        <v>25</v>
      </c>
      <c r="HP13" s="9">
        <f t="shared" si="18"/>
        <v>25</v>
      </c>
      <c r="HQ13" s="180"/>
      <c r="HR13" s="226">
        <v>25</v>
      </c>
      <c r="HS13" s="226">
        <v>25</v>
      </c>
      <c r="HT13" s="226">
        <v>25</v>
      </c>
      <c r="HU13" s="226">
        <v>25</v>
      </c>
      <c r="HV13" s="226">
        <v>25</v>
      </c>
      <c r="HW13" s="226">
        <v>25</v>
      </c>
      <c r="HX13" s="226">
        <v>25</v>
      </c>
      <c r="HY13" s="226">
        <v>25</v>
      </c>
      <c r="HZ13" s="226">
        <v>25</v>
      </c>
      <c r="IA13" s="226"/>
      <c r="IB13" s="226"/>
      <c r="IC13" s="226"/>
      <c r="ID13" s="9"/>
      <c r="IE13" s="9"/>
      <c r="IF13" s="9"/>
      <c r="IG13" s="9"/>
      <c r="IH13" s="9"/>
      <c r="II13" s="9">
        <f t="shared" si="19"/>
        <v>18.18329000786731</v>
      </c>
      <c r="IJ13" s="9">
        <f t="shared" si="20"/>
        <v>31.483333587646484</v>
      </c>
      <c r="IK13" s="9">
        <f t="shared" si="21"/>
        <v>25.358709642964026</v>
      </c>
      <c r="IL13" s="9">
        <f t="shared" si="22"/>
        <v>25</v>
      </c>
      <c r="IM13" s="9">
        <f t="shared" si="23"/>
        <v>20</v>
      </c>
      <c r="IN13" s="9">
        <f t="shared" si="24"/>
        <v>14</v>
      </c>
      <c r="IO13" s="9">
        <f t="shared" si="25"/>
        <v>9.7999999999999989</v>
      </c>
      <c r="IP13" s="9">
        <f t="shared" si="26"/>
        <v>6.8599999999999985</v>
      </c>
      <c r="IQ13" s="9"/>
      <c r="IR13" s="9">
        <f t="shared" si="35"/>
        <v>18.618207772495587</v>
      </c>
      <c r="IS13" s="9">
        <f t="shared" si="27"/>
        <v>-15.188207772495588</v>
      </c>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f t="shared" si="2"/>
        <v>25</v>
      </c>
      <c r="JX13" s="9">
        <f t="shared" si="3"/>
        <v>28.330001831054687</v>
      </c>
      <c r="JY13" s="19">
        <f t="shared" si="4"/>
        <v>195</v>
      </c>
      <c r="JZ13" s="19">
        <f t="shared" si="5"/>
        <v>80</v>
      </c>
      <c r="KA13" s="19">
        <f t="shared" si="28"/>
        <v>1</v>
      </c>
      <c r="KB13" s="19">
        <f t="shared" si="32"/>
        <v>80</v>
      </c>
      <c r="KD13" s="9">
        <f t="shared" si="6"/>
        <v>30.647001266479492</v>
      </c>
      <c r="KE13" s="9">
        <f t="shared" si="7"/>
        <v>29.592574884395788</v>
      </c>
      <c r="KG13" s="9">
        <f t="shared" si="29"/>
        <v>-1.0544263820837045</v>
      </c>
      <c r="KH13" s="19">
        <f t="shared" si="30"/>
        <v>0.96559446802265136</v>
      </c>
      <c r="KI13" s="19">
        <f t="shared" si="31"/>
        <v>0.96559446802265136</v>
      </c>
    </row>
    <row r="14" spans="1:295">
      <c r="A14" s="222" t="s">
        <v>98</v>
      </c>
      <c r="B14" s="222" t="s">
        <v>99</v>
      </c>
      <c r="C14" s="224">
        <v>0</v>
      </c>
      <c r="D14" s="224">
        <v>0</v>
      </c>
      <c r="E14" s="224">
        <v>0</v>
      </c>
      <c r="F14" s="224">
        <v>0</v>
      </c>
      <c r="G14" s="224">
        <v>0</v>
      </c>
      <c r="H14" s="224">
        <v>0</v>
      </c>
      <c r="I14" s="224">
        <v>0</v>
      </c>
      <c r="J14" s="224">
        <v>0</v>
      </c>
      <c r="K14" s="224">
        <v>0</v>
      </c>
      <c r="L14" s="224">
        <v>0</v>
      </c>
      <c r="M14" s="224">
        <v>0</v>
      </c>
      <c r="N14" s="224">
        <v>0</v>
      </c>
      <c r="O14" s="224">
        <v>0</v>
      </c>
      <c r="P14" s="224">
        <v>0</v>
      </c>
      <c r="Q14" s="224">
        <v>0</v>
      </c>
      <c r="R14" s="224">
        <v>0</v>
      </c>
      <c r="S14" s="224">
        <v>0</v>
      </c>
      <c r="T14" s="224">
        <v>0</v>
      </c>
      <c r="U14" s="224">
        <v>0</v>
      </c>
      <c r="V14" s="224">
        <v>0</v>
      </c>
      <c r="W14" s="224">
        <v>0</v>
      </c>
      <c r="X14" s="224">
        <v>0</v>
      </c>
      <c r="Y14" s="224">
        <v>0</v>
      </c>
      <c r="Z14" s="224">
        <v>0</v>
      </c>
      <c r="AA14" s="224">
        <v>0</v>
      </c>
      <c r="AB14" s="224">
        <v>0</v>
      </c>
      <c r="AC14" s="224">
        <v>0</v>
      </c>
      <c r="AD14" s="224">
        <v>5.559999942779541</v>
      </c>
      <c r="AE14" s="224">
        <v>5.559999942779541</v>
      </c>
      <c r="AF14" s="224">
        <v>5.559999942779541</v>
      </c>
      <c r="AG14" s="224">
        <v>11.109999656677246</v>
      </c>
      <c r="AH14" s="224">
        <v>11.109999656677246</v>
      </c>
      <c r="AI14" s="224">
        <v>11.109999656677246</v>
      </c>
      <c r="AJ14" s="224">
        <v>11.109999656677246</v>
      </c>
      <c r="AK14" s="224">
        <v>11.109999656677246</v>
      </c>
      <c r="AL14" s="224">
        <v>11.109999656677246</v>
      </c>
      <c r="AM14" s="224">
        <v>11.109999656677246</v>
      </c>
      <c r="AN14" s="224">
        <v>11.109999656677246</v>
      </c>
      <c r="AO14" s="224">
        <v>11.109999656677246</v>
      </c>
      <c r="AP14" s="224">
        <v>11.109999656677246</v>
      </c>
      <c r="AQ14" s="224">
        <v>11.109999656677246</v>
      </c>
      <c r="AR14" s="224">
        <v>11.109999656677246</v>
      </c>
      <c r="AS14" s="224">
        <v>11.109999656677246</v>
      </c>
      <c r="AT14" s="224">
        <v>11.109999656677246</v>
      </c>
      <c r="AU14" s="224">
        <v>11.109999656677246</v>
      </c>
      <c r="AV14" s="224">
        <v>11.109999656677246</v>
      </c>
      <c r="AW14" s="224">
        <v>11.109999656677246</v>
      </c>
      <c r="AX14" s="224">
        <v>11.109999656677246</v>
      </c>
      <c r="AY14" s="224">
        <v>11.109999656677246</v>
      </c>
      <c r="AZ14" s="224">
        <v>11.109999656677246</v>
      </c>
      <c r="BA14" s="224">
        <v>11.109999656677246</v>
      </c>
      <c r="BB14" s="224">
        <v>11.109999656677246</v>
      </c>
      <c r="BC14" s="224">
        <v>11.109999656677246</v>
      </c>
      <c r="BD14" s="224">
        <v>11.109999656677246</v>
      </c>
      <c r="BE14" s="224">
        <v>11.109999656677246</v>
      </c>
      <c r="BF14" s="224">
        <v>11.109999656677246</v>
      </c>
      <c r="BG14" s="224">
        <v>11.109999656677246</v>
      </c>
      <c r="BH14" s="224">
        <v>11.109999656677246</v>
      </c>
      <c r="BI14" s="224">
        <v>11.109999656677246</v>
      </c>
      <c r="BJ14" s="224">
        <v>11.109999656677246</v>
      </c>
      <c r="BK14" s="224">
        <v>11.109999656677246</v>
      </c>
      <c r="BL14" s="224">
        <v>11.109999656677246</v>
      </c>
      <c r="BM14" s="224">
        <v>11.109999656677246</v>
      </c>
      <c r="BN14" s="224">
        <v>13.890000343322754</v>
      </c>
      <c r="BO14" s="224">
        <v>13.890000343322754</v>
      </c>
      <c r="BP14" s="224">
        <v>13.890000343322754</v>
      </c>
      <c r="BQ14" s="224">
        <v>13.890000343322754</v>
      </c>
      <c r="BR14" s="224">
        <v>13.890000343322754</v>
      </c>
      <c r="BS14" s="224">
        <v>13.890000343322754</v>
      </c>
      <c r="BT14" s="224">
        <v>19.440000534057617</v>
      </c>
      <c r="BU14" s="224">
        <v>19.440000534057617</v>
      </c>
      <c r="BV14" s="224">
        <v>19.440000534057617</v>
      </c>
      <c r="BW14" s="224">
        <v>23.149999618530273</v>
      </c>
      <c r="BX14" s="224">
        <v>50.930000305175781</v>
      </c>
      <c r="BY14" s="224">
        <v>50.930000305175781</v>
      </c>
      <c r="BZ14" s="224">
        <v>50.930000305175781</v>
      </c>
      <c r="CA14" s="224">
        <v>50.930000305175781</v>
      </c>
      <c r="CB14" s="224">
        <v>73.150001525878906</v>
      </c>
      <c r="CC14" s="224">
        <v>73.150001525878906</v>
      </c>
      <c r="CD14" s="224">
        <v>81.480003356933594</v>
      </c>
      <c r="CE14" s="224">
        <v>81.480003356933594</v>
      </c>
      <c r="CF14" s="224">
        <v>81.480003356933594</v>
      </c>
      <c r="CG14" s="224">
        <v>81.480003356933594</v>
      </c>
      <c r="CH14" s="224">
        <v>81.480003356933594</v>
      </c>
      <c r="CI14" s="224">
        <v>81.480003356933594</v>
      </c>
      <c r="CJ14" s="224">
        <v>81.480003356933594</v>
      </c>
      <c r="CK14" s="224">
        <v>81.480003356933594</v>
      </c>
      <c r="CL14" s="224">
        <v>81.480003356933594</v>
      </c>
      <c r="CM14" s="224">
        <v>81.480003356933594</v>
      </c>
      <c r="CN14" s="224">
        <v>81.480003356933594</v>
      </c>
      <c r="CO14" s="224">
        <v>81.480003356933594</v>
      </c>
      <c r="CP14" s="224">
        <v>81.480003356933594</v>
      </c>
      <c r="CQ14" s="224">
        <v>81.480003356933594</v>
      </c>
      <c r="CR14" s="224">
        <v>81.480003356933594</v>
      </c>
      <c r="CS14" s="224">
        <v>81.480003356933594</v>
      </c>
      <c r="CT14" s="224">
        <v>81.480003356933594</v>
      </c>
      <c r="CU14" s="224">
        <v>81.480003356933594</v>
      </c>
      <c r="CV14" s="224">
        <v>81.480003356933594</v>
      </c>
      <c r="CW14" s="224">
        <v>81.480003356933594</v>
      </c>
      <c r="CX14" s="224">
        <v>81.480003356933594</v>
      </c>
      <c r="CY14" s="224">
        <v>81.480003356933594</v>
      </c>
      <c r="CZ14" s="224">
        <v>81.480003356933594</v>
      </c>
      <c r="DA14" s="224">
        <v>81.480003356933594</v>
      </c>
      <c r="DB14" s="224">
        <v>81.480003356933594</v>
      </c>
      <c r="DC14" s="224">
        <v>81.480003356933594</v>
      </c>
      <c r="DD14" s="224">
        <v>81.480003356933594</v>
      </c>
      <c r="DE14" s="224">
        <v>81.480003356933594</v>
      </c>
      <c r="DF14" s="224">
        <v>81.480003356933594</v>
      </c>
      <c r="DG14" s="224">
        <v>81.480003356933594</v>
      </c>
      <c r="DH14" s="224">
        <v>81.480003356933594</v>
      </c>
      <c r="DI14" s="224">
        <v>81.480003356933594</v>
      </c>
      <c r="DJ14" s="224">
        <v>81.480003356933594</v>
      </c>
      <c r="DK14" s="224">
        <v>81.480003356933594</v>
      </c>
      <c r="DL14" s="224">
        <v>81.480003356933594</v>
      </c>
      <c r="DM14" s="224">
        <v>81.480003356933594</v>
      </c>
      <c r="DN14" s="224">
        <v>81.480003356933594</v>
      </c>
      <c r="DO14" s="224">
        <v>81.480003356933594</v>
      </c>
      <c r="DP14" s="224">
        <v>81.480003356933594</v>
      </c>
      <c r="DQ14" s="224">
        <v>81.480003356933594</v>
      </c>
      <c r="DR14" s="224">
        <v>81.480003356933594</v>
      </c>
      <c r="DS14" s="224">
        <v>81.480003356933594</v>
      </c>
      <c r="DT14" s="224">
        <v>81.480003356933594</v>
      </c>
      <c r="DU14" s="224">
        <v>81.480003356933594</v>
      </c>
      <c r="DV14" s="224">
        <v>81.480003356933594</v>
      </c>
      <c r="DW14" s="224">
        <v>81.480003356933594</v>
      </c>
      <c r="DX14" s="224">
        <v>78.699996948242188</v>
      </c>
      <c r="DY14" s="224">
        <v>78.699996948242188</v>
      </c>
      <c r="DZ14" s="224">
        <v>78.699996948242188</v>
      </c>
      <c r="EA14" s="224">
        <v>78.699996948242188</v>
      </c>
      <c r="EB14" s="224">
        <v>78.699996948242188</v>
      </c>
      <c r="EC14" s="224">
        <v>78.699996948242188</v>
      </c>
      <c r="ED14" s="224">
        <v>75</v>
      </c>
      <c r="EE14" s="224">
        <v>75</v>
      </c>
      <c r="EF14" s="224">
        <v>75</v>
      </c>
      <c r="EG14" s="224">
        <v>75</v>
      </c>
      <c r="EH14" s="224">
        <v>75</v>
      </c>
      <c r="EI14" s="224">
        <v>75</v>
      </c>
      <c r="EJ14" s="224">
        <v>75</v>
      </c>
      <c r="EK14" s="224">
        <v>75</v>
      </c>
      <c r="EL14" s="224">
        <v>75</v>
      </c>
      <c r="EM14" s="224">
        <v>75</v>
      </c>
      <c r="EN14" s="224">
        <v>75</v>
      </c>
      <c r="EO14" s="224">
        <v>75</v>
      </c>
      <c r="EP14" s="224">
        <v>75</v>
      </c>
      <c r="EQ14" s="224">
        <v>75</v>
      </c>
      <c r="ER14" s="224">
        <v>75</v>
      </c>
      <c r="ES14" s="224">
        <v>75</v>
      </c>
      <c r="ET14" s="224">
        <v>75</v>
      </c>
      <c r="EU14" s="224">
        <v>75</v>
      </c>
      <c r="EV14" s="224">
        <v>75</v>
      </c>
      <c r="EW14" s="224">
        <v>75</v>
      </c>
      <c r="EX14" s="224">
        <v>75</v>
      </c>
      <c r="EY14" s="224">
        <v>75</v>
      </c>
      <c r="EZ14" s="224">
        <v>75</v>
      </c>
      <c r="FA14" s="224">
        <v>75</v>
      </c>
      <c r="FB14" s="224">
        <v>75</v>
      </c>
      <c r="FC14" s="224">
        <v>73.150001525878906</v>
      </c>
      <c r="FD14" s="224">
        <v>73.150001525878906</v>
      </c>
      <c r="FE14" s="224">
        <v>73.150001525878906</v>
      </c>
      <c r="FF14" s="224">
        <v>51.849998474121094</v>
      </c>
      <c r="FG14" s="224">
        <v>51.849998474121094</v>
      </c>
      <c r="FH14" s="224">
        <v>51.849998474121094</v>
      </c>
      <c r="FI14" s="224">
        <v>51.849998474121094</v>
      </c>
      <c r="FJ14" s="224">
        <v>51.849998474121094</v>
      </c>
      <c r="FK14" s="224">
        <v>51.849998474121094</v>
      </c>
      <c r="FL14" s="224">
        <v>51.849998474121094</v>
      </c>
      <c r="FM14" s="224">
        <v>51.849998474121094</v>
      </c>
      <c r="FN14" s="224">
        <v>51.849998474121094</v>
      </c>
      <c r="FO14" s="224">
        <v>51.849998474121094</v>
      </c>
      <c r="FP14" s="224">
        <v>51.849998474121094</v>
      </c>
      <c r="FQ14" s="224">
        <v>51.849998474121094</v>
      </c>
      <c r="FR14" s="224">
        <v>51.849998474121094</v>
      </c>
      <c r="FS14" s="224">
        <v>51.849998474121094</v>
      </c>
      <c r="FT14" s="224">
        <v>51.849998474121094</v>
      </c>
      <c r="FU14" s="224">
        <v>51.849998474121094</v>
      </c>
      <c r="FV14" s="224">
        <v>51.849998474121094</v>
      </c>
      <c r="FW14" s="224">
        <v>51.849998474121094</v>
      </c>
      <c r="FX14" s="224">
        <v>51.849998474121094</v>
      </c>
      <c r="FY14" s="224">
        <v>51.849998474121094</v>
      </c>
      <c r="FZ14" s="224">
        <v>51.849998474121094</v>
      </c>
      <c r="GA14" s="224">
        <v>51.849998474121094</v>
      </c>
      <c r="GB14" s="224">
        <v>51.849998474121094</v>
      </c>
      <c r="GC14" s="224">
        <v>50</v>
      </c>
      <c r="GD14" s="224">
        <v>50</v>
      </c>
      <c r="GE14" s="224">
        <v>50</v>
      </c>
      <c r="GF14" s="224">
        <v>50</v>
      </c>
      <c r="GG14" s="224">
        <v>50</v>
      </c>
      <c r="GH14" s="224">
        <v>50</v>
      </c>
      <c r="GI14" s="224">
        <v>50</v>
      </c>
      <c r="GJ14" s="224">
        <v>50</v>
      </c>
      <c r="GK14" s="224">
        <v>50</v>
      </c>
      <c r="GL14" s="224">
        <v>50</v>
      </c>
      <c r="GM14" s="224">
        <v>50</v>
      </c>
      <c r="GN14" s="224">
        <v>50</v>
      </c>
      <c r="GO14" s="224">
        <v>50</v>
      </c>
      <c r="GP14" s="224">
        <v>50</v>
      </c>
      <c r="GQ14" s="224">
        <v>50</v>
      </c>
      <c r="GR14" s="224">
        <v>50</v>
      </c>
      <c r="GS14" s="224">
        <v>50</v>
      </c>
      <c r="GT14" s="224">
        <v>50</v>
      </c>
      <c r="GU14" s="224">
        <v>50</v>
      </c>
      <c r="GV14" s="224">
        <v>50</v>
      </c>
      <c r="GW14" s="224">
        <v>50</v>
      </c>
      <c r="GX14" s="224">
        <v>50</v>
      </c>
      <c r="GY14" s="224">
        <v>50</v>
      </c>
      <c r="GZ14" s="224">
        <v>50</v>
      </c>
      <c r="HA14" s="224">
        <v>50</v>
      </c>
      <c r="HB14" s="224">
        <v>50</v>
      </c>
      <c r="HC14" s="224">
        <v>50</v>
      </c>
      <c r="HD14" s="224">
        <v>52.779998779296875</v>
      </c>
      <c r="HE14" s="224">
        <v>62.959999084472656</v>
      </c>
      <c r="HF14" s="9">
        <f t="shared" ref="HF14:HF77" si="36">IF(HS14&lt;&gt;"", HS14, HE14)</f>
        <v>62.959999084472656</v>
      </c>
      <c r="HG14" s="9">
        <f t="shared" ref="HG14:HG77" si="37">IF(HT14&lt;&gt;"", HT14, HF14)</f>
        <v>62.959999084472656</v>
      </c>
      <c r="HH14" s="9">
        <f t="shared" ref="HH14:HH77" si="38">IF(HU14&lt;&gt;"", HU14, HG14)</f>
        <v>62.959999084472656</v>
      </c>
      <c r="HI14" s="9">
        <f t="shared" ref="HI14:HI77" si="39">IF(HV14&lt;&gt;"", HV14, HH14)</f>
        <v>62.959999084472656</v>
      </c>
      <c r="HJ14" s="9">
        <f t="shared" ref="HJ14:HJ77" si="40">IF(HW14&lt;&gt;"", HW14, HI14)</f>
        <v>62.959999084472656</v>
      </c>
      <c r="HK14" s="9">
        <f t="shared" ref="HK14:HK77" si="41">IF(HX14&lt;&gt;"", HX14, HJ14)</f>
        <v>62.959999084472656</v>
      </c>
      <c r="HL14" s="9">
        <f t="shared" ref="HL14:HL77" si="42">IF(HY14&lt;&gt;"", HY14, HK14)</f>
        <v>62.959999084472656</v>
      </c>
      <c r="HM14" s="9">
        <f t="shared" ref="HM14:HM77" si="43">IF(HZ14&lt;&gt;"", HZ14, HL14)</f>
        <v>62.959999084472656</v>
      </c>
      <c r="HN14" s="9">
        <f t="shared" ref="HN14:HN77" si="44">IF(IA14&lt;&gt;"", IA14, HM14)</f>
        <v>59.259998321533203</v>
      </c>
      <c r="HO14" s="9">
        <f t="shared" ref="HO14:HO77" si="45">IF(IB14&lt;&gt;"", IB14, HN14)</f>
        <v>59.259998321533203</v>
      </c>
      <c r="HP14" s="9">
        <f t="shared" ref="HP14:HP77" si="46">IF(IC14&lt;&gt;"", IC14, HO14)</f>
        <v>59.259998321533203</v>
      </c>
      <c r="HQ14" s="180"/>
      <c r="HR14" s="226">
        <v>62.959999084472656</v>
      </c>
      <c r="HS14" s="226">
        <v>62.959999084472656</v>
      </c>
      <c r="HT14" s="226">
        <v>62.959999084472656</v>
      </c>
      <c r="HU14" s="226">
        <v>62.959999084472656</v>
      </c>
      <c r="HV14" s="226">
        <v>62.959999084472656</v>
      </c>
      <c r="HW14" s="226">
        <v>62.959999084472656</v>
      </c>
      <c r="HX14" s="226">
        <v>62.959999084472656</v>
      </c>
      <c r="HY14" s="226">
        <v>62.959999084472656</v>
      </c>
      <c r="HZ14" s="226">
        <v>62.959999084472656</v>
      </c>
      <c r="IA14" s="226">
        <v>59.259998321533203</v>
      </c>
      <c r="IB14" s="226">
        <v>59.259998321533203</v>
      </c>
      <c r="IC14" s="226"/>
      <c r="ID14" s="9"/>
      <c r="IE14" s="9"/>
      <c r="IF14" s="9"/>
      <c r="IG14" s="9"/>
      <c r="IH14" s="9"/>
      <c r="II14" s="9">
        <f t="shared" si="19"/>
        <v>44.035658764211753</v>
      </c>
      <c r="IJ14" s="9">
        <f t="shared" si="20"/>
        <v>57.066665649414063</v>
      </c>
      <c r="IK14" s="9">
        <f t="shared" si="21"/>
        <v>51.343870839764996</v>
      </c>
      <c r="IL14" s="9">
        <f t="shared" si="22"/>
        <v>61.726665496826172</v>
      </c>
      <c r="IM14" s="9">
        <f t="shared" si="23"/>
        <v>49.381332397460938</v>
      </c>
      <c r="IN14" s="9">
        <f t="shared" si="24"/>
        <v>34.566932678222656</v>
      </c>
      <c r="IO14" s="9">
        <f t="shared" si="25"/>
        <v>24.196852874755859</v>
      </c>
      <c r="IP14" s="9">
        <f t="shared" si="26"/>
        <v>16.937797012329099</v>
      </c>
      <c r="IQ14" s="9"/>
      <c r="IR14" s="9">
        <f t="shared" si="35"/>
        <v>42.949867564152711</v>
      </c>
      <c r="IS14" s="9">
        <f t="shared" si="27"/>
        <v>-34.480969057988162</v>
      </c>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f t="shared" si="2"/>
        <v>62.959999084472656</v>
      </c>
      <c r="JX14" s="9">
        <f t="shared" si="3"/>
        <v>76.480003356933594</v>
      </c>
      <c r="JY14" s="19">
        <f t="shared" si="4"/>
        <v>199</v>
      </c>
      <c r="JZ14" s="19">
        <f t="shared" si="5"/>
        <v>52</v>
      </c>
      <c r="KA14" s="19">
        <f t="shared" si="28"/>
        <v>1</v>
      </c>
      <c r="KB14" s="19">
        <f t="shared" si="32"/>
        <v>52</v>
      </c>
      <c r="KD14" s="9">
        <f t="shared" si="6"/>
        <v>81.480003356933594</v>
      </c>
      <c r="KE14" s="9">
        <f t="shared" si="7"/>
        <v>61.706138119839203</v>
      </c>
      <c r="KG14" s="9">
        <f t="shared" si="29"/>
        <v>-19.773865237094391</v>
      </c>
      <c r="KH14" s="19">
        <f t="shared" si="30"/>
        <v>0.75731634238559808</v>
      </c>
      <c r="KI14" s="19">
        <f t="shared" si="31"/>
        <v>0.75731634238559808</v>
      </c>
    </row>
    <row r="15" spans="1:295">
      <c r="A15" s="222" t="s">
        <v>102</v>
      </c>
      <c r="B15" s="222" t="s">
        <v>103</v>
      </c>
      <c r="C15" s="224">
        <v>0</v>
      </c>
      <c r="D15" s="224">
        <v>0</v>
      </c>
      <c r="E15" s="224">
        <v>0</v>
      </c>
      <c r="F15" s="224">
        <v>0</v>
      </c>
      <c r="G15" s="224">
        <v>0</v>
      </c>
      <c r="H15" s="224">
        <v>0</v>
      </c>
      <c r="I15" s="224">
        <v>0</v>
      </c>
      <c r="J15" s="224">
        <v>0</v>
      </c>
      <c r="K15" s="224">
        <v>0</v>
      </c>
      <c r="L15" s="224">
        <v>0</v>
      </c>
      <c r="M15" s="224">
        <v>0</v>
      </c>
      <c r="N15" s="224">
        <v>0</v>
      </c>
      <c r="O15" s="224">
        <v>0</v>
      </c>
      <c r="P15" s="224">
        <v>0</v>
      </c>
      <c r="Q15" s="224">
        <v>0</v>
      </c>
      <c r="R15" s="224">
        <v>0</v>
      </c>
      <c r="S15" s="224">
        <v>0</v>
      </c>
      <c r="T15" s="224">
        <v>0</v>
      </c>
      <c r="U15" s="224">
        <v>0</v>
      </c>
      <c r="V15" s="224">
        <v>0</v>
      </c>
      <c r="W15" s="224">
        <v>0</v>
      </c>
      <c r="X15" s="224">
        <v>0</v>
      </c>
      <c r="Y15" s="224">
        <v>0</v>
      </c>
      <c r="Z15" s="224">
        <v>0</v>
      </c>
      <c r="AA15" s="224">
        <v>0</v>
      </c>
      <c r="AB15" s="224">
        <v>0</v>
      </c>
      <c r="AC15" s="224">
        <v>0</v>
      </c>
      <c r="AD15" s="224">
        <v>0</v>
      </c>
      <c r="AE15" s="224">
        <v>0</v>
      </c>
      <c r="AF15" s="224">
        <v>0</v>
      </c>
      <c r="AG15" s="224">
        <v>0</v>
      </c>
      <c r="AH15" s="224">
        <v>2.7799999713897705</v>
      </c>
      <c r="AI15" s="224">
        <v>2.7799999713897705</v>
      </c>
      <c r="AJ15" s="224">
        <v>2.7799999713897705</v>
      </c>
      <c r="AK15" s="224">
        <v>2.7799999713897705</v>
      </c>
      <c r="AL15" s="224">
        <v>2.7799999713897705</v>
      </c>
      <c r="AM15" s="224">
        <v>2.7799999713897705</v>
      </c>
      <c r="AN15" s="224">
        <v>2.7799999713897705</v>
      </c>
      <c r="AO15" s="224">
        <v>2.7799999713897705</v>
      </c>
      <c r="AP15" s="224">
        <v>2.7799999713897705</v>
      </c>
      <c r="AQ15" s="224">
        <v>2.7799999713897705</v>
      </c>
      <c r="AR15" s="224">
        <v>2.7799999713897705</v>
      </c>
      <c r="AS15" s="224">
        <v>2.7799999713897705</v>
      </c>
      <c r="AT15" s="224">
        <v>2.7799999713897705</v>
      </c>
      <c r="AU15" s="224">
        <v>2.7799999713897705</v>
      </c>
      <c r="AV15" s="224">
        <v>2.7799999713897705</v>
      </c>
      <c r="AW15" s="224">
        <v>2.7799999713897705</v>
      </c>
      <c r="AX15" s="224">
        <v>2.7799999713897705</v>
      </c>
      <c r="AY15" s="224">
        <v>2.7799999713897705</v>
      </c>
      <c r="AZ15" s="224">
        <v>2.7799999713897705</v>
      </c>
      <c r="BA15" s="224">
        <v>2.7799999713897705</v>
      </c>
      <c r="BB15" s="224">
        <v>2.7799999713897705</v>
      </c>
      <c r="BC15" s="224">
        <v>8.3299999237060547</v>
      </c>
      <c r="BD15" s="224">
        <v>8.3299999237060547</v>
      </c>
      <c r="BE15" s="224">
        <v>8.3299999237060547</v>
      </c>
      <c r="BF15" s="224">
        <v>8.3299999237060547</v>
      </c>
      <c r="BG15" s="224">
        <v>8.3299999237060547</v>
      </c>
      <c r="BH15" s="224">
        <v>8.3299999237060547</v>
      </c>
      <c r="BI15" s="224">
        <v>8.3299999237060547</v>
      </c>
      <c r="BJ15" s="224">
        <v>8.3299999237060547</v>
      </c>
      <c r="BK15" s="224">
        <v>13.890000343322754</v>
      </c>
      <c r="BL15" s="224">
        <v>13.890000343322754</v>
      </c>
      <c r="BM15" s="224">
        <v>13.890000343322754</v>
      </c>
      <c r="BN15" s="224">
        <v>13.890000343322754</v>
      </c>
      <c r="BO15" s="224">
        <v>13.890000343322754</v>
      </c>
      <c r="BP15" s="224">
        <v>13.890000343322754</v>
      </c>
      <c r="BQ15" s="224">
        <v>13.890000343322754</v>
      </c>
      <c r="BR15" s="224">
        <v>13.890000343322754</v>
      </c>
      <c r="BS15" s="224">
        <v>13.890000343322754</v>
      </c>
      <c r="BT15" s="224">
        <v>16.670000076293945</v>
      </c>
      <c r="BU15" s="224">
        <v>16.670000076293945</v>
      </c>
      <c r="BV15" s="224">
        <v>16.670000076293945</v>
      </c>
      <c r="BW15" s="224">
        <v>16.670000076293945</v>
      </c>
      <c r="BX15" s="224">
        <v>16.670000076293945</v>
      </c>
      <c r="BY15" s="224">
        <v>16.670000076293945</v>
      </c>
      <c r="BZ15" s="224">
        <v>16.670000076293945</v>
      </c>
      <c r="CA15" s="224">
        <v>27.780000686645508</v>
      </c>
      <c r="CB15" s="224">
        <v>27.780000686645508</v>
      </c>
      <c r="CC15" s="224">
        <v>27.780000686645508</v>
      </c>
      <c r="CD15" s="224">
        <v>27.780000686645508</v>
      </c>
      <c r="CE15" s="224">
        <v>27.780000686645508</v>
      </c>
      <c r="CF15" s="224">
        <v>27.780000686645508</v>
      </c>
      <c r="CG15" s="224">
        <v>27.780000686645508</v>
      </c>
      <c r="CH15" s="224">
        <v>27.780000686645508</v>
      </c>
      <c r="CI15" s="224">
        <v>27.780000686645508</v>
      </c>
      <c r="CJ15" s="224">
        <v>27.780000686645508</v>
      </c>
      <c r="CK15" s="224">
        <v>27.780000686645508</v>
      </c>
      <c r="CL15" s="224">
        <v>27.780000686645508</v>
      </c>
      <c r="CM15" s="224">
        <v>27.780000686645508</v>
      </c>
      <c r="CN15" s="224">
        <v>70.830001831054687</v>
      </c>
      <c r="CO15" s="224">
        <v>70.830001831054687</v>
      </c>
      <c r="CP15" s="224">
        <v>70.830001831054687</v>
      </c>
      <c r="CQ15" s="224">
        <v>70.830001831054687</v>
      </c>
      <c r="CR15" s="224">
        <v>70.830001831054687</v>
      </c>
      <c r="CS15" s="224">
        <v>70.830001831054687</v>
      </c>
      <c r="CT15" s="224">
        <v>70.830001831054687</v>
      </c>
      <c r="CU15" s="224">
        <v>70.830001831054687</v>
      </c>
      <c r="CV15" s="224">
        <v>70.830001831054687</v>
      </c>
      <c r="CW15" s="224">
        <v>70.830001831054687</v>
      </c>
      <c r="CX15" s="224">
        <v>70.830001831054687</v>
      </c>
      <c r="CY15" s="224">
        <v>70.830001831054687</v>
      </c>
      <c r="CZ15" s="224">
        <v>70.830001831054687</v>
      </c>
      <c r="DA15" s="224">
        <v>70.830001831054687</v>
      </c>
      <c r="DB15" s="224">
        <v>70.830001831054687</v>
      </c>
      <c r="DC15" s="224">
        <v>70.830001831054687</v>
      </c>
      <c r="DD15" s="224">
        <v>70.830001831054687</v>
      </c>
      <c r="DE15" s="224">
        <v>70.830001831054687</v>
      </c>
      <c r="DF15" s="224">
        <v>70.830001831054687</v>
      </c>
      <c r="DG15" s="224">
        <v>70.830001831054687</v>
      </c>
      <c r="DH15" s="224">
        <v>70.830001831054687</v>
      </c>
      <c r="DI15" s="224">
        <v>70.830001831054687</v>
      </c>
      <c r="DJ15" s="224">
        <v>70.830001831054687</v>
      </c>
      <c r="DK15" s="224">
        <v>70.830001831054687</v>
      </c>
      <c r="DL15" s="224">
        <v>70.830001831054687</v>
      </c>
      <c r="DM15" s="224">
        <v>70.830001831054687</v>
      </c>
      <c r="DN15" s="224">
        <v>70.830001831054687</v>
      </c>
      <c r="DO15" s="224">
        <v>70.830001831054687</v>
      </c>
      <c r="DP15" s="224">
        <v>70.830001831054687</v>
      </c>
      <c r="DQ15" s="224">
        <v>70.830001831054687</v>
      </c>
      <c r="DR15" s="224">
        <v>70.830001831054687</v>
      </c>
      <c r="DS15" s="224">
        <v>70.830001831054687</v>
      </c>
      <c r="DT15" s="224">
        <v>70.830001831054687</v>
      </c>
      <c r="DU15" s="224">
        <v>70.830001831054687</v>
      </c>
      <c r="DV15" s="224">
        <v>70.830001831054687</v>
      </c>
      <c r="DW15" s="224">
        <v>70.830001831054687</v>
      </c>
      <c r="DX15" s="224">
        <v>70.830001831054687</v>
      </c>
      <c r="DY15" s="224">
        <v>70.830001831054687</v>
      </c>
      <c r="DZ15" s="224">
        <v>70.830001831054687</v>
      </c>
      <c r="EA15" s="224">
        <v>70.830001831054687</v>
      </c>
      <c r="EB15" s="224">
        <v>70.830001831054687</v>
      </c>
      <c r="EC15" s="224">
        <v>70.830001831054687</v>
      </c>
      <c r="ED15" s="224">
        <v>57.409999847412109</v>
      </c>
      <c r="EE15" s="224">
        <v>57.409999847412109</v>
      </c>
      <c r="EF15" s="224">
        <v>57.409999847412109</v>
      </c>
      <c r="EG15" s="224">
        <v>57.409999847412109</v>
      </c>
      <c r="EH15" s="224">
        <v>57.409999847412109</v>
      </c>
      <c r="EI15" s="224">
        <v>57.409999847412109</v>
      </c>
      <c r="EJ15" s="224">
        <v>62.959999084472656</v>
      </c>
      <c r="EK15" s="224">
        <v>57.409999847412109</v>
      </c>
      <c r="EL15" s="224">
        <v>57.409999847412109</v>
      </c>
      <c r="EM15" s="224">
        <v>57.409999847412109</v>
      </c>
      <c r="EN15" s="224">
        <v>57.409999847412109</v>
      </c>
      <c r="EO15" s="224">
        <v>57.409999847412109</v>
      </c>
      <c r="EP15" s="224">
        <v>57.409999847412109</v>
      </c>
      <c r="EQ15" s="224">
        <v>57.409999847412109</v>
      </c>
      <c r="ER15" s="224">
        <v>57.409999847412109</v>
      </c>
      <c r="ES15" s="224">
        <v>57.409999847412109</v>
      </c>
      <c r="ET15" s="224">
        <v>57.409999847412109</v>
      </c>
      <c r="EU15" s="224">
        <v>57.409999847412109</v>
      </c>
      <c r="EV15" s="224">
        <v>57.409999847412109</v>
      </c>
      <c r="EW15" s="224">
        <v>57.409999847412109</v>
      </c>
      <c r="EX15" s="224">
        <v>57.409999847412109</v>
      </c>
      <c r="EY15" s="224">
        <v>57.409999847412109</v>
      </c>
      <c r="EZ15" s="224">
        <v>41.669998168945313</v>
      </c>
      <c r="FA15" s="224">
        <v>41.669998168945313</v>
      </c>
      <c r="FB15" s="224">
        <v>41.669998168945313</v>
      </c>
      <c r="FC15" s="224">
        <v>41.669998168945313</v>
      </c>
      <c r="FD15" s="224">
        <v>41.669998168945313</v>
      </c>
      <c r="FE15" s="224">
        <v>41.669998168945313</v>
      </c>
      <c r="FF15" s="224">
        <v>41.669998168945313</v>
      </c>
      <c r="FG15" s="224">
        <v>41.669998168945313</v>
      </c>
      <c r="FH15" s="224">
        <v>41.669998168945313</v>
      </c>
      <c r="FI15" s="224">
        <v>41.669998168945313</v>
      </c>
      <c r="FJ15" s="224">
        <v>41.669998168945313</v>
      </c>
      <c r="FK15" s="224">
        <v>41.669998168945313</v>
      </c>
      <c r="FL15" s="224">
        <v>41.669998168945313</v>
      </c>
      <c r="FM15" s="224">
        <v>41.669998168945313</v>
      </c>
      <c r="FN15" s="224">
        <v>41.669998168945313</v>
      </c>
      <c r="FO15" s="224">
        <v>41.669998168945313</v>
      </c>
      <c r="FP15" s="224">
        <v>41.669998168945313</v>
      </c>
      <c r="FQ15" s="224">
        <v>41.669998168945313</v>
      </c>
      <c r="FR15" s="224">
        <v>41.669998168945313</v>
      </c>
      <c r="FS15" s="224">
        <v>41.669998168945313</v>
      </c>
      <c r="FT15" s="224">
        <v>41.669998168945313</v>
      </c>
      <c r="FU15" s="224">
        <v>41.669998168945313</v>
      </c>
      <c r="FV15" s="224">
        <v>41.669998168945313</v>
      </c>
      <c r="FW15" s="224">
        <v>41.669998168945313</v>
      </c>
      <c r="FX15" s="224">
        <v>41.669998168945313</v>
      </c>
      <c r="FY15" s="224">
        <v>41.669998168945313</v>
      </c>
      <c r="FZ15" s="224">
        <v>41.669998168945313</v>
      </c>
      <c r="GA15" s="224">
        <v>41.669998168945313</v>
      </c>
      <c r="GB15" s="224">
        <v>41.669998168945313</v>
      </c>
      <c r="GC15" s="224">
        <v>41.669998168945313</v>
      </c>
      <c r="GD15" s="224">
        <v>41.669998168945313</v>
      </c>
      <c r="GE15" s="224">
        <v>41.669998168945313</v>
      </c>
      <c r="GF15" s="224">
        <v>41.669998168945313</v>
      </c>
      <c r="GG15" s="224">
        <v>41.669998168945313</v>
      </c>
      <c r="GH15" s="224">
        <v>41.669998168945313</v>
      </c>
      <c r="GI15" s="224">
        <v>41.669998168945313</v>
      </c>
      <c r="GJ15" s="224">
        <v>41.669998168945313</v>
      </c>
      <c r="GK15" s="224">
        <v>41.669998168945313</v>
      </c>
      <c r="GL15" s="224">
        <v>41.669998168945313</v>
      </c>
      <c r="GM15" s="224">
        <v>41.669998168945313</v>
      </c>
      <c r="GN15" s="224">
        <v>41.669998168945313</v>
      </c>
      <c r="GO15" s="224">
        <v>41.669998168945313</v>
      </c>
      <c r="GP15" s="224">
        <v>41.669998168945313</v>
      </c>
      <c r="GQ15" s="224">
        <v>41.669998168945313</v>
      </c>
      <c r="GR15" s="224">
        <v>41.669998168945313</v>
      </c>
      <c r="GS15" s="224">
        <v>41.669998168945313</v>
      </c>
      <c r="GT15" s="224">
        <v>41.669998168945313</v>
      </c>
      <c r="GU15" s="224">
        <v>41.669998168945313</v>
      </c>
      <c r="GV15" s="224">
        <v>41.669998168945313</v>
      </c>
      <c r="GW15" s="224">
        <v>41.669998168945313</v>
      </c>
      <c r="GX15" s="224">
        <v>41.669998168945313</v>
      </c>
      <c r="GY15" s="224">
        <v>41.669998168945313</v>
      </c>
      <c r="GZ15" s="224">
        <v>41.669998168945313</v>
      </c>
      <c r="HA15" s="224">
        <v>41.669998168945313</v>
      </c>
      <c r="HB15" s="224">
        <v>41.669998168945313</v>
      </c>
      <c r="HC15" s="224">
        <v>41.669998168945313</v>
      </c>
      <c r="HD15" s="224">
        <v>41.669998168945313</v>
      </c>
      <c r="HE15" s="224">
        <v>41.669998168945313</v>
      </c>
      <c r="HF15" s="9">
        <f t="shared" si="36"/>
        <v>41.669998168945313</v>
      </c>
      <c r="HG15" s="9">
        <f t="shared" si="37"/>
        <v>41.669998168945313</v>
      </c>
      <c r="HH15" s="9">
        <f t="shared" si="38"/>
        <v>41.669998168945313</v>
      </c>
      <c r="HI15" s="9">
        <f t="shared" si="39"/>
        <v>41.669998168945313</v>
      </c>
      <c r="HJ15" s="9">
        <f t="shared" si="40"/>
        <v>41.669998168945313</v>
      </c>
      <c r="HK15" s="9">
        <f t="shared" si="41"/>
        <v>41.669998168945313</v>
      </c>
      <c r="HL15" s="9">
        <f t="shared" si="42"/>
        <v>41.669998168945313</v>
      </c>
      <c r="HM15" s="9">
        <f t="shared" si="43"/>
        <v>41.669998168945313</v>
      </c>
      <c r="HN15" s="9">
        <f t="shared" si="44"/>
        <v>41.669998168945313</v>
      </c>
      <c r="HO15" s="9">
        <f t="shared" si="45"/>
        <v>41.669998168945313</v>
      </c>
      <c r="HP15" s="9">
        <f t="shared" si="46"/>
        <v>41.669998168945313</v>
      </c>
      <c r="HQ15" s="180"/>
      <c r="HR15" s="226">
        <v>41.669998168945313</v>
      </c>
      <c r="HS15" s="226">
        <v>41.669998168945313</v>
      </c>
      <c r="HT15" s="226">
        <v>41.669998168945313</v>
      </c>
      <c r="HU15" s="226">
        <v>41.669998168945313</v>
      </c>
      <c r="HV15" s="226">
        <v>41.669998168945313</v>
      </c>
      <c r="HW15" s="226">
        <v>41.669998168945313</v>
      </c>
      <c r="HX15" s="226">
        <v>41.669998168945313</v>
      </c>
      <c r="HY15" s="226">
        <v>41.669998168945313</v>
      </c>
      <c r="HZ15" s="226">
        <v>41.669998168945313</v>
      </c>
      <c r="IA15" s="226">
        <v>41.669998168945313</v>
      </c>
      <c r="IB15" s="226">
        <v>41.669998168945313</v>
      </c>
      <c r="IC15" s="226">
        <v>41.669998168945313</v>
      </c>
      <c r="ID15" s="9"/>
      <c r="IE15" s="9"/>
      <c r="IF15" s="9"/>
      <c r="IG15" s="9"/>
      <c r="IH15" s="9"/>
      <c r="II15" s="9">
        <f t="shared" si="19"/>
        <v>32.328158449185523</v>
      </c>
      <c r="IJ15" s="9">
        <f t="shared" si="20"/>
        <v>42.194664891560869</v>
      </c>
      <c r="IK15" s="9">
        <f t="shared" si="21"/>
        <v>41.669998168945313</v>
      </c>
      <c r="IL15" s="9">
        <f t="shared" si="22"/>
        <v>41.669998168945313</v>
      </c>
      <c r="IM15" s="9">
        <f t="shared" si="23"/>
        <v>33.33599853515625</v>
      </c>
      <c r="IN15" s="9">
        <f t="shared" si="24"/>
        <v>23.335198974609373</v>
      </c>
      <c r="IO15" s="9">
        <f t="shared" si="25"/>
        <v>16.334639282226561</v>
      </c>
      <c r="IP15" s="9">
        <f t="shared" si="26"/>
        <v>11.434247497558593</v>
      </c>
      <c r="IQ15" s="9"/>
      <c r="IR15" s="9">
        <f t="shared" si="35"/>
        <v>30.967961480410828</v>
      </c>
      <c r="IS15" s="9">
        <f t="shared" si="27"/>
        <v>-25.250837731631531</v>
      </c>
      <c r="IT15" s="9"/>
      <c r="IU15" s="9"/>
      <c r="IV15" s="9"/>
      <c r="IW15" s="9"/>
      <c r="IX15" s="9"/>
      <c r="IY15" s="9"/>
      <c r="IZ15" s="9"/>
      <c r="JA15" s="9"/>
      <c r="JB15" s="9"/>
      <c r="JC15" s="9"/>
      <c r="JD15" s="9"/>
      <c r="JE15" s="9"/>
      <c r="JF15" s="9"/>
      <c r="JG15" s="9"/>
      <c r="JH15" s="9"/>
      <c r="JI15" s="9"/>
      <c r="JJ15" s="9"/>
      <c r="JK15" s="9"/>
      <c r="JL15" s="9"/>
      <c r="JM15" s="9"/>
      <c r="JN15" s="9"/>
      <c r="JO15" s="9"/>
      <c r="JP15" s="9"/>
      <c r="JQ15" s="9"/>
      <c r="JR15" s="9"/>
      <c r="JS15" s="9"/>
      <c r="JT15" s="9"/>
      <c r="JU15" s="9"/>
      <c r="JV15" s="9"/>
      <c r="JW15" s="9">
        <f t="shared" si="2"/>
        <v>41.669998168945313</v>
      </c>
      <c r="JX15" s="9">
        <f t="shared" si="3"/>
        <v>65.830001831054688</v>
      </c>
      <c r="JY15" s="19">
        <f t="shared" si="4"/>
        <v>195</v>
      </c>
      <c r="JZ15" s="19">
        <f t="shared" si="5"/>
        <v>42</v>
      </c>
      <c r="KA15" s="19">
        <f t="shared" si="28"/>
        <v>1</v>
      </c>
      <c r="KB15" s="19">
        <f t="shared" si="32"/>
        <v>42</v>
      </c>
      <c r="KD15" s="9">
        <f t="shared" si="6"/>
        <v>70.830001831054687</v>
      </c>
      <c r="KE15" s="9">
        <f t="shared" si="7"/>
        <v>48.040592948989115</v>
      </c>
      <c r="KG15" s="9">
        <f t="shared" si="29"/>
        <v>-22.789408882065572</v>
      </c>
      <c r="KH15" s="19">
        <f t="shared" si="30"/>
        <v>0.67825203596036343</v>
      </c>
      <c r="KI15" s="19">
        <f t="shared" si="31"/>
        <v>0.67825203596036343</v>
      </c>
    </row>
    <row r="16" spans="1:295">
      <c r="A16" s="222" t="s">
        <v>126</v>
      </c>
      <c r="B16" s="222" t="s">
        <v>127</v>
      </c>
      <c r="C16" s="224">
        <v>0</v>
      </c>
      <c r="D16" s="224">
        <v>0</v>
      </c>
      <c r="E16" s="224">
        <v>0</v>
      </c>
      <c r="F16" s="224">
        <v>0</v>
      </c>
      <c r="G16" s="224">
        <v>0</v>
      </c>
      <c r="H16" s="224">
        <v>0</v>
      </c>
      <c r="I16" s="224">
        <v>0</v>
      </c>
      <c r="J16" s="224">
        <v>0</v>
      </c>
      <c r="K16" s="224">
        <v>0</v>
      </c>
      <c r="L16" s="224">
        <v>0</v>
      </c>
      <c r="M16" s="224">
        <v>0</v>
      </c>
      <c r="N16" s="224">
        <v>0</v>
      </c>
      <c r="O16" s="224">
        <v>0</v>
      </c>
      <c r="P16" s="224">
        <v>0</v>
      </c>
      <c r="Q16" s="224">
        <v>0</v>
      </c>
      <c r="R16" s="224">
        <v>0</v>
      </c>
      <c r="S16" s="224">
        <v>0</v>
      </c>
      <c r="T16" s="224">
        <v>0</v>
      </c>
      <c r="U16" s="224">
        <v>0</v>
      </c>
      <c r="V16" s="224">
        <v>0</v>
      </c>
      <c r="W16" s="224">
        <v>0</v>
      </c>
      <c r="X16" s="224">
        <v>0</v>
      </c>
      <c r="Y16" s="224">
        <v>0</v>
      </c>
      <c r="Z16" s="224">
        <v>0</v>
      </c>
      <c r="AA16" s="224">
        <v>0</v>
      </c>
      <c r="AB16" s="224">
        <v>0</v>
      </c>
      <c r="AC16" s="224">
        <v>0</v>
      </c>
      <c r="AD16" s="224">
        <v>0</v>
      </c>
      <c r="AE16" s="224">
        <v>0</v>
      </c>
      <c r="AF16" s="224">
        <v>0</v>
      </c>
      <c r="AG16" s="224">
        <v>0</v>
      </c>
      <c r="AH16" s="224">
        <v>0</v>
      </c>
      <c r="AI16" s="224">
        <v>0</v>
      </c>
      <c r="AJ16" s="224">
        <v>0</v>
      </c>
      <c r="AK16" s="224">
        <v>0</v>
      </c>
      <c r="AL16" s="224">
        <v>0</v>
      </c>
      <c r="AM16" s="224">
        <v>0</v>
      </c>
      <c r="AN16" s="224">
        <v>0</v>
      </c>
      <c r="AO16" s="224">
        <v>0</v>
      </c>
      <c r="AP16" s="224">
        <v>0</v>
      </c>
      <c r="AQ16" s="224">
        <v>0</v>
      </c>
      <c r="AR16" s="224">
        <v>0</v>
      </c>
      <c r="AS16" s="224">
        <v>0</v>
      </c>
      <c r="AT16" s="224">
        <v>0</v>
      </c>
      <c r="AU16" s="224">
        <v>0</v>
      </c>
      <c r="AV16" s="224">
        <v>0</v>
      </c>
      <c r="AW16" s="224">
        <v>0</v>
      </c>
      <c r="AX16" s="224">
        <v>0</v>
      </c>
      <c r="AY16" s="224">
        <v>0</v>
      </c>
      <c r="AZ16" s="224">
        <v>0</v>
      </c>
      <c r="BA16" s="224">
        <v>0</v>
      </c>
      <c r="BB16" s="224">
        <v>0</v>
      </c>
      <c r="BC16" s="224">
        <v>0</v>
      </c>
      <c r="BD16" s="224">
        <v>0</v>
      </c>
      <c r="BE16" s="224">
        <v>0</v>
      </c>
      <c r="BF16" s="224">
        <v>0</v>
      </c>
      <c r="BG16" s="224">
        <v>0</v>
      </c>
      <c r="BH16" s="224">
        <v>0</v>
      </c>
      <c r="BI16" s="224">
        <v>0</v>
      </c>
      <c r="BJ16" s="224">
        <v>0</v>
      </c>
      <c r="BK16" s="224">
        <v>0</v>
      </c>
      <c r="BL16" s="224">
        <v>0</v>
      </c>
      <c r="BM16" s="224">
        <v>0</v>
      </c>
      <c r="BN16" s="224">
        <v>0</v>
      </c>
      <c r="BO16" s="224">
        <v>0</v>
      </c>
      <c r="BP16" s="224">
        <v>0</v>
      </c>
      <c r="BQ16" s="224">
        <v>0</v>
      </c>
      <c r="BR16" s="224">
        <v>0</v>
      </c>
      <c r="BS16" s="224">
        <v>0</v>
      </c>
      <c r="BT16" s="224">
        <v>0</v>
      </c>
      <c r="BU16" s="224">
        <v>0</v>
      </c>
      <c r="BV16" s="224">
        <v>11.109999656677246</v>
      </c>
      <c r="BW16" s="224">
        <v>11.109999656677246</v>
      </c>
      <c r="BX16" s="224">
        <v>11.109999656677246</v>
      </c>
      <c r="BY16" s="224">
        <v>11.109999656677246</v>
      </c>
      <c r="BZ16" s="224">
        <v>33.330001831054688</v>
      </c>
      <c r="CA16" s="224">
        <v>33.330001831054688</v>
      </c>
      <c r="CB16" s="224">
        <v>33.330001831054688</v>
      </c>
      <c r="CC16" s="224">
        <v>33.330001831054688</v>
      </c>
      <c r="CD16" s="224">
        <v>33.330001831054688</v>
      </c>
      <c r="CE16" s="224">
        <v>73.150001525878906</v>
      </c>
      <c r="CF16" s="224">
        <v>73.150001525878906</v>
      </c>
      <c r="CG16" s="224">
        <v>84.260002136230469</v>
      </c>
      <c r="CH16" s="224">
        <v>84.260002136230469</v>
      </c>
      <c r="CI16" s="224">
        <v>84.260002136230469</v>
      </c>
      <c r="CJ16" s="224">
        <v>84.260002136230469</v>
      </c>
      <c r="CK16" s="224">
        <v>84.260002136230469</v>
      </c>
      <c r="CL16" s="224">
        <v>84.260002136230469</v>
      </c>
      <c r="CM16" s="224">
        <v>84.260002136230469</v>
      </c>
      <c r="CN16" s="224">
        <v>84.260002136230469</v>
      </c>
      <c r="CO16" s="224">
        <v>84.260002136230469</v>
      </c>
      <c r="CP16" s="224">
        <v>84.260002136230469</v>
      </c>
      <c r="CQ16" s="224">
        <v>84.260002136230469</v>
      </c>
      <c r="CR16" s="224">
        <v>84.260002136230469</v>
      </c>
      <c r="CS16" s="224">
        <v>84.260002136230469</v>
      </c>
      <c r="CT16" s="224">
        <v>84.260002136230469</v>
      </c>
      <c r="CU16" s="224">
        <v>84.260002136230469</v>
      </c>
      <c r="CV16" s="224">
        <v>84.260002136230469</v>
      </c>
      <c r="CW16" s="224">
        <v>84.260002136230469</v>
      </c>
      <c r="CX16" s="224">
        <v>84.260002136230469</v>
      </c>
      <c r="CY16" s="224">
        <v>84.260002136230469</v>
      </c>
      <c r="CZ16" s="224">
        <v>84.260002136230469</v>
      </c>
      <c r="DA16" s="224">
        <v>84.260002136230469</v>
      </c>
      <c r="DB16" s="224">
        <v>84.260002136230469</v>
      </c>
      <c r="DC16" s="224">
        <v>84.260002136230469</v>
      </c>
      <c r="DD16" s="224">
        <v>84.260002136230469</v>
      </c>
      <c r="DE16" s="224">
        <v>84.260002136230469</v>
      </c>
      <c r="DF16" s="224">
        <v>84.260002136230469</v>
      </c>
      <c r="DG16" s="224">
        <v>84.260002136230469</v>
      </c>
      <c r="DH16" s="224">
        <v>84.260002136230469</v>
      </c>
      <c r="DI16" s="224">
        <v>84.260002136230469</v>
      </c>
      <c r="DJ16" s="224">
        <v>84.260002136230469</v>
      </c>
      <c r="DK16" s="224">
        <v>84.260002136230469</v>
      </c>
      <c r="DL16" s="224">
        <v>84.260002136230469</v>
      </c>
      <c r="DM16" s="224">
        <v>84.260002136230469</v>
      </c>
      <c r="DN16" s="224">
        <v>84.260002136230469</v>
      </c>
      <c r="DO16" s="224">
        <v>84.260002136230469</v>
      </c>
      <c r="DP16" s="224">
        <v>84.260002136230469</v>
      </c>
      <c r="DQ16" s="224">
        <v>84.260002136230469</v>
      </c>
      <c r="DR16" s="224">
        <v>84.260002136230469</v>
      </c>
      <c r="DS16" s="224">
        <v>84.260002136230469</v>
      </c>
      <c r="DT16" s="224">
        <v>84.260002136230469</v>
      </c>
      <c r="DU16" s="224">
        <v>84.260002136230469</v>
      </c>
      <c r="DV16" s="224">
        <v>84.260002136230469</v>
      </c>
      <c r="DW16" s="224">
        <v>89.80999755859375</v>
      </c>
      <c r="DX16" s="224">
        <v>67.589996337890625</v>
      </c>
      <c r="DY16" s="224">
        <v>67.589996337890625</v>
      </c>
      <c r="DZ16" s="224">
        <v>67.589996337890625</v>
      </c>
      <c r="EA16" s="224">
        <v>67.589996337890625</v>
      </c>
      <c r="EB16" s="224">
        <v>67.589996337890625</v>
      </c>
      <c r="EC16" s="224">
        <v>67.589996337890625</v>
      </c>
      <c r="ED16" s="224">
        <v>67.589996337890625</v>
      </c>
      <c r="EE16" s="224">
        <v>67.589996337890625</v>
      </c>
      <c r="EF16" s="224">
        <v>67.589996337890625</v>
      </c>
      <c r="EG16" s="224">
        <v>60.189998626708984</v>
      </c>
      <c r="EH16" s="224">
        <v>60.189998626708984</v>
      </c>
      <c r="EI16" s="224">
        <v>60.189998626708984</v>
      </c>
      <c r="EJ16" s="224">
        <v>60.189998626708984</v>
      </c>
      <c r="EK16" s="224">
        <v>60.189998626708984</v>
      </c>
      <c r="EL16" s="224">
        <v>60.189998626708984</v>
      </c>
      <c r="EM16" s="224">
        <v>60.189998626708984</v>
      </c>
      <c r="EN16" s="224">
        <v>60.189998626708984</v>
      </c>
      <c r="EO16" s="224">
        <v>60.189998626708984</v>
      </c>
      <c r="EP16" s="224">
        <v>60.189998626708984</v>
      </c>
      <c r="EQ16" s="224">
        <v>60.189998626708984</v>
      </c>
      <c r="ER16" s="224">
        <v>60.189998626708984</v>
      </c>
      <c r="ES16" s="224">
        <v>60.189998626708984</v>
      </c>
      <c r="ET16" s="224">
        <v>60.189998626708984</v>
      </c>
      <c r="EU16" s="224">
        <v>60.189998626708984</v>
      </c>
      <c r="EV16" s="224">
        <v>60.189998626708984</v>
      </c>
      <c r="EW16" s="224">
        <v>60.189998626708984</v>
      </c>
      <c r="EX16" s="224">
        <v>60.189998626708984</v>
      </c>
      <c r="EY16" s="224">
        <v>45.369998931884766</v>
      </c>
      <c r="EZ16" s="224">
        <v>45.369998931884766</v>
      </c>
      <c r="FA16" s="224">
        <v>45.369998931884766</v>
      </c>
      <c r="FB16" s="224">
        <v>45.369998931884766</v>
      </c>
      <c r="FC16" s="224">
        <v>45.369998931884766</v>
      </c>
      <c r="FD16" s="224">
        <v>45.369998931884766</v>
      </c>
      <c r="FE16" s="224">
        <v>45.369998931884766</v>
      </c>
      <c r="FF16" s="224">
        <v>45.369998931884766</v>
      </c>
      <c r="FG16" s="224">
        <v>45.369998931884766</v>
      </c>
      <c r="FH16" s="224">
        <v>45.369998931884766</v>
      </c>
      <c r="FI16" s="224">
        <v>45.369998931884766</v>
      </c>
      <c r="FJ16" s="224">
        <v>45.369998931884766</v>
      </c>
      <c r="FK16" s="224">
        <v>45.369998931884766</v>
      </c>
      <c r="FL16" s="224">
        <v>45.369998931884766</v>
      </c>
      <c r="FM16" s="224">
        <v>45.369998931884766</v>
      </c>
      <c r="FN16" s="224">
        <v>45.369998931884766</v>
      </c>
      <c r="FO16" s="224">
        <v>45.369998931884766</v>
      </c>
      <c r="FP16" s="224">
        <v>45.369998931884766</v>
      </c>
      <c r="FQ16" s="224">
        <v>45.369998931884766</v>
      </c>
      <c r="FR16" s="224">
        <v>45.369998931884766</v>
      </c>
      <c r="FS16" s="224">
        <v>45.369998931884766</v>
      </c>
      <c r="FT16" s="224">
        <v>45.369998931884766</v>
      </c>
      <c r="FU16" s="224">
        <v>45.369998931884766</v>
      </c>
      <c r="FV16" s="224">
        <v>45.369998931884766</v>
      </c>
      <c r="FW16" s="224">
        <v>45.369998931884766</v>
      </c>
      <c r="FX16" s="224">
        <v>45.369998931884766</v>
      </c>
      <c r="FY16" s="224">
        <v>45.369998931884766</v>
      </c>
      <c r="FZ16" s="224">
        <v>45.369998931884766</v>
      </c>
      <c r="GA16" s="224">
        <v>45.369998931884766</v>
      </c>
      <c r="GB16" s="224">
        <v>45.369998931884766</v>
      </c>
      <c r="GC16" s="224">
        <v>45.369998931884766</v>
      </c>
      <c r="GD16" s="224">
        <v>45.369998931884766</v>
      </c>
      <c r="GE16" s="224">
        <v>45.369998931884766</v>
      </c>
      <c r="GF16" s="224">
        <v>45.369998931884766</v>
      </c>
      <c r="GG16" s="224">
        <v>45.369998931884766</v>
      </c>
      <c r="GH16" s="224">
        <v>45.369998931884766</v>
      </c>
      <c r="GI16" s="224">
        <v>45.369998931884766</v>
      </c>
      <c r="GJ16" s="224">
        <v>45.369998931884766</v>
      </c>
      <c r="GK16" s="224">
        <v>45.369998931884766</v>
      </c>
      <c r="GL16" s="224">
        <v>45.369998931884766</v>
      </c>
      <c r="GM16" s="224">
        <v>45.369998931884766</v>
      </c>
      <c r="GN16" s="224">
        <v>45.369998931884766</v>
      </c>
      <c r="GO16" s="224">
        <v>45.369998931884766</v>
      </c>
      <c r="GP16" s="224">
        <v>45.369998931884766</v>
      </c>
      <c r="GQ16" s="224">
        <v>45.369998931884766</v>
      </c>
      <c r="GR16" s="224">
        <v>45.369998931884766</v>
      </c>
      <c r="GS16" s="224">
        <v>45.369998931884766</v>
      </c>
      <c r="GT16" s="224">
        <v>45.369998931884766</v>
      </c>
      <c r="GU16" s="224">
        <v>45.369998931884766</v>
      </c>
      <c r="GV16" s="224">
        <v>45.369998931884766</v>
      </c>
      <c r="GW16" s="224">
        <v>45.369998931884766</v>
      </c>
      <c r="GX16" s="224">
        <v>45.369998931884766</v>
      </c>
      <c r="GY16" s="224">
        <v>45.369998931884766</v>
      </c>
      <c r="GZ16" s="224">
        <v>45.369998931884766</v>
      </c>
      <c r="HA16" s="224">
        <v>45.369998931884766</v>
      </c>
      <c r="HB16" s="224">
        <v>45.369998931884766</v>
      </c>
      <c r="HC16" s="224">
        <v>45.369998931884766</v>
      </c>
      <c r="HD16" s="224">
        <v>45.369998931884766</v>
      </c>
      <c r="HE16" s="224">
        <v>45.369998931884766</v>
      </c>
      <c r="HF16" s="9">
        <f t="shared" si="36"/>
        <v>45.369998931884766</v>
      </c>
      <c r="HG16" s="9">
        <f t="shared" si="37"/>
        <v>56.479999542236328</v>
      </c>
      <c r="HH16" s="9">
        <f t="shared" si="38"/>
        <v>56.479999542236328</v>
      </c>
      <c r="HI16" s="9">
        <f t="shared" si="39"/>
        <v>56.479999542236328</v>
      </c>
      <c r="HJ16" s="9">
        <f t="shared" si="40"/>
        <v>56.479999542236328</v>
      </c>
      <c r="HK16" s="9">
        <f t="shared" si="41"/>
        <v>56.479999542236328</v>
      </c>
      <c r="HL16" s="9">
        <f t="shared" si="42"/>
        <v>56.479999542236328</v>
      </c>
      <c r="HM16" s="9">
        <f t="shared" si="43"/>
        <v>56.479999542236328</v>
      </c>
      <c r="HN16" s="9">
        <f t="shared" si="44"/>
        <v>56.479999542236328</v>
      </c>
      <c r="HO16" s="9">
        <f t="shared" si="45"/>
        <v>56.479999542236328</v>
      </c>
      <c r="HP16" s="9">
        <f t="shared" si="46"/>
        <v>56.479999542236328</v>
      </c>
      <c r="HQ16" s="180"/>
      <c r="HR16" s="226">
        <v>45.369998931884766</v>
      </c>
      <c r="HS16" s="226">
        <v>45.369998931884766</v>
      </c>
      <c r="HT16" s="226">
        <v>56.479999542236328</v>
      </c>
      <c r="HU16" s="226">
        <v>56.479999542236328</v>
      </c>
      <c r="HV16" s="226">
        <v>56.479999542236328</v>
      </c>
      <c r="HW16" s="226">
        <v>56.479999542236328</v>
      </c>
      <c r="HX16" s="226">
        <v>56.479999542236328</v>
      </c>
      <c r="HY16" s="226">
        <v>56.479999542236328</v>
      </c>
      <c r="HZ16" s="226">
        <v>56.479999542236328</v>
      </c>
      <c r="IA16" s="226">
        <v>56.479999542236328</v>
      </c>
      <c r="IB16" s="226">
        <v>56.479999542236328</v>
      </c>
      <c r="IC16" s="226"/>
      <c r="ID16" s="9"/>
      <c r="IE16" s="9"/>
      <c r="IF16" s="9"/>
      <c r="IG16" s="9"/>
      <c r="IH16" s="9"/>
      <c r="II16" s="9">
        <f t="shared" si="19"/>
        <v>37.354276581814418</v>
      </c>
      <c r="IJ16" s="9">
        <f t="shared" si="20"/>
        <v>45.369998931884766</v>
      </c>
      <c r="IK16" s="9">
        <f t="shared" si="21"/>
        <v>45.728386048347723</v>
      </c>
      <c r="IL16" s="9">
        <f t="shared" si="22"/>
        <v>56.479999542236328</v>
      </c>
      <c r="IM16" s="9">
        <f t="shared" si="23"/>
        <v>45.183999633789064</v>
      </c>
      <c r="IN16" s="9">
        <f t="shared" si="24"/>
        <v>31.628799743652344</v>
      </c>
      <c r="IO16" s="9">
        <f t="shared" si="25"/>
        <v>22.14015982055664</v>
      </c>
      <c r="IP16" s="9">
        <f t="shared" si="26"/>
        <v>15.498111874389647</v>
      </c>
      <c r="IQ16" s="9"/>
      <c r="IR16" s="9">
        <f t="shared" si="35"/>
        <v>37.400069875327382</v>
      </c>
      <c r="IS16" s="9">
        <f t="shared" si="27"/>
        <v>-29.651013938132557</v>
      </c>
      <c r="IT16" s="9"/>
      <c r="IU16" s="9"/>
      <c r="IV16" s="9"/>
      <c r="IW16" s="9"/>
      <c r="IX16" s="9"/>
      <c r="IY16" s="9"/>
      <c r="IZ16" s="9"/>
      <c r="JA16" s="9"/>
      <c r="JB16" s="9"/>
      <c r="JC16" s="9"/>
      <c r="JD16" s="9"/>
      <c r="JE16" s="9"/>
      <c r="JF16" s="9"/>
      <c r="JG16" s="9"/>
      <c r="JH16" s="9"/>
      <c r="JI16" s="9"/>
      <c r="JJ16" s="9"/>
      <c r="JK16" s="9"/>
      <c r="JL16" s="9"/>
      <c r="JM16" s="9"/>
      <c r="JN16" s="9"/>
      <c r="JO16" s="9"/>
      <c r="JP16" s="9"/>
      <c r="JQ16" s="9"/>
      <c r="JR16" s="9"/>
      <c r="JS16" s="9"/>
      <c r="JT16" s="9"/>
      <c r="JU16" s="9"/>
      <c r="JV16" s="9"/>
      <c r="JW16" s="9">
        <f t="shared" si="2"/>
        <v>50.924999237060547</v>
      </c>
      <c r="JX16" s="9">
        <f t="shared" si="3"/>
        <v>84.80999755859375</v>
      </c>
      <c r="JY16" s="19">
        <f t="shared" si="4"/>
        <v>155</v>
      </c>
      <c r="JZ16" s="19">
        <f t="shared" si="5"/>
        <v>1</v>
      </c>
      <c r="KA16" s="19">
        <f t="shared" si="28"/>
        <v>1</v>
      </c>
      <c r="KB16" s="19">
        <f t="shared" si="32"/>
        <v>1</v>
      </c>
      <c r="KD16" s="9">
        <f t="shared" si="6"/>
        <v>84.260002136230469</v>
      </c>
      <c r="KE16" s="9">
        <f t="shared" si="7"/>
        <v>52.686335422024868</v>
      </c>
      <c r="KG16" s="9">
        <f t="shared" si="29"/>
        <v>-31.573666714205601</v>
      </c>
      <c r="KH16" s="19">
        <f t="shared" si="30"/>
        <v>0.62528286359217378</v>
      </c>
      <c r="KI16" s="19">
        <f t="shared" si="31"/>
        <v>0.62528286359217378</v>
      </c>
    </row>
    <row r="17" spans="1:295">
      <c r="A17" s="222" t="s">
        <v>5</v>
      </c>
      <c r="B17" s="222" t="s">
        <v>93</v>
      </c>
      <c r="C17" s="224">
        <v>0</v>
      </c>
      <c r="D17" s="224">
        <v>0</v>
      </c>
      <c r="E17" s="224">
        <v>0</v>
      </c>
      <c r="F17" s="224">
        <v>0</v>
      </c>
      <c r="G17" s="224">
        <v>0</v>
      </c>
      <c r="H17" s="224">
        <v>0</v>
      </c>
      <c r="I17" s="224">
        <v>0</v>
      </c>
      <c r="J17" s="224">
        <v>0</v>
      </c>
      <c r="K17" s="224">
        <v>0</v>
      </c>
      <c r="L17" s="224">
        <v>0</v>
      </c>
      <c r="M17" s="224">
        <v>0</v>
      </c>
      <c r="N17" s="224">
        <v>0</v>
      </c>
      <c r="O17" s="224">
        <v>0</v>
      </c>
      <c r="P17" s="224">
        <v>0</v>
      </c>
      <c r="Q17" s="224">
        <v>0</v>
      </c>
      <c r="R17" s="224">
        <v>0</v>
      </c>
      <c r="S17" s="224">
        <v>0</v>
      </c>
      <c r="T17" s="224">
        <v>0</v>
      </c>
      <c r="U17" s="224">
        <v>0</v>
      </c>
      <c r="V17" s="224">
        <v>0</v>
      </c>
      <c r="W17" s="224">
        <v>5.559999942779541</v>
      </c>
      <c r="X17" s="224">
        <v>8.3299999237060547</v>
      </c>
      <c r="Y17" s="224">
        <v>8.3299999237060547</v>
      </c>
      <c r="Z17" s="224">
        <v>8.3299999237060547</v>
      </c>
      <c r="AA17" s="224">
        <v>8.3299999237060547</v>
      </c>
      <c r="AB17" s="224">
        <v>8.3299999237060547</v>
      </c>
      <c r="AC17" s="224">
        <v>8.3299999237060547</v>
      </c>
      <c r="AD17" s="224">
        <v>13.890000343322754</v>
      </c>
      <c r="AE17" s="224">
        <v>13.890000343322754</v>
      </c>
      <c r="AF17" s="224">
        <v>13.890000343322754</v>
      </c>
      <c r="AG17" s="224">
        <v>13.890000343322754</v>
      </c>
      <c r="AH17" s="224">
        <v>13.890000343322754</v>
      </c>
      <c r="AI17" s="224">
        <v>13.890000343322754</v>
      </c>
      <c r="AJ17" s="224">
        <v>13.890000343322754</v>
      </c>
      <c r="AK17" s="224">
        <v>13.890000343322754</v>
      </c>
      <c r="AL17" s="224">
        <v>13.890000343322754</v>
      </c>
      <c r="AM17" s="224">
        <v>13.890000343322754</v>
      </c>
      <c r="AN17" s="224">
        <v>13.890000343322754</v>
      </c>
      <c r="AO17" s="224">
        <v>13.890000343322754</v>
      </c>
      <c r="AP17" s="224">
        <v>13.890000343322754</v>
      </c>
      <c r="AQ17" s="224">
        <v>13.890000343322754</v>
      </c>
      <c r="AR17" s="224">
        <v>13.890000343322754</v>
      </c>
      <c r="AS17" s="224">
        <v>13.890000343322754</v>
      </c>
      <c r="AT17" s="224">
        <v>13.890000343322754</v>
      </c>
      <c r="AU17" s="224">
        <v>13.890000343322754</v>
      </c>
      <c r="AV17" s="224">
        <v>13.890000343322754</v>
      </c>
      <c r="AW17" s="224">
        <v>13.890000343322754</v>
      </c>
      <c r="AX17" s="224">
        <v>13.890000343322754</v>
      </c>
      <c r="AY17" s="224">
        <v>13.890000343322754</v>
      </c>
      <c r="AZ17" s="224">
        <v>13.890000343322754</v>
      </c>
      <c r="BA17" s="224">
        <v>13.890000343322754</v>
      </c>
      <c r="BB17" s="224">
        <v>13.890000343322754</v>
      </c>
      <c r="BC17" s="224">
        <v>13.890000343322754</v>
      </c>
      <c r="BD17" s="224">
        <v>13.890000343322754</v>
      </c>
      <c r="BE17" s="224">
        <v>13.890000343322754</v>
      </c>
      <c r="BF17" s="224">
        <v>13.890000343322754</v>
      </c>
      <c r="BG17" s="224">
        <v>13.890000343322754</v>
      </c>
      <c r="BH17" s="224">
        <v>13.890000343322754</v>
      </c>
      <c r="BI17" s="224">
        <v>13.890000343322754</v>
      </c>
      <c r="BJ17" s="224">
        <v>13.890000343322754</v>
      </c>
      <c r="BK17" s="224">
        <v>13.890000343322754</v>
      </c>
      <c r="BL17" s="224">
        <v>13.890000343322754</v>
      </c>
      <c r="BM17" s="224">
        <v>13.890000343322754</v>
      </c>
      <c r="BN17" s="224">
        <v>13.890000343322754</v>
      </c>
      <c r="BO17" s="224">
        <v>13.890000343322754</v>
      </c>
      <c r="BP17" s="224">
        <v>13.890000343322754</v>
      </c>
      <c r="BQ17" s="224">
        <v>13.890000343322754</v>
      </c>
      <c r="BR17" s="224">
        <v>13.890000343322754</v>
      </c>
      <c r="BS17" s="224">
        <v>13.890000343322754</v>
      </c>
      <c r="BT17" s="224">
        <v>13.890000343322754</v>
      </c>
      <c r="BU17" s="224">
        <v>13.890000343322754</v>
      </c>
      <c r="BV17" s="224">
        <v>13.890000343322754</v>
      </c>
      <c r="BW17" s="224">
        <v>13.890000343322754</v>
      </c>
      <c r="BX17" s="224">
        <v>13.890000343322754</v>
      </c>
      <c r="BY17" s="224">
        <v>13.890000343322754</v>
      </c>
      <c r="BZ17" s="224">
        <v>33.330001831054688</v>
      </c>
      <c r="CA17" s="224">
        <v>33.330001831054688</v>
      </c>
      <c r="CB17" s="224">
        <v>33.330001831054688</v>
      </c>
      <c r="CC17" s="224">
        <v>75.930000305175781</v>
      </c>
      <c r="CD17" s="224">
        <v>75.930000305175781</v>
      </c>
      <c r="CE17" s="224">
        <v>81.480003356933594</v>
      </c>
      <c r="CF17" s="224">
        <v>81.480003356933594</v>
      </c>
      <c r="CG17" s="224">
        <v>81.480003356933594</v>
      </c>
      <c r="CH17" s="224">
        <v>81.480003356933594</v>
      </c>
      <c r="CI17" s="224">
        <v>82.410003662109375</v>
      </c>
      <c r="CJ17" s="224">
        <v>84.260002136230469</v>
      </c>
      <c r="CK17" s="224">
        <v>84.260002136230469</v>
      </c>
      <c r="CL17" s="224">
        <v>84.260002136230469</v>
      </c>
      <c r="CM17" s="224">
        <v>84.260002136230469</v>
      </c>
      <c r="CN17" s="224">
        <v>84.260002136230469</v>
      </c>
      <c r="CO17" s="224">
        <v>87.040000915527344</v>
      </c>
      <c r="CP17" s="224">
        <v>87.040000915527344</v>
      </c>
      <c r="CQ17" s="224">
        <v>87.040000915527344</v>
      </c>
      <c r="CR17" s="224">
        <v>87.040000915527344</v>
      </c>
      <c r="CS17" s="224">
        <v>87.040000915527344</v>
      </c>
      <c r="CT17" s="224">
        <v>87.040000915527344</v>
      </c>
      <c r="CU17" s="224">
        <v>87.040000915527344</v>
      </c>
      <c r="CV17" s="224">
        <v>87.040000915527344</v>
      </c>
      <c r="CW17" s="224">
        <v>87.040000915527344</v>
      </c>
      <c r="CX17" s="224">
        <v>87.040000915527344</v>
      </c>
      <c r="CY17" s="224">
        <v>90.739997863769531</v>
      </c>
      <c r="CZ17" s="224">
        <v>93.519996643066406</v>
      </c>
      <c r="DA17" s="224">
        <v>93.519996643066406</v>
      </c>
      <c r="DB17" s="224">
        <v>93.519996643066406</v>
      </c>
      <c r="DC17" s="224">
        <v>93.519996643066406</v>
      </c>
      <c r="DD17" s="224">
        <v>93.519996643066406</v>
      </c>
      <c r="DE17" s="224">
        <v>93.519996643066406</v>
      </c>
      <c r="DF17" s="224">
        <v>93.519996643066406</v>
      </c>
      <c r="DG17" s="224">
        <v>93.519996643066406</v>
      </c>
      <c r="DH17" s="224">
        <v>93.519996643066406</v>
      </c>
      <c r="DI17" s="224">
        <v>93.519996643066406</v>
      </c>
      <c r="DJ17" s="224">
        <v>93.519996643066406</v>
      </c>
      <c r="DK17" s="224">
        <v>93.519996643066406</v>
      </c>
      <c r="DL17" s="224">
        <v>93.519996643066406</v>
      </c>
      <c r="DM17" s="224">
        <v>93.519996643066406</v>
      </c>
      <c r="DN17" s="224">
        <v>93.519996643066406</v>
      </c>
      <c r="DO17" s="224">
        <v>93.519996643066406</v>
      </c>
      <c r="DP17" s="224">
        <v>93.519996643066406</v>
      </c>
      <c r="DQ17" s="224">
        <v>93.519996643066406</v>
      </c>
      <c r="DR17" s="224">
        <v>93.519996643066406</v>
      </c>
      <c r="DS17" s="224">
        <v>93.519996643066406</v>
      </c>
      <c r="DT17" s="224">
        <v>89.80999755859375</v>
      </c>
      <c r="DU17" s="224">
        <v>89.80999755859375</v>
      </c>
      <c r="DV17" s="224">
        <v>89.80999755859375</v>
      </c>
      <c r="DW17" s="224">
        <v>89.80999755859375</v>
      </c>
      <c r="DX17" s="224">
        <v>89.80999755859375</v>
      </c>
      <c r="DY17" s="224">
        <v>89.80999755859375</v>
      </c>
      <c r="DZ17" s="224">
        <v>89.80999755859375</v>
      </c>
      <c r="EA17" s="224">
        <v>89.80999755859375</v>
      </c>
      <c r="EB17" s="224">
        <v>89.80999755859375</v>
      </c>
      <c r="EC17" s="224">
        <v>89.80999755859375</v>
      </c>
      <c r="ED17" s="224">
        <v>89.80999755859375</v>
      </c>
      <c r="EE17" s="224">
        <v>89.80999755859375</v>
      </c>
      <c r="EF17" s="224">
        <v>89.80999755859375</v>
      </c>
      <c r="EG17" s="224">
        <v>89.80999755859375</v>
      </c>
      <c r="EH17" s="224">
        <v>89.80999755859375</v>
      </c>
      <c r="EI17" s="224">
        <v>89.80999755859375</v>
      </c>
      <c r="EJ17" s="224">
        <v>93.519996643066406</v>
      </c>
      <c r="EK17" s="224">
        <v>93.519996643066406</v>
      </c>
      <c r="EL17" s="224">
        <v>93.519996643066406</v>
      </c>
      <c r="EM17" s="224">
        <v>93.519996643066406</v>
      </c>
      <c r="EN17" s="224">
        <v>93.519996643066406</v>
      </c>
      <c r="EO17" s="224">
        <v>93.519996643066406</v>
      </c>
      <c r="EP17" s="224">
        <v>93.519996643066406</v>
      </c>
      <c r="EQ17" s="224">
        <v>93.519996643066406</v>
      </c>
      <c r="ER17" s="224">
        <v>93.519996643066406</v>
      </c>
      <c r="ES17" s="224">
        <v>93.519996643066406</v>
      </c>
      <c r="ET17" s="224">
        <v>93.519996643066406</v>
      </c>
      <c r="EU17" s="224">
        <v>93.519996643066406</v>
      </c>
      <c r="EV17" s="224">
        <v>93.519996643066406</v>
      </c>
      <c r="EW17" s="224">
        <v>93.519996643066406</v>
      </c>
      <c r="EX17" s="224">
        <v>62.959999084472656</v>
      </c>
      <c r="EY17" s="224">
        <v>62.959999084472656</v>
      </c>
      <c r="EZ17" s="224">
        <v>62.959999084472656</v>
      </c>
      <c r="FA17" s="224">
        <v>62.959999084472656</v>
      </c>
      <c r="FB17" s="224">
        <v>62.959999084472656</v>
      </c>
      <c r="FC17" s="224">
        <v>62.959999084472656</v>
      </c>
      <c r="FD17" s="224">
        <v>62.959999084472656</v>
      </c>
      <c r="FE17" s="224">
        <v>62.959999084472656</v>
      </c>
      <c r="FF17" s="224">
        <v>62.959999084472656</v>
      </c>
      <c r="FG17" s="224">
        <v>62.959999084472656</v>
      </c>
      <c r="FH17" s="224">
        <v>62.959999084472656</v>
      </c>
      <c r="FI17" s="224">
        <v>62.959999084472656</v>
      </c>
      <c r="FJ17" s="224">
        <v>62.959999084472656</v>
      </c>
      <c r="FK17" s="224">
        <v>62.959999084472656</v>
      </c>
      <c r="FL17" s="224">
        <v>62.959999084472656</v>
      </c>
      <c r="FM17" s="224">
        <v>62.959999084472656</v>
      </c>
      <c r="FN17" s="224">
        <v>74.540000915527344</v>
      </c>
      <c r="FO17" s="224">
        <v>74.540000915527344</v>
      </c>
      <c r="FP17" s="224">
        <v>74.540000915527344</v>
      </c>
      <c r="FQ17" s="224">
        <v>74.540000915527344</v>
      </c>
      <c r="FR17" s="224">
        <v>74.540000915527344</v>
      </c>
      <c r="FS17" s="224">
        <v>74.540000915527344</v>
      </c>
      <c r="FT17" s="224">
        <v>74.540000915527344</v>
      </c>
      <c r="FU17" s="224">
        <v>74.540000915527344</v>
      </c>
      <c r="FV17" s="224">
        <v>74.540000915527344</v>
      </c>
      <c r="FW17" s="224">
        <v>74.540000915527344</v>
      </c>
      <c r="FX17" s="224">
        <v>74.540000915527344</v>
      </c>
      <c r="FY17" s="224">
        <v>74.540000915527344</v>
      </c>
      <c r="FZ17" s="224">
        <v>74.540000915527344</v>
      </c>
      <c r="GA17" s="224">
        <v>74.540000915527344</v>
      </c>
      <c r="GB17" s="224">
        <v>74.540000915527344</v>
      </c>
      <c r="GC17" s="224">
        <v>74.540000915527344</v>
      </c>
      <c r="GD17" s="224">
        <v>74.540000915527344</v>
      </c>
      <c r="GE17" s="224">
        <v>74.540000915527344</v>
      </c>
      <c r="GF17" s="224">
        <v>74.540000915527344</v>
      </c>
      <c r="GG17" s="224">
        <v>74.540000915527344</v>
      </c>
      <c r="GH17" s="224">
        <v>74.540000915527344</v>
      </c>
      <c r="GI17" s="224">
        <v>74.540000915527344</v>
      </c>
      <c r="GJ17" s="224">
        <v>74.540000915527344</v>
      </c>
      <c r="GK17" s="224">
        <v>74.540000915527344</v>
      </c>
      <c r="GL17" s="224">
        <v>74.540000915527344</v>
      </c>
      <c r="GM17" s="224">
        <v>74.540000915527344</v>
      </c>
      <c r="GN17" s="224">
        <v>74.540000915527344</v>
      </c>
      <c r="GO17" s="224">
        <v>74.540000915527344</v>
      </c>
      <c r="GP17" s="224">
        <v>74.540000915527344</v>
      </c>
      <c r="GQ17" s="224">
        <v>74.540000915527344</v>
      </c>
      <c r="GR17" s="224">
        <v>80.089996337890625</v>
      </c>
      <c r="GS17" s="224">
        <v>80.089996337890625</v>
      </c>
      <c r="GT17" s="224">
        <v>80.089996337890625</v>
      </c>
      <c r="GU17" s="224">
        <v>80.089996337890625</v>
      </c>
      <c r="GV17" s="224">
        <v>80.089996337890625</v>
      </c>
      <c r="GW17" s="224">
        <v>80.089996337890625</v>
      </c>
      <c r="GX17" s="224">
        <v>80.089996337890625</v>
      </c>
      <c r="GY17" s="224">
        <v>80.089996337890625</v>
      </c>
      <c r="GZ17" s="224">
        <v>80.089996337890625</v>
      </c>
      <c r="HA17" s="224">
        <v>80.089996337890625</v>
      </c>
      <c r="HB17" s="224">
        <v>80.089996337890625</v>
      </c>
      <c r="HC17" s="224">
        <v>80.089996337890625</v>
      </c>
      <c r="HD17" s="224">
        <v>80.089996337890625</v>
      </c>
      <c r="HE17" s="224">
        <v>80.089996337890625</v>
      </c>
      <c r="HF17" s="9">
        <f t="shared" si="36"/>
        <v>80.089996337890625</v>
      </c>
      <c r="HG17" s="9">
        <f t="shared" si="37"/>
        <v>80.089996337890625</v>
      </c>
      <c r="HH17" s="9">
        <f t="shared" si="38"/>
        <v>80.089996337890625</v>
      </c>
      <c r="HI17" s="9">
        <f t="shared" si="39"/>
        <v>80.089996337890625</v>
      </c>
      <c r="HJ17" s="9">
        <f t="shared" si="40"/>
        <v>80.089996337890625</v>
      </c>
      <c r="HK17" s="9">
        <f t="shared" si="41"/>
        <v>80.089996337890625</v>
      </c>
      <c r="HL17" s="9">
        <f t="shared" si="42"/>
        <v>80.089996337890625</v>
      </c>
      <c r="HM17" s="9">
        <f t="shared" si="43"/>
        <v>80.089996337890625</v>
      </c>
      <c r="HN17" s="9">
        <f t="shared" si="44"/>
        <v>80.089996337890625</v>
      </c>
      <c r="HO17" s="9">
        <f t="shared" si="45"/>
        <v>80.089996337890625</v>
      </c>
      <c r="HP17" s="9">
        <f t="shared" si="46"/>
        <v>80.089996337890625</v>
      </c>
      <c r="HQ17" s="180"/>
      <c r="HR17" s="226">
        <v>80.089996337890625</v>
      </c>
      <c r="HS17" s="226">
        <v>80.089996337890625</v>
      </c>
      <c r="HT17" s="226">
        <v>80.089996337890625</v>
      </c>
      <c r="HU17" s="226">
        <v>80.089996337890625</v>
      </c>
      <c r="HV17" s="226">
        <v>80.089996337890625</v>
      </c>
      <c r="HW17" s="226">
        <v>80.089996337890625</v>
      </c>
      <c r="HX17" s="226">
        <v>80.089996337890625</v>
      </c>
      <c r="HY17" s="226">
        <v>80.089996337890625</v>
      </c>
      <c r="HZ17" s="226">
        <v>80.089996337890625</v>
      </c>
      <c r="IA17" s="226">
        <v>80.089996337890625</v>
      </c>
      <c r="IB17" s="226"/>
      <c r="IC17" s="226"/>
      <c r="ID17" s="9"/>
      <c r="IE17" s="9"/>
      <c r="IF17" s="9"/>
      <c r="IG17" s="9"/>
      <c r="IH17" s="9"/>
      <c r="II17" s="9">
        <f t="shared" si="19"/>
        <v>48.976841465422979</v>
      </c>
      <c r="IJ17" s="9">
        <f t="shared" si="20"/>
        <v>68.75</v>
      </c>
      <c r="IK17" s="9">
        <f t="shared" si="21"/>
        <v>77.404514681908395</v>
      </c>
      <c r="IL17" s="9">
        <f t="shared" si="22"/>
        <v>80.089996337890625</v>
      </c>
      <c r="IM17" s="9">
        <f t="shared" si="23"/>
        <v>64.071997070312506</v>
      </c>
      <c r="IN17" s="9">
        <f t="shared" si="24"/>
        <v>44.850397949218753</v>
      </c>
      <c r="IO17" s="9">
        <f t="shared" si="25"/>
        <v>31.395278564453125</v>
      </c>
      <c r="IP17" s="9">
        <f t="shared" si="26"/>
        <v>21.976694995117185</v>
      </c>
      <c r="IQ17" s="9"/>
      <c r="IR17" s="9">
        <f t="shared" si="35"/>
        <v>52.785257243834621</v>
      </c>
      <c r="IS17" s="9">
        <f t="shared" si="27"/>
        <v>-41.796909746276029</v>
      </c>
      <c r="IT17" s="9"/>
      <c r="IU17" s="9"/>
      <c r="IV17" s="9"/>
      <c r="IW17" s="9"/>
      <c r="IX17" s="9"/>
      <c r="IY17" s="9"/>
      <c r="IZ17" s="9"/>
      <c r="JA17" s="9"/>
      <c r="JB17" s="9"/>
      <c r="JC17" s="9"/>
      <c r="JD17" s="9"/>
      <c r="JE17" s="9"/>
      <c r="JF17" s="9"/>
      <c r="JG17" s="9"/>
      <c r="JH17" s="9"/>
      <c r="JI17" s="9"/>
      <c r="JJ17" s="9"/>
      <c r="JK17" s="9"/>
      <c r="JL17" s="9"/>
      <c r="JM17" s="9"/>
      <c r="JN17" s="9"/>
      <c r="JO17" s="9"/>
      <c r="JP17" s="9"/>
      <c r="JQ17" s="9"/>
      <c r="JR17" s="9"/>
      <c r="JS17" s="9"/>
      <c r="JT17" s="9"/>
      <c r="JU17" s="9"/>
      <c r="JV17" s="9"/>
      <c r="JW17" s="9">
        <f t="shared" si="2"/>
        <v>80.089996337890625</v>
      </c>
      <c r="JX17" s="9">
        <f t="shared" si="3"/>
        <v>88.519996643066406</v>
      </c>
      <c r="JY17" s="19">
        <f t="shared" si="4"/>
        <v>206</v>
      </c>
      <c r="JZ17" s="19">
        <f t="shared" si="5"/>
        <v>51</v>
      </c>
      <c r="KA17" s="19">
        <f t="shared" si="28"/>
        <v>1</v>
      </c>
      <c r="KB17" s="19">
        <f t="shared" si="32"/>
        <v>51</v>
      </c>
      <c r="KD17" s="9">
        <f t="shared" si="6"/>
        <v>91.483331298828119</v>
      </c>
      <c r="KE17" s="9">
        <f t="shared" si="7"/>
        <v>79.129206289159185</v>
      </c>
      <c r="KG17" s="9">
        <f t="shared" si="29"/>
        <v>-12.354125009668934</v>
      </c>
      <c r="KH17" s="19">
        <f t="shared" si="30"/>
        <v>0.86495763944893433</v>
      </c>
      <c r="KI17" s="19">
        <f t="shared" si="31"/>
        <v>0.86495763944893433</v>
      </c>
    </row>
    <row r="18" spans="1:295">
      <c r="A18" s="222" t="s">
        <v>124</v>
      </c>
      <c r="B18" s="222" t="s">
        <v>125</v>
      </c>
      <c r="C18" s="224">
        <v>0</v>
      </c>
      <c r="D18" s="224">
        <v>0</v>
      </c>
      <c r="E18" s="224">
        <v>0</v>
      </c>
      <c r="F18" s="224">
        <v>0</v>
      </c>
      <c r="G18" s="224">
        <v>0</v>
      </c>
      <c r="H18" s="224">
        <v>0</v>
      </c>
      <c r="I18" s="224">
        <v>0</v>
      </c>
      <c r="J18" s="224">
        <v>0</v>
      </c>
      <c r="K18" s="224">
        <v>0</v>
      </c>
      <c r="L18" s="224">
        <v>0</v>
      </c>
      <c r="M18" s="224">
        <v>0</v>
      </c>
      <c r="N18" s="224">
        <v>0</v>
      </c>
      <c r="O18" s="224">
        <v>0</v>
      </c>
      <c r="P18" s="224">
        <v>0</v>
      </c>
      <c r="Q18" s="224">
        <v>0</v>
      </c>
      <c r="R18" s="224">
        <v>0</v>
      </c>
      <c r="S18" s="224">
        <v>0</v>
      </c>
      <c r="T18" s="224">
        <v>0</v>
      </c>
      <c r="U18" s="224">
        <v>0</v>
      </c>
      <c r="V18" s="224">
        <v>0</v>
      </c>
      <c r="W18" s="224">
        <v>0</v>
      </c>
      <c r="X18" s="224">
        <v>0</v>
      </c>
      <c r="Y18" s="224">
        <v>0</v>
      </c>
      <c r="Z18" s="224">
        <v>0</v>
      </c>
      <c r="AA18" s="224">
        <v>0</v>
      </c>
      <c r="AB18" s="224">
        <v>0</v>
      </c>
      <c r="AC18" s="224">
        <v>0</v>
      </c>
      <c r="AD18" s="224">
        <v>0</v>
      </c>
      <c r="AE18" s="224">
        <v>0</v>
      </c>
      <c r="AF18" s="224">
        <v>0</v>
      </c>
      <c r="AG18" s="224">
        <v>0</v>
      </c>
      <c r="AH18" s="224">
        <v>0</v>
      </c>
      <c r="AI18" s="224">
        <v>0</v>
      </c>
      <c r="AJ18" s="224">
        <v>2.7799999713897705</v>
      </c>
      <c r="AK18" s="224">
        <v>2.7799999713897705</v>
      </c>
      <c r="AL18" s="224">
        <v>2.7799999713897705</v>
      </c>
      <c r="AM18" s="224">
        <v>2.7799999713897705</v>
      </c>
      <c r="AN18" s="224">
        <v>2.7799999713897705</v>
      </c>
      <c r="AO18" s="224">
        <v>2.7799999713897705</v>
      </c>
      <c r="AP18" s="224">
        <v>2.7799999713897705</v>
      </c>
      <c r="AQ18" s="224">
        <v>2.7799999713897705</v>
      </c>
      <c r="AR18" s="224">
        <v>8.3299999237060547</v>
      </c>
      <c r="AS18" s="224">
        <v>8.3299999237060547</v>
      </c>
      <c r="AT18" s="224">
        <v>8.3299999237060547</v>
      </c>
      <c r="AU18" s="224">
        <v>8.3299999237060547</v>
      </c>
      <c r="AV18" s="224">
        <v>8.3299999237060547</v>
      </c>
      <c r="AW18" s="224">
        <v>8.3299999237060547</v>
      </c>
      <c r="AX18" s="224">
        <v>8.3299999237060547</v>
      </c>
      <c r="AY18" s="224">
        <v>8.3299999237060547</v>
      </c>
      <c r="AZ18" s="224">
        <v>8.3299999237060547</v>
      </c>
      <c r="BA18" s="224">
        <v>8.3299999237060547</v>
      </c>
      <c r="BB18" s="224">
        <v>8.3299999237060547</v>
      </c>
      <c r="BC18" s="224">
        <v>8.3299999237060547</v>
      </c>
      <c r="BD18" s="224">
        <v>8.3299999237060547</v>
      </c>
      <c r="BE18" s="224">
        <v>13.890000343322754</v>
      </c>
      <c r="BF18" s="224">
        <v>13.890000343322754</v>
      </c>
      <c r="BG18" s="224">
        <v>13.890000343322754</v>
      </c>
      <c r="BH18" s="224">
        <v>13.890000343322754</v>
      </c>
      <c r="BI18" s="224">
        <v>13.890000343322754</v>
      </c>
      <c r="BJ18" s="224">
        <v>13.890000343322754</v>
      </c>
      <c r="BK18" s="224">
        <v>13.890000343322754</v>
      </c>
      <c r="BL18" s="224">
        <v>13.890000343322754</v>
      </c>
      <c r="BM18" s="224">
        <v>13.890000343322754</v>
      </c>
      <c r="BN18" s="224">
        <v>13.890000343322754</v>
      </c>
      <c r="BO18" s="224">
        <v>21.299999237060547</v>
      </c>
      <c r="BP18" s="224">
        <v>21.299999237060547</v>
      </c>
      <c r="BQ18" s="224">
        <v>21.299999237060547</v>
      </c>
      <c r="BR18" s="224">
        <v>21.299999237060547</v>
      </c>
      <c r="BS18" s="224">
        <v>21.299999237060547</v>
      </c>
      <c r="BT18" s="224">
        <v>21.299999237060547</v>
      </c>
      <c r="BU18" s="224">
        <v>26.850000381469727</v>
      </c>
      <c r="BV18" s="224">
        <v>26.850000381469727</v>
      </c>
      <c r="BW18" s="224">
        <v>50.930000305175781</v>
      </c>
      <c r="BX18" s="224">
        <v>50.930000305175781</v>
      </c>
      <c r="BY18" s="224">
        <v>50.930000305175781</v>
      </c>
      <c r="BZ18" s="224">
        <v>50.930000305175781</v>
      </c>
      <c r="CA18" s="224">
        <v>56.479999542236328</v>
      </c>
      <c r="CB18" s="224">
        <v>70.370002746582031</v>
      </c>
      <c r="CC18" s="224">
        <v>70.370002746582031</v>
      </c>
      <c r="CD18" s="224">
        <v>70.370002746582031</v>
      </c>
      <c r="CE18" s="224">
        <v>73.150001525878906</v>
      </c>
      <c r="CF18" s="224">
        <v>73.150001525878906</v>
      </c>
      <c r="CG18" s="224">
        <v>73.150001525878906</v>
      </c>
      <c r="CH18" s="224">
        <v>73.150001525878906</v>
      </c>
      <c r="CI18" s="224">
        <v>73.150001525878906</v>
      </c>
      <c r="CJ18" s="224">
        <v>73.150001525878906</v>
      </c>
      <c r="CK18" s="224">
        <v>73.150001525878906</v>
      </c>
      <c r="CL18" s="224">
        <v>73.150001525878906</v>
      </c>
      <c r="CM18" s="224">
        <v>73.150001525878906</v>
      </c>
      <c r="CN18" s="224">
        <v>73.150001525878906</v>
      </c>
      <c r="CO18" s="224">
        <v>73.150001525878906</v>
      </c>
      <c r="CP18" s="224">
        <v>71.300003051757813</v>
      </c>
      <c r="CQ18" s="224">
        <v>71.300003051757813</v>
      </c>
      <c r="CR18" s="224">
        <v>71.300003051757813</v>
      </c>
      <c r="CS18" s="224">
        <v>71.300003051757813</v>
      </c>
      <c r="CT18" s="224">
        <v>71.300003051757813</v>
      </c>
      <c r="CU18" s="224">
        <v>71.300003051757813</v>
      </c>
      <c r="CV18" s="224">
        <v>71.300003051757813</v>
      </c>
      <c r="CW18" s="224">
        <v>71.300003051757813</v>
      </c>
      <c r="CX18" s="224">
        <v>71.300003051757813</v>
      </c>
      <c r="CY18" s="224">
        <v>71.300003051757813</v>
      </c>
      <c r="CZ18" s="224">
        <v>71.300003051757813</v>
      </c>
      <c r="DA18" s="224">
        <v>71.300003051757813</v>
      </c>
      <c r="DB18" s="224">
        <v>71.300003051757813</v>
      </c>
      <c r="DC18" s="224">
        <v>71.300003051757813</v>
      </c>
      <c r="DD18" s="224">
        <v>73.150001525878906</v>
      </c>
      <c r="DE18" s="224">
        <v>73.150001525878906</v>
      </c>
      <c r="DF18" s="224">
        <v>73.150001525878906</v>
      </c>
      <c r="DG18" s="224">
        <v>73.150001525878906</v>
      </c>
      <c r="DH18" s="224">
        <v>73.150001525878906</v>
      </c>
      <c r="DI18" s="224">
        <v>73.150001525878906</v>
      </c>
      <c r="DJ18" s="224">
        <v>73.150001525878906</v>
      </c>
      <c r="DK18" s="224">
        <v>73.150001525878906</v>
      </c>
      <c r="DL18" s="224">
        <v>73.150001525878906</v>
      </c>
      <c r="DM18" s="224">
        <v>73.150001525878906</v>
      </c>
      <c r="DN18" s="224">
        <v>73.150001525878906</v>
      </c>
      <c r="DO18" s="224">
        <v>73.150001525878906</v>
      </c>
      <c r="DP18" s="224">
        <v>73.150001525878906</v>
      </c>
      <c r="DQ18" s="224">
        <v>73.150001525878906</v>
      </c>
      <c r="DR18" s="224">
        <v>73.150001525878906</v>
      </c>
      <c r="DS18" s="224">
        <v>73.150001525878906</v>
      </c>
      <c r="DT18" s="224">
        <v>73.150001525878906</v>
      </c>
      <c r="DU18" s="224">
        <v>73.150001525878906</v>
      </c>
      <c r="DV18" s="224">
        <v>73.150001525878906</v>
      </c>
      <c r="DW18" s="224">
        <v>73.150001525878906</v>
      </c>
      <c r="DX18" s="224">
        <v>73.150001525878906</v>
      </c>
      <c r="DY18" s="224">
        <v>62.040000915527344</v>
      </c>
      <c r="DZ18" s="224">
        <v>62.040000915527344</v>
      </c>
      <c r="EA18" s="224">
        <v>60.189998626708984</v>
      </c>
      <c r="EB18" s="224">
        <v>60.189998626708984</v>
      </c>
      <c r="EC18" s="224">
        <v>60.189998626708984</v>
      </c>
      <c r="ED18" s="224">
        <v>60.189998626708984</v>
      </c>
      <c r="EE18" s="224">
        <v>60.189998626708984</v>
      </c>
      <c r="EF18" s="224">
        <v>60.189998626708984</v>
      </c>
      <c r="EG18" s="224">
        <v>62.959999084472656</v>
      </c>
      <c r="EH18" s="224">
        <v>62.959999084472656</v>
      </c>
      <c r="EI18" s="224">
        <v>62.959999084472656</v>
      </c>
      <c r="EJ18" s="224">
        <v>62.959999084472656</v>
      </c>
      <c r="EK18" s="224">
        <v>62.959999084472656</v>
      </c>
      <c r="EL18" s="224">
        <v>62.959999084472656</v>
      </c>
      <c r="EM18" s="224">
        <v>62.959999084472656</v>
      </c>
      <c r="EN18" s="224">
        <v>59.259998321533203</v>
      </c>
      <c r="EO18" s="224">
        <v>56.479999542236328</v>
      </c>
      <c r="EP18" s="224">
        <v>56.479999542236328</v>
      </c>
      <c r="EQ18" s="224">
        <v>56.479999542236328</v>
      </c>
      <c r="ER18" s="224">
        <v>56.479999542236328</v>
      </c>
      <c r="ES18" s="224">
        <v>56.479999542236328</v>
      </c>
      <c r="ET18" s="224">
        <v>56.479999542236328</v>
      </c>
      <c r="EU18" s="224">
        <v>56.479999542236328</v>
      </c>
      <c r="EV18" s="224">
        <v>56.479999542236328</v>
      </c>
      <c r="EW18" s="224">
        <v>50.930000305175781</v>
      </c>
      <c r="EX18" s="224">
        <v>44.439998626708984</v>
      </c>
      <c r="EY18" s="224">
        <v>44.439998626708984</v>
      </c>
      <c r="EZ18" s="224">
        <v>44.439998626708984</v>
      </c>
      <c r="FA18" s="224">
        <v>44.439998626708984</v>
      </c>
      <c r="FB18" s="224">
        <v>44.439998626708984</v>
      </c>
      <c r="FC18" s="224">
        <v>44.439998626708984</v>
      </c>
      <c r="FD18" s="224">
        <v>44.439998626708984</v>
      </c>
      <c r="FE18" s="224">
        <v>44.439998626708984</v>
      </c>
      <c r="FF18" s="224">
        <v>44.439998626708984</v>
      </c>
      <c r="FG18" s="224">
        <v>44.439998626708984</v>
      </c>
      <c r="FH18" s="224">
        <v>38.889999389648438</v>
      </c>
      <c r="FI18" s="224">
        <v>38.889999389648438</v>
      </c>
      <c r="FJ18" s="224">
        <v>38.889999389648438</v>
      </c>
      <c r="FK18" s="224">
        <v>38.889999389648438</v>
      </c>
      <c r="FL18" s="224">
        <v>38.889999389648438</v>
      </c>
      <c r="FM18" s="224">
        <v>38.889999389648438</v>
      </c>
      <c r="FN18" s="224">
        <v>38.889999389648438</v>
      </c>
      <c r="FO18" s="224">
        <v>38.889999389648438</v>
      </c>
      <c r="FP18" s="224">
        <v>38.889999389648438</v>
      </c>
      <c r="FQ18" s="224">
        <v>38.889999389648438</v>
      </c>
      <c r="FR18" s="224">
        <v>38.889999389648438</v>
      </c>
      <c r="FS18" s="224">
        <v>38.889999389648438</v>
      </c>
      <c r="FT18" s="224">
        <v>38.889999389648438</v>
      </c>
      <c r="FU18" s="224">
        <v>38.889999389648438</v>
      </c>
      <c r="FV18" s="224">
        <v>38.889999389648438</v>
      </c>
      <c r="FW18" s="224">
        <v>38.889999389648438</v>
      </c>
      <c r="FX18" s="224">
        <v>38.889999389648438</v>
      </c>
      <c r="FY18" s="224">
        <v>38.889999389648438</v>
      </c>
      <c r="FZ18" s="224">
        <v>38.889999389648438</v>
      </c>
      <c r="GA18" s="224">
        <v>38.889999389648438</v>
      </c>
      <c r="GB18" s="224">
        <v>38.889999389648438</v>
      </c>
      <c r="GC18" s="224">
        <v>38.889999389648438</v>
      </c>
      <c r="GD18" s="224">
        <v>38.889999389648438</v>
      </c>
      <c r="GE18" s="224">
        <v>38.889999389648438</v>
      </c>
      <c r="GF18" s="224">
        <v>38.889999389648438</v>
      </c>
      <c r="GG18" s="224">
        <v>38.889999389648438</v>
      </c>
      <c r="GH18" s="224">
        <v>38.889999389648438</v>
      </c>
      <c r="GI18" s="224">
        <v>38.889999389648438</v>
      </c>
      <c r="GJ18" s="224">
        <v>38.889999389648438</v>
      </c>
      <c r="GK18" s="224">
        <v>47.220001220703125</v>
      </c>
      <c r="GL18" s="224">
        <v>47.220001220703125</v>
      </c>
      <c r="GM18" s="224">
        <v>47.220001220703125</v>
      </c>
      <c r="GN18" s="224">
        <v>47.220001220703125</v>
      </c>
      <c r="GO18" s="224">
        <v>36.110000610351563</v>
      </c>
      <c r="GP18" s="224">
        <v>36.110000610351563</v>
      </c>
      <c r="GQ18" s="224">
        <v>36.110000610351563</v>
      </c>
      <c r="GR18" s="224">
        <v>36.110000610351563</v>
      </c>
      <c r="GS18" s="224">
        <v>36.110000610351563</v>
      </c>
      <c r="GT18" s="224">
        <v>36.110000610351563</v>
      </c>
      <c r="GU18" s="224">
        <v>36.110000610351563</v>
      </c>
      <c r="GV18" s="224">
        <v>36.110000610351563</v>
      </c>
      <c r="GW18" s="224">
        <v>36.110000610351563</v>
      </c>
      <c r="GX18" s="224">
        <v>36.110000610351563</v>
      </c>
      <c r="GY18" s="224">
        <v>36.110000610351563</v>
      </c>
      <c r="GZ18" s="224">
        <v>36.110000610351563</v>
      </c>
      <c r="HA18" s="224">
        <v>36.110000610351563</v>
      </c>
      <c r="HB18" s="224">
        <v>36.110000610351563</v>
      </c>
      <c r="HC18" s="224">
        <v>36.110000610351563</v>
      </c>
      <c r="HD18" s="224">
        <v>36.110000610351563</v>
      </c>
      <c r="HE18" s="224">
        <v>36.110000610351563</v>
      </c>
      <c r="HF18" s="9">
        <f t="shared" si="36"/>
        <v>36.110000610351563</v>
      </c>
      <c r="HG18" s="9">
        <f t="shared" si="37"/>
        <v>41.669998168945313</v>
      </c>
      <c r="HH18" s="9">
        <f t="shared" si="38"/>
        <v>41.669998168945313</v>
      </c>
      <c r="HI18" s="9">
        <f t="shared" si="39"/>
        <v>41.669998168945313</v>
      </c>
      <c r="HJ18" s="9">
        <f t="shared" si="40"/>
        <v>41.669998168945313</v>
      </c>
      <c r="HK18" s="9">
        <f t="shared" si="41"/>
        <v>41.669998168945313</v>
      </c>
      <c r="HL18" s="9">
        <f t="shared" si="42"/>
        <v>41.669998168945313</v>
      </c>
      <c r="HM18" s="9">
        <f t="shared" si="43"/>
        <v>41.669998168945313</v>
      </c>
      <c r="HN18" s="9">
        <f t="shared" si="44"/>
        <v>41.669998168945313</v>
      </c>
      <c r="HO18" s="9">
        <f t="shared" si="45"/>
        <v>41.669998168945313</v>
      </c>
      <c r="HP18" s="9">
        <f t="shared" si="46"/>
        <v>41.669998168945313</v>
      </c>
      <c r="HQ18" s="180"/>
      <c r="HR18" s="226">
        <v>36.110000610351563</v>
      </c>
      <c r="HS18" s="226">
        <v>36.110000610351563</v>
      </c>
      <c r="HT18" s="226">
        <v>41.669998168945313</v>
      </c>
      <c r="HU18" s="226">
        <v>41.669998168945313</v>
      </c>
      <c r="HV18" s="226">
        <v>41.669998168945313</v>
      </c>
      <c r="HW18" s="226">
        <v>41.669998168945313</v>
      </c>
      <c r="HX18" s="226">
        <v>41.669998168945313</v>
      </c>
      <c r="HY18" s="226">
        <v>41.669998168945313</v>
      </c>
      <c r="HZ18" s="226">
        <v>41.669998168945313</v>
      </c>
      <c r="IA18" s="226">
        <v>41.669998168945313</v>
      </c>
      <c r="IB18" s="226">
        <v>41.669998168945313</v>
      </c>
      <c r="IC18" s="226">
        <v>41.669998168945313</v>
      </c>
      <c r="ID18" s="9"/>
      <c r="IE18" s="9"/>
      <c r="IF18" s="9"/>
      <c r="IG18" s="9"/>
      <c r="IH18" s="9"/>
      <c r="II18" s="9">
        <f t="shared" si="19"/>
        <v>38.116118945573504</v>
      </c>
      <c r="IJ18" s="9">
        <f t="shared" si="20"/>
        <v>40.554999160766599</v>
      </c>
      <c r="IK18" s="9">
        <f t="shared" si="21"/>
        <v>38.440322875976563</v>
      </c>
      <c r="IL18" s="9">
        <f t="shared" si="22"/>
        <v>41.669998168945313</v>
      </c>
      <c r="IM18" s="9">
        <f t="shared" si="23"/>
        <v>33.33599853515625</v>
      </c>
      <c r="IN18" s="9">
        <f t="shared" si="24"/>
        <v>23.335198974609373</v>
      </c>
      <c r="IO18" s="9">
        <f t="shared" si="25"/>
        <v>16.334639282226561</v>
      </c>
      <c r="IP18" s="9">
        <f t="shared" si="26"/>
        <v>11.434247497558593</v>
      </c>
      <c r="IQ18" s="9"/>
      <c r="IR18" s="9">
        <f t="shared" si="35"/>
        <v>32.97383326859223</v>
      </c>
      <c r="IS18" s="9">
        <f t="shared" si="27"/>
        <v>-27.256709519812933</v>
      </c>
      <c r="IT18" s="9"/>
      <c r="IU18" s="9"/>
      <c r="IV18" s="9"/>
      <c r="IW18" s="9"/>
      <c r="IX18" s="9"/>
      <c r="IY18" s="9"/>
      <c r="IZ18" s="9"/>
      <c r="JA18" s="9"/>
      <c r="JB18" s="9"/>
      <c r="JC18" s="9"/>
      <c r="JD18" s="9"/>
      <c r="JE18" s="9"/>
      <c r="JF18" s="9"/>
      <c r="JG18" s="9"/>
      <c r="JH18" s="9"/>
      <c r="JI18" s="9"/>
      <c r="JJ18" s="9"/>
      <c r="JK18" s="9"/>
      <c r="JL18" s="9"/>
      <c r="JM18" s="9"/>
      <c r="JN18" s="9"/>
      <c r="JO18" s="9"/>
      <c r="JP18" s="9"/>
      <c r="JQ18" s="9"/>
      <c r="JR18" s="9"/>
      <c r="JS18" s="9"/>
      <c r="JT18" s="9"/>
      <c r="JU18" s="9"/>
      <c r="JV18" s="9"/>
      <c r="JW18" s="9">
        <f t="shared" si="2"/>
        <v>38.889999389648438</v>
      </c>
      <c r="JX18" s="9">
        <f t="shared" si="3"/>
        <v>68.150001525878906</v>
      </c>
      <c r="JY18" s="19">
        <f t="shared" si="4"/>
        <v>193</v>
      </c>
      <c r="JZ18" s="19">
        <f t="shared" si="5"/>
        <v>49</v>
      </c>
      <c r="KA18" s="19">
        <f t="shared" si="28"/>
        <v>1</v>
      </c>
      <c r="KB18" s="19">
        <f t="shared" si="32"/>
        <v>49</v>
      </c>
      <c r="KD18" s="9">
        <f t="shared" si="6"/>
        <v>72.286668904622402</v>
      </c>
      <c r="KE18" s="9">
        <f t="shared" si="7"/>
        <v>46.351385702000989</v>
      </c>
      <c r="KG18" s="9">
        <f t="shared" si="29"/>
        <v>-25.935283202621413</v>
      </c>
      <c r="KH18" s="19">
        <f t="shared" si="30"/>
        <v>0.64121623536365546</v>
      </c>
      <c r="KI18" s="19">
        <f t="shared" si="31"/>
        <v>0.64121623536365546</v>
      </c>
    </row>
    <row r="19" spans="1:295">
      <c r="A19" s="222" t="s">
        <v>91</v>
      </c>
      <c r="B19" s="222" t="s">
        <v>92</v>
      </c>
      <c r="C19" s="224">
        <v>0</v>
      </c>
      <c r="D19" s="224">
        <v>0</v>
      </c>
      <c r="E19" s="224">
        <v>0</v>
      </c>
      <c r="F19" s="224">
        <v>0</v>
      </c>
      <c r="G19" s="224">
        <v>0</v>
      </c>
      <c r="H19" s="224">
        <v>0</v>
      </c>
      <c r="I19" s="224">
        <v>0</v>
      </c>
      <c r="J19" s="224">
        <v>0</v>
      </c>
      <c r="K19" s="224">
        <v>0</v>
      </c>
      <c r="L19" s="224">
        <v>0</v>
      </c>
      <c r="M19" s="224">
        <v>0</v>
      </c>
      <c r="N19" s="224">
        <v>0</v>
      </c>
      <c r="O19" s="224">
        <v>0</v>
      </c>
      <c r="P19" s="224">
        <v>0</v>
      </c>
      <c r="Q19" s="224">
        <v>0</v>
      </c>
      <c r="R19" s="224">
        <v>0</v>
      </c>
      <c r="S19" s="224">
        <v>0</v>
      </c>
      <c r="T19" s="224">
        <v>0</v>
      </c>
      <c r="U19" s="224">
        <v>0</v>
      </c>
      <c r="V19" s="224">
        <v>0</v>
      </c>
      <c r="W19" s="224">
        <v>0</v>
      </c>
      <c r="X19" s="224">
        <v>8.3299999237060547</v>
      </c>
      <c r="Y19" s="224">
        <v>8.3299999237060547</v>
      </c>
      <c r="Z19" s="224">
        <v>8.3299999237060547</v>
      </c>
      <c r="AA19" s="224">
        <v>8.3299999237060547</v>
      </c>
      <c r="AB19" s="224">
        <v>8.3299999237060547</v>
      </c>
      <c r="AC19" s="224">
        <v>11.109999656677246</v>
      </c>
      <c r="AD19" s="224">
        <v>11.109999656677246</v>
      </c>
      <c r="AE19" s="224">
        <v>11.109999656677246</v>
      </c>
      <c r="AF19" s="224">
        <v>11.109999656677246</v>
      </c>
      <c r="AG19" s="224">
        <v>11.109999656677246</v>
      </c>
      <c r="AH19" s="224">
        <v>11.109999656677246</v>
      </c>
      <c r="AI19" s="224">
        <v>11.109999656677246</v>
      </c>
      <c r="AJ19" s="224">
        <v>11.109999656677246</v>
      </c>
      <c r="AK19" s="224">
        <v>11.109999656677246</v>
      </c>
      <c r="AL19" s="224">
        <v>11.109999656677246</v>
      </c>
      <c r="AM19" s="224">
        <v>11.109999656677246</v>
      </c>
      <c r="AN19" s="224">
        <v>11.109999656677246</v>
      </c>
      <c r="AO19" s="224">
        <v>11.109999656677246</v>
      </c>
      <c r="AP19" s="224">
        <v>11.109999656677246</v>
      </c>
      <c r="AQ19" s="224">
        <v>11.109999656677246</v>
      </c>
      <c r="AR19" s="224">
        <v>11.109999656677246</v>
      </c>
      <c r="AS19" s="224">
        <v>16.670000076293945</v>
      </c>
      <c r="AT19" s="224">
        <v>16.670000076293945</v>
      </c>
      <c r="AU19" s="224">
        <v>16.670000076293945</v>
      </c>
      <c r="AV19" s="224">
        <v>16.670000076293945</v>
      </c>
      <c r="AW19" s="224">
        <v>16.670000076293945</v>
      </c>
      <c r="AX19" s="224">
        <v>16.670000076293945</v>
      </c>
      <c r="AY19" s="224">
        <v>16.670000076293945</v>
      </c>
      <c r="AZ19" s="224">
        <v>19.440000534057617</v>
      </c>
      <c r="BA19" s="224">
        <v>19.440000534057617</v>
      </c>
      <c r="BB19" s="224">
        <v>19.440000534057617</v>
      </c>
      <c r="BC19" s="224">
        <v>19.440000534057617</v>
      </c>
      <c r="BD19" s="224">
        <v>19.440000534057617</v>
      </c>
      <c r="BE19" s="224">
        <v>25</v>
      </c>
      <c r="BF19" s="224">
        <v>25</v>
      </c>
      <c r="BG19" s="224">
        <v>30.559999465942383</v>
      </c>
      <c r="BH19" s="224">
        <v>30.559999465942383</v>
      </c>
      <c r="BI19" s="224">
        <v>30.559999465942383</v>
      </c>
      <c r="BJ19" s="224">
        <v>30.559999465942383</v>
      </c>
      <c r="BK19" s="224">
        <v>30.559999465942383</v>
      </c>
      <c r="BL19" s="224">
        <v>30.559999465942383</v>
      </c>
      <c r="BM19" s="224">
        <v>30.559999465942383</v>
      </c>
      <c r="BN19" s="224">
        <v>30.559999465942383</v>
      </c>
      <c r="BO19" s="224">
        <v>30.559999465942383</v>
      </c>
      <c r="BP19" s="224">
        <v>30.559999465942383</v>
      </c>
      <c r="BQ19" s="224">
        <v>30.559999465942383</v>
      </c>
      <c r="BR19" s="224">
        <v>30.559999465942383</v>
      </c>
      <c r="BS19" s="224">
        <v>30.559999465942383</v>
      </c>
      <c r="BT19" s="224">
        <v>30.559999465942383</v>
      </c>
      <c r="BU19" s="224">
        <v>30.559999465942383</v>
      </c>
      <c r="BV19" s="224">
        <v>30.559999465942383</v>
      </c>
      <c r="BW19" s="224">
        <v>30.559999465942383</v>
      </c>
      <c r="BX19" s="224">
        <v>30.559999465942383</v>
      </c>
      <c r="BY19" s="224">
        <v>30.559999465942383</v>
      </c>
      <c r="BZ19" s="224">
        <v>30.559999465942383</v>
      </c>
      <c r="CA19" s="224">
        <v>30.559999465942383</v>
      </c>
      <c r="CB19" s="224">
        <v>66.669998168945313</v>
      </c>
      <c r="CC19" s="224">
        <v>66.669998168945313</v>
      </c>
      <c r="CD19" s="224">
        <v>66.669998168945313</v>
      </c>
      <c r="CE19" s="224">
        <v>66.669998168945313</v>
      </c>
      <c r="CF19" s="224">
        <v>69.44000244140625</v>
      </c>
      <c r="CG19" s="224">
        <v>69.44000244140625</v>
      </c>
      <c r="CH19" s="224">
        <v>69.44000244140625</v>
      </c>
      <c r="CI19" s="224">
        <v>69.44000244140625</v>
      </c>
      <c r="CJ19" s="224">
        <v>73.150001525878906</v>
      </c>
      <c r="CK19" s="224">
        <v>73.150001525878906</v>
      </c>
      <c r="CL19" s="224">
        <v>78.699996948242188</v>
      </c>
      <c r="CM19" s="224">
        <v>78.699996948242188</v>
      </c>
      <c r="CN19" s="224">
        <v>78.699996948242188</v>
      </c>
      <c r="CO19" s="224">
        <v>78.699996948242188</v>
      </c>
      <c r="CP19" s="224">
        <v>78.699996948242188</v>
      </c>
      <c r="CQ19" s="224">
        <v>78.699996948242188</v>
      </c>
      <c r="CR19" s="224">
        <v>78.699996948242188</v>
      </c>
      <c r="CS19" s="224">
        <v>78.699996948242188</v>
      </c>
      <c r="CT19" s="224">
        <v>78.699996948242188</v>
      </c>
      <c r="CU19" s="224">
        <v>78.699996948242188</v>
      </c>
      <c r="CV19" s="224">
        <v>78.699996948242188</v>
      </c>
      <c r="CW19" s="224">
        <v>78.699996948242188</v>
      </c>
      <c r="CX19" s="224">
        <v>75</v>
      </c>
      <c r="CY19" s="224">
        <v>75</v>
      </c>
      <c r="CZ19" s="224">
        <v>75</v>
      </c>
      <c r="DA19" s="224">
        <v>75</v>
      </c>
      <c r="DB19" s="224">
        <v>75</v>
      </c>
      <c r="DC19" s="224">
        <v>75</v>
      </c>
      <c r="DD19" s="224">
        <v>75</v>
      </c>
      <c r="DE19" s="224">
        <v>75</v>
      </c>
      <c r="DF19" s="224">
        <v>75</v>
      </c>
      <c r="DG19" s="224">
        <v>75</v>
      </c>
      <c r="DH19" s="224">
        <v>75</v>
      </c>
      <c r="DI19" s="224">
        <v>75</v>
      </c>
      <c r="DJ19" s="224">
        <v>75</v>
      </c>
      <c r="DK19" s="224">
        <v>75</v>
      </c>
      <c r="DL19" s="224">
        <v>75</v>
      </c>
      <c r="DM19" s="224">
        <v>75</v>
      </c>
      <c r="DN19" s="224">
        <v>75</v>
      </c>
      <c r="DO19" s="224">
        <v>75</v>
      </c>
      <c r="DP19" s="224">
        <v>75</v>
      </c>
      <c r="DQ19" s="224">
        <v>75</v>
      </c>
      <c r="DR19" s="224">
        <v>75</v>
      </c>
      <c r="DS19" s="224">
        <v>75</v>
      </c>
      <c r="DT19" s="224">
        <v>75</v>
      </c>
      <c r="DU19" s="224">
        <v>75</v>
      </c>
      <c r="DV19" s="224">
        <v>75</v>
      </c>
      <c r="DW19" s="224">
        <v>75</v>
      </c>
      <c r="DX19" s="224">
        <v>75</v>
      </c>
      <c r="DY19" s="224">
        <v>75</v>
      </c>
      <c r="DZ19" s="224">
        <v>75</v>
      </c>
      <c r="EA19" s="224">
        <v>75</v>
      </c>
      <c r="EB19" s="224">
        <v>75</v>
      </c>
      <c r="EC19" s="224">
        <v>75</v>
      </c>
      <c r="ED19" s="224">
        <v>75</v>
      </c>
      <c r="EE19" s="224">
        <v>75</v>
      </c>
      <c r="EF19" s="224">
        <v>75</v>
      </c>
      <c r="EG19" s="224">
        <v>75</v>
      </c>
      <c r="EH19" s="224">
        <v>75</v>
      </c>
      <c r="EI19" s="224">
        <v>75</v>
      </c>
      <c r="EJ19" s="224">
        <v>75</v>
      </c>
      <c r="EK19" s="224">
        <v>75</v>
      </c>
      <c r="EL19" s="224">
        <v>75</v>
      </c>
      <c r="EM19" s="224">
        <v>75</v>
      </c>
      <c r="EN19" s="224">
        <v>75</v>
      </c>
      <c r="EO19" s="224">
        <v>75</v>
      </c>
      <c r="EP19" s="224">
        <v>75</v>
      </c>
      <c r="EQ19" s="224">
        <v>75</v>
      </c>
      <c r="ER19" s="224">
        <v>75</v>
      </c>
      <c r="ES19" s="224">
        <v>75</v>
      </c>
      <c r="ET19" s="224">
        <v>75</v>
      </c>
      <c r="EU19" s="224">
        <v>75</v>
      </c>
      <c r="EV19" s="224">
        <v>75</v>
      </c>
      <c r="EW19" s="224">
        <v>75</v>
      </c>
      <c r="EX19" s="224">
        <v>75</v>
      </c>
      <c r="EY19" s="224">
        <v>75</v>
      </c>
      <c r="EZ19" s="224">
        <v>75</v>
      </c>
      <c r="FA19" s="224">
        <v>75</v>
      </c>
      <c r="FB19" s="224">
        <v>75</v>
      </c>
      <c r="FC19" s="224">
        <v>75</v>
      </c>
      <c r="FD19" s="224">
        <v>75</v>
      </c>
      <c r="FE19" s="224">
        <v>75</v>
      </c>
      <c r="FF19" s="224">
        <v>75</v>
      </c>
      <c r="FG19" s="224">
        <v>75</v>
      </c>
      <c r="FH19" s="224">
        <v>75</v>
      </c>
      <c r="FI19" s="224">
        <v>75</v>
      </c>
      <c r="FJ19" s="224">
        <v>75</v>
      </c>
      <c r="FK19" s="224">
        <v>75</v>
      </c>
      <c r="FL19" s="224">
        <v>75</v>
      </c>
      <c r="FM19" s="224">
        <v>75</v>
      </c>
      <c r="FN19" s="224">
        <v>75</v>
      </c>
      <c r="FO19" s="224">
        <v>75</v>
      </c>
      <c r="FP19" s="224">
        <v>75</v>
      </c>
      <c r="FQ19" s="224">
        <v>75</v>
      </c>
      <c r="FR19" s="224">
        <v>75</v>
      </c>
      <c r="FS19" s="224">
        <v>75</v>
      </c>
      <c r="FT19" s="224">
        <v>75</v>
      </c>
      <c r="FU19" s="224">
        <v>75</v>
      </c>
      <c r="FV19" s="224">
        <v>75</v>
      </c>
      <c r="FW19" s="224">
        <v>75</v>
      </c>
      <c r="FX19" s="224">
        <v>75</v>
      </c>
      <c r="FY19" s="224">
        <v>75</v>
      </c>
      <c r="FZ19" s="224">
        <v>75</v>
      </c>
      <c r="GA19" s="224">
        <v>75</v>
      </c>
      <c r="GB19" s="224">
        <v>75</v>
      </c>
      <c r="GC19" s="224">
        <v>75</v>
      </c>
      <c r="GD19" s="224">
        <v>75</v>
      </c>
      <c r="GE19" s="224">
        <v>75</v>
      </c>
      <c r="GF19" s="224">
        <v>75</v>
      </c>
      <c r="GG19" s="224">
        <v>75</v>
      </c>
      <c r="GH19" s="224">
        <v>75</v>
      </c>
      <c r="GI19" s="224">
        <v>69.44000244140625</v>
      </c>
      <c r="GJ19" s="224">
        <v>69.44000244140625</v>
      </c>
      <c r="GK19" s="224">
        <v>69.44000244140625</v>
      </c>
      <c r="GL19" s="224">
        <v>69.44000244140625</v>
      </c>
      <c r="GM19" s="224">
        <v>69.44000244140625</v>
      </c>
      <c r="GN19" s="224">
        <v>69.44000244140625</v>
      </c>
      <c r="GO19" s="224">
        <v>69.44000244140625</v>
      </c>
      <c r="GP19" s="224">
        <v>69.44000244140625</v>
      </c>
      <c r="GQ19" s="224">
        <v>69.44000244140625</v>
      </c>
      <c r="GR19" s="224">
        <v>69.44000244140625</v>
      </c>
      <c r="GS19" s="224">
        <v>69.44000244140625</v>
      </c>
      <c r="GT19" s="224">
        <v>69.44000244140625</v>
      </c>
      <c r="GU19" s="224">
        <v>69.44000244140625</v>
      </c>
      <c r="GV19" s="224">
        <v>69.44000244140625</v>
      </c>
      <c r="GW19" s="224">
        <v>69.44000244140625</v>
      </c>
      <c r="GX19" s="224">
        <v>69.44000244140625</v>
      </c>
      <c r="GY19" s="224">
        <v>69.44000244140625</v>
      </c>
      <c r="GZ19" s="224">
        <v>69.44000244140625</v>
      </c>
      <c r="HA19" s="224">
        <v>69.44000244140625</v>
      </c>
      <c r="HB19" s="224">
        <v>69.44000244140625</v>
      </c>
      <c r="HC19" s="224">
        <v>69.44000244140625</v>
      </c>
      <c r="HD19" s="224">
        <v>69.44000244140625</v>
      </c>
      <c r="HE19" s="224">
        <v>69.44000244140625</v>
      </c>
      <c r="HF19" s="9">
        <f t="shared" si="36"/>
        <v>69.44000244140625</v>
      </c>
      <c r="HG19" s="9">
        <f t="shared" si="37"/>
        <v>69.44000244140625</v>
      </c>
      <c r="HH19" s="9">
        <f t="shared" si="38"/>
        <v>69.44000244140625</v>
      </c>
      <c r="HI19" s="9">
        <f t="shared" si="39"/>
        <v>69.44000244140625</v>
      </c>
      <c r="HJ19" s="9">
        <f t="shared" si="40"/>
        <v>69.44000244140625</v>
      </c>
      <c r="HK19" s="9">
        <f t="shared" si="41"/>
        <v>69.44000244140625</v>
      </c>
      <c r="HL19" s="9">
        <f t="shared" si="42"/>
        <v>69.44000244140625</v>
      </c>
      <c r="HM19" s="9">
        <f t="shared" si="43"/>
        <v>69.44000244140625</v>
      </c>
      <c r="HN19" s="9">
        <f t="shared" si="44"/>
        <v>69.44000244140625</v>
      </c>
      <c r="HO19" s="9">
        <f t="shared" si="45"/>
        <v>69.44000244140625</v>
      </c>
      <c r="HP19" s="9">
        <f t="shared" si="46"/>
        <v>69.44000244140625</v>
      </c>
      <c r="HQ19" s="180"/>
      <c r="HR19" s="226">
        <v>69.44000244140625</v>
      </c>
      <c r="HS19" s="226">
        <v>69.44000244140625</v>
      </c>
      <c r="HT19" s="226">
        <v>69.44000244140625</v>
      </c>
      <c r="HU19" s="226">
        <v>69.44000244140625</v>
      </c>
      <c r="HV19" s="226">
        <v>69.44000244140625</v>
      </c>
      <c r="HW19" s="226">
        <v>69.44000244140625</v>
      </c>
      <c r="HX19" s="226"/>
      <c r="HY19" s="226"/>
      <c r="HZ19" s="226"/>
      <c r="IA19" s="226"/>
      <c r="IB19" s="226"/>
      <c r="IC19" s="226"/>
      <c r="ID19" s="9"/>
      <c r="IE19" s="9"/>
      <c r="IF19" s="9"/>
      <c r="IG19" s="9"/>
      <c r="IH19" s="9"/>
      <c r="II19" s="9">
        <f t="shared" si="19"/>
        <v>44.310526019648499</v>
      </c>
      <c r="IJ19" s="9">
        <f t="shared" si="20"/>
        <v>75</v>
      </c>
      <c r="IK19" s="9">
        <f t="shared" si="21"/>
        <v>70.51613100113407</v>
      </c>
      <c r="IL19" s="9">
        <f t="shared" si="22"/>
        <v>69.44000244140625</v>
      </c>
      <c r="IM19" s="9">
        <f t="shared" si="23"/>
        <v>55.552001953125</v>
      </c>
      <c r="IN19" s="9">
        <f t="shared" si="24"/>
        <v>38.886401367187496</v>
      </c>
      <c r="IO19" s="9">
        <f t="shared" si="25"/>
        <v>27.220480957031246</v>
      </c>
      <c r="IP19" s="9">
        <f t="shared" si="26"/>
        <v>19.05433666992187</v>
      </c>
      <c r="IQ19" s="9"/>
      <c r="IR19" s="9">
        <f t="shared" si="35"/>
        <v>48.101832040670708</v>
      </c>
      <c r="IS19" s="9">
        <f t="shared" si="27"/>
        <v>-38.574663705709774</v>
      </c>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f t="shared" si="2"/>
        <v>69.44000244140625</v>
      </c>
      <c r="JX19" s="9">
        <f t="shared" si="3"/>
        <v>73.699996948242188</v>
      </c>
      <c r="JY19" s="19">
        <f t="shared" si="4"/>
        <v>205</v>
      </c>
      <c r="JZ19" s="19">
        <f t="shared" si="5"/>
        <v>101</v>
      </c>
      <c r="KA19" s="19">
        <f t="shared" si="28"/>
        <v>1</v>
      </c>
      <c r="KB19" s="19">
        <f t="shared" si="32"/>
        <v>101</v>
      </c>
      <c r="KD19" s="9">
        <f t="shared" si="6"/>
        <v>75.98666585286459</v>
      </c>
      <c r="KE19" s="9">
        <f t="shared" si="7"/>
        <v>73.128317653542695</v>
      </c>
      <c r="KG19" s="9">
        <f t="shared" si="29"/>
        <v>-2.8583481993218953</v>
      </c>
      <c r="KH19" s="19">
        <f t="shared" si="30"/>
        <v>0.9623835554930571</v>
      </c>
      <c r="KI19" s="19">
        <f t="shared" si="31"/>
        <v>0.9623835554930571</v>
      </c>
    </row>
    <row r="20" spans="1:295">
      <c r="A20" s="222" t="s">
        <v>111</v>
      </c>
      <c r="B20" s="222" t="s">
        <v>112</v>
      </c>
      <c r="C20" s="224">
        <v>0</v>
      </c>
      <c r="D20" s="224">
        <v>0</v>
      </c>
      <c r="E20" s="224">
        <v>0</v>
      </c>
      <c r="F20" s="224">
        <v>0</v>
      </c>
      <c r="G20" s="224">
        <v>0</v>
      </c>
      <c r="H20" s="224">
        <v>0</v>
      </c>
      <c r="I20" s="224">
        <v>0</v>
      </c>
      <c r="J20" s="224">
        <v>0</v>
      </c>
      <c r="K20" s="224">
        <v>0</v>
      </c>
      <c r="L20" s="224">
        <v>0</v>
      </c>
      <c r="M20" s="224">
        <v>0</v>
      </c>
      <c r="N20" s="224">
        <v>0</v>
      </c>
      <c r="O20" s="224">
        <v>0</v>
      </c>
      <c r="P20" s="224">
        <v>0</v>
      </c>
      <c r="Q20" s="224">
        <v>0</v>
      </c>
      <c r="R20" s="224">
        <v>0</v>
      </c>
      <c r="S20" s="224">
        <v>0</v>
      </c>
      <c r="T20" s="224">
        <v>0</v>
      </c>
      <c r="U20" s="224">
        <v>0</v>
      </c>
      <c r="V20" s="224">
        <v>0</v>
      </c>
      <c r="W20" s="224">
        <v>0</v>
      </c>
      <c r="X20" s="224">
        <v>0</v>
      </c>
      <c r="Y20" s="224">
        <v>0</v>
      </c>
      <c r="Z20" s="224">
        <v>0</v>
      </c>
      <c r="AA20" s="224">
        <v>0</v>
      </c>
      <c r="AB20" s="224">
        <v>0</v>
      </c>
      <c r="AC20" s="224">
        <v>0</v>
      </c>
      <c r="AD20" s="224">
        <v>0</v>
      </c>
      <c r="AE20" s="224">
        <v>0</v>
      </c>
      <c r="AF20" s="224">
        <v>0</v>
      </c>
      <c r="AG20" s="224">
        <v>11.109999656677246</v>
      </c>
      <c r="AH20" s="224">
        <v>11.109999656677246</v>
      </c>
      <c r="AI20" s="224">
        <v>11.109999656677246</v>
      </c>
      <c r="AJ20" s="224">
        <v>11.109999656677246</v>
      </c>
      <c r="AK20" s="224">
        <v>11.109999656677246</v>
      </c>
      <c r="AL20" s="224">
        <v>11.109999656677246</v>
      </c>
      <c r="AM20" s="224">
        <v>11.109999656677246</v>
      </c>
      <c r="AN20" s="224">
        <v>11.109999656677246</v>
      </c>
      <c r="AO20" s="224">
        <v>11.109999656677246</v>
      </c>
      <c r="AP20" s="224">
        <v>11.109999656677246</v>
      </c>
      <c r="AQ20" s="224">
        <v>11.109999656677246</v>
      </c>
      <c r="AR20" s="224">
        <v>11.109999656677246</v>
      </c>
      <c r="AS20" s="224">
        <v>11.109999656677246</v>
      </c>
      <c r="AT20" s="224">
        <v>11.109999656677246</v>
      </c>
      <c r="AU20" s="224">
        <v>11.109999656677246</v>
      </c>
      <c r="AV20" s="224">
        <v>11.109999656677246</v>
      </c>
      <c r="AW20" s="224">
        <v>11.109999656677246</v>
      </c>
      <c r="AX20" s="224">
        <v>11.109999656677246</v>
      </c>
      <c r="AY20" s="224">
        <v>11.109999656677246</v>
      </c>
      <c r="AZ20" s="224">
        <v>11.109999656677246</v>
      </c>
      <c r="BA20" s="224">
        <v>11.109999656677246</v>
      </c>
      <c r="BB20" s="224">
        <v>11.109999656677246</v>
      </c>
      <c r="BC20" s="224">
        <v>11.109999656677246</v>
      </c>
      <c r="BD20" s="224">
        <v>11.109999656677246</v>
      </c>
      <c r="BE20" s="224">
        <v>11.109999656677246</v>
      </c>
      <c r="BF20" s="224">
        <v>11.109999656677246</v>
      </c>
      <c r="BG20" s="224">
        <v>11.109999656677246</v>
      </c>
      <c r="BH20" s="224">
        <v>11.109999656677246</v>
      </c>
      <c r="BI20" s="224">
        <v>11.109999656677246</v>
      </c>
      <c r="BJ20" s="224">
        <v>11.109999656677246</v>
      </c>
      <c r="BK20" s="224">
        <v>11.109999656677246</v>
      </c>
      <c r="BL20" s="224">
        <v>11.109999656677246</v>
      </c>
      <c r="BM20" s="224">
        <v>11.109999656677246</v>
      </c>
      <c r="BN20" s="224">
        <v>11.109999656677246</v>
      </c>
      <c r="BO20" s="224">
        <v>11.109999656677246</v>
      </c>
      <c r="BP20" s="224">
        <v>11.109999656677246</v>
      </c>
      <c r="BQ20" s="224">
        <v>11.109999656677246</v>
      </c>
      <c r="BR20" s="224">
        <v>11.109999656677246</v>
      </c>
      <c r="BS20" s="224">
        <v>11.109999656677246</v>
      </c>
      <c r="BT20" s="224">
        <v>29.170000076293945</v>
      </c>
      <c r="BU20" s="224">
        <v>40.279998779296875</v>
      </c>
      <c r="BV20" s="224">
        <v>40.279998779296875</v>
      </c>
      <c r="BW20" s="224">
        <v>40.279998779296875</v>
      </c>
      <c r="BX20" s="224">
        <v>40.279998779296875</v>
      </c>
      <c r="BY20" s="224">
        <v>40.279998779296875</v>
      </c>
      <c r="BZ20" s="224">
        <v>45.830001831054688</v>
      </c>
      <c r="CA20" s="224">
        <v>70.830001831054687</v>
      </c>
      <c r="CB20" s="224">
        <v>77.779998779296875</v>
      </c>
      <c r="CC20" s="224">
        <v>77.779998779296875</v>
      </c>
      <c r="CD20" s="224">
        <v>89.80999755859375</v>
      </c>
      <c r="CE20" s="224">
        <v>89.80999755859375</v>
      </c>
      <c r="CF20" s="224">
        <v>89.80999755859375</v>
      </c>
      <c r="CG20" s="224">
        <v>89.80999755859375</v>
      </c>
      <c r="CH20" s="224">
        <v>89.80999755859375</v>
      </c>
      <c r="CI20" s="224">
        <v>89.80999755859375</v>
      </c>
      <c r="CJ20" s="224">
        <v>89.80999755859375</v>
      </c>
      <c r="CK20" s="224">
        <v>89.80999755859375</v>
      </c>
      <c r="CL20" s="224">
        <v>89.80999755859375</v>
      </c>
      <c r="CM20" s="224">
        <v>89.80999755859375</v>
      </c>
      <c r="CN20" s="224">
        <v>89.80999755859375</v>
      </c>
      <c r="CO20" s="224">
        <v>89.80999755859375</v>
      </c>
      <c r="CP20" s="224">
        <v>89.80999755859375</v>
      </c>
      <c r="CQ20" s="224">
        <v>89.80999755859375</v>
      </c>
      <c r="CR20" s="224">
        <v>89.80999755859375</v>
      </c>
      <c r="CS20" s="224">
        <v>89.80999755859375</v>
      </c>
      <c r="CT20" s="224">
        <v>89.80999755859375</v>
      </c>
      <c r="CU20" s="224">
        <v>89.80999755859375</v>
      </c>
      <c r="CV20" s="224">
        <v>89.80999755859375</v>
      </c>
      <c r="CW20" s="224">
        <v>89.80999755859375</v>
      </c>
      <c r="CX20" s="224">
        <v>89.80999755859375</v>
      </c>
      <c r="CY20" s="224">
        <v>92.589996337890625</v>
      </c>
      <c r="CZ20" s="224">
        <v>92.589996337890625</v>
      </c>
      <c r="DA20" s="224">
        <v>92.589996337890625</v>
      </c>
      <c r="DB20" s="224">
        <v>92.589996337890625</v>
      </c>
      <c r="DC20" s="224">
        <v>92.589996337890625</v>
      </c>
      <c r="DD20" s="224">
        <v>92.589996337890625</v>
      </c>
      <c r="DE20" s="224">
        <v>92.589996337890625</v>
      </c>
      <c r="DF20" s="224">
        <v>92.589996337890625</v>
      </c>
      <c r="DG20" s="224">
        <v>92.589996337890625</v>
      </c>
      <c r="DH20" s="224">
        <v>92.589996337890625</v>
      </c>
      <c r="DI20" s="224">
        <v>92.589996337890625</v>
      </c>
      <c r="DJ20" s="224">
        <v>92.589996337890625</v>
      </c>
      <c r="DK20" s="224">
        <v>92.589996337890625</v>
      </c>
      <c r="DL20" s="224">
        <v>92.589996337890625</v>
      </c>
      <c r="DM20" s="224">
        <v>90.739997863769531</v>
      </c>
      <c r="DN20" s="224">
        <v>90.739997863769531</v>
      </c>
      <c r="DO20" s="224">
        <v>90.739997863769531</v>
      </c>
      <c r="DP20" s="224">
        <v>90.739997863769531</v>
      </c>
      <c r="DQ20" s="224">
        <v>90.739997863769531</v>
      </c>
      <c r="DR20" s="224">
        <v>90.739997863769531</v>
      </c>
      <c r="DS20" s="224">
        <v>90.739997863769531</v>
      </c>
      <c r="DT20" s="224">
        <v>90.739997863769531</v>
      </c>
      <c r="DU20" s="224">
        <v>90.739997863769531</v>
      </c>
      <c r="DV20" s="224">
        <v>90.739997863769531</v>
      </c>
      <c r="DW20" s="224">
        <v>90.739997863769531</v>
      </c>
      <c r="DX20" s="224">
        <v>90.739997863769531</v>
      </c>
      <c r="DY20" s="224">
        <v>90.739997863769531</v>
      </c>
      <c r="DZ20" s="224">
        <v>90.739997863769531</v>
      </c>
      <c r="EA20" s="224">
        <v>90.739997863769531</v>
      </c>
      <c r="EB20" s="224">
        <v>90.739997863769531</v>
      </c>
      <c r="EC20" s="224">
        <v>90.739997863769531</v>
      </c>
      <c r="ED20" s="224">
        <v>81.480003356933594</v>
      </c>
      <c r="EE20" s="224">
        <v>81.480003356933594</v>
      </c>
      <c r="EF20" s="224">
        <v>81.480003356933594</v>
      </c>
      <c r="EG20" s="224">
        <v>79.629997253417969</v>
      </c>
      <c r="EH20" s="224">
        <v>76.849998474121094</v>
      </c>
      <c r="EI20" s="224">
        <v>76.849998474121094</v>
      </c>
      <c r="EJ20" s="224">
        <v>76.849998474121094</v>
      </c>
      <c r="EK20" s="224">
        <v>76.849998474121094</v>
      </c>
      <c r="EL20" s="224">
        <v>76.849998474121094</v>
      </c>
      <c r="EM20" s="224">
        <v>76.849998474121094</v>
      </c>
      <c r="EN20" s="224">
        <v>71.300003051757813</v>
      </c>
      <c r="EO20" s="224">
        <v>71.300003051757813</v>
      </c>
      <c r="EP20" s="224">
        <v>71.300003051757813</v>
      </c>
      <c r="EQ20" s="224">
        <v>71.300003051757813</v>
      </c>
      <c r="ER20" s="224">
        <v>71.300003051757813</v>
      </c>
      <c r="ES20" s="224">
        <v>71.300003051757813</v>
      </c>
      <c r="ET20" s="224">
        <v>71.300003051757813</v>
      </c>
      <c r="EU20" s="224">
        <v>71.300003051757813</v>
      </c>
      <c r="EV20" s="224">
        <v>65.739997863769531</v>
      </c>
      <c r="EW20" s="224">
        <v>65.739997863769531</v>
      </c>
      <c r="EX20" s="224">
        <v>65.739997863769531</v>
      </c>
      <c r="EY20" s="224">
        <v>54.630001068115234</v>
      </c>
      <c r="EZ20" s="224">
        <v>54.630001068115234</v>
      </c>
      <c r="FA20" s="224">
        <v>54.630001068115234</v>
      </c>
      <c r="FB20" s="224">
        <v>54.630001068115234</v>
      </c>
      <c r="FC20" s="224">
        <v>54.630001068115234</v>
      </c>
      <c r="FD20" s="224">
        <v>54.630001068115234</v>
      </c>
      <c r="FE20" s="224">
        <v>54.630001068115234</v>
      </c>
      <c r="FF20" s="224">
        <v>54.630001068115234</v>
      </c>
      <c r="FG20" s="224">
        <v>54.630001068115234</v>
      </c>
      <c r="FH20" s="224">
        <v>54.630001068115234</v>
      </c>
      <c r="FI20" s="224">
        <v>54.630001068115234</v>
      </c>
      <c r="FJ20" s="224">
        <v>54.630001068115234</v>
      </c>
      <c r="FK20" s="224">
        <v>51.849998474121094</v>
      </c>
      <c r="FL20" s="224">
        <v>51.849998474121094</v>
      </c>
      <c r="FM20" s="224">
        <v>51.849998474121094</v>
      </c>
      <c r="FN20" s="224">
        <v>51.849998474121094</v>
      </c>
      <c r="FO20" s="224">
        <v>51.849998474121094</v>
      </c>
      <c r="FP20" s="224">
        <v>51.849998474121094</v>
      </c>
      <c r="FQ20" s="224">
        <v>51.849998474121094</v>
      </c>
      <c r="FR20" s="224">
        <v>51.849998474121094</v>
      </c>
      <c r="FS20" s="224">
        <v>51.849998474121094</v>
      </c>
      <c r="FT20" s="224">
        <v>51.849998474121094</v>
      </c>
      <c r="FU20" s="224">
        <v>51.849998474121094</v>
      </c>
      <c r="FV20" s="224">
        <v>51.849998474121094</v>
      </c>
      <c r="FW20" s="224">
        <v>51.849998474121094</v>
      </c>
      <c r="FX20" s="224">
        <v>51.849998474121094</v>
      </c>
      <c r="FY20" s="224">
        <v>51.849998474121094</v>
      </c>
      <c r="FZ20" s="224">
        <v>51.849998474121094</v>
      </c>
      <c r="GA20" s="224">
        <v>51.849998474121094</v>
      </c>
      <c r="GB20" s="224">
        <v>51.849998474121094</v>
      </c>
      <c r="GC20" s="224">
        <v>51.849998474121094</v>
      </c>
      <c r="GD20" s="224">
        <v>51.849998474121094</v>
      </c>
      <c r="GE20" s="224">
        <v>51.849998474121094</v>
      </c>
      <c r="GF20" s="224">
        <v>51.849998474121094</v>
      </c>
      <c r="GG20" s="224">
        <v>56.479999542236328</v>
      </c>
      <c r="GH20" s="224">
        <v>56.479999542236328</v>
      </c>
      <c r="GI20" s="224">
        <v>56.479999542236328</v>
      </c>
      <c r="GJ20" s="224">
        <v>56.479999542236328</v>
      </c>
      <c r="GK20" s="224">
        <v>56.479999542236328</v>
      </c>
      <c r="GL20" s="224">
        <v>56.479999542236328</v>
      </c>
      <c r="GM20" s="224">
        <v>56.479999542236328</v>
      </c>
      <c r="GN20" s="224">
        <v>56.479999542236328</v>
      </c>
      <c r="GO20" s="224">
        <v>56.479999542236328</v>
      </c>
      <c r="GP20" s="224">
        <v>56.479999542236328</v>
      </c>
      <c r="GQ20" s="224">
        <v>56.479999542236328</v>
      </c>
      <c r="GR20" s="224">
        <v>56.479999542236328</v>
      </c>
      <c r="GS20" s="224">
        <v>56.479999542236328</v>
      </c>
      <c r="GT20" s="224">
        <v>56.479999542236328</v>
      </c>
      <c r="GU20" s="224">
        <v>56.479999542236328</v>
      </c>
      <c r="GV20" s="224">
        <v>56.479999542236328</v>
      </c>
      <c r="GW20" s="224">
        <v>56.479999542236328</v>
      </c>
      <c r="GX20" s="224">
        <v>56.479999542236328</v>
      </c>
      <c r="GY20" s="224">
        <v>56.479999542236328</v>
      </c>
      <c r="GZ20" s="224">
        <v>59.259998321533203</v>
      </c>
      <c r="HA20" s="224">
        <v>59.259998321533203</v>
      </c>
      <c r="HB20" s="224">
        <v>59.259998321533203</v>
      </c>
      <c r="HC20" s="224">
        <v>59.259998321533203</v>
      </c>
      <c r="HD20" s="224">
        <v>59.259998321533203</v>
      </c>
      <c r="HE20" s="224">
        <v>59.259998321533203</v>
      </c>
      <c r="HF20" s="9">
        <f t="shared" si="36"/>
        <v>59.259998321533203</v>
      </c>
      <c r="HG20" s="9">
        <f t="shared" si="37"/>
        <v>59.259998321533203</v>
      </c>
      <c r="HH20" s="9">
        <f t="shared" si="38"/>
        <v>59.259998321533203</v>
      </c>
      <c r="HI20" s="9">
        <f t="shared" si="39"/>
        <v>59.259998321533203</v>
      </c>
      <c r="HJ20" s="9">
        <f t="shared" si="40"/>
        <v>59.259998321533203</v>
      </c>
      <c r="HK20" s="9">
        <f t="shared" si="41"/>
        <v>59.259998321533203</v>
      </c>
      <c r="HL20" s="9">
        <f t="shared" si="42"/>
        <v>59.259998321533203</v>
      </c>
      <c r="HM20" s="9">
        <f t="shared" si="43"/>
        <v>59.259998321533203</v>
      </c>
      <c r="HN20" s="9">
        <f t="shared" si="44"/>
        <v>59.259998321533203</v>
      </c>
      <c r="HO20" s="9">
        <f t="shared" si="45"/>
        <v>59.259998321533203</v>
      </c>
      <c r="HP20" s="9">
        <f t="shared" si="46"/>
        <v>59.259998321533203</v>
      </c>
      <c r="HQ20" s="180"/>
      <c r="HR20" s="226">
        <v>59.259998321533203</v>
      </c>
      <c r="HS20" s="226">
        <v>59.259998321533203</v>
      </c>
      <c r="HT20" s="226">
        <v>59.259998321533203</v>
      </c>
      <c r="HU20" s="226">
        <v>59.259998321533203</v>
      </c>
      <c r="HV20" s="226">
        <v>59.259998321533203</v>
      </c>
      <c r="HW20" s="226">
        <v>59.259998321533203</v>
      </c>
      <c r="HX20" s="226">
        <v>59.259998321533203</v>
      </c>
      <c r="HY20" s="226">
        <v>59.259998321533203</v>
      </c>
      <c r="HZ20" s="226">
        <v>59.259998321533203</v>
      </c>
      <c r="IA20" s="226">
        <v>59.259998321533203</v>
      </c>
      <c r="IB20" s="226">
        <v>59.259998321533203</v>
      </c>
      <c r="IC20" s="226"/>
      <c r="ID20" s="9"/>
      <c r="IE20" s="9"/>
      <c r="IF20" s="9"/>
      <c r="IG20" s="9"/>
      <c r="IH20" s="9"/>
      <c r="II20" s="9">
        <f t="shared" si="19"/>
        <v>47.458683283705462</v>
      </c>
      <c r="IJ20" s="9">
        <f t="shared" si="20"/>
        <v>52.961999511718751</v>
      </c>
      <c r="IK20" s="9">
        <f t="shared" si="21"/>
        <v>56.599999089394849</v>
      </c>
      <c r="IL20" s="9">
        <f t="shared" si="22"/>
        <v>59.259998321533203</v>
      </c>
      <c r="IM20" s="9">
        <f t="shared" si="23"/>
        <v>47.407998657226564</v>
      </c>
      <c r="IN20" s="9">
        <f t="shared" si="24"/>
        <v>33.185599060058593</v>
      </c>
      <c r="IO20" s="9">
        <f t="shared" si="25"/>
        <v>23.229919342041015</v>
      </c>
      <c r="IP20" s="9">
        <f t="shared" si="26"/>
        <v>16.260943539428709</v>
      </c>
      <c r="IQ20" s="9"/>
      <c r="IR20" s="9">
        <f t="shared" si="35"/>
        <v>43.849989494994077</v>
      </c>
      <c r="IS20" s="9">
        <f t="shared" si="27"/>
        <v>-35.719517725279722</v>
      </c>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f t="shared" si="2"/>
        <v>59.259998321533203</v>
      </c>
      <c r="JX20" s="9">
        <f t="shared" si="3"/>
        <v>87.589996337890625</v>
      </c>
      <c r="JY20" s="19">
        <f t="shared" si="4"/>
        <v>196</v>
      </c>
      <c r="JZ20" s="19">
        <f t="shared" si="5"/>
        <v>52</v>
      </c>
      <c r="KA20" s="19">
        <f t="shared" si="28"/>
        <v>1</v>
      </c>
      <c r="KB20" s="19">
        <f t="shared" si="32"/>
        <v>52</v>
      </c>
      <c r="KD20" s="9">
        <f t="shared" si="6"/>
        <v>91.324330393473304</v>
      </c>
      <c r="KE20" s="9">
        <f t="shared" si="7"/>
        <v>62.74247462206548</v>
      </c>
      <c r="KG20" s="9">
        <f t="shared" si="29"/>
        <v>-28.581855771407824</v>
      </c>
      <c r="KH20" s="19">
        <f t="shared" si="30"/>
        <v>0.68702912303586416</v>
      </c>
      <c r="KI20" s="19">
        <f t="shared" si="31"/>
        <v>0.68702912303586416</v>
      </c>
    </row>
    <row r="21" spans="1:295">
      <c r="A21" s="222" t="s">
        <v>96</v>
      </c>
      <c r="B21" s="222" t="s">
        <v>97</v>
      </c>
      <c r="C21" s="224">
        <v>0</v>
      </c>
      <c r="D21" s="224">
        <v>0</v>
      </c>
      <c r="E21" s="224">
        <v>0</v>
      </c>
      <c r="F21" s="224">
        <v>0</v>
      </c>
      <c r="G21" s="224">
        <v>0</v>
      </c>
      <c r="H21" s="224">
        <v>0</v>
      </c>
      <c r="I21" s="224">
        <v>0</v>
      </c>
      <c r="J21" s="224">
        <v>0</v>
      </c>
      <c r="K21" s="224">
        <v>0</v>
      </c>
      <c r="L21" s="224">
        <v>0</v>
      </c>
      <c r="M21" s="224">
        <v>0</v>
      </c>
      <c r="N21" s="224">
        <v>0</v>
      </c>
      <c r="O21" s="224">
        <v>0</v>
      </c>
      <c r="P21" s="224">
        <v>0</v>
      </c>
      <c r="Q21" s="224">
        <v>0</v>
      </c>
      <c r="R21" s="224">
        <v>0</v>
      </c>
      <c r="S21" s="224">
        <v>0</v>
      </c>
      <c r="T21" s="224">
        <v>0</v>
      </c>
      <c r="U21" s="224">
        <v>0</v>
      </c>
      <c r="V21" s="224">
        <v>0</v>
      </c>
      <c r="W21" s="224">
        <v>0</v>
      </c>
      <c r="X21" s="224">
        <v>0</v>
      </c>
      <c r="Y21" s="224">
        <v>0</v>
      </c>
      <c r="Z21" s="224">
        <v>0</v>
      </c>
      <c r="AA21" s="224">
        <v>0</v>
      </c>
      <c r="AB21" s="224">
        <v>0</v>
      </c>
      <c r="AC21" s="224">
        <v>0</v>
      </c>
      <c r="AD21" s="224">
        <v>0</v>
      </c>
      <c r="AE21" s="224">
        <v>0</v>
      </c>
      <c r="AF21" s="224">
        <v>0</v>
      </c>
      <c r="AG21" s="224">
        <v>0</v>
      </c>
      <c r="AH21" s="224">
        <v>0</v>
      </c>
      <c r="AI21" s="224">
        <v>0</v>
      </c>
      <c r="AJ21" s="224">
        <v>0</v>
      </c>
      <c r="AK21" s="224">
        <v>0</v>
      </c>
      <c r="AL21" s="224">
        <v>0</v>
      </c>
      <c r="AM21" s="224">
        <v>0</v>
      </c>
      <c r="AN21" s="224">
        <v>0</v>
      </c>
      <c r="AO21" s="224">
        <v>0</v>
      </c>
      <c r="AP21" s="224">
        <v>0</v>
      </c>
      <c r="AQ21" s="224">
        <v>0</v>
      </c>
      <c r="AR21" s="224">
        <v>0</v>
      </c>
      <c r="AS21" s="224">
        <v>0</v>
      </c>
      <c r="AT21" s="224">
        <v>0</v>
      </c>
      <c r="AU21" s="224">
        <v>0</v>
      </c>
      <c r="AV21" s="224">
        <v>0</v>
      </c>
      <c r="AW21" s="224">
        <v>0</v>
      </c>
      <c r="AX21" s="224">
        <v>0</v>
      </c>
      <c r="AY21" s="224">
        <v>0</v>
      </c>
      <c r="AZ21" s="224">
        <v>0</v>
      </c>
      <c r="BA21" s="224">
        <v>0</v>
      </c>
      <c r="BB21" s="224">
        <v>0</v>
      </c>
      <c r="BC21" s="224">
        <v>0</v>
      </c>
      <c r="BD21" s="224">
        <v>0</v>
      </c>
      <c r="BE21" s="224">
        <v>0</v>
      </c>
      <c r="BF21" s="224">
        <v>0</v>
      </c>
      <c r="BG21" s="224">
        <v>0</v>
      </c>
      <c r="BH21" s="224">
        <v>0</v>
      </c>
      <c r="BI21" s="224">
        <v>0</v>
      </c>
      <c r="BJ21" s="224">
        <v>0</v>
      </c>
      <c r="BK21" s="224">
        <v>0</v>
      </c>
      <c r="BL21" s="224">
        <v>0</v>
      </c>
      <c r="BM21" s="224">
        <v>0</v>
      </c>
      <c r="BN21" s="224">
        <v>0</v>
      </c>
      <c r="BO21" s="224">
        <v>0</v>
      </c>
      <c r="BP21" s="224">
        <v>0</v>
      </c>
      <c r="BQ21" s="224">
        <v>0</v>
      </c>
      <c r="BR21" s="224">
        <v>0</v>
      </c>
      <c r="BS21" s="224">
        <v>0</v>
      </c>
      <c r="BT21" s="224">
        <v>0</v>
      </c>
      <c r="BU21" s="224">
        <v>0</v>
      </c>
      <c r="BV21" s="224">
        <v>0</v>
      </c>
      <c r="BW21" s="224">
        <v>0</v>
      </c>
      <c r="BX21" s="224">
        <v>8.3299999237060547</v>
      </c>
      <c r="BY21" s="224">
        <v>8.3299999237060547</v>
      </c>
      <c r="BZ21" s="224">
        <v>8.3299999237060547</v>
      </c>
      <c r="CA21" s="224">
        <v>8.3299999237060547</v>
      </c>
      <c r="CB21" s="224">
        <v>8.3299999237060547</v>
      </c>
      <c r="CC21" s="224">
        <v>8.3299999237060547</v>
      </c>
      <c r="CD21" s="224">
        <v>8.3299999237060547</v>
      </c>
      <c r="CE21" s="224">
        <v>8.3299999237060547</v>
      </c>
      <c r="CF21" s="224">
        <v>8.3299999237060547</v>
      </c>
      <c r="CG21" s="224">
        <v>8.3299999237060547</v>
      </c>
      <c r="CH21" s="224">
        <v>8.3299999237060547</v>
      </c>
      <c r="CI21" s="224">
        <v>8.3299999237060547</v>
      </c>
      <c r="CJ21" s="224">
        <v>8.3299999237060547</v>
      </c>
      <c r="CK21" s="224">
        <v>8.3299999237060547</v>
      </c>
      <c r="CL21" s="224">
        <v>8.3299999237060547</v>
      </c>
      <c r="CM21" s="224">
        <v>8.3299999237060547</v>
      </c>
      <c r="CN21" s="224">
        <v>8.3299999237060547</v>
      </c>
      <c r="CO21" s="224">
        <v>8.3299999237060547</v>
      </c>
      <c r="CP21" s="224">
        <v>8.3299999237060547</v>
      </c>
      <c r="CQ21" s="224">
        <v>8.3299999237060547</v>
      </c>
      <c r="CR21" s="224">
        <v>8.3299999237060547</v>
      </c>
      <c r="CS21" s="224">
        <v>19.440000534057617</v>
      </c>
      <c r="CT21" s="224">
        <v>19.440000534057617</v>
      </c>
      <c r="CU21" s="224">
        <v>19.440000534057617</v>
      </c>
      <c r="CV21" s="224">
        <v>19.440000534057617</v>
      </c>
      <c r="CW21" s="224">
        <v>19.440000534057617</v>
      </c>
      <c r="CX21" s="224">
        <v>19.440000534057617</v>
      </c>
      <c r="CY21" s="224">
        <v>19.440000534057617</v>
      </c>
      <c r="CZ21" s="224">
        <v>19.440000534057617</v>
      </c>
      <c r="DA21" s="224">
        <v>19.440000534057617</v>
      </c>
      <c r="DB21" s="224">
        <v>19.440000534057617</v>
      </c>
      <c r="DC21" s="224">
        <v>19.440000534057617</v>
      </c>
      <c r="DD21" s="224">
        <v>19.440000534057617</v>
      </c>
      <c r="DE21" s="224">
        <v>19.440000534057617</v>
      </c>
      <c r="DF21" s="224">
        <v>19.440000534057617</v>
      </c>
      <c r="DG21" s="224">
        <v>19.440000534057617</v>
      </c>
      <c r="DH21" s="224">
        <v>19.440000534057617</v>
      </c>
      <c r="DI21" s="224">
        <v>13.890000343322754</v>
      </c>
      <c r="DJ21" s="224">
        <v>13.890000343322754</v>
      </c>
      <c r="DK21" s="224">
        <v>13.890000343322754</v>
      </c>
      <c r="DL21" s="224">
        <v>13.890000343322754</v>
      </c>
      <c r="DM21" s="224">
        <v>13.890000343322754</v>
      </c>
      <c r="DN21" s="224">
        <v>13.890000343322754</v>
      </c>
      <c r="DO21" s="224">
        <v>13.890000343322754</v>
      </c>
      <c r="DP21" s="224">
        <v>13.890000343322754</v>
      </c>
      <c r="DQ21" s="224">
        <v>13.890000343322754</v>
      </c>
      <c r="DR21" s="224">
        <v>13.890000343322754</v>
      </c>
      <c r="DS21" s="224">
        <v>13.890000343322754</v>
      </c>
      <c r="DT21" s="224">
        <v>13.890000343322754</v>
      </c>
      <c r="DU21" s="224">
        <v>13.890000343322754</v>
      </c>
      <c r="DV21" s="224">
        <v>13.890000343322754</v>
      </c>
      <c r="DW21" s="224">
        <v>13.890000343322754</v>
      </c>
      <c r="DX21" s="224">
        <v>13.890000343322754</v>
      </c>
      <c r="DY21" s="224">
        <v>13.890000343322754</v>
      </c>
      <c r="DZ21" s="224">
        <v>13.890000343322754</v>
      </c>
      <c r="EA21" s="224">
        <v>13.890000343322754</v>
      </c>
      <c r="EB21" s="224">
        <v>13.890000343322754</v>
      </c>
      <c r="EC21" s="224">
        <v>13.890000343322754</v>
      </c>
      <c r="ED21" s="224">
        <v>13.890000343322754</v>
      </c>
      <c r="EE21" s="224">
        <v>13.890000343322754</v>
      </c>
      <c r="EF21" s="224">
        <v>13.890000343322754</v>
      </c>
      <c r="EG21" s="224">
        <v>13.890000343322754</v>
      </c>
      <c r="EH21" s="224">
        <v>13.890000343322754</v>
      </c>
      <c r="EI21" s="224">
        <v>13.890000343322754</v>
      </c>
      <c r="EJ21" s="224">
        <v>13.890000343322754</v>
      </c>
      <c r="EK21" s="224">
        <v>13.890000343322754</v>
      </c>
      <c r="EL21" s="224">
        <v>13.890000343322754</v>
      </c>
      <c r="EM21" s="224">
        <v>13.890000343322754</v>
      </c>
      <c r="EN21" s="224">
        <v>13.890000343322754</v>
      </c>
      <c r="EO21" s="224">
        <v>13.890000343322754</v>
      </c>
      <c r="EP21" s="224">
        <v>13.890000343322754</v>
      </c>
      <c r="EQ21" s="224">
        <v>13.890000343322754</v>
      </c>
      <c r="ER21" s="224">
        <v>13.890000343322754</v>
      </c>
      <c r="ES21" s="224">
        <v>13.890000343322754</v>
      </c>
      <c r="ET21" s="224">
        <v>13.890000343322754</v>
      </c>
      <c r="EU21" s="224">
        <v>13.890000343322754</v>
      </c>
      <c r="EV21" s="224">
        <v>13.890000343322754</v>
      </c>
      <c r="EW21" s="224">
        <v>13.890000343322754</v>
      </c>
      <c r="EX21" s="224">
        <v>13.890000343322754</v>
      </c>
      <c r="EY21" s="224">
        <v>13.890000343322754</v>
      </c>
      <c r="EZ21" s="224">
        <v>13.890000343322754</v>
      </c>
      <c r="FA21" s="224">
        <v>13.890000343322754</v>
      </c>
      <c r="FB21" s="224">
        <v>13.890000343322754</v>
      </c>
      <c r="FC21" s="224">
        <v>13.890000343322754</v>
      </c>
      <c r="FD21" s="224">
        <v>13.890000343322754</v>
      </c>
      <c r="FE21" s="224">
        <v>13.890000343322754</v>
      </c>
      <c r="FF21" s="224">
        <v>13.890000343322754</v>
      </c>
      <c r="FG21" s="224">
        <v>13.890000343322754</v>
      </c>
      <c r="FH21" s="224">
        <v>13.890000343322754</v>
      </c>
      <c r="FI21" s="224">
        <v>13.890000343322754</v>
      </c>
      <c r="FJ21" s="224">
        <v>13.890000343322754</v>
      </c>
      <c r="FK21" s="224">
        <v>13.890000343322754</v>
      </c>
      <c r="FL21" s="224">
        <v>13.890000343322754</v>
      </c>
      <c r="FM21" s="224">
        <v>13.890000343322754</v>
      </c>
      <c r="FN21" s="224">
        <v>13.890000343322754</v>
      </c>
      <c r="FO21" s="224">
        <v>13.890000343322754</v>
      </c>
      <c r="FP21" s="224">
        <v>13.890000343322754</v>
      </c>
      <c r="FQ21" s="224">
        <v>13.890000343322754</v>
      </c>
      <c r="FR21" s="224">
        <v>13.890000343322754</v>
      </c>
      <c r="FS21" s="224">
        <v>13.890000343322754</v>
      </c>
      <c r="FT21" s="224">
        <v>13.890000343322754</v>
      </c>
      <c r="FU21" s="224">
        <v>13.890000343322754</v>
      </c>
      <c r="FV21" s="224">
        <v>13.890000343322754</v>
      </c>
      <c r="FW21" s="224">
        <v>13.890000343322754</v>
      </c>
      <c r="FX21" s="224">
        <v>13.890000343322754</v>
      </c>
      <c r="FY21" s="224">
        <v>13.890000343322754</v>
      </c>
      <c r="FZ21" s="224">
        <v>13.890000343322754</v>
      </c>
      <c r="GA21" s="224">
        <v>13.890000343322754</v>
      </c>
      <c r="GB21" s="224">
        <v>13.890000343322754</v>
      </c>
      <c r="GC21" s="224">
        <v>13.890000343322754</v>
      </c>
      <c r="GD21" s="224">
        <v>13.890000343322754</v>
      </c>
      <c r="GE21" s="224">
        <v>11.109999656677246</v>
      </c>
      <c r="GF21" s="224">
        <v>11.109999656677246</v>
      </c>
      <c r="GG21" s="224">
        <v>11.109999656677246</v>
      </c>
      <c r="GH21" s="224">
        <v>11.109999656677246</v>
      </c>
      <c r="GI21" s="224">
        <v>11.109999656677246</v>
      </c>
      <c r="GJ21" s="224">
        <v>11.109999656677246</v>
      </c>
      <c r="GK21" s="224">
        <v>11.109999656677246</v>
      </c>
      <c r="GL21" s="224">
        <v>11.109999656677246</v>
      </c>
      <c r="GM21" s="224">
        <v>11.109999656677246</v>
      </c>
      <c r="GN21" s="224">
        <v>11.109999656677246</v>
      </c>
      <c r="GO21" s="224">
        <v>11.109999656677246</v>
      </c>
      <c r="GP21" s="224">
        <v>11.109999656677246</v>
      </c>
      <c r="GQ21" s="224">
        <v>11.109999656677246</v>
      </c>
      <c r="GR21" s="224">
        <v>11.109999656677246</v>
      </c>
      <c r="GS21" s="224">
        <v>11.109999656677246</v>
      </c>
      <c r="GT21" s="224">
        <v>11.109999656677246</v>
      </c>
      <c r="GU21" s="224">
        <v>11.109999656677246</v>
      </c>
      <c r="GV21" s="224">
        <v>11.109999656677246</v>
      </c>
      <c r="GW21" s="224">
        <v>11.109999656677246</v>
      </c>
      <c r="GX21" s="224">
        <v>11.109999656677246</v>
      </c>
      <c r="GY21" s="224">
        <v>11.109999656677246</v>
      </c>
      <c r="GZ21" s="224">
        <v>11.109999656677246</v>
      </c>
      <c r="HA21" s="224">
        <v>11.109999656677246</v>
      </c>
      <c r="HB21" s="224">
        <v>11.109999656677246</v>
      </c>
      <c r="HC21" s="224">
        <v>11.109999656677246</v>
      </c>
      <c r="HD21" s="224">
        <v>11.109999656677246</v>
      </c>
      <c r="HE21" s="224">
        <v>11.109999656677246</v>
      </c>
      <c r="HF21" s="9">
        <f t="shared" si="36"/>
        <v>11.109999656677246</v>
      </c>
      <c r="HG21" s="9">
        <f t="shared" si="37"/>
        <v>11.109999656677246</v>
      </c>
      <c r="HH21" s="9">
        <f t="shared" si="38"/>
        <v>11.109999656677246</v>
      </c>
      <c r="HI21" s="9">
        <f t="shared" si="39"/>
        <v>11.109999656677246</v>
      </c>
      <c r="HJ21" s="9">
        <f t="shared" si="40"/>
        <v>11.109999656677246</v>
      </c>
      <c r="HK21" s="9">
        <f t="shared" si="41"/>
        <v>11.109999656677246</v>
      </c>
      <c r="HL21" s="9">
        <f t="shared" si="42"/>
        <v>11.109999656677246</v>
      </c>
      <c r="HM21" s="9">
        <f t="shared" si="43"/>
        <v>11.109999656677246</v>
      </c>
      <c r="HN21" s="9">
        <f t="shared" si="44"/>
        <v>11.109999656677246</v>
      </c>
      <c r="HO21" s="9">
        <f t="shared" si="45"/>
        <v>11.109999656677246</v>
      </c>
      <c r="HP21" s="9">
        <f t="shared" si="46"/>
        <v>11.109999656677246</v>
      </c>
      <c r="HQ21" s="180"/>
      <c r="HR21" s="226">
        <v>11.109999656677246</v>
      </c>
      <c r="HS21" s="226">
        <v>11.109999656677246</v>
      </c>
      <c r="HT21" s="226">
        <v>11.109999656677246</v>
      </c>
      <c r="HU21" s="226">
        <v>11.109999656677246</v>
      </c>
      <c r="HV21" s="226">
        <v>11.109999656677246</v>
      </c>
      <c r="HW21" s="226">
        <v>11.109999656677246</v>
      </c>
      <c r="HX21" s="226"/>
      <c r="HY21" s="226"/>
      <c r="HZ21" s="226"/>
      <c r="IA21" s="226"/>
      <c r="IB21" s="226"/>
      <c r="IC21" s="226"/>
      <c r="ID21" s="9"/>
      <c r="IE21" s="9"/>
      <c r="IF21" s="9"/>
      <c r="IG21" s="9"/>
      <c r="IH21" s="9"/>
      <c r="II21" s="9">
        <f t="shared" si="19"/>
        <v>7.0351975089625309</v>
      </c>
      <c r="IJ21" s="9">
        <f t="shared" si="20"/>
        <v>13.890000343322754</v>
      </c>
      <c r="IK21" s="9">
        <f t="shared" si="21"/>
        <v>11.289354539686634</v>
      </c>
      <c r="IL21" s="9">
        <f t="shared" si="22"/>
        <v>11.109999656677246</v>
      </c>
      <c r="IM21" s="9">
        <f t="shared" si="23"/>
        <v>8.8879997253417979</v>
      </c>
      <c r="IN21" s="9">
        <f t="shared" si="24"/>
        <v>6.221599807739258</v>
      </c>
      <c r="IO21" s="9">
        <f t="shared" si="25"/>
        <v>4.3551198654174801</v>
      </c>
      <c r="IP21" s="9">
        <f t="shared" si="26"/>
        <v>3.0485839057922357</v>
      </c>
      <c r="IQ21" s="9"/>
      <c r="IR21" s="9">
        <f t="shared" si="35"/>
        <v>7.8315537823991725</v>
      </c>
      <c r="IS21" s="9">
        <f t="shared" si="27"/>
        <v>-6.3072618295030551</v>
      </c>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f t="shared" si="2"/>
        <v>11.109999656677246</v>
      </c>
      <c r="JX21" s="9">
        <f t="shared" si="3"/>
        <v>14.440000534057617</v>
      </c>
      <c r="JY21" s="19">
        <f t="shared" si="4"/>
        <v>153</v>
      </c>
      <c r="JZ21" s="19">
        <f t="shared" si="5"/>
        <v>16</v>
      </c>
      <c r="KA21" s="19">
        <f t="shared" si="28"/>
        <v>1</v>
      </c>
      <c r="KB21" s="19">
        <f t="shared" si="32"/>
        <v>16</v>
      </c>
      <c r="KD21" s="9">
        <f t="shared" si="6"/>
        <v>16.294000403086343</v>
      </c>
      <c r="KE21" s="9">
        <f t="shared" si="7"/>
        <v>12.844059490921474</v>
      </c>
      <c r="KG21" s="9">
        <f t="shared" si="29"/>
        <v>-3.4499409121648696</v>
      </c>
      <c r="KH21" s="19">
        <f t="shared" si="30"/>
        <v>0.78826925083962829</v>
      </c>
      <c r="KI21" s="19">
        <f t="shared" si="31"/>
        <v>0.78826925083962829</v>
      </c>
    </row>
    <row r="22" spans="1:295">
      <c r="A22" s="222" t="s">
        <v>100</v>
      </c>
      <c r="B22" s="222" t="s">
        <v>101</v>
      </c>
      <c r="C22" s="224">
        <v>0</v>
      </c>
      <c r="D22" s="224">
        <v>0</v>
      </c>
      <c r="E22" s="224">
        <v>0</v>
      </c>
      <c r="F22" s="224">
        <v>0</v>
      </c>
      <c r="G22" s="224">
        <v>0</v>
      </c>
      <c r="H22" s="224">
        <v>0</v>
      </c>
      <c r="I22" s="224">
        <v>0</v>
      </c>
      <c r="J22" s="224">
        <v>0</v>
      </c>
      <c r="K22" s="224">
        <v>0</v>
      </c>
      <c r="L22" s="224">
        <v>0</v>
      </c>
      <c r="M22" s="224">
        <v>0</v>
      </c>
      <c r="N22" s="224">
        <v>0</v>
      </c>
      <c r="O22" s="224">
        <v>0</v>
      </c>
      <c r="P22" s="224">
        <v>0</v>
      </c>
      <c r="Q22" s="224">
        <v>0</v>
      </c>
      <c r="R22" s="224">
        <v>0</v>
      </c>
      <c r="S22" s="224">
        <v>0</v>
      </c>
      <c r="T22" s="224">
        <v>0</v>
      </c>
      <c r="U22" s="224">
        <v>0</v>
      </c>
      <c r="V22" s="224">
        <v>0</v>
      </c>
      <c r="W22" s="224">
        <v>0</v>
      </c>
      <c r="X22" s="224">
        <v>0</v>
      </c>
      <c r="Y22" s="224">
        <v>0</v>
      </c>
      <c r="Z22" s="224">
        <v>0</v>
      </c>
      <c r="AA22" s="224">
        <v>0</v>
      </c>
      <c r="AB22" s="224">
        <v>0</v>
      </c>
      <c r="AC22" s="224">
        <v>0</v>
      </c>
      <c r="AD22" s="224">
        <v>0</v>
      </c>
      <c r="AE22" s="224">
        <v>0</v>
      </c>
      <c r="AF22" s="224">
        <v>0</v>
      </c>
      <c r="AG22" s="224">
        <v>0</v>
      </c>
      <c r="AH22" s="224">
        <v>0</v>
      </c>
      <c r="AI22" s="224">
        <v>0</v>
      </c>
      <c r="AJ22" s="224">
        <v>0</v>
      </c>
      <c r="AK22" s="224">
        <v>0</v>
      </c>
      <c r="AL22" s="224">
        <v>0</v>
      </c>
      <c r="AM22" s="224">
        <v>0</v>
      </c>
      <c r="AN22" s="224">
        <v>0</v>
      </c>
      <c r="AO22" s="224">
        <v>0</v>
      </c>
      <c r="AP22" s="224">
        <v>0</v>
      </c>
      <c r="AQ22" s="224">
        <v>0</v>
      </c>
      <c r="AR22" s="224">
        <v>0</v>
      </c>
      <c r="AS22" s="224">
        <v>0</v>
      </c>
      <c r="AT22" s="224">
        <v>0</v>
      </c>
      <c r="AU22" s="224">
        <v>0</v>
      </c>
      <c r="AV22" s="224">
        <v>0</v>
      </c>
      <c r="AW22" s="224">
        <v>0</v>
      </c>
      <c r="AX22" s="224">
        <v>0</v>
      </c>
      <c r="AY22" s="224">
        <v>5.559999942779541</v>
      </c>
      <c r="AZ22" s="224">
        <v>5.559999942779541</v>
      </c>
      <c r="BA22" s="224">
        <v>5.559999942779541</v>
      </c>
      <c r="BB22" s="224">
        <v>5.559999942779541</v>
      </c>
      <c r="BC22" s="224">
        <v>5.559999942779541</v>
      </c>
      <c r="BD22" s="224">
        <v>5.559999942779541</v>
      </c>
      <c r="BE22" s="224">
        <v>5.559999942779541</v>
      </c>
      <c r="BF22" s="224">
        <v>5.559999942779541</v>
      </c>
      <c r="BG22" s="224">
        <v>5.559999942779541</v>
      </c>
      <c r="BH22" s="224">
        <v>5.559999942779541</v>
      </c>
      <c r="BI22" s="224">
        <v>11.109999656677246</v>
      </c>
      <c r="BJ22" s="224">
        <v>11.109999656677246</v>
      </c>
      <c r="BK22" s="224">
        <v>11.109999656677246</v>
      </c>
      <c r="BL22" s="224">
        <v>11.109999656677246</v>
      </c>
      <c r="BM22" s="224">
        <v>11.109999656677246</v>
      </c>
      <c r="BN22" s="224">
        <v>11.109999656677246</v>
      </c>
      <c r="BO22" s="224">
        <v>11.109999656677246</v>
      </c>
      <c r="BP22" s="224">
        <v>11.109999656677246</v>
      </c>
      <c r="BQ22" s="224">
        <v>11.109999656677246</v>
      </c>
      <c r="BR22" s="224">
        <v>11.109999656677246</v>
      </c>
      <c r="BS22" s="224">
        <v>11.109999656677246</v>
      </c>
      <c r="BT22" s="224">
        <v>11.109999656677246</v>
      </c>
      <c r="BU22" s="224">
        <v>13.890000343322754</v>
      </c>
      <c r="BV22" s="224">
        <v>13.890000343322754</v>
      </c>
      <c r="BW22" s="224">
        <v>16.670000076293945</v>
      </c>
      <c r="BX22" s="224">
        <v>16.670000076293945</v>
      </c>
      <c r="BY22" s="224">
        <v>19.440000534057617</v>
      </c>
      <c r="BZ22" s="224">
        <v>38.889999389648438</v>
      </c>
      <c r="CA22" s="224">
        <v>38.889999389648438</v>
      </c>
      <c r="CB22" s="224">
        <v>38.889999389648438</v>
      </c>
      <c r="CC22" s="224">
        <v>38.889999389648438</v>
      </c>
      <c r="CD22" s="224">
        <v>54.630001068115234</v>
      </c>
      <c r="CE22" s="224">
        <v>54.630001068115234</v>
      </c>
      <c r="CF22" s="224">
        <v>54.630001068115234</v>
      </c>
      <c r="CG22" s="224">
        <v>54.630001068115234</v>
      </c>
      <c r="CH22" s="224">
        <v>54.630001068115234</v>
      </c>
      <c r="CI22" s="224">
        <v>54.630001068115234</v>
      </c>
      <c r="CJ22" s="224">
        <v>54.630001068115234</v>
      </c>
      <c r="CK22" s="224">
        <v>54.630001068115234</v>
      </c>
      <c r="CL22" s="224">
        <v>54.630001068115234</v>
      </c>
      <c r="CM22" s="224">
        <v>54.630001068115234</v>
      </c>
      <c r="CN22" s="224">
        <v>54.630001068115234</v>
      </c>
      <c r="CO22" s="224">
        <v>54.630001068115234</v>
      </c>
      <c r="CP22" s="224">
        <v>63.889999389648437</v>
      </c>
      <c r="CQ22" s="224">
        <v>63.889999389648437</v>
      </c>
      <c r="CR22" s="224">
        <v>63.889999389648437</v>
      </c>
      <c r="CS22" s="224">
        <v>63.889999389648437</v>
      </c>
      <c r="CT22" s="224">
        <v>63.889999389648437</v>
      </c>
      <c r="CU22" s="224">
        <v>63.889999389648437</v>
      </c>
      <c r="CV22" s="224">
        <v>63.889999389648437</v>
      </c>
      <c r="CW22" s="224">
        <v>63.889999389648437</v>
      </c>
      <c r="CX22" s="224">
        <v>63.889999389648437</v>
      </c>
      <c r="CY22" s="224">
        <v>63.889999389648437</v>
      </c>
      <c r="CZ22" s="224">
        <v>63.889999389648437</v>
      </c>
      <c r="DA22" s="224">
        <v>63.889999389648437</v>
      </c>
      <c r="DB22" s="224">
        <v>63.889999389648437</v>
      </c>
      <c r="DC22" s="224">
        <v>63.889999389648437</v>
      </c>
      <c r="DD22" s="224">
        <v>63.889999389648437</v>
      </c>
      <c r="DE22" s="224">
        <v>63.889999389648437</v>
      </c>
      <c r="DF22" s="224">
        <v>63.889999389648437</v>
      </c>
      <c r="DG22" s="224">
        <v>63.889999389648437</v>
      </c>
      <c r="DH22" s="224">
        <v>63.889999389648437</v>
      </c>
      <c r="DI22" s="224">
        <v>63.889999389648437</v>
      </c>
      <c r="DJ22" s="224">
        <v>63.889999389648437</v>
      </c>
      <c r="DK22" s="224">
        <v>63.889999389648437</v>
      </c>
      <c r="DL22" s="224">
        <v>63.889999389648437</v>
      </c>
      <c r="DM22" s="224">
        <v>63.889999389648437</v>
      </c>
      <c r="DN22" s="224">
        <v>63.889999389648437</v>
      </c>
      <c r="DO22" s="224">
        <v>63.889999389648437</v>
      </c>
      <c r="DP22" s="224">
        <v>71.300003051757813</v>
      </c>
      <c r="DQ22" s="224">
        <v>71.300003051757813</v>
      </c>
      <c r="DR22" s="224">
        <v>71.300003051757813</v>
      </c>
      <c r="DS22" s="224">
        <v>71.300003051757813</v>
      </c>
      <c r="DT22" s="224">
        <v>71.300003051757813</v>
      </c>
      <c r="DU22" s="224">
        <v>71.300003051757813</v>
      </c>
      <c r="DV22" s="224">
        <v>71.300003051757813</v>
      </c>
      <c r="DW22" s="224">
        <v>71.300003051757813</v>
      </c>
      <c r="DX22" s="224">
        <v>71.300003051757813</v>
      </c>
      <c r="DY22" s="224">
        <v>71.300003051757813</v>
      </c>
      <c r="DZ22" s="224">
        <v>71.300003051757813</v>
      </c>
      <c r="EA22" s="224">
        <v>71.300003051757813</v>
      </c>
      <c r="EB22" s="224">
        <v>71.300003051757813</v>
      </c>
      <c r="EC22" s="224">
        <v>71.300003051757813</v>
      </c>
      <c r="ED22" s="224">
        <v>71.300003051757813</v>
      </c>
      <c r="EE22" s="224">
        <v>71.300003051757813</v>
      </c>
      <c r="EF22" s="224">
        <v>71.300003051757813</v>
      </c>
      <c r="EG22" s="224">
        <v>71.300003051757813</v>
      </c>
      <c r="EH22" s="224">
        <v>87.959999084472656</v>
      </c>
      <c r="EI22" s="224">
        <v>87.959999084472656</v>
      </c>
      <c r="EJ22" s="224">
        <v>87.959999084472656</v>
      </c>
      <c r="EK22" s="224">
        <v>87.959999084472656</v>
      </c>
      <c r="EL22" s="224">
        <v>90.739997863769531</v>
      </c>
      <c r="EM22" s="224">
        <v>90.739997863769531</v>
      </c>
      <c r="EN22" s="224">
        <v>90.739997863769531</v>
      </c>
      <c r="EO22" s="224">
        <v>90.739997863769531</v>
      </c>
      <c r="EP22" s="224">
        <v>90.739997863769531</v>
      </c>
      <c r="EQ22" s="224">
        <v>90.739997863769531</v>
      </c>
      <c r="ER22" s="224">
        <v>90.739997863769531</v>
      </c>
      <c r="ES22" s="224">
        <v>90.739997863769531</v>
      </c>
      <c r="ET22" s="224">
        <v>90.739997863769531</v>
      </c>
      <c r="EU22" s="224">
        <v>90.739997863769531</v>
      </c>
      <c r="EV22" s="224">
        <v>90.739997863769531</v>
      </c>
      <c r="EW22" s="224">
        <v>90.739997863769531</v>
      </c>
      <c r="EX22" s="224">
        <v>90.739997863769531</v>
      </c>
      <c r="EY22" s="224">
        <v>75.930000305175781</v>
      </c>
      <c r="EZ22" s="224">
        <v>75.930000305175781</v>
      </c>
      <c r="FA22" s="224">
        <v>75.930000305175781</v>
      </c>
      <c r="FB22" s="224">
        <v>75.930000305175781</v>
      </c>
      <c r="FC22" s="224">
        <v>75.930000305175781</v>
      </c>
      <c r="FD22" s="224">
        <v>75.930000305175781</v>
      </c>
      <c r="FE22" s="224">
        <v>75.930000305175781</v>
      </c>
      <c r="FF22" s="224">
        <v>75.930000305175781</v>
      </c>
      <c r="FG22" s="224">
        <v>75.930000305175781</v>
      </c>
      <c r="FH22" s="224">
        <v>75.930000305175781</v>
      </c>
      <c r="FI22" s="224">
        <v>73.150001525878906</v>
      </c>
      <c r="FJ22" s="224">
        <v>73.150001525878906</v>
      </c>
      <c r="FK22" s="224">
        <v>73.150001525878906</v>
      </c>
      <c r="FL22" s="224">
        <v>73.150001525878906</v>
      </c>
      <c r="FM22" s="224">
        <v>71.300003051757813</v>
      </c>
      <c r="FN22" s="224">
        <v>71.300003051757813</v>
      </c>
      <c r="FO22" s="224">
        <v>71.300003051757813</v>
      </c>
      <c r="FP22" s="224">
        <v>71.300003051757813</v>
      </c>
      <c r="FQ22" s="224">
        <v>71.300003051757813</v>
      </c>
      <c r="FR22" s="224">
        <v>71.300003051757813</v>
      </c>
      <c r="FS22" s="224">
        <v>71.300003051757813</v>
      </c>
      <c r="FT22" s="224">
        <v>71.300003051757813</v>
      </c>
      <c r="FU22" s="224">
        <v>71.300003051757813</v>
      </c>
      <c r="FV22" s="224">
        <v>71.300003051757813</v>
      </c>
      <c r="FW22" s="224">
        <v>71.300003051757813</v>
      </c>
      <c r="FX22" s="224">
        <v>71.300003051757813</v>
      </c>
      <c r="FY22" s="224">
        <v>71.300003051757813</v>
      </c>
      <c r="FZ22" s="224">
        <v>71.300003051757813</v>
      </c>
      <c r="GA22" s="224">
        <v>71.300003051757813</v>
      </c>
      <c r="GB22" s="224">
        <v>71.300003051757813</v>
      </c>
      <c r="GC22" s="224">
        <v>67.589996337890625</v>
      </c>
      <c r="GD22" s="224">
        <v>67.589996337890625</v>
      </c>
      <c r="GE22" s="224">
        <v>67.589996337890625</v>
      </c>
      <c r="GF22" s="224">
        <v>67.589996337890625</v>
      </c>
      <c r="GG22" s="224">
        <v>67.589996337890625</v>
      </c>
      <c r="GH22" s="224">
        <v>67.589996337890625</v>
      </c>
      <c r="GI22" s="224">
        <v>67.589996337890625</v>
      </c>
      <c r="GJ22" s="224">
        <v>67.589996337890625</v>
      </c>
      <c r="GK22" s="224">
        <v>67.589996337890625</v>
      </c>
      <c r="GL22" s="224">
        <v>67.589996337890625</v>
      </c>
      <c r="GM22" s="224">
        <v>67.589996337890625</v>
      </c>
      <c r="GN22" s="224">
        <v>67.589996337890625</v>
      </c>
      <c r="GO22" s="224">
        <v>67.589996337890625</v>
      </c>
      <c r="GP22" s="224">
        <v>67.589996337890625</v>
      </c>
      <c r="GQ22" s="224">
        <v>67.589996337890625</v>
      </c>
      <c r="GR22" s="224">
        <v>67.589996337890625</v>
      </c>
      <c r="GS22" s="224">
        <v>67.589996337890625</v>
      </c>
      <c r="GT22" s="224">
        <v>67.589996337890625</v>
      </c>
      <c r="GU22" s="224">
        <v>67.589996337890625</v>
      </c>
      <c r="GV22" s="224">
        <v>67.589996337890625</v>
      </c>
      <c r="GW22" s="224">
        <v>67.589996337890625</v>
      </c>
      <c r="GX22" s="224">
        <v>67.589996337890625</v>
      </c>
      <c r="GY22" s="224">
        <v>67.589996337890625</v>
      </c>
      <c r="GZ22" s="224">
        <v>67.589996337890625</v>
      </c>
      <c r="HA22" s="224">
        <v>67.589996337890625</v>
      </c>
      <c r="HB22" s="224">
        <v>67.589996337890625</v>
      </c>
      <c r="HC22" s="224">
        <v>67.589996337890625</v>
      </c>
      <c r="HD22" s="224">
        <v>67.589996337890625</v>
      </c>
      <c r="HE22" s="224">
        <v>67.589996337890625</v>
      </c>
      <c r="HF22" s="9">
        <f t="shared" si="36"/>
        <v>67.589996337890625</v>
      </c>
      <c r="HG22" s="9">
        <f t="shared" si="37"/>
        <v>67.589996337890625</v>
      </c>
      <c r="HH22" s="9">
        <f t="shared" si="38"/>
        <v>67.589996337890625</v>
      </c>
      <c r="HI22" s="9">
        <f t="shared" si="39"/>
        <v>67.589996337890625</v>
      </c>
      <c r="HJ22" s="9">
        <f t="shared" si="40"/>
        <v>67.589996337890625</v>
      </c>
      <c r="HK22" s="9">
        <f t="shared" si="41"/>
        <v>67.589996337890625</v>
      </c>
      <c r="HL22" s="9">
        <f t="shared" si="42"/>
        <v>67.589996337890625</v>
      </c>
      <c r="HM22" s="9">
        <f t="shared" si="43"/>
        <v>67.589996337890625</v>
      </c>
      <c r="HN22" s="9">
        <f t="shared" si="44"/>
        <v>67.589996337890625</v>
      </c>
      <c r="HO22" s="9">
        <f t="shared" si="45"/>
        <v>67.589996337890625</v>
      </c>
      <c r="HP22" s="9">
        <f t="shared" si="46"/>
        <v>67.589996337890625</v>
      </c>
      <c r="HQ22" s="180"/>
      <c r="HR22" s="226">
        <v>67.589996337890625</v>
      </c>
      <c r="HS22" s="226">
        <v>67.589996337890625</v>
      </c>
      <c r="HT22" s="226">
        <v>67.589996337890625</v>
      </c>
      <c r="HU22" s="226">
        <v>67.589996337890625</v>
      </c>
      <c r="HV22" s="226">
        <v>67.589996337890625</v>
      </c>
      <c r="HW22" s="226">
        <v>67.589996337890625</v>
      </c>
      <c r="HX22" s="226"/>
      <c r="HY22" s="226"/>
      <c r="HZ22" s="226"/>
      <c r="IA22" s="226"/>
      <c r="IB22" s="226"/>
      <c r="IC22" s="226"/>
      <c r="ID22" s="9"/>
      <c r="IE22" s="9"/>
      <c r="IF22" s="9"/>
      <c r="IG22" s="9"/>
      <c r="IH22" s="9"/>
      <c r="II22" s="9">
        <f t="shared" si="19"/>
        <v>36.556579043990688</v>
      </c>
      <c r="IJ22" s="9">
        <f t="shared" si="20"/>
        <v>73.090001932779941</v>
      </c>
      <c r="IK22" s="9">
        <f t="shared" si="21"/>
        <v>67.589996337890625</v>
      </c>
      <c r="IL22" s="9">
        <f t="shared" si="22"/>
        <v>67.589996337890625</v>
      </c>
      <c r="IM22" s="9">
        <f t="shared" si="23"/>
        <v>54.071997070312506</v>
      </c>
      <c r="IN22" s="9">
        <f t="shared" si="24"/>
        <v>37.850397949218753</v>
      </c>
      <c r="IO22" s="9">
        <f t="shared" si="25"/>
        <v>26.495278564453127</v>
      </c>
      <c r="IP22" s="9">
        <f t="shared" si="26"/>
        <v>18.546694995117189</v>
      </c>
      <c r="IQ22" s="9"/>
      <c r="IR22" s="9">
        <f t="shared" si="35"/>
        <v>44.001438200634688</v>
      </c>
      <c r="IS22" s="9">
        <f t="shared" si="27"/>
        <v>-34.728090703076091</v>
      </c>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f t="shared" si="2"/>
        <v>67.589996337890625</v>
      </c>
      <c r="JX22" s="9">
        <f t="shared" si="3"/>
        <v>85.739997863769531</v>
      </c>
      <c r="JY22" s="19">
        <f t="shared" si="4"/>
        <v>178</v>
      </c>
      <c r="JZ22" s="19">
        <f t="shared" si="5"/>
        <v>17</v>
      </c>
      <c r="KA22" s="19">
        <f t="shared" si="28"/>
        <v>1</v>
      </c>
      <c r="KB22" s="19">
        <f t="shared" si="32"/>
        <v>17</v>
      </c>
      <c r="KD22" s="9">
        <f t="shared" si="6"/>
        <v>64.877999877929682</v>
      </c>
      <c r="KE22" s="9">
        <f t="shared" si="7"/>
        <v>73.524355671193334</v>
      </c>
      <c r="KG22" s="9">
        <f t="shared" si="29"/>
        <v>8.6463557932636519</v>
      </c>
      <c r="KH22" s="19">
        <f t="shared" si="30"/>
        <v>1.1332709980198539</v>
      </c>
      <c r="KI22" s="19" t="str">
        <f t="shared" si="31"/>
        <v/>
      </c>
    </row>
    <row r="23" spans="1:295">
      <c r="A23" s="222" t="s">
        <v>104</v>
      </c>
      <c r="B23" s="222" t="s">
        <v>105</v>
      </c>
      <c r="C23" s="224">
        <v>0</v>
      </c>
      <c r="D23" s="224">
        <v>0</v>
      </c>
      <c r="E23" s="224">
        <v>0</v>
      </c>
      <c r="F23" s="224">
        <v>0</v>
      </c>
      <c r="G23" s="224">
        <v>0</v>
      </c>
      <c r="H23" s="224">
        <v>0</v>
      </c>
      <c r="I23" s="224">
        <v>0</v>
      </c>
      <c r="J23" s="224">
        <v>0</v>
      </c>
      <c r="K23" s="224">
        <v>0</v>
      </c>
      <c r="L23" s="224">
        <v>0</v>
      </c>
      <c r="M23" s="224">
        <v>0</v>
      </c>
      <c r="N23" s="224">
        <v>0</v>
      </c>
      <c r="O23" s="224">
        <v>0</v>
      </c>
      <c r="P23" s="224">
        <v>0</v>
      </c>
      <c r="Q23" s="224">
        <v>0</v>
      </c>
      <c r="R23" s="224">
        <v>0</v>
      </c>
      <c r="S23" s="224">
        <v>0</v>
      </c>
      <c r="T23" s="224">
        <v>0</v>
      </c>
      <c r="U23" s="224">
        <v>0</v>
      </c>
      <c r="V23" s="224">
        <v>0</v>
      </c>
      <c r="W23" s="224">
        <v>0</v>
      </c>
      <c r="X23" s="224">
        <v>11.109999656677246</v>
      </c>
      <c r="Y23" s="224">
        <v>11.109999656677246</v>
      </c>
      <c r="Z23" s="224">
        <v>11.109999656677246</v>
      </c>
      <c r="AA23" s="224">
        <v>11.109999656677246</v>
      </c>
      <c r="AB23" s="224">
        <v>11.109999656677246</v>
      </c>
      <c r="AC23" s="224">
        <v>11.109999656677246</v>
      </c>
      <c r="AD23" s="224">
        <v>11.109999656677246</v>
      </c>
      <c r="AE23" s="224">
        <v>11.109999656677246</v>
      </c>
      <c r="AF23" s="224">
        <v>11.109999656677246</v>
      </c>
      <c r="AG23" s="224">
        <v>11.109999656677246</v>
      </c>
      <c r="AH23" s="224">
        <v>11.109999656677246</v>
      </c>
      <c r="AI23" s="224">
        <v>11.109999656677246</v>
      </c>
      <c r="AJ23" s="224">
        <v>11.109999656677246</v>
      </c>
      <c r="AK23" s="224">
        <v>11.109999656677246</v>
      </c>
      <c r="AL23" s="224">
        <v>11.109999656677246</v>
      </c>
      <c r="AM23" s="224">
        <v>11.109999656677246</v>
      </c>
      <c r="AN23" s="224">
        <v>19.440000534057617</v>
      </c>
      <c r="AO23" s="224">
        <v>19.440000534057617</v>
      </c>
      <c r="AP23" s="224">
        <v>19.440000534057617</v>
      </c>
      <c r="AQ23" s="224">
        <v>19.440000534057617</v>
      </c>
      <c r="AR23" s="224">
        <v>19.440000534057617</v>
      </c>
      <c r="AS23" s="224">
        <v>19.440000534057617</v>
      </c>
      <c r="AT23" s="224">
        <v>19.440000534057617</v>
      </c>
      <c r="AU23" s="224">
        <v>19.440000534057617</v>
      </c>
      <c r="AV23" s="224">
        <v>19.440000534057617</v>
      </c>
      <c r="AW23" s="224">
        <v>19.440000534057617</v>
      </c>
      <c r="AX23" s="224">
        <v>19.440000534057617</v>
      </c>
      <c r="AY23" s="224">
        <v>19.440000534057617</v>
      </c>
      <c r="AZ23" s="224">
        <v>19.440000534057617</v>
      </c>
      <c r="BA23" s="224">
        <v>19.440000534057617</v>
      </c>
      <c r="BB23" s="224">
        <v>19.440000534057617</v>
      </c>
      <c r="BC23" s="224">
        <v>19.440000534057617</v>
      </c>
      <c r="BD23" s="224">
        <v>19.440000534057617</v>
      </c>
      <c r="BE23" s="224">
        <v>19.440000534057617</v>
      </c>
      <c r="BF23" s="224">
        <v>19.440000534057617</v>
      </c>
      <c r="BG23" s="224">
        <v>19.440000534057617</v>
      </c>
      <c r="BH23" s="224">
        <v>19.440000534057617</v>
      </c>
      <c r="BI23" s="224">
        <v>19.440000534057617</v>
      </c>
      <c r="BJ23" s="224">
        <v>19.440000534057617</v>
      </c>
      <c r="BK23" s="224">
        <v>19.440000534057617</v>
      </c>
      <c r="BL23" s="224">
        <v>19.440000534057617</v>
      </c>
      <c r="BM23" s="224">
        <v>19.440000534057617</v>
      </c>
      <c r="BN23" s="224">
        <v>19.440000534057617</v>
      </c>
      <c r="BO23" s="224">
        <v>19.440000534057617</v>
      </c>
      <c r="BP23" s="224">
        <v>19.440000534057617</v>
      </c>
      <c r="BQ23" s="224">
        <v>19.440000534057617</v>
      </c>
      <c r="BR23" s="224">
        <v>19.440000534057617</v>
      </c>
      <c r="BS23" s="224">
        <v>19.440000534057617</v>
      </c>
      <c r="BT23" s="224">
        <v>19.440000534057617</v>
      </c>
      <c r="BU23" s="224">
        <v>19.440000534057617</v>
      </c>
      <c r="BV23" s="224">
        <v>19.440000534057617</v>
      </c>
      <c r="BW23" s="224">
        <v>19.440000534057617</v>
      </c>
      <c r="BX23" s="224">
        <v>19.440000534057617</v>
      </c>
      <c r="BY23" s="224">
        <v>19.440000534057617</v>
      </c>
      <c r="BZ23" s="224">
        <v>19.440000534057617</v>
      </c>
      <c r="CA23" s="224">
        <v>19.440000534057617</v>
      </c>
      <c r="CB23" s="224">
        <v>19.440000534057617</v>
      </c>
      <c r="CC23" s="224">
        <v>30.559999465942383</v>
      </c>
      <c r="CD23" s="224">
        <v>48.150001525878906</v>
      </c>
      <c r="CE23" s="224">
        <v>48.150001525878906</v>
      </c>
      <c r="CF23" s="224">
        <v>48.150001525878906</v>
      </c>
      <c r="CG23" s="224">
        <v>48.150001525878906</v>
      </c>
      <c r="CH23" s="224">
        <v>48.150001525878906</v>
      </c>
      <c r="CI23" s="224">
        <v>48.150001525878906</v>
      </c>
      <c r="CJ23" s="224">
        <v>51.849998474121094</v>
      </c>
      <c r="CK23" s="224">
        <v>51.849998474121094</v>
      </c>
      <c r="CL23" s="224">
        <v>51.849998474121094</v>
      </c>
      <c r="CM23" s="224">
        <v>51.849998474121094</v>
      </c>
      <c r="CN23" s="224">
        <v>51.849998474121094</v>
      </c>
      <c r="CO23" s="224">
        <v>51.849998474121094</v>
      </c>
      <c r="CP23" s="224">
        <v>51.849998474121094</v>
      </c>
      <c r="CQ23" s="224">
        <v>51.849998474121094</v>
      </c>
      <c r="CR23" s="224">
        <v>51.849998474121094</v>
      </c>
      <c r="CS23" s="224">
        <v>96.300003051757813</v>
      </c>
      <c r="CT23" s="224">
        <v>96.300003051757813</v>
      </c>
      <c r="CU23" s="224">
        <v>96.300003051757813</v>
      </c>
      <c r="CV23" s="224">
        <v>96.300003051757813</v>
      </c>
      <c r="CW23" s="224">
        <v>96.300003051757813</v>
      </c>
      <c r="CX23" s="224">
        <v>96.300003051757813</v>
      </c>
      <c r="CY23" s="224">
        <v>96.300003051757813</v>
      </c>
      <c r="CZ23" s="224">
        <v>96.300003051757813</v>
      </c>
      <c r="DA23" s="224">
        <v>96.300003051757813</v>
      </c>
      <c r="DB23" s="224">
        <v>96.300003051757813</v>
      </c>
      <c r="DC23" s="224">
        <v>96.300003051757813</v>
      </c>
      <c r="DD23" s="224">
        <v>96.300003051757813</v>
      </c>
      <c r="DE23" s="224">
        <v>96.300003051757813</v>
      </c>
      <c r="DF23" s="224">
        <v>96.300003051757813</v>
      </c>
      <c r="DG23" s="224">
        <v>96.300003051757813</v>
      </c>
      <c r="DH23" s="224">
        <v>96.300003051757813</v>
      </c>
      <c r="DI23" s="224">
        <v>96.300003051757813</v>
      </c>
      <c r="DJ23" s="224">
        <v>96.300003051757813</v>
      </c>
      <c r="DK23" s="224">
        <v>96.300003051757813</v>
      </c>
      <c r="DL23" s="224">
        <v>96.300003051757813</v>
      </c>
      <c r="DM23" s="224">
        <v>96.300003051757813</v>
      </c>
      <c r="DN23" s="224">
        <v>96.300003051757813</v>
      </c>
      <c r="DO23" s="224">
        <v>96.300003051757813</v>
      </c>
      <c r="DP23" s="224">
        <v>96.300003051757813</v>
      </c>
      <c r="DQ23" s="224">
        <v>96.300003051757813</v>
      </c>
      <c r="DR23" s="224">
        <v>96.300003051757813</v>
      </c>
      <c r="DS23" s="224">
        <v>96.300003051757813</v>
      </c>
      <c r="DT23" s="224">
        <v>96.300003051757813</v>
      </c>
      <c r="DU23" s="224">
        <v>75.930000305175781</v>
      </c>
      <c r="DV23" s="224">
        <v>72.220001220703125</v>
      </c>
      <c r="DW23" s="224">
        <v>72.220001220703125</v>
      </c>
      <c r="DX23" s="224">
        <v>72.220001220703125</v>
      </c>
      <c r="DY23" s="224">
        <v>72.220001220703125</v>
      </c>
      <c r="DZ23" s="224">
        <v>72.220001220703125</v>
      </c>
      <c r="EA23" s="224">
        <v>72.220001220703125</v>
      </c>
      <c r="EB23" s="224">
        <v>72.220001220703125</v>
      </c>
      <c r="EC23" s="224">
        <v>72.220001220703125</v>
      </c>
      <c r="ED23" s="224">
        <v>72.220001220703125</v>
      </c>
      <c r="EE23" s="224">
        <v>72.220001220703125</v>
      </c>
      <c r="EF23" s="224">
        <v>72.220001220703125</v>
      </c>
      <c r="EG23" s="224">
        <v>72.220001220703125</v>
      </c>
      <c r="EH23" s="224">
        <v>72.220001220703125</v>
      </c>
      <c r="EI23" s="224">
        <v>72.220001220703125</v>
      </c>
      <c r="EJ23" s="224">
        <v>72.220001220703125</v>
      </c>
      <c r="EK23" s="224">
        <v>72.220001220703125</v>
      </c>
      <c r="EL23" s="224">
        <v>72.220001220703125</v>
      </c>
      <c r="EM23" s="224">
        <v>72.220001220703125</v>
      </c>
      <c r="EN23" s="224">
        <v>72.220001220703125</v>
      </c>
      <c r="EO23" s="224">
        <v>72.220001220703125</v>
      </c>
      <c r="EP23" s="224">
        <v>72.220001220703125</v>
      </c>
      <c r="EQ23" s="224">
        <v>72.220001220703125</v>
      </c>
      <c r="ER23" s="224">
        <v>72.220001220703125</v>
      </c>
      <c r="ES23" s="224">
        <v>72.220001220703125</v>
      </c>
      <c r="ET23" s="224">
        <v>72.220001220703125</v>
      </c>
      <c r="EU23" s="224">
        <v>72.220001220703125</v>
      </c>
      <c r="EV23" s="224">
        <v>72.220001220703125</v>
      </c>
      <c r="EW23" s="224">
        <v>72.220001220703125</v>
      </c>
      <c r="EX23" s="224">
        <v>72.220001220703125</v>
      </c>
      <c r="EY23" s="224">
        <v>72.220001220703125</v>
      </c>
      <c r="EZ23" s="224">
        <v>72.220001220703125</v>
      </c>
      <c r="FA23" s="224">
        <v>72.220001220703125</v>
      </c>
      <c r="FB23" s="224">
        <v>72.220001220703125</v>
      </c>
      <c r="FC23" s="224">
        <v>72.220001220703125</v>
      </c>
      <c r="FD23" s="224">
        <v>72.220001220703125</v>
      </c>
      <c r="FE23" s="224">
        <v>72.220001220703125</v>
      </c>
      <c r="FF23" s="224">
        <v>72.220001220703125</v>
      </c>
      <c r="FG23" s="224">
        <v>72.220001220703125</v>
      </c>
      <c r="FH23" s="224">
        <v>72.220001220703125</v>
      </c>
      <c r="FI23" s="224">
        <v>62.040000915527344</v>
      </c>
      <c r="FJ23" s="224">
        <v>62.040000915527344</v>
      </c>
      <c r="FK23" s="224">
        <v>62.040000915527344</v>
      </c>
      <c r="FL23" s="224">
        <v>62.040000915527344</v>
      </c>
      <c r="FM23" s="224">
        <v>62.040000915527344</v>
      </c>
      <c r="FN23" s="224">
        <v>62.040000915527344</v>
      </c>
      <c r="FO23" s="224">
        <v>62.040000915527344</v>
      </c>
      <c r="FP23" s="224">
        <v>62.040000915527344</v>
      </c>
      <c r="FQ23" s="224">
        <v>62.040000915527344</v>
      </c>
      <c r="FR23" s="224">
        <v>62.040000915527344</v>
      </c>
      <c r="FS23" s="224">
        <v>62.040000915527344</v>
      </c>
      <c r="FT23" s="224">
        <v>62.040000915527344</v>
      </c>
      <c r="FU23" s="224">
        <v>62.040000915527344</v>
      </c>
      <c r="FV23" s="224">
        <v>62.040000915527344</v>
      </c>
      <c r="FW23" s="224">
        <v>62.040000915527344</v>
      </c>
      <c r="FX23" s="224">
        <v>62.040000915527344</v>
      </c>
      <c r="FY23" s="224">
        <v>62.040000915527344</v>
      </c>
      <c r="FZ23" s="224">
        <v>62.040000915527344</v>
      </c>
      <c r="GA23" s="224">
        <v>62.040000915527344</v>
      </c>
      <c r="GB23" s="224">
        <v>62.040000915527344</v>
      </c>
      <c r="GC23" s="224">
        <v>48.150001525878906</v>
      </c>
      <c r="GD23" s="224">
        <v>48.150001525878906</v>
      </c>
      <c r="GE23" s="224">
        <v>48.150001525878906</v>
      </c>
      <c r="GF23" s="224">
        <v>48.150001525878906</v>
      </c>
      <c r="GG23" s="224">
        <v>48.150001525878906</v>
      </c>
      <c r="GH23" s="224">
        <v>48.150001525878906</v>
      </c>
      <c r="GI23" s="224">
        <v>48.150001525878906</v>
      </c>
      <c r="GJ23" s="224">
        <v>48.150001525878906</v>
      </c>
      <c r="GK23" s="224">
        <v>48.150001525878906</v>
      </c>
      <c r="GL23" s="224">
        <v>48.150001525878906</v>
      </c>
      <c r="GM23" s="224">
        <v>48.150001525878906</v>
      </c>
      <c r="GN23" s="224">
        <v>48.150001525878906</v>
      </c>
      <c r="GO23" s="224">
        <v>48.150001525878906</v>
      </c>
      <c r="GP23" s="224">
        <v>48.150001525878906</v>
      </c>
      <c r="GQ23" s="224">
        <v>48.150001525878906</v>
      </c>
      <c r="GR23" s="224">
        <v>48.150001525878906</v>
      </c>
      <c r="GS23" s="224">
        <v>48.150001525878906</v>
      </c>
      <c r="GT23" s="224">
        <v>48.150001525878906</v>
      </c>
      <c r="GU23" s="224">
        <v>48.150001525878906</v>
      </c>
      <c r="GV23" s="224">
        <v>48.150001525878906</v>
      </c>
      <c r="GW23" s="224">
        <v>48.150001525878906</v>
      </c>
      <c r="GX23" s="224">
        <v>48.150001525878906</v>
      </c>
      <c r="GY23" s="224">
        <v>48.150001525878906</v>
      </c>
      <c r="GZ23" s="224">
        <v>48.150001525878906</v>
      </c>
      <c r="HA23" s="224">
        <v>48.150001525878906</v>
      </c>
      <c r="HB23" s="224">
        <v>48.150001525878906</v>
      </c>
      <c r="HC23" s="224">
        <v>48.150001525878906</v>
      </c>
      <c r="HD23" s="224">
        <v>48.150001525878906</v>
      </c>
      <c r="HE23" s="224">
        <v>48.150001525878906</v>
      </c>
      <c r="HF23" s="9">
        <f t="shared" si="36"/>
        <v>48.150001525878906</v>
      </c>
      <c r="HG23" s="9">
        <f t="shared" si="37"/>
        <v>48.150001525878906</v>
      </c>
      <c r="HH23" s="9">
        <f t="shared" si="38"/>
        <v>48.150001525878906</v>
      </c>
      <c r="HI23" s="9">
        <f t="shared" si="39"/>
        <v>48.150001525878906</v>
      </c>
      <c r="HJ23" s="9">
        <f t="shared" si="40"/>
        <v>48.150001525878906</v>
      </c>
      <c r="HK23" s="9">
        <f t="shared" si="41"/>
        <v>48.150001525878906</v>
      </c>
      <c r="HL23" s="9">
        <f t="shared" si="42"/>
        <v>48.150001525878906</v>
      </c>
      <c r="HM23" s="9">
        <f t="shared" si="43"/>
        <v>48.150001525878906</v>
      </c>
      <c r="HN23" s="9">
        <f t="shared" si="44"/>
        <v>48.150001525878906</v>
      </c>
      <c r="HO23" s="9">
        <f t="shared" si="45"/>
        <v>48.150001525878906</v>
      </c>
      <c r="HP23" s="9">
        <f t="shared" si="46"/>
        <v>48.150001525878906</v>
      </c>
      <c r="HQ23" s="180"/>
      <c r="HR23" s="226">
        <v>48.150001525878906</v>
      </c>
      <c r="HS23" s="226">
        <v>48.150001525878906</v>
      </c>
      <c r="HT23" s="226"/>
      <c r="HU23" s="226"/>
      <c r="HV23" s="226"/>
      <c r="HW23" s="226"/>
      <c r="HX23" s="226"/>
      <c r="HY23" s="226"/>
      <c r="HZ23" s="226"/>
      <c r="IA23" s="226"/>
      <c r="IB23" s="226"/>
      <c r="IC23" s="226"/>
      <c r="ID23" s="9"/>
      <c r="IE23" s="9"/>
      <c r="IF23" s="9"/>
      <c r="IG23" s="9"/>
      <c r="IH23" s="9"/>
      <c r="II23" s="9">
        <f t="shared" si="19"/>
        <v>43.602764029251901</v>
      </c>
      <c r="IJ23" s="9">
        <f t="shared" si="20"/>
        <v>65.433334350585937</v>
      </c>
      <c r="IK23" s="9">
        <f t="shared" si="21"/>
        <v>48.150001525878906</v>
      </c>
      <c r="IL23" s="9">
        <f t="shared" si="22"/>
        <v>48.150001525878906</v>
      </c>
      <c r="IM23" s="9">
        <f t="shared" si="23"/>
        <v>38.520001220703129</v>
      </c>
      <c r="IN23" s="9">
        <f t="shared" si="24"/>
        <v>26.964000854492188</v>
      </c>
      <c r="IO23" s="9">
        <f t="shared" si="25"/>
        <v>18.874800598144532</v>
      </c>
      <c r="IP23" s="9">
        <f t="shared" si="26"/>
        <v>13.212360418701172</v>
      </c>
      <c r="IQ23" s="9"/>
      <c r="IR23" s="9">
        <f t="shared" si="35"/>
        <v>39.776526720053695</v>
      </c>
      <c r="IS23" s="9">
        <f t="shared" si="27"/>
        <v>-33.170346510703112</v>
      </c>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f t="shared" si="2"/>
        <v>48.150001525878906</v>
      </c>
      <c r="JX23" s="9">
        <f t="shared" si="3"/>
        <v>91.300003051757813</v>
      </c>
      <c r="JY23" s="19">
        <f t="shared" si="4"/>
        <v>203</v>
      </c>
      <c r="JZ23" s="19">
        <f t="shared" si="5"/>
        <v>28</v>
      </c>
      <c r="KA23" s="19">
        <f t="shared" si="28"/>
        <v>1</v>
      </c>
      <c r="KB23" s="19">
        <f t="shared" si="32"/>
        <v>28</v>
      </c>
      <c r="KD23" s="9">
        <f t="shared" si="6"/>
        <v>91.855002593994143</v>
      </c>
      <c r="KE23" s="9">
        <f t="shared" si="7"/>
        <v>60.946634953564939</v>
      </c>
      <c r="KG23" s="9">
        <f t="shared" si="29"/>
        <v>-30.908367640429205</v>
      </c>
      <c r="KH23" s="19">
        <f t="shared" si="30"/>
        <v>0.66350915282157841</v>
      </c>
      <c r="KI23" s="19">
        <f t="shared" si="31"/>
        <v>0.66350915282157841</v>
      </c>
    </row>
    <row r="24" spans="1:295">
      <c r="A24" s="222" t="s">
        <v>646</v>
      </c>
      <c r="B24" s="222" t="s">
        <v>108</v>
      </c>
      <c r="C24" s="224">
        <v>0</v>
      </c>
      <c r="D24" s="224">
        <v>0</v>
      </c>
      <c r="E24" s="224">
        <v>0</v>
      </c>
      <c r="F24" s="224">
        <v>0</v>
      </c>
      <c r="G24" s="224">
        <v>0</v>
      </c>
      <c r="H24" s="224">
        <v>0</v>
      </c>
      <c r="I24" s="224">
        <v>0</v>
      </c>
      <c r="J24" s="224">
        <v>0</v>
      </c>
      <c r="K24" s="224">
        <v>0</v>
      </c>
      <c r="L24" s="224">
        <v>0</v>
      </c>
      <c r="M24" s="224">
        <v>0</v>
      </c>
      <c r="N24" s="224">
        <v>0</v>
      </c>
      <c r="O24" s="224">
        <v>0</v>
      </c>
      <c r="P24" s="224">
        <v>0</v>
      </c>
      <c r="Q24" s="224">
        <v>0</v>
      </c>
      <c r="R24" s="224">
        <v>0</v>
      </c>
      <c r="S24" s="224">
        <v>0</v>
      </c>
      <c r="T24" s="224">
        <v>0</v>
      </c>
      <c r="U24" s="224">
        <v>0</v>
      </c>
      <c r="V24" s="224">
        <v>0</v>
      </c>
      <c r="W24" s="224">
        <v>0</v>
      </c>
      <c r="X24" s="224">
        <v>0</v>
      </c>
      <c r="Y24" s="224">
        <v>0</v>
      </c>
      <c r="Z24" s="224">
        <v>0</v>
      </c>
      <c r="AA24" s="224">
        <v>0</v>
      </c>
      <c r="AB24" s="224">
        <v>0</v>
      </c>
      <c r="AC24" s="224">
        <v>0</v>
      </c>
      <c r="AD24" s="224">
        <v>0</v>
      </c>
      <c r="AE24" s="224">
        <v>0</v>
      </c>
      <c r="AF24" s="224">
        <v>0</v>
      </c>
      <c r="AG24" s="224">
        <v>0</v>
      </c>
      <c r="AH24" s="224">
        <v>0</v>
      </c>
      <c r="AI24" s="224">
        <v>0</v>
      </c>
      <c r="AJ24" s="224">
        <v>0</v>
      </c>
      <c r="AK24" s="224">
        <v>0</v>
      </c>
      <c r="AL24" s="224">
        <v>0</v>
      </c>
      <c r="AM24" s="224">
        <v>0</v>
      </c>
      <c r="AN24" s="224">
        <v>0</v>
      </c>
      <c r="AO24" s="224">
        <v>0</v>
      </c>
      <c r="AP24" s="224">
        <v>0</v>
      </c>
      <c r="AQ24" s="224">
        <v>0</v>
      </c>
      <c r="AR24" s="224">
        <v>0</v>
      </c>
      <c r="AS24" s="224">
        <v>0</v>
      </c>
      <c r="AT24" s="224">
        <v>0</v>
      </c>
      <c r="AU24" s="224">
        <v>0</v>
      </c>
      <c r="AV24" s="224">
        <v>0</v>
      </c>
      <c r="AW24" s="224">
        <v>0</v>
      </c>
      <c r="AX24" s="224">
        <v>0</v>
      </c>
      <c r="AY24" s="224">
        <v>0</v>
      </c>
      <c r="AZ24" s="224">
        <v>0</v>
      </c>
      <c r="BA24" s="224">
        <v>0</v>
      </c>
      <c r="BB24" s="224">
        <v>0</v>
      </c>
      <c r="BC24" s="224">
        <v>0</v>
      </c>
      <c r="BD24" s="224">
        <v>0</v>
      </c>
      <c r="BE24" s="224">
        <v>0</v>
      </c>
      <c r="BF24" s="224">
        <v>0</v>
      </c>
      <c r="BG24" s="224">
        <v>0</v>
      </c>
      <c r="BH24" s="224">
        <v>0</v>
      </c>
      <c r="BI24" s="224">
        <v>0</v>
      </c>
      <c r="BJ24" s="224">
        <v>0</v>
      </c>
      <c r="BK24" s="224">
        <v>0</v>
      </c>
      <c r="BL24" s="224">
        <v>0</v>
      </c>
      <c r="BM24" s="224">
        <v>0</v>
      </c>
      <c r="BN24" s="224">
        <v>0</v>
      </c>
      <c r="BO24" s="224">
        <v>0</v>
      </c>
      <c r="BP24" s="224">
        <v>0</v>
      </c>
      <c r="BQ24" s="224">
        <v>0</v>
      </c>
      <c r="BR24" s="224">
        <v>0</v>
      </c>
      <c r="BS24" s="224">
        <v>0</v>
      </c>
      <c r="BT24" s="224">
        <v>5.559999942779541</v>
      </c>
      <c r="BU24" s="224">
        <v>5.559999942779541</v>
      </c>
      <c r="BV24" s="224">
        <v>30.559999465942383</v>
      </c>
      <c r="BW24" s="224">
        <v>44.439998626708984</v>
      </c>
      <c r="BX24" s="224">
        <v>44.439998626708984</v>
      </c>
      <c r="BY24" s="224">
        <v>44.439998626708984</v>
      </c>
      <c r="BZ24" s="224">
        <v>52.779998779296875</v>
      </c>
      <c r="CA24" s="224">
        <v>68.519996643066406</v>
      </c>
      <c r="CB24" s="224">
        <v>75</v>
      </c>
      <c r="CC24" s="224">
        <v>75</v>
      </c>
      <c r="CD24" s="224">
        <v>75</v>
      </c>
      <c r="CE24" s="224">
        <v>86.110000610351563</v>
      </c>
      <c r="CF24" s="224">
        <v>93.519996643066406</v>
      </c>
      <c r="CG24" s="224">
        <v>93.519996643066406</v>
      </c>
      <c r="CH24" s="224">
        <v>93.519996643066406</v>
      </c>
      <c r="CI24" s="224">
        <v>93.519996643066406</v>
      </c>
      <c r="CJ24" s="224">
        <v>93.519996643066406</v>
      </c>
      <c r="CK24" s="224">
        <v>93.519996643066406</v>
      </c>
      <c r="CL24" s="224">
        <v>93.519996643066406</v>
      </c>
      <c r="CM24" s="224">
        <v>93.519996643066406</v>
      </c>
      <c r="CN24" s="224">
        <v>93.519996643066406</v>
      </c>
      <c r="CO24" s="224">
        <v>96.300003051757813</v>
      </c>
      <c r="CP24" s="224">
        <v>96.300003051757813</v>
      </c>
      <c r="CQ24" s="224">
        <v>96.300003051757813</v>
      </c>
      <c r="CR24" s="224">
        <v>96.300003051757813</v>
      </c>
      <c r="CS24" s="224">
        <v>96.300003051757813</v>
      </c>
      <c r="CT24" s="224">
        <v>96.300003051757813</v>
      </c>
      <c r="CU24" s="224">
        <v>96.300003051757813</v>
      </c>
      <c r="CV24" s="224">
        <v>96.300003051757813</v>
      </c>
      <c r="CW24" s="224">
        <v>96.300003051757813</v>
      </c>
      <c r="CX24" s="224">
        <v>96.300003051757813</v>
      </c>
      <c r="CY24" s="224">
        <v>96.300003051757813</v>
      </c>
      <c r="CZ24" s="224">
        <v>96.300003051757813</v>
      </c>
      <c r="DA24" s="224">
        <v>96.300003051757813</v>
      </c>
      <c r="DB24" s="224">
        <v>96.300003051757813</v>
      </c>
      <c r="DC24" s="224">
        <v>96.300003051757813</v>
      </c>
      <c r="DD24" s="224">
        <v>96.300003051757813</v>
      </c>
      <c r="DE24" s="224">
        <v>96.300003051757813</v>
      </c>
      <c r="DF24" s="224">
        <v>96.300003051757813</v>
      </c>
      <c r="DG24" s="224">
        <v>96.300003051757813</v>
      </c>
      <c r="DH24" s="224">
        <v>96.300003051757813</v>
      </c>
      <c r="DI24" s="224">
        <v>96.300003051757813</v>
      </c>
      <c r="DJ24" s="224">
        <v>96.300003051757813</v>
      </c>
      <c r="DK24" s="224">
        <v>96.300003051757813</v>
      </c>
      <c r="DL24" s="224">
        <v>96.300003051757813</v>
      </c>
      <c r="DM24" s="224">
        <v>96.300003051757813</v>
      </c>
      <c r="DN24" s="224">
        <v>96.300003051757813</v>
      </c>
      <c r="DO24" s="224">
        <v>96.300003051757813</v>
      </c>
      <c r="DP24" s="224">
        <v>96.300003051757813</v>
      </c>
      <c r="DQ24" s="224">
        <v>96.300003051757813</v>
      </c>
      <c r="DR24" s="224">
        <v>96.300003051757813</v>
      </c>
      <c r="DS24" s="224">
        <v>96.300003051757813</v>
      </c>
      <c r="DT24" s="224">
        <v>96.300003051757813</v>
      </c>
      <c r="DU24" s="224">
        <v>96.300003051757813</v>
      </c>
      <c r="DV24" s="224">
        <v>96.300003051757813</v>
      </c>
      <c r="DW24" s="224">
        <v>96.300003051757813</v>
      </c>
      <c r="DX24" s="224">
        <v>96.300003051757813</v>
      </c>
      <c r="DY24" s="224">
        <v>96.300003051757813</v>
      </c>
      <c r="DZ24" s="224">
        <v>96.300003051757813</v>
      </c>
      <c r="EA24" s="224">
        <v>96.300003051757813</v>
      </c>
      <c r="EB24" s="224">
        <v>96.300003051757813</v>
      </c>
      <c r="EC24" s="224">
        <v>96.300003051757813</v>
      </c>
      <c r="ED24" s="224">
        <v>96.300003051757813</v>
      </c>
      <c r="EE24" s="224">
        <v>96.300003051757813</v>
      </c>
      <c r="EF24" s="224">
        <v>96.300003051757813</v>
      </c>
      <c r="EG24" s="224">
        <v>96.300003051757813</v>
      </c>
      <c r="EH24" s="224">
        <v>96.300003051757813</v>
      </c>
      <c r="EI24" s="224">
        <v>96.300003051757813</v>
      </c>
      <c r="EJ24" s="224">
        <v>96.300003051757813</v>
      </c>
      <c r="EK24" s="224">
        <v>96.300003051757813</v>
      </c>
      <c r="EL24" s="224">
        <v>96.300003051757813</v>
      </c>
      <c r="EM24" s="224">
        <v>96.300003051757813</v>
      </c>
      <c r="EN24" s="224">
        <v>96.300003051757813</v>
      </c>
      <c r="EO24" s="224">
        <v>96.300003051757813</v>
      </c>
      <c r="EP24" s="224">
        <v>96.300003051757813</v>
      </c>
      <c r="EQ24" s="224">
        <v>96.300003051757813</v>
      </c>
      <c r="ER24" s="224">
        <v>93.519996643066406</v>
      </c>
      <c r="ES24" s="224">
        <v>93.519996643066406</v>
      </c>
      <c r="ET24" s="224">
        <v>93.519996643066406</v>
      </c>
      <c r="EU24" s="224">
        <v>93.519996643066406</v>
      </c>
      <c r="EV24" s="224">
        <v>93.519996643066406</v>
      </c>
      <c r="EW24" s="224">
        <v>93.519996643066406</v>
      </c>
      <c r="EX24" s="224">
        <v>93.519996643066406</v>
      </c>
      <c r="EY24" s="224">
        <v>88.889999389648437</v>
      </c>
      <c r="EZ24" s="224">
        <v>88.889999389648437</v>
      </c>
      <c r="FA24" s="224">
        <v>88.889999389648437</v>
      </c>
      <c r="FB24" s="224">
        <v>88.889999389648437</v>
      </c>
      <c r="FC24" s="224">
        <v>88.889999389648437</v>
      </c>
      <c r="FD24" s="224">
        <v>88.889999389648437</v>
      </c>
      <c r="FE24" s="224">
        <v>88.889999389648437</v>
      </c>
      <c r="FF24" s="224">
        <v>88.889999389648437</v>
      </c>
      <c r="FG24" s="224">
        <v>88.889999389648437</v>
      </c>
      <c r="FH24" s="224">
        <v>88.889999389648437</v>
      </c>
      <c r="FI24" s="224">
        <v>88.889999389648437</v>
      </c>
      <c r="FJ24" s="224">
        <v>88.889999389648437</v>
      </c>
      <c r="FK24" s="224">
        <v>88.889999389648437</v>
      </c>
      <c r="FL24" s="224">
        <v>88.889999389648437</v>
      </c>
      <c r="FM24" s="224">
        <v>88.889999389648437</v>
      </c>
      <c r="FN24" s="224">
        <v>88.889999389648437</v>
      </c>
      <c r="FO24" s="224">
        <v>88.889999389648437</v>
      </c>
      <c r="FP24" s="224">
        <v>88.889999389648437</v>
      </c>
      <c r="FQ24" s="224">
        <v>88.889999389648437</v>
      </c>
      <c r="FR24" s="224">
        <v>90.739997863769531</v>
      </c>
      <c r="FS24" s="224">
        <v>90.739997863769531</v>
      </c>
      <c r="FT24" s="224">
        <v>90.739997863769531</v>
      </c>
      <c r="FU24" s="224">
        <v>90.739997863769531</v>
      </c>
      <c r="FV24" s="224">
        <v>88.889999389648437</v>
      </c>
      <c r="FW24" s="224">
        <v>88.889999389648437</v>
      </c>
      <c r="FX24" s="224">
        <v>89.80999755859375</v>
      </c>
      <c r="FY24" s="224">
        <v>89.80999755859375</v>
      </c>
      <c r="FZ24" s="224">
        <v>89.80999755859375</v>
      </c>
      <c r="GA24" s="224">
        <v>89.80999755859375</v>
      </c>
      <c r="GB24" s="224">
        <v>89.80999755859375</v>
      </c>
      <c r="GC24" s="224">
        <v>89.80999755859375</v>
      </c>
      <c r="GD24" s="224">
        <v>89.80999755859375</v>
      </c>
      <c r="GE24" s="224">
        <v>89.80999755859375</v>
      </c>
      <c r="GF24" s="224">
        <v>89.80999755859375</v>
      </c>
      <c r="GG24" s="224">
        <v>89.80999755859375</v>
      </c>
      <c r="GH24" s="224">
        <v>89.80999755859375</v>
      </c>
      <c r="GI24" s="224">
        <v>89.80999755859375</v>
      </c>
      <c r="GJ24" s="224">
        <v>89.80999755859375</v>
      </c>
      <c r="GK24" s="224">
        <v>89.80999755859375</v>
      </c>
      <c r="GL24" s="224">
        <v>89.80999755859375</v>
      </c>
      <c r="GM24" s="224">
        <v>89.80999755859375</v>
      </c>
      <c r="GN24" s="224">
        <v>89.80999755859375</v>
      </c>
      <c r="GO24" s="224">
        <v>89.80999755859375</v>
      </c>
      <c r="GP24" s="224">
        <v>89.80999755859375</v>
      </c>
      <c r="GQ24" s="224">
        <v>89.80999755859375</v>
      </c>
      <c r="GR24" s="224">
        <v>89.80999755859375</v>
      </c>
      <c r="GS24" s="224">
        <v>89.80999755859375</v>
      </c>
      <c r="GT24" s="224">
        <v>89.80999755859375</v>
      </c>
      <c r="GU24" s="224">
        <v>89.80999755859375</v>
      </c>
      <c r="GV24" s="224">
        <v>89.80999755859375</v>
      </c>
      <c r="GW24" s="224">
        <v>89.80999755859375</v>
      </c>
      <c r="GX24" s="224">
        <v>89.80999755859375</v>
      </c>
      <c r="GY24" s="224">
        <v>89.80999755859375</v>
      </c>
      <c r="GZ24" s="224">
        <v>89.80999755859375</v>
      </c>
      <c r="HA24" s="224">
        <v>89.80999755859375</v>
      </c>
      <c r="HB24" s="224">
        <v>89.80999755859375</v>
      </c>
      <c r="HC24" s="224">
        <v>89.80999755859375</v>
      </c>
      <c r="HD24" s="224">
        <v>89.80999755859375</v>
      </c>
      <c r="HE24" s="224">
        <v>89.80999755859375</v>
      </c>
      <c r="HF24" s="9">
        <f t="shared" si="36"/>
        <v>89.80999755859375</v>
      </c>
      <c r="HG24" s="9">
        <f t="shared" si="37"/>
        <v>89.80999755859375</v>
      </c>
      <c r="HH24" s="9">
        <f t="shared" si="38"/>
        <v>89.80999755859375</v>
      </c>
      <c r="HI24" s="9">
        <f t="shared" si="39"/>
        <v>89.80999755859375</v>
      </c>
      <c r="HJ24" s="9">
        <f t="shared" si="40"/>
        <v>89.80999755859375</v>
      </c>
      <c r="HK24" s="9">
        <f t="shared" si="41"/>
        <v>89.80999755859375</v>
      </c>
      <c r="HL24" s="9">
        <f t="shared" si="42"/>
        <v>89.80999755859375</v>
      </c>
      <c r="HM24" s="9">
        <f t="shared" si="43"/>
        <v>89.80999755859375</v>
      </c>
      <c r="HN24" s="9">
        <f t="shared" si="44"/>
        <v>89.80999755859375</v>
      </c>
      <c r="HO24" s="9">
        <f t="shared" si="45"/>
        <v>89.80999755859375</v>
      </c>
      <c r="HP24" s="9">
        <f t="shared" si="46"/>
        <v>89.80999755859375</v>
      </c>
      <c r="HQ24" s="180"/>
      <c r="HR24" s="226">
        <v>89.80999755859375</v>
      </c>
      <c r="HS24" s="226">
        <v>89.80999755859375</v>
      </c>
      <c r="HT24" s="226">
        <v>89.80999755859375</v>
      </c>
      <c r="HU24" s="226">
        <v>89.80999755859375</v>
      </c>
      <c r="HV24" s="226">
        <v>89.80999755859375</v>
      </c>
      <c r="HW24" s="226"/>
      <c r="HX24" s="226"/>
      <c r="HY24" s="226"/>
      <c r="HZ24" s="226"/>
      <c r="IA24" s="226"/>
      <c r="IB24" s="226"/>
      <c r="IC24" s="226"/>
      <c r="ID24" s="9"/>
      <c r="IE24" s="9"/>
      <c r="IF24" s="9"/>
      <c r="IG24" s="9"/>
      <c r="IH24" s="9"/>
      <c r="II24" s="9">
        <f t="shared" si="19"/>
        <v>48.685724377632141</v>
      </c>
      <c r="IJ24" s="9">
        <f t="shared" si="20"/>
        <v>89.289998881022129</v>
      </c>
      <c r="IK24" s="9">
        <f t="shared" si="21"/>
        <v>89.80999755859375</v>
      </c>
      <c r="IL24" s="9">
        <f t="shared" si="22"/>
        <v>89.80999755859375</v>
      </c>
      <c r="IM24" s="9">
        <f t="shared" si="23"/>
        <v>71.847998046875006</v>
      </c>
      <c r="IN24" s="9">
        <f t="shared" si="24"/>
        <v>50.293598632812504</v>
      </c>
      <c r="IO24" s="9">
        <f t="shared" si="25"/>
        <v>35.205519042968753</v>
      </c>
      <c r="IP24" s="9">
        <f t="shared" si="26"/>
        <v>24.643863330078126</v>
      </c>
      <c r="IQ24" s="9"/>
      <c r="IR24" s="9">
        <f t="shared" si="35"/>
        <v>57.860799578258735</v>
      </c>
      <c r="IS24" s="9">
        <f t="shared" si="27"/>
        <v>-45.538867913219676</v>
      </c>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f t="shared" si="2"/>
        <v>89.80999755859375</v>
      </c>
      <c r="JX24" s="9">
        <f t="shared" si="3"/>
        <v>91.300003051757813</v>
      </c>
      <c r="JY24" s="19">
        <f t="shared" si="4"/>
        <v>157</v>
      </c>
      <c r="JZ24" s="19">
        <f t="shared" si="5"/>
        <v>71</v>
      </c>
      <c r="KA24" s="19">
        <f t="shared" si="28"/>
        <v>1</v>
      </c>
      <c r="KB24" s="19">
        <f t="shared" si="32"/>
        <v>71</v>
      </c>
      <c r="KD24" s="9">
        <f t="shared" si="6"/>
        <v>96.300003051757813</v>
      </c>
      <c r="KE24" s="9">
        <f t="shared" si="7"/>
        <v>91.454850678396696</v>
      </c>
      <c r="KG24" s="9">
        <f t="shared" si="29"/>
        <v>-4.8451523733611168</v>
      </c>
      <c r="KH24" s="19">
        <f t="shared" si="30"/>
        <v>0.94968689283678398</v>
      </c>
      <c r="KI24" s="19">
        <f t="shared" si="31"/>
        <v>0.94968689283678398</v>
      </c>
    </row>
    <row r="25" spans="1:295">
      <c r="A25" s="222" t="s">
        <v>117</v>
      </c>
      <c r="B25" s="222" t="s">
        <v>118</v>
      </c>
      <c r="C25" s="224">
        <v>0</v>
      </c>
      <c r="D25" s="224">
        <v>0</v>
      </c>
      <c r="E25" s="224">
        <v>0</v>
      </c>
      <c r="F25" s="224">
        <v>0</v>
      </c>
      <c r="G25" s="224">
        <v>0</v>
      </c>
      <c r="H25" s="224">
        <v>0</v>
      </c>
      <c r="I25" s="224">
        <v>0</v>
      </c>
      <c r="J25" s="224">
        <v>0</v>
      </c>
      <c r="K25" s="224">
        <v>0</v>
      </c>
      <c r="L25" s="224">
        <v>0</v>
      </c>
      <c r="M25" s="224">
        <v>0</v>
      </c>
      <c r="N25" s="224">
        <v>0</v>
      </c>
      <c r="O25" s="224">
        <v>0</v>
      </c>
      <c r="P25" s="224">
        <v>0</v>
      </c>
      <c r="Q25" s="224">
        <v>0</v>
      </c>
      <c r="R25" s="224">
        <v>0</v>
      </c>
      <c r="S25" s="224">
        <v>0</v>
      </c>
      <c r="T25" s="224">
        <v>0</v>
      </c>
      <c r="U25" s="224">
        <v>0</v>
      </c>
      <c r="V25" s="224">
        <v>0</v>
      </c>
      <c r="W25" s="224">
        <v>0</v>
      </c>
      <c r="X25" s="224">
        <v>0</v>
      </c>
      <c r="Y25" s="224">
        <v>0</v>
      </c>
      <c r="Z25" s="224">
        <v>0</v>
      </c>
      <c r="AA25" s="224">
        <v>0</v>
      </c>
      <c r="AB25" s="224">
        <v>0</v>
      </c>
      <c r="AC25" s="224">
        <v>0</v>
      </c>
      <c r="AD25" s="224">
        <v>0</v>
      </c>
      <c r="AE25" s="224">
        <v>5.559999942779541</v>
      </c>
      <c r="AF25" s="224">
        <v>5.559999942779541</v>
      </c>
      <c r="AG25" s="224">
        <v>5.559999942779541</v>
      </c>
      <c r="AH25" s="224">
        <v>5.559999942779541</v>
      </c>
      <c r="AI25" s="224">
        <v>5.559999942779541</v>
      </c>
      <c r="AJ25" s="224">
        <v>5.559999942779541</v>
      </c>
      <c r="AK25" s="224">
        <v>5.559999942779541</v>
      </c>
      <c r="AL25" s="224">
        <v>5.559999942779541</v>
      </c>
      <c r="AM25" s="224">
        <v>5.559999942779541</v>
      </c>
      <c r="AN25" s="224">
        <v>5.559999942779541</v>
      </c>
      <c r="AO25" s="224">
        <v>5.559999942779541</v>
      </c>
      <c r="AP25" s="224">
        <v>5.559999942779541</v>
      </c>
      <c r="AQ25" s="224">
        <v>5.559999942779541</v>
      </c>
      <c r="AR25" s="224">
        <v>5.559999942779541</v>
      </c>
      <c r="AS25" s="224">
        <v>5.559999942779541</v>
      </c>
      <c r="AT25" s="224">
        <v>5.559999942779541</v>
      </c>
      <c r="AU25" s="224">
        <v>5.559999942779541</v>
      </c>
      <c r="AV25" s="224">
        <v>5.559999942779541</v>
      </c>
      <c r="AW25" s="224">
        <v>5.559999942779541</v>
      </c>
      <c r="AX25" s="224">
        <v>5.559999942779541</v>
      </c>
      <c r="AY25" s="224">
        <v>5.559999942779541</v>
      </c>
      <c r="AZ25" s="224">
        <v>5.559999942779541</v>
      </c>
      <c r="BA25" s="224">
        <v>5.559999942779541</v>
      </c>
      <c r="BB25" s="224">
        <v>5.559999942779541</v>
      </c>
      <c r="BC25" s="224">
        <v>5.559999942779541</v>
      </c>
      <c r="BD25" s="224">
        <v>5.559999942779541</v>
      </c>
      <c r="BE25" s="224">
        <v>5.559999942779541</v>
      </c>
      <c r="BF25" s="224">
        <v>5.559999942779541</v>
      </c>
      <c r="BG25" s="224">
        <v>5.559999942779541</v>
      </c>
      <c r="BH25" s="224">
        <v>5.559999942779541</v>
      </c>
      <c r="BI25" s="224">
        <v>5.559999942779541</v>
      </c>
      <c r="BJ25" s="224">
        <v>5.559999942779541</v>
      </c>
      <c r="BK25" s="224">
        <v>5.559999942779541</v>
      </c>
      <c r="BL25" s="224">
        <v>11.109999656677246</v>
      </c>
      <c r="BM25" s="224">
        <v>11.109999656677246</v>
      </c>
      <c r="BN25" s="224">
        <v>11.109999656677246</v>
      </c>
      <c r="BO25" s="224">
        <v>11.109999656677246</v>
      </c>
      <c r="BP25" s="224">
        <v>11.109999656677246</v>
      </c>
      <c r="BQ25" s="224">
        <v>11.109999656677246</v>
      </c>
      <c r="BR25" s="224">
        <v>11.109999656677246</v>
      </c>
      <c r="BS25" s="224">
        <v>11.109999656677246</v>
      </c>
      <c r="BT25" s="224">
        <v>11.109999656677246</v>
      </c>
      <c r="BU25" s="224">
        <v>11.109999656677246</v>
      </c>
      <c r="BV25" s="224">
        <v>28.700000762939453</v>
      </c>
      <c r="BW25" s="224">
        <v>37.959999084472656</v>
      </c>
      <c r="BX25" s="224">
        <v>42.130001068115234</v>
      </c>
      <c r="BY25" s="224">
        <v>42.130001068115234</v>
      </c>
      <c r="BZ25" s="224">
        <v>42.130001068115234</v>
      </c>
      <c r="CA25" s="224">
        <v>57.869998931884766</v>
      </c>
      <c r="CB25" s="224">
        <v>60.650001525878906</v>
      </c>
      <c r="CC25" s="224">
        <v>66.199996948242187</v>
      </c>
      <c r="CD25" s="224">
        <v>66.199996948242187</v>
      </c>
      <c r="CE25" s="224">
        <v>71.760002136230469</v>
      </c>
      <c r="CF25" s="224">
        <v>71.760002136230469</v>
      </c>
      <c r="CG25" s="224">
        <v>71.760002136230469</v>
      </c>
      <c r="CH25" s="224">
        <v>71.760002136230469</v>
      </c>
      <c r="CI25" s="224">
        <v>71.760002136230469</v>
      </c>
      <c r="CJ25" s="224">
        <v>71.760002136230469</v>
      </c>
      <c r="CK25" s="224">
        <v>74.540000915527344</v>
      </c>
      <c r="CL25" s="224">
        <v>74.540000915527344</v>
      </c>
      <c r="CM25" s="224">
        <v>74.540000915527344</v>
      </c>
      <c r="CN25" s="224">
        <v>74.540000915527344</v>
      </c>
      <c r="CO25" s="224">
        <v>74.540000915527344</v>
      </c>
      <c r="CP25" s="224">
        <v>74.540000915527344</v>
      </c>
      <c r="CQ25" s="224">
        <v>74.540000915527344</v>
      </c>
      <c r="CR25" s="224">
        <v>74.540000915527344</v>
      </c>
      <c r="CS25" s="224">
        <v>74.540000915527344</v>
      </c>
      <c r="CT25" s="224">
        <v>74.540000915527344</v>
      </c>
      <c r="CU25" s="224">
        <v>74.540000915527344</v>
      </c>
      <c r="CV25" s="224">
        <v>74.540000915527344</v>
      </c>
      <c r="CW25" s="224">
        <v>74.540000915527344</v>
      </c>
      <c r="CX25" s="224">
        <v>74.540000915527344</v>
      </c>
      <c r="CY25" s="224">
        <v>74.540000915527344</v>
      </c>
      <c r="CZ25" s="224">
        <v>74.540000915527344</v>
      </c>
      <c r="DA25" s="224">
        <v>74.540000915527344</v>
      </c>
      <c r="DB25" s="224">
        <v>74.540000915527344</v>
      </c>
      <c r="DC25" s="224">
        <v>74.540000915527344</v>
      </c>
      <c r="DD25" s="224">
        <v>74.540000915527344</v>
      </c>
      <c r="DE25" s="224">
        <v>74.540000915527344</v>
      </c>
      <c r="DF25" s="224">
        <v>74.540000915527344</v>
      </c>
      <c r="DG25" s="224">
        <v>74.540000915527344</v>
      </c>
      <c r="DH25" s="224">
        <v>74.540000915527344</v>
      </c>
      <c r="DI25" s="224">
        <v>74.540000915527344</v>
      </c>
      <c r="DJ25" s="224">
        <v>74.540000915527344</v>
      </c>
      <c r="DK25" s="224">
        <v>74.540000915527344</v>
      </c>
      <c r="DL25" s="224">
        <v>74.540000915527344</v>
      </c>
      <c r="DM25" s="224">
        <v>74.540000915527344</v>
      </c>
      <c r="DN25" s="224">
        <v>74.540000915527344</v>
      </c>
      <c r="DO25" s="224">
        <v>77.30999755859375</v>
      </c>
      <c r="DP25" s="224">
        <v>77.30999755859375</v>
      </c>
      <c r="DQ25" s="224">
        <v>77.30999755859375</v>
      </c>
      <c r="DR25" s="224">
        <v>77.30999755859375</v>
      </c>
      <c r="DS25" s="224">
        <v>77.30999755859375</v>
      </c>
      <c r="DT25" s="224">
        <v>77.30999755859375</v>
      </c>
      <c r="DU25" s="224">
        <v>77.30999755859375</v>
      </c>
      <c r="DV25" s="224">
        <v>77.30999755859375</v>
      </c>
      <c r="DW25" s="224">
        <v>77.30999755859375</v>
      </c>
      <c r="DX25" s="224">
        <v>81.019996643066406</v>
      </c>
      <c r="DY25" s="224">
        <v>81.019996643066406</v>
      </c>
      <c r="DZ25" s="224">
        <v>81.019996643066406</v>
      </c>
      <c r="EA25" s="224">
        <v>81.019996643066406</v>
      </c>
      <c r="EB25" s="224">
        <v>81.019996643066406</v>
      </c>
      <c r="EC25" s="224">
        <v>81.019996643066406</v>
      </c>
      <c r="ED25" s="224">
        <v>81.019996643066406</v>
      </c>
      <c r="EE25" s="224">
        <v>81.019996643066406</v>
      </c>
      <c r="EF25" s="224">
        <v>81.019996643066406</v>
      </c>
      <c r="EG25" s="224">
        <v>81.019996643066406</v>
      </c>
      <c r="EH25" s="224">
        <v>81.019996643066406</v>
      </c>
      <c r="EI25" s="224">
        <v>81.019996643066406</v>
      </c>
      <c r="EJ25" s="224">
        <v>81.019996643066406</v>
      </c>
      <c r="EK25" s="224">
        <v>81.019996643066406</v>
      </c>
      <c r="EL25" s="224">
        <v>81.019996643066406</v>
      </c>
      <c r="EM25" s="224">
        <v>81.019996643066406</v>
      </c>
      <c r="EN25" s="224">
        <v>81.019996643066406</v>
      </c>
      <c r="EO25" s="224">
        <v>81.019996643066406</v>
      </c>
      <c r="EP25" s="224">
        <v>81.019996643066406</v>
      </c>
      <c r="EQ25" s="224">
        <v>81.019996643066406</v>
      </c>
      <c r="ER25" s="224">
        <v>81.019996643066406</v>
      </c>
      <c r="ES25" s="224">
        <v>81.019996643066406</v>
      </c>
      <c r="ET25" s="224">
        <v>81.019996643066406</v>
      </c>
      <c r="EU25" s="224">
        <v>81.019996643066406</v>
      </c>
      <c r="EV25" s="224">
        <v>81.019996643066406</v>
      </c>
      <c r="EW25" s="224">
        <v>81.019996643066406</v>
      </c>
      <c r="EX25" s="224">
        <v>81.019996643066406</v>
      </c>
      <c r="EY25" s="224">
        <v>77.30999755859375</v>
      </c>
      <c r="EZ25" s="224">
        <v>77.30999755859375</v>
      </c>
      <c r="FA25" s="224">
        <v>77.30999755859375</v>
      </c>
      <c r="FB25" s="224">
        <v>77.30999755859375</v>
      </c>
      <c r="FC25" s="224">
        <v>77.30999755859375</v>
      </c>
      <c r="FD25" s="224">
        <v>77.30999755859375</v>
      </c>
      <c r="FE25" s="224">
        <v>77.30999755859375</v>
      </c>
      <c r="FF25" s="224">
        <v>77.30999755859375</v>
      </c>
      <c r="FG25" s="224">
        <v>77.30999755859375</v>
      </c>
      <c r="FH25" s="224">
        <v>77.30999755859375</v>
      </c>
      <c r="FI25" s="224">
        <v>77.30999755859375</v>
      </c>
      <c r="FJ25" s="224">
        <v>77.30999755859375</v>
      </c>
      <c r="FK25" s="224">
        <v>77.30999755859375</v>
      </c>
      <c r="FL25" s="224">
        <v>77.30999755859375</v>
      </c>
      <c r="FM25" s="224">
        <v>77.30999755859375</v>
      </c>
      <c r="FN25" s="224">
        <v>77.30999755859375</v>
      </c>
      <c r="FO25" s="224">
        <v>77.30999755859375</v>
      </c>
      <c r="FP25" s="224">
        <v>77.30999755859375</v>
      </c>
      <c r="FQ25" s="224">
        <v>77.30999755859375</v>
      </c>
      <c r="FR25" s="224">
        <v>77.30999755859375</v>
      </c>
      <c r="FS25" s="224">
        <v>77.30999755859375</v>
      </c>
      <c r="FT25" s="224">
        <v>77.30999755859375</v>
      </c>
      <c r="FU25" s="224">
        <v>77.30999755859375</v>
      </c>
      <c r="FV25" s="224">
        <v>77.30999755859375</v>
      </c>
      <c r="FW25" s="224">
        <v>77.30999755859375</v>
      </c>
      <c r="FX25" s="224">
        <v>77.30999755859375</v>
      </c>
      <c r="FY25" s="224">
        <v>77.30999755859375</v>
      </c>
      <c r="FZ25" s="224">
        <v>77.30999755859375</v>
      </c>
      <c r="GA25" s="224">
        <v>77.30999755859375</v>
      </c>
      <c r="GB25" s="224">
        <v>77.30999755859375</v>
      </c>
      <c r="GC25" s="224">
        <v>77.30999755859375</v>
      </c>
      <c r="GD25" s="224">
        <v>77.30999755859375</v>
      </c>
      <c r="GE25" s="224">
        <v>81.019996643066406</v>
      </c>
      <c r="GF25" s="224">
        <v>81.019996643066406</v>
      </c>
      <c r="GG25" s="224">
        <v>81.019996643066406</v>
      </c>
      <c r="GH25" s="224">
        <v>81.019996643066406</v>
      </c>
      <c r="GI25" s="224">
        <v>81.019996643066406</v>
      </c>
      <c r="GJ25" s="224">
        <v>81.019996643066406</v>
      </c>
      <c r="GK25" s="224">
        <v>81.019996643066406</v>
      </c>
      <c r="GL25" s="224">
        <v>81.019996643066406</v>
      </c>
      <c r="GM25" s="224">
        <v>81.019996643066406</v>
      </c>
      <c r="GN25" s="224">
        <v>81.019996643066406</v>
      </c>
      <c r="GO25" s="224">
        <v>81.019996643066406</v>
      </c>
      <c r="GP25" s="224">
        <v>81.019996643066406</v>
      </c>
      <c r="GQ25" s="224">
        <v>81.019996643066406</v>
      </c>
      <c r="GR25" s="224">
        <v>81.019996643066406</v>
      </c>
      <c r="GS25" s="224">
        <v>81.019996643066406</v>
      </c>
      <c r="GT25" s="224">
        <v>81.019996643066406</v>
      </c>
      <c r="GU25" s="224">
        <v>81.019996643066406</v>
      </c>
      <c r="GV25" s="224">
        <v>81.019996643066406</v>
      </c>
      <c r="GW25" s="224">
        <v>81.019996643066406</v>
      </c>
      <c r="GX25" s="224">
        <v>81.019996643066406</v>
      </c>
      <c r="GY25" s="224">
        <v>81.019996643066406</v>
      </c>
      <c r="GZ25" s="224">
        <v>81.019996643066406</v>
      </c>
      <c r="HA25" s="224">
        <v>81.019996643066406</v>
      </c>
      <c r="HB25" s="224">
        <v>81.019996643066406</v>
      </c>
      <c r="HC25" s="224">
        <v>81.019996643066406</v>
      </c>
      <c r="HD25" s="224">
        <v>81.019996643066406</v>
      </c>
      <c r="HE25" s="224">
        <v>72.69000244140625</v>
      </c>
      <c r="HF25" s="9">
        <f t="shared" si="36"/>
        <v>72.69000244140625</v>
      </c>
      <c r="HG25" s="9">
        <f t="shared" si="37"/>
        <v>72.69000244140625</v>
      </c>
      <c r="HH25" s="9">
        <f t="shared" si="38"/>
        <v>72.69000244140625</v>
      </c>
      <c r="HI25" s="9">
        <f t="shared" si="39"/>
        <v>72.69000244140625</v>
      </c>
      <c r="HJ25" s="9">
        <f t="shared" si="40"/>
        <v>72.69000244140625</v>
      </c>
      <c r="HK25" s="9">
        <f t="shared" si="41"/>
        <v>72.69000244140625</v>
      </c>
      <c r="HL25" s="9">
        <f t="shared" si="42"/>
        <v>72.69000244140625</v>
      </c>
      <c r="HM25" s="9">
        <f t="shared" si="43"/>
        <v>72.69000244140625</v>
      </c>
      <c r="HN25" s="9">
        <f t="shared" si="44"/>
        <v>72.69000244140625</v>
      </c>
      <c r="HO25" s="9">
        <f t="shared" si="45"/>
        <v>72.69000244140625</v>
      </c>
      <c r="HP25" s="9">
        <f t="shared" si="46"/>
        <v>72.69000244140625</v>
      </c>
      <c r="HQ25" s="180"/>
      <c r="HR25" s="226">
        <v>72.69000244140625</v>
      </c>
      <c r="HS25" s="226">
        <v>72.69000244140625</v>
      </c>
      <c r="HT25" s="226">
        <v>72.69000244140625</v>
      </c>
      <c r="HU25" s="226">
        <v>72.69000244140625</v>
      </c>
      <c r="HV25" s="226">
        <v>72.69000244140625</v>
      </c>
      <c r="HW25" s="226">
        <v>72.69000244140625</v>
      </c>
      <c r="HX25" s="226">
        <v>72.69000244140625</v>
      </c>
      <c r="HY25" s="226">
        <v>72.69000244140625</v>
      </c>
      <c r="HZ25" s="226">
        <v>72.69000244140625</v>
      </c>
      <c r="IA25" s="226">
        <v>72.69000244140625</v>
      </c>
      <c r="IB25" s="226">
        <v>72.69000244140625</v>
      </c>
      <c r="IC25" s="226">
        <v>72.69000244140625</v>
      </c>
      <c r="ID25" s="9"/>
      <c r="IE25" s="9"/>
      <c r="IF25" s="9"/>
      <c r="IG25" s="9"/>
      <c r="IH25" s="9"/>
      <c r="II25" s="9">
        <f t="shared" si="19"/>
        <v>41.372631051038439</v>
      </c>
      <c r="IJ25" s="9">
        <f t="shared" si="20"/>
        <v>77.30999755859375</v>
      </c>
      <c r="IK25" s="9">
        <f t="shared" si="21"/>
        <v>79.974513392294611</v>
      </c>
      <c r="IL25" s="9">
        <f t="shared" si="22"/>
        <v>72.69000244140625</v>
      </c>
      <c r="IM25" s="9">
        <f t="shared" si="23"/>
        <v>58.152001953125001</v>
      </c>
      <c r="IN25" s="9">
        <f t="shared" si="24"/>
        <v>40.706401367187496</v>
      </c>
      <c r="IO25" s="9">
        <f t="shared" si="25"/>
        <v>28.494480957031247</v>
      </c>
      <c r="IP25" s="9">
        <f t="shared" si="26"/>
        <v>19.94613666992187</v>
      </c>
      <c r="IQ25" s="9"/>
      <c r="IR25" s="9">
        <f t="shared" si="35"/>
        <v>48.678057466229376</v>
      </c>
      <c r="IS25" s="9">
        <f t="shared" si="27"/>
        <v>-38.704989131268441</v>
      </c>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f t="shared" si="2"/>
        <v>72.69000244140625</v>
      </c>
      <c r="JX25" s="9">
        <f t="shared" si="3"/>
        <v>76.019996643066406</v>
      </c>
      <c r="JY25" s="19">
        <f t="shared" si="4"/>
        <v>198</v>
      </c>
      <c r="JZ25" s="19">
        <f t="shared" si="5"/>
        <v>94</v>
      </c>
      <c r="KA25" s="19">
        <f t="shared" si="28"/>
        <v>1</v>
      </c>
      <c r="KB25" s="19">
        <f t="shared" si="32"/>
        <v>94</v>
      </c>
      <c r="KD25" s="9">
        <f t="shared" si="6"/>
        <v>75.001667022705078</v>
      </c>
      <c r="KE25" s="9">
        <f t="shared" si="7"/>
        <v>78.707918450383858</v>
      </c>
      <c r="KG25" s="9">
        <f t="shared" si="29"/>
        <v>3.7062514276787795</v>
      </c>
      <c r="KH25" s="19">
        <f t="shared" si="30"/>
        <v>1.0494155873436359</v>
      </c>
      <c r="KI25" s="19" t="str">
        <f t="shared" si="31"/>
        <v/>
      </c>
    </row>
    <row r="26" spans="1:295">
      <c r="A26" s="222" t="s">
        <v>94</v>
      </c>
      <c r="B26" s="222" t="s">
        <v>95</v>
      </c>
      <c r="C26" s="224">
        <v>0</v>
      </c>
      <c r="D26" s="224">
        <v>0</v>
      </c>
      <c r="E26" s="224">
        <v>0</v>
      </c>
      <c r="F26" s="224">
        <v>0</v>
      </c>
      <c r="G26" s="224">
        <v>0</v>
      </c>
      <c r="H26" s="224">
        <v>0</v>
      </c>
      <c r="I26" s="224">
        <v>0</v>
      </c>
      <c r="J26" s="224">
        <v>0</v>
      </c>
      <c r="K26" s="224">
        <v>0</v>
      </c>
      <c r="L26" s="224">
        <v>0</v>
      </c>
      <c r="M26" s="224">
        <v>0</v>
      </c>
      <c r="N26" s="224">
        <v>0</v>
      </c>
      <c r="O26" s="224">
        <v>0</v>
      </c>
      <c r="P26" s="224">
        <v>0</v>
      </c>
      <c r="Q26" s="224">
        <v>0</v>
      </c>
      <c r="R26" s="224">
        <v>0</v>
      </c>
      <c r="S26" s="224">
        <v>0</v>
      </c>
      <c r="T26" s="224">
        <v>0</v>
      </c>
      <c r="U26" s="224">
        <v>0</v>
      </c>
      <c r="V26" s="224">
        <v>0</v>
      </c>
      <c r="W26" s="224">
        <v>0</v>
      </c>
      <c r="X26" s="224">
        <v>11.109999656677246</v>
      </c>
      <c r="Y26" s="224">
        <v>11.109999656677246</v>
      </c>
      <c r="Z26" s="224">
        <v>11.109999656677246</v>
      </c>
      <c r="AA26" s="224">
        <v>11.109999656677246</v>
      </c>
      <c r="AB26" s="224">
        <v>11.109999656677246</v>
      </c>
      <c r="AC26" s="224">
        <v>11.109999656677246</v>
      </c>
      <c r="AD26" s="224">
        <v>11.109999656677246</v>
      </c>
      <c r="AE26" s="224">
        <v>11.109999656677246</v>
      </c>
      <c r="AF26" s="224">
        <v>11.109999656677246</v>
      </c>
      <c r="AG26" s="224">
        <v>11.109999656677246</v>
      </c>
      <c r="AH26" s="224">
        <v>11.109999656677246</v>
      </c>
      <c r="AI26" s="224">
        <v>11.109999656677246</v>
      </c>
      <c r="AJ26" s="224">
        <v>11.109999656677246</v>
      </c>
      <c r="AK26" s="224">
        <v>11.109999656677246</v>
      </c>
      <c r="AL26" s="224">
        <v>11.109999656677246</v>
      </c>
      <c r="AM26" s="224">
        <v>11.109999656677246</v>
      </c>
      <c r="AN26" s="224">
        <v>11.109999656677246</v>
      </c>
      <c r="AO26" s="224">
        <v>11.109999656677246</v>
      </c>
      <c r="AP26" s="224">
        <v>11.109999656677246</v>
      </c>
      <c r="AQ26" s="224">
        <v>11.109999656677246</v>
      </c>
      <c r="AR26" s="224">
        <v>11.109999656677246</v>
      </c>
      <c r="AS26" s="224">
        <v>11.109999656677246</v>
      </c>
      <c r="AT26" s="224">
        <v>11.109999656677246</v>
      </c>
      <c r="AU26" s="224">
        <v>11.109999656677246</v>
      </c>
      <c r="AV26" s="224">
        <v>13.890000343322754</v>
      </c>
      <c r="AW26" s="224">
        <v>13.890000343322754</v>
      </c>
      <c r="AX26" s="224">
        <v>13.890000343322754</v>
      </c>
      <c r="AY26" s="224">
        <v>13.890000343322754</v>
      </c>
      <c r="AZ26" s="224">
        <v>13.890000343322754</v>
      </c>
      <c r="BA26" s="224">
        <v>13.890000343322754</v>
      </c>
      <c r="BB26" s="224">
        <v>13.890000343322754</v>
      </c>
      <c r="BC26" s="224">
        <v>13.890000343322754</v>
      </c>
      <c r="BD26" s="224">
        <v>13.890000343322754</v>
      </c>
      <c r="BE26" s="224">
        <v>13.890000343322754</v>
      </c>
      <c r="BF26" s="224">
        <v>13.890000343322754</v>
      </c>
      <c r="BG26" s="224">
        <v>13.890000343322754</v>
      </c>
      <c r="BH26" s="224">
        <v>13.890000343322754</v>
      </c>
      <c r="BI26" s="224">
        <v>13.890000343322754</v>
      </c>
      <c r="BJ26" s="224">
        <v>13.890000343322754</v>
      </c>
      <c r="BK26" s="224">
        <v>13.890000343322754</v>
      </c>
      <c r="BL26" s="224">
        <v>13.890000343322754</v>
      </c>
      <c r="BM26" s="224">
        <v>13.890000343322754</v>
      </c>
      <c r="BN26" s="224">
        <v>16.670000076293945</v>
      </c>
      <c r="BO26" s="224">
        <v>16.670000076293945</v>
      </c>
      <c r="BP26" s="224">
        <v>16.670000076293945</v>
      </c>
      <c r="BQ26" s="224">
        <v>16.670000076293945</v>
      </c>
      <c r="BR26" s="224">
        <v>16.670000076293945</v>
      </c>
      <c r="BS26" s="224">
        <v>16.670000076293945</v>
      </c>
      <c r="BT26" s="224">
        <v>16.670000076293945</v>
      </c>
      <c r="BU26" s="224">
        <v>16.670000076293945</v>
      </c>
      <c r="BV26" s="224">
        <v>16.670000076293945</v>
      </c>
      <c r="BW26" s="224">
        <v>16.670000076293945</v>
      </c>
      <c r="BX26" s="224">
        <v>16.670000076293945</v>
      </c>
      <c r="BY26" s="224">
        <v>16.670000076293945</v>
      </c>
      <c r="BZ26" s="224">
        <v>16.670000076293945</v>
      </c>
      <c r="CA26" s="224">
        <v>38.889999389648438</v>
      </c>
      <c r="CB26" s="224">
        <v>38.889999389648438</v>
      </c>
      <c r="CC26" s="224">
        <v>50</v>
      </c>
      <c r="CD26" s="224">
        <v>50</v>
      </c>
      <c r="CE26" s="224">
        <v>50</v>
      </c>
      <c r="CF26" s="224">
        <v>50</v>
      </c>
      <c r="CG26" s="224">
        <v>50</v>
      </c>
      <c r="CH26" s="224">
        <v>50</v>
      </c>
      <c r="CI26" s="224">
        <v>50</v>
      </c>
      <c r="CJ26" s="224">
        <v>50</v>
      </c>
      <c r="CK26" s="224">
        <v>50</v>
      </c>
      <c r="CL26" s="224">
        <v>73.150001525878906</v>
      </c>
      <c r="CM26" s="224">
        <v>73.150001525878906</v>
      </c>
      <c r="CN26" s="224">
        <v>73.150001525878906</v>
      </c>
      <c r="CO26" s="224">
        <v>73.150001525878906</v>
      </c>
      <c r="CP26" s="224">
        <v>73.150001525878906</v>
      </c>
      <c r="CQ26" s="224">
        <v>73.150001525878906</v>
      </c>
      <c r="CR26" s="224">
        <v>83.330001831054687</v>
      </c>
      <c r="CS26" s="224">
        <v>83.330001831054687</v>
      </c>
      <c r="CT26" s="224">
        <v>83.330001831054687</v>
      </c>
      <c r="CU26" s="224">
        <v>83.330001831054687</v>
      </c>
      <c r="CV26" s="224">
        <v>83.330001831054687</v>
      </c>
      <c r="CW26" s="224">
        <v>88.889999389648437</v>
      </c>
      <c r="CX26" s="224">
        <v>88.889999389648437</v>
      </c>
      <c r="CY26" s="224">
        <v>88.889999389648437</v>
      </c>
      <c r="CZ26" s="224">
        <v>88.889999389648437</v>
      </c>
      <c r="DA26" s="224">
        <v>88.889999389648437</v>
      </c>
      <c r="DB26" s="224">
        <v>88.889999389648437</v>
      </c>
      <c r="DC26" s="224">
        <v>88.889999389648437</v>
      </c>
      <c r="DD26" s="224">
        <v>88.889999389648437</v>
      </c>
      <c r="DE26" s="224">
        <v>88.889999389648437</v>
      </c>
      <c r="DF26" s="224">
        <v>88.889999389648437</v>
      </c>
      <c r="DG26" s="224">
        <v>88.889999389648437</v>
      </c>
      <c r="DH26" s="224">
        <v>88.889999389648437</v>
      </c>
      <c r="DI26" s="224">
        <v>88.889999389648437</v>
      </c>
      <c r="DJ26" s="224">
        <v>88.889999389648437</v>
      </c>
      <c r="DK26" s="224">
        <v>88.889999389648437</v>
      </c>
      <c r="DL26" s="224">
        <v>88.889999389648437</v>
      </c>
      <c r="DM26" s="224">
        <v>88.889999389648437</v>
      </c>
      <c r="DN26" s="224">
        <v>88.889999389648437</v>
      </c>
      <c r="DO26" s="224">
        <v>88.889999389648437</v>
      </c>
      <c r="DP26" s="224">
        <v>88.889999389648437</v>
      </c>
      <c r="DQ26" s="224">
        <v>88.889999389648437</v>
      </c>
      <c r="DR26" s="224">
        <v>88.889999389648437</v>
      </c>
      <c r="DS26" s="224">
        <v>88.889999389648437</v>
      </c>
      <c r="DT26" s="224">
        <v>88.889999389648437</v>
      </c>
      <c r="DU26" s="224">
        <v>88.889999389648437</v>
      </c>
      <c r="DV26" s="224">
        <v>88.889999389648437</v>
      </c>
      <c r="DW26" s="224">
        <v>81.480003356933594</v>
      </c>
      <c r="DX26" s="224">
        <v>81.480003356933594</v>
      </c>
      <c r="DY26" s="224">
        <v>81.480003356933594</v>
      </c>
      <c r="DZ26" s="224">
        <v>81.480003356933594</v>
      </c>
      <c r="EA26" s="224">
        <v>81.480003356933594</v>
      </c>
      <c r="EB26" s="224">
        <v>81.480003356933594</v>
      </c>
      <c r="EC26" s="224">
        <v>81.480003356933594</v>
      </c>
      <c r="ED26" s="224">
        <v>81.480003356933594</v>
      </c>
      <c r="EE26" s="224">
        <v>81.480003356933594</v>
      </c>
      <c r="EF26" s="224">
        <v>81.480003356933594</v>
      </c>
      <c r="EG26" s="224">
        <v>81.480003356933594</v>
      </c>
      <c r="EH26" s="224">
        <v>81.480003356933594</v>
      </c>
      <c r="EI26" s="224">
        <v>81.480003356933594</v>
      </c>
      <c r="EJ26" s="224">
        <v>81.480003356933594</v>
      </c>
      <c r="EK26" s="224">
        <v>81.480003356933594</v>
      </c>
      <c r="EL26" s="224">
        <v>81.480003356933594</v>
      </c>
      <c r="EM26" s="224">
        <v>81.480003356933594</v>
      </c>
      <c r="EN26" s="224">
        <v>81.480003356933594</v>
      </c>
      <c r="EO26" s="224">
        <v>81.480003356933594</v>
      </c>
      <c r="EP26" s="224">
        <v>81.480003356933594</v>
      </c>
      <c r="EQ26" s="224">
        <v>81.480003356933594</v>
      </c>
      <c r="ER26" s="224">
        <v>81.480003356933594</v>
      </c>
      <c r="ES26" s="224">
        <v>81.480003356933594</v>
      </c>
      <c r="ET26" s="224">
        <v>81.480003356933594</v>
      </c>
      <c r="EU26" s="224">
        <v>81.480003356933594</v>
      </c>
      <c r="EV26" s="224">
        <v>81.480003356933594</v>
      </c>
      <c r="EW26" s="224">
        <v>81.480003356933594</v>
      </c>
      <c r="EX26" s="224">
        <v>81.480003356933594</v>
      </c>
      <c r="EY26" s="224">
        <v>78.699996948242188</v>
      </c>
      <c r="EZ26" s="224">
        <v>78.699996948242188</v>
      </c>
      <c r="FA26" s="224">
        <v>78.699996948242188</v>
      </c>
      <c r="FB26" s="224">
        <v>78.699996948242188</v>
      </c>
      <c r="FC26" s="224">
        <v>78.699996948242188</v>
      </c>
      <c r="FD26" s="224">
        <v>78.699996948242188</v>
      </c>
      <c r="FE26" s="224">
        <v>78.699996948242188</v>
      </c>
      <c r="FF26" s="224">
        <v>75</v>
      </c>
      <c r="FG26" s="224">
        <v>75</v>
      </c>
      <c r="FH26" s="224">
        <v>75</v>
      </c>
      <c r="FI26" s="224">
        <v>75</v>
      </c>
      <c r="FJ26" s="224">
        <v>75</v>
      </c>
      <c r="FK26" s="224">
        <v>75</v>
      </c>
      <c r="FL26" s="224">
        <v>75</v>
      </c>
      <c r="FM26" s="224">
        <v>66.669998168945313</v>
      </c>
      <c r="FN26" s="224">
        <v>66.669998168945313</v>
      </c>
      <c r="FO26" s="224">
        <v>66.669998168945313</v>
      </c>
      <c r="FP26" s="224">
        <v>66.669998168945313</v>
      </c>
      <c r="FQ26" s="224">
        <v>66.669998168945313</v>
      </c>
      <c r="FR26" s="224">
        <v>66.669998168945313</v>
      </c>
      <c r="FS26" s="224">
        <v>66.669998168945313</v>
      </c>
      <c r="FT26" s="224">
        <v>66.669998168945313</v>
      </c>
      <c r="FU26" s="224">
        <v>66.669998168945313</v>
      </c>
      <c r="FV26" s="224">
        <v>66.669998168945313</v>
      </c>
      <c r="FW26" s="224">
        <v>66.669998168945313</v>
      </c>
      <c r="FX26" s="224">
        <v>66.669998168945313</v>
      </c>
      <c r="FY26" s="224">
        <v>66.669998168945313</v>
      </c>
      <c r="FZ26" s="224">
        <v>66.669998168945313</v>
      </c>
      <c r="GA26" s="224">
        <v>66.669998168945313</v>
      </c>
      <c r="GB26" s="224">
        <v>66.669998168945313</v>
      </c>
      <c r="GC26" s="224">
        <v>57.409999847412109</v>
      </c>
      <c r="GD26" s="224">
        <v>57.409999847412109</v>
      </c>
      <c r="GE26" s="224">
        <v>57.409999847412109</v>
      </c>
      <c r="GF26" s="224">
        <v>57.409999847412109</v>
      </c>
      <c r="GG26" s="224">
        <v>57.409999847412109</v>
      </c>
      <c r="GH26" s="224">
        <v>57.409999847412109</v>
      </c>
      <c r="GI26" s="224">
        <v>57.409999847412109</v>
      </c>
      <c r="GJ26" s="224">
        <v>57.409999847412109</v>
      </c>
      <c r="GK26" s="224">
        <v>57.409999847412109</v>
      </c>
      <c r="GL26" s="224">
        <v>57.409999847412109</v>
      </c>
      <c r="GM26" s="224">
        <v>57.409999847412109</v>
      </c>
      <c r="GN26" s="224">
        <v>54.630001068115234</v>
      </c>
      <c r="GO26" s="224">
        <v>54.630001068115234</v>
      </c>
      <c r="GP26" s="224">
        <v>54.630001068115234</v>
      </c>
      <c r="GQ26" s="224">
        <v>54.630001068115234</v>
      </c>
      <c r="GR26" s="224">
        <v>54.630001068115234</v>
      </c>
      <c r="GS26" s="224">
        <v>54.630001068115234</v>
      </c>
      <c r="GT26" s="224">
        <v>54.630001068115234</v>
      </c>
      <c r="GU26" s="224">
        <v>54.630001068115234</v>
      </c>
      <c r="GV26" s="224">
        <v>54.630001068115234</v>
      </c>
      <c r="GW26" s="224">
        <v>54.630001068115234</v>
      </c>
      <c r="GX26" s="224">
        <v>54.630001068115234</v>
      </c>
      <c r="GY26" s="224">
        <v>50.930000305175781</v>
      </c>
      <c r="GZ26" s="224">
        <v>50.930000305175781</v>
      </c>
      <c r="HA26" s="224">
        <v>50.930000305175781</v>
      </c>
      <c r="HB26" s="224">
        <v>50.930000305175781</v>
      </c>
      <c r="HC26" s="224">
        <v>50.930000305175781</v>
      </c>
      <c r="HD26" s="224">
        <v>50.930000305175781</v>
      </c>
      <c r="HE26" s="224">
        <v>50.930000305175781</v>
      </c>
      <c r="HF26" s="9">
        <f t="shared" si="36"/>
        <v>50.930000305175781</v>
      </c>
      <c r="HG26" s="9">
        <f t="shared" si="37"/>
        <v>50.930000305175781</v>
      </c>
      <c r="HH26" s="9">
        <f t="shared" si="38"/>
        <v>50.930000305175781</v>
      </c>
      <c r="HI26" s="9">
        <f t="shared" si="39"/>
        <v>50.930000305175781</v>
      </c>
      <c r="HJ26" s="9">
        <f t="shared" si="40"/>
        <v>50.930000305175781</v>
      </c>
      <c r="HK26" s="9">
        <f t="shared" si="41"/>
        <v>50.930000305175781</v>
      </c>
      <c r="HL26" s="9">
        <f t="shared" si="42"/>
        <v>50.930000305175781</v>
      </c>
      <c r="HM26" s="9">
        <f t="shared" si="43"/>
        <v>50.930000305175781</v>
      </c>
      <c r="HN26" s="9">
        <f t="shared" si="44"/>
        <v>50.930000305175781</v>
      </c>
      <c r="HO26" s="9">
        <f t="shared" si="45"/>
        <v>50.930000305175781</v>
      </c>
      <c r="HP26" s="9">
        <f t="shared" si="46"/>
        <v>50.930000305175781</v>
      </c>
      <c r="HQ26" s="180"/>
      <c r="HR26" s="226">
        <v>50.930000305175781</v>
      </c>
      <c r="HS26" s="226">
        <v>50.930000305175781</v>
      </c>
      <c r="HT26" s="226">
        <v>50.930000305175781</v>
      </c>
      <c r="HU26" s="226">
        <v>50.930000305175781</v>
      </c>
      <c r="HV26" s="226">
        <v>50.930000305175781</v>
      </c>
      <c r="HW26" s="226">
        <v>50.930000305175781</v>
      </c>
      <c r="HX26" s="226">
        <v>50.930000305175781</v>
      </c>
      <c r="HY26" s="226">
        <v>50.930000305175781</v>
      </c>
      <c r="HZ26" s="226">
        <v>50.930000305175781</v>
      </c>
      <c r="IA26" s="226">
        <v>50.930000305175781</v>
      </c>
      <c r="IB26" s="226">
        <v>50.930000305175781</v>
      </c>
      <c r="IC26" s="226">
        <v>50.930000305175781</v>
      </c>
      <c r="ID26" s="9"/>
      <c r="IE26" s="9"/>
      <c r="IF26" s="9"/>
      <c r="IG26" s="9"/>
      <c r="IH26" s="9"/>
      <c r="II26" s="9">
        <f t="shared" si="19"/>
        <v>44.14000061938637</v>
      </c>
      <c r="IJ26" s="9">
        <f t="shared" si="20"/>
        <v>71.420664978027347</v>
      </c>
      <c r="IK26" s="9">
        <f t="shared" si="21"/>
        <v>54.542258477980091</v>
      </c>
      <c r="IL26" s="9">
        <f t="shared" si="22"/>
        <v>50.930000305175781</v>
      </c>
      <c r="IM26" s="9">
        <f t="shared" si="23"/>
        <v>40.744000244140629</v>
      </c>
      <c r="IN26" s="9">
        <f t="shared" si="24"/>
        <v>28.52080017089844</v>
      </c>
      <c r="IO26" s="9">
        <f t="shared" si="25"/>
        <v>19.964560119628906</v>
      </c>
      <c r="IP26" s="9">
        <f t="shared" si="26"/>
        <v>13.975192083740234</v>
      </c>
      <c r="IQ26" s="9"/>
      <c r="IR26" s="9">
        <f t="shared" si="35"/>
        <v>41.733123289710278</v>
      </c>
      <c r="IS26" s="9">
        <f t="shared" si="27"/>
        <v>-34.745527247840158</v>
      </c>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f t="shared" si="2"/>
        <v>50.930000305175781</v>
      </c>
      <c r="JX26" s="9">
        <f t="shared" si="3"/>
        <v>83.889999389648438</v>
      </c>
      <c r="JY26" s="19">
        <f t="shared" si="4"/>
        <v>205</v>
      </c>
      <c r="JZ26" s="19">
        <f t="shared" si="5"/>
        <v>26</v>
      </c>
      <c r="KA26" s="19">
        <f t="shared" si="28"/>
        <v>1</v>
      </c>
      <c r="KB26" s="19">
        <f t="shared" si="32"/>
        <v>26</v>
      </c>
      <c r="KD26" s="9">
        <f t="shared" si="6"/>
        <v>86.913999938964849</v>
      </c>
      <c r="KE26" s="9">
        <f t="shared" si="7"/>
        <v>67.721881753147244</v>
      </c>
      <c r="KG26" s="9">
        <f t="shared" si="29"/>
        <v>-19.192118185817606</v>
      </c>
      <c r="KH26" s="19">
        <f t="shared" si="30"/>
        <v>0.7791826610293483</v>
      </c>
      <c r="KI26" s="19">
        <f t="shared" si="31"/>
        <v>0.7791826610293483</v>
      </c>
    </row>
    <row r="27" spans="1:295">
      <c r="A27" s="222" t="s">
        <v>647</v>
      </c>
      <c r="B27" s="222" t="s">
        <v>123</v>
      </c>
      <c r="C27" s="224">
        <v>0</v>
      </c>
      <c r="D27" s="224">
        <v>0</v>
      </c>
      <c r="E27" s="224">
        <v>0</v>
      </c>
      <c r="F27" s="224">
        <v>0</v>
      </c>
      <c r="G27" s="224">
        <v>0</v>
      </c>
      <c r="H27" s="224">
        <v>11.109999656677246</v>
      </c>
      <c r="I27" s="224">
        <v>11.109999656677246</v>
      </c>
      <c r="J27" s="224">
        <v>11.109999656677246</v>
      </c>
      <c r="K27" s="224">
        <v>11.109999656677246</v>
      </c>
      <c r="L27" s="224">
        <v>11.109999656677246</v>
      </c>
      <c r="M27" s="224">
        <v>11.109999656677246</v>
      </c>
      <c r="N27" s="224">
        <v>11.109999656677246</v>
      </c>
      <c r="O27" s="224">
        <v>11.109999656677246</v>
      </c>
      <c r="P27" s="224">
        <v>11.109999656677246</v>
      </c>
      <c r="Q27" s="224">
        <v>11.109999656677246</v>
      </c>
      <c r="R27" s="224">
        <v>11.109999656677246</v>
      </c>
      <c r="S27" s="224">
        <v>11.109999656677246</v>
      </c>
      <c r="T27" s="224">
        <v>11.109999656677246</v>
      </c>
      <c r="U27" s="224">
        <v>11.109999656677246</v>
      </c>
      <c r="V27" s="224">
        <v>11.109999656677246</v>
      </c>
      <c r="W27" s="224">
        <v>11.109999656677246</v>
      </c>
      <c r="X27" s="224">
        <v>11.109999656677246</v>
      </c>
      <c r="Y27" s="224">
        <v>11.109999656677246</v>
      </c>
      <c r="Z27" s="224">
        <v>11.109999656677246</v>
      </c>
      <c r="AA27" s="224">
        <v>11.109999656677246</v>
      </c>
      <c r="AB27" s="224">
        <v>11.109999656677246</v>
      </c>
      <c r="AC27" s="224">
        <v>11.109999656677246</v>
      </c>
      <c r="AD27" s="224">
        <v>11.109999656677246</v>
      </c>
      <c r="AE27" s="224">
        <v>11.109999656677246</v>
      </c>
      <c r="AF27" s="224">
        <v>19.440000534057617</v>
      </c>
      <c r="AG27" s="224">
        <v>19.440000534057617</v>
      </c>
      <c r="AH27" s="224">
        <v>19.440000534057617</v>
      </c>
      <c r="AI27" s="224">
        <v>19.440000534057617</v>
      </c>
      <c r="AJ27" s="224">
        <v>19.440000534057617</v>
      </c>
      <c r="AK27" s="224">
        <v>19.440000534057617</v>
      </c>
      <c r="AL27" s="224">
        <v>19.440000534057617</v>
      </c>
      <c r="AM27" s="224">
        <v>19.440000534057617</v>
      </c>
      <c r="AN27" s="224">
        <v>19.440000534057617</v>
      </c>
      <c r="AO27" s="224">
        <v>19.440000534057617</v>
      </c>
      <c r="AP27" s="224">
        <v>19.440000534057617</v>
      </c>
      <c r="AQ27" s="224">
        <v>19.440000534057617</v>
      </c>
      <c r="AR27" s="224">
        <v>19.440000534057617</v>
      </c>
      <c r="AS27" s="224">
        <v>19.440000534057617</v>
      </c>
      <c r="AT27" s="224">
        <v>19.440000534057617</v>
      </c>
      <c r="AU27" s="224">
        <v>19.440000534057617</v>
      </c>
      <c r="AV27" s="224">
        <v>19.440000534057617</v>
      </c>
      <c r="AW27" s="224">
        <v>19.440000534057617</v>
      </c>
      <c r="AX27" s="224">
        <v>19.440000534057617</v>
      </c>
      <c r="AY27" s="224">
        <v>19.440000534057617</v>
      </c>
      <c r="AZ27" s="224">
        <v>19.440000534057617</v>
      </c>
      <c r="BA27" s="224">
        <v>19.440000534057617</v>
      </c>
      <c r="BB27" s="224">
        <v>19.440000534057617</v>
      </c>
      <c r="BC27" s="224">
        <v>19.440000534057617</v>
      </c>
      <c r="BD27" s="224">
        <v>19.440000534057617</v>
      </c>
      <c r="BE27" s="224">
        <v>19.440000534057617</v>
      </c>
      <c r="BF27" s="224">
        <v>19.440000534057617</v>
      </c>
      <c r="BG27" s="224">
        <v>19.440000534057617</v>
      </c>
      <c r="BH27" s="224">
        <v>19.440000534057617</v>
      </c>
      <c r="BI27" s="224">
        <v>19.440000534057617</v>
      </c>
      <c r="BJ27" s="224">
        <v>19.440000534057617</v>
      </c>
      <c r="BK27" s="224">
        <v>19.440000534057617</v>
      </c>
      <c r="BL27" s="224">
        <v>19.440000534057617</v>
      </c>
      <c r="BM27" s="224">
        <v>19.440000534057617</v>
      </c>
      <c r="BN27" s="224">
        <v>19.440000534057617</v>
      </c>
      <c r="BO27" s="224">
        <v>19.440000534057617</v>
      </c>
      <c r="BP27" s="224">
        <v>19.440000534057617</v>
      </c>
      <c r="BQ27" s="224">
        <v>19.440000534057617</v>
      </c>
      <c r="BR27" s="224">
        <v>19.440000534057617</v>
      </c>
      <c r="BS27" s="224">
        <v>19.440000534057617</v>
      </c>
      <c r="BT27" s="224">
        <v>19.440000534057617</v>
      </c>
      <c r="BU27" s="224">
        <v>30.559999465942383</v>
      </c>
      <c r="BV27" s="224">
        <v>30.559999465942383</v>
      </c>
      <c r="BW27" s="224">
        <v>50</v>
      </c>
      <c r="BX27" s="224">
        <v>50</v>
      </c>
      <c r="BY27" s="224">
        <v>50</v>
      </c>
      <c r="BZ27" s="224">
        <v>50</v>
      </c>
      <c r="CA27" s="224">
        <v>50</v>
      </c>
      <c r="CB27" s="224">
        <v>50</v>
      </c>
      <c r="CC27" s="224">
        <v>50</v>
      </c>
      <c r="CD27" s="224">
        <v>50</v>
      </c>
      <c r="CE27" s="224">
        <v>50</v>
      </c>
      <c r="CF27" s="224">
        <v>50</v>
      </c>
      <c r="CG27" s="224">
        <v>50</v>
      </c>
      <c r="CH27" s="224">
        <v>52.779998779296875</v>
      </c>
      <c r="CI27" s="224">
        <v>52.779998779296875</v>
      </c>
      <c r="CJ27" s="224">
        <v>52.779998779296875</v>
      </c>
      <c r="CK27" s="224">
        <v>52.779998779296875</v>
      </c>
      <c r="CL27" s="224">
        <v>52.779998779296875</v>
      </c>
      <c r="CM27" s="224">
        <v>52.779998779296875</v>
      </c>
      <c r="CN27" s="224">
        <v>52.779998779296875</v>
      </c>
      <c r="CO27" s="224">
        <v>52.779998779296875</v>
      </c>
      <c r="CP27" s="224">
        <v>52.779998779296875</v>
      </c>
      <c r="CQ27" s="224">
        <v>52.779998779296875</v>
      </c>
      <c r="CR27" s="224">
        <v>52.779998779296875</v>
      </c>
      <c r="CS27" s="224">
        <v>52.779998779296875</v>
      </c>
      <c r="CT27" s="224">
        <v>52.779998779296875</v>
      </c>
      <c r="CU27" s="224">
        <v>52.779998779296875</v>
      </c>
      <c r="CV27" s="224">
        <v>52.779998779296875</v>
      </c>
      <c r="CW27" s="224">
        <v>52.779998779296875</v>
      </c>
      <c r="CX27" s="224">
        <v>52.779998779296875</v>
      </c>
      <c r="CY27" s="224">
        <v>52.779998779296875</v>
      </c>
      <c r="CZ27" s="224">
        <v>58.330001831054688</v>
      </c>
      <c r="DA27" s="224">
        <v>58.330001831054688</v>
      </c>
      <c r="DB27" s="224">
        <v>58.330001831054688</v>
      </c>
      <c r="DC27" s="224">
        <v>58.330001831054688</v>
      </c>
      <c r="DD27" s="224">
        <v>58.330001831054688</v>
      </c>
      <c r="DE27" s="224">
        <v>58.330001831054688</v>
      </c>
      <c r="DF27" s="224">
        <v>58.330001831054688</v>
      </c>
      <c r="DG27" s="224">
        <v>58.330001831054688</v>
      </c>
      <c r="DH27" s="224">
        <v>58.330001831054688</v>
      </c>
      <c r="DI27" s="224">
        <v>58.330001831054688</v>
      </c>
      <c r="DJ27" s="224">
        <v>58.330001831054688</v>
      </c>
      <c r="DK27" s="224">
        <v>58.330001831054688</v>
      </c>
      <c r="DL27" s="224">
        <v>58.330001831054688</v>
      </c>
      <c r="DM27" s="224">
        <v>58.330001831054688</v>
      </c>
      <c r="DN27" s="224">
        <v>58.330001831054688</v>
      </c>
      <c r="DO27" s="224">
        <v>58.330001831054688</v>
      </c>
      <c r="DP27" s="224">
        <v>58.330001831054688</v>
      </c>
      <c r="DQ27" s="224">
        <v>58.330001831054688</v>
      </c>
      <c r="DR27" s="224">
        <v>58.330001831054688</v>
      </c>
      <c r="DS27" s="224">
        <v>58.330001831054688</v>
      </c>
      <c r="DT27" s="224">
        <v>58.330001831054688</v>
      </c>
      <c r="DU27" s="224">
        <v>58.330001831054688</v>
      </c>
      <c r="DV27" s="224">
        <v>58.330001831054688</v>
      </c>
      <c r="DW27" s="224">
        <v>58.330001831054688</v>
      </c>
      <c r="DX27" s="224">
        <v>58.330001831054688</v>
      </c>
      <c r="DY27" s="224">
        <v>58.330001831054688</v>
      </c>
      <c r="DZ27" s="224">
        <v>58.330001831054688</v>
      </c>
      <c r="EA27" s="224">
        <v>58.330001831054688</v>
      </c>
      <c r="EB27" s="224">
        <v>58.330001831054688</v>
      </c>
      <c r="EC27" s="224">
        <v>58.330001831054688</v>
      </c>
      <c r="ED27" s="224">
        <v>58.330001831054688</v>
      </c>
      <c r="EE27" s="224">
        <v>58.330001831054688</v>
      </c>
      <c r="EF27" s="224">
        <v>58.330001831054688</v>
      </c>
      <c r="EG27" s="224">
        <v>58.330001831054688</v>
      </c>
      <c r="EH27" s="224">
        <v>52.779998779296875</v>
      </c>
      <c r="EI27" s="224">
        <v>52.779998779296875</v>
      </c>
      <c r="EJ27" s="224">
        <v>52.779998779296875</v>
      </c>
      <c r="EK27" s="224">
        <v>52.779998779296875</v>
      </c>
      <c r="EL27" s="224">
        <v>52.779998779296875</v>
      </c>
      <c r="EM27" s="224">
        <v>52.779998779296875</v>
      </c>
      <c r="EN27" s="224">
        <v>52.779998779296875</v>
      </c>
      <c r="EO27" s="224">
        <v>52.779998779296875</v>
      </c>
      <c r="EP27" s="224">
        <v>52.779998779296875</v>
      </c>
      <c r="EQ27" s="224">
        <v>52.779998779296875</v>
      </c>
      <c r="ER27" s="224">
        <v>52.779998779296875</v>
      </c>
      <c r="ES27" s="224">
        <v>52.779998779296875</v>
      </c>
      <c r="ET27" s="224">
        <v>52.779998779296875</v>
      </c>
      <c r="EU27" s="224">
        <v>52.779998779296875</v>
      </c>
      <c r="EV27" s="224">
        <v>52.779998779296875</v>
      </c>
      <c r="EW27" s="224">
        <v>52.779998779296875</v>
      </c>
      <c r="EX27" s="224">
        <v>52.779998779296875</v>
      </c>
      <c r="EY27" s="224">
        <v>52.779998779296875</v>
      </c>
      <c r="EZ27" s="224">
        <v>49.069999694824219</v>
      </c>
      <c r="FA27" s="224">
        <v>49.069999694824219</v>
      </c>
      <c r="FB27" s="224">
        <v>49.069999694824219</v>
      </c>
      <c r="FC27" s="224">
        <v>49.069999694824219</v>
      </c>
      <c r="FD27" s="224">
        <v>49.069999694824219</v>
      </c>
      <c r="FE27" s="224">
        <v>49.069999694824219</v>
      </c>
      <c r="FF27" s="224">
        <v>49.069999694824219</v>
      </c>
      <c r="FG27" s="224">
        <v>49.069999694824219</v>
      </c>
      <c r="FH27" s="224">
        <v>49.069999694824219</v>
      </c>
      <c r="FI27" s="224">
        <v>49.069999694824219</v>
      </c>
      <c r="FJ27" s="224">
        <v>49.069999694824219</v>
      </c>
      <c r="FK27" s="224">
        <v>49.069999694824219</v>
      </c>
      <c r="FL27" s="224">
        <v>49.069999694824219</v>
      </c>
      <c r="FM27" s="224">
        <v>49.069999694824219</v>
      </c>
      <c r="FN27" s="224">
        <v>49.069999694824219</v>
      </c>
      <c r="FO27" s="224">
        <v>49.069999694824219</v>
      </c>
      <c r="FP27" s="224">
        <v>49.069999694824219</v>
      </c>
      <c r="FQ27" s="224">
        <v>49.069999694824219</v>
      </c>
      <c r="FR27" s="224">
        <v>49.069999694824219</v>
      </c>
      <c r="FS27" s="224">
        <v>49.069999694824219</v>
      </c>
      <c r="FT27" s="224">
        <v>49.069999694824219</v>
      </c>
      <c r="FU27" s="224">
        <v>49.069999694824219</v>
      </c>
      <c r="FV27" s="224">
        <v>49.069999694824219</v>
      </c>
      <c r="FW27" s="224">
        <v>49.069999694824219</v>
      </c>
      <c r="FX27" s="224">
        <v>49.069999694824219</v>
      </c>
      <c r="FY27" s="224">
        <v>49.069999694824219</v>
      </c>
      <c r="FZ27" s="224">
        <v>49.069999694824219</v>
      </c>
      <c r="GA27" s="224">
        <v>49.069999694824219</v>
      </c>
      <c r="GB27" s="224">
        <v>49.069999694824219</v>
      </c>
      <c r="GC27" s="224">
        <v>49.069999694824219</v>
      </c>
      <c r="GD27" s="224">
        <v>49.069999694824219</v>
      </c>
      <c r="GE27" s="224">
        <v>49.069999694824219</v>
      </c>
      <c r="GF27" s="224">
        <v>49.069999694824219</v>
      </c>
      <c r="GG27" s="224">
        <v>49.069999694824219</v>
      </c>
      <c r="GH27" s="224">
        <v>49.069999694824219</v>
      </c>
      <c r="GI27" s="224">
        <v>49.069999694824219</v>
      </c>
      <c r="GJ27" s="224">
        <v>49.069999694824219</v>
      </c>
      <c r="GK27" s="224">
        <v>49.069999694824219</v>
      </c>
      <c r="GL27" s="224">
        <v>49.069999694824219</v>
      </c>
      <c r="GM27" s="224">
        <v>49.069999694824219</v>
      </c>
      <c r="GN27" s="224">
        <v>49.069999694824219</v>
      </c>
      <c r="GO27" s="224">
        <v>49.069999694824219</v>
      </c>
      <c r="GP27" s="224">
        <v>49.069999694824219</v>
      </c>
      <c r="GQ27" s="224">
        <v>49.069999694824219</v>
      </c>
      <c r="GR27" s="224">
        <v>49.069999694824219</v>
      </c>
      <c r="GS27" s="224">
        <v>49.069999694824219</v>
      </c>
      <c r="GT27" s="224">
        <v>49.069999694824219</v>
      </c>
      <c r="GU27" s="224">
        <v>49.069999694824219</v>
      </c>
      <c r="GV27" s="224">
        <v>49.069999694824219</v>
      </c>
      <c r="GW27" s="224">
        <v>49.069999694824219</v>
      </c>
      <c r="GX27" s="224">
        <v>49.069999694824219</v>
      </c>
      <c r="GY27" s="224">
        <v>49.069999694824219</v>
      </c>
      <c r="GZ27" s="224">
        <v>49.069999694824219</v>
      </c>
      <c r="HA27" s="224">
        <v>49.069999694824219</v>
      </c>
      <c r="HB27" s="224">
        <v>49.069999694824219</v>
      </c>
      <c r="HC27" s="224">
        <v>36.110000610351563</v>
      </c>
      <c r="HD27" s="224">
        <v>36.110000610351563</v>
      </c>
      <c r="HE27" s="224">
        <v>36.110000610351563</v>
      </c>
      <c r="HF27" s="9">
        <f t="shared" si="36"/>
        <v>36.110000610351563</v>
      </c>
      <c r="HG27" s="9">
        <f t="shared" si="37"/>
        <v>36.110000610351563</v>
      </c>
      <c r="HH27" s="9">
        <f t="shared" si="38"/>
        <v>36.110000610351563</v>
      </c>
      <c r="HI27" s="9">
        <f t="shared" si="39"/>
        <v>36.110000610351563</v>
      </c>
      <c r="HJ27" s="9">
        <f t="shared" si="40"/>
        <v>36.110000610351563</v>
      </c>
      <c r="HK27" s="9">
        <f t="shared" si="41"/>
        <v>36.110000610351563</v>
      </c>
      <c r="HL27" s="9">
        <f t="shared" si="42"/>
        <v>36.110000610351563</v>
      </c>
      <c r="HM27" s="9">
        <f t="shared" si="43"/>
        <v>36.110000610351563</v>
      </c>
      <c r="HN27" s="9">
        <f t="shared" si="44"/>
        <v>36.110000610351563</v>
      </c>
      <c r="HO27" s="9">
        <f t="shared" si="45"/>
        <v>36.110000610351563</v>
      </c>
      <c r="HP27" s="9">
        <f t="shared" si="46"/>
        <v>36.110000610351563</v>
      </c>
      <c r="HQ27" s="180"/>
      <c r="HR27" s="226">
        <v>36.110000610351563</v>
      </c>
      <c r="HS27" s="226">
        <v>36.110000610351563</v>
      </c>
      <c r="HT27" s="226">
        <v>36.110000610351563</v>
      </c>
      <c r="HU27" s="226">
        <v>36.110000610351563</v>
      </c>
      <c r="HV27" s="226">
        <v>36.110000610351563</v>
      </c>
      <c r="HW27" s="226">
        <v>36.110000610351563</v>
      </c>
      <c r="HX27" s="226">
        <v>36.110000610351563</v>
      </c>
      <c r="HY27" s="226">
        <v>36.110000610351563</v>
      </c>
      <c r="HZ27" s="226"/>
      <c r="IA27" s="226"/>
      <c r="IB27" s="226"/>
      <c r="IC27" s="226"/>
      <c r="ID27" s="9"/>
      <c r="IE27" s="9"/>
      <c r="IF27" s="9"/>
      <c r="IG27" s="9"/>
      <c r="IH27" s="9"/>
      <c r="II27" s="9">
        <f t="shared" si="19"/>
        <v>36.219210737629943</v>
      </c>
      <c r="IJ27" s="9">
        <f t="shared" si="20"/>
        <v>49.193666330973308</v>
      </c>
      <c r="IK27" s="9">
        <f t="shared" si="21"/>
        <v>46.979677261844756</v>
      </c>
      <c r="IL27" s="9">
        <f t="shared" si="22"/>
        <v>36.110000610351563</v>
      </c>
      <c r="IM27" s="9">
        <f t="shared" si="23"/>
        <v>28.88800048828125</v>
      </c>
      <c r="IN27" s="9">
        <f t="shared" si="24"/>
        <v>20.221600341796872</v>
      </c>
      <c r="IO27" s="9">
        <f t="shared" si="25"/>
        <v>14.15512023925781</v>
      </c>
      <c r="IP27" s="9">
        <f t="shared" si="26"/>
        <v>9.9085841674804662</v>
      </c>
      <c r="IQ27" s="9"/>
      <c r="IR27" s="9">
        <f t="shared" si="35"/>
        <v>32.212725260677985</v>
      </c>
      <c r="IS27" s="9">
        <f t="shared" si="27"/>
        <v>-27.25843317693775</v>
      </c>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f t="shared" si="2"/>
        <v>36.110000610351563</v>
      </c>
      <c r="JX27" s="9">
        <f t="shared" si="3"/>
        <v>53.330001831054688</v>
      </c>
      <c r="JY27" s="19">
        <f t="shared" si="4"/>
        <v>221</v>
      </c>
      <c r="JZ27" s="19">
        <f t="shared" si="5"/>
        <v>34</v>
      </c>
      <c r="KA27" s="19">
        <f t="shared" si="28"/>
        <v>1</v>
      </c>
      <c r="KB27" s="19">
        <f t="shared" si="32"/>
        <v>34</v>
      </c>
      <c r="KD27" s="9">
        <f t="shared" si="6"/>
        <v>56.480000813802086</v>
      </c>
      <c r="KE27" s="9">
        <f t="shared" si="7"/>
        <v>49.218316786360035</v>
      </c>
      <c r="KG27" s="9">
        <f t="shared" si="29"/>
        <v>-7.2616840274420511</v>
      </c>
      <c r="KH27" s="19">
        <f t="shared" si="30"/>
        <v>0.87142910901538961</v>
      </c>
      <c r="KI27" s="19">
        <f t="shared" si="31"/>
        <v>0.87142910901538961</v>
      </c>
    </row>
    <row r="28" spans="1:295">
      <c r="A28" s="222" t="s">
        <v>6</v>
      </c>
      <c r="B28" s="222" t="s">
        <v>106</v>
      </c>
      <c r="C28" s="224">
        <v>0</v>
      </c>
      <c r="D28" s="224">
        <v>0</v>
      </c>
      <c r="E28" s="224">
        <v>0</v>
      </c>
      <c r="F28" s="224">
        <v>0</v>
      </c>
      <c r="G28" s="224">
        <v>0</v>
      </c>
      <c r="H28" s="224">
        <v>0</v>
      </c>
      <c r="I28" s="224">
        <v>0</v>
      </c>
      <c r="J28" s="224">
        <v>0</v>
      </c>
      <c r="K28" s="224">
        <v>0</v>
      </c>
      <c r="L28" s="224">
        <v>0</v>
      </c>
      <c r="M28" s="224">
        <v>0</v>
      </c>
      <c r="N28" s="224">
        <v>0</v>
      </c>
      <c r="O28" s="224">
        <v>0</v>
      </c>
      <c r="P28" s="224">
        <v>0</v>
      </c>
      <c r="Q28" s="224">
        <v>8.3299999237060547</v>
      </c>
      <c r="R28" s="224">
        <v>8.3299999237060547</v>
      </c>
      <c r="S28" s="224">
        <v>8.3299999237060547</v>
      </c>
      <c r="T28" s="224">
        <v>8.3299999237060547</v>
      </c>
      <c r="U28" s="224">
        <v>8.3299999237060547</v>
      </c>
      <c r="V28" s="224">
        <v>8.3299999237060547</v>
      </c>
      <c r="W28" s="224">
        <v>8.3299999237060547</v>
      </c>
      <c r="X28" s="224">
        <v>8.3299999237060547</v>
      </c>
      <c r="Y28" s="224">
        <v>13.890000343322754</v>
      </c>
      <c r="Z28" s="224">
        <v>13.890000343322754</v>
      </c>
      <c r="AA28" s="224">
        <v>13.890000343322754</v>
      </c>
      <c r="AB28" s="224">
        <v>13.890000343322754</v>
      </c>
      <c r="AC28" s="224">
        <v>13.890000343322754</v>
      </c>
      <c r="AD28" s="224">
        <v>13.890000343322754</v>
      </c>
      <c r="AE28" s="224">
        <v>13.890000343322754</v>
      </c>
      <c r="AF28" s="224">
        <v>13.890000343322754</v>
      </c>
      <c r="AG28" s="224">
        <v>13.890000343322754</v>
      </c>
      <c r="AH28" s="224">
        <v>13.890000343322754</v>
      </c>
      <c r="AI28" s="224">
        <v>13.890000343322754</v>
      </c>
      <c r="AJ28" s="224">
        <v>13.890000343322754</v>
      </c>
      <c r="AK28" s="224">
        <v>13.890000343322754</v>
      </c>
      <c r="AL28" s="224">
        <v>13.890000343322754</v>
      </c>
      <c r="AM28" s="224">
        <v>13.890000343322754</v>
      </c>
      <c r="AN28" s="224">
        <v>13.890000343322754</v>
      </c>
      <c r="AO28" s="224">
        <v>13.890000343322754</v>
      </c>
      <c r="AP28" s="224">
        <v>13.890000343322754</v>
      </c>
      <c r="AQ28" s="224">
        <v>13.890000343322754</v>
      </c>
      <c r="AR28" s="224">
        <v>13.890000343322754</v>
      </c>
      <c r="AS28" s="224">
        <v>13.890000343322754</v>
      </c>
      <c r="AT28" s="224">
        <v>13.890000343322754</v>
      </c>
      <c r="AU28" s="224">
        <v>13.890000343322754</v>
      </c>
      <c r="AV28" s="224">
        <v>13.890000343322754</v>
      </c>
      <c r="AW28" s="224">
        <v>13.890000343322754</v>
      </c>
      <c r="AX28" s="224">
        <v>13.890000343322754</v>
      </c>
      <c r="AY28" s="224">
        <v>13.890000343322754</v>
      </c>
      <c r="AZ28" s="224">
        <v>13.890000343322754</v>
      </c>
      <c r="BA28" s="224">
        <v>13.890000343322754</v>
      </c>
      <c r="BB28" s="224">
        <v>13.890000343322754</v>
      </c>
      <c r="BC28" s="224">
        <v>13.890000343322754</v>
      </c>
      <c r="BD28" s="224">
        <v>13.890000343322754</v>
      </c>
      <c r="BE28" s="224">
        <v>13.890000343322754</v>
      </c>
      <c r="BF28" s="224">
        <v>13.890000343322754</v>
      </c>
      <c r="BG28" s="224">
        <v>13.890000343322754</v>
      </c>
      <c r="BH28" s="224">
        <v>13.890000343322754</v>
      </c>
      <c r="BI28" s="224">
        <v>13.890000343322754</v>
      </c>
      <c r="BJ28" s="224">
        <v>13.890000343322754</v>
      </c>
      <c r="BK28" s="224">
        <v>13.890000343322754</v>
      </c>
      <c r="BL28" s="224">
        <v>13.890000343322754</v>
      </c>
      <c r="BM28" s="224">
        <v>13.890000343322754</v>
      </c>
      <c r="BN28" s="224">
        <v>13.890000343322754</v>
      </c>
      <c r="BO28" s="224">
        <v>13.890000343322754</v>
      </c>
      <c r="BP28" s="224">
        <v>31.479999542236328</v>
      </c>
      <c r="BQ28" s="224">
        <v>31.479999542236328</v>
      </c>
      <c r="BR28" s="224">
        <v>31.479999542236328</v>
      </c>
      <c r="BS28" s="224">
        <v>31.479999542236328</v>
      </c>
      <c r="BT28" s="224">
        <v>31.479999542236328</v>
      </c>
      <c r="BU28" s="224">
        <v>31.479999542236328</v>
      </c>
      <c r="BV28" s="224">
        <v>31.479999542236328</v>
      </c>
      <c r="BW28" s="224">
        <v>31.479999542236328</v>
      </c>
      <c r="BX28" s="224">
        <v>31.479999542236328</v>
      </c>
      <c r="BY28" s="224">
        <v>31.479999542236328</v>
      </c>
      <c r="BZ28" s="224">
        <v>31.479999542236328</v>
      </c>
      <c r="CA28" s="224">
        <v>31.479999542236328</v>
      </c>
      <c r="CB28" s="224">
        <v>33.330001831054688</v>
      </c>
      <c r="CC28" s="224">
        <v>33.330001831054688</v>
      </c>
      <c r="CD28" s="224">
        <v>33.330001831054688</v>
      </c>
      <c r="CE28" s="224">
        <v>33.330001831054688</v>
      </c>
      <c r="CF28" s="224">
        <v>33.330001831054688</v>
      </c>
      <c r="CG28" s="224">
        <v>38.889999389648438</v>
      </c>
      <c r="CH28" s="224">
        <v>38.889999389648438</v>
      </c>
      <c r="CI28" s="224">
        <v>38.889999389648438</v>
      </c>
      <c r="CJ28" s="224">
        <v>42.590000152587891</v>
      </c>
      <c r="CK28" s="224">
        <v>83.330001831054687</v>
      </c>
      <c r="CL28" s="224">
        <v>83.330001831054687</v>
      </c>
      <c r="CM28" s="224">
        <v>83.330001831054687</v>
      </c>
      <c r="CN28" s="224">
        <v>83.330001831054687</v>
      </c>
      <c r="CO28" s="224">
        <v>83.330001831054687</v>
      </c>
      <c r="CP28" s="224">
        <v>83.330001831054687</v>
      </c>
      <c r="CQ28" s="224">
        <v>83.330001831054687</v>
      </c>
      <c r="CR28" s="224">
        <v>83.330001831054687</v>
      </c>
      <c r="CS28" s="224">
        <v>83.330001831054687</v>
      </c>
      <c r="CT28" s="224">
        <v>83.330001831054687</v>
      </c>
      <c r="CU28" s="224">
        <v>83.330001831054687</v>
      </c>
      <c r="CV28" s="224">
        <v>83.330001831054687</v>
      </c>
      <c r="CW28" s="224">
        <v>83.330001831054687</v>
      </c>
      <c r="CX28" s="224">
        <v>83.330001831054687</v>
      </c>
      <c r="CY28" s="224">
        <v>83.330001831054687</v>
      </c>
      <c r="CZ28" s="224">
        <v>83.330001831054687</v>
      </c>
      <c r="DA28" s="224">
        <v>83.330001831054687</v>
      </c>
      <c r="DB28" s="224">
        <v>83.330001831054687</v>
      </c>
      <c r="DC28" s="224">
        <v>83.330001831054687</v>
      </c>
      <c r="DD28" s="224">
        <v>83.330001831054687</v>
      </c>
      <c r="DE28" s="224">
        <v>83.330001831054687</v>
      </c>
      <c r="DF28" s="224">
        <v>83.330001831054687</v>
      </c>
      <c r="DG28" s="224">
        <v>83.330001831054687</v>
      </c>
      <c r="DH28" s="224">
        <v>83.330001831054687</v>
      </c>
      <c r="DI28" s="224">
        <v>83.330001831054687</v>
      </c>
      <c r="DJ28" s="224">
        <v>83.330001831054687</v>
      </c>
      <c r="DK28" s="224">
        <v>83.330001831054687</v>
      </c>
      <c r="DL28" s="224">
        <v>83.330001831054687</v>
      </c>
      <c r="DM28" s="224">
        <v>83.330001831054687</v>
      </c>
      <c r="DN28" s="224">
        <v>83.330001831054687</v>
      </c>
      <c r="DO28" s="224">
        <v>83.330001831054687</v>
      </c>
      <c r="DP28" s="224">
        <v>83.330001831054687</v>
      </c>
      <c r="DQ28" s="224">
        <v>83.330001831054687</v>
      </c>
      <c r="DR28" s="224">
        <v>83.330001831054687</v>
      </c>
      <c r="DS28" s="224">
        <v>83.330001831054687</v>
      </c>
      <c r="DT28" s="224">
        <v>83.330001831054687</v>
      </c>
      <c r="DU28" s="224">
        <v>83.330001831054687</v>
      </c>
      <c r="DV28" s="224">
        <v>83.330001831054687</v>
      </c>
      <c r="DW28" s="224">
        <v>83.330001831054687</v>
      </c>
      <c r="DX28" s="224">
        <v>83.330001831054687</v>
      </c>
      <c r="DY28" s="224">
        <v>83.330001831054687</v>
      </c>
      <c r="DZ28" s="224">
        <v>83.330001831054687</v>
      </c>
      <c r="EA28" s="224">
        <v>83.330001831054687</v>
      </c>
      <c r="EB28" s="224">
        <v>83.330001831054687</v>
      </c>
      <c r="EC28" s="224">
        <v>83.330001831054687</v>
      </c>
      <c r="ED28" s="224">
        <v>83.330001831054687</v>
      </c>
      <c r="EE28" s="224">
        <v>83.330001831054687</v>
      </c>
      <c r="EF28" s="224">
        <v>83.330001831054687</v>
      </c>
      <c r="EG28" s="224">
        <v>83.330001831054687</v>
      </c>
      <c r="EH28" s="224">
        <v>83.330001831054687</v>
      </c>
      <c r="EI28" s="224">
        <v>83.330001831054687</v>
      </c>
      <c r="EJ28" s="224">
        <v>83.330001831054687</v>
      </c>
      <c r="EK28" s="224">
        <v>83.330001831054687</v>
      </c>
      <c r="EL28" s="224">
        <v>83.330001831054687</v>
      </c>
      <c r="EM28" s="224">
        <v>83.330001831054687</v>
      </c>
      <c r="EN28" s="224">
        <v>83.330001831054687</v>
      </c>
      <c r="EO28" s="224">
        <v>83.330001831054687</v>
      </c>
      <c r="EP28" s="224">
        <v>83.330001831054687</v>
      </c>
      <c r="EQ28" s="224">
        <v>83.330001831054687</v>
      </c>
      <c r="ER28" s="224">
        <v>83.330001831054687</v>
      </c>
      <c r="ES28" s="224">
        <v>83.330001831054687</v>
      </c>
      <c r="ET28" s="224">
        <v>83.330001831054687</v>
      </c>
      <c r="EU28" s="224">
        <v>83.330001831054687</v>
      </c>
      <c r="EV28" s="224">
        <v>83.330001831054687</v>
      </c>
      <c r="EW28" s="224">
        <v>83.330001831054687</v>
      </c>
      <c r="EX28" s="224">
        <v>83.330001831054687</v>
      </c>
      <c r="EY28" s="224">
        <v>83.330001831054687</v>
      </c>
      <c r="EZ28" s="224">
        <v>83.330001831054687</v>
      </c>
      <c r="FA28" s="224">
        <v>83.330001831054687</v>
      </c>
      <c r="FB28" s="224">
        <v>83.330001831054687</v>
      </c>
      <c r="FC28" s="224">
        <v>83.330001831054687</v>
      </c>
      <c r="FD28" s="224">
        <v>83.330001831054687</v>
      </c>
      <c r="FE28" s="224">
        <v>83.330001831054687</v>
      </c>
      <c r="FF28" s="224">
        <v>83.330001831054687</v>
      </c>
      <c r="FG28" s="224">
        <v>83.330001831054687</v>
      </c>
      <c r="FH28" s="224">
        <v>83.330001831054687</v>
      </c>
      <c r="FI28" s="224">
        <v>83.330001831054687</v>
      </c>
      <c r="FJ28" s="224">
        <v>83.330001831054687</v>
      </c>
      <c r="FK28" s="224">
        <v>83.330001831054687</v>
      </c>
      <c r="FL28" s="224">
        <v>83.330001831054687</v>
      </c>
      <c r="FM28" s="224">
        <v>83.330001831054687</v>
      </c>
      <c r="FN28" s="224">
        <v>83.330001831054687</v>
      </c>
      <c r="FO28" s="224">
        <v>83.330001831054687</v>
      </c>
      <c r="FP28" s="224">
        <v>83.330001831054687</v>
      </c>
      <c r="FQ28" s="224">
        <v>83.330001831054687</v>
      </c>
      <c r="FR28" s="224">
        <v>83.330001831054687</v>
      </c>
      <c r="FS28" s="224">
        <v>83.330001831054687</v>
      </c>
      <c r="FT28" s="224">
        <v>83.330001831054687</v>
      </c>
      <c r="FU28" s="224">
        <v>83.330001831054687</v>
      </c>
      <c r="FV28" s="224">
        <v>83.330001831054687</v>
      </c>
      <c r="FW28" s="224">
        <v>83.330001831054687</v>
      </c>
      <c r="FX28" s="224">
        <v>83.330001831054687</v>
      </c>
      <c r="FY28" s="224">
        <v>83.330001831054687</v>
      </c>
      <c r="FZ28" s="224">
        <v>83.330001831054687</v>
      </c>
      <c r="GA28" s="224">
        <v>83.330001831054687</v>
      </c>
      <c r="GB28" s="224">
        <v>83.330001831054687</v>
      </c>
      <c r="GC28" s="224">
        <v>71.300003051757813</v>
      </c>
      <c r="GD28" s="224">
        <v>71.300003051757813</v>
      </c>
      <c r="GE28" s="224">
        <v>71.300003051757813</v>
      </c>
      <c r="GF28" s="224">
        <v>71.300003051757813</v>
      </c>
      <c r="GG28" s="224">
        <v>71.300003051757813</v>
      </c>
      <c r="GH28" s="224">
        <v>71.300003051757813</v>
      </c>
      <c r="GI28" s="224">
        <v>71.300003051757813</v>
      </c>
      <c r="GJ28" s="224">
        <v>71.300003051757813</v>
      </c>
      <c r="GK28" s="224">
        <v>71.300003051757813</v>
      </c>
      <c r="GL28" s="224">
        <v>71.300003051757813</v>
      </c>
      <c r="GM28" s="224">
        <v>71.300003051757813</v>
      </c>
      <c r="GN28" s="224">
        <v>71.300003051757813</v>
      </c>
      <c r="GO28" s="224">
        <v>71.300003051757813</v>
      </c>
      <c r="GP28" s="224">
        <v>65.739997863769531</v>
      </c>
      <c r="GQ28" s="224">
        <v>65.739997863769531</v>
      </c>
      <c r="GR28" s="224">
        <v>65.739997863769531</v>
      </c>
      <c r="GS28" s="224">
        <v>65.739997863769531</v>
      </c>
      <c r="GT28" s="224">
        <v>65.739997863769531</v>
      </c>
      <c r="GU28" s="224">
        <v>65.739997863769531</v>
      </c>
      <c r="GV28" s="224">
        <v>65.739997863769531</v>
      </c>
      <c r="GW28" s="224">
        <v>65.739997863769531</v>
      </c>
      <c r="GX28" s="224">
        <v>65.739997863769531</v>
      </c>
      <c r="GY28" s="224">
        <v>65.739997863769531</v>
      </c>
      <c r="GZ28" s="224">
        <v>65.739997863769531</v>
      </c>
      <c r="HA28" s="224">
        <v>65.739997863769531</v>
      </c>
      <c r="HB28" s="224">
        <v>65.739997863769531</v>
      </c>
      <c r="HC28" s="224">
        <v>65.739997863769531</v>
      </c>
      <c r="HD28" s="224">
        <v>65.739997863769531</v>
      </c>
      <c r="HE28" s="224">
        <v>65.739997863769531</v>
      </c>
      <c r="HF28" s="9">
        <f t="shared" si="36"/>
        <v>65.739997863769531</v>
      </c>
      <c r="HG28" s="9">
        <f t="shared" si="37"/>
        <v>65.739997863769531</v>
      </c>
      <c r="HH28" s="9">
        <f t="shared" si="38"/>
        <v>65.739997863769531</v>
      </c>
      <c r="HI28" s="9">
        <f t="shared" si="39"/>
        <v>65.739997863769531</v>
      </c>
      <c r="HJ28" s="9">
        <f t="shared" si="40"/>
        <v>65.739997863769531</v>
      </c>
      <c r="HK28" s="9">
        <f t="shared" si="41"/>
        <v>65.739997863769531</v>
      </c>
      <c r="HL28" s="9">
        <f t="shared" si="42"/>
        <v>65.739997863769531</v>
      </c>
      <c r="HM28" s="9">
        <f t="shared" si="43"/>
        <v>65.739997863769531</v>
      </c>
      <c r="HN28" s="9">
        <f t="shared" si="44"/>
        <v>65.739997863769531</v>
      </c>
      <c r="HO28" s="9">
        <f t="shared" si="45"/>
        <v>65.739997863769531</v>
      </c>
      <c r="HP28" s="9">
        <f t="shared" si="46"/>
        <v>65.739997863769531</v>
      </c>
      <c r="HQ28" s="180"/>
      <c r="HR28" s="226">
        <v>65.739997863769531</v>
      </c>
      <c r="HS28" s="226">
        <v>65.739997863769531</v>
      </c>
      <c r="HT28" s="226">
        <v>65.739997863769531</v>
      </c>
      <c r="HU28" s="226">
        <v>65.739997863769531</v>
      </c>
      <c r="HV28" s="226">
        <v>65.739997863769531</v>
      </c>
      <c r="HW28" s="226"/>
      <c r="HX28" s="226"/>
      <c r="HY28" s="226"/>
      <c r="HZ28" s="226"/>
      <c r="IA28" s="226"/>
      <c r="IB28" s="226"/>
      <c r="IC28" s="226"/>
      <c r="ID28" s="9"/>
      <c r="IE28" s="9"/>
      <c r="IF28" s="9"/>
      <c r="IG28" s="9"/>
      <c r="IH28" s="9"/>
      <c r="II28" s="9">
        <f t="shared" si="19"/>
        <v>45.180000901222229</v>
      </c>
      <c r="IJ28" s="9">
        <f t="shared" si="20"/>
        <v>83.330001831054687</v>
      </c>
      <c r="IK28" s="9">
        <f t="shared" si="21"/>
        <v>68.071612942603323</v>
      </c>
      <c r="IL28" s="9">
        <f t="shared" si="22"/>
        <v>65.739997863769531</v>
      </c>
      <c r="IM28" s="9">
        <f t="shared" si="23"/>
        <v>52.591998291015628</v>
      </c>
      <c r="IN28" s="9">
        <f t="shared" si="24"/>
        <v>36.814398803710937</v>
      </c>
      <c r="IO28" s="9">
        <f t="shared" si="25"/>
        <v>25.770079162597654</v>
      </c>
      <c r="IP28" s="9">
        <f t="shared" si="26"/>
        <v>18.039055413818357</v>
      </c>
      <c r="IQ28" s="9"/>
      <c r="IR28" s="9">
        <f t="shared" si="35"/>
        <v>48.021429067890111</v>
      </c>
      <c r="IS28" s="9">
        <f t="shared" si="27"/>
        <v>-39.001901360980931</v>
      </c>
      <c r="IT28" s="9"/>
      <c r="IU28" s="9"/>
      <c r="IV28" s="9"/>
      <c r="IW28" s="9"/>
      <c r="IX28" s="9"/>
      <c r="IY28" s="9"/>
      <c r="IZ28" s="9"/>
      <c r="JA28" s="9"/>
      <c r="JB28" s="9"/>
      <c r="JC28" s="9"/>
      <c r="JD28" s="9"/>
      <c r="JE28" s="9"/>
      <c r="JF28" s="9"/>
      <c r="JG28" s="9"/>
      <c r="JH28" s="9"/>
      <c r="JI28" s="9"/>
      <c r="JJ28" s="9"/>
      <c r="JK28" s="9"/>
      <c r="JL28" s="9"/>
      <c r="JM28" s="9"/>
      <c r="JN28" s="9"/>
      <c r="JO28" s="9"/>
      <c r="JP28" s="9"/>
      <c r="JQ28" s="9"/>
      <c r="JR28" s="9"/>
      <c r="JS28" s="9"/>
      <c r="JT28" s="9"/>
      <c r="JU28" s="9"/>
      <c r="JV28" s="9"/>
      <c r="JW28" s="9">
        <f t="shared" si="2"/>
        <v>65.739997863769531</v>
      </c>
      <c r="JX28" s="9">
        <f t="shared" si="3"/>
        <v>78.330001831054688</v>
      </c>
      <c r="JY28" s="19">
        <f t="shared" si="4"/>
        <v>212</v>
      </c>
      <c r="JZ28" s="19">
        <f t="shared" si="5"/>
        <v>96</v>
      </c>
      <c r="KA28" s="19">
        <f t="shared" si="28"/>
        <v>1</v>
      </c>
      <c r="KB28" s="19">
        <f t="shared" si="32"/>
        <v>96</v>
      </c>
      <c r="KD28" s="9">
        <f t="shared" si="6"/>
        <v>83.330001831054687</v>
      </c>
      <c r="KE28" s="9">
        <f t="shared" si="7"/>
        <v>77.079307858306578</v>
      </c>
      <c r="KG28" s="9">
        <f t="shared" si="29"/>
        <v>-6.2506939727481097</v>
      </c>
      <c r="KH28" s="19">
        <f t="shared" si="30"/>
        <v>0.92498867352216163</v>
      </c>
      <c r="KI28" s="19">
        <f t="shared" si="31"/>
        <v>0.92498867352216163</v>
      </c>
    </row>
    <row r="29" spans="1:295">
      <c r="A29" s="222" t="s">
        <v>113</v>
      </c>
      <c r="B29" s="222" t="s">
        <v>114</v>
      </c>
      <c r="C29" s="224">
        <v>5.559999942779541</v>
      </c>
      <c r="D29" s="224">
        <v>5.559999942779541</v>
      </c>
      <c r="E29" s="224">
        <v>5.559999942779541</v>
      </c>
      <c r="F29" s="224">
        <v>5.559999942779541</v>
      </c>
      <c r="G29" s="224">
        <v>5.559999942779541</v>
      </c>
      <c r="H29" s="224">
        <v>5.559999942779541</v>
      </c>
      <c r="I29" s="224">
        <v>5.559999942779541</v>
      </c>
      <c r="J29" s="224">
        <v>5.559999942779541</v>
      </c>
      <c r="K29" s="224">
        <v>5.559999942779541</v>
      </c>
      <c r="L29" s="224">
        <v>5.559999942779541</v>
      </c>
      <c r="M29" s="224">
        <v>5.559999942779541</v>
      </c>
      <c r="N29" s="224">
        <v>5.559999942779541</v>
      </c>
      <c r="O29" s="224">
        <v>5.559999942779541</v>
      </c>
      <c r="P29" s="224">
        <v>5.559999942779541</v>
      </c>
      <c r="Q29" s="224">
        <v>5.559999942779541</v>
      </c>
      <c r="R29" s="224">
        <v>5.559999942779541</v>
      </c>
      <c r="S29" s="224">
        <v>5.559999942779541</v>
      </c>
      <c r="T29" s="224">
        <v>5.559999942779541</v>
      </c>
      <c r="U29" s="224">
        <v>5.559999942779541</v>
      </c>
      <c r="V29" s="224">
        <v>5.559999942779541</v>
      </c>
      <c r="W29" s="224">
        <v>5.559999942779541</v>
      </c>
      <c r="X29" s="224">
        <v>5.559999942779541</v>
      </c>
      <c r="Y29" s="224">
        <v>5.559999942779541</v>
      </c>
      <c r="Z29" s="224">
        <v>11.109999656677246</v>
      </c>
      <c r="AA29" s="224">
        <v>11.109999656677246</v>
      </c>
      <c r="AB29" s="224">
        <v>11.109999656677246</v>
      </c>
      <c r="AC29" s="224">
        <v>11.109999656677246</v>
      </c>
      <c r="AD29" s="224">
        <v>13.890000343322754</v>
      </c>
      <c r="AE29" s="224">
        <v>13.890000343322754</v>
      </c>
      <c r="AF29" s="224">
        <v>13.890000343322754</v>
      </c>
      <c r="AG29" s="224">
        <v>13.890000343322754</v>
      </c>
      <c r="AH29" s="224">
        <v>13.890000343322754</v>
      </c>
      <c r="AI29" s="224">
        <v>13.890000343322754</v>
      </c>
      <c r="AJ29" s="224">
        <v>13.890000343322754</v>
      </c>
      <c r="AK29" s="224">
        <v>13.890000343322754</v>
      </c>
      <c r="AL29" s="224">
        <v>13.890000343322754</v>
      </c>
      <c r="AM29" s="224">
        <v>13.890000343322754</v>
      </c>
      <c r="AN29" s="224">
        <v>13.890000343322754</v>
      </c>
      <c r="AO29" s="224">
        <v>13.890000343322754</v>
      </c>
      <c r="AP29" s="224">
        <v>13.890000343322754</v>
      </c>
      <c r="AQ29" s="224">
        <v>13.890000343322754</v>
      </c>
      <c r="AR29" s="224">
        <v>13.890000343322754</v>
      </c>
      <c r="AS29" s="224">
        <v>13.890000343322754</v>
      </c>
      <c r="AT29" s="224">
        <v>13.890000343322754</v>
      </c>
      <c r="AU29" s="224">
        <v>13.890000343322754</v>
      </c>
      <c r="AV29" s="224">
        <v>13.890000343322754</v>
      </c>
      <c r="AW29" s="224">
        <v>13.890000343322754</v>
      </c>
      <c r="AX29" s="224">
        <v>13.890000343322754</v>
      </c>
      <c r="AY29" s="224">
        <v>13.890000343322754</v>
      </c>
      <c r="AZ29" s="224">
        <v>13.890000343322754</v>
      </c>
      <c r="BA29" s="224">
        <v>13.890000343322754</v>
      </c>
      <c r="BB29" s="224">
        <v>13.890000343322754</v>
      </c>
      <c r="BC29" s="224">
        <v>13.890000343322754</v>
      </c>
      <c r="BD29" s="224">
        <v>13.890000343322754</v>
      </c>
      <c r="BE29" s="224">
        <v>13.890000343322754</v>
      </c>
      <c r="BF29" s="224">
        <v>13.890000343322754</v>
      </c>
      <c r="BG29" s="224">
        <v>13.890000343322754</v>
      </c>
      <c r="BH29" s="224">
        <v>13.890000343322754</v>
      </c>
      <c r="BI29" s="224">
        <v>13.890000343322754</v>
      </c>
      <c r="BJ29" s="224">
        <v>13.890000343322754</v>
      </c>
      <c r="BK29" s="224">
        <v>13.890000343322754</v>
      </c>
      <c r="BL29" s="224">
        <v>13.890000343322754</v>
      </c>
      <c r="BM29" s="224">
        <v>13.890000343322754</v>
      </c>
      <c r="BN29" s="224">
        <v>13.890000343322754</v>
      </c>
      <c r="BO29" s="224">
        <v>13.890000343322754</v>
      </c>
      <c r="BP29" s="224">
        <v>13.890000343322754</v>
      </c>
      <c r="BQ29" s="224">
        <v>13.890000343322754</v>
      </c>
      <c r="BR29" s="224">
        <v>13.890000343322754</v>
      </c>
      <c r="BS29" s="224">
        <v>13.890000343322754</v>
      </c>
      <c r="BT29" s="224">
        <v>13.890000343322754</v>
      </c>
      <c r="BU29" s="224">
        <v>13.890000343322754</v>
      </c>
      <c r="BV29" s="224">
        <v>13.890000343322754</v>
      </c>
      <c r="BW29" s="224">
        <v>13.890000343322754</v>
      </c>
      <c r="BX29" s="224">
        <v>13.890000343322754</v>
      </c>
      <c r="BY29" s="224">
        <v>13.890000343322754</v>
      </c>
      <c r="BZ29" s="224">
        <v>44.439998626708984</v>
      </c>
      <c r="CA29" s="224">
        <v>44.439998626708984</v>
      </c>
      <c r="CB29" s="224">
        <v>44.439998626708984</v>
      </c>
      <c r="CC29" s="224">
        <v>58.330001831054688</v>
      </c>
      <c r="CD29" s="224">
        <v>58.330001831054688</v>
      </c>
      <c r="CE29" s="224">
        <v>58.330001831054688</v>
      </c>
      <c r="CF29" s="224">
        <v>58.330001831054688</v>
      </c>
      <c r="CG29" s="224">
        <v>58.330001831054688</v>
      </c>
      <c r="CH29" s="224">
        <v>58.330001831054688</v>
      </c>
      <c r="CI29" s="224">
        <v>61.110000610351563</v>
      </c>
      <c r="CJ29" s="224">
        <v>61.110000610351563</v>
      </c>
      <c r="CK29" s="224">
        <v>61.110000610351563</v>
      </c>
      <c r="CL29" s="224">
        <v>61.110000610351563</v>
      </c>
      <c r="CM29" s="224">
        <v>61.110000610351563</v>
      </c>
      <c r="CN29" s="224">
        <v>61.110000610351563</v>
      </c>
      <c r="CO29" s="224">
        <v>61.110000610351563</v>
      </c>
      <c r="CP29" s="224">
        <v>61.110000610351563</v>
      </c>
      <c r="CQ29" s="224">
        <v>86.110000610351563</v>
      </c>
      <c r="CR29" s="224">
        <v>86.110000610351563</v>
      </c>
      <c r="CS29" s="224">
        <v>86.110000610351563</v>
      </c>
      <c r="CT29" s="224">
        <v>86.110000610351563</v>
      </c>
      <c r="CU29" s="224">
        <v>86.110000610351563</v>
      </c>
      <c r="CV29" s="224">
        <v>86.110000610351563</v>
      </c>
      <c r="CW29" s="224">
        <v>86.110000610351563</v>
      </c>
      <c r="CX29" s="224">
        <v>86.110000610351563</v>
      </c>
      <c r="CY29" s="224">
        <v>86.110000610351563</v>
      </c>
      <c r="CZ29" s="224">
        <v>86.110000610351563</v>
      </c>
      <c r="DA29" s="224">
        <v>86.110000610351563</v>
      </c>
      <c r="DB29" s="224">
        <v>86.110000610351563</v>
      </c>
      <c r="DC29" s="224">
        <v>86.110000610351563</v>
      </c>
      <c r="DD29" s="224">
        <v>86.110000610351563</v>
      </c>
      <c r="DE29" s="224">
        <v>86.110000610351563</v>
      </c>
      <c r="DF29" s="224">
        <v>86.110000610351563</v>
      </c>
      <c r="DG29" s="224">
        <v>86.110000610351563</v>
      </c>
      <c r="DH29" s="224">
        <v>86.110000610351563</v>
      </c>
      <c r="DI29" s="224">
        <v>86.110000610351563</v>
      </c>
      <c r="DJ29" s="224">
        <v>86.110000610351563</v>
      </c>
      <c r="DK29" s="224">
        <v>86.110000610351563</v>
      </c>
      <c r="DL29" s="224">
        <v>86.110000610351563</v>
      </c>
      <c r="DM29" s="224">
        <v>86.110000610351563</v>
      </c>
      <c r="DN29" s="224">
        <v>86.110000610351563</v>
      </c>
      <c r="DO29" s="224">
        <v>86.110000610351563</v>
      </c>
      <c r="DP29" s="224">
        <v>86.110000610351563</v>
      </c>
      <c r="DQ29" s="224">
        <v>86.110000610351563</v>
      </c>
      <c r="DR29" s="224">
        <v>86.110000610351563</v>
      </c>
      <c r="DS29" s="224">
        <v>86.110000610351563</v>
      </c>
      <c r="DT29" s="224">
        <v>86.110000610351563</v>
      </c>
      <c r="DU29" s="224">
        <v>86.110000610351563</v>
      </c>
      <c r="DV29" s="224">
        <v>86.110000610351563</v>
      </c>
      <c r="DW29" s="224">
        <v>86.110000610351563</v>
      </c>
      <c r="DX29" s="224">
        <v>86.110000610351563</v>
      </c>
      <c r="DY29" s="224">
        <v>86.110000610351563</v>
      </c>
      <c r="DZ29" s="224">
        <v>86.110000610351563</v>
      </c>
      <c r="EA29" s="224">
        <v>80.55999755859375</v>
      </c>
      <c r="EB29" s="224">
        <v>80.55999755859375</v>
      </c>
      <c r="EC29" s="224">
        <v>80.55999755859375</v>
      </c>
      <c r="ED29" s="224">
        <v>78.699996948242188</v>
      </c>
      <c r="EE29" s="224">
        <v>78.699996948242188</v>
      </c>
      <c r="EF29" s="224">
        <v>78.699996948242188</v>
      </c>
      <c r="EG29" s="224">
        <v>78.699996948242188</v>
      </c>
      <c r="EH29" s="224">
        <v>78.699996948242188</v>
      </c>
      <c r="EI29" s="224">
        <v>78.699996948242188</v>
      </c>
      <c r="EJ29" s="224">
        <v>78.699996948242188</v>
      </c>
      <c r="EK29" s="224">
        <v>78.699996948242188</v>
      </c>
      <c r="EL29" s="224">
        <v>78.699996948242188</v>
      </c>
      <c r="EM29" s="224">
        <v>66.669998168945313</v>
      </c>
      <c r="EN29" s="224">
        <v>66.669998168945313</v>
      </c>
      <c r="EO29" s="224">
        <v>61.110000610351563</v>
      </c>
      <c r="EP29" s="224">
        <v>61.110000610351563</v>
      </c>
      <c r="EQ29" s="224">
        <v>61.110000610351563</v>
      </c>
      <c r="ER29" s="224">
        <v>61.110000610351563</v>
      </c>
      <c r="ES29" s="224">
        <v>61.110000610351563</v>
      </c>
      <c r="ET29" s="224">
        <v>61.110000610351563</v>
      </c>
      <c r="EU29" s="224">
        <v>61.110000610351563</v>
      </c>
      <c r="EV29" s="224">
        <v>61.110000610351563</v>
      </c>
      <c r="EW29" s="224">
        <v>61.110000610351563</v>
      </c>
      <c r="EX29" s="224">
        <v>61.110000610351563</v>
      </c>
      <c r="EY29" s="224">
        <v>61.110000610351563</v>
      </c>
      <c r="EZ29" s="224">
        <v>57.409999847412109</v>
      </c>
      <c r="FA29" s="224">
        <v>57.409999847412109</v>
      </c>
      <c r="FB29" s="224">
        <v>57.409999847412109</v>
      </c>
      <c r="FC29" s="224">
        <v>57.409999847412109</v>
      </c>
      <c r="FD29" s="224">
        <v>57.409999847412109</v>
      </c>
      <c r="FE29" s="224">
        <v>57.409999847412109</v>
      </c>
      <c r="FF29" s="224">
        <v>57.409999847412109</v>
      </c>
      <c r="FG29" s="224">
        <v>57.409999847412109</v>
      </c>
      <c r="FH29" s="224">
        <v>57.409999847412109</v>
      </c>
      <c r="FI29" s="224">
        <v>57.409999847412109</v>
      </c>
      <c r="FJ29" s="224">
        <v>57.409999847412109</v>
      </c>
      <c r="FK29" s="224">
        <v>77.779998779296875</v>
      </c>
      <c r="FL29" s="224">
        <v>77.779998779296875</v>
      </c>
      <c r="FM29" s="224">
        <v>77.779998779296875</v>
      </c>
      <c r="FN29" s="224">
        <v>57.409999847412109</v>
      </c>
      <c r="FO29" s="224">
        <v>57.409999847412109</v>
      </c>
      <c r="FP29" s="224">
        <v>57.409999847412109</v>
      </c>
      <c r="FQ29" s="224">
        <v>57.409999847412109</v>
      </c>
      <c r="FR29" s="224">
        <v>57.409999847412109</v>
      </c>
      <c r="FS29" s="224">
        <v>57.409999847412109</v>
      </c>
      <c r="FT29" s="224">
        <v>57.409999847412109</v>
      </c>
      <c r="FU29" s="224">
        <v>57.409999847412109</v>
      </c>
      <c r="FV29" s="224">
        <v>57.409999847412109</v>
      </c>
      <c r="FW29" s="224">
        <v>57.409999847412109</v>
      </c>
      <c r="FX29" s="224">
        <v>57.409999847412109</v>
      </c>
      <c r="FY29" s="224">
        <v>57.409999847412109</v>
      </c>
      <c r="FZ29" s="224">
        <v>57.409999847412109</v>
      </c>
      <c r="GA29" s="224">
        <v>57.409999847412109</v>
      </c>
      <c r="GB29" s="224">
        <v>57.409999847412109</v>
      </c>
      <c r="GC29" s="224">
        <v>57.409999847412109</v>
      </c>
      <c r="GD29" s="224">
        <v>57.409999847412109</v>
      </c>
      <c r="GE29" s="224">
        <v>57.409999847412109</v>
      </c>
      <c r="GF29" s="224">
        <v>57.409999847412109</v>
      </c>
      <c r="GG29" s="224">
        <v>57.409999847412109</v>
      </c>
      <c r="GH29" s="224">
        <v>57.409999847412109</v>
      </c>
      <c r="GI29" s="224">
        <v>57.409999847412109</v>
      </c>
      <c r="GJ29" s="224">
        <v>57.409999847412109</v>
      </c>
      <c r="GK29" s="224">
        <v>57.409999847412109</v>
      </c>
      <c r="GL29" s="224">
        <v>57.409999847412109</v>
      </c>
      <c r="GM29" s="224">
        <v>57.409999847412109</v>
      </c>
      <c r="GN29" s="224">
        <v>57.409999847412109</v>
      </c>
      <c r="GO29" s="224">
        <v>57.409999847412109</v>
      </c>
      <c r="GP29" s="224">
        <v>57.409999847412109</v>
      </c>
      <c r="GQ29" s="224">
        <v>57.409999847412109</v>
      </c>
      <c r="GR29" s="224">
        <v>57.409999847412109</v>
      </c>
      <c r="GS29" s="224">
        <v>57.409999847412109</v>
      </c>
      <c r="GT29" s="224">
        <v>57.409999847412109</v>
      </c>
      <c r="GU29" s="224">
        <v>57.409999847412109</v>
      </c>
      <c r="GV29" s="224">
        <v>57.409999847412109</v>
      </c>
      <c r="GW29" s="224">
        <v>57.409999847412109</v>
      </c>
      <c r="GX29" s="224">
        <v>57.409999847412109</v>
      </c>
      <c r="GY29" s="224">
        <v>57.409999847412109</v>
      </c>
      <c r="GZ29" s="224">
        <v>57.409999847412109</v>
      </c>
      <c r="HA29" s="224">
        <v>57.409999847412109</v>
      </c>
      <c r="HB29" s="224">
        <v>54.169998168945313</v>
      </c>
      <c r="HC29" s="224">
        <v>54.169998168945313</v>
      </c>
      <c r="HD29" s="224">
        <v>54.169998168945313</v>
      </c>
      <c r="HE29" s="224">
        <v>54.169998168945313</v>
      </c>
      <c r="HF29" s="9">
        <f t="shared" si="36"/>
        <v>54.169998168945313</v>
      </c>
      <c r="HG29" s="9">
        <f t="shared" si="37"/>
        <v>64.349998474121094</v>
      </c>
      <c r="HH29" s="9">
        <f t="shared" si="38"/>
        <v>64.349998474121094</v>
      </c>
      <c r="HI29" s="9">
        <f t="shared" si="39"/>
        <v>64.349998474121094</v>
      </c>
      <c r="HJ29" s="9">
        <f t="shared" si="40"/>
        <v>64.349998474121094</v>
      </c>
      <c r="HK29" s="9">
        <f t="shared" si="41"/>
        <v>64.349998474121094</v>
      </c>
      <c r="HL29" s="9">
        <f t="shared" si="42"/>
        <v>64.349998474121094</v>
      </c>
      <c r="HM29" s="9">
        <f t="shared" si="43"/>
        <v>64.349998474121094</v>
      </c>
      <c r="HN29" s="9">
        <f t="shared" si="44"/>
        <v>64.349998474121094</v>
      </c>
      <c r="HO29" s="9">
        <f t="shared" si="45"/>
        <v>64.349998474121094</v>
      </c>
      <c r="HP29" s="9">
        <f t="shared" si="46"/>
        <v>64.349998474121094</v>
      </c>
      <c r="HQ29" s="180"/>
      <c r="HR29" s="226">
        <v>54.169998168945313</v>
      </c>
      <c r="HS29" s="226">
        <v>54.169998168945313</v>
      </c>
      <c r="HT29" s="226">
        <v>64.349998474121094</v>
      </c>
      <c r="HU29" s="226">
        <v>64.349998474121094</v>
      </c>
      <c r="HV29" s="226">
        <v>64.349998474121094</v>
      </c>
      <c r="HW29" s="226">
        <v>64.349998474121094</v>
      </c>
      <c r="HX29" s="226"/>
      <c r="HY29" s="226"/>
      <c r="HZ29" s="226"/>
      <c r="IA29" s="226"/>
      <c r="IB29" s="226"/>
      <c r="IC29" s="226"/>
      <c r="ID29" s="9"/>
      <c r="IE29" s="9"/>
      <c r="IF29" s="9"/>
      <c r="IG29" s="9"/>
      <c r="IH29" s="9"/>
      <c r="II29" s="9">
        <f t="shared" si="19"/>
        <v>43.457894836601461</v>
      </c>
      <c r="IJ29" s="9">
        <f t="shared" si="20"/>
        <v>59.570333099365236</v>
      </c>
      <c r="IK29" s="9">
        <f t="shared" si="21"/>
        <v>57.11128985497259</v>
      </c>
      <c r="IL29" s="9">
        <f t="shared" si="22"/>
        <v>64.349998474121094</v>
      </c>
      <c r="IM29" s="9">
        <f t="shared" si="23"/>
        <v>51.479998779296878</v>
      </c>
      <c r="IN29" s="9">
        <f t="shared" si="24"/>
        <v>36.035999145507809</v>
      </c>
      <c r="IO29" s="9">
        <f t="shared" si="25"/>
        <v>25.225199401855466</v>
      </c>
      <c r="IP29" s="9">
        <f t="shared" si="26"/>
        <v>17.657639581298824</v>
      </c>
      <c r="IQ29" s="9"/>
      <c r="IR29" s="9">
        <f t="shared" si="35"/>
        <v>44.059994376618768</v>
      </c>
      <c r="IS29" s="9">
        <f t="shared" si="27"/>
        <v>-35.231174585969356</v>
      </c>
      <c r="IT29" s="9"/>
      <c r="IU29" s="9"/>
      <c r="IV29" s="9"/>
      <c r="IW29" s="9"/>
      <c r="IX29" s="9"/>
      <c r="IY29" s="9"/>
      <c r="IZ29" s="9"/>
      <c r="JA29" s="9"/>
      <c r="JB29" s="9"/>
      <c r="JC29" s="9"/>
      <c r="JD29" s="9"/>
      <c r="JE29" s="9"/>
      <c r="JF29" s="9"/>
      <c r="JG29" s="9"/>
      <c r="JH29" s="9"/>
      <c r="JI29" s="9"/>
      <c r="JJ29" s="9"/>
      <c r="JK29" s="9"/>
      <c r="JL29" s="9"/>
      <c r="JM29" s="9"/>
      <c r="JN29" s="9"/>
      <c r="JO29" s="9"/>
      <c r="JP29" s="9"/>
      <c r="JQ29" s="9"/>
      <c r="JR29" s="9"/>
      <c r="JS29" s="9"/>
      <c r="JT29" s="9"/>
      <c r="JU29" s="9"/>
      <c r="JV29" s="9"/>
      <c r="JW29" s="9">
        <f t="shared" si="2"/>
        <v>59.259998321533203</v>
      </c>
      <c r="JX29" s="9">
        <f t="shared" si="3"/>
        <v>81.110000610351563</v>
      </c>
      <c r="JY29" s="19">
        <f t="shared" si="4"/>
        <v>226</v>
      </c>
      <c r="JZ29" s="19">
        <f t="shared" si="5"/>
        <v>36</v>
      </c>
      <c r="KA29" s="19">
        <f t="shared" si="28"/>
        <v>1</v>
      </c>
      <c r="KB29" s="19">
        <f t="shared" si="32"/>
        <v>36</v>
      </c>
      <c r="KD29" s="9">
        <f t="shared" si="6"/>
        <v>85.276667277018234</v>
      </c>
      <c r="KE29" s="9">
        <f t="shared" si="7"/>
        <v>63.701979571049755</v>
      </c>
      <c r="KG29" s="9">
        <f t="shared" si="29"/>
        <v>-21.574687705968479</v>
      </c>
      <c r="KH29" s="19">
        <f t="shared" si="30"/>
        <v>0.74700362484987981</v>
      </c>
      <c r="KI29" s="19">
        <f t="shared" si="31"/>
        <v>0.74700362484987981</v>
      </c>
    </row>
    <row r="30" spans="1:295">
      <c r="A30" s="222" t="s">
        <v>139</v>
      </c>
      <c r="B30" s="222" t="s">
        <v>140</v>
      </c>
      <c r="C30" s="224">
        <v>0</v>
      </c>
      <c r="D30" s="224">
        <v>0</v>
      </c>
      <c r="E30" s="224">
        <v>0</v>
      </c>
      <c r="F30" s="224">
        <v>0</v>
      </c>
      <c r="G30" s="224">
        <v>0</v>
      </c>
      <c r="H30" s="224">
        <v>0</v>
      </c>
      <c r="I30" s="224">
        <v>0</v>
      </c>
      <c r="J30" s="224">
        <v>0</v>
      </c>
      <c r="K30" s="224">
        <v>0</v>
      </c>
      <c r="L30" s="224">
        <v>0</v>
      </c>
      <c r="M30" s="224">
        <v>0</v>
      </c>
      <c r="N30" s="224">
        <v>0</v>
      </c>
      <c r="O30" s="224">
        <v>0</v>
      </c>
      <c r="P30" s="224">
        <v>0</v>
      </c>
      <c r="Q30" s="224">
        <v>0</v>
      </c>
      <c r="R30" s="224">
        <v>0</v>
      </c>
      <c r="S30" s="224">
        <v>0</v>
      </c>
      <c r="T30" s="224">
        <v>0</v>
      </c>
      <c r="U30" s="224">
        <v>0</v>
      </c>
      <c r="V30" s="224">
        <v>0</v>
      </c>
      <c r="W30" s="224">
        <v>0</v>
      </c>
      <c r="X30" s="224">
        <v>0</v>
      </c>
      <c r="Y30" s="224">
        <v>0</v>
      </c>
      <c r="Z30" s="224">
        <v>0</v>
      </c>
      <c r="AA30" s="224">
        <v>0</v>
      </c>
      <c r="AB30" s="224">
        <v>0</v>
      </c>
      <c r="AC30" s="224">
        <v>0</v>
      </c>
      <c r="AD30" s="224">
        <v>0</v>
      </c>
      <c r="AE30" s="224">
        <v>0</v>
      </c>
      <c r="AF30" s="224">
        <v>0</v>
      </c>
      <c r="AG30" s="224">
        <v>0</v>
      </c>
      <c r="AH30" s="224">
        <v>0</v>
      </c>
      <c r="AI30" s="224">
        <v>0</v>
      </c>
      <c r="AJ30" s="224">
        <v>0</v>
      </c>
      <c r="AK30" s="224">
        <v>0</v>
      </c>
      <c r="AL30" s="224">
        <v>0</v>
      </c>
      <c r="AM30" s="224">
        <v>0</v>
      </c>
      <c r="AN30" s="224">
        <v>0</v>
      </c>
      <c r="AO30" s="224">
        <v>0</v>
      </c>
      <c r="AP30" s="224">
        <v>0</v>
      </c>
      <c r="AQ30" s="224">
        <v>0</v>
      </c>
      <c r="AR30" s="224">
        <v>0</v>
      </c>
      <c r="AS30" s="224">
        <v>0</v>
      </c>
      <c r="AT30" s="224">
        <v>0</v>
      </c>
      <c r="AU30" s="224">
        <v>0</v>
      </c>
      <c r="AV30" s="224">
        <v>0</v>
      </c>
      <c r="AW30" s="224">
        <v>0</v>
      </c>
      <c r="AX30" s="224">
        <v>0</v>
      </c>
      <c r="AY30" s="224">
        <v>0</v>
      </c>
      <c r="AZ30" s="224">
        <v>0</v>
      </c>
      <c r="BA30" s="224">
        <v>0</v>
      </c>
      <c r="BB30" s="224">
        <v>0</v>
      </c>
      <c r="BC30" s="224">
        <v>0</v>
      </c>
      <c r="BD30" s="224">
        <v>0</v>
      </c>
      <c r="BE30" s="224">
        <v>0</v>
      </c>
      <c r="BF30" s="224">
        <v>0</v>
      </c>
      <c r="BG30" s="224">
        <v>0</v>
      </c>
      <c r="BH30" s="224">
        <v>0</v>
      </c>
      <c r="BI30" s="224">
        <v>0</v>
      </c>
      <c r="BJ30" s="224">
        <v>0</v>
      </c>
      <c r="BK30" s="224">
        <v>0</v>
      </c>
      <c r="BL30" s="224">
        <v>0</v>
      </c>
      <c r="BM30" s="224">
        <v>0</v>
      </c>
      <c r="BN30" s="224">
        <v>0</v>
      </c>
      <c r="BO30" s="224">
        <v>0</v>
      </c>
      <c r="BP30" s="224">
        <v>0</v>
      </c>
      <c r="BQ30" s="224">
        <v>0</v>
      </c>
      <c r="BR30" s="224">
        <v>0</v>
      </c>
      <c r="BS30" s="224">
        <v>0</v>
      </c>
      <c r="BT30" s="224">
        <v>0</v>
      </c>
      <c r="BU30" s="224">
        <v>0</v>
      </c>
      <c r="BV30" s="224">
        <v>0</v>
      </c>
      <c r="BW30" s="224">
        <v>0</v>
      </c>
      <c r="BX30" s="224">
        <v>11.109999656677246</v>
      </c>
      <c r="BY30" s="224">
        <v>11.109999656677246</v>
      </c>
      <c r="BZ30" s="224">
        <v>11.109999656677246</v>
      </c>
      <c r="CA30" s="224">
        <v>11.109999656677246</v>
      </c>
      <c r="CB30" s="224">
        <v>11.109999656677246</v>
      </c>
      <c r="CC30" s="224">
        <v>11.109999656677246</v>
      </c>
      <c r="CD30" s="224">
        <v>11.109999656677246</v>
      </c>
      <c r="CE30" s="224">
        <v>11.109999656677246</v>
      </c>
      <c r="CF30" s="224">
        <v>11.109999656677246</v>
      </c>
      <c r="CG30" s="224">
        <v>11.109999656677246</v>
      </c>
      <c r="CH30" s="224">
        <v>11.109999656677246</v>
      </c>
      <c r="CI30" s="224">
        <v>11.109999656677246</v>
      </c>
      <c r="CJ30" s="224">
        <v>68.519996643066406</v>
      </c>
      <c r="CK30" s="224">
        <v>68.519996643066406</v>
      </c>
      <c r="CL30" s="224">
        <v>68.519996643066406</v>
      </c>
      <c r="CM30" s="224">
        <v>68.519996643066406</v>
      </c>
      <c r="CN30" s="224">
        <v>68.519996643066406</v>
      </c>
      <c r="CO30" s="224">
        <v>68.519996643066406</v>
      </c>
      <c r="CP30" s="224">
        <v>68.519996643066406</v>
      </c>
      <c r="CQ30" s="224">
        <v>68.519996643066406</v>
      </c>
      <c r="CR30" s="224">
        <v>68.519996643066406</v>
      </c>
      <c r="CS30" s="224">
        <v>68.519996643066406</v>
      </c>
      <c r="CT30" s="224">
        <v>68.519996643066406</v>
      </c>
      <c r="CU30" s="224">
        <v>68.519996643066406</v>
      </c>
      <c r="CV30" s="224">
        <v>68.519996643066406</v>
      </c>
      <c r="CW30" s="224">
        <v>68.519996643066406</v>
      </c>
      <c r="CX30" s="224">
        <v>68.519996643066406</v>
      </c>
      <c r="CY30" s="224">
        <v>68.519996643066406</v>
      </c>
      <c r="CZ30" s="224">
        <v>68.519996643066406</v>
      </c>
      <c r="DA30" s="224">
        <v>68.519996643066406</v>
      </c>
      <c r="DB30" s="224">
        <v>68.519996643066406</v>
      </c>
      <c r="DC30" s="224">
        <v>68.519996643066406</v>
      </c>
      <c r="DD30" s="224">
        <v>68.519996643066406</v>
      </c>
      <c r="DE30" s="224">
        <v>68.519996643066406</v>
      </c>
      <c r="DF30" s="224">
        <v>68.519996643066406</v>
      </c>
      <c r="DG30" s="224">
        <v>68.519996643066406</v>
      </c>
      <c r="DH30" s="224">
        <v>68.519996643066406</v>
      </c>
      <c r="DI30" s="224">
        <v>68.519996643066406</v>
      </c>
      <c r="DJ30" s="224">
        <v>68.519996643066406</v>
      </c>
      <c r="DK30" s="224">
        <v>68.519996643066406</v>
      </c>
      <c r="DL30" s="224">
        <v>68.519996643066406</v>
      </c>
      <c r="DM30" s="224">
        <v>68.519996643066406</v>
      </c>
      <c r="DN30" s="224">
        <v>68.519996643066406</v>
      </c>
      <c r="DO30" s="224">
        <v>68.519996643066406</v>
      </c>
      <c r="DP30" s="224">
        <v>68.519996643066406</v>
      </c>
      <c r="DQ30" s="224">
        <v>68.519996643066406</v>
      </c>
      <c r="DR30" s="224">
        <v>68.519996643066406</v>
      </c>
      <c r="DS30" s="224">
        <v>68.519996643066406</v>
      </c>
      <c r="DT30" s="224">
        <v>68.519996643066406</v>
      </c>
      <c r="DU30" s="224">
        <v>68.519996643066406</v>
      </c>
      <c r="DV30" s="224">
        <v>68.519996643066406</v>
      </c>
      <c r="DW30" s="224">
        <v>68.519996643066406</v>
      </c>
      <c r="DX30" s="224">
        <v>68.519996643066406</v>
      </c>
      <c r="DY30" s="224">
        <v>68.519996643066406</v>
      </c>
      <c r="DZ30" s="224">
        <v>68.519996643066406</v>
      </c>
      <c r="EA30" s="224">
        <v>75.930000305175781</v>
      </c>
      <c r="EB30" s="224">
        <v>75.930000305175781</v>
      </c>
      <c r="EC30" s="224">
        <v>75.930000305175781</v>
      </c>
      <c r="ED30" s="224">
        <v>75.930000305175781</v>
      </c>
      <c r="EE30" s="224">
        <v>75.930000305175781</v>
      </c>
      <c r="EF30" s="224">
        <v>75.930000305175781</v>
      </c>
      <c r="EG30" s="224">
        <v>75.930000305175781</v>
      </c>
      <c r="EH30" s="224">
        <v>75.930000305175781</v>
      </c>
      <c r="EI30" s="224">
        <v>75.930000305175781</v>
      </c>
      <c r="EJ30" s="224">
        <v>75.930000305175781</v>
      </c>
      <c r="EK30" s="224">
        <v>75.930000305175781</v>
      </c>
      <c r="EL30" s="224">
        <v>75.930000305175781</v>
      </c>
      <c r="EM30" s="224">
        <v>75.930000305175781</v>
      </c>
      <c r="EN30" s="224">
        <v>75.930000305175781</v>
      </c>
      <c r="EO30" s="224">
        <v>75.930000305175781</v>
      </c>
      <c r="EP30" s="224">
        <v>75.930000305175781</v>
      </c>
      <c r="EQ30" s="224">
        <v>75.930000305175781</v>
      </c>
      <c r="ER30" s="224">
        <v>75.930000305175781</v>
      </c>
      <c r="ES30" s="224">
        <v>75.930000305175781</v>
      </c>
      <c r="ET30" s="224">
        <v>75.930000305175781</v>
      </c>
      <c r="EU30" s="224">
        <v>75.930000305175781</v>
      </c>
      <c r="EV30" s="224">
        <v>75.930000305175781</v>
      </c>
      <c r="EW30" s="224">
        <v>75.930000305175781</v>
      </c>
      <c r="EX30" s="224">
        <v>75.930000305175781</v>
      </c>
      <c r="EY30" s="224">
        <v>75.930000305175781</v>
      </c>
      <c r="EZ30" s="224">
        <v>75.930000305175781</v>
      </c>
      <c r="FA30" s="224">
        <v>75.930000305175781</v>
      </c>
      <c r="FB30" s="224">
        <v>75.930000305175781</v>
      </c>
      <c r="FC30" s="224">
        <v>75.930000305175781</v>
      </c>
      <c r="FD30" s="224">
        <v>75.930000305175781</v>
      </c>
      <c r="FE30" s="224">
        <v>75.930000305175781</v>
      </c>
      <c r="FF30" s="224">
        <v>75.930000305175781</v>
      </c>
      <c r="FG30" s="224">
        <v>75.930000305175781</v>
      </c>
      <c r="FH30" s="224">
        <v>75.930000305175781</v>
      </c>
      <c r="FI30" s="224">
        <v>64.80999755859375</v>
      </c>
      <c r="FJ30" s="224">
        <v>64.80999755859375</v>
      </c>
      <c r="FK30" s="224">
        <v>64.80999755859375</v>
      </c>
      <c r="FL30" s="224">
        <v>64.80999755859375</v>
      </c>
      <c r="FM30" s="224">
        <v>64.80999755859375</v>
      </c>
      <c r="FN30" s="224">
        <v>64.80999755859375</v>
      </c>
      <c r="FO30" s="224">
        <v>64.80999755859375</v>
      </c>
      <c r="FP30" s="224">
        <v>64.80999755859375</v>
      </c>
      <c r="FQ30" s="224">
        <v>64.80999755859375</v>
      </c>
      <c r="FR30" s="224">
        <v>64.80999755859375</v>
      </c>
      <c r="FS30" s="224">
        <v>64.80999755859375</v>
      </c>
      <c r="FT30" s="224">
        <v>64.80999755859375</v>
      </c>
      <c r="FU30" s="224">
        <v>64.80999755859375</v>
      </c>
      <c r="FV30" s="224">
        <v>64.80999755859375</v>
      </c>
      <c r="FW30" s="224">
        <v>64.80999755859375</v>
      </c>
      <c r="FX30" s="224">
        <v>64.80999755859375</v>
      </c>
      <c r="FY30" s="224">
        <v>64.80999755859375</v>
      </c>
      <c r="FZ30" s="224">
        <v>64.80999755859375</v>
      </c>
      <c r="GA30" s="224">
        <v>64.80999755859375</v>
      </c>
      <c r="GB30" s="224">
        <v>64.80999755859375</v>
      </c>
      <c r="GC30" s="224">
        <v>64.80999755859375</v>
      </c>
      <c r="GD30" s="224">
        <v>64.80999755859375</v>
      </c>
      <c r="GE30" s="224">
        <v>64.80999755859375</v>
      </c>
      <c r="GF30" s="224">
        <v>64.80999755859375</v>
      </c>
      <c r="GG30" s="224">
        <v>64.80999755859375</v>
      </c>
      <c r="GH30" s="224">
        <v>64.80999755859375</v>
      </c>
      <c r="GI30" s="224">
        <v>64.80999755859375</v>
      </c>
      <c r="GJ30" s="224">
        <v>64.80999755859375</v>
      </c>
      <c r="GK30" s="224">
        <v>64.80999755859375</v>
      </c>
      <c r="GL30" s="224">
        <v>64.80999755859375</v>
      </c>
      <c r="GM30" s="224">
        <v>64.80999755859375</v>
      </c>
      <c r="GN30" s="224">
        <v>64.80999755859375</v>
      </c>
      <c r="GO30" s="224">
        <v>64.80999755859375</v>
      </c>
      <c r="GP30" s="224">
        <v>53.700000762939453</v>
      </c>
      <c r="GQ30" s="224">
        <v>53.700000762939453</v>
      </c>
      <c r="GR30" s="224">
        <v>53.700000762939453</v>
      </c>
      <c r="GS30" s="224">
        <v>53.700000762939453</v>
      </c>
      <c r="GT30" s="224">
        <v>53.700000762939453</v>
      </c>
      <c r="GU30" s="224">
        <v>53.700000762939453</v>
      </c>
      <c r="GV30" s="224">
        <v>53.700000762939453</v>
      </c>
      <c r="GW30" s="224">
        <v>53.700000762939453</v>
      </c>
      <c r="GX30" s="224">
        <v>53.700000762939453</v>
      </c>
      <c r="GY30" s="224">
        <v>53.700000762939453</v>
      </c>
      <c r="GZ30" s="224">
        <v>54.630001068115234</v>
      </c>
      <c r="HA30" s="224">
        <v>54.630001068115234</v>
      </c>
      <c r="HB30" s="224">
        <v>54.630001068115234</v>
      </c>
      <c r="HC30" s="224">
        <v>54.630001068115234</v>
      </c>
      <c r="HD30" s="224">
        <v>54.630001068115234</v>
      </c>
      <c r="HE30" s="224">
        <v>54.630001068115234</v>
      </c>
      <c r="HF30" s="9">
        <f t="shared" si="36"/>
        <v>54.630001068115234</v>
      </c>
      <c r="HG30" s="9">
        <f t="shared" si="37"/>
        <v>54.630001068115234</v>
      </c>
      <c r="HH30" s="9">
        <f t="shared" si="38"/>
        <v>54.630001068115234</v>
      </c>
      <c r="HI30" s="9">
        <f t="shared" si="39"/>
        <v>54.630001068115234</v>
      </c>
      <c r="HJ30" s="9">
        <f t="shared" si="40"/>
        <v>54.630001068115234</v>
      </c>
      <c r="HK30" s="9">
        <f t="shared" si="41"/>
        <v>54.630001068115234</v>
      </c>
      <c r="HL30" s="9">
        <f t="shared" si="42"/>
        <v>54.630001068115234</v>
      </c>
      <c r="HM30" s="9">
        <f t="shared" si="43"/>
        <v>54.630001068115234</v>
      </c>
      <c r="HN30" s="9">
        <f t="shared" si="44"/>
        <v>54.630001068115234</v>
      </c>
      <c r="HO30" s="9">
        <f t="shared" si="45"/>
        <v>54.630001068115234</v>
      </c>
      <c r="HP30" s="9">
        <f t="shared" si="46"/>
        <v>54.630001068115234</v>
      </c>
      <c r="HQ30" s="180"/>
      <c r="HR30" s="226">
        <v>54.630001068115234</v>
      </c>
      <c r="HS30" s="226">
        <v>54.630001068115234</v>
      </c>
      <c r="HT30" s="226">
        <v>54.630001068115234</v>
      </c>
      <c r="HU30" s="226">
        <v>54.630001068115234</v>
      </c>
      <c r="HV30" s="226">
        <v>54.630001068115234</v>
      </c>
      <c r="HW30" s="226">
        <v>54.630001068115234</v>
      </c>
      <c r="HX30" s="226"/>
      <c r="HY30" s="226"/>
      <c r="HZ30" s="226"/>
      <c r="IA30" s="226"/>
      <c r="IB30" s="226"/>
      <c r="IC30" s="226"/>
      <c r="ID30" s="9"/>
      <c r="IE30" s="9"/>
      <c r="IF30" s="9"/>
      <c r="IG30" s="9"/>
      <c r="IH30" s="9"/>
      <c r="II30" s="9">
        <f t="shared" si="19"/>
        <v>32.249999071422373</v>
      </c>
      <c r="IJ30" s="9">
        <f t="shared" si="20"/>
        <v>68.516665140787765</v>
      </c>
      <c r="IK30" s="9">
        <f t="shared" si="21"/>
        <v>58.599031756001132</v>
      </c>
      <c r="IL30" s="9">
        <f t="shared" si="22"/>
        <v>54.630001068115234</v>
      </c>
      <c r="IM30" s="9">
        <f t="shared" si="23"/>
        <v>43.704000854492193</v>
      </c>
      <c r="IN30" s="9">
        <f t="shared" si="24"/>
        <v>30.592800598144532</v>
      </c>
      <c r="IO30" s="9">
        <f t="shared" si="25"/>
        <v>21.41496041870117</v>
      </c>
      <c r="IP30" s="9">
        <f t="shared" si="26"/>
        <v>14.990472293090818</v>
      </c>
      <c r="IQ30" s="9"/>
      <c r="IR30" s="9">
        <f t="shared" si="35"/>
        <v>37.808160623870393</v>
      </c>
      <c r="IS30" s="9">
        <f t="shared" si="27"/>
        <v>-30.312924477324984</v>
      </c>
      <c r="IT30" s="9"/>
      <c r="IU30" s="9"/>
      <c r="IV30" s="9"/>
      <c r="IW30" s="9"/>
      <c r="IX30" s="9"/>
      <c r="IY30" s="9"/>
      <c r="IZ30" s="9"/>
      <c r="JA30" s="9"/>
      <c r="JB30" s="9"/>
      <c r="JC30" s="9"/>
      <c r="JD30" s="9"/>
      <c r="JE30" s="9"/>
      <c r="JF30" s="9"/>
      <c r="JG30" s="9"/>
      <c r="JH30" s="9"/>
      <c r="JI30" s="9"/>
      <c r="JJ30" s="9"/>
      <c r="JK30" s="9"/>
      <c r="JL30" s="9"/>
      <c r="JM30" s="9"/>
      <c r="JN30" s="9"/>
      <c r="JO30" s="9"/>
      <c r="JP30" s="9"/>
      <c r="JQ30" s="9"/>
      <c r="JR30" s="9"/>
      <c r="JS30" s="9"/>
      <c r="JT30" s="9"/>
      <c r="JU30" s="9"/>
      <c r="JV30" s="9"/>
      <c r="JW30" s="9">
        <f t="shared" si="2"/>
        <v>54.630001068115234</v>
      </c>
      <c r="JX30" s="9">
        <f t="shared" si="3"/>
        <v>70.930000305175781</v>
      </c>
      <c r="JY30" s="19">
        <f t="shared" si="4"/>
        <v>153</v>
      </c>
      <c r="JZ30" s="19">
        <f t="shared" si="5"/>
        <v>34</v>
      </c>
      <c r="KA30" s="19">
        <f t="shared" si="28"/>
        <v>1</v>
      </c>
      <c r="KB30" s="19">
        <f t="shared" si="32"/>
        <v>34</v>
      </c>
      <c r="KD30" s="9">
        <f t="shared" si="6"/>
        <v>68.519996643066406</v>
      </c>
      <c r="KE30" s="9">
        <f t="shared" si="7"/>
        <v>65.997029030677112</v>
      </c>
      <c r="KG30" s="9">
        <f t="shared" si="29"/>
        <v>-2.5229676123892943</v>
      </c>
      <c r="KH30" s="19">
        <f t="shared" si="30"/>
        <v>0.9631791048453795</v>
      </c>
      <c r="KI30" s="19">
        <f t="shared" si="31"/>
        <v>0.9631791048453795</v>
      </c>
    </row>
    <row r="31" spans="1:295">
      <c r="A31" s="222" t="s">
        <v>135</v>
      </c>
      <c r="B31" s="222" t="s">
        <v>136</v>
      </c>
      <c r="C31" s="224">
        <v>0</v>
      </c>
      <c r="D31" s="224">
        <v>0</v>
      </c>
      <c r="E31" s="224">
        <v>0</v>
      </c>
      <c r="F31" s="224">
        <v>0</v>
      </c>
      <c r="G31" s="224">
        <v>0</v>
      </c>
      <c r="H31" s="224">
        <v>0</v>
      </c>
      <c r="I31" s="224">
        <v>0</v>
      </c>
      <c r="J31" s="224">
        <v>0</v>
      </c>
      <c r="K31" s="224">
        <v>0</v>
      </c>
      <c r="L31" s="224">
        <v>0</v>
      </c>
      <c r="M31" s="224">
        <v>0</v>
      </c>
      <c r="N31" s="224">
        <v>0</v>
      </c>
      <c r="O31" s="224">
        <v>0</v>
      </c>
      <c r="P31" s="224">
        <v>0</v>
      </c>
      <c r="Q31" s="224">
        <v>0</v>
      </c>
      <c r="R31" s="224">
        <v>0</v>
      </c>
      <c r="S31" s="224">
        <v>0</v>
      </c>
      <c r="T31" s="224">
        <v>0</v>
      </c>
      <c r="U31" s="224">
        <v>0</v>
      </c>
      <c r="V31" s="224">
        <v>0</v>
      </c>
      <c r="W31" s="224">
        <v>0</v>
      </c>
      <c r="X31" s="224">
        <v>2.7799999713897705</v>
      </c>
      <c r="Y31" s="224">
        <v>2.7799999713897705</v>
      </c>
      <c r="Z31" s="224">
        <v>2.7799999713897705</v>
      </c>
      <c r="AA31" s="224">
        <v>2.7799999713897705</v>
      </c>
      <c r="AB31" s="224">
        <v>2.7799999713897705</v>
      </c>
      <c r="AC31" s="224">
        <v>2.7799999713897705</v>
      </c>
      <c r="AD31" s="224">
        <v>2.7799999713897705</v>
      </c>
      <c r="AE31" s="224">
        <v>2.7799999713897705</v>
      </c>
      <c r="AF31" s="224">
        <v>2.7799999713897705</v>
      </c>
      <c r="AG31" s="224">
        <v>2.7799999713897705</v>
      </c>
      <c r="AH31" s="224">
        <v>2.7799999713897705</v>
      </c>
      <c r="AI31" s="224">
        <v>2.7799999713897705</v>
      </c>
      <c r="AJ31" s="224">
        <v>2.7799999713897705</v>
      </c>
      <c r="AK31" s="224">
        <v>2.7799999713897705</v>
      </c>
      <c r="AL31" s="224">
        <v>2.7799999713897705</v>
      </c>
      <c r="AM31" s="224">
        <v>2.7799999713897705</v>
      </c>
      <c r="AN31" s="224">
        <v>2.7799999713897705</v>
      </c>
      <c r="AO31" s="224">
        <v>2.7799999713897705</v>
      </c>
      <c r="AP31" s="224">
        <v>2.7799999713897705</v>
      </c>
      <c r="AQ31" s="224">
        <v>2.7799999713897705</v>
      </c>
      <c r="AR31" s="224">
        <v>2.7799999713897705</v>
      </c>
      <c r="AS31" s="224">
        <v>2.7799999713897705</v>
      </c>
      <c r="AT31" s="224">
        <v>2.7799999713897705</v>
      </c>
      <c r="AU31" s="224">
        <v>2.7799999713897705</v>
      </c>
      <c r="AV31" s="224">
        <v>2.7799999713897705</v>
      </c>
      <c r="AW31" s="224">
        <v>2.7799999713897705</v>
      </c>
      <c r="AX31" s="224">
        <v>2.7799999713897705</v>
      </c>
      <c r="AY31" s="224">
        <v>2.7799999713897705</v>
      </c>
      <c r="AZ31" s="224">
        <v>2.7799999713897705</v>
      </c>
      <c r="BA31" s="224">
        <v>2.7799999713897705</v>
      </c>
      <c r="BB31" s="224">
        <v>2.7799999713897705</v>
      </c>
      <c r="BC31" s="224">
        <v>2.7799999713897705</v>
      </c>
      <c r="BD31" s="224">
        <v>2.7799999713897705</v>
      </c>
      <c r="BE31" s="224">
        <v>2.7799999713897705</v>
      </c>
      <c r="BF31" s="224">
        <v>2.7799999713897705</v>
      </c>
      <c r="BG31" s="224">
        <v>2.7799999713897705</v>
      </c>
      <c r="BH31" s="224">
        <v>2.7799999713897705</v>
      </c>
      <c r="BI31" s="224">
        <v>2.7799999713897705</v>
      </c>
      <c r="BJ31" s="224">
        <v>2.7799999713897705</v>
      </c>
      <c r="BK31" s="224">
        <v>2.7799999713897705</v>
      </c>
      <c r="BL31" s="224">
        <v>2.7799999713897705</v>
      </c>
      <c r="BM31" s="224">
        <v>2.7799999713897705</v>
      </c>
      <c r="BN31" s="224">
        <v>2.7799999713897705</v>
      </c>
      <c r="BO31" s="224">
        <v>2.7799999713897705</v>
      </c>
      <c r="BP31" s="224">
        <v>2.7799999713897705</v>
      </c>
      <c r="BQ31" s="224">
        <v>2.7799999713897705</v>
      </c>
      <c r="BR31" s="224">
        <v>2.7799999713897705</v>
      </c>
      <c r="BS31" s="224">
        <v>2.7799999713897705</v>
      </c>
      <c r="BT31" s="224">
        <v>2.7799999713897705</v>
      </c>
      <c r="BU31" s="224">
        <v>13.890000343322754</v>
      </c>
      <c r="BV31" s="224">
        <v>22.219999313354492</v>
      </c>
      <c r="BW31" s="224">
        <v>22.219999313354492</v>
      </c>
      <c r="BX31" s="224">
        <v>24.069999694824219</v>
      </c>
      <c r="BY31" s="224">
        <v>24.069999694824219</v>
      </c>
      <c r="BZ31" s="224">
        <v>43.520000457763672</v>
      </c>
      <c r="CA31" s="224">
        <v>43.520000457763672</v>
      </c>
      <c r="CB31" s="224">
        <v>61.110000610351563</v>
      </c>
      <c r="CC31" s="224">
        <v>61.110000610351563</v>
      </c>
      <c r="CD31" s="224">
        <v>71.300003051757813</v>
      </c>
      <c r="CE31" s="224">
        <v>71.300003051757813</v>
      </c>
      <c r="CF31" s="224">
        <v>71.300003051757813</v>
      </c>
      <c r="CG31" s="224">
        <v>72.69000244140625</v>
      </c>
      <c r="CH31" s="224">
        <v>72.69000244140625</v>
      </c>
      <c r="CI31" s="224">
        <v>72.69000244140625</v>
      </c>
      <c r="CJ31" s="224">
        <v>72.69000244140625</v>
      </c>
      <c r="CK31" s="224">
        <v>72.69000244140625</v>
      </c>
      <c r="CL31" s="224">
        <v>72.69000244140625</v>
      </c>
      <c r="CM31" s="224">
        <v>72.69000244140625</v>
      </c>
      <c r="CN31" s="224">
        <v>72.69000244140625</v>
      </c>
      <c r="CO31" s="224">
        <v>72.69000244140625</v>
      </c>
      <c r="CP31" s="224">
        <v>74.540000915527344</v>
      </c>
      <c r="CQ31" s="224">
        <v>74.540000915527344</v>
      </c>
      <c r="CR31" s="224">
        <v>74.540000915527344</v>
      </c>
      <c r="CS31" s="224">
        <v>72.69000244140625</v>
      </c>
      <c r="CT31" s="224">
        <v>72.69000244140625</v>
      </c>
      <c r="CU31" s="224">
        <v>72.69000244140625</v>
      </c>
      <c r="CV31" s="224">
        <v>72.69000244140625</v>
      </c>
      <c r="CW31" s="224">
        <v>72.69000244140625</v>
      </c>
      <c r="CX31" s="224">
        <v>72.69000244140625</v>
      </c>
      <c r="CY31" s="224">
        <v>72.69000244140625</v>
      </c>
      <c r="CZ31" s="224">
        <v>72.69000244140625</v>
      </c>
      <c r="DA31" s="224">
        <v>72.69000244140625</v>
      </c>
      <c r="DB31" s="224">
        <v>72.69000244140625</v>
      </c>
      <c r="DC31" s="224">
        <v>72.69000244140625</v>
      </c>
      <c r="DD31" s="224">
        <v>72.69000244140625</v>
      </c>
      <c r="DE31" s="224">
        <v>72.69000244140625</v>
      </c>
      <c r="DF31" s="224">
        <v>72.69000244140625</v>
      </c>
      <c r="DG31" s="224">
        <v>72.69000244140625</v>
      </c>
      <c r="DH31" s="224">
        <v>72.69000244140625</v>
      </c>
      <c r="DI31" s="224">
        <v>72.69000244140625</v>
      </c>
      <c r="DJ31" s="224">
        <v>72.69000244140625</v>
      </c>
      <c r="DK31" s="224">
        <v>72.69000244140625</v>
      </c>
      <c r="DL31" s="224">
        <v>72.69000244140625</v>
      </c>
      <c r="DM31" s="224">
        <v>72.69000244140625</v>
      </c>
      <c r="DN31" s="224">
        <v>72.69000244140625</v>
      </c>
      <c r="DO31" s="224">
        <v>72.69000244140625</v>
      </c>
      <c r="DP31" s="224">
        <v>72.69000244140625</v>
      </c>
      <c r="DQ31" s="224">
        <v>72.69000244140625</v>
      </c>
      <c r="DR31" s="224">
        <v>72.69000244140625</v>
      </c>
      <c r="DS31" s="224">
        <v>72.69000244140625</v>
      </c>
      <c r="DT31" s="224">
        <v>72.69000244140625</v>
      </c>
      <c r="DU31" s="224">
        <v>72.69000244140625</v>
      </c>
      <c r="DV31" s="224">
        <v>72.69000244140625</v>
      </c>
      <c r="DW31" s="224">
        <v>72.69000244140625</v>
      </c>
      <c r="DX31" s="224">
        <v>72.69000244140625</v>
      </c>
      <c r="DY31" s="224">
        <v>72.69000244140625</v>
      </c>
      <c r="DZ31" s="224">
        <v>72.69000244140625</v>
      </c>
      <c r="EA31" s="224">
        <v>72.69000244140625</v>
      </c>
      <c r="EB31" s="224">
        <v>72.69000244140625</v>
      </c>
      <c r="EC31" s="224">
        <v>72.69000244140625</v>
      </c>
      <c r="ED31" s="224">
        <v>70.830001831054687</v>
      </c>
      <c r="EE31" s="224">
        <v>70.830001831054687</v>
      </c>
      <c r="EF31" s="224">
        <v>70.830001831054687</v>
      </c>
      <c r="EG31" s="224">
        <v>70.830001831054687</v>
      </c>
      <c r="EH31" s="224">
        <v>70.830001831054687</v>
      </c>
      <c r="EI31" s="224">
        <v>70.830001831054687</v>
      </c>
      <c r="EJ31" s="224">
        <v>70.830001831054687</v>
      </c>
      <c r="EK31" s="224">
        <v>70.830001831054687</v>
      </c>
      <c r="EL31" s="224">
        <v>70.830001831054687</v>
      </c>
      <c r="EM31" s="224">
        <v>70.830001831054687</v>
      </c>
      <c r="EN31" s="224">
        <v>70.830001831054687</v>
      </c>
      <c r="EO31" s="224">
        <v>70.830001831054687</v>
      </c>
      <c r="EP31" s="224">
        <v>70.830001831054687</v>
      </c>
      <c r="EQ31" s="224">
        <v>70.830001831054687</v>
      </c>
      <c r="ER31" s="224">
        <v>70.830001831054687</v>
      </c>
      <c r="ES31" s="224">
        <v>70.830001831054687</v>
      </c>
      <c r="ET31" s="224">
        <v>70.830001831054687</v>
      </c>
      <c r="EU31" s="224">
        <v>70.830001831054687</v>
      </c>
      <c r="EV31" s="224">
        <v>70.830001831054687</v>
      </c>
      <c r="EW31" s="224">
        <v>70.830001831054687</v>
      </c>
      <c r="EX31" s="224">
        <v>70.830001831054687</v>
      </c>
      <c r="EY31" s="224">
        <v>70.830001831054687</v>
      </c>
      <c r="EZ31" s="224">
        <v>70.830001831054687</v>
      </c>
      <c r="FA31" s="224">
        <v>70.830001831054687</v>
      </c>
      <c r="FB31" s="224">
        <v>70.830001831054687</v>
      </c>
      <c r="FC31" s="224">
        <v>70.830001831054687</v>
      </c>
      <c r="FD31" s="224">
        <v>70.830001831054687</v>
      </c>
      <c r="FE31" s="224">
        <v>70.830001831054687</v>
      </c>
      <c r="FF31" s="224">
        <v>70.830001831054687</v>
      </c>
      <c r="FG31" s="224">
        <v>70.830001831054687</v>
      </c>
      <c r="FH31" s="224">
        <v>70.830001831054687</v>
      </c>
      <c r="FI31" s="224">
        <v>70.830001831054687</v>
      </c>
      <c r="FJ31" s="224">
        <v>70.830001831054687</v>
      </c>
      <c r="FK31" s="224">
        <v>70.830001831054687</v>
      </c>
      <c r="FL31" s="224">
        <v>70.830001831054687</v>
      </c>
      <c r="FM31" s="224">
        <v>70.830001831054687</v>
      </c>
      <c r="FN31" s="224">
        <v>70.830001831054687</v>
      </c>
      <c r="FO31" s="224">
        <v>70.830001831054687</v>
      </c>
      <c r="FP31" s="224">
        <v>70.830001831054687</v>
      </c>
      <c r="FQ31" s="224">
        <v>70.830001831054687</v>
      </c>
      <c r="FR31" s="224">
        <v>70.830001831054687</v>
      </c>
      <c r="FS31" s="224">
        <v>70.830001831054687</v>
      </c>
      <c r="FT31" s="224">
        <v>68.980003356933594</v>
      </c>
      <c r="FU31" s="224">
        <v>68.980003356933594</v>
      </c>
      <c r="FV31" s="224">
        <v>68.980003356933594</v>
      </c>
      <c r="FW31" s="224">
        <v>68.980003356933594</v>
      </c>
      <c r="FX31" s="224">
        <v>68.980003356933594</v>
      </c>
      <c r="FY31" s="224">
        <v>68.980003356933594</v>
      </c>
      <c r="FZ31" s="224">
        <v>68.980003356933594</v>
      </c>
      <c r="GA31" s="224">
        <v>68.980003356933594</v>
      </c>
      <c r="GB31" s="224">
        <v>68.980003356933594</v>
      </c>
      <c r="GC31" s="224">
        <v>68.980003356933594</v>
      </c>
      <c r="GD31" s="224">
        <v>68.980003356933594</v>
      </c>
      <c r="GE31" s="224">
        <v>68.980003356933594</v>
      </c>
      <c r="GF31" s="224">
        <v>68.980003356933594</v>
      </c>
      <c r="GG31" s="224">
        <v>68.980003356933594</v>
      </c>
      <c r="GH31" s="224">
        <v>68.980003356933594</v>
      </c>
      <c r="GI31" s="224">
        <v>68.980003356933594</v>
      </c>
      <c r="GJ31" s="224">
        <v>68.980003356933594</v>
      </c>
      <c r="GK31" s="224">
        <v>67.129997253417969</v>
      </c>
      <c r="GL31" s="224">
        <v>67.129997253417969</v>
      </c>
      <c r="GM31" s="224">
        <v>67.129997253417969</v>
      </c>
      <c r="GN31" s="224">
        <v>67.129997253417969</v>
      </c>
      <c r="GO31" s="224">
        <v>67.129997253417969</v>
      </c>
      <c r="GP31" s="224">
        <v>67.129997253417969</v>
      </c>
      <c r="GQ31" s="224">
        <v>67.129997253417969</v>
      </c>
      <c r="GR31" s="224">
        <v>67.129997253417969</v>
      </c>
      <c r="GS31" s="224">
        <v>67.129997253417969</v>
      </c>
      <c r="GT31" s="224">
        <v>67.129997253417969</v>
      </c>
      <c r="GU31" s="224">
        <v>67.129997253417969</v>
      </c>
      <c r="GV31" s="224">
        <f>GU31</f>
        <v>67.129997253417969</v>
      </c>
      <c r="GW31" s="226">
        <f t="shared" ref="GW31:HE31" si="47">GV31</f>
        <v>67.129997253417969</v>
      </c>
      <c r="GX31" s="226">
        <f t="shared" si="47"/>
        <v>67.129997253417969</v>
      </c>
      <c r="GY31" s="226">
        <f t="shared" si="47"/>
        <v>67.129997253417969</v>
      </c>
      <c r="GZ31" s="226">
        <f t="shared" si="47"/>
        <v>67.129997253417969</v>
      </c>
      <c r="HA31" s="226">
        <f t="shared" si="47"/>
        <v>67.129997253417969</v>
      </c>
      <c r="HB31" s="226">
        <f t="shared" si="47"/>
        <v>67.129997253417969</v>
      </c>
      <c r="HC31" s="226">
        <f t="shared" si="47"/>
        <v>67.129997253417969</v>
      </c>
      <c r="HD31" s="226">
        <f t="shared" si="47"/>
        <v>67.129997253417969</v>
      </c>
      <c r="HE31" s="226">
        <f t="shared" si="47"/>
        <v>67.129997253417969</v>
      </c>
      <c r="HF31" s="9">
        <f t="shared" si="36"/>
        <v>67.129997253417969</v>
      </c>
      <c r="HG31" s="9">
        <f t="shared" si="37"/>
        <v>67.129997253417969</v>
      </c>
      <c r="HH31" s="9">
        <f t="shared" si="38"/>
        <v>67.129997253417969</v>
      </c>
      <c r="HI31" s="9">
        <f t="shared" si="39"/>
        <v>67.129997253417969</v>
      </c>
      <c r="HJ31" s="9">
        <f t="shared" si="40"/>
        <v>67.129997253417969</v>
      </c>
      <c r="HK31" s="9">
        <f t="shared" si="41"/>
        <v>67.129997253417969</v>
      </c>
      <c r="HL31" s="9">
        <f t="shared" si="42"/>
        <v>67.129997253417969</v>
      </c>
      <c r="HM31" s="9">
        <f t="shared" si="43"/>
        <v>67.129997253417969</v>
      </c>
      <c r="HN31" s="9">
        <f t="shared" si="44"/>
        <v>67.129997253417969</v>
      </c>
      <c r="HO31" s="9">
        <f t="shared" si="45"/>
        <v>67.129997253417969</v>
      </c>
      <c r="HP31" s="9">
        <f t="shared" si="46"/>
        <v>67.129997253417969</v>
      </c>
      <c r="HQ31" s="180"/>
      <c r="HR31" s="226"/>
      <c r="HS31" s="226"/>
      <c r="HT31" s="226"/>
      <c r="HU31" s="226"/>
      <c r="HV31" s="226"/>
      <c r="HW31" s="226"/>
      <c r="HX31" s="226"/>
      <c r="HY31" s="226"/>
      <c r="HZ31" s="226"/>
      <c r="IA31" s="226"/>
      <c r="IB31" s="226"/>
      <c r="IC31" s="226"/>
      <c r="ID31" s="9"/>
      <c r="IE31" s="9"/>
      <c r="IF31" s="9"/>
      <c r="IG31" s="9"/>
      <c r="IH31" s="9"/>
      <c r="II31" s="9">
        <f t="shared" si="19"/>
        <v>37.635790537846717</v>
      </c>
      <c r="IJ31" s="9">
        <f t="shared" si="20"/>
        <v>70.275002288818357</v>
      </c>
      <c r="IK31" s="9">
        <f t="shared" si="21"/>
        <v>67.607418183357481</v>
      </c>
      <c r="IL31" s="9">
        <f t="shared" si="22"/>
        <v>67.129997253417969</v>
      </c>
      <c r="IM31" s="9">
        <f t="shared" si="23"/>
        <v>53.703997802734378</v>
      </c>
      <c r="IN31" s="9">
        <f t="shared" si="24"/>
        <v>37.592798461914064</v>
      </c>
      <c r="IO31" s="9">
        <f t="shared" si="25"/>
        <v>26.314958923339844</v>
      </c>
      <c r="IP31" s="9">
        <f t="shared" si="26"/>
        <v>18.42047124633789</v>
      </c>
      <c r="IQ31" s="9"/>
      <c r="IR31" s="9">
        <f t="shared" si="35"/>
        <v>44.101966404096139</v>
      </c>
      <c r="IS31" s="9">
        <f t="shared" si="27"/>
        <v>-34.89173078092719</v>
      </c>
      <c r="IT31" s="9"/>
      <c r="IU31" s="9"/>
      <c r="IV31" s="9"/>
      <c r="IW31" s="9"/>
      <c r="IX31" s="9"/>
      <c r="IY31" s="9"/>
      <c r="IZ31" s="9"/>
      <c r="JA31" s="9"/>
      <c r="JB31" s="9"/>
      <c r="JC31" s="9"/>
      <c r="JD31" s="9"/>
      <c r="JE31" s="9"/>
      <c r="JF31" s="9"/>
      <c r="JG31" s="9"/>
      <c r="JH31" s="9"/>
      <c r="JI31" s="9"/>
      <c r="JJ31" s="9"/>
      <c r="JK31" s="9"/>
      <c r="JL31" s="9"/>
      <c r="JM31" s="9"/>
      <c r="JN31" s="9"/>
      <c r="JO31" s="9"/>
      <c r="JP31" s="9"/>
      <c r="JQ31" s="9"/>
      <c r="JR31" s="9"/>
      <c r="JS31" s="9"/>
      <c r="JT31" s="9"/>
      <c r="JU31" s="9"/>
      <c r="JV31" s="9"/>
      <c r="JW31" s="9" t="e">
        <f t="shared" si="2"/>
        <v>#DIV/0!</v>
      </c>
      <c r="JX31" s="9">
        <f t="shared" si="3"/>
        <v>69.540000915527344</v>
      </c>
      <c r="JY31" s="19">
        <f t="shared" si="4"/>
        <v>201</v>
      </c>
      <c r="JZ31" s="19">
        <f t="shared" si="5"/>
        <v>94</v>
      </c>
      <c r="KA31" s="19" t="e">
        <f t="shared" si="28"/>
        <v>#DIV/0!</v>
      </c>
      <c r="KB31" s="19" t="e">
        <f t="shared" si="32"/>
        <v>#DIV/0!</v>
      </c>
      <c r="KD31" s="9">
        <f t="shared" si="6"/>
        <v>72.875002288818365</v>
      </c>
      <c r="KE31" s="9">
        <f t="shared" si="7"/>
        <v>69.53049574748124</v>
      </c>
      <c r="KG31" s="9">
        <f t="shared" si="29"/>
        <v>-3.3445065413371253</v>
      </c>
      <c r="KH31" s="19">
        <f t="shared" si="30"/>
        <v>0.95410625816405237</v>
      </c>
      <c r="KI31" s="19">
        <f t="shared" si="31"/>
        <v>0.95410625816405237</v>
      </c>
    </row>
    <row r="32" spans="1:295">
      <c r="A32" s="222" t="s">
        <v>450</v>
      </c>
      <c r="B32" s="222" t="s">
        <v>451</v>
      </c>
      <c r="C32" s="224">
        <v>0</v>
      </c>
      <c r="D32" s="224">
        <v>0</v>
      </c>
      <c r="E32" s="224">
        <v>0</v>
      </c>
      <c r="F32" s="224">
        <v>0</v>
      </c>
      <c r="G32" s="224">
        <v>0</v>
      </c>
      <c r="H32" s="224">
        <v>0</v>
      </c>
      <c r="I32" s="224">
        <v>0</v>
      </c>
      <c r="J32" s="224">
        <v>0</v>
      </c>
      <c r="K32" s="224">
        <v>0</v>
      </c>
      <c r="L32" s="224">
        <v>0</v>
      </c>
      <c r="M32" s="224">
        <v>0</v>
      </c>
      <c r="N32" s="224">
        <v>0</v>
      </c>
      <c r="O32" s="224">
        <v>0</v>
      </c>
      <c r="P32" s="224">
        <v>0</v>
      </c>
      <c r="Q32" s="224">
        <v>0</v>
      </c>
      <c r="R32" s="224">
        <v>0</v>
      </c>
      <c r="S32" s="224">
        <v>0</v>
      </c>
      <c r="T32" s="224">
        <v>0</v>
      </c>
      <c r="U32" s="224">
        <v>0</v>
      </c>
      <c r="V32" s="224">
        <v>0</v>
      </c>
      <c r="W32" s="224">
        <v>0</v>
      </c>
      <c r="X32" s="224">
        <v>0</v>
      </c>
      <c r="Y32" s="224">
        <v>0</v>
      </c>
      <c r="Z32" s="224">
        <v>0</v>
      </c>
      <c r="AA32" s="224">
        <v>0</v>
      </c>
      <c r="AB32" s="224">
        <v>0</v>
      </c>
      <c r="AC32" s="224">
        <v>0</v>
      </c>
      <c r="AD32" s="224">
        <v>0</v>
      </c>
      <c r="AE32" s="224">
        <v>0</v>
      </c>
      <c r="AF32" s="224">
        <v>0</v>
      </c>
      <c r="AG32" s="224">
        <v>0</v>
      </c>
      <c r="AH32" s="224">
        <v>0</v>
      </c>
      <c r="AI32" s="224">
        <v>0</v>
      </c>
      <c r="AJ32" s="224">
        <v>0</v>
      </c>
      <c r="AK32" s="224">
        <v>0</v>
      </c>
      <c r="AL32" s="224">
        <v>0</v>
      </c>
      <c r="AM32" s="224">
        <v>0</v>
      </c>
      <c r="AN32" s="224">
        <v>0</v>
      </c>
      <c r="AO32" s="224">
        <v>0</v>
      </c>
      <c r="AP32" s="224">
        <v>0</v>
      </c>
      <c r="AQ32" s="224">
        <v>0</v>
      </c>
      <c r="AR32" s="224">
        <v>0</v>
      </c>
      <c r="AS32" s="224">
        <v>0</v>
      </c>
      <c r="AT32" s="224">
        <v>0</v>
      </c>
      <c r="AU32" s="224">
        <v>0</v>
      </c>
      <c r="AV32" s="224">
        <v>0</v>
      </c>
      <c r="AW32" s="224">
        <v>0</v>
      </c>
      <c r="AX32" s="224">
        <v>0</v>
      </c>
      <c r="AY32" s="224">
        <v>0</v>
      </c>
      <c r="AZ32" s="224">
        <v>0</v>
      </c>
      <c r="BA32" s="224">
        <v>0</v>
      </c>
      <c r="BB32" s="224">
        <v>0</v>
      </c>
      <c r="BC32" s="224">
        <v>0</v>
      </c>
      <c r="BD32" s="224">
        <v>0</v>
      </c>
      <c r="BE32" s="224">
        <v>0</v>
      </c>
      <c r="BF32" s="224">
        <v>8.3299999237060547</v>
      </c>
      <c r="BG32" s="224">
        <v>8.3299999237060547</v>
      </c>
      <c r="BH32" s="224">
        <v>13.890000343322754</v>
      </c>
      <c r="BI32" s="224">
        <v>19.440000534057617</v>
      </c>
      <c r="BJ32" s="224">
        <v>19.440000534057617</v>
      </c>
      <c r="BK32" s="224">
        <v>19.440000534057617</v>
      </c>
      <c r="BL32" s="224">
        <v>19.440000534057617</v>
      </c>
      <c r="BM32" s="224">
        <v>25</v>
      </c>
      <c r="BN32" s="224">
        <v>25</v>
      </c>
      <c r="BO32" s="224">
        <v>25</v>
      </c>
      <c r="BP32" s="224">
        <v>25</v>
      </c>
      <c r="BQ32" s="224">
        <v>25</v>
      </c>
      <c r="BR32" s="224">
        <v>25</v>
      </c>
      <c r="BS32" s="224">
        <v>25</v>
      </c>
      <c r="BT32" s="224">
        <v>25</v>
      </c>
      <c r="BU32" s="224">
        <v>25</v>
      </c>
      <c r="BV32" s="224">
        <v>25</v>
      </c>
      <c r="BW32" s="224">
        <v>44.439998626708984</v>
      </c>
      <c r="BX32" s="224">
        <v>44.439998626708984</v>
      </c>
      <c r="BY32" s="224">
        <v>44.439998626708984</v>
      </c>
      <c r="BZ32" s="224">
        <v>44.439998626708984</v>
      </c>
      <c r="CA32" s="224">
        <v>73.150001525878906</v>
      </c>
      <c r="CB32" s="224">
        <v>73.150001525878906</v>
      </c>
      <c r="CC32" s="224">
        <v>73.150001525878906</v>
      </c>
      <c r="CD32" s="224">
        <v>73.150001525878906</v>
      </c>
      <c r="CE32" s="224">
        <v>73.150001525878906</v>
      </c>
      <c r="CF32" s="224">
        <v>73.150001525878906</v>
      </c>
      <c r="CG32" s="224">
        <v>73.150001525878906</v>
      </c>
      <c r="CH32" s="224">
        <v>73.150001525878906</v>
      </c>
      <c r="CI32" s="224">
        <v>73.150001525878906</v>
      </c>
      <c r="CJ32" s="224">
        <v>73.150001525878906</v>
      </c>
      <c r="CK32" s="224">
        <v>73.150001525878906</v>
      </c>
      <c r="CL32" s="224">
        <v>73.150001525878906</v>
      </c>
      <c r="CM32" s="224">
        <v>73.150001525878906</v>
      </c>
      <c r="CN32" s="224">
        <v>73.150001525878906</v>
      </c>
      <c r="CO32" s="224">
        <v>73.150001525878906</v>
      </c>
      <c r="CP32" s="224">
        <v>73.150001525878906</v>
      </c>
      <c r="CQ32" s="224">
        <v>73.150001525878906</v>
      </c>
      <c r="CR32" s="224">
        <v>73.150001525878906</v>
      </c>
      <c r="CS32" s="224">
        <v>73.150001525878906</v>
      </c>
      <c r="CT32" s="224">
        <v>73.150001525878906</v>
      </c>
      <c r="CU32" s="224">
        <v>73.150001525878906</v>
      </c>
      <c r="CV32" s="224">
        <v>73.150001525878906</v>
      </c>
      <c r="CW32" s="224">
        <v>73.150001525878906</v>
      </c>
      <c r="CX32" s="224">
        <v>73.150001525878906</v>
      </c>
      <c r="CY32" s="224">
        <v>73.150001525878906</v>
      </c>
      <c r="CZ32" s="224">
        <v>73.150001525878906</v>
      </c>
      <c r="DA32" s="224">
        <v>73.150001525878906</v>
      </c>
      <c r="DB32" s="224">
        <v>73.150001525878906</v>
      </c>
      <c r="DC32" s="224">
        <v>73.150001525878906</v>
      </c>
      <c r="DD32" s="224">
        <v>73.150001525878906</v>
      </c>
      <c r="DE32" s="224">
        <v>73.150001525878906</v>
      </c>
      <c r="DF32" s="224">
        <v>73.150001525878906</v>
      </c>
      <c r="DG32" s="224">
        <v>73.150001525878906</v>
      </c>
      <c r="DH32" s="224">
        <v>73.150001525878906</v>
      </c>
      <c r="DI32" s="224">
        <v>73.150001525878906</v>
      </c>
      <c r="DJ32" s="224">
        <v>73.150001525878906</v>
      </c>
      <c r="DK32" s="224">
        <v>73.150001525878906</v>
      </c>
      <c r="DL32" s="224">
        <v>73.150001525878906</v>
      </c>
      <c r="DM32" s="224">
        <v>73.150001525878906</v>
      </c>
      <c r="DN32" s="224">
        <v>73.150001525878906</v>
      </c>
      <c r="DO32" s="224">
        <v>73.150001525878906</v>
      </c>
      <c r="DP32" s="224">
        <v>69.44000244140625</v>
      </c>
      <c r="DQ32" s="224">
        <v>69.44000244140625</v>
      </c>
      <c r="DR32" s="224">
        <v>69.44000244140625</v>
      </c>
      <c r="DS32" s="224">
        <v>69.44000244140625</v>
      </c>
      <c r="DT32" s="224">
        <v>69.44000244140625</v>
      </c>
      <c r="DU32" s="224">
        <v>69.44000244140625</v>
      </c>
      <c r="DV32" s="224">
        <v>69.44000244140625</v>
      </c>
      <c r="DW32" s="224">
        <v>69.44000244140625</v>
      </c>
      <c r="DX32" s="224">
        <v>69.44000244140625</v>
      </c>
      <c r="DY32" s="224">
        <v>69.44000244140625</v>
      </c>
      <c r="DZ32" s="224">
        <v>69.44000244140625</v>
      </c>
      <c r="EA32" s="224">
        <v>69.44000244140625</v>
      </c>
      <c r="EB32" s="224">
        <v>69.44000244140625</v>
      </c>
      <c r="EC32" s="224">
        <v>69.44000244140625</v>
      </c>
      <c r="ED32" s="224">
        <v>65.739997863769531</v>
      </c>
      <c r="EE32" s="224">
        <v>65.739997863769531</v>
      </c>
      <c r="EF32" s="224">
        <v>65.739997863769531</v>
      </c>
      <c r="EG32" s="224">
        <v>65.739997863769531</v>
      </c>
      <c r="EH32" s="224">
        <v>65.739997863769531</v>
      </c>
      <c r="EI32" s="224">
        <v>65.739997863769531</v>
      </c>
      <c r="EJ32" s="224">
        <v>65.739997863769531</v>
      </c>
      <c r="EK32" s="224">
        <v>65.739997863769531</v>
      </c>
      <c r="EL32" s="224">
        <v>65.739997863769531</v>
      </c>
      <c r="EM32" s="224">
        <v>65.739997863769531</v>
      </c>
      <c r="EN32" s="224">
        <v>65.739997863769531</v>
      </c>
      <c r="EO32" s="224">
        <v>65.739997863769531</v>
      </c>
      <c r="EP32" s="224">
        <v>65.739997863769531</v>
      </c>
      <c r="EQ32" s="224">
        <v>65.739997863769531</v>
      </c>
      <c r="ER32" s="224">
        <v>65.739997863769531</v>
      </c>
      <c r="ES32" s="224">
        <v>65.739997863769531</v>
      </c>
      <c r="ET32" s="224">
        <v>65.739997863769531</v>
      </c>
      <c r="EU32" s="224">
        <v>65.739997863769531</v>
      </c>
      <c r="EV32" s="224">
        <v>65.739997863769531</v>
      </c>
      <c r="EW32" s="224">
        <v>62.959999084472656</v>
      </c>
      <c r="EX32" s="224">
        <v>62.959999084472656</v>
      </c>
      <c r="EY32" s="224">
        <v>62.959999084472656</v>
      </c>
      <c r="EZ32" s="224">
        <v>62.959999084472656</v>
      </c>
      <c r="FA32" s="224">
        <v>62.959999084472656</v>
      </c>
      <c r="FB32" s="224">
        <v>62.959999084472656</v>
      </c>
      <c r="FC32" s="224">
        <v>62.959999084472656</v>
      </c>
      <c r="FD32" s="224">
        <v>50</v>
      </c>
      <c r="FE32" s="224">
        <v>50</v>
      </c>
      <c r="FF32" s="224">
        <v>48.150001525878906</v>
      </c>
      <c r="FG32" s="224">
        <v>48.150001525878906</v>
      </c>
      <c r="FH32" s="224">
        <v>48.150001525878906</v>
      </c>
      <c r="FI32" s="224">
        <v>48.150001525878906</v>
      </c>
      <c r="FJ32" s="224">
        <v>48.150001525878906</v>
      </c>
      <c r="FK32" s="224">
        <v>48.150001525878906</v>
      </c>
      <c r="FL32" s="224">
        <v>48.150001525878906</v>
      </c>
      <c r="FM32" s="224">
        <v>48.150001525878906</v>
      </c>
      <c r="FN32" s="224">
        <v>48.150001525878906</v>
      </c>
      <c r="FO32" s="224">
        <v>48.150001525878906</v>
      </c>
      <c r="FP32" s="224">
        <v>48.150001525878906</v>
      </c>
      <c r="FQ32" s="224">
        <v>48.150001525878906</v>
      </c>
      <c r="FR32" s="224">
        <v>48.150001525878906</v>
      </c>
      <c r="FS32" s="224">
        <v>48.150001525878906</v>
      </c>
      <c r="FT32" s="224">
        <v>37.040000915527344</v>
      </c>
      <c r="FU32" s="224">
        <v>37.040000915527344</v>
      </c>
      <c r="FV32" s="224">
        <v>37.040000915527344</v>
      </c>
      <c r="FW32" s="224">
        <v>37.040000915527344</v>
      </c>
      <c r="FX32" s="224">
        <v>37.040000915527344</v>
      </c>
      <c r="FY32" s="224">
        <v>37.040000915527344</v>
      </c>
      <c r="FZ32" s="224">
        <v>37.040000915527344</v>
      </c>
      <c r="GA32" s="224">
        <v>37.040000915527344</v>
      </c>
      <c r="GB32" s="224">
        <v>37.040000915527344</v>
      </c>
      <c r="GC32" s="224">
        <v>37.040000915527344</v>
      </c>
      <c r="GD32" s="224">
        <v>37.040000915527344</v>
      </c>
      <c r="GE32" s="224">
        <v>41.200000762939453</v>
      </c>
      <c r="GF32" s="224">
        <v>41.200000762939453</v>
      </c>
      <c r="GG32" s="224">
        <v>41.200000762939453</v>
      </c>
      <c r="GH32" s="224">
        <v>41.200000762939453</v>
      </c>
      <c r="GI32" s="224">
        <v>41.200000762939453</v>
      </c>
      <c r="GJ32" s="224">
        <v>41.200000762939453</v>
      </c>
      <c r="GK32" s="224">
        <v>41.200000762939453</v>
      </c>
      <c r="GL32" s="224">
        <v>41.200000762939453</v>
      </c>
      <c r="GM32" s="224">
        <v>41.200000762939453</v>
      </c>
      <c r="GN32" s="224">
        <v>41.200000762939453</v>
      </c>
      <c r="GO32" s="224">
        <v>41.200000762939453</v>
      </c>
      <c r="GP32" s="224">
        <v>41.200000762939453</v>
      </c>
      <c r="GQ32" s="224">
        <v>41.200000762939453</v>
      </c>
      <c r="GR32" s="224">
        <v>41.200000762939453</v>
      </c>
      <c r="GS32" s="224">
        <v>41.200000762939453</v>
      </c>
      <c r="GT32" s="224">
        <v>41.200000762939453</v>
      </c>
      <c r="GU32" s="224">
        <v>41.200000762939453</v>
      </c>
      <c r="GV32" s="224">
        <v>41.200000762939453</v>
      </c>
      <c r="GW32" s="224">
        <v>41.200000762939453</v>
      </c>
      <c r="GX32" s="224">
        <v>41.200000762939453</v>
      </c>
      <c r="GY32" s="224">
        <v>41.200000762939453</v>
      </c>
      <c r="GZ32" s="224">
        <v>41.200000762939453</v>
      </c>
      <c r="HA32" s="224">
        <v>41.200000762939453</v>
      </c>
      <c r="HB32" s="224">
        <v>41.200000762939453</v>
      </c>
      <c r="HC32" s="224">
        <v>41.200000762939453</v>
      </c>
      <c r="HD32" s="224">
        <v>41.200000762939453</v>
      </c>
      <c r="HE32" s="224">
        <v>41.200000762939453</v>
      </c>
      <c r="HF32" s="9">
        <f t="shared" si="36"/>
        <v>41.200000762939453</v>
      </c>
      <c r="HG32" s="9">
        <f t="shared" si="37"/>
        <v>44.909999847412109</v>
      </c>
      <c r="HH32" s="9">
        <f t="shared" si="38"/>
        <v>44.909999847412109</v>
      </c>
      <c r="HI32" s="9">
        <f t="shared" si="39"/>
        <v>44.909999847412109</v>
      </c>
      <c r="HJ32" s="9">
        <f t="shared" si="40"/>
        <v>44.909999847412109</v>
      </c>
      <c r="HK32" s="9">
        <f t="shared" si="41"/>
        <v>44.909999847412109</v>
      </c>
      <c r="HL32" s="9">
        <f t="shared" si="42"/>
        <v>44.909999847412109</v>
      </c>
      <c r="HM32" s="9">
        <f t="shared" si="43"/>
        <v>44.909999847412109</v>
      </c>
      <c r="HN32" s="9">
        <f t="shared" si="44"/>
        <v>44.909999847412109</v>
      </c>
      <c r="HO32" s="9">
        <f t="shared" si="45"/>
        <v>44.909999847412109</v>
      </c>
      <c r="HP32" s="9">
        <f t="shared" si="46"/>
        <v>44.909999847412109</v>
      </c>
      <c r="HQ32" s="180"/>
      <c r="HR32" s="226">
        <v>41.200000762939453</v>
      </c>
      <c r="HS32" s="226">
        <v>41.200000762939453</v>
      </c>
      <c r="HT32" s="226">
        <v>44.909999847412109</v>
      </c>
      <c r="HU32" s="226">
        <v>44.909999847412109</v>
      </c>
      <c r="HV32" s="226">
        <v>44.909999847412109</v>
      </c>
      <c r="HW32" s="226">
        <v>44.909999847412109</v>
      </c>
      <c r="HX32" s="226">
        <v>44.909999847412109</v>
      </c>
      <c r="HY32" s="226">
        <v>44.909999847412109</v>
      </c>
      <c r="HZ32" s="226">
        <v>44.909999847412109</v>
      </c>
      <c r="IA32" s="226">
        <v>44.909999847412109</v>
      </c>
      <c r="IB32" s="226">
        <v>44.909999847412109</v>
      </c>
      <c r="IC32" s="226"/>
      <c r="ID32" s="9"/>
      <c r="IE32" s="9"/>
      <c r="IF32" s="9"/>
      <c r="IG32" s="9"/>
      <c r="IH32" s="9"/>
      <c r="II32" s="9">
        <f t="shared" si="19"/>
        <v>38.699737178651908</v>
      </c>
      <c r="IJ32" s="9">
        <f t="shared" si="20"/>
        <v>47.408667500813799</v>
      </c>
      <c r="IK32" s="9">
        <f t="shared" si="21"/>
        <v>41.051291065831336</v>
      </c>
      <c r="IL32" s="9">
        <f t="shared" si="22"/>
        <v>44.909999847412109</v>
      </c>
      <c r="IM32" s="9">
        <f t="shared" si="23"/>
        <v>35.927999877929686</v>
      </c>
      <c r="IN32" s="9">
        <f t="shared" si="24"/>
        <v>25.14959991455078</v>
      </c>
      <c r="IO32" s="9">
        <f t="shared" si="25"/>
        <v>17.604719940185547</v>
      </c>
      <c r="IP32" s="9">
        <f t="shared" si="26"/>
        <v>12.323303958129882</v>
      </c>
      <c r="IQ32" s="9"/>
      <c r="IR32" s="9">
        <f t="shared" si="35"/>
        <v>34.822855666509398</v>
      </c>
      <c r="IS32" s="9">
        <f t="shared" si="27"/>
        <v>-28.661203687444456</v>
      </c>
      <c r="IT32" s="9"/>
      <c r="IU32" s="9"/>
      <c r="IV32" s="9"/>
      <c r="IW32" s="9"/>
      <c r="IX32" s="9"/>
      <c r="IY32" s="9"/>
      <c r="IZ32" s="9"/>
      <c r="JA32" s="9"/>
      <c r="JB32" s="9"/>
      <c r="JC32" s="9"/>
      <c r="JD32" s="9"/>
      <c r="JE32" s="9"/>
      <c r="JF32" s="9"/>
      <c r="JG32" s="9"/>
      <c r="JH32" s="9"/>
      <c r="JI32" s="9"/>
      <c r="JJ32" s="9"/>
      <c r="JK32" s="9"/>
      <c r="JL32" s="9"/>
      <c r="JM32" s="9"/>
      <c r="JN32" s="9"/>
      <c r="JO32" s="9"/>
      <c r="JP32" s="9"/>
      <c r="JQ32" s="9"/>
      <c r="JR32" s="9"/>
      <c r="JS32" s="9"/>
      <c r="JT32" s="9"/>
      <c r="JU32" s="9"/>
      <c r="JV32" s="9"/>
      <c r="JW32" s="9">
        <f t="shared" si="2"/>
        <v>43.055000305175781</v>
      </c>
      <c r="JX32" s="9">
        <f t="shared" si="3"/>
        <v>68.150001525878906</v>
      </c>
      <c r="JY32" s="19">
        <f t="shared" si="4"/>
        <v>171</v>
      </c>
      <c r="JZ32" s="19">
        <f t="shared" si="5"/>
        <v>55</v>
      </c>
      <c r="KA32" s="19">
        <f t="shared" si="28"/>
        <v>1</v>
      </c>
      <c r="KB32" s="19">
        <f t="shared" si="32"/>
        <v>55</v>
      </c>
      <c r="KD32" s="9">
        <f t="shared" si="6"/>
        <v>72.65533498128255</v>
      </c>
      <c r="KE32" s="9">
        <f t="shared" si="7"/>
        <v>51.172475531549736</v>
      </c>
      <c r="KG32" s="9">
        <f t="shared" si="29"/>
        <v>-21.482859449732814</v>
      </c>
      <c r="KH32" s="19">
        <f t="shared" si="30"/>
        <v>0.70431821069619704</v>
      </c>
      <c r="KI32" s="19">
        <f t="shared" si="31"/>
        <v>0.70431821069619704</v>
      </c>
    </row>
    <row r="33" spans="1:295">
      <c r="A33" s="222" t="s">
        <v>143</v>
      </c>
      <c r="B33" s="222" t="s">
        <v>144</v>
      </c>
      <c r="C33" s="224">
        <v>0</v>
      </c>
      <c r="D33" s="224">
        <v>0</v>
      </c>
      <c r="E33" s="224">
        <v>0</v>
      </c>
      <c r="F33" s="224">
        <v>0</v>
      </c>
      <c r="G33" s="224">
        <v>0</v>
      </c>
      <c r="H33" s="224">
        <v>0</v>
      </c>
      <c r="I33" s="224">
        <v>0</v>
      </c>
      <c r="J33" s="224">
        <v>0</v>
      </c>
      <c r="K33" s="224">
        <v>0</v>
      </c>
      <c r="L33" s="224">
        <v>0</v>
      </c>
      <c r="M33" s="224">
        <v>0</v>
      </c>
      <c r="N33" s="224">
        <v>0</v>
      </c>
      <c r="O33" s="224">
        <v>0</v>
      </c>
      <c r="P33" s="224">
        <v>0</v>
      </c>
      <c r="Q33" s="224">
        <v>0</v>
      </c>
      <c r="R33" s="224">
        <v>0</v>
      </c>
      <c r="S33" s="224">
        <v>0</v>
      </c>
      <c r="T33" s="224">
        <v>0</v>
      </c>
      <c r="U33" s="224">
        <v>0</v>
      </c>
      <c r="V33" s="224">
        <v>0</v>
      </c>
      <c r="W33" s="224">
        <v>0</v>
      </c>
      <c r="X33" s="224">
        <v>0</v>
      </c>
      <c r="Y33" s="224">
        <v>0</v>
      </c>
      <c r="Z33" s="224">
        <v>0</v>
      </c>
      <c r="AA33" s="224">
        <v>0</v>
      </c>
      <c r="AB33" s="224">
        <v>0</v>
      </c>
      <c r="AC33" s="224">
        <v>0</v>
      </c>
      <c r="AD33" s="224">
        <v>0</v>
      </c>
      <c r="AE33" s="224">
        <v>0</v>
      </c>
      <c r="AF33" s="224">
        <v>0</v>
      </c>
      <c r="AG33" s="224">
        <v>0</v>
      </c>
      <c r="AH33" s="224">
        <v>0</v>
      </c>
      <c r="AI33" s="224">
        <v>0</v>
      </c>
      <c r="AJ33" s="224">
        <v>0</v>
      </c>
      <c r="AK33" s="224">
        <v>0</v>
      </c>
      <c r="AL33" s="224">
        <v>0</v>
      </c>
      <c r="AM33" s="224">
        <v>0</v>
      </c>
      <c r="AN33" s="224">
        <v>0</v>
      </c>
      <c r="AO33" s="224">
        <v>0</v>
      </c>
      <c r="AP33" s="224">
        <v>0</v>
      </c>
      <c r="AQ33" s="224">
        <v>0</v>
      </c>
      <c r="AR33" s="224">
        <v>0</v>
      </c>
      <c r="AS33" s="224">
        <v>0</v>
      </c>
      <c r="AT33" s="224">
        <v>0</v>
      </c>
      <c r="AU33" s="224">
        <v>0</v>
      </c>
      <c r="AV33" s="224">
        <v>0</v>
      </c>
      <c r="AW33" s="224">
        <v>0</v>
      </c>
      <c r="AX33" s="224">
        <v>0</v>
      </c>
      <c r="AY33" s="224">
        <v>0</v>
      </c>
      <c r="AZ33" s="224">
        <v>0</v>
      </c>
      <c r="BA33" s="224">
        <v>0</v>
      </c>
      <c r="BB33" s="224">
        <v>0</v>
      </c>
      <c r="BC33" s="224">
        <v>0</v>
      </c>
      <c r="BD33" s="224">
        <v>0</v>
      </c>
      <c r="BE33" s="224">
        <v>0</v>
      </c>
      <c r="BF33" s="224">
        <v>0</v>
      </c>
      <c r="BG33" s="224">
        <v>0</v>
      </c>
      <c r="BH33" s="224">
        <v>0</v>
      </c>
      <c r="BI33" s="224">
        <v>0</v>
      </c>
      <c r="BJ33" s="224">
        <v>0</v>
      </c>
      <c r="BK33" s="224">
        <v>0</v>
      </c>
      <c r="BL33" s="224">
        <v>0</v>
      </c>
      <c r="BM33" s="224">
        <v>0</v>
      </c>
      <c r="BN33" s="224">
        <v>0</v>
      </c>
      <c r="BO33" s="224">
        <v>0</v>
      </c>
      <c r="BP33" s="224">
        <v>0</v>
      </c>
      <c r="BQ33" s="224">
        <v>0</v>
      </c>
      <c r="BR33" s="224">
        <v>0</v>
      </c>
      <c r="BS33" s="224">
        <v>0</v>
      </c>
      <c r="BT33" s="224">
        <v>0</v>
      </c>
      <c r="BU33" s="224">
        <v>0</v>
      </c>
      <c r="BV33" s="224">
        <v>0</v>
      </c>
      <c r="BW33" s="224">
        <v>0</v>
      </c>
      <c r="BX33" s="224">
        <v>11.109999656677246</v>
      </c>
      <c r="BY33" s="224">
        <v>22.219999313354492</v>
      </c>
      <c r="BZ33" s="224">
        <v>47.220001220703125</v>
      </c>
      <c r="CA33" s="224">
        <v>47.220001220703125</v>
      </c>
      <c r="CB33" s="224">
        <v>55.560001373291016</v>
      </c>
      <c r="CC33" s="224">
        <v>55.560001373291016</v>
      </c>
      <c r="CD33" s="224">
        <v>55.560001373291016</v>
      </c>
      <c r="CE33" s="224">
        <v>51.849998474121094</v>
      </c>
      <c r="CF33" s="224">
        <v>51.849998474121094</v>
      </c>
      <c r="CG33" s="224">
        <v>51.849998474121094</v>
      </c>
      <c r="CH33" s="224">
        <v>51.849998474121094</v>
      </c>
      <c r="CI33" s="224">
        <v>73.150001525878906</v>
      </c>
      <c r="CJ33" s="224">
        <v>73.150001525878906</v>
      </c>
      <c r="CK33" s="224">
        <v>73.150001525878906</v>
      </c>
      <c r="CL33" s="224">
        <v>73.150001525878906</v>
      </c>
      <c r="CM33" s="224">
        <v>73.150001525878906</v>
      </c>
      <c r="CN33" s="224">
        <v>73.150001525878906</v>
      </c>
      <c r="CO33" s="224">
        <v>73.150001525878906</v>
      </c>
      <c r="CP33" s="224">
        <v>73.150001525878906</v>
      </c>
      <c r="CQ33" s="224">
        <v>73.150001525878906</v>
      </c>
      <c r="CR33" s="224">
        <v>73.150001525878906</v>
      </c>
      <c r="CS33" s="224">
        <v>73.150001525878906</v>
      </c>
      <c r="CT33" s="224">
        <v>73.150001525878906</v>
      </c>
      <c r="CU33" s="224">
        <v>73.150001525878906</v>
      </c>
      <c r="CV33" s="224">
        <v>73.150001525878906</v>
      </c>
      <c r="CW33" s="224">
        <v>73.150001525878906</v>
      </c>
      <c r="CX33" s="224">
        <v>73.150001525878906</v>
      </c>
      <c r="CY33" s="224">
        <v>73.150001525878906</v>
      </c>
      <c r="CZ33" s="224">
        <v>73.150001525878906</v>
      </c>
      <c r="DA33" s="224">
        <v>73.150001525878906</v>
      </c>
      <c r="DB33" s="224">
        <v>73.150001525878906</v>
      </c>
      <c r="DC33" s="224">
        <v>73.150001525878906</v>
      </c>
      <c r="DD33" s="224">
        <v>73.150001525878906</v>
      </c>
      <c r="DE33" s="224">
        <v>73.150001525878906</v>
      </c>
      <c r="DF33" s="224">
        <v>73.150001525878906</v>
      </c>
      <c r="DG33" s="224">
        <v>73.150001525878906</v>
      </c>
      <c r="DH33" s="224">
        <v>73.150001525878906</v>
      </c>
      <c r="DI33" s="224">
        <v>73.150001525878906</v>
      </c>
      <c r="DJ33" s="224">
        <v>73.150001525878906</v>
      </c>
      <c r="DK33" s="224">
        <v>73.150001525878906</v>
      </c>
      <c r="DL33" s="224">
        <v>73.150001525878906</v>
      </c>
      <c r="DM33" s="224">
        <v>73.150001525878906</v>
      </c>
      <c r="DN33" s="224">
        <v>73.150001525878906</v>
      </c>
      <c r="DO33" s="224">
        <v>73.150001525878906</v>
      </c>
      <c r="DP33" s="224">
        <v>73.150001525878906</v>
      </c>
      <c r="DQ33" s="224">
        <v>73.150001525878906</v>
      </c>
      <c r="DR33" s="224">
        <v>73.150001525878906</v>
      </c>
      <c r="DS33" s="224">
        <v>73.150001525878906</v>
      </c>
      <c r="DT33" s="224">
        <v>73.150001525878906</v>
      </c>
      <c r="DU33" s="224">
        <v>73.150001525878906</v>
      </c>
      <c r="DV33" s="224">
        <v>73.150001525878906</v>
      </c>
      <c r="DW33" s="224">
        <v>73.150001525878906</v>
      </c>
      <c r="DX33" s="224">
        <v>73.150001525878906</v>
      </c>
      <c r="DY33" s="224">
        <v>73.150001525878906</v>
      </c>
      <c r="DZ33" s="224">
        <v>73.150001525878906</v>
      </c>
      <c r="EA33" s="224">
        <v>75.930000305175781</v>
      </c>
      <c r="EB33" s="224">
        <v>75.930000305175781</v>
      </c>
      <c r="EC33" s="224">
        <v>75.930000305175781</v>
      </c>
      <c r="ED33" s="224">
        <v>75.930000305175781</v>
      </c>
      <c r="EE33" s="224">
        <v>75.930000305175781</v>
      </c>
      <c r="EF33" s="224">
        <v>75.930000305175781</v>
      </c>
      <c r="EG33" s="224">
        <v>75.930000305175781</v>
      </c>
      <c r="EH33" s="224">
        <v>78.239997863769531</v>
      </c>
      <c r="EI33" s="224">
        <v>78.239997863769531</v>
      </c>
      <c r="EJ33" s="224">
        <v>78.239997863769531</v>
      </c>
      <c r="EK33" s="224">
        <v>78.239997863769531</v>
      </c>
      <c r="EL33" s="224">
        <v>78.239997863769531</v>
      </c>
      <c r="EM33" s="224">
        <v>78.239997863769531</v>
      </c>
      <c r="EN33" s="224">
        <v>78.239997863769531</v>
      </c>
      <c r="EO33" s="224">
        <v>78.239997863769531</v>
      </c>
      <c r="EP33" s="224">
        <v>78.239997863769531</v>
      </c>
      <c r="EQ33" s="224">
        <v>78.239997863769531</v>
      </c>
      <c r="ER33" s="224">
        <v>78.239997863769531</v>
      </c>
      <c r="ES33" s="224">
        <v>78.239997863769531</v>
      </c>
      <c r="ET33" s="224">
        <v>78.239997863769531</v>
      </c>
      <c r="EU33" s="224">
        <v>78.239997863769531</v>
      </c>
      <c r="EV33" s="224">
        <v>78.239997863769531</v>
      </c>
      <c r="EW33" s="224">
        <v>78.239997863769531</v>
      </c>
      <c r="EX33" s="224">
        <v>78.239997863769531</v>
      </c>
      <c r="EY33" s="224">
        <v>78.239997863769531</v>
      </c>
      <c r="EZ33" s="224">
        <v>78.239997863769531</v>
      </c>
      <c r="FA33" s="224">
        <v>78.239997863769531</v>
      </c>
      <c r="FB33" s="224">
        <v>78.239997863769531</v>
      </c>
      <c r="FC33" s="224">
        <v>78.239997863769531</v>
      </c>
      <c r="FD33" s="224">
        <v>78.239997863769531</v>
      </c>
      <c r="FE33" s="224">
        <v>78.239997863769531</v>
      </c>
      <c r="FF33" s="224">
        <v>78.239997863769531</v>
      </c>
      <c r="FG33" s="224">
        <v>78.239997863769531</v>
      </c>
      <c r="FH33" s="224">
        <v>78.239997863769531</v>
      </c>
      <c r="FI33" s="224">
        <v>78.239997863769531</v>
      </c>
      <c r="FJ33" s="224">
        <v>78.239997863769531</v>
      </c>
      <c r="FK33" s="224">
        <v>78.239997863769531</v>
      </c>
      <c r="FL33" s="224">
        <v>78.239997863769531</v>
      </c>
      <c r="FM33" s="224">
        <v>78.239997863769531</v>
      </c>
      <c r="FN33" s="224">
        <v>78.239997863769531</v>
      </c>
      <c r="FO33" s="224">
        <v>78.239997863769531</v>
      </c>
      <c r="FP33" s="224">
        <v>78.239997863769531</v>
      </c>
      <c r="FQ33" s="224">
        <v>78.239997863769531</v>
      </c>
      <c r="FR33" s="224">
        <v>78.239997863769531</v>
      </c>
      <c r="FS33" s="224">
        <v>78.239997863769531</v>
      </c>
      <c r="FT33" s="224">
        <v>78.239997863769531</v>
      </c>
      <c r="FU33" s="224">
        <v>78.239997863769531</v>
      </c>
      <c r="FV33" s="224">
        <v>78.239997863769531</v>
      </c>
      <c r="FW33" s="224">
        <v>78.239997863769531</v>
      </c>
      <c r="FX33" s="224">
        <v>78.239997863769531</v>
      </c>
      <c r="FY33" s="224">
        <v>78.239997863769531</v>
      </c>
      <c r="FZ33" s="224">
        <v>78.239997863769531</v>
      </c>
      <c r="GA33" s="224">
        <v>78.239997863769531</v>
      </c>
      <c r="GB33" s="224">
        <v>78.239997863769531</v>
      </c>
      <c r="GC33" s="224">
        <v>78.239997863769531</v>
      </c>
      <c r="GD33" s="224">
        <v>78.239997863769531</v>
      </c>
      <c r="GE33" s="224">
        <v>89.349998474121094</v>
      </c>
      <c r="GF33" s="224">
        <v>89.349998474121094</v>
      </c>
      <c r="GG33" s="224">
        <v>89.349998474121094</v>
      </c>
      <c r="GH33" s="224">
        <v>89.349998474121094</v>
      </c>
      <c r="GI33" s="224">
        <v>89.349998474121094</v>
      </c>
      <c r="GJ33" s="224">
        <v>89.349998474121094</v>
      </c>
      <c r="GK33" s="224">
        <v>89.349998474121094</v>
      </c>
      <c r="GL33" s="224">
        <v>89.349998474121094</v>
      </c>
      <c r="GM33" s="224">
        <v>89.349998474121094</v>
      </c>
      <c r="GN33" s="224">
        <v>89.349998474121094</v>
      </c>
      <c r="GO33" s="224">
        <v>89.349998474121094</v>
      </c>
      <c r="GP33" s="224">
        <v>89.349998474121094</v>
      </c>
      <c r="GQ33" s="224">
        <v>89.349998474121094</v>
      </c>
      <c r="GR33" s="224">
        <v>89.349998474121094</v>
      </c>
      <c r="GS33" s="224">
        <v>86.569999694824219</v>
      </c>
      <c r="GT33" s="224">
        <v>86.569999694824219</v>
      </c>
      <c r="GU33" s="224">
        <v>86.569999694824219</v>
      </c>
      <c r="GV33" s="224">
        <v>86.569999694824219</v>
      </c>
      <c r="GW33" s="224">
        <v>86.569999694824219</v>
      </c>
      <c r="GX33" s="224">
        <v>86.569999694824219</v>
      </c>
      <c r="GY33" s="224">
        <v>86.569999694824219</v>
      </c>
      <c r="GZ33" s="224">
        <v>86.569999694824219</v>
      </c>
      <c r="HA33" s="224">
        <v>86.569999694824219</v>
      </c>
      <c r="HB33" s="224">
        <v>86.569999694824219</v>
      </c>
      <c r="HC33" s="224">
        <v>86.569999694824219</v>
      </c>
      <c r="HD33" s="224">
        <v>86.569999694824219</v>
      </c>
      <c r="HE33" s="224">
        <v>86.569999694824219</v>
      </c>
      <c r="HF33" s="9">
        <f t="shared" si="36"/>
        <v>86.569999694824219</v>
      </c>
      <c r="HG33" s="9">
        <f t="shared" si="37"/>
        <v>86.569999694824219</v>
      </c>
      <c r="HH33" s="9">
        <f t="shared" si="38"/>
        <v>89.349998474121094</v>
      </c>
      <c r="HI33" s="9">
        <f t="shared" si="39"/>
        <v>89.349998474121094</v>
      </c>
      <c r="HJ33" s="9">
        <f t="shared" si="40"/>
        <v>89.349998474121094</v>
      </c>
      <c r="HK33" s="9">
        <f t="shared" si="41"/>
        <v>89.349998474121094</v>
      </c>
      <c r="HL33" s="9">
        <f t="shared" si="42"/>
        <v>89.349998474121094</v>
      </c>
      <c r="HM33" s="9">
        <f t="shared" si="43"/>
        <v>89.349998474121094</v>
      </c>
      <c r="HN33" s="9">
        <f t="shared" si="44"/>
        <v>89.349998474121094</v>
      </c>
      <c r="HO33" s="9">
        <f t="shared" si="45"/>
        <v>89.349998474121094</v>
      </c>
      <c r="HP33" s="9">
        <f t="shared" si="46"/>
        <v>89.349998474121094</v>
      </c>
      <c r="HQ33" s="180"/>
      <c r="HR33" s="226">
        <v>86.569999694824219</v>
      </c>
      <c r="HS33" s="226">
        <v>86.569999694824219</v>
      </c>
      <c r="HT33" s="226">
        <v>86.569999694824219</v>
      </c>
      <c r="HU33" s="226">
        <v>89.349998474121094</v>
      </c>
      <c r="HV33" s="226">
        <v>89.349998474121094</v>
      </c>
      <c r="HW33" s="226">
        <v>89.349998474121094</v>
      </c>
      <c r="HX33" s="226">
        <v>89.349998474121094</v>
      </c>
      <c r="HY33" s="226">
        <v>89.349998474121094</v>
      </c>
      <c r="HZ33" s="226">
        <v>89.349998474121094</v>
      </c>
      <c r="IA33" s="226">
        <v>89.349998474121094</v>
      </c>
      <c r="IB33" s="226">
        <v>89.349998474121094</v>
      </c>
      <c r="IC33" s="226">
        <v>89.349998474121094</v>
      </c>
      <c r="ID33" s="9"/>
      <c r="IE33" s="9"/>
      <c r="IF33" s="9"/>
      <c r="IG33" s="9"/>
      <c r="IH33" s="9"/>
      <c r="II33" s="9">
        <f t="shared" si="19"/>
        <v>36.72394758149197</v>
      </c>
      <c r="IJ33" s="9">
        <f t="shared" si="20"/>
        <v>78.239997863769531</v>
      </c>
      <c r="IK33" s="9">
        <f t="shared" si="21"/>
        <v>87.288063541535408</v>
      </c>
      <c r="IL33" s="9">
        <f t="shared" si="22"/>
        <v>89.349998474121094</v>
      </c>
      <c r="IM33" s="9">
        <f t="shared" si="23"/>
        <v>71.479998779296878</v>
      </c>
      <c r="IN33" s="9">
        <f t="shared" si="24"/>
        <v>50.035999145507809</v>
      </c>
      <c r="IO33" s="9">
        <f t="shared" si="25"/>
        <v>35.025199401855467</v>
      </c>
      <c r="IP33" s="9">
        <f t="shared" si="26"/>
        <v>24.517639581298827</v>
      </c>
      <c r="IQ33" s="9"/>
      <c r="IR33" s="9">
        <f t="shared" si="35"/>
        <v>51.629719557903741</v>
      </c>
      <c r="IS33" s="9">
        <f t="shared" si="27"/>
        <v>-39.370899767254329</v>
      </c>
      <c r="IT33" s="9"/>
      <c r="IU33" s="9"/>
      <c r="IV33" s="9"/>
      <c r="IW33" s="9"/>
      <c r="IX33" s="9"/>
      <c r="IY33" s="9"/>
      <c r="IZ33" s="9"/>
      <c r="JA33" s="9"/>
      <c r="JB33" s="9"/>
      <c r="JC33" s="9"/>
      <c r="JD33" s="9"/>
      <c r="JE33" s="9"/>
      <c r="JF33" s="9"/>
      <c r="JG33" s="9"/>
      <c r="JH33" s="9"/>
      <c r="JI33" s="9"/>
      <c r="JJ33" s="9"/>
      <c r="JK33" s="9"/>
      <c r="JL33" s="9"/>
      <c r="JM33" s="9"/>
      <c r="JN33" s="9"/>
      <c r="JO33" s="9"/>
      <c r="JP33" s="9"/>
      <c r="JQ33" s="9"/>
      <c r="JR33" s="9"/>
      <c r="JS33" s="9"/>
      <c r="JT33" s="9"/>
      <c r="JU33" s="9"/>
      <c r="JV33" s="9"/>
      <c r="JW33" s="9">
        <f t="shared" si="2"/>
        <v>87.264999389648438</v>
      </c>
      <c r="JX33" s="9">
        <f t="shared" si="3"/>
        <v>84.349998474121094</v>
      </c>
      <c r="JY33" s="19">
        <f t="shared" si="4"/>
        <v>153</v>
      </c>
      <c r="JZ33" s="19">
        <f t="shared" si="5"/>
        <v>42</v>
      </c>
      <c r="KA33" s="19">
        <f t="shared" si="28"/>
        <v>0</v>
      </c>
      <c r="KB33" s="19" t="str">
        <f t="shared" si="32"/>
        <v/>
      </c>
      <c r="KD33" s="9">
        <f t="shared" si="6"/>
        <v>73.150001525878906</v>
      </c>
      <c r="KE33" s="9">
        <f t="shared" si="7"/>
        <v>81.494256123457802</v>
      </c>
      <c r="KG33" s="9">
        <f t="shared" si="29"/>
        <v>8.344254597578896</v>
      </c>
      <c r="KH33" s="19">
        <f t="shared" si="30"/>
        <v>1.1140704637528527</v>
      </c>
      <c r="KI33" s="19" t="str">
        <f t="shared" si="31"/>
        <v/>
      </c>
    </row>
    <row r="34" spans="1:295">
      <c r="A34" s="222" t="s">
        <v>9</v>
      </c>
      <c r="B34" s="222" t="s">
        <v>145</v>
      </c>
      <c r="C34" s="224">
        <v>0</v>
      </c>
      <c r="D34" s="224">
        <v>0</v>
      </c>
      <c r="E34" s="224">
        <v>0</v>
      </c>
      <c r="F34" s="224">
        <v>0</v>
      </c>
      <c r="G34" s="224">
        <v>2.7799999713897705</v>
      </c>
      <c r="H34" s="224">
        <v>2.7799999713897705</v>
      </c>
      <c r="I34" s="224">
        <v>2.7799999713897705</v>
      </c>
      <c r="J34" s="224">
        <v>2.7799999713897705</v>
      </c>
      <c r="K34" s="224">
        <v>2.7799999713897705</v>
      </c>
      <c r="L34" s="224">
        <v>2.7799999713897705</v>
      </c>
      <c r="M34" s="224">
        <v>2.7799999713897705</v>
      </c>
      <c r="N34" s="224">
        <v>2.7799999713897705</v>
      </c>
      <c r="O34" s="224">
        <v>2.7799999713897705</v>
      </c>
      <c r="P34" s="224">
        <v>2.7799999713897705</v>
      </c>
      <c r="Q34" s="224">
        <v>8.3299999237060547</v>
      </c>
      <c r="R34" s="224">
        <v>8.3299999237060547</v>
      </c>
      <c r="S34" s="224">
        <v>8.3299999237060547</v>
      </c>
      <c r="T34" s="224">
        <v>8.3299999237060547</v>
      </c>
      <c r="U34" s="224">
        <v>8.3299999237060547</v>
      </c>
      <c r="V34" s="224">
        <v>8.3299999237060547</v>
      </c>
      <c r="W34" s="224">
        <v>8.3299999237060547</v>
      </c>
      <c r="X34" s="224">
        <v>26.389999389648438</v>
      </c>
      <c r="Y34" s="224">
        <v>44.909999847412109</v>
      </c>
      <c r="Z34" s="224">
        <v>44.909999847412109</v>
      </c>
      <c r="AA34" s="224">
        <v>47.689998626708984</v>
      </c>
      <c r="AB34" s="224">
        <v>69.910003662109375</v>
      </c>
      <c r="AC34" s="224">
        <v>69.910003662109375</v>
      </c>
      <c r="AD34" s="224">
        <v>69.910003662109375</v>
      </c>
      <c r="AE34" s="224">
        <v>69.910003662109375</v>
      </c>
      <c r="AF34" s="224">
        <v>69.910003662109375</v>
      </c>
      <c r="AG34" s="224">
        <v>69.910003662109375</v>
      </c>
      <c r="AH34" s="224">
        <v>77.30999755859375</v>
      </c>
      <c r="AI34" s="224">
        <v>77.30999755859375</v>
      </c>
      <c r="AJ34" s="224">
        <v>77.30999755859375</v>
      </c>
      <c r="AK34" s="224">
        <v>77.30999755859375</v>
      </c>
      <c r="AL34" s="224">
        <v>77.30999755859375</v>
      </c>
      <c r="AM34" s="224">
        <v>77.30999755859375</v>
      </c>
      <c r="AN34" s="224">
        <v>77.30999755859375</v>
      </c>
      <c r="AO34" s="224">
        <v>77.30999755859375</v>
      </c>
      <c r="AP34" s="224">
        <v>77.30999755859375</v>
      </c>
      <c r="AQ34" s="224">
        <v>75.459999084472656</v>
      </c>
      <c r="AR34" s="224">
        <v>75.459999084472656</v>
      </c>
      <c r="AS34" s="224">
        <v>75.459999084472656</v>
      </c>
      <c r="AT34" s="224">
        <v>75.459999084472656</v>
      </c>
      <c r="AU34" s="224">
        <v>75.459999084472656</v>
      </c>
      <c r="AV34" s="224">
        <v>75.459999084472656</v>
      </c>
      <c r="AW34" s="224">
        <v>75.459999084472656</v>
      </c>
      <c r="AX34" s="224">
        <v>75.459999084472656</v>
      </c>
      <c r="AY34" s="224">
        <v>75.459999084472656</v>
      </c>
      <c r="AZ34" s="224">
        <v>75.459999084472656</v>
      </c>
      <c r="BA34" s="224">
        <v>75.459999084472656</v>
      </c>
      <c r="BB34" s="224">
        <v>75.459999084472656</v>
      </c>
      <c r="BC34" s="224">
        <v>75.459999084472656</v>
      </c>
      <c r="BD34" s="224">
        <v>75.459999084472656</v>
      </c>
      <c r="BE34" s="224">
        <v>75.459999084472656</v>
      </c>
      <c r="BF34" s="224">
        <v>81.019996643066406</v>
      </c>
      <c r="BG34" s="224">
        <v>81.019996643066406</v>
      </c>
      <c r="BH34" s="224">
        <v>81.019996643066406</v>
      </c>
      <c r="BI34" s="224">
        <v>81.019996643066406</v>
      </c>
      <c r="BJ34" s="224">
        <v>81.019996643066406</v>
      </c>
      <c r="BK34" s="224">
        <v>81.019996643066406</v>
      </c>
      <c r="BL34" s="224">
        <v>81.019996643066406</v>
      </c>
      <c r="BM34" s="224">
        <v>81.019996643066406</v>
      </c>
      <c r="BN34" s="224">
        <v>81.019996643066406</v>
      </c>
      <c r="BO34" s="224">
        <v>81.019996643066406</v>
      </c>
      <c r="BP34" s="224">
        <v>81.019996643066406</v>
      </c>
      <c r="BQ34" s="224">
        <v>81.019996643066406</v>
      </c>
      <c r="BR34" s="224">
        <v>81.019996643066406</v>
      </c>
      <c r="BS34" s="224">
        <v>81.019996643066406</v>
      </c>
      <c r="BT34" s="224">
        <v>81.019996643066406</v>
      </c>
      <c r="BU34" s="224">
        <v>81.019996643066406</v>
      </c>
      <c r="BV34" s="224">
        <v>81.019996643066406</v>
      </c>
      <c r="BW34" s="224">
        <v>81.019996643066406</v>
      </c>
      <c r="BX34" s="224">
        <v>81.019996643066406</v>
      </c>
      <c r="BY34" s="224">
        <v>81.019996643066406</v>
      </c>
      <c r="BZ34" s="224">
        <v>79.169998168945313</v>
      </c>
      <c r="CA34" s="224">
        <v>79.169998168945313</v>
      </c>
      <c r="CB34" s="224">
        <v>79.169998168945313</v>
      </c>
      <c r="CC34" s="224">
        <v>79.169998168945313</v>
      </c>
      <c r="CD34" s="224">
        <v>79.169998168945313</v>
      </c>
      <c r="CE34" s="224">
        <v>79.169998168945313</v>
      </c>
      <c r="CF34" s="224">
        <v>79.169998168945313</v>
      </c>
      <c r="CG34" s="224">
        <v>79.169998168945313</v>
      </c>
      <c r="CH34" s="224">
        <v>79.169998168945313</v>
      </c>
      <c r="CI34" s="224">
        <v>79.169998168945313</v>
      </c>
      <c r="CJ34" s="224">
        <v>81.94000244140625</v>
      </c>
      <c r="CK34" s="224">
        <v>81.94000244140625</v>
      </c>
      <c r="CL34" s="224">
        <v>73.610000610351563</v>
      </c>
      <c r="CM34" s="224">
        <v>73.610000610351563</v>
      </c>
      <c r="CN34" s="224">
        <v>73.610000610351563</v>
      </c>
      <c r="CO34" s="224">
        <v>73.610000610351563</v>
      </c>
      <c r="CP34" s="224">
        <v>73.610000610351563</v>
      </c>
      <c r="CQ34" s="224">
        <v>73.610000610351563</v>
      </c>
      <c r="CR34" s="224">
        <v>69.910003662109375</v>
      </c>
      <c r="CS34" s="224">
        <v>69.910003662109375</v>
      </c>
      <c r="CT34" s="224">
        <v>69.910003662109375</v>
      </c>
      <c r="CU34" s="224">
        <v>69.910003662109375</v>
      </c>
      <c r="CV34" s="224">
        <v>69.910003662109375</v>
      </c>
      <c r="CW34" s="224">
        <v>56.939998626708984</v>
      </c>
      <c r="CX34" s="224">
        <v>56.939998626708984</v>
      </c>
      <c r="CY34" s="224">
        <v>56.939998626708984</v>
      </c>
      <c r="CZ34" s="224">
        <v>56.939998626708984</v>
      </c>
      <c r="DA34" s="224">
        <v>56.939998626708984</v>
      </c>
      <c r="DB34" s="224">
        <v>56.939998626708984</v>
      </c>
      <c r="DC34" s="224">
        <v>56.939998626708984</v>
      </c>
      <c r="DD34" s="224">
        <v>56.939998626708984</v>
      </c>
      <c r="DE34" s="224">
        <v>56.939998626708984</v>
      </c>
      <c r="DF34" s="224">
        <v>56.939998626708984</v>
      </c>
      <c r="DG34" s="224">
        <v>56.939998626708984</v>
      </c>
      <c r="DH34" s="224">
        <v>56.939998626708984</v>
      </c>
      <c r="DI34" s="224">
        <v>56.939998626708984</v>
      </c>
      <c r="DJ34" s="224">
        <v>56.939998626708984</v>
      </c>
      <c r="DK34" s="224">
        <v>56.939998626708984</v>
      </c>
      <c r="DL34" s="224">
        <v>56.939998626708984</v>
      </c>
      <c r="DM34" s="224">
        <v>56.939998626708984</v>
      </c>
      <c r="DN34" s="224">
        <v>56.939998626708984</v>
      </c>
      <c r="DO34" s="224">
        <v>56.939998626708984</v>
      </c>
      <c r="DP34" s="224">
        <v>56.939998626708984</v>
      </c>
      <c r="DQ34" s="224">
        <v>56.939998626708984</v>
      </c>
      <c r="DR34" s="224">
        <v>56.939998626708984</v>
      </c>
      <c r="DS34" s="224">
        <v>56.939998626708984</v>
      </c>
      <c r="DT34" s="224">
        <v>56.939998626708984</v>
      </c>
      <c r="DU34" s="224">
        <v>56.939998626708984</v>
      </c>
      <c r="DV34" s="224">
        <v>56.939998626708984</v>
      </c>
      <c r="DW34" s="224">
        <v>56.939998626708984</v>
      </c>
      <c r="DX34" s="224">
        <v>56.939998626708984</v>
      </c>
      <c r="DY34" s="224">
        <v>56.939998626708984</v>
      </c>
      <c r="DZ34" s="224">
        <v>56.939998626708984</v>
      </c>
      <c r="EA34" s="224">
        <v>56.939998626708984</v>
      </c>
      <c r="EB34" s="224">
        <v>56.939998626708984</v>
      </c>
      <c r="EC34" s="224">
        <v>81.94000244140625</v>
      </c>
      <c r="ED34" s="224">
        <v>81.94000244140625</v>
      </c>
      <c r="EE34" s="224">
        <v>81.94000244140625</v>
      </c>
      <c r="EF34" s="224">
        <v>81.94000244140625</v>
      </c>
      <c r="EG34" s="224">
        <v>81.94000244140625</v>
      </c>
      <c r="EH34" s="224">
        <v>81.94000244140625</v>
      </c>
      <c r="EI34" s="224">
        <v>81.94000244140625</v>
      </c>
      <c r="EJ34" s="224">
        <v>81.94000244140625</v>
      </c>
      <c r="EK34" s="224">
        <v>81.94000244140625</v>
      </c>
      <c r="EL34" s="224">
        <v>81.94000244140625</v>
      </c>
      <c r="EM34" s="224">
        <v>81.94000244140625</v>
      </c>
      <c r="EN34" s="224">
        <v>81.94000244140625</v>
      </c>
      <c r="EO34" s="224">
        <v>81.94000244140625</v>
      </c>
      <c r="EP34" s="224">
        <v>81.94000244140625</v>
      </c>
      <c r="EQ34" s="224">
        <v>81.94000244140625</v>
      </c>
      <c r="ER34" s="224">
        <v>81.94000244140625</v>
      </c>
      <c r="ES34" s="224">
        <v>81.94000244140625</v>
      </c>
      <c r="ET34" s="224">
        <v>81.94000244140625</v>
      </c>
      <c r="EU34" s="224">
        <v>81.94000244140625</v>
      </c>
      <c r="EV34" s="224">
        <v>81.94000244140625</v>
      </c>
      <c r="EW34" s="224">
        <v>81.94000244140625</v>
      </c>
      <c r="EX34" s="224">
        <v>81.94000244140625</v>
      </c>
      <c r="EY34" s="224">
        <v>81.94000244140625</v>
      </c>
      <c r="EZ34" s="224">
        <v>81.94000244140625</v>
      </c>
      <c r="FA34" s="224">
        <v>78.239997863769531</v>
      </c>
      <c r="FB34" s="224">
        <v>78.239997863769531</v>
      </c>
      <c r="FC34" s="224">
        <v>78.239997863769531</v>
      </c>
      <c r="FD34" s="224">
        <v>78.239997863769531</v>
      </c>
      <c r="FE34" s="224">
        <v>78.239997863769531</v>
      </c>
      <c r="FF34" s="224">
        <v>78.239997863769531</v>
      </c>
      <c r="FG34" s="224">
        <v>78.239997863769531</v>
      </c>
      <c r="FH34" s="224">
        <v>78.239997863769531</v>
      </c>
      <c r="FI34" s="224">
        <v>78.239997863769531</v>
      </c>
      <c r="FJ34" s="224">
        <v>78.239997863769531</v>
      </c>
      <c r="FK34" s="224">
        <v>78.239997863769531</v>
      </c>
      <c r="FL34" s="224">
        <v>78.239997863769531</v>
      </c>
      <c r="FM34" s="224">
        <v>78.239997863769531</v>
      </c>
      <c r="FN34" s="224">
        <v>81.94000244140625</v>
      </c>
      <c r="FO34" s="224">
        <v>81.94000244140625</v>
      </c>
      <c r="FP34" s="224">
        <v>81.94000244140625</v>
      </c>
      <c r="FQ34" s="224">
        <v>81.94000244140625</v>
      </c>
      <c r="FR34" s="224">
        <v>81.94000244140625</v>
      </c>
      <c r="FS34" s="224">
        <v>81.94000244140625</v>
      </c>
      <c r="FT34" s="224">
        <v>81.94000244140625</v>
      </c>
      <c r="FU34" s="224">
        <v>81.94000244140625</v>
      </c>
      <c r="FV34" s="224">
        <v>81.94000244140625</v>
      </c>
      <c r="FW34" s="224">
        <v>81.94000244140625</v>
      </c>
      <c r="FX34" s="224">
        <v>81.94000244140625</v>
      </c>
      <c r="FY34" s="224">
        <v>81.94000244140625</v>
      </c>
      <c r="FZ34" s="224">
        <v>81.94000244140625</v>
      </c>
      <c r="GA34" s="224">
        <v>81.94000244140625</v>
      </c>
      <c r="GB34" s="224">
        <v>81.94000244140625</v>
      </c>
      <c r="GC34" s="224">
        <v>81.94000244140625</v>
      </c>
      <c r="GD34" s="224">
        <v>81.94000244140625</v>
      </c>
      <c r="GE34" s="224">
        <v>81.94000244140625</v>
      </c>
      <c r="GF34" s="224">
        <v>81.94000244140625</v>
      </c>
      <c r="GG34" s="224">
        <v>81.94000244140625</v>
      </c>
      <c r="GH34" s="224">
        <v>81.94000244140625</v>
      </c>
      <c r="GI34" s="224">
        <v>81.94000244140625</v>
      </c>
      <c r="GJ34" s="224">
        <v>81.94000244140625</v>
      </c>
      <c r="GK34" s="224">
        <v>81.94000244140625</v>
      </c>
      <c r="GL34" s="224">
        <v>81.94000244140625</v>
      </c>
      <c r="GM34" s="224">
        <v>81.94000244140625</v>
      </c>
      <c r="GN34" s="224">
        <v>81.94000244140625</v>
      </c>
      <c r="GO34" s="224">
        <v>81.94000244140625</v>
      </c>
      <c r="GP34" s="224">
        <v>81.94000244140625</v>
      </c>
      <c r="GQ34" s="224">
        <v>81.94000244140625</v>
      </c>
      <c r="GR34" s="224">
        <v>81.94000244140625</v>
      </c>
      <c r="GS34" s="224">
        <v>81.94000244140625</v>
      </c>
      <c r="GT34" s="224">
        <v>81.94000244140625</v>
      </c>
      <c r="GU34" s="224">
        <v>81.94000244140625</v>
      </c>
      <c r="GV34" s="224">
        <v>81.94000244140625</v>
      </c>
      <c r="GW34" s="224">
        <v>81.94000244140625</v>
      </c>
      <c r="GX34" s="224">
        <v>81.94000244140625</v>
      </c>
      <c r="GY34" s="224">
        <v>81.94000244140625</v>
      </c>
      <c r="GZ34" s="224">
        <v>81.94000244140625</v>
      </c>
      <c r="HA34" s="224">
        <v>81.94000244140625</v>
      </c>
      <c r="HB34" s="224">
        <v>81.94000244140625</v>
      </c>
      <c r="HC34" s="224">
        <v>81.94000244140625</v>
      </c>
      <c r="HD34" s="224">
        <v>81.94000244140625</v>
      </c>
      <c r="HE34" s="224">
        <v>81.94000244140625</v>
      </c>
      <c r="HF34" s="9">
        <f t="shared" si="36"/>
        <v>81.94000244140625</v>
      </c>
      <c r="HG34" s="9">
        <f t="shared" si="37"/>
        <v>81.94000244140625</v>
      </c>
      <c r="HH34" s="9">
        <f t="shared" si="38"/>
        <v>81.94000244140625</v>
      </c>
      <c r="HI34" s="9">
        <f t="shared" si="39"/>
        <v>81.94000244140625</v>
      </c>
      <c r="HJ34" s="9">
        <f t="shared" si="40"/>
        <v>81.94000244140625</v>
      </c>
      <c r="HK34" s="9">
        <f t="shared" si="41"/>
        <v>81.94000244140625</v>
      </c>
      <c r="HL34" s="9">
        <f t="shared" si="42"/>
        <v>81.94000244140625</v>
      </c>
      <c r="HM34" s="9">
        <f t="shared" si="43"/>
        <v>81.94000244140625</v>
      </c>
      <c r="HN34" s="9">
        <f t="shared" si="44"/>
        <v>81.94000244140625</v>
      </c>
      <c r="HO34" s="9">
        <f t="shared" si="45"/>
        <v>81.94000244140625</v>
      </c>
      <c r="HP34" s="9">
        <f t="shared" si="46"/>
        <v>81.94000244140625</v>
      </c>
      <c r="HQ34" s="180"/>
      <c r="HR34" s="226">
        <v>81.94000244140625</v>
      </c>
      <c r="HS34" s="226">
        <v>81.94000244140625</v>
      </c>
      <c r="HT34" s="226">
        <v>81.94000244140625</v>
      </c>
      <c r="HU34" s="226">
        <v>81.94000244140625</v>
      </c>
      <c r="HV34" s="226">
        <v>81.94000244140625</v>
      </c>
      <c r="HW34" s="226">
        <v>81.94000244140625</v>
      </c>
      <c r="HX34" s="226">
        <v>81.94000244140625</v>
      </c>
      <c r="HY34" s="226">
        <v>81.94000244140625</v>
      </c>
      <c r="HZ34" s="226">
        <v>81.94000244140625</v>
      </c>
      <c r="IA34" s="226"/>
      <c r="IB34" s="226"/>
      <c r="IC34" s="226"/>
      <c r="ID34" s="9"/>
      <c r="IE34" s="9"/>
      <c r="IF34" s="9"/>
      <c r="IG34" s="9"/>
      <c r="IH34" s="9"/>
      <c r="II34" s="9">
        <f t="shared" si="19"/>
        <v>62.428354831118334</v>
      </c>
      <c r="IJ34" s="9">
        <f t="shared" si="20"/>
        <v>80.336667124430335</v>
      </c>
      <c r="IK34" s="9">
        <f t="shared" si="21"/>
        <v>81.94000244140625</v>
      </c>
      <c r="IL34" s="9">
        <f t="shared" si="22"/>
        <v>81.94000244140625</v>
      </c>
      <c r="IM34" s="9">
        <f t="shared" si="23"/>
        <v>65.552001953125</v>
      </c>
      <c r="IN34" s="9">
        <f t="shared" si="24"/>
        <v>45.886401367187496</v>
      </c>
      <c r="IO34" s="9">
        <f t="shared" si="25"/>
        <v>32.120480957031248</v>
      </c>
      <c r="IP34" s="9">
        <f t="shared" si="26"/>
        <v>22.484336669921873</v>
      </c>
      <c r="IQ34" s="9"/>
      <c r="IR34" s="9">
        <f t="shared" si="35"/>
        <v>60.200138925841685</v>
      </c>
      <c r="IS34" s="9">
        <f t="shared" si="27"/>
        <v>-48.957970590880748</v>
      </c>
      <c r="IT34" s="9"/>
      <c r="IU34" s="9"/>
      <c r="IV34" s="9"/>
      <c r="IW34" s="9"/>
      <c r="IX34" s="9"/>
      <c r="IY34" s="9"/>
      <c r="IZ34" s="9"/>
      <c r="JA34" s="9"/>
      <c r="JB34" s="9"/>
      <c r="JC34" s="9"/>
      <c r="JD34" s="9"/>
      <c r="JE34" s="9"/>
      <c r="JF34" s="9"/>
      <c r="JG34" s="9"/>
      <c r="JH34" s="9"/>
      <c r="JI34" s="9"/>
      <c r="JJ34" s="9"/>
      <c r="JK34" s="9"/>
      <c r="JL34" s="9"/>
      <c r="JM34" s="9"/>
      <c r="JN34" s="9"/>
      <c r="JO34" s="9"/>
      <c r="JP34" s="9"/>
      <c r="JQ34" s="9"/>
      <c r="JR34" s="9"/>
      <c r="JS34" s="9"/>
      <c r="JT34" s="9"/>
      <c r="JU34" s="9"/>
      <c r="JV34" s="9"/>
      <c r="JW34" s="9">
        <f t="shared" ref="JW34:JW65" si="48">AVERAGE(HR34:HU34)</f>
        <v>81.94000244140625</v>
      </c>
      <c r="JX34" s="9">
        <f t="shared" ref="JX34:JX65" si="49">MAX(C34:HU34)-5</f>
        <v>76.94000244140625</v>
      </c>
      <c r="JY34" s="19">
        <f t="shared" ref="JY34:JY65" si="50">COUNTIF(C34:HU34,"&gt;0")</f>
        <v>222</v>
      </c>
      <c r="JZ34" s="19">
        <f t="shared" ref="JZ34:JZ65" si="51">COUNTIFS(C34:HU34,"&gt;"&amp;JX34)</f>
        <v>137</v>
      </c>
      <c r="KA34" s="19">
        <f t="shared" si="28"/>
        <v>0</v>
      </c>
      <c r="KB34" s="19" t="str">
        <f t="shared" si="32"/>
        <v/>
      </c>
      <c r="KD34" s="9">
        <f t="shared" ref="KD34:KD65" si="52">AVERAGE(CP34:DS34)</f>
        <v>60.21299959818522</v>
      </c>
      <c r="KE34" s="9">
        <f t="shared" ref="KE34:KE65" si="53">AVERAGE(DT34:HQ34)</f>
        <v>79.236041116242362</v>
      </c>
      <c r="KG34" s="9">
        <f t="shared" si="29"/>
        <v>19.023041518057141</v>
      </c>
      <c r="KH34" s="19">
        <f t="shared" si="30"/>
        <v>1.3159291456164306</v>
      </c>
      <c r="KI34" s="19" t="str">
        <f t="shared" si="31"/>
        <v/>
      </c>
    </row>
    <row r="35" spans="1:295">
      <c r="A35" s="222" t="s">
        <v>648</v>
      </c>
      <c r="B35" s="222" t="s">
        <v>164</v>
      </c>
      <c r="C35" s="224">
        <v>0</v>
      </c>
      <c r="D35" s="224">
        <v>0</v>
      </c>
      <c r="E35" s="224">
        <v>0</v>
      </c>
      <c r="F35" s="224">
        <v>0</v>
      </c>
      <c r="G35" s="224">
        <v>0</v>
      </c>
      <c r="H35" s="224">
        <v>0</v>
      </c>
      <c r="I35" s="224">
        <v>0</v>
      </c>
      <c r="J35" s="224">
        <v>0</v>
      </c>
      <c r="K35" s="224">
        <v>0</v>
      </c>
      <c r="L35" s="224">
        <v>0</v>
      </c>
      <c r="M35" s="224">
        <v>0</v>
      </c>
      <c r="N35" s="224">
        <v>0</v>
      </c>
      <c r="O35" s="224">
        <v>0</v>
      </c>
      <c r="P35" s="224">
        <v>0</v>
      </c>
      <c r="Q35" s="224">
        <v>0</v>
      </c>
      <c r="R35" s="224">
        <v>0</v>
      </c>
      <c r="S35" s="224">
        <v>0</v>
      </c>
      <c r="T35" s="224">
        <v>0</v>
      </c>
      <c r="U35" s="224">
        <v>0</v>
      </c>
      <c r="V35" s="224">
        <v>0</v>
      </c>
      <c r="W35" s="224">
        <v>0</v>
      </c>
      <c r="X35" s="224">
        <v>0</v>
      </c>
      <c r="Y35" s="224">
        <v>0</v>
      </c>
      <c r="Z35" s="224">
        <v>0</v>
      </c>
      <c r="AA35" s="224">
        <v>0</v>
      </c>
      <c r="AB35" s="224">
        <v>0</v>
      </c>
      <c r="AC35" s="224">
        <v>0</v>
      </c>
      <c r="AD35" s="224">
        <v>0</v>
      </c>
      <c r="AE35" s="224">
        <v>0</v>
      </c>
      <c r="AF35" s="224">
        <v>0</v>
      </c>
      <c r="AG35" s="224">
        <v>0</v>
      </c>
      <c r="AH35" s="224">
        <v>0</v>
      </c>
      <c r="AI35" s="224">
        <v>0</v>
      </c>
      <c r="AJ35" s="224">
        <v>0</v>
      </c>
      <c r="AK35" s="224">
        <v>0</v>
      </c>
      <c r="AL35" s="224">
        <v>0</v>
      </c>
      <c r="AM35" s="224">
        <v>0</v>
      </c>
      <c r="AN35" s="224">
        <v>0</v>
      </c>
      <c r="AO35" s="224">
        <v>0</v>
      </c>
      <c r="AP35" s="224">
        <v>0</v>
      </c>
      <c r="AQ35" s="224">
        <v>0</v>
      </c>
      <c r="AR35" s="224">
        <v>0</v>
      </c>
      <c r="AS35" s="224">
        <v>0</v>
      </c>
      <c r="AT35" s="224">
        <v>0</v>
      </c>
      <c r="AU35" s="224">
        <v>0</v>
      </c>
      <c r="AV35" s="224">
        <v>0</v>
      </c>
      <c r="AW35" s="224">
        <v>0</v>
      </c>
      <c r="AX35" s="224">
        <v>0</v>
      </c>
      <c r="AY35" s="224">
        <v>0</v>
      </c>
      <c r="AZ35" s="224">
        <v>0</v>
      </c>
      <c r="BA35" s="224">
        <v>0</v>
      </c>
      <c r="BB35" s="224">
        <v>0</v>
      </c>
      <c r="BC35" s="224">
        <v>0</v>
      </c>
      <c r="BD35" s="224">
        <v>0</v>
      </c>
      <c r="BE35" s="224">
        <v>0</v>
      </c>
      <c r="BF35" s="224">
        <v>0</v>
      </c>
      <c r="BG35" s="224">
        <v>0</v>
      </c>
      <c r="BH35" s="224">
        <v>0</v>
      </c>
      <c r="BI35" s="224">
        <v>0</v>
      </c>
      <c r="BJ35" s="224">
        <v>0</v>
      </c>
      <c r="BK35" s="224">
        <v>0</v>
      </c>
      <c r="BL35" s="224">
        <v>0</v>
      </c>
      <c r="BM35" s="224">
        <v>0</v>
      </c>
      <c r="BN35" s="224">
        <v>0</v>
      </c>
      <c r="BO35" s="224">
        <v>0</v>
      </c>
      <c r="BP35" s="224">
        <v>0</v>
      </c>
      <c r="BQ35" s="224">
        <v>0</v>
      </c>
      <c r="BR35" s="224">
        <v>0</v>
      </c>
      <c r="BS35" s="224">
        <v>0</v>
      </c>
      <c r="BT35" s="224">
        <v>0</v>
      </c>
      <c r="BU35" s="224">
        <v>0</v>
      </c>
      <c r="BV35" s="224">
        <v>11.109999656677246</v>
      </c>
      <c r="BW35" s="224">
        <v>11.109999656677246</v>
      </c>
      <c r="BX35" s="224">
        <v>11.109999656677246</v>
      </c>
      <c r="BY35" s="224">
        <v>11.109999656677246</v>
      </c>
      <c r="BZ35" s="224">
        <v>30.559999465942383</v>
      </c>
      <c r="CA35" s="224">
        <v>30.559999465942383</v>
      </c>
      <c r="CB35" s="224">
        <v>30.559999465942383</v>
      </c>
      <c r="CC35" s="224">
        <v>57.409999847412109</v>
      </c>
      <c r="CD35" s="224">
        <v>57.409999847412109</v>
      </c>
      <c r="CE35" s="224">
        <v>57.409999847412109</v>
      </c>
      <c r="CF35" s="224">
        <v>60.189998626708984</v>
      </c>
      <c r="CG35" s="224">
        <v>63.889999389648437</v>
      </c>
      <c r="CH35" s="224">
        <v>80.55999755859375</v>
      </c>
      <c r="CI35" s="224">
        <v>80.55999755859375</v>
      </c>
      <c r="CJ35" s="224">
        <v>80.55999755859375</v>
      </c>
      <c r="CK35" s="224">
        <v>80.55999755859375</v>
      </c>
      <c r="CL35" s="224">
        <v>80.55999755859375</v>
      </c>
      <c r="CM35" s="224">
        <v>80.55999755859375</v>
      </c>
      <c r="CN35" s="224">
        <v>80.55999755859375</v>
      </c>
      <c r="CO35" s="224">
        <v>80.55999755859375</v>
      </c>
      <c r="CP35" s="224">
        <v>80.55999755859375</v>
      </c>
      <c r="CQ35" s="224">
        <v>80.55999755859375</v>
      </c>
      <c r="CR35" s="224">
        <v>80.55999755859375</v>
      </c>
      <c r="CS35" s="224">
        <v>80.55999755859375</v>
      </c>
      <c r="CT35" s="224">
        <v>80.55999755859375</v>
      </c>
      <c r="CU35" s="224">
        <v>80.55999755859375</v>
      </c>
      <c r="CV35" s="224">
        <v>80.55999755859375</v>
      </c>
      <c r="CW35" s="224">
        <v>80.55999755859375</v>
      </c>
      <c r="CX35" s="224">
        <v>80.55999755859375</v>
      </c>
      <c r="CY35" s="224">
        <v>80.55999755859375</v>
      </c>
      <c r="CZ35" s="224">
        <v>80.55999755859375</v>
      </c>
      <c r="DA35" s="224">
        <v>80.55999755859375</v>
      </c>
      <c r="DB35" s="224">
        <v>80.55999755859375</v>
      </c>
      <c r="DC35" s="224">
        <v>80.55999755859375</v>
      </c>
      <c r="DD35" s="224">
        <v>80.55999755859375</v>
      </c>
      <c r="DE35" s="224">
        <v>80.55999755859375</v>
      </c>
      <c r="DF35" s="224">
        <v>80.55999755859375</v>
      </c>
      <c r="DG35" s="224">
        <v>80.55999755859375</v>
      </c>
      <c r="DH35" s="224">
        <v>80.55999755859375</v>
      </c>
      <c r="DI35" s="224">
        <v>80.55999755859375</v>
      </c>
      <c r="DJ35" s="224">
        <v>80.55999755859375</v>
      </c>
      <c r="DK35" s="224">
        <v>80.55999755859375</v>
      </c>
      <c r="DL35" s="224">
        <v>80.55999755859375</v>
      </c>
      <c r="DM35" s="224">
        <v>80.55999755859375</v>
      </c>
      <c r="DN35" s="224">
        <v>80.55999755859375</v>
      </c>
      <c r="DO35" s="224">
        <v>80.55999755859375</v>
      </c>
      <c r="DP35" s="224">
        <v>80.55999755859375</v>
      </c>
      <c r="DQ35" s="224">
        <v>80.55999755859375</v>
      </c>
      <c r="DR35" s="224">
        <v>80.55999755859375</v>
      </c>
      <c r="DS35" s="224">
        <v>80.55999755859375</v>
      </c>
      <c r="DT35" s="224">
        <v>80.55999755859375</v>
      </c>
      <c r="DU35" s="224">
        <v>80.55999755859375</v>
      </c>
      <c r="DV35" s="224">
        <v>80.55999755859375</v>
      </c>
      <c r="DW35" s="224">
        <v>80.55999755859375</v>
      </c>
      <c r="DX35" s="224">
        <v>80.55999755859375</v>
      </c>
      <c r="DY35" s="224">
        <v>80.55999755859375</v>
      </c>
      <c r="DZ35" s="224">
        <v>80.55999755859375</v>
      </c>
      <c r="EA35" s="224">
        <v>69.910003662109375</v>
      </c>
      <c r="EB35" s="224">
        <v>69.910003662109375</v>
      </c>
      <c r="EC35" s="224">
        <v>69.910003662109375</v>
      </c>
      <c r="ED35" s="224">
        <v>69.910003662109375</v>
      </c>
      <c r="EE35" s="224">
        <v>69.910003662109375</v>
      </c>
      <c r="EF35" s="224">
        <v>69.910003662109375</v>
      </c>
      <c r="EG35" s="224">
        <v>69.910003662109375</v>
      </c>
      <c r="EH35" s="224">
        <v>69.910003662109375</v>
      </c>
      <c r="EI35" s="224">
        <v>64.80999755859375</v>
      </c>
      <c r="EJ35" s="224">
        <v>64.80999755859375</v>
      </c>
      <c r="EK35" s="224">
        <v>64.80999755859375</v>
      </c>
      <c r="EL35" s="224">
        <v>64.80999755859375</v>
      </c>
      <c r="EM35" s="224">
        <v>64.80999755859375</v>
      </c>
      <c r="EN35" s="224">
        <v>64.80999755859375</v>
      </c>
      <c r="EO35" s="224">
        <v>64.80999755859375</v>
      </c>
      <c r="EP35" s="224">
        <v>64.80999755859375</v>
      </c>
      <c r="EQ35" s="224">
        <v>64.80999755859375</v>
      </c>
      <c r="ER35" s="224">
        <v>59.259998321533203</v>
      </c>
      <c r="ES35" s="224">
        <v>59.259998321533203</v>
      </c>
      <c r="ET35" s="224">
        <v>59.259998321533203</v>
      </c>
      <c r="EU35" s="224">
        <v>59.259998321533203</v>
      </c>
      <c r="EV35" s="224">
        <v>59.259998321533203</v>
      </c>
      <c r="EW35" s="224">
        <v>59.259998321533203</v>
      </c>
      <c r="EX35" s="224">
        <v>59.259998321533203</v>
      </c>
      <c r="EY35" s="224">
        <v>59.259998321533203</v>
      </c>
      <c r="EZ35" s="224">
        <v>59.259998321533203</v>
      </c>
      <c r="FA35" s="224">
        <v>59.259998321533203</v>
      </c>
      <c r="FB35" s="224">
        <v>59.259998321533203</v>
      </c>
      <c r="FC35" s="224">
        <v>59.259998321533203</v>
      </c>
      <c r="FD35" s="224">
        <v>59.259998321533203</v>
      </c>
      <c r="FE35" s="224">
        <v>59.259998321533203</v>
      </c>
      <c r="FF35" s="224">
        <v>59.259998321533203</v>
      </c>
      <c r="FG35" s="224">
        <v>59.259998321533203</v>
      </c>
      <c r="FH35" s="224">
        <v>59.259998321533203</v>
      </c>
      <c r="FI35" s="224">
        <v>59.259998321533203</v>
      </c>
      <c r="FJ35" s="224">
        <v>59.259998321533203</v>
      </c>
      <c r="FK35" s="224">
        <v>57.409999847412109</v>
      </c>
      <c r="FL35" s="224">
        <v>57.409999847412109</v>
      </c>
      <c r="FM35" s="224">
        <v>57.409999847412109</v>
      </c>
      <c r="FN35" s="224">
        <v>57.409999847412109</v>
      </c>
      <c r="FO35" s="224">
        <v>57.409999847412109</v>
      </c>
      <c r="FP35" s="224">
        <v>57.409999847412109</v>
      </c>
      <c r="FQ35" s="224">
        <v>57.409999847412109</v>
      </c>
      <c r="FR35" s="224">
        <v>57.409999847412109</v>
      </c>
      <c r="FS35" s="224">
        <v>57.409999847412109</v>
      </c>
      <c r="FT35" s="224">
        <v>57.409999847412109</v>
      </c>
      <c r="FU35" s="224">
        <v>57.409999847412109</v>
      </c>
      <c r="FV35" s="224">
        <v>57.409999847412109</v>
      </c>
      <c r="FW35" s="224">
        <v>57.409999847412109</v>
      </c>
      <c r="FX35" s="224">
        <v>60.650001525878906</v>
      </c>
      <c r="FY35" s="224">
        <v>60.650001525878906</v>
      </c>
      <c r="FZ35" s="224">
        <v>60.650001525878906</v>
      </c>
      <c r="GA35" s="224">
        <v>60.650001525878906</v>
      </c>
      <c r="GB35" s="224">
        <v>60.650001525878906</v>
      </c>
      <c r="GC35" s="224">
        <v>57.869998931884766</v>
      </c>
      <c r="GD35" s="224">
        <v>57.869998931884766</v>
      </c>
      <c r="GE35" s="224">
        <v>57.869998931884766</v>
      </c>
      <c r="GF35" s="224">
        <v>57.869998931884766</v>
      </c>
      <c r="GG35" s="224">
        <v>57.869998931884766</v>
      </c>
      <c r="GH35" s="224">
        <v>57.869998931884766</v>
      </c>
      <c r="GI35" s="224">
        <v>57.869998931884766</v>
      </c>
      <c r="GJ35" s="224">
        <v>57.869998931884766</v>
      </c>
      <c r="GK35" s="224">
        <v>57.869998931884766</v>
      </c>
      <c r="GL35" s="224">
        <v>57.869998931884766</v>
      </c>
      <c r="GM35" s="224">
        <v>57.869998931884766</v>
      </c>
      <c r="GN35" s="224">
        <v>57.869998931884766</v>
      </c>
      <c r="GO35" s="224">
        <v>57.869998931884766</v>
      </c>
      <c r="GP35" s="224">
        <v>57.869998931884766</v>
      </c>
      <c r="GQ35" s="224">
        <v>57.869998931884766</v>
      </c>
      <c r="GR35" s="224">
        <v>60.650001525878906</v>
      </c>
      <c r="GS35" s="224">
        <v>60.650001525878906</v>
      </c>
      <c r="GT35" s="224">
        <v>60.650001525878906</v>
      </c>
      <c r="GU35" s="224">
        <v>60.650001525878906</v>
      </c>
      <c r="GV35" s="224">
        <v>60.650001525878906</v>
      </c>
      <c r="GW35" s="224">
        <v>60.650001525878906</v>
      </c>
      <c r="GX35" s="224">
        <v>60.650001525878906</v>
      </c>
      <c r="GY35" s="224">
        <v>60.650001525878906</v>
      </c>
      <c r="GZ35" s="224">
        <v>60.650001525878906</v>
      </c>
      <c r="HA35" s="224">
        <v>60.650001525878906</v>
      </c>
      <c r="HB35" s="224">
        <v>60.650001525878906</v>
      </c>
      <c r="HC35" s="224">
        <v>44.909999847412109</v>
      </c>
      <c r="HD35" s="224">
        <v>44.909999847412109</v>
      </c>
      <c r="HE35" s="224">
        <v>44.909999847412109</v>
      </c>
      <c r="HF35" s="9">
        <f t="shared" si="36"/>
        <v>44.909999847412109</v>
      </c>
      <c r="HG35" s="9">
        <f t="shared" si="37"/>
        <v>26.389999389648438</v>
      </c>
      <c r="HH35" s="9">
        <f t="shared" si="38"/>
        <v>26.389999389648438</v>
      </c>
      <c r="HI35" s="9">
        <f t="shared" si="39"/>
        <v>26.389999389648438</v>
      </c>
      <c r="HJ35" s="9">
        <f t="shared" si="40"/>
        <v>26.389999389648438</v>
      </c>
      <c r="HK35" s="9">
        <f t="shared" si="41"/>
        <v>26.389999389648438</v>
      </c>
      <c r="HL35" s="9">
        <f t="shared" si="42"/>
        <v>26.389999389648438</v>
      </c>
      <c r="HM35" s="9">
        <f t="shared" si="43"/>
        <v>26.389999389648438</v>
      </c>
      <c r="HN35" s="9">
        <f t="shared" si="44"/>
        <v>26.389999389648438</v>
      </c>
      <c r="HO35" s="9">
        <f t="shared" si="45"/>
        <v>26.389999389648438</v>
      </c>
      <c r="HP35" s="9">
        <f t="shared" si="46"/>
        <v>26.389999389648438</v>
      </c>
      <c r="HQ35" s="180"/>
      <c r="HR35" s="226">
        <v>44.909999847412109</v>
      </c>
      <c r="HS35" s="226">
        <v>44.909999847412109</v>
      </c>
      <c r="HT35" s="226">
        <v>26.389999389648438</v>
      </c>
      <c r="HU35" s="226">
        <v>26.389999389648438</v>
      </c>
      <c r="HV35" s="226">
        <v>26.389999389648438</v>
      </c>
      <c r="HW35" s="226">
        <v>26.389999389648438</v>
      </c>
      <c r="HX35" s="226">
        <v>26.389999389648438</v>
      </c>
      <c r="HY35" s="226">
        <v>26.389999389648438</v>
      </c>
      <c r="HZ35" s="226">
        <v>26.389999389648438</v>
      </c>
      <c r="IA35" s="226">
        <v>26.389999389648438</v>
      </c>
      <c r="IB35" s="226">
        <v>26.389999389648438</v>
      </c>
      <c r="IC35" s="226">
        <v>26.389999389648438</v>
      </c>
      <c r="ID35" s="9"/>
      <c r="IE35" s="9"/>
      <c r="IF35" s="9"/>
      <c r="IG35" s="9"/>
      <c r="IH35" s="9"/>
      <c r="II35" s="9">
        <f t="shared" si="19"/>
        <v>36.940920265097368</v>
      </c>
      <c r="IJ35" s="9">
        <f t="shared" si="20"/>
        <v>58.68999951680501</v>
      </c>
      <c r="IK35" s="9">
        <f t="shared" si="21"/>
        <v>56.168709662652788</v>
      </c>
      <c r="IL35" s="9">
        <f t="shared" si="22"/>
        <v>26.389999389648438</v>
      </c>
      <c r="IM35" s="9">
        <f t="shared" si="23"/>
        <v>21.11199951171875</v>
      </c>
      <c r="IN35" s="9">
        <f t="shared" si="24"/>
        <v>14.778399658203124</v>
      </c>
      <c r="IO35" s="9">
        <f t="shared" si="25"/>
        <v>10.344879760742186</v>
      </c>
      <c r="IP35" s="9">
        <f t="shared" si="26"/>
        <v>7.2414158325195297</v>
      </c>
      <c r="IQ35" s="9"/>
      <c r="IR35" s="9">
        <f t="shared" si="35"/>
        <v>31.619167054814721</v>
      </c>
      <c r="IS35" s="9">
        <f t="shared" si="27"/>
        <v>-27.998459138554956</v>
      </c>
      <c r="IT35" s="9"/>
      <c r="IU35" s="9"/>
      <c r="IV35" s="9"/>
      <c r="IW35" s="9"/>
      <c r="IX35" s="9"/>
      <c r="IY35" s="9"/>
      <c r="IZ35" s="9"/>
      <c r="JA35" s="9"/>
      <c r="JB35" s="9"/>
      <c r="JC35" s="9"/>
      <c r="JD35" s="9"/>
      <c r="JE35" s="9"/>
      <c r="JF35" s="9"/>
      <c r="JG35" s="9"/>
      <c r="JH35" s="9"/>
      <c r="JI35" s="9"/>
      <c r="JJ35" s="9"/>
      <c r="JK35" s="9"/>
      <c r="JL35" s="9"/>
      <c r="JM35" s="9"/>
      <c r="JN35" s="9"/>
      <c r="JO35" s="9"/>
      <c r="JP35" s="9"/>
      <c r="JQ35" s="9"/>
      <c r="JR35" s="9"/>
      <c r="JS35" s="9"/>
      <c r="JT35" s="9"/>
      <c r="JU35" s="9"/>
      <c r="JV35" s="9"/>
      <c r="JW35" s="9">
        <f t="shared" si="48"/>
        <v>35.649999618530273</v>
      </c>
      <c r="JX35" s="9">
        <f t="shared" si="49"/>
        <v>75.55999755859375</v>
      </c>
      <c r="JY35" s="19">
        <f t="shared" si="50"/>
        <v>155</v>
      </c>
      <c r="JZ35" s="19">
        <f t="shared" si="51"/>
        <v>45</v>
      </c>
      <c r="KA35" s="19">
        <f t="shared" si="28"/>
        <v>1</v>
      </c>
      <c r="KB35" s="19">
        <f t="shared" si="32"/>
        <v>45</v>
      </c>
      <c r="KD35" s="9">
        <f t="shared" si="52"/>
        <v>80.55999755859375</v>
      </c>
      <c r="KE35" s="9">
        <f t="shared" si="53"/>
        <v>58.027227307310199</v>
      </c>
      <c r="KG35" s="9">
        <f t="shared" si="29"/>
        <v>-22.532770251283551</v>
      </c>
      <c r="KH35" s="19">
        <f t="shared" si="30"/>
        <v>0.72029827539536884</v>
      </c>
      <c r="KI35" s="19">
        <f t="shared" si="31"/>
        <v>0.72029827539536884</v>
      </c>
    </row>
    <row r="36" spans="1:295">
      <c r="A36" s="222" t="s">
        <v>133</v>
      </c>
      <c r="B36" s="222" t="s">
        <v>134</v>
      </c>
      <c r="C36" s="224">
        <v>0</v>
      </c>
      <c r="D36" s="224">
        <v>0</v>
      </c>
      <c r="E36" s="224">
        <v>0</v>
      </c>
      <c r="F36" s="224">
        <v>0</v>
      </c>
      <c r="G36" s="224">
        <v>0</v>
      </c>
      <c r="H36" s="224">
        <v>0</v>
      </c>
      <c r="I36" s="224">
        <v>0</v>
      </c>
      <c r="J36" s="224">
        <v>0</v>
      </c>
      <c r="K36" s="224">
        <v>0</v>
      </c>
      <c r="L36" s="224">
        <v>0</v>
      </c>
      <c r="M36" s="224">
        <v>0</v>
      </c>
      <c r="N36" s="224">
        <v>0</v>
      </c>
      <c r="O36" s="224">
        <v>0</v>
      </c>
      <c r="P36" s="224">
        <v>0</v>
      </c>
      <c r="Q36" s="224">
        <v>0</v>
      </c>
      <c r="R36" s="224">
        <v>0</v>
      </c>
      <c r="S36" s="224">
        <v>0</v>
      </c>
      <c r="T36" s="224">
        <v>0</v>
      </c>
      <c r="U36" s="224">
        <v>0</v>
      </c>
      <c r="V36" s="224">
        <v>0</v>
      </c>
      <c r="W36" s="224">
        <v>0</v>
      </c>
      <c r="X36" s="224">
        <v>0</v>
      </c>
      <c r="Y36" s="224">
        <v>0</v>
      </c>
      <c r="Z36" s="224">
        <v>0</v>
      </c>
      <c r="AA36" s="224">
        <v>0</v>
      </c>
      <c r="AB36" s="224">
        <v>0</v>
      </c>
      <c r="AC36" s="224">
        <v>0</v>
      </c>
      <c r="AD36" s="224">
        <v>0</v>
      </c>
      <c r="AE36" s="224">
        <v>0</v>
      </c>
      <c r="AF36" s="224">
        <v>0</v>
      </c>
      <c r="AG36" s="224">
        <v>0</v>
      </c>
      <c r="AH36" s="224">
        <v>0</v>
      </c>
      <c r="AI36" s="224">
        <v>0</v>
      </c>
      <c r="AJ36" s="224">
        <v>0</v>
      </c>
      <c r="AK36" s="224">
        <v>0</v>
      </c>
      <c r="AL36" s="224">
        <v>0</v>
      </c>
      <c r="AM36" s="224">
        <v>0</v>
      </c>
      <c r="AN36" s="224">
        <v>0</v>
      </c>
      <c r="AO36" s="224">
        <v>0</v>
      </c>
      <c r="AP36" s="224">
        <v>0</v>
      </c>
      <c r="AQ36" s="224">
        <v>0</v>
      </c>
      <c r="AR36" s="224">
        <v>0</v>
      </c>
      <c r="AS36" s="224">
        <v>0</v>
      </c>
      <c r="AT36" s="224">
        <v>0</v>
      </c>
      <c r="AU36" s="224">
        <v>0</v>
      </c>
      <c r="AV36" s="224">
        <v>0</v>
      </c>
      <c r="AW36" s="224">
        <v>0</v>
      </c>
      <c r="AX36" s="224">
        <v>0</v>
      </c>
      <c r="AY36" s="224">
        <v>0</v>
      </c>
      <c r="AZ36" s="224">
        <v>0</v>
      </c>
      <c r="BA36" s="224">
        <v>0</v>
      </c>
      <c r="BB36" s="224">
        <v>0</v>
      </c>
      <c r="BC36" s="224">
        <v>0</v>
      </c>
      <c r="BD36" s="224">
        <v>0</v>
      </c>
      <c r="BE36" s="224">
        <v>0</v>
      </c>
      <c r="BF36" s="224">
        <v>0</v>
      </c>
      <c r="BG36" s="224">
        <v>0</v>
      </c>
      <c r="BH36" s="224">
        <v>0</v>
      </c>
      <c r="BI36" s="224">
        <v>0</v>
      </c>
      <c r="BJ36" s="224">
        <v>0</v>
      </c>
      <c r="BK36" s="224">
        <v>0</v>
      </c>
      <c r="BL36" s="224">
        <v>0</v>
      </c>
      <c r="BM36" s="224">
        <v>0</v>
      </c>
      <c r="BN36" s="224">
        <v>0</v>
      </c>
      <c r="BO36" s="224">
        <v>0</v>
      </c>
      <c r="BP36" s="224">
        <v>0</v>
      </c>
      <c r="BQ36" s="224">
        <v>0</v>
      </c>
      <c r="BR36" s="224">
        <v>0</v>
      </c>
      <c r="BS36" s="224">
        <v>0</v>
      </c>
      <c r="BT36" s="224">
        <v>0</v>
      </c>
      <c r="BU36" s="224">
        <v>0</v>
      </c>
      <c r="BV36" s="224">
        <v>0</v>
      </c>
      <c r="BW36" s="224">
        <v>2.7799999713897705</v>
      </c>
      <c r="BX36" s="224">
        <v>2.7799999713897705</v>
      </c>
      <c r="BY36" s="224">
        <v>2.7799999713897705</v>
      </c>
      <c r="BZ36" s="224">
        <v>2.7799999713897705</v>
      </c>
      <c r="CA36" s="224">
        <v>2.7799999713897705</v>
      </c>
      <c r="CB36" s="224">
        <v>57.409999847412109</v>
      </c>
      <c r="CC36" s="224">
        <v>57.409999847412109</v>
      </c>
      <c r="CD36" s="224">
        <v>57.409999847412109</v>
      </c>
      <c r="CE36" s="224">
        <v>57.409999847412109</v>
      </c>
      <c r="CF36" s="224">
        <v>57.409999847412109</v>
      </c>
      <c r="CG36" s="224">
        <v>57.409999847412109</v>
      </c>
      <c r="CH36" s="224">
        <v>57.409999847412109</v>
      </c>
      <c r="CI36" s="224">
        <v>57.409999847412109</v>
      </c>
      <c r="CJ36" s="224">
        <v>57.409999847412109</v>
      </c>
      <c r="CK36" s="224">
        <v>57.409999847412109</v>
      </c>
      <c r="CL36" s="224">
        <v>57.409999847412109</v>
      </c>
      <c r="CM36" s="224">
        <v>57.409999847412109</v>
      </c>
      <c r="CN36" s="224">
        <v>57.409999847412109</v>
      </c>
      <c r="CO36" s="224">
        <v>57.409999847412109</v>
      </c>
      <c r="CP36" s="224">
        <v>57.409999847412109</v>
      </c>
      <c r="CQ36" s="224">
        <v>57.409999847412109</v>
      </c>
      <c r="CR36" s="224">
        <v>57.409999847412109</v>
      </c>
      <c r="CS36" s="224">
        <v>68.519996643066406</v>
      </c>
      <c r="CT36" s="224">
        <v>68.519996643066406</v>
      </c>
      <c r="CU36" s="224">
        <v>68.519996643066406</v>
      </c>
      <c r="CV36" s="224">
        <v>68.519996643066406</v>
      </c>
      <c r="CW36" s="224">
        <v>68.519996643066406</v>
      </c>
      <c r="CX36" s="224">
        <v>68.519996643066406</v>
      </c>
      <c r="CY36" s="224">
        <v>68.519996643066406</v>
      </c>
      <c r="CZ36" s="224">
        <v>68.519996643066406</v>
      </c>
      <c r="DA36" s="224">
        <v>68.519996643066406</v>
      </c>
      <c r="DB36" s="224">
        <v>68.519996643066406</v>
      </c>
      <c r="DC36" s="224">
        <v>68.519996643066406</v>
      </c>
      <c r="DD36" s="224">
        <v>68.519996643066406</v>
      </c>
      <c r="DE36" s="224">
        <v>68.519996643066406</v>
      </c>
      <c r="DF36" s="224">
        <v>68.519996643066406</v>
      </c>
      <c r="DG36" s="224">
        <v>71.300003051757813</v>
      </c>
      <c r="DH36" s="224">
        <v>71.300003051757813</v>
      </c>
      <c r="DI36" s="224">
        <v>71.300003051757813</v>
      </c>
      <c r="DJ36" s="224">
        <v>71.300003051757813</v>
      </c>
      <c r="DK36" s="224">
        <v>71.300003051757813</v>
      </c>
      <c r="DL36" s="224">
        <v>71.300003051757813</v>
      </c>
      <c r="DM36" s="224">
        <v>71.300003051757813</v>
      </c>
      <c r="DN36" s="224">
        <v>71.300003051757813</v>
      </c>
      <c r="DO36" s="224">
        <v>71.300003051757813</v>
      </c>
      <c r="DP36" s="224">
        <v>71.300003051757813</v>
      </c>
      <c r="DQ36" s="224">
        <v>71.300003051757813</v>
      </c>
      <c r="DR36" s="224">
        <v>71.300003051757813</v>
      </c>
      <c r="DS36" s="224">
        <v>71.300003051757813</v>
      </c>
      <c r="DT36" s="224">
        <v>63.889999389648437</v>
      </c>
      <c r="DU36" s="224">
        <v>63.889999389648437</v>
      </c>
      <c r="DV36" s="224">
        <v>63.889999389648437</v>
      </c>
      <c r="DW36" s="224">
        <v>63.889999389648437</v>
      </c>
      <c r="DX36" s="224">
        <v>63.889999389648437</v>
      </c>
      <c r="DY36" s="224">
        <v>63.889999389648437</v>
      </c>
      <c r="DZ36" s="224">
        <v>63.889999389648437</v>
      </c>
      <c r="EA36" s="224">
        <v>63.889999389648437</v>
      </c>
      <c r="EB36" s="224">
        <v>63.889999389648437</v>
      </c>
      <c r="EC36" s="224">
        <v>63.889999389648437</v>
      </c>
      <c r="ED36" s="224">
        <v>63.889999389648437</v>
      </c>
      <c r="EE36" s="224">
        <v>63.889999389648437</v>
      </c>
      <c r="EF36" s="224">
        <v>63.889999389648437</v>
      </c>
      <c r="EG36" s="224">
        <v>63.889999389648437</v>
      </c>
      <c r="EH36" s="224">
        <v>63.889999389648437</v>
      </c>
      <c r="EI36" s="224">
        <v>63.889999389648437</v>
      </c>
      <c r="EJ36" s="224">
        <v>63.889999389648437</v>
      </c>
      <c r="EK36" s="224">
        <v>63.889999389648437</v>
      </c>
      <c r="EL36" s="224">
        <v>63.889999389648437</v>
      </c>
      <c r="EM36" s="224">
        <v>63.889999389648437</v>
      </c>
      <c r="EN36" s="224">
        <v>63.889999389648437</v>
      </c>
      <c r="EO36" s="224">
        <v>63.889999389648437</v>
      </c>
      <c r="EP36" s="224">
        <v>63.889999389648437</v>
      </c>
      <c r="EQ36" s="224">
        <v>63.889999389648437</v>
      </c>
      <c r="ER36" s="224">
        <v>63.889999389648437</v>
      </c>
      <c r="ES36" s="224">
        <v>63.889999389648437</v>
      </c>
      <c r="ET36" s="224">
        <v>63.889999389648437</v>
      </c>
      <c r="EU36" s="224">
        <v>63.889999389648437</v>
      </c>
      <c r="EV36" s="224">
        <v>63.889999389648437</v>
      </c>
      <c r="EW36" s="224">
        <v>63.889999389648437</v>
      </c>
      <c r="EX36" s="224">
        <v>63.889999389648437</v>
      </c>
      <c r="EY36" s="224">
        <v>60.189998626708984</v>
      </c>
      <c r="EZ36" s="224">
        <v>60.189998626708984</v>
      </c>
      <c r="FA36" s="224">
        <v>60.189998626708984</v>
      </c>
      <c r="FB36" s="224">
        <v>60.189998626708984</v>
      </c>
      <c r="FC36" s="224">
        <v>60.189998626708984</v>
      </c>
      <c r="FD36" s="224">
        <v>60.189998626708984</v>
      </c>
      <c r="FE36" s="224">
        <v>60.189998626708984</v>
      </c>
      <c r="FF36" s="224">
        <v>60.189998626708984</v>
      </c>
      <c r="FG36" s="224">
        <v>60.189998626708984</v>
      </c>
      <c r="FH36" s="224">
        <v>60.189998626708984</v>
      </c>
      <c r="FI36" s="224">
        <v>60.189998626708984</v>
      </c>
      <c r="FJ36" s="224">
        <v>60.189998626708984</v>
      </c>
      <c r="FK36" s="224">
        <v>60.189998626708984</v>
      </c>
      <c r="FL36" s="224">
        <v>60.189998626708984</v>
      </c>
      <c r="FM36" s="224">
        <v>60.189998626708984</v>
      </c>
      <c r="FN36" s="224">
        <v>60.189998626708984</v>
      </c>
      <c r="FO36" s="224">
        <v>60.189998626708984</v>
      </c>
      <c r="FP36" s="224">
        <v>60.189998626708984</v>
      </c>
      <c r="FQ36" s="224">
        <v>60.189998626708984</v>
      </c>
      <c r="FR36" s="224">
        <v>60.189998626708984</v>
      </c>
      <c r="FS36" s="224">
        <v>60.189998626708984</v>
      </c>
      <c r="FT36" s="224">
        <v>60.189998626708984</v>
      </c>
      <c r="FU36" s="224">
        <v>60.189998626708984</v>
      </c>
      <c r="FV36" s="224">
        <v>60.189998626708984</v>
      </c>
      <c r="FW36" s="224">
        <v>60.189998626708984</v>
      </c>
      <c r="FX36" s="224">
        <v>60.189998626708984</v>
      </c>
      <c r="FY36" s="224">
        <v>60.189998626708984</v>
      </c>
      <c r="FZ36" s="224">
        <v>60.189998626708984</v>
      </c>
      <c r="GA36" s="224">
        <v>60.189998626708984</v>
      </c>
      <c r="GB36" s="224">
        <v>60.189998626708984</v>
      </c>
      <c r="GC36" s="224">
        <v>60.189998626708984</v>
      </c>
      <c r="GD36" s="224">
        <v>60.189998626708984</v>
      </c>
      <c r="GE36" s="224">
        <v>60.189998626708984</v>
      </c>
      <c r="GF36" s="224">
        <v>60.189998626708984</v>
      </c>
      <c r="GG36" s="224">
        <v>60.189998626708984</v>
      </c>
      <c r="GH36" s="224">
        <v>60.189998626708984</v>
      </c>
      <c r="GI36" s="224">
        <v>60.189998626708984</v>
      </c>
      <c r="GJ36" s="224">
        <v>60.189998626708984</v>
      </c>
      <c r="GK36" s="224">
        <v>60.189998626708984</v>
      </c>
      <c r="GL36" s="224">
        <v>60.189998626708984</v>
      </c>
      <c r="GM36" s="224">
        <v>60.189998626708984</v>
      </c>
      <c r="GN36" s="224">
        <v>60.189998626708984</v>
      </c>
      <c r="GO36" s="224">
        <v>60.189998626708984</v>
      </c>
      <c r="GP36" s="224">
        <v>60.189998626708984</v>
      </c>
      <c r="GQ36" s="224">
        <v>60.189998626708984</v>
      </c>
      <c r="GR36" s="224">
        <v>60.189998626708984</v>
      </c>
      <c r="GS36" s="224">
        <v>60.189998626708984</v>
      </c>
      <c r="GT36" s="224">
        <v>60.189998626708984</v>
      </c>
      <c r="GU36" s="224">
        <v>60.189998626708984</v>
      </c>
      <c r="GV36" s="224">
        <v>60.189998626708984</v>
      </c>
      <c r="GW36" s="224">
        <v>60.189998626708984</v>
      </c>
      <c r="GX36" s="224">
        <v>60.189998626708984</v>
      </c>
      <c r="GY36" s="224">
        <v>60.189998626708984</v>
      </c>
      <c r="GZ36" s="224">
        <v>60.189998626708984</v>
      </c>
      <c r="HA36" s="224">
        <v>60.189998626708984</v>
      </c>
      <c r="HB36" s="224">
        <v>60.189998626708984</v>
      </c>
      <c r="HC36" s="224">
        <v>60.189998626708984</v>
      </c>
      <c r="HD36" s="224">
        <v>60.189998626708984</v>
      </c>
      <c r="HE36" s="224">
        <v>60.189998626708984</v>
      </c>
      <c r="HF36" s="9">
        <f t="shared" si="36"/>
        <v>60.189998626708984</v>
      </c>
      <c r="HG36" s="9">
        <f t="shared" si="37"/>
        <v>60.189998626708984</v>
      </c>
      <c r="HH36" s="9">
        <f t="shared" si="38"/>
        <v>60.189998626708984</v>
      </c>
      <c r="HI36" s="9">
        <f t="shared" si="39"/>
        <v>60.189998626708984</v>
      </c>
      <c r="HJ36" s="9">
        <f t="shared" si="40"/>
        <v>60.189998626708984</v>
      </c>
      <c r="HK36" s="9">
        <f t="shared" si="41"/>
        <v>60.189998626708984</v>
      </c>
      <c r="HL36" s="9">
        <f t="shared" si="42"/>
        <v>60.189998626708984</v>
      </c>
      <c r="HM36" s="9">
        <f t="shared" si="43"/>
        <v>60.189998626708984</v>
      </c>
      <c r="HN36" s="9">
        <f t="shared" si="44"/>
        <v>60.189998626708984</v>
      </c>
      <c r="HO36" s="9">
        <f t="shared" si="45"/>
        <v>60.189998626708984</v>
      </c>
      <c r="HP36" s="9">
        <f t="shared" si="46"/>
        <v>60.189998626708984</v>
      </c>
      <c r="HQ36" s="180"/>
      <c r="HR36" s="226">
        <v>60.189998626708984</v>
      </c>
      <c r="HS36" s="226">
        <v>60.189998626708984</v>
      </c>
      <c r="HT36" s="226">
        <v>60.189998626708984</v>
      </c>
      <c r="HU36" s="226">
        <v>60.189998626708984</v>
      </c>
      <c r="HV36" s="226">
        <v>60.189998626708984</v>
      </c>
      <c r="HW36" s="226">
        <v>60.189998626708984</v>
      </c>
      <c r="HX36" s="226">
        <v>60.189998626708984</v>
      </c>
      <c r="HY36" s="226">
        <v>60.189998626708984</v>
      </c>
      <c r="HZ36" s="226"/>
      <c r="IA36" s="226"/>
      <c r="IB36" s="226"/>
      <c r="IC36" s="226"/>
      <c r="ID36" s="9"/>
      <c r="IE36" s="9"/>
      <c r="IF36" s="9"/>
      <c r="IG36" s="9"/>
      <c r="IH36" s="9"/>
      <c r="II36" s="9">
        <f t="shared" si="19"/>
        <v>31.9515787566963</v>
      </c>
      <c r="IJ36" s="9">
        <f t="shared" si="20"/>
        <v>60.189998626708984</v>
      </c>
      <c r="IK36" s="9">
        <f t="shared" si="21"/>
        <v>60.189998626708984</v>
      </c>
      <c r="IL36" s="9">
        <f t="shared" si="22"/>
        <v>60.189998626708984</v>
      </c>
      <c r="IM36" s="9">
        <f t="shared" si="23"/>
        <v>48.151998901367193</v>
      </c>
      <c r="IN36" s="9">
        <f t="shared" si="24"/>
        <v>33.706399230957032</v>
      </c>
      <c r="IO36" s="9">
        <f t="shared" si="25"/>
        <v>23.59447946166992</v>
      </c>
      <c r="IP36" s="9">
        <f t="shared" si="26"/>
        <v>16.516135623168942</v>
      </c>
      <c r="IQ36" s="9"/>
      <c r="IR36" s="9">
        <f t="shared" si="35"/>
        <v>38.524741906730966</v>
      </c>
      <c r="IS36" s="9">
        <f t="shared" si="27"/>
        <v>-30.266674095146495</v>
      </c>
      <c r="IT36" s="9"/>
      <c r="IU36" s="9"/>
      <c r="IV36" s="9"/>
      <c r="IW36" s="9"/>
      <c r="IX36" s="9"/>
      <c r="IY36" s="9"/>
      <c r="IZ36" s="9"/>
      <c r="JA36" s="9"/>
      <c r="JB36" s="9"/>
      <c r="JC36" s="9"/>
      <c r="JD36" s="9"/>
      <c r="JE36" s="9"/>
      <c r="JF36" s="9"/>
      <c r="JG36" s="9"/>
      <c r="JH36" s="9"/>
      <c r="JI36" s="9"/>
      <c r="JJ36" s="9"/>
      <c r="JK36" s="9"/>
      <c r="JL36" s="9"/>
      <c r="JM36" s="9"/>
      <c r="JN36" s="9"/>
      <c r="JO36" s="9"/>
      <c r="JP36" s="9"/>
      <c r="JQ36" s="9"/>
      <c r="JR36" s="9"/>
      <c r="JS36" s="9"/>
      <c r="JT36" s="9"/>
      <c r="JU36" s="9"/>
      <c r="JV36" s="9"/>
      <c r="JW36" s="9">
        <f t="shared" si="48"/>
        <v>60.189998626708984</v>
      </c>
      <c r="JX36" s="9">
        <f t="shared" si="49"/>
        <v>66.300003051757813</v>
      </c>
      <c r="JY36" s="19">
        <f t="shared" si="50"/>
        <v>154</v>
      </c>
      <c r="JZ36" s="19">
        <f t="shared" si="51"/>
        <v>27</v>
      </c>
      <c r="KA36" s="19">
        <f t="shared" si="28"/>
        <v>1</v>
      </c>
      <c r="KB36" s="19">
        <f t="shared" si="32"/>
        <v>27</v>
      </c>
      <c r="KD36" s="9">
        <f t="shared" si="52"/>
        <v>68.613666407267246</v>
      </c>
      <c r="KE36" s="9">
        <f t="shared" si="53"/>
        <v>61.325642425234953</v>
      </c>
      <c r="KG36" s="9">
        <f t="shared" si="29"/>
        <v>-7.2880239820322927</v>
      </c>
      <c r="KH36" s="19">
        <f t="shared" si="30"/>
        <v>0.89378174402205712</v>
      </c>
      <c r="KI36" s="19">
        <f t="shared" si="31"/>
        <v>0.89378174402205712</v>
      </c>
    </row>
    <row r="37" spans="1:295">
      <c r="A37" s="222" t="s">
        <v>649</v>
      </c>
      <c r="B37" s="222" t="s">
        <v>178</v>
      </c>
      <c r="C37" s="224">
        <v>0</v>
      </c>
      <c r="D37" s="224">
        <v>0</v>
      </c>
      <c r="E37" s="224">
        <v>0</v>
      </c>
      <c r="F37" s="224">
        <v>0</v>
      </c>
      <c r="G37" s="224">
        <v>0</v>
      </c>
      <c r="H37" s="224">
        <v>0</v>
      </c>
      <c r="I37" s="224">
        <v>0</v>
      </c>
      <c r="J37" s="224">
        <v>0</v>
      </c>
      <c r="K37" s="224">
        <v>0</v>
      </c>
      <c r="L37" s="224">
        <v>0</v>
      </c>
      <c r="M37" s="224">
        <v>0</v>
      </c>
      <c r="N37" s="224">
        <v>0</v>
      </c>
      <c r="O37" s="224">
        <v>0</v>
      </c>
      <c r="P37" s="224">
        <v>0</v>
      </c>
      <c r="Q37" s="224">
        <v>0</v>
      </c>
      <c r="R37" s="224">
        <v>0</v>
      </c>
      <c r="S37" s="224">
        <v>0</v>
      </c>
      <c r="T37" s="224">
        <v>0</v>
      </c>
      <c r="U37" s="224">
        <v>0</v>
      </c>
      <c r="V37" s="224">
        <v>0</v>
      </c>
      <c r="W37" s="224">
        <v>0</v>
      </c>
      <c r="X37" s="224">
        <v>0</v>
      </c>
      <c r="Y37" s="224">
        <v>0</v>
      </c>
      <c r="Z37" s="224">
        <v>0</v>
      </c>
      <c r="AA37" s="224">
        <v>0</v>
      </c>
      <c r="AB37" s="224">
        <v>0</v>
      </c>
      <c r="AC37" s="224">
        <v>0</v>
      </c>
      <c r="AD37" s="224">
        <v>0</v>
      </c>
      <c r="AE37" s="224">
        <v>0</v>
      </c>
      <c r="AF37" s="224">
        <v>0</v>
      </c>
      <c r="AG37" s="224">
        <v>0</v>
      </c>
      <c r="AH37" s="224">
        <v>0</v>
      </c>
      <c r="AI37" s="224">
        <v>0</v>
      </c>
      <c r="AJ37" s="224">
        <v>0</v>
      </c>
      <c r="AK37" s="224">
        <v>0</v>
      </c>
      <c r="AL37" s="224">
        <v>0</v>
      </c>
      <c r="AM37" s="224">
        <v>0</v>
      </c>
      <c r="AN37" s="224">
        <v>0</v>
      </c>
      <c r="AO37" s="224">
        <v>0</v>
      </c>
      <c r="AP37" s="224">
        <v>0</v>
      </c>
      <c r="AQ37" s="224">
        <v>0</v>
      </c>
      <c r="AR37" s="224">
        <v>0</v>
      </c>
      <c r="AS37" s="224">
        <v>0</v>
      </c>
      <c r="AT37" s="224">
        <v>0</v>
      </c>
      <c r="AU37" s="224">
        <v>0</v>
      </c>
      <c r="AV37" s="224">
        <v>0</v>
      </c>
      <c r="AW37" s="224">
        <v>0</v>
      </c>
      <c r="AX37" s="224">
        <v>0</v>
      </c>
      <c r="AY37" s="224">
        <v>0</v>
      </c>
      <c r="AZ37" s="224">
        <v>0</v>
      </c>
      <c r="BA37" s="224">
        <v>2.7799999713897705</v>
      </c>
      <c r="BB37" s="224">
        <v>2.7799999713897705</v>
      </c>
      <c r="BC37" s="224">
        <v>2.7799999713897705</v>
      </c>
      <c r="BD37" s="224">
        <v>2.7799999713897705</v>
      </c>
      <c r="BE37" s="224">
        <v>2.7799999713897705</v>
      </c>
      <c r="BF37" s="224">
        <v>2.7799999713897705</v>
      </c>
      <c r="BG37" s="224">
        <v>2.7799999713897705</v>
      </c>
      <c r="BH37" s="224">
        <v>2.7799999713897705</v>
      </c>
      <c r="BI37" s="224">
        <v>2.7799999713897705</v>
      </c>
      <c r="BJ37" s="224">
        <v>2.7799999713897705</v>
      </c>
      <c r="BK37" s="224">
        <v>2.7799999713897705</v>
      </c>
      <c r="BL37" s="224">
        <v>2.7799999713897705</v>
      </c>
      <c r="BM37" s="224">
        <v>2.7799999713897705</v>
      </c>
      <c r="BN37" s="224">
        <v>2.7799999713897705</v>
      </c>
      <c r="BO37" s="224">
        <v>2.7799999713897705</v>
      </c>
      <c r="BP37" s="224">
        <v>5.559999942779541</v>
      </c>
      <c r="BQ37" s="224">
        <v>5.559999942779541</v>
      </c>
      <c r="BR37" s="224">
        <v>5.559999942779541</v>
      </c>
      <c r="BS37" s="224">
        <v>5.559999942779541</v>
      </c>
      <c r="BT37" s="224">
        <v>11.109999656677246</v>
      </c>
      <c r="BU37" s="224">
        <v>11.109999656677246</v>
      </c>
      <c r="BV37" s="224">
        <v>11.109999656677246</v>
      </c>
      <c r="BW37" s="224">
        <v>11.109999656677246</v>
      </c>
      <c r="BX37" s="224">
        <v>11.109999656677246</v>
      </c>
      <c r="BY37" s="224">
        <v>11.109999656677246</v>
      </c>
      <c r="BZ37" s="224">
        <v>11.109999656677246</v>
      </c>
      <c r="CA37" s="224">
        <v>11.109999656677246</v>
      </c>
      <c r="CB37" s="224">
        <v>19.440000534057617</v>
      </c>
      <c r="CC37" s="224">
        <v>52.779998779296875</v>
      </c>
      <c r="CD37" s="224">
        <v>55.560001373291016</v>
      </c>
      <c r="CE37" s="224">
        <v>55.560001373291016</v>
      </c>
      <c r="CF37" s="224">
        <v>58.330001831054688</v>
      </c>
      <c r="CG37" s="224">
        <v>58.330001831054688</v>
      </c>
      <c r="CH37" s="224">
        <v>77.779998779296875</v>
      </c>
      <c r="CI37" s="224">
        <v>77.779998779296875</v>
      </c>
      <c r="CJ37" s="224">
        <v>77.779998779296875</v>
      </c>
      <c r="CK37" s="224">
        <v>77.779998779296875</v>
      </c>
      <c r="CL37" s="224">
        <v>77.779998779296875</v>
      </c>
      <c r="CM37" s="224">
        <v>77.779998779296875</v>
      </c>
      <c r="CN37" s="224">
        <v>77.779998779296875</v>
      </c>
      <c r="CO37" s="224">
        <v>77.779998779296875</v>
      </c>
      <c r="CP37" s="224">
        <v>77.779998779296875</v>
      </c>
      <c r="CQ37" s="224">
        <v>77.779998779296875</v>
      </c>
      <c r="CR37" s="224">
        <v>77.779998779296875</v>
      </c>
      <c r="CS37" s="224">
        <v>77.779998779296875</v>
      </c>
      <c r="CT37" s="224">
        <v>77.779998779296875</v>
      </c>
      <c r="CU37" s="224">
        <v>80.55999755859375</v>
      </c>
      <c r="CV37" s="224">
        <v>80.55999755859375</v>
      </c>
      <c r="CW37" s="224">
        <v>80.55999755859375</v>
      </c>
      <c r="CX37" s="224">
        <v>80.55999755859375</v>
      </c>
      <c r="CY37" s="224">
        <v>80.55999755859375</v>
      </c>
      <c r="CZ37" s="224">
        <v>80.55999755859375</v>
      </c>
      <c r="DA37" s="224">
        <v>80.55999755859375</v>
      </c>
      <c r="DB37" s="224">
        <v>80.55999755859375</v>
      </c>
      <c r="DC37" s="224">
        <v>80.55999755859375</v>
      </c>
      <c r="DD37" s="224">
        <v>80.55999755859375</v>
      </c>
      <c r="DE37" s="224">
        <v>80.55999755859375</v>
      </c>
      <c r="DF37" s="224">
        <v>80.55999755859375</v>
      </c>
      <c r="DG37" s="224">
        <v>80.55999755859375</v>
      </c>
      <c r="DH37" s="224">
        <v>80.55999755859375</v>
      </c>
      <c r="DI37" s="224">
        <v>80.55999755859375</v>
      </c>
      <c r="DJ37" s="224">
        <v>80.55999755859375</v>
      </c>
      <c r="DK37" s="224">
        <v>80.55999755859375</v>
      </c>
      <c r="DL37" s="224">
        <v>80.55999755859375</v>
      </c>
      <c r="DM37" s="224">
        <v>80.55999755859375</v>
      </c>
      <c r="DN37" s="224">
        <v>80.55999755859375</v>
      </c>
      <c r="DO37" s="224">
        <v>80.55999755859375</v>
      </c>
      <c r="DP37" s="224">
        <v>80.55999755859375</v>
      </c>
      <c r="DQ37" s="224">
        <v>80.55999755859375</v>
      </c>
      <c r="DR37" s="224">
        <v>80.55999755859375</v>
      </c>
      <c r="DS37" s="224">
        <v>80.55999755859375</v>
      </c>
      <c r="DT37" s="224">
        <v>80.55999755859375</v>
      </c>
      <c r="DU37" s="224">
        <v>80.55999755859375</v>
      </c>
      <c r="DV37" s="224">
        <v>80.55999755859375</v>
      </c>
      <c r="DW37" s="224">
        <v>80.55999755859375</v>
      </c>
      <c r="DX37" s="224">
        <v>80.55999755859375</v>
      </c>
      <c r="DY37" s="224">
        <v>80.55999755859375</v>
      </c>
      <c r="DZ37" s="224">
        <v>80.55999755859375</v>
      </c>
      <c r="EA37" s="224">
        <v>80.55999755859375</v>
      </c>
      <c r="EB37" s="224">
        <v>80.55999755859375</v>
      </c>
      <c r="EC37" s="224">
        <v>80.55999755859375</v>
      </c>
      <c r="ED37" s="224">
        <v>80.55999755859375</v>
      </c>
      <c r="EE37" s="224">
        <v>80.55999755859375</v>
      </c>
      <c r="EF37" s="224">
        <v>80.55999755859375</v>
      </c>
      <c r="EG37" s="224">
        <v>80.55999755859375</v>
      </c>
      <c r="EH37" s="224">
        <v>80.55999755859375</v>
      </c>
      <c r="EI37" s="224">
        <v>80.55999755859375</v>
      </c>
      <c r="EJ37" s="224">
        <v>80.55999755859375</v>
      </c>
      <c r="EK37" s="224">
        <v>80.55999755859375</v>
      </c>
      <c r="EL37" s="224">
        <v>80.55999755859375</v>
      </c>
      <c r="EM37" s="224">
        <v>80.55999755859375</v>
      </c>
      <c r="EN37" s="224">
        <v>80.55999755859375</v>
      </c>
      <c r="EO37" s="224">
        <v>80.55999755859375</v>
      </c>
      <c r="EP37" s="224">
        <v>80.55999755859375</v>
      </c>
      <c r="EQ37" s="224">
        <v>80.55999755859375</v>
      </c>
      <c r="ER37" s="224">
        <v>80.55999755859375</v>
      </c>
      <c r="ES37" s="224">
        <v>80.55999755859375</v>
      </c>
      <c r="ET37" s="224">
        <v>80.55999755859375</v>
      </c>
      <c r="EU37" s="224">
        <v>80.55999755859375</v>
      </c>
      <c r="EV37" s="224">
        <v>80.55999755859375</v>
      </c>
      <c r="EW37" s="224">
        <v>80.55999755859375</v>
      </c>
      <c r="EX37" s="224">
        <v>80.55999755859375</v>
      </c>
      <c r="EY37" s="224">
        <v>80.55999755859375</v>
      </c>
      <c r="EZ37" s="224">
        <v>80.55999755859375</v>
      </c>
      <c r="FA37" s="224">
        <v>80.55999755859375</v>
      </c>
      <c r="FB37" s="224">
        <v>80.55999755859375</v>
      </c>
      <c r="FC37" s="224">
        <v>80.55999755859375</v>
      </c>
      <c r="FD37" s="224">
        <v>80.55999755859375</v>
      </c>
      <c r="FE37" s="224">
        <v>80.55999755859375</v>
      </c>
      <c r="FF37" s="224">
        <v>80.55999755859375</v>
      </c>
      <c r="FG37" s="224">
        <v>80.55999755859375</v>
      </c>
      <c r="FH37" s="224">
        <v>80.55999755859375</v>
      </c>
      <c r="FI37" s="224">
        <v>80.55999755859375</v>
      </c>
      <c r="FJ37" s="224">
        <v>80.55999755859375</v>
      </c>
      <c r="FK37" s="224">
        <v>80.55999755859375</v>
      </c>
      <c r="FL37" s="224">
        <v>80.55999755859375</v>
      </c>
      <c r="FM37" s="224">
        <v>80.55999755859375</v>
      </c>
      <c r="FN37" s="224">
        <v>80.55999755859375</v>
      </c>
      <c r="FO37" s="224">
        <v>80.55999755859375</v>
      </c>
      <c r="FP37" s="224">
        <v>80.55999755859375</v>
      </c>
      <c r="FQ37" s="224">
        <v>80.55999755859375</v>
      </c>
      <c r="FR37" s="224">
        <v>80.55999755859375</v>
      </c>
      <c r="FS37" s="224">
        <v>80.55999755859375</v>
      </c>
      <c r="FT37" s="224">
        <v>80.55999755859375</v>
      </c>
      <c r="FU37" s="224">
        <v>80.55999755859375</v>
      </c>
      <c r="FV37" s="224">
        <v>80.55999755859375</v>
      </c>
      <c r="FW37" s="224">
        <v>80.55999755859375</v>
      </c>
      <c r="FX37" s="224">
        <v>80.55999755859375</v>
      </c>
      <c r="FY37" s="224">
        <v>80.55999755859375</v>
      </c>
      <c r="FZ37" s="224">
        <v>80.55999755859375</v>
      </c>
      <c r="GA37" s="224">
        <v>80.55999755859375</v>
      </c>
      <c r="GB37" s="224">
        <v>80.55999755859375</v>
      </c>
      <c r="GC37" s="224">
        <v>80.55999755859375</v>
      </c>
      <c r="GD37" s="224">
        <v>80.55999755859375</v>
      </c>
      <c r="GE37" s="224">
        <v>80.55999755859375</v>
      </c>
      <c r="GF37" s="224">
        <v>80.55999755859375</v>
      </c>
      <c r="GG37" s="224">
        <v>80.55999755859375</v>
      </c>
      <c r="GH37" s="224">
        <v>80.55999755859375</v>
      </c>
      <c r="GI37" s="224">
        <v>80.55999755859375</v>
      </c>
      <c r="GJ37" s="224">
        <v>80.55999755859375</v>
      </c>
      <c r="GK37" s="224">
        <v>80.55999755859375</v>
      </c>
      <c r="GL37" s="224">
        <v>80.55999755859375</v>
      </c>
      <c r="GM37" s="224">
        <v>80.55999755859375</v>
      </c>
      <c r="GN37" s="224">
        <v>80.55999755859375</v>
      </c>
      <c r="GO37" s="224">
        <v>80.55999755859375</v>
      </c>
      <c r="GP37" s="224">
        <v>80.55999755859375</v>
      </c>
      <c r="GQ37" s="224">
        <v>80.55999755859375</v>
      </c>
      <c r="GR37" s="224">
        <v>80.55999755859375</v>
      </c>
      <c r="GS37" s="224">
        <v>80.55999755859375</v>
      </c>
      <c r="GT37" s="224">
        <v>80.55999755859375</v>
      </c>
      <c r="GU37" s="224">
        <v>80.55999755859375</v>
      </c>
      <c r="GV37" s="224">
        <v>80.55999755859375</v>
      </c>
      <c r="GW37" s="224">
        <v>80.55999755859375</v>
      </c>
      <c r="GX37" s="224">
        <v>57.409999847412109</v>
      </c>
      <c r="GY37" s="224">
        <v>57.409999847412109</v>
      </c>
      <c r="GZ37" s="224">
        <v>57.409999847412109</v>
      </c>
      <c r="HA37" s="224">
        <v>57.409999847412109</v>
      </c>
      <c r="HB37" s="224">
        <v>57.409999847412109</v>
      </c>
      <c r="HC37" s="224">
        <v>57.409999847412109</v>
      </c>
      <c r="HD37" s="224">
        <v>57.409999847412109</v>
      </c>
      <c r="HE37" s="224">
        <v>57.409999847412109</v>
      </c>
      <c r="HF37" s="9">
        <f t="shared" si="36"/>
        <v>57.409999847412109</v>
      </c>
      <c r="HG37" s="9">
        <f t="shared" si="37"/>
        <v>57.409999847412109</v>
      </c>
      <c r="HH37" s="9">
        <f t="shared" si="38"/>
        <v>57.409999847412109</v>
      </c>
      <c r="HI37" s="9">
        <f t="shared" si="39"/>
        <v>57.409999847412109</v>
      </c>
      <c r="HJ37" s="9">
        <f t="shared" si="40"/>
        <v>61.110000610351563</v>
      </c>
      <c r="HK37" s="9">
        <f t="shared" si="41"/>
        <v>61.110000610351563</v>
      </c>
      <c r="HL37" s="9">
        <f t="shared" si="42"/>
        <v>61.110000610351563</v>
      </c>
      <c r="HM37" s="9">
        <f t="shared" si="43"/>
        <v>61.110000610351563</v>
      </c>
      <c r="HN37" s="9">
        <f t="shared" si="44"/>
        <v>61.110000610351563</v>
      </c>
      <c r="HO37" s="9">
        <f t="shared" si="45"/>
        <v>61.110000610351563</v>
      </c>
      <c r="HP37" s="9">
        <f t="shared" si="46"/>
        <v>61.110000610351563</v>
      </c>
      <c r="HQ37" s="180"/>
      <c r="HR37" s="226">
        <v>57.409999847412109</v>
      </c>
      <c r="HS37" s="226">
        <v>57.409999847412109</v>
      </c>
      <c r="HT37" s="226">
        <v>57.409999847412109</v>
      </c>
      <c r="HU37" s="226">
        <v>57.409999847412109</v>
      </c>
      <c r="HV37" s="226">
        <v>57.409999847412109</v>
      </c>
      <c r="HW37" s="226">
        <v>61.110000610351563</v>
      </c>
      <c r="HX37" s="226"/>
      <c r="HY37" s="226"/>
      <c r="HZ37" s="226"/>
      <c r="IA37" s="226"/>
      <c r="IB37" s="226"/>
      <c r="IC37" s="226"/>
      <c r="ID37" s="9"/>
      <c r="IE37" s="9"/>
      <c r="IF37" s="9"/>
      <c r="IG37" s="9"/>
      <c r="IH37" s="9"/>
      <c r="II37" s="9">
        <f t="shared" si="19"/>
        <v>39.311314800852223</v>
      </c>
      <c r="IJ37" s="9">
        <f t="shared" si="20"/>
        <v>80.55999755859375</v>
      </c>
      <c r="IK37" s="9">
        <f t="shared" si="21"/>
        <v>73.092256361438388</v>
      </c>
      <c r="IL37" s="9">
        <f t="shared" si="22"/>
        <v>60.287778218587242</v>
      </c>
      <c r="IM37" s="9">
        <f t="shared" si="23"/>
        <v>48.230222574869799</v>
      </c>
      <c r="IN37" s="9">
        <f t="shared" si="24"/>
        <v>33.761155802408858</v>
      </c>
      <c r="IO37" s="9">
        <f t="shared" si="25"/>
        <v>23.632809061686199</v>
      </c>
      <c r="IP37" s="9">
        <f t="shared" si="26"/>
        <v>16.542966343180339</v>
      </c>
      <c r="IQ37" s="9"/>
      <c r="IR37" s="9">
        <f t="shared" si="35"/>
        <v>44.388646660418807</v>
      </c>
      <c r="IS37" s="9">
        <f t="shared" si="27"/>
        <v>-36.117163488828638</v>
      </c>
      <c r="IT37" s="9"/>
      <c r="IU37" s="9"/>
      <c r="IV37" s="9"/>
      <c r="IW37" s="9"/>
      <c r="IX37" s="9"/>
      <c r="IY37" s="9"/>
      <c r="IZ37" s="9"/>
      <c r="JA37" s="9"/>
      <c r="JB37" s="9"/>
      <c r="JC37" s="9"/>
      <c r="JD37" s="9"/>
      <c r="JE37" s="9"/>
      <c r="JF37" s="9"/>
      <c r="JG37" s="9"/>
      <c r="JH37" s="9"/>
      <c r="JI37" s="9"/>
      <c r="JJ37" s="9"/>
      <c r="JK37" s="9"/>
      <c r="JL37" s="9"/>
      <c r="JM37" s="9"/>
      <c r="JN37" s="9"/>
      <c r="JO37" s="9"/>
      <c r="JP37" s="9"/>
      <c r="JQ37" s="9"/>
      <c r="JR37" s="9"/>
      <c r="JS37" s="9"/>
      <c r="JT37" s="9"/>
      <c r="JU37" s="9"/>
      <c r="JV37" s="9"/>
      <c r="JW37" s="9">
        <f t="shared" si="48"/>
        <v>57.409999847412109</v>
      </c>
      <c r="JX37" s="9">
        <f t="shared" si="49"/>
        <v>75.55999755859375</v>
      </c>
      <c r="JY37" s="19">
        <f t="shared" si="50"/>
        <v>176</v>
      </c>
      <c r="JZ37" s="19">
        <f t="shared" si="51"/>
        <v>120</v>
      </c>
      <c r="KA37" s="19">
        <f t="shared" si="28"/>
        <v>1</v>
      </c>
      <c r="KB37" s="19">
        <f t="shared" si="32"/>
        <v>120</v>
      </c>
      <c r="KD37" s="9">
        <f t="shared" si="52"/>
        <v>80.096664428710938</v>
      </c>
      <c r="KE37" s="9">
        <f t="shared" si="53"/>
        <v>76.461483190555384</v>
      </c>
      <c r="KG37" s="9">
        <f t="shared" si="29"/>
        <v>-3.6351812381555533</v>
      </c>
      <c r="KH37" s="19">
        <f t="shared" si="30"/>
        <v>0.95461507337311158</v>
      </c>
      <c r="KI37" s="19">
        <f t="shared" si="31"/>
        <v>0.95461507337311158</v>
      </c>
    </row>
    <row r="38" spans="1:295">
      <c r="A38" s="222" t="s">
        <v>158</v>
      </c>
      <c r="B38" s="222" t="s">
        <v>159</v>
      </c>
      <c r="C38" s="224">
        <v>0</v>
      </c>
      <c r="D38" s="224">
        <v>0</v>
      </c>
      <c r="E38" s="224">
        <v>0</v>
      </c>
      <c r="F38" s="224">
        <v>0</v>
      </c>
      <c r="G38" s="224">
        <v>0</v>
      </c>
      <c r="H38" s="224">
        <v>0</v>
      </c>
      <c r="I38" s="224">
        <v>0</v>
      </c>
      <c r="J38" s="224">
        <v>0</v>
      </c>
      <c r="K38" s="224">
        <v>0</v>
      </c>
      <c r="L38" s="224">
        <v>0</v>
      </c>
      <c r="M38" s="224">
        <v>0</v>
      </c>
      <c r="N38" s="224">
        <v>0</v>
      </c>
      <c r="O38" s="224">
        <v>0</v>
      </c>
      <c r="P38" s="224">
        <v>0</v>
      </c>
      <c r="Q38" s="224">
        <v>0</v>
      </c>
      <c r="R38" s="224">
        <v>0</v>
      </c>
      <c r="S38" s="224">
        <v>0</v>
      </c>
      <c r="T38" s="224">
        <v>0</v>
      </c>
      <c r="U38" s="224">
        <v>0</v>
      </c>
      <c r="V38" s="224">
        <v>0</v>
      </c>
      <c r="W38" s="224">
        <v>0</v>
      </c>
      <c r="X38" s="224">
        <v>0</v>
      </c>
      <c r="Y38" s="224">
        <v>0</v>
      </c>
      <c r="Z38" s="224">
        <v>0</v>
      </c>
      <c r="AA38" s="224">
        <v>0</v>
      </c>
      <c r="AB38" s="224">
        <v>0</v>
      </c>
      <c r="AC38" s="224">
        <v>0</v>
      </c>
      <c r="AD38" s="224">
        <v>0</v>
      </c>
      <c r="AE38" s="224">
        <v>0</v>
      </c>
      <c r="AF38" s="224">
        <v>0</v>
      </c>
      <c r="AG38" s="224">
        <v>0</v>
      </c>
      <c r="AH38" s="224">
        <v>0</v>
      </c>
      <c r="AI38" s="224">
        <v>0</v>
      </c>
      <c r="AJ38" s="224">
        <v>0</v>
      </c>
      <c r="AK38" s="224">
        <v>0</v>
      </c>
      <c r="AL38" s="224">
        <v>0</v>
      </c>
      <c r="AM38" s="224">
        <v>0</v>
      </c>
      <c r="AN38" s="224">
        <v>0</v>
      </c>
      <c r="AO38" s="224">
        <v>0</v>
      </c>
      <c r="AP38" s="224">
        <v>0</v>
      </c>
      <c r="AQ38" s="224">
        <v>0</v>
      </c>
      <c r="AR38" s="224">
        <v>0</v>
      </c>
      <c r="AS38" s="224">
        <v>0</v>
      </c>
      <c r="AT38" s="224">
        <v>0</v>
      </c>
      <c r="AU38" s="224">
        <v>0</v>
      </c>
      <c r="AV38" s="224">
        <v>0</v>
      </c>
      <c r="AW38" s="224">
        <v>0</v>
      </c>
      <c r="AX38" s="224">
        <v>0</v>
      </c>
      <c r="AY38" s="224">
        <v>0</v>
      </c>
      <c r="AZ38" s="224">
        <v>0</v>
      </c>
      <c r="BA38" s="224">
        <v>0</v>
      </c>
      <c r="BB38" s="224">
        <v>0</v>
      </c>
      <c r="BC38" s="224">
        <v>0</v>
      </c>
      <c r="BD38" s="224">
        <v>0</v>
      </c>
      <c r="BE38" s="224">
        <v>0</v>
      </c>
      <c r="BF38" s="224">
        <v>0</v>
      </c>
      <c r="BG38" s="224">
        <v>0</v>
      </c>
      <c r="BH38" s="224">
        <v>0</v>
      </c>
      <c r="BI38" s="224">
        <v>0</v>
      </c>
      <c r="BJ38" s="224">
        <v>0</v>
      </c>
      <c r="BK38" s="224">
        <v>0</v>
      </c>
      <c r="BL38" s="224">
        <v>0</v>
      </c>
      <c r="BM38" s="224">
        <v>5.559999942779541</v>
      </c>
      <c r="BN38" s="224">
        <v>5.559999942779541</v>
      </c>
      <c r="BO38" s="224">
        <v>5.559999942779541</v>
      </c>
      <c r="BP38" s="224">
        <v>5.559999942779541</v>
      </c>
      <c r="BQ38" s="224">
        <v>5.559999942779541</v>
      </c>
      <c r="BR38" s="224">
        <v>5.559999942779541</v>
      </c>
      <c r="BS38" s="224">
        <v>5.559999942779541</v>
      </c>
      <c r="BT38" s="224">
        <v>5.559999942779541</v>
      </c>
      <c r="BU38" s="224">
        <v>5.559999942779541</v>
      </c>
      <c r="BV38" s="224">
        <v>5.559999942779541</v>
      </c>
      <c r="BW38" s="224">
        <v>5.559999942779541</v>
      </c>
      <c r="BX38" s="224">
        <v>5.559999942779541</v>
      </c>
      <c r="BY38" s="224">
        <v>11.109999656677246</v>
      </c>
      <c r="BZ38" s="224">
        <v>11.109999656677246</v>
      </c>
      <c r="CA38" s="224">
        <v>11.109999656677246</v>
      </c>
      <c r="CB38" s="224">
        <v>11.109999656677246</v>
      </c>
      <c r="CC38" s="224">
        <v>11.109999656677246</v>
      </c>
      <c r="CD38" s="224">
        <v>11.109999656677246</v>
      </c>
      <c r="CE38" s="224">
        <v>16.670000076293945</v>
      </c>
      <c r="CF38" s="224">
        <v>16.670000076293945</v>
      </c>
      <c r="CG38" s="224">
        <v>16.670000076293945</v>
      </c>
      <c r="CH38" s="224">
        <v>16.670000076293945</v>
      </c>
      <c r="CI38" s="224">
        <v>16.670000076293945</v>
      </c>
      <c r="CJ38" s="224">
        <v>16.670000076293945</v>
      </c>
      <c r="CK38" s="224">
        <v>16.670000076293945</v>
      </c>
      <c r="CL38" s="224">
        <v>80.55999755859375</v>
      </c>
      <c r="CM38" s="224">
        <v>80.55999755859375</v>
      </c>
      <c r="CN38" s="224">
        <v>86.110000610351563</v>
      </c>
      <c r="CO38" s="224">
        <v>97.220001220703125</v>
      </c>
      <c r="CP38" s="224">
        <v>97.220001220703125</v>
      </c>
      <c r="CQ38" s="224">
        <v>97.220001220703125</v>
      </c>
      <c r="CR38" s="224">
        <v>97.220001220703125</v>
      </c>
      <c r="CS38" s="224">
        <v>97.220001220703125</v>
      </c>
      <c r="CT38" s="224">
        <v>97.220001220703125</v>
      </c>
      <c r="CU38" s="224">
        <v>97.220001220703125</v>
      </c>
      <c r="CV38" s="224">
        <v>97.220001220703125</v>
      </c>
      <c r="CW38" s="224">
        <v>97.220001220703125</v>
      </c>
      <c r="CX38" s="224">
        <v>97.220001220703125</v>
      </c>
      <c r="CY38" s="224">
        <v>97.220001220703125</v>
      </c>
      <c r="CZ38" s="224">
        <v>97.220001220703125</v>
      </c>
      <c r="DA38" s="224">
        <v>97.220001220703125</v>
      </c>
      <c r="DB38" s="224">
        <v>97.220001220703125</v>
      </c>
      <c r="DC38" s="224">
        <v>97.220001220703125</v>
      </c>
      <c r="DD38" s="224">
        <v>97.220001220703125</v>
      </c>
      <c r="DE38" s="224">
        <v>97.220001220703125</v>
      </c>
      <c r="DF38" s="224">
        <v>97.220001220703125</v>
      </c>
      <c r="DG38" s="224">
        <v>97.220001220703125</v>
      </c>
      <c r="DH38" s="224">
        <v>97.220001220703125</v>
      </c>
      <c r="DI38" s="224">
        <v>97.220001220703125</v>
      </c>
      <c r="DJ38" s="224">
        <v>97.220001220703125</v>
      </c>
      <c r="DK38" s="224">
        <v>97.220001220703125</v>
      </c>
      <c r="DL38" s="224">
        <v>97.220001220703125</v>
      </c>
      <c r="DM38" s="224">
        <v>97.220001220703125</v>
      </c>
      <c r="DN38" s="224">
        <v>97.220001220703125</v>
      </c>
      <c r="DO38" s="224">
        <v>97.220001220703125</v>
      </c>
      <c r="DP38" s="224">
        <v>97.220001220703125</v>
      </c>
      <c r="DQ38" s="224">
        <v>97.220001220703125</v>
      </c>
      <c r="DR38" s="224">
        <v>97.220001220703125</v>
      </c>
      <c r="DS38" s="224">
        <v>97.220001220703125</v>
      </c>
      <c r="DT38" s="224">
        <v>97.220001220703125</v>
      </c>
      <c r="DU38" s="224">
        <v>97.220001220703125</v>
      </c>
      <c r="DV38" s="224">
        <v>97.220001220703125</v>
      </c>
      <c r="DW38" s="224">
        <v>97.220001220703125</v>
      </c>
      <c r="DX38" s="224">
        <v>97.220001220703125</v>
      </c>
      <c r="DY38" s="224">
        <v>97.220001220703125</v>
      </c>
      <c r="DZ38" s="224">
        <v>97.220001220703125</v>
      </c>
      <c r="EA38" s="224">
        <v>97.220001220703125</v>
      </c>
      <c r="EB38" s="224">
        <v>97.220001220703125</v>
      </c>
      <c r="EC38" s="224">
        <v>97.220001220703125</v>
      </c>
      <c r="ED38" s="224">
        <v>97.220001220703125</v>
      </c>
      <c r="EE38" s="224">
        <v>97.220001220703125</v>
      </c>
      <c r="EF38" s="224">
        <v>97.220001220703125</v>
      </c>
      <c r="EG38" s="224">
        <v>97.220001220703125</v>
      </c>
      <c r="EH38" s="224">
        <v>97.220001220703125</v>
      </c>
      <c r="EI38" s="224">
        <v>97.220001220703125</v>
      </c>
      <c r="EJ38" s="224">
        <v>97.220001220703125</v>
      </c>
      <c r="EK38" s="224">
        <v>82.410003662109375</v>
      </c>
      <c r="EL38" s="224">
        <v>82.410003662109375</v>
      </c>
      <c r="EM38" s="224">
        <v>82.410003662109375</v>
      </c>
      <c r="EN38" s="224">
        <v>82.410003662109375</v>
      </c>
      <c r="EO38" s="224">
        <v>82.410003662109375</v>
      </c>
      <c r="EP38" s="224">
        <v>82.410003662109375</v>
      </c>
      <c r="EQ38" s="224">
        <v>82.410003662109375</v>
      </c>
      <c r="ER38" s="224">
        <v>82.410003662109375</v>
      </c>
      <c r="ES38" s="224">
        <v>82.410003662109375</v>
      </c>
      <c r="ET38" s="224">
        <v>82.410003662109375</v>
      </c>
      <c r="EU38" s="224">
        <v>82.410003662109375</v>
      </c>
      <c r="EV38" s="224">
        <v>82.410003662109375</v>
      </c>
      <c r="EW38" s="224">
        <v>82.410003662109375</v>
      </c>
      <c r="EX38" s="224">
        <v>82.410003662109375</v>
      </c>
      <c r="EY38" s="224">
        <v>82.410003662109375</v>
      </c>
      <c r="EZ38" s="224">
        <v>73.150001525878906</v>
      </c>
      <c r="FA38" s="224">
        <v>73.150001525878906</v>
      </c>
      <c r="FB38" s="224">
        <v>73.150001525878906</v>
      </c>
      <c r="FC38" s="224">
        <v>73.150001525878906</v>
      </c>
      <c r="FD38" s="224">
        <v>73.150001525878906</v>
      </c>
      <c r="FE38" s="224">
        <v>73.150001525878906</v>
      </c>
      <c r="FF38" s="224">
        <v>73.150001525878906</v>
      </c>
      <c r="FG38" s="224">
        <v>73.150001525878906</v>
      </c>
      <c r="FH38" s="224">
        <v>73.150001525878906</v>
      </c>
      <c r="FI38" s="224">
        <v>73.150001525878906</v>
      </c>
      <c r="FJ38" s="224">
        <v>73.150001525878906</v>
      </c>
      <c r="FK38" s="224">
        <v>73.150001525878906</v>
      </c>
      <c r="FL38" s="224">
        <v>73.150001525878906</v>
      </c>
      <c r="FM38" s="224">
        <v>73.150001525878906</v>
      </c>
      <c r="FN38" s="224">
        <v>73.150001525878906</v>
      </c>
      <c r="FO38" s="224">
        <v>73.150001525878906</v>
      </c>
      <c r="FP38" s="224">
        <v>73.150001525878906</v>
      </c>
      <c r="FQ38" s="224">
        <v>73.150001525878906</v>
      </c>
      <c r="FR38" s="224">
        <v>73.150001525878906</v>
      </c>
      <c r="FS38" s="224">
        <v>73.150001525878906</v>
      </c>
      <c r="FT38" s="224">
        <v>73.150001525878906</v>
      </c>
      <c r="FU38" s="224">
        <v>73.150001525878906</v>
      </c>
      <c r="FV38" s="224">
        <v>73.150001525878906</v>
      </c>
      <c r="FW38" s="224">
        <v>73.150001525878906</v>
      </c>
      <c r="FX38" s="224">
        <v>73.150001525878906</v>
      </c>
      <c r="FY38" s="224">
        <v>73.150001525878906</v>
      </c>
      <c r="FZ38" s="224">
        <v>73.150001525878906</v>
      </c>
      <c r="GA38" s="224">
        <v>73.150001525878906</v>
      </c>
      <c r="GB38" s="224">
        <v>73.150001525878906</v>
      </c>
      <c r="GC38" s="224">
        <v>73.150001525878906</v>
      </c>
      <c r="GD38" s="224">
        <v>73.150001525878906</v>
      </c>
      <c r="GE38" s="224">
        <v>73.150001525878906</v>
      </c>
      <c r="GF38" s="224">
        <v>73.150001525878906</v>
      </c>
      <c r="GG38" s="224">
        <v>73.150001525878906</v>
      </c>
      <c r="GH38" s="224">
        <v>73.150001525878906</v>
      </c>
      <c r="GI38" s="224">
        <v>73.150001525878906</v>
      </c>
      <c r="GJ38" s="224">
        <v>73.150001525878906</v>
      </c>
      <c r="GK38" s="224">
        <v>73.150001525878906</v>
      </c>
      <c r="GL38" s="224">
        <v>73.150001525878906</v>
      </c>
      <c r="GM38" s="224">
        <v>73.150001525878906</v>
      </c>
      <c r="GN38" s="224">
        <v>73.150001525878906</v>
      </c>
      <c r="GO38" s="224">
        <v>73.150001525878906</v>
      </c>
      <c r="GP38" s="224">
        <v>73.150001525878906</v>
      </c>
      <c r="GQ38" s="224">
        <v>73.150001525878906</v>
      </c>
      <c r="GR38" s="224">
        <v>73.150001525878906</v>
      </c>
      <c r="GS38" s="224">
        <v>73.150001525878906</v>
      </c>
      <c r="GT38" s="224">
        <v>73.150001525878906</v>
      </c>
      <c r="GU38" s="224">
        <v>73.150001525878906</v>
      </c>
      <c r="GV38" s="224">
        <v>73.150001525878906</v>
      </c>
      <c r="GW38" s="224">
        <v>62.040000915527344</v>
      </c>
      <c r="GX38" s="224">
        <v>62.040000915527344</v>
      </c>
      <c r="GY38" s="224">
        <v>62.040000915527344</v>
      </c>
      <c r="GZ38" s="224">
        <v>62.040000915527344</v>
      </c>
      <c r="HA38" s="224">
        <v>62.040000915527344</v>
      </c>
      <c r="HB38" s="224">
        <v>62.040000915527344</v>
      </c>
      <c r="HC38" s="224">
        <v>62.040000915527344</v>
      </c>
      <c r="HD38" s="224">
        <v>62.040000915527344</v>
      </c>
      <c r="HE38" s="224">
        <v>62.040000915527344</v>
      </c>
      <c r="HF38" s="9">
        <f t="shared" si="36"/>
        <v>62.040000915527344</v>
      </c>
      <c r="HG38" s="9">
        <f t="shared" si="37"/>
        <v>62.040000915527344</v>
      </c>
      <c r="HH38" s="9">
        <f t="shared" si="38"/>
        <v>62.040000915527344</v>
      </c>
      <c r="HI38" s="9">
        <f t="shared" si="39"/>
        <v>62.040000915527344</v>
      </c>
      <c r="HJ38" s="9">
        <f t="shared" si="40"/>
        <v>62.040000915527344</v>
      </c>
      <c r="HK38" s="9">
        <f t="shared" si="41"/>
        <v>62.040000915527344</v>
      </c>
      <c r="HL38" s="9">
        <f t="shared" si="42"/>
        <v>62.040000915527344</v>
      </c>
      <c r="HM38" s="9">
        <f t="shared" si="43"/>
        <v>62.040000915527344</v>
      </c>
      <c r="HN38" s="9">
        <f t="shared" si="44"/>
        <v>62.040000915527344</v>
      </c>
      <c r="HO38" s="9">
        <f t="shared" si="45"/>
        <v>62.040000915527344</v>
      </c>
      <c r="HP38" s="9">
        <f t="shared" si="46"/>
        <v>62.040000915527344</v>
      </c>
      <c r="HQ38" s="180"/>
      <c r="HR38" s="226">
        <v>62.040000915527344</v>
      </c>
      <c r="HS38" s="226">
        <v>62.040000915527344</v>
      </c>
      <c r="HT38" s="226">
        <v>62.040000915527344</v>
      </c>
      <c r="HU38" s="226">
        <v>62.040000915527344</v>
      </c>
      <c r="HV38" s="226">
        <v>62.040000915527344</v>
      </c>
      <c r="HW38" s="226">
        <v>62.040000915527344</v>
      </c>
      <c r="HX38" s="226"/>
      <c r="HY38" s="226"/>
      <c r="HZ38" s="226"/>
      <c r="IA38" s="226"/>
      <c r="IB38" s="226"/>
      <c r="IC38" s="226"/>
      <c r="ID38" s="9"/>
      <c r="IE38" s="9"/>
      <c r="IF38" s="9"/>
      <c r="IG38" s="9"/>
      <c r="IH38" s="9"/>
      <c r="II38" s="9">
        <f t="shared" si="19"/>
        <v>41.563158574857212</v>
      </c>
      <c r="IJ38" s="9">
        <f t="shared" si="20"/>
        <v>73.458668263753253</v>
      </c>
      <c r="IK38" s="9">
        <f t="shared" si="21"/>
        <v>69.207743244786414</v>
      </c>
      <c r="IL38" s="9">
        <f t="shared" si="22"/>
        <v>62.040000915527344</v>
      </c>
      <c r="IM38" s="9">
        <f t="shared" si="23"/>
        <v>49.632000732421879</v>
      </c>
      <c r="IN38" s="9">
        <f t="shared" si="24"/>
        <v>34.742400512695312</v>
      </c>
      <c r="IO38" s="9">
        <f t="shared" si="25"/>
        <v>24.319680358886718</v>
      </c>
      <c r="IP38" s="9">
        <f t="shared" si="26"/>
        <v>17.023776251220703</v>
      </c>
      <c r="IQ38" s="9"/>
      <c r="IR38" s="9">
        <f t="shared" si="35"/>
        <v>44.853338596131479</v>
      </c>
      <c r="IS38" s="9">
        <f t="shared" si="27"/>
        <v>-36.341450470521124</v>
      </c>
      <c r="IT38" s="9"/>
      <c r="IU38" s="9"/>
      <c r="IV38" s="9"/>
      <c r="IW38" s="9"/>
      <c r="IX38" s="9"/>
      <c r="IY38" s="9"/>
      <c r="IZ38" s="9"/>
      <c r="JA38" s="9"/>
      <c r="JB38" s="9"/>
      <c r="JC38" s="9"/>
      <c r="JD38" s="9"/>
      <c r="JE38" s="9"/>
      <c r="JF38" s="9"/>
      <c r="JG38" s="9"/>
      <c r="JH38" s="9"/>
      <c r="JI38" s="9"/>
      <c r="JJ38" s="9"/>
      <c r="JK38" s="9"/>
      <c r="JL38" s="9"/>
      <c r="JM38" s="9"/>
      <c r="JN38" s="9"/>
      <c r="JO38" s="9"/>
      <c r="JP38" s="9"/>
      <c r="JQ38" s="9"/>
      <c r="JR38" s="9"/>
      <c r="JS38" s="9"/>
      <c r="JT38" s="9"/>
      <c r="JU38" s="9"/>
      <c r="JV38" s="9"/>
      <c r="JW38" s="9">
        <f t="shared" si="48"/>
        <v>62.040000915527344</v>
      </c>
      <c r="JX38" s="9">
        <f t="shared" si="49"/>
        <v>92.220001220703125</v>
      </c>
      <c r="JY38" s="19">
        <f t="shared" si="50"/>
        <v>164</v>
      </c>
      <c r="JZ38" s="19">
        <f t="shared" si="51"/>
        <v>48</v>
      </c>
      <c r="KA38" s="19">
        <f t="shared" si="28"/>
        <v>1</v>
      </c>
      <c r="KB38" s="19">
        <f t="shared" si="32"/>
        <v>48</v>
      </c>
      <c r="KD38" s="9">
        <f t="shared" si="52"/>
        <v>97.220001220703125</v>
      </c>
      <c r="KE38" s="9">
        <f t="shared" si="53"/>
        <v>76.376635334279271</v>
      </c>
      <c r="KG38" s="9">
        <f t="shared" si="29"/>
        <v>-20.843365886423854</v>
      </c>
      <c r="KH38" s="19">
        <f t="shared" si="30"/>
        <v>0.78560619600172121</v>
      </c>
      <c r="KI38" s="19">
        <f t="shared" si="31"/>
        <v>0.78560619600172121</v>
      </c>
    </row>
    <row r="39" spans="1:295">
      <c r="A39" s="222" t="s">
        <v>154</v>
      </c>
      <c r="B39" s="222" t="s">
        <v>155</v>
      </c>
      <c r="C39" s="224">
        <v>0</v>
      </c>
      <c r="D39" s="224">
        <v>0</v>
      </c>
      <c r="E39" s="224">
        <v>0</v>
      </c>
      <c r="F39" s="224">
        <v>0</v>
      </c>
      <c r="G39" s="224">
        <v>0</v>
      </c>
      <c r="H39" s="224">
        <v>0</v>
      </c>
      <c r="I39" s="224">
        <v>0</v>
      </c>
      <c r="J39" s="224">
        <v>0</v>
      </c>
      <c r="K39" s="224">
        <v>0</v>
      </c>
      <c r="L39" s="224">
        <v>0</v>
      </c>
      <c r="M39" s="224">
        <v>0</v>
      </c>
      <c r="N39" s="224">
        <v>0</v>
      </c>
      <c r="O39" s="224">
        <v>0</v>
      </c>
      <c r="P39" s="224">
        <v>0</v>
      </c>
      <c r="Q39" s="224">
        <v>0</v>
      </c>
      <c r="R39" s="224">
        <v>0</v>
      </c>
      <c r="S39" s="224">
        <v>0</v>
      </c>
      <c r="T39" s="224">
        <v>0</v>
      </c>
      <c r="U39" s="224">
        <v>0</v>
      </c>
      <c r="V39" s="224">
        <v>0</v>
      </c>
      <c r="W39" s="224">
        <v>8.3299999237060547</v>
      </c>
      <c r="X39" s="224">
        <v>8.3299999237060547</v>
      </c>
      <c r="Y39" s="224">
        <v>8.3299999237060547</v>
      </c>
      <c r="Z39" s="224">
        <v>8.3299999237060547</v>
      </c>
      <c r="AA39" s="224">
        <v>8.3299999237060547</v>
      </c>
      <c r="AB39" s="224">
        <v>8.3299999237060547</v>
      </c>
      <c r="AC39" s="224">
        <v>8.3299999237060547</v>
      </c>
      <c r="AD39" s="224">
        <v>8.3299999237060547</v>
      </c>
      <c r="AE39" s="224">
        <v>8.3299999237060547</v>
      </c>
      <c r="AF39" s="224">
        <v>8.3299999237060547</v>
      </c>
      <c r="AG39" s="224">
        <v>8.3299999237060547</v>
      </c>
      <c r="AH39" s="224">
        <v>8.3299999237060547</v>
      </c>
      <c r="AI39" s="224">
        <v>8.3299999237060547</v>
      </c>
      <c r="AJ39" s="224">
        <v>8.3299999237060547</v>
      </c>
      <c r="AK39" s="224">
        <v>8.3299999237060547</v>
      </c>
      <c r="AL39" s="224">
        <v>8.3299999237060547</v>
      </c>
      <c r="AM39" s="224">
        <v>8.3299999237060547</v>
      </c>
      <c r="AN39" s="224">
        <v>8.3299999237060547</v>
      </c>
      <c r="AO39" s="224">
        <v>8.3299999237060547</v>
      </c>
      <c r="AP39" s="224">
        <v>8.3299999237060547</v>
      </c>
      <c r="AQ39" s="224">
        <v>8.3299999237060547</v>
      </c>
      <c r="AR39" s="224">
        <v>8.3299999237060547</v>
      </c>
      <c r="AS39" s="224">
        <v>8.3299999237060547</v>
      </c>
      <c r="AT39" s="224">
        <v>8.3299999237060547</v>
      </c>
      <c r="AU39" s="224">
        <v>8.3299999237060547</v>
      </c>
      <c r="AV39" s="224">
        <v>8.3299999237060547</v>
      </c>
      <c r="AW39" s="224">
        <v>8.3299999237060547</v>
      </c>
      <c r="AX39" s="224">
        <v>8.3299999237060547</v>
      </c>
      <c r="AY39" s="224">
        <v>8.3299999237060547</v>
      </c>
      <c r="AZ39" s="224">
        <v>8.3299999237060547</v>
      </c>
      <c r="BA39" s="224">
        <v>8.3299999237060547</v>
      </c>
      <c r="BB39" s="224">
        <v>8.3299999237060547</v>
      </c>
      <c r="BC39" s="224">
        <v>8.3299999237060547</v>
      </c>
      <c r="BD39" s="224">
        <v>8.3299999237060547</v>
      </c>
      <c r="BE39" s="224">
        <v>12.039999961853027</v>
      </c>
      <c r="BF39" s="224">
        <v>12.039999961853027</v>
      </c>
      <c r="BG39" s="224">
        <v>12.039999961853027</v>
      </c>
      <c r="BH39" s="224">
        <v>12.039999961853027</v>
      </c>
      <c r="BI39" s="224">
        <v>12.039999961853027</v>
      </c>
      <c r="BJ39" s="224">
        <v>12.039999961853027</v>
      </c>
      <c r="BK39" s="224">
        <v>12.039999961853027</v>
      </c>
      <c r="BL39" s="224">
        <v>12.039999961853027</v>
      </c>
      <c r="BM39" s="224">
        <v>12.039999961853027</v>
      </c>
      <c r="BN39" s="224">
        <v>12.039999961853027</v>
      </c>
      <c r="BO39" s="224">
        <v>12.039999961853027</v>
      </c>
      <c r="BP39" s="224">
        <v>12.039999961853027</v>
      </c>
      <c r="BQ39" s="224">
        <v>12.039999961853027</v>
      </c>
      <c r="BR39" s="224">
        <v>12.039999961853027</v>
      </c>
      <c r="BS39" s="224">
        <v>14.810000419616699</v>
      </c>
      <c r="BT39" s="224">
        <v>14.810000419616699</v>
      </c>
      <c r="BU39" s="224">
        <v>14.810000419616699</v>
      </c>
      <c r="BV39" s="224">
        <v>34.259998321533203</v>
      </c>
      <c r="BW39" s="224">
        <v>34.259998321533203</v>
      </c>
      <c r="BX39" s="224">
        <v>34.259998321533203</v>
      </c>
      <c r="BY39" s="224">
        <v>34.259998321533203</v>
      </c>
      <c r="BZ39" s="224">
        <v>45.369998931884766</v>
      </c>
      <c r="CA39" s="224">
        <v>50.930000305175781</v>
      </c>
      <c r="CB39" s="224">
        <v>50.930000305175781</v>
      </c>
      <c r="CC39" s="224">
        <v>50.930000305175781</v>
      </c>
      <c r="CD39" s="224">
        <v>50.930000305175781</v>
      </c>
      <c r="CE39" s="224">
        <v>50.930000305175781</v>
      </c>
      <c r="CF39" s="224">
        <v>50.930000305175781</v>
      </c>
      <c r="CG39" s="224">
        <v>53.700000762939453</v>
      </c>
      <c r="CH39" s="224">
        <v>53.700000762939453</v>
      </c>
      <c r="CI39" s="224">
        <v>87.959999084472656</v>
      </c>
      <c r="CJ39" s="224">
        <v>87.959999084472656</v>
      </c>
      <c r="CK39" s="224">
        <v>87.959999084472656</v>
      </c>
      <c r="CL39" s="224">
        <v>87.959999084472656</v>
      </c>
      <c r="CM39" s="224">
        <v>87.959999084472656</v>
      </c>
      <c r="CN39" s="224">
        <v>87.959999084472656</v>
      </c>
      <c r="CO39" s="224">
        <v>87.959999084472656</v>
      </c>
      <c r="CP39" s="224">
        <v>87.959999084472656</v>
      </c>
      <c r="CQ39" s="224">
        <v>87.959999084472656</v>
      </c>
      <c r="CR39" s="224">
        <v>87.959999084472656</v>
      </c>
      <c r="CS39" s="224">
        <v>87.959999084472656</v>
      </c>
      <c r="CT39" s="224">
        <v>87.959999084472656</v>
      </c>
      <c r="CU39" s="224">
        <v>87.959999084472656</v>
      </c>
      <c r="CV39" s="224">
        <v>87.959999084472656</v>
      </c>
      <c r="CW39" s="224">
        <v>87.959999084472656</v>
      </c>
      <c r="CX39" s="224">
        <v>87.959999084472656</v>
      </c>
      <c r="CY39" s="224">
        <v>87.959999084472656</v>
      </c>
      <c r="CZ39" s="224">
        <v>87.959999084472656</v>
      </c>
      <c r="DA39" s="224">
        <v>87.959999084472656</v>
      </c>
      <c r="DB39" s="224">
        <v>87.959999084472656</v>
      </c>
      <c r="DC39" s="224">
        <v>84.260002136230469</v>
      </c>
      <c r="DD39" s="224">
        <v>84.260002136230469</v>
      </c>
      <c r="DE39" s="224">
        <v>84.260002136230469</v>
      </c>
      <c r="DF39" s="224">
        <v>84.260002136230469</v>
      </c>
      <c r="DG39" s="224">
        <v>84.260002136230469</v>
      </c>
      <c r="DH39" s="224">
        <v>84.260002136230469</v>
      </c>
      <c r="DI39" s="224">
        <v>84.260002136230469</v>
      </c>
      <c r="DJ39" s="224">
        <v>84.260002136230469</v>
      </c>
      <c r="DK39" s="224">
        <v>84.260002136230469</v>
      </c>
      <c r="DL39" s="224">
        <v>84.260002136230469</v>
      </c>
      <c r="DM39" s="224">
        <v>87.040000915527344</v>
      </c>
      <c r="DN39" s="224">
        <v>87.040000915527344</v>
      </c>
      <c r="DO39" s="224">
        <v>87.040000915527344</v>
      </c>
      <c r="DP39" s="224">
        <v>90.739997863769531</v>
      </c>
      <c r="DQ39" s="224">
        <v>90.739997863769531</v>
      </c>
      <c r="DR39" s="224">
        <v>90.739997863769531</v>
      </c>
      <c r="DS39" s="224">
        <v>90.739997863769531</v>
      </c>
      <c r="DT39" s="224">
        <v>90.739997863769531</v>
      </c>
      <c r="DU39" s="224">
        <v>90.739997863769531</v>
      </c>
      <c r="DV39" s="224">
        <v>90.739997863769531</v>
      </c>
      <c r="DW39" s="224">
        <v>90.739997863769531</v>
      </c>
      <c r="DX39" s="224">
        <v>90.739997863769531</v>
      </c>
      <c r="DY39" s="224">
        <v>87.040000915527344</v>
      </c>
      <c r="DZ39" s="224">
        <v>87.040000915527344</v>
      </c>
      <c r="EA39" s="224">
        <v>87.040000915527344</v>
      </c>
      <c r="EB39" s="224">
        <v>87.040000915527344</v>
      </c>
      <c r="EC39" s="224">
        <v>87.040000915527344</v>
      </c>
      <c r="ED39" s="224">
        <v>87.040000915527344</v>
      </c>
      <c r="EE39" s="224">
        <v>87.040000915527344</v>
      </c>
      <c r="EF39" s="224">
        <v>87.040000915527344</v>
      </c>
      <c r="EG39" s="224">
        <v>87.040000915527344</v>
      </c>
      <c r="EH39" s="224">
        <v>87.040000915527344</v>
      </c>
      <c r="EI39" s="224">
        <v>87.040000915527344</v>
      </c>
      <c r="EJ39" s="224">
        <v>87.040000915527344</v>
      </c>
      <c r="EK39" s="224">
        <v>87.040000915527344</v>
      </c>
      <c r="EL39" s="224">
        <v>87.040000915527344</v>
      </c>
      <c r="EM39" s="224">
        <v>87.040000915527344</v>
      </c>
      <c r="EN39" s="224">
        <v>87.040000915527344</v>
      </c>
      <c r="EO39" s="224">
        <v>87.040000915527344</v>
      </c>
      <c r="EP39" s="224">
        <v>87.040000915527344</v>
      </c>
      <c r="EQ39" s="224">
        <v>87.040000915527344</v>
      </c>
      <c r="ER39" s="224">
        <v>87.040000915527344</v>
      </c>
      <c r="ES39" s="224">
        <v>87.040000915527344</v>
      </c>
      <c r="ET39" s="224">
        <v>87.040000915527344</v>
      </c>
      <c r="EU39" s="224">
        <v>87.040000915527344</v>
      </c>
      <c r="EV39" s="224">
        <v>87.040000915527344</v>
      </c>
      <c r="EW39" s="224">
        <v>87.040000915527344</v>
      </c>
      <c r="EX39" s="224">
        <v>87.040000915527344</v>
      </c>
      <c r="EY39" s="224">
        <v>87.040000915527344</v>
      </c>
      <c r="EZ39" s="224">
        <v>87.040000915527344</v>
      </c>
      <c r="FA39" s="224">
        <v>87.040000915527344</v>
      </c>
      <c r="FB39" s="224">
        <v>87.040000915527344</v>
      </c>
      <c r="FC39" s="224">
        <v>87.040000915527344</v>
      </c>
      <c r="FD39" s="224">
        <v>87.040000915527344</v>
      </c>
      <c r="FE39" s="224">
        <v>87.040000915527344</v>
      </c>
      <c r="FF39" s="224">
        <v>87.040000915527344</v>
      </c>
      <c r="FG39" s="224">
        <v>87.040000915527344</v>
      </c>
      <c r="FH39" s="224">
        <v>87.040000915527344</v>
      </c>
      <c r="FI39" s="224">
        <v>87.040000915527344</v>
      </c>
      <c r="FJ39" s="224">
        <v>87.040000915527344</v>
      </c>
      <c r="FK39" s="224">
        <v>87.040000915527344</v>
      </c>
      <c r="FL39" s="224">
        <v>87.040000915527344</v>
      </c>
      <c r="FM39" s="224">
        <v>87.040000915527344</v>
      </c>
      <c r="FN39" s="224">
        <v>87.040000915527344</v>
      </c>
      <c r="FO39" s="224">
        <v>87.040000915527344</v>
      </c>
      <c r="FP39" s="224">
        <v>87.040000915527344</v>
      </c>
      <c r="FQ39" s="224">
        <v>87.040000915527344</v>
      </c>
      <c r="FR39" s="224">
        <v>87.040000915527344</v>
      </c>
      <c r="FS39" s="224">
        <v>87.040000915527344</v>
      </c>
      <c r="FT39" s="224">
        <v>87.040000915527344</v>
      </c>
      <c r="FU39" s="224">
        <v>87.040000915527344</v>
      </c>
      <c r="FV39" s="224">
        <v>87.040000915527344</v>
      </c>
      <c r="FW39" s="224">
        <v>87.040000915527344</v>
      </c>
      <c r="FX39" s="224">
        <v>87.040000915527344</v>
      </c>
      <c r="FY39" s="224">
        <v>87.040000915527344</v>
      </c>
      <c r="FZ39" s="224">
        <v>87.040000915527344</v>
      </c>
      <c r="GA39" s="224">
        <v>87.040000915527344</v>
      </c>
      <c r="GB39" s="224">
        <v>87.040000915527344</v>
      </c>
      <c r="GC39" s="224">
        <v>87.040000915527344</v>
      </c>
      <c r="GD39" s="224">
        <v>87.040000915527344</v>
      </c>
      <c r="GE39" s="224">
        <v>87.040000915527344</v>
      </c>
      <c r="GF39" s="224">
        <v>87.040000915527344</v>
      </c>
      <c r="GG39" s="224">
        <v>87.040000915527344</v>
      </c>
      <c r="GH39" s="224">
        <v>87.040000915527344</v>
      </c>
      <c r="GI39" s="224">
        <v>87.040000915527344</v>
      </c>
      <c r="GJ39" s="224">
        <v>87.040000915527344</v>
      </c>
      <c r="GK39" s="224">
        <v>87.040000915527344</v>
      </c>
      <c r="GL39" s="224">
        <v>87.040000915527344</v>
      </c>
      <c r="GM39" s="224">
        <v>87.040000915527344</v>
      </c>
      <c r="GN39" s="224">
        <v>87.040000915527344</v>
      </c>
      <c r="GO39" s="224">
        <v>87.040000915527344</v>
      </c>
      <c r="GP39" s="224">
        <v>87.040000915527344</v>
      </c>
      <c r="GQ39" s="224">
        <v>87.040000915527344</v>
      </c>
      <c r="GR39" s="224">
        <v>87.040000915527344</v>
      </c>
      <c r="GS39" s="224">
        <v>87.040000915527344</v>
      </c>
      <c r="GT39" s="224">
        <v>87.040000915527344</v>
      </c>
      <c r="GU39" s="224">
        <v>87.040000915527344</v>
      </c>
      <c r="GV39" s="224">
        <v>87.040000915527344</v>
      </c>
      <c r="GW39" s="224">
        <v>87.040000915527344</v>
      </c>
      <c r="GX39" s="224">
        <v>87.040000915527344</v>
      </c>
      <c r="GY39" s="224">
        <v>87.040000915527344</v>
      </c>
      <c r="GZ39" s="224">
        <v>87.040000915527344</v>
      </c>
      <c r="HA39" s="224">
        <v>87.040000915527344</v>
      </c>
      <c r="HB39" s="224">
        <v>87.040000915527344</v>
      </c>
      <c r="HC39" s="224">
        <v>87.040000915527344</v>
      </c>
      <c r="HD39" s="224">
        <v>87.040000915527344</v>
      </c>
      <c r="HE39" s="224">
        <v>87.040000915527344</v>
      </c>
      <c r="HF39" s="9">
        <f t="shared" si="36"/>
        <v>87.040000915527344</v>
      </c>
      <c r="HG39" s="9">
        <f t="shared" si="37"/>
        <v>87.040000915527344</v>
      </c>
      <c r="HH39" s="9">
        <f t="shared" si="38"/>
        <v>87.040000915527344</v>
      </c>
      <c r="HI39" s="9">
        <f t="shared" si="39"/>
        <v>87.040000915527344</v>
      </c>
      <c r="HJ39" s="9">
        <f t="shared" si="40"/>
        <v>87.040000915527344</v>
      </c>
      <c r="HK39" s="9">
        <f t="shared" si="41"/>
        <v>87.040000915527344</v>
      </c>
      <c r="HL39" s="9">
        <f t="shared" si="42"/>
        <v>87.040000915527344</v>
      </c>
      <c r="HM39" s="9">
        <f t="shared" si="43"/>
        <v>87.040000915527344</v>
      </c>
      <c r="HN39" s="9">
        <f t="shared" si="44"/>
        <v>87.040000915527344</v>
      </c>
      <c r="HO39" s="9">
        <f t="shared" si="45"/>
        <v>87.040000915527344</v>
      </c>
      <c r="HP39" s="9">
        <f t="shared" si="46"/>
        <v>87.040000915527344</v>
      </c>
      <c r="HQ39" s="180"/>
      <c r="HR39" s="226">
        <v>87.040000915527344</v>
      </c>
      <c r="HS39" s="226">
        <v>87.040000915527344</v>
      </c>
      <c r="HT39" s="226">
        <v>87.040000915527344</v>
      </c>
      <c r="HU39" s="226">
        <v>87.040000915527344</v>
      </c>
      <c r="HV39" s="226">
        <v>87.040000915527344</v>
      </c>
      <c r="HW39" s="226">
        <v>87.040000915527344</v>
      </c>
      <c r="HX39" s="226">
        <v>87.040000915527344</v>
      </c>
      <c r="HY39" s="226">
        <v>87.040000915527344</v>
      </c>
      <c r="HZ39" s="226"/>
      <c r="IA39" s="226"/>
      <c r="IB39" s="226"/>
      <c r="IC39" s="226"/>
      <c r="ID39" s="9"/>
      <c r="IE39" s="9"/>
      <c r="IF39" s="9"/>
      <c r="IG39" s="9"/>
      <c r="IH39" s="9"/>
      <c r="II39" s="9">
        <f t="shared" si="19"/>
        <v>46.277763184748196</v>
      </c>
      <c r="IJ39" s="9">
        <f t="shared" si="20"/>
        <v>87.040000915527344</v>
      </c>
      <c r="IK39" s="9">
        <f t="shared" si="21"/>
        <v>87.040000915527344</v>
      </c>
      <c r="IL39" s="9">
        <f t="shared" si="22"/>
        <v>87.040000915527344</v>
      </c>
      <c r="IM39" s="9">
        <f t="shared" si="23"/>
        <v>69.632000732421872</v>
      </c>
      <c r="IN39" s="9">
        <f t="shared" si="24"/>
        <v>48.742400512695305</v>
      </c>
      <c r="IO39" s="9">
        <f t="shared" si="25"/>
        <v>34.119680358886711</v>
      </c>
      <c r="IP39" s="9">
        <f t="shared" si="26"/>
        <v>23.883776251220695</v>
      </c>
      <c r="IQ39" s="9"/>
      <c r="IR39" s="9">
        <f t="shared" si="35"/>
        <v>55.740556377128968</v>
      </c>
      <c r="IS39" s="9">
        <f t="shared" si="27"/>
        <v>-43.79866825151862</v>
      </c>
      <c r="IT39" s="9"/>
      <c r="IU39" s="9"/>
      <c r="IV39" s="9"/>
      <c r="IW39" s="9"/>
      <c r="IX39" s="9"/>
      <c r="IY39" s="9"/>
      <c r="IZ39" s="9"/>
      <c r="JA39" s="9"/>
      <c r="JB39" s="9"/>
      <c r="JC39" s="9"/>
      <c r="JD39" s="9"/>
      <c r="JE39" s="9"/>
      <c r="JF39" s="9"/>
      <c r="JG39" s="9"/>
      <c r="JH39" s="9"/>
      <c r="JI39" s="9"/>
      <c r="JJ39" s="9"/>
      <c r="JK39" s="9"/>
      <c r="JL39" s="9"/>
      <c r="JM39" s="9"/>
      <c r="JN39" s="9"/>
      <c r="JO39" s="9"/>
      <c r="JP39" s="9"/>
      <c r="JQ39" s="9"/>
      <c r="JR39" s="9"/>
      <c r="JS39" s="9"/>
      <c r="JT39" s="9"/>
      <c r="JU39" s="9"/>
      <c r="JV39" s="9"/>
      <c r="JW39" s="9">
        <f t="shared" si="48"/>
        <v>87.040000915527344</v>
      </c>
      <c r="JX39" s="9">
        <f t="shared" si="49"/>
        <v>85.739997863769531</v>
      </c>
      <c r="JY39" s="19">
        <f t="shared" si="50"/>
        <v>206</v>
      </c>
      <c r="JZ39" s="19">
        <f t="shared" si="51"/>
        <v>132</v>
      </c>
      <c r="KA39" s="19">
        <f t="shared" si="28"/>
        <v>0</v>
      </c>
      <c r="KB39" s="19" t="str">
        <f t="shared" si="32"/>
        <v/>
      </c>
      <c r="KD39" s="9">
        <f t="shared" si="52"/>
        <v>87.005333455403644</v>
      </c>
      <c r="KE39" s="9">
        <f t="shared" si="53"/>
        <v>87.22316908128191</v>
      </c>
      <c r="KG39" s="9">
        <f t="shared" si="29"/>
        <v>0.21783562587826566</v>
      </c>
      <c r="KH39" s="19">
        <f t="shared" si="30"/>
        <v>1.0025037042814153</v>
      </c>
      <c r="KI39" s="19" t="str">
        <f t="shared" si="31"/>
        <v/>
      </c>
    </row>
    <row r="40" spans="1:295">
      <c r="A40" s="222" t="s">
        <v>650</v>
      </c>
      <c r="B40" s="222" t="s">
        <v>131</v>
      </c>
      <c r="C40" s="224">
        <v>0</v>
      </c>
      <c r="D40" s="224">
        <v>0</v>
      </c>
      <c r="E40" s="224">
        <v>0</v>
      </c>
      <c r="F40" s="224">
        <v>0</v>
      </c>
      <c r="G40" s="224">
        <v>0</v>
      </c>
      <c r="H40" s="224">
        <v>0</v>
      </c>
      <c r="I40" s="224">
        <v>0</v>
      </c>
      <c r="J40" s="224">
        <v>0</v>
      </c>
      <c r="K40" s="224">
        <v>0</v>
      </c>
      <c r="L40" s="224">
        <v>0</v>
      </c>
      <c r="M40" s="224">
        <v>0</v>
      </c>
      <c r="N40" s="224">
        <v>0</v>
      </c>
      <c r="O40" s="224">
        <v>0</v>
      </c>
      <c r="P40" s="224">
        <v>0</v>
      </c>
      <c r="Q40" s="224">
        <v>0</v>
      </c>
      <c r="R40" s="224">
        <v>0</v>
      </c>
      <c r="S40" s="224">
        <v>0</v>
      </c>
      <c r="T40" s="224">
        <v>0</v>
      </c>
      <c r="U40" s="224">
        <v>0</v>
      </c>
      <c r="V40" s="224">
        <v>0</v>
      </c>
      <c r="W40" s="224">
        <v>0</v>
      </c>
      <c r="X40" s="224">
        <v>0</v>
      </c>
      <c r="Y40" s="224">
        <v>0</v>
      </c>
      <c r="Z40" s="224">
        <v>0</v>
      </c>
      <c r="AA40" s="224">
        <v>0</v>
      </c>
      <c r="AB40" s="224">
        <v>0</v>
      </c>
      <c r="AC40" s="224">
        <v>0</v>
      </c>
      <c r="AD40" s="224">
        <v>0</v>
      </c>
      <c r="AE40" s="224">
        <v>0</v>
      </c>
      <c r="AF40" s="224">
        <v>0</v>
      </c>
      <c r="AG40" s="224">
        <v>0</v>
      </c>
      <c r="AH40" s="224">
        <v>0</v>
      </c>
      <c r="AI40" s="224">
        <v>0</v>
      </c>
      <c r="AJ40" s="224">
        <v>0</v>
      </c>
      <c r="AK40" s="224">
        <v>0</v>
      </c>
      <c r="AL40" s="224">
        <v>5.559999942779541</v>
      </c>
      <c r="AM40" s="224">
        <v>5.559999942779541</v>
      </c>
      <c r="AN40" s="224">
        <v>5.559999942779541</v>
      </c>
      <c r="AO40" s="224">
        <v>5.559999942779541</v>
      </c>
      <c r="AP40" s="224">
        <v>5.559999942779541</v>
      </c>
      <c r="AQ40" s="224">
        <v>5.559999942779541</v>
      </c>
      <c r="AR40" s="224">
        <v>11.109999656677246</v>
      </c>
      <c r="AS40" s="224">
        <v>11.109999656677246</v>
      </c>
      <c r="AT40" s="224">
        <v>11.109999656677246</v>
      </c>
      <c r="AU40" s="224">
        <v>11.109999656677246</v>
      </c>
      <c r="AV40" s="224">
        <v>11.109999656677246</v>
      </c>
      <c r="AW40" s="224">
        <v>11.109999656677246</v>
      </c>
      <c r="AX40" s="224">
        <v>11.109999656677246</v>
      </c>
      <c r="AY40" s="224">
        <v>11.109999656677246</v>
      </c>
      <c r="AZ40" s="224">
        <v>11.109999656677246</v>
      </c>
      <c r="BA40" s="224">
        <v>11.109999656677246</v>
      </c>
      <c r="BB40" s="224">
        <v>11.109999656677246</v>
      </c>
      <c r="BC40" s="224">
        <v>11.109999656677246</v>
      </c>
      <c r="BD40" s="224">
        <v>11.109999656677246</v>
      </c>
      <c r="BE40" s="224">
        <v>11.109999656677246</v>
      </c>
      <c r="BF40" s="224">
        <v>11.109999656677246</v>
      </c>
      <c r="BG40" s="224">
        <v>11.109999656677246</v>
      </c>
      <c r="BH40" s="224">
        <v>19.440000534057617</v>
      </c>
      <c r="BI40" s="224">
        <v>19.440000534057617</v>
      </c>
      <c r="BJ40" s="224">
        <v>19.440000534057617</v>
      </c>
      <c r="BK40" s="224">
        <v>19.440000534057617</v>
      </c>
      <c r="BL40" s="224">
        <v>19.440000534057617</v>
      </c>
      <c r="BM40" s="224">
        <v>19.440000534057617</v>
      </c>
      <c r="BN40" s="224">
        <v>19.440000534057617</v>
      </c>
      <c r="BO40" s="224">
        <v>19.440000534057617</v>
      </c>
      <c r="BP40" s="224">
        <v>19.440000534057617</v>
      </c>
      <c r="BQ40" s="224">
        <v>19.440000534057617</v>
      </c>
      <c r="BR40" s="224">
        <v>19.440000534057617</v>
      </c>
      <c r="BS40" s="224">
        <v>19.440000534057617</v>
      </c>
      <c r="BT40" s="224">
        <v>19.440000534057617</v>
      </c>
      <c r="BU40" s="224">
        <v>19.440000534057617</v>
      </c>
      <c r="BV40" s="224">
        <v>19.440000534057617</v>
      </c>
      <c r="BW40" s="224">
        <v>19.440000534057617</v>
      </c>
      <c r="BX40" s="224">
        <v>19.440000534057617</v>
      </c>
      <c r="BY40" s="224">
        <v>19.440000534057617</v>
      </c>
      <c r="BZ40" s="224">
        <v>30.559999465942383</v>
      </c>
      <c r="CA40" s="224">
        <v>30.559999465942383</v>
      </c>
      <c r="CB40" s="224">
        <v>30.559999465942383</v>
      </c>
      <c r="CC40" s="224">
        <v>33.330001831054688</v>
      </c>
      <c r="CD40" s="224">
        <v>43.520000457763672</v>
      </c>
      <c r="CE40" s="224">
        <v>43.520000457763672</v>
      </c>
      <c r="CF40" s="224">
        <v>43.520000457763672</v>
      </c>
      <c r="CG40" s="224">
        <v>50.930000305175781</v>
      </c>
      <c r="CH40" s="224">
        <v>50.930000305175781</v>
      </c>
      <c r="CI40" s="224">
        <v>50.930000305175781</v>
      </c>
      <c r="CJ40" s="224">
        <v>50.930000305175781</v>
      </c>
      <c r="CK40" s="224">
        <v>53.700000762939453</v>
      </c>
      <c r="CL40" s="224">
        <v>74.069999694824219</v>
      </c>
      <c r="CM40" s="224">
        <v>74.069999694824219</v>
      </c>
      <c r="CN40" s="224">
        <v>74.069999694824219</v>
      </c>
      <c r="CO40" s="224">
        <v>74.069999694824219</v>
      </c>
      <c r="CP40" s="224">
        <v>79.629997253417969</v>
      </c>
      <c r="CQ40" s="224">
        <v>79.629997253417969</v>
      </c>
      <c r="CR40" s="224">
        <v>79.629997253417969</v>
      </c>
      <c r="CS40" s="224">
        <v>79.629997253417969</v>
      </c>
      <c r="CT40" s="224">
        <v>79.629997253417969</v>
      </c>
      <c r="CU40" s="224">
        <v>79.629997253417969</v>
      </c>
      <c r="CV40" s="224">
        <v>79.629997253417969</v>
      </c>
      <c r="CW40" s="224">
        <v>79.629997253417969</v>
      </c>
      <c r="CX40" s="224">
        <v>79.629997253417969</v>
      </c>
      <c r="CY40" s="224">
        <v>79.629997253417969</v>
      </c>
      <c r="CZ40" s="224">
        <v>79.629997253417969</v>
      </c>
      <c r="DA40" s="224">
        <v>79.629997253417969</v>
      </c>
      <c r="DB40" s="224">
        <v>79.629997253417969</v>
      </c>
      <c r="DC40" s="224">
        <v>79.629997253417969</v>
      </c>
      <c r="DD40" s="224">
        <v>79.629997253417969</v>
      </c>
      <c r="DE40" s="224">
        <v>79.629997253417969</v>
      </c>
      <c r="DF40" s="224">
        <v>79.629997253417969</v>
      </c>
      <c r="DG40" s="224">
        <v>79.629997253417969</v>
      </c>
      <c r="DH40" s="224">
        <v>79.629997253417969</v>
      </c>
      <c r="DI40" s="224">
        <v>79.629997253417969</v>
      </c>
      <c r="DJ40" s="224">
        <v>79.629997253417969</v>
      </c>
      <c r="DK40" s="224">
        <v>79.629997253417969</v>
      </c>
      <c r="DL40" s="224">
        <v>79.629997253417969</v>
      </c>
      <c r="DM40" s="224">
        <v>79.629997253417969</v>
      </c>
      <c r="DN40" s="224">
        <v>79.629997253417969</v>
      </c>
      <c r="DO40" s="224">
        <v>79.629997253417969</v>
      </c>
      <c r="DP40" s="224">
        <v>79.629997253417969</v>
      </c>
      <c r="DQ40" s="224">
        <v>79.629997253417969</v>
      </c>
      <c r="DR40" s="224">
        <v>79.629997253417969</v>
      </c>
      <c r="DS40" s="224">
        <v>79.629997253417969</v>
      </c>
      <c r="DT40" s="224">
        <v>79.629997253417969</v>
      </c>
      <c r="DU40" s="224">
        <v>87.959999084472656</v>
      </c>
      <c r="DV40" s="224">
        <v>87.959999084472656</v>
      </c>
      <c r="DW40" s="224">
        <v>87.959999084472656</v>
      </c>
      <c r="DX40" s="224">
        <v>79.629997253417969</v>
      </c>
      <c r="DY40" s="224">
        <v>79.629997253417969</v>
      </c>
      <c r="DZ40" s="224">
        <v>79.629997253417969</v>
      </c>
      <c r="EA40" s="224">
        <v>79.629997253417969</v>
      </c>
      <c r="EB40" s="224">
        <v>79.629997253417969</v>
      </c>
      <c r="EC40" s="224">
        <v>79.629997253417969</v>
      </c>
      <c r="ED40" s="224">
        <v>79.629997253417969</v>
      </c>
      <c r="EE40" s="224">
        <v>79.629997253417969</v>
      </c>
      <c r="EF40" s="224">
        <v>79.629997253417969</v>
      </c>
      <c r="EG40" s="224">
        <v>79.629997253417969</v>
      </c>
      <c r="EH40" s="224">
        <v>79.629997253417969</v>
      </c>
      <c r="EI40" s="224">
        <v>79.629997253417969</v>
      </c>
      <c r="EJ40" s="224">
        <v>79.629997253417969</v>
      </c>
      <c r="EK40" s="224">
        <v>79.169998168945313</v>
      </c>
      <c r="EL40" s="224">
        <v>79.169998168945313</v>
      </c>
      <c r="EM40" s="224">
        <v>79.169998168945313</v>
      </c>
      <c r="EN40" s="224">
        <v>79.169998168945313</v>
      </c>
      <c r="EO40" s="224">
        <v>79.169998168945313</v>
      </c>
      <c r="EP40" s="224">
        <v>79.169998168945313</v>
      </c>
      <c r="EQ40" s="224">
        <v>79.169998168945313</v>
      </c>
      <c r="ER40" s="224">
        <v>79.169998168945313</v>
      </c>
      <c r="ES40" s="224">
        <v>79.169998168945313</v>
      </c>
      <c r="ET40" s="224">
        <v>79.169998168945313</v>
      </c>
      <c r="EU40" s="224">
        <v>79.169998168945313</v>
      </c>
      <c r="EV40" s="224">
        <v>79.169998168945313</v>
      </c>
      <c r="EW40" s="224">
        <v>79.169998168945313</v>
      </c>
      <c r="EX40" s="224">
        <v>79.169998168945313</v>
      </c>
      <c r="EY40" s="224">
        <v>79.169998168945313</v>
      </c>
      <c r="EZ40" s="224">
        <v>79.169998168945313</v>
      </c>
      <c r="FA40" s="224">
        <v>79.169998168945313</v>
      </c>
      <c r="FB40" s="224">
        <v>79.169998168945313</v>
      </c>
      <c r="FC40" s="224">
        <v>79.169998168945313</v>
      </c>
      <c r="FD40" s="224">
        <v>79.169998168945313</v>
      </c>
      <c r="FE40" s="224">
        <v>79.169998168945313</v>
      </c>
      <c r="FF40" s="224">
        <v>79.169998168945313</v>
      </c>
      <c r="FG40" s="224">
        <v>79.169998168945313</v>
      </c>
      <c r="FH40" s="224">
        <v>79.169998168945313</v>
      </c>
      <c r="FI40" s="224">
        <v>79.169998168945313</v>
      </c>
      <c r="FJ40" s="224">
        <v>79.169998168945313</v>
      </c>
      <c r="FK40" s="224">
        <v>79.169998168945313</v>
      </c>
      <c r="FL40" s="224">
        <v>79.169998168945313</v>
      </c>
      <c r="FM40" s="224">
        <v>79.169998168945313</v>
      </c>
      <c r="FN40" s="224">
        <v>79.169998168945313</v>
      </c>
      <c r="FO40" s="224">
        <v>79.169998168945313</v>
      </c>
      <c r="FP40" s="224">
        <v>79.169998168945313</v>
      </c>
      <c r="FQ40" s="224">
        <v>79.169998168945313</v>
      </c>
      <c r="FR40" s="224">
        <v>79.169998168945313</v>
      </c>
      <c r="FS40" s="224">
        <v>79.169998168945313</v>
      </c>
      <c r="FT40" s="224">
        <v>79.169998168945313</v>
      </c>
      <c r="FU40" s="224">
        <v>79.169998168945313</v>
      </c>
      <c r="FV40" s="224">
        <v>79.169998168945313</v>
      </c>
      <c r="FW40" s="224">
        <v>79.169998168945313</v>
      </c>
      <c r="FX40" s="224">
        <v>79.169998168945313</v>
      </c>
      <c r="FY40" s="224">
        <v>79.169998168945313</v>
      </c>
      <c r="FZ40" s="224">
        <v>79.169998168945313</v>
      </c>
      <c r="GA40" s="224">
        <v>79.169998168945313</v>
      </c>
      <c r="GB40" s="224">
        <v>79.169998168945313</v>
      </c>
      <c r="GC40" s="224">
        <v>79.169998168945313</v>
      </c>
      <c r="GD40" s="224">
        <v>79.169998168945313</v>
      </c>
      <c r="GE40" s="224">
        <v>79.169998168945313</v>
      </c>
      <c r="GF40" s="224">
        <v>79.169998168945313</v>
      </c>
      <c r="GG40" s="224">
        <v>79.169998168945313</v>
      </c>
      <c r="GH40" s="224">
        <v>79.169998168945313</v>
      </c>
      <c r="GI40" s="224">
        <v>79.169998168945313</v>
      </c>
      <c r="GJ40" s="224">
        <v>79.169998168945313</v>
      </c>
      <c r="GK40" s="224">
        <v>79.169998168945313</v>
      </c>
      <c r="GL40" s="224">
        <v>79.169998168945313</v>
      </c>
      <c r="GM40" s="224">
        <v>79.169998168945313</v>
      </c>
      <c r="GN40" s="224">
        <v>79.169998168945313</v>
      </c>
      <c r="GO40" s="224">
        <v>79.169998168945313</v>
      </c>
      <c r="GP40" s="224">
        <v>79.169998168945313</v>
      </c>
      <c r="GQ40" s="224">
        <v>68.05999755859375</v>
      </c>
      <c r="GR40" s="224">
        <v>68.05999755859375</v>
      </c>
      <c r="GS40" s="224">
        <v>68.05999755859375</v>
      </c>
      <c r="GT40" s="224">
        <v>68.05999755859375</v>
      </c>
      <c r="GU40" s="224">
        <v>68.05999755859375</v>
      </c>
      <c r="GV40" s="224">
        <v>68.05999755859375</v>
      </c>
      <c r="GW40" s="224">
        <v>68.05999755859375</v>
      </c>
      <c r="GX40" s="224">
        <v>68.05999755859375</v>
      </c>
      <c r="GY40" s="224">
        <v>68.05999755859375</v>
      </c>
      <c r="GZ40" s="224">
        <v>68.05999755859375</v>
      </c>
      <c r="HA40" s="224">
        <v>68.05999755859375</v>
      </c>
      <c r="HB40" s="224">
        <v>68.05999755859375</v>
      </c>
      <c r="HC40" s="224">
        <v>70.830001831054687</v>
      </c>
      <c r="HD40" s="224">
        <v>70.830001831054687</v>
      </c>
      <c r="HE40" s="224">
        <v>70.830001831054687</v>
      </c>
      <c r="HF40" s="9">
        <f t="shared" si="36"/>
        <v>70.830001831054687</v>
      </c>
      <c r="HG40" s="9">
        <f t="shared" si="37"/>
        <v>70.830001831054687</v>
      </c>
      <c r="HH40" s="9">
        <f t="shared" si="38"/>
        <v>70.830001831054687</v>
      </c>
      <c r="HI40" s="9">
        <f t="shared" si="39"/>
        <v>70.830001831054687</v>
      </c>
      <c r="HJ40" s="9">
        <f t="shared" si="40"/>
        <v>70.830001831054687</v>
      </c>
      <c r="HK40" s="9">
        <f t="shared" si="41"/>
        <v>70.830001831054687</v>
      </c>
      <c r="HL40" s="9">
        <f t="shared" si="42"/>
        <v>70.830001831054687</v>
      </c>
      <c r="HM40" s="9">
        <f t="shared" si="43"/>
        <v>70.830001831054687</v>
      </c>
      <c r="HN40" s="9">
        <f t="shared" si="44"/>
        <v>70.830001831054687</v>
      </c>
      <c r="HO40" s="9">
        <f t="shared" si="45"/>
        <v>70.830001831054687</v>
      </c>
      <c r="HP40" s="9">
        <f t="shared" si="46"/>
        <v>70.830001831054687</v>
      </c>
      <c r="HQ40" s="180"/>
      <c r="HR40" s="226">
        <v>70.830001831054687</v>
      </c>
      <c r="HS40" s="226">
        <v>70.830001831054687</v>
      </c>
      <c r="HT40" s="226">
        <v>70.830001831054687</v>
      </c>
      <c r="HU40" s="226">
        <v>70.830001831054687</v>
      </c>
      <c r="HV40" s="226">
        <v>70.830001831054687</v>
      </c>
      <c r="HW40" s="226">
        <v>70.830001831054687</v>
      </c>
      <c r="HX40" s="226">
        <v>70.830001831054687</v>
      </c>
      <c r="HY40" s="226">
        <v>70.830001831054687</v>
      </c>
      <c r="HZ40" s="226">
        <v>70.830001831054687</v>
      </c>
      <c r="IA40" s="226"/>
      <c r="IB40" s="226"/>
      <c r="IC40" s="226"/>
      <c r="ID40" s="9"/>
      <c r="IE40" s="9"/>
      <c r="IF40" s="9"/>
      <c r="IG40" s="9"/>
      <c r="IH40" s="9"/>
      <c r="II40" s="9">
        <f t="shared" si="19"/>
        <v>41.094012216517797</v>
      </c>
      <c r="IJ40" s="9">
        <f t="shared" si="20"/>
        <v>79.169998168945313</v>
      </c>
      <c r="IK40" s="9">
        <f t="shared" si="21"/>
        <v>73.524192071730084</v>
      </c>
      <c r="IL40" s="9">
        <f t="shared" si="22"/>
        <v>70.830001831054687</v>
      </c>
      <c r="IM40" s="9">
        <f t="shared" si="23"/>
        <v>56.66400146484375</v>
      </c>
      <c r="IN40" s="9">
        <f t="shared" si="24"/>
        <v>39.664801025390624</v>
      </c>
      <c r="IO40" s="9">
        <f t="shared" si="25"/>
        <v>27.765360717773437</v>
      </c>
      <c r="IP40" s="9">
        <f t="shared" si="26"/>
        <v>19.435752502441403</v>
      </c>
      <c r="IQ40" s="9"/>
      <c r="IR40" s="9">
        <f t="shared" si="35"/>
        <v>47.710347405397357</v>
      </c>
      <c r="IS40" s="9">
        <f t="shared" si="27"/>
        <v>-37.992471154176656</v>
      </c>
      <c r="IT40" s="9"/>
      <c r="IU40" s="9"/>
      <c r="IV40" s="9"/>
      <c r="IW40" s="9"/>
      <c r="IX40" s="9"/>
      <c r="IY40" s="9"/>
      <c r="IZ40" s="9"/>
      <c r="JA40" s="9"/>
      <c r="JB40" s="9"/>
      <c r="JC40" s="9"/>
      <c r="JD40" s="9"/>
      <c r="JE40" s="9"/>
      <c r="JF40" s="9"/>
      <c r="JG40" s="9"/>
      <c r="JH40" s="9"/>
      <c r="JI40" s="9"/>
      <c r="JJ40" s="9"/>
      <c r="JK40" s="9"/>
      <c r="JL40" s="9"/>
      <c r="JM40" s="9"/>
      <c r="JN40" s="9"/>
      <c r="JO40" s="9"/>
      <c r="JP40" s="9"/>
      <c r="JQ40" s="9"/>
      <c r="JR40" s="9"/>
      <c r="JS40" s="9"/>
      <c r="JT40" s="9"/>
      <c r="JU40" s="9"/>
      <c r="JV40" s="9"/>
      <c r="JW40" s="9">
        <f t="shared" si="48"/>
        <v>70.830001831054687</v>
      </c>
      <c r="JX40" s="9">
        <f t="shared" si="49"/>
        <v>82.959999084472656</v>
      </c>
      <c r="JY40" s="19">
        <f t="shared" si="50"/>
        <v>191</v>
      </c>
      <c r="JZ40" s="19">
        <f t="shared" si="51"/>
        <v>3</v>
      </c>
      <c r="KA40" s="19">
        <f t="shared" si="28"/>
        <v>1</v>
      </c>
      <c r="KB40" s="19">
        <f t="shared" si="32"/>
        <v>3</v>
      </c>
      <c r="KD40" s="9">
        <f t="shared" si="52"/>
        <v>79.629997253417969</v>
      </c>
      <c r="KE40" s="9">
        <f t="shared" si="53"/>
        <v>77.018810385524631</v>
      </c>
      <c r="KG40" s="9">
        <f t="shared" si="29"/>
        <v>-2.6111868678933376</v>
      </c>
      <c r="KH40" s="19">
        <f t="shared" si="30"/>
        <v>0.96720850234889022</v>
      </c>
      <c r="KI40" s="19">
        <f t="shared" si="31"/>
        <v>0.96720850234889022</v>
      </c>
    </row>
    <row r="41" spans="1:295">
      <c r="A41" s="222" t="s">
        <v>161</v>
      </c>
      <c r="B41" s="222" t="s">
        <v>162</v>
      </c>
      <c r="C41" s="224">
        <v>0</v>
      </c>
      <c r="D41" s="224">
        <v>0</v>
      </c>
      <c r="E41" s="224">
        <v>0</v>
      </c>
      <c r="F41" s="224">
        <v>0</v>
      </c>
      <c r="G41" s="224">
        <v>0</v>
      </c>
      <c r="H41" s="224">
        <v>0</v>
      </c>
      <c r="I41" s="224">
        <v>0</v>
      </c>
      <c r="J41" s="224">
        <v>0</v>
      </c>
      <c r="K41" s="224">
        <v>0</v>
      </c>
      <c r="L41" s="224">
        <v>0</v>
      </c>
      <c r="M41" s="224">
        <v>0</v>
      </c>
      <c r="N41" s="224">
        <v>0</v>
      </c>
      <c r="O41" s="224">
        <v>0</v>
      </c>
      <c r="P41" s="224">
        <v>0</v>
      </c>
      <c r="Q41" s="224">
        <v>0</v>
      </c>
      <c r="R41" s="224">
        <v>0</v>
      </c>
      <c r="S41" s="224">
        <v>0</v>
      </c>
      <c r="T41" s="224">
        <v>0</v>
      </c>
      <c r="U41" s="224">
        <v>0</v>
      </c>
      <c r="V41" s="224">
        <v>0</v>
      </c>
      <c r="W41" s="224">
        <v>0</v>
      </c>
      <c r="X41" s="224">
        <v>0</v>
      </c>
      <c r="Y41" s="224">
        <v>0</v>
      </c>
      <c r="Z41" s="224">
        <v>0</v>
      </c>
      <c r="AA41" s="224">
        <v>0</v>
      </c>
      <c r="AB41" s="224">
        <v>0</v>
      </c>
      <c r="AC41" s="224">
        <v>0</v>
      </c>
      <c r="AD41" s="224">
        <v>0</v>
      </c>
      <c r="AE41" s="224">
        <v>0</v>
      </c>
      <c r="AF41" s="224">
        <v>0</v>
      </c>
      <c r="AG41" s="224">
        <v>0</v>
      </c>
      <c r="AH41" s="224">
        <v>0</v>
      </c>
      <c r="AI41" s="224">
        <v>0</v>
      </c>
      <c r="AJ41" s="224">
        <v>11.109999656677246</v>
      </c>
      <c r="AK41" s="224">
        <v>11.109999656677246</v>
      </c>
      <c r="AL41" s="224">
        <v>11.109999656677246</v>
      </c>
      <c r="AM41" s="224">
        <v>11.109999656677246</v>
      </c>
      <c r="AN41" s="224">
        <v>11.109999656677246</v>
      </c>
      <c r="AO41" s="224">
        <v>11.109999656677246</v>
      </c>
      <c r="AP41" s="224">
        <v>11.109999656677246</v>
      </c>
      <c r="AQ41" s="224">
        <v>11.109999656677246</v>
      </c>
      <c r="AR41" s="224">
        <v>11.109999656677246</v>
      </c>
      <c r="AS41" s="224">
        <v>11.109999656677246</v>
      </c>
      <c r="AT41" s="224">
        <v>11.109999656677246</v>
      </c>
      <c r="AU41" s="224">
        <v>11.109999656677246</v>
      </c>
      <c r="AV41" s="224">
        <v>11.109999656677246</v>
      </c>
      <c r="AW41" s="224">
        <v>11.109999656677246</v>
      </c>
      <c r="AX41" s="224">
        <v>11.109999656677246</v>
      </c>
      <c r="AY41" s="224">
        <v>11.109999656677246</v>
      </c>
      <c r="AZ41" s="224">
        <v>11.109999656677246</v>
      </c>
      <c r="BA41" s="224">
        <v>11.109999656677246</v>
      </c>
      <c r="BB41" s="224">
        <v>11.109999656677246</v>
      </c>
      <c r="BC41" s="224">
        <v>11.109999656677246</v>
      </c>
      <c r="BD41" s="224">
        <v>11.109999656677246</v>
      </c>
      <c r="BE41" s="224">
        <v>11.109999656677246</v>
      </c>
      <c r="BF41" s="224">
        <v>11.109999656677246</v>
      </c>
      <c r="BG41" s="224">
        <v>11.109999656677246</v>
      </c>
      <c r="BH41" s="224">
        <v>11.109999656677246</v>
      </c>
      <c r="BI41" s="224">
        <v>11.109999656677246</v>
      </c>
      <c r="BJ41" s="224">
        <v>11.109999656677246</v>
      </c>
      <c r="BK41" s="224">
        <v>11.109999656677246</v>
      </c>
      <c r="BL41" s="224">
        <v>11.109999656677246</v>
      </c>
      <c r="BM41" s="224">
        <v>11.109999656677246</v>
      </c>
      <c r="BN41" s="224">
        <v>11.109999656677246</v>
      </c>
      <c r="BO41" s="224">
        <v>11.109999656677246</v>
      </c>
      <c r="BP41" s="224">
        <v>11.109999656677246</v>
      </c>
      <c r="BQ41" s="224">
        <v>11.109999656677246</v>
      </c>
      <c r="BR41" s="224">
        <v>11.109999656677246</v>
      </c>
      <c r="BS41" s="224">
        <v>11.109999656677246</v>
      </c>
      <c r="BT41" s="224">
        <v>29.629999160766602</v>
      </c>
      <c r="BU41" s="224">
        <v>29.629999160766602</v>
      </c>
      <c r="BV41" s="224">
        <v>37.040000915527344</v>
      </c>
      <c r="BW41" s="224">
        <v>37.040000915527344</v>
      </c>
      <c r="BX41" s="224">
        <v>37.040000915527344</v>
      </c>
      <c r="BY41" s="224">
        <v>37.040000915527344</v>
      </c>
      <c r="BZ41" s="224">
        <v>37.040000915527344</v>
      </c>
      <c r="CA41" s="224">
        <v>62.959999084472656</v>
      </c>
      <c r="CB41" s="224">
        <v>62.959999084472656</v>
      </c>
      <c r="CC41" s="224">
        <v>62.959999084472656</v>
      </c>
      <c r="CD41" s="224">
        <v>62.959999084472656</v>
      </c>
      <c r="CE41" s="224">
        <v>71.300003051757813</v>
      </c>
      <c r="CF41" s="224">
        <v>71.300003051757813</v>
      </c>
      <c r="CG41" s="224">
        <v>71.300003051757813</v>
      </c>
      <c r="CH41" s="224">
        <v>71.300003051757813</v>
      </c>
      <c r="CI41" s="224">
        <v>71.300003051757813</v>
      </c>
      <c r="CJ41" s="224">
        <v>71.300003051757813</v>
      </c>
      <c r="CK41" s="224">
        <v>71.300003051757813</v>
      </c>
      <c r="CL41" s="224">
        <v>71.300003051757813</v>
      </c>
      <c r="CM41" s="224">
        <v>71.300003051757813</v>
      </c>
      <c r="CN41" s="224">
        <v>71.300003051757813</v>
      </c>
      <c r="CO41" s="224">
        <v>71.300003051757813</v>
      </c>
      <c r="CP41" s="224">
        <v>75</v>
      </c>
      <c r="CQ41" s="224">
        <v>75</v>
      </c>
      <c r="CR41" s="224">
        <v>75</v>
      </c>
      <c r="CS41" s="224">
        <v>75</v>
      </c>
      <c r="CT41" s="224">
        <v>75</v>
      </c>
      <c r="CU41" s="224">
        <v>75</v>
      </c>
      <c r="CV41" s="224">
        <v>75</v>
      </c>
      <c r="CW41" s="224">
        <v>77.779998779296875</v>
      </c>
      <c r="CX41" s="224">
        <v>77.779998779296875</v>
      </c>
      <c r="CY41" s="224">
        <v>77.779998779296875</v>
      </c>
      <c r="CZ41" s="224">
        <v>77.779998779296875</v>
      </c>
      <c r="DA41" s="224">
        <v>77.779998779296875</v>
      </c>
      <c r="DB41" s="224">
        <v>75.930000305175781</v>
      </c>
      <c r="DC41" s="224">
        <v>75.930000305175781</v>
      </c>
      <c r="DD41" s="224">
        <v>75.930000305175781</v>
      </c>
      <c r="DE41" s="224">
        <v>75.930000305175781</v>
      </c>
      <c r="DF41" s="224">
        <v>75.930000305175781</v>
      </c>
      <c r="DG41" s="224">
        <v>75.930000305175781</v>
      </c>
      <c r="DH41" s="224">
        <v>75.930000305175781</v>
      </c>
      <c r="DI41" s="224">
        <v>75.930000305175781</v>
      </c>
      <c r="DJ41" s="224">
        <v>75.930000305175781</v>
      </c>
      <c r="DK41" s="224">
        <v>75.930000305175781</v>
      </c>
      <c r="DL41" s="224">
        <v>75.930000305175781</v>
      </c>
      <c r="DM41" s="224">
        <v>75.930000305175781</v>
      </c>
      <c r="DN41" s="224">
        <v>75.930000305175781</v>
      </c>
      <c r="DO41" s="224">
        <v>75.930000305175781</v>
      </c>
      <c r="DP41" s="224">
        <v>81.480003356933594</v>
      </c>
      <c r="DQ41" s="224">
        <v>81.480003356933594</v>
      </c>
      <c r="DR41" s="224">
        <v>81.480003356933594</v>
      </c>
      <c r="DS41" s="224">
        <v>81.480003356933594</v>
      </c>
      <c r="DT41" s="224">
        <v>72.220001220703125</v>
      </c>
      <c r="DU41" s="224">
        <v>72.220001220703125</v>
      </c>
      <c r="DV41" s="224">
        <v>72.220001220703125</v>
      </c>
      <c r="DW41" s="224">
        <v>72.220001220703125</v>
      </c>
      <c r="DX41" s="224">
        <v>72.220001220703125</v>
      </c>
      <c r="DY41" s="224">
        <v>72.220001220703125</v>
      </c>
      <c r="DZ41" s="224">
        <v>72.220001220703125</v>
      </c>
      <c r="EA41" s="224">
        <v>72.220001220703125</v>
      </c>
      <c r="EB41" s="224">
        <v>72.220001220703125</v>
      </c>
      <c r="EC41" s="224">
        <v>72.220001220703125</v>
      </c>
      <c r="ED41" s="224">
        <v>72.220001220703125</v>
      </c>
      <c r="EE41" s="224">
        <v>72.220001220703125</v>
      </c>
      <c r="EF41" s="224">
        <v>72.220001220703125</v>
      </c>
      <c r="EG41" s="224">
        <v>72.220001220703125</v>
      </c>
      <c r="EH41" s="224">
        <v>72.220001220703125</v>
      </c>
      <c r="EI41" s="224">
        <v>72.220001220703125</v>
      </c>
      <c r="EJ41" s="224">
        <v>72.220001220703125</v>
      </c>
      <c r="EK41" s="224">
        <v>72.220001220703125</v>
      </c>
      <c r="EL41" s="224">
        <v>72.220001220703125</v>
      </c>
      <c r="EM41" s="224">
        <v>72.220001220703125</v>
      </c>
      <c r="EN41" s="224">
        <v>72.220001220703125</v>
      </c>
      <c r="EO41" s="224">
        <v>72.220001220703125</v>
      </c>
      <c r="EP41" s="224">
        <v>72.220001220703125</v>
      </c>
      <c r="EQ41" s="224">
        <v>72.220001220703125</v>
      </c>
      <c r="ER41" s="224">
        <v>72.220001220703125</v>
      </c>
      <c r="ES41" s="224">
        <v>72.220001220703125</v>
      </c>
      <c r="ET41" s="224">
        <v>72.220001220703125</v>
      </c>
      <c r="EU41" s="224">
        <v>72.220001220703125</v>
      </c>
      <c r="EV41" s="224">
        <v>72.220001220703125</v>
      </c>
      <c r="EW41" s="224">
        <v>72.220001220703125</v>
      </c>
      <c r="EX41" s="224">
        <v>72.220001220703125</v>
      </c>
      <c r="EY41" s="224">
        <v>72.220001220703125</v>
      </c>
      <c r="EZ41" s="224">
        <v>72.220001220703125</v>
      </c>
      <c r="FA41" s="224">
        <v>72.220001220703125</v>
      </c>
      <c r="FB41" s="224">
        <v>72.220001220703125</v>
      </c>
      <c r="FC41" s="224">
        <v>72.220001220703125</v>
      </c>
      <c r="FD41" s="224">
        <v>72.220001220703125</v>
      </c>
      <c r="FE41" s="224">
        <v>72.220001220703125</v>
      </c>
      <c r="FF41" s="224">
        <v>72.220001220703125</v>
      </c>
      <c r="FG41" s="224">
        <v>72.220001220703125</v>
      </c>
      <c r="FH41" s="224">
        <v>72.220001220703125</v>
      </c>
      <c r="FI41" s="224">
        <v>72.220001220703125</v>
      </c>
      <c r="FJ41" s="224">
        <v>72.220001220703125</v>
      </c>
      <c r="FK41" s="224">
        <v>72.220001220703125</v>
      </c>
      <c r="FL41" s="224">
        <v>72.220001220703125</v>
      </c>
      <c r="FM41" s="224">
        <v>72.220001220703125</v>
      </c>
      <c r="FN41" s="224">
        <v>72.220001220703125</v>
      </c>
      <c r="FO41" s="224">
        <v>72.220001220703125</v>
      </c>
      <c r="FP41" s="224">
        <v>72.220001220703125</v>
      </c>
      <c r="FQ41" s="224">
        <v>72.220001220703125</v>
      </c>
      <c r="FR41" s="224">
        <v>72.220001220703125</v>
      </c>
      <c r="FS41" s="224">
        <v>72.220001220703125</v>
      </c>
      <c r="FT41" s="224">
        <v>72.220001220703125</v>
      </c>
      <c r="FU41" s="224">
        <v>72.220001220703125</v>
      </c>
      <c r="FV41" s="224">
        <v>72.220001220703125</v>
      </c>
      <c r="FW41" s="224">
        <v>72.220001220703125</v>
      </c>
      <c r="FX41" s="224">
        <v>73.610000610351563</v>
      </c>
      <c r="FY41" s="224">
        <v>73.610000610351563</v>
      </c>
      <c r="FZ41" s="224">
        <v>73.610000610351563</v>
      </c>
      <c r="GA41" s="224">
        <v>73.610000610351563</v>
      </c>
      <c r="GB41" s="224">
        <v>73.610000610351563</v>
      </c>
      <c r="GC41" s="224">
        <v>73.610000610351563</v>
      </c>
      <c r="GD41" s="224">
        <v>73.610000610351563</v>
      </c>
      <c r="GE41" s="224">
        <v>73.610000610351563</v>
      </c>
      <c r="GF41" s="224">
        <v>73.610000610351563</v>
      </c>
      <c r="GG41" s="224">
        <v>73.610000610351563</v>
      </c>
      <c r="GH41" s="224">
        <v>73.610000610351563</v>
      </c>
      <c r="GI41" s="224">
        <v>73.610000610351563</v>
      </c>
      <c r="GJ41" s="224">
        <v>73.610000610351563</v>
      </c>
      <c r="GK41" s="224">
        <v>73.610000610351563</v>
      </c>
      <c r="GL41" s="224">
        <v>73.610000610351563</v>
      </c>
      <c r="GM41" s="224">
        <v>73.610000610351563</v>
      </c>
      <c r="GN41" s="224">
        <v>73.610000610351563</v>
      </c>
      <c r="GO41" s="224">
        <v>73.610000610351563</v>
      </c>
      <c r="GP41" s="224">
        <v>73.610000610351563</v>
      </c>
      <c r="GQ41" s="224">
        <v>73.610000610351563</v>
      </c>
      <c r="GR41" s="224">
        <v>73.610000610351563</v>
      </c>
      <c r="GS41" s="224">
        <v>73.610000610351563</v>
      </c>
      <c r="GT41" s="224">
        <v>73.610000610351563</v>
      </c>
      <c r="GU41" s="224">
        <v>73.610000610351563</v>
      </c>
      <c r="GV41" s="224">
        <v>73.610000610351563</v>
      </c>
      <c r="GW41" s="224">
        <v>73.610000610351563</v>
      </c>
      <c r="GX41" s="224">
        <v>73.610000610351563</v>
      </c>
      <c r="GY41" s="224">
        <v>73.610000610351563</v>
      </c>
      <c r="GZ41" s="224">
        <v>73.610000610351563</v>
      </c>
      <c r="HA41" s="224">
        <v>73.610000610351563</v>
      </c>
      <c r="HB41" s="224">
        <v>73.610000610351563</v>
      </c>
      <c r="HC41" s="224">
        <v>73.610000610351563</v>
      </c>
      <c r="HD41" s="224">
        <v>73.610000610351563</v>
      </c>
      <c r="HE41" s="224">
        <v>73.610000610351563</v>
      </c>
      <c r="HF41" s="9">
        <f t="shared" si="36"/>
        <v>73.610000610351563</v>
      </c>
      <c r="HG41" s="9">
        <f t="shared" si="37"/>
        <v>73.610000610351563</v>
      </c>
      <c r="HH41" s="9">
        <f t="shared" si="38"/>
        <v>62.959999084472656</v>
      </c>
      <c r="HI41" s="9">
        <f t="shared" si="39"/>
        <v>62.959999084472656</v>
      </c>
      <c r="HJ41" s="9">
        <f t="shared" si="40"/>
        <v>62.959999084472656</v>
      </c>
      <c r="HK41" s="9">
        <f t="shared" si="41"/>
        <v>62.959999084472656</v>
      </c>
      <c r="HL41" s="9">
        <f t="shared" si="42"/>
        <v>62.959999084472656</v>
      </c>
      <c r="HM41" s="9">
        <f t="shared" si="43"/>
        <v>62.959999084472656</v>
      </c>
      <c r="HN41" s="9">
        <f t="shared" si="44"/>
        <v>62.959999084472656</v>
      </c>
      <c r="HO41" s="9">
        <f t="shared" si="45"/>
        <v>62.959999084472656</v>
      </c>
      <c r="HP41" s="9">
        <f t="shared" si="46"/>
        <v>62.959999084472656</v>
      </c>
      <c r="HQ41" s="180"/>
      <c r="HR41" s="226">
        <v>73.610000610351563</v>
      </c>
      <c r="HS41" s="226">
        <v>73.610000610351563</v>
      </c>
      <c r="HT41" s="226">
        <v>73.610000610351563</v>
      </c>
      <c r="HU41" s="226">
        <v>62.959999084472656</v>
      </c>
      <c r="HV41" s="226">
        <v>62.959999084472656</v>
      </c>
      <c r="HW41" s="226">
        <v>62.959999084472656</v>
      </c>
      <c r="HX41" s="226">
        <v>62.959999084472656</v>
      </c>
      <c r="HY41" s="226">
        <v>62.959999084472656</v>
      </c>
      <c r="HZ41" s="226"/>
      <c r="IA41" s="226"/>
      <c r="IB41" s="226"/>
      <c r="IC41" s="226"/>
      <c r="ID41" s="9"/>
      <c r="IE41" s="9"/>
      <c r="IF41" s="9"/>
      <c r="IG41" s="9"/>
      <c r="IH41" s="9"/>
      <c r="II41" s="9">
        <f t="shared" si="19"/>
        <v>40.935658354508249</v>
      </c>
      <c r="IJ41" s="9">
        <f t="shared" si="20"/>
        <v>72.451667785644531</v>
      </c>
      <c r="IK41" s="9">
        <f t="shared" si="21"/>
        <v>73.610000610351563</v>
      </c>
      <c r="IL41" s="9">
        <f t="shared" si="22"/>
        <v>62.959999084472656</v>
      </c>
      <c r="IM41" s="9">
        <f t="shared" si="23"/>
        <v>50.367999267578128</v>
      </c>
      <c r="IN41" s="9">
        <f t="shared" si="24"/>
        <v>35.257599487304688</v>
      </c>
      <c r="IO41" s="9">
        <f t="shared" si="25"/>
        <v>24.680319641113279</v>
      </c>
      <c r="IP41" s="9">
        <f t="shared" si="26"/>
        <v>17.276223748779294</v>
      </c>
      <c r="IQ41" s="9"/>
      <c r="IR41" s="9">
        <f t="shared" si="35"/>
        <v>45.106841783148781</v>
      </c>
      <c r="IS41" s="9">
        <f t="shared" si="27"/>
        <v>-36.46872990875913</v>
      </c>
      <c r="IT41" s="9"/>
      <c r="IU41" s="9"/>
      <c r="IV41" s="9"/>
      <c r="IW41" s="9"/>
      <c r="IX41" s="9"/>
      <c r="IY41" s="9"/>
      <c r="IZ41" s="9"/>
      <c r="JA41" s="9"/>
      <c r="JB41" s="9"/>
      <c r="JC41" s="9"/>
      <c r="JD41" s="9"/>
      <c r="JE41" s="9"/>
      <c r="JF41" s="9"/>
      <c r="JG41" s="9"/>
      <c r="JH41" s="9"/>
      <c r="JI41" s="9"/>
      <c r="JJ41" s="9"/>
      <c r="JK41" s="9"/>
      <c r="JL41" s="9"/>
      <c r="JM41" s="9"/>
      <c r="JN41" s="9"/>
      <c r="JO41" s="9"/>
      <c r="JP41" s="9"/>
      <c r="JQ41" s="9"/>
      <c r="JR41" s="9"/>
      <c r="JS41" s="9"/>
      <c r="JT41" s="9"/>
      <c r="JU41" s="9"/>
      <c r="JV41" s="9"/>
      <c r="JW41" s="9">
        <f t="shared" si="48"/>
        <v>70.947500228881836</v>
      </c>
      <c r="JX41" s="9">
        <f t="shared" si="49"/>
        <v>76.480003356933594</v>
      </c>
      <c r="JY41" s="19">
        <f t="shared" si="50"/>
        <v>193</v>
      </c>
      <c r="JZ41" s="19">
        <f t="shared" si="51"/>
        <v>9</v>
      </c>
      <c r="KA41" s="19">
        <f t="shared" si="28"/>
        <v>1</v>
      </c>
      <c r="KB41" s="19">
        <f t="shared" si="32"/>
        <v>9</v>
      </c>
      <c r="KD41" s="9">
        <f t="shared" si="52"/>
        <v>76.761333719889322</v>
      </c>
      <c r="KE41" s="9">
        <f t="shared" si="53"/>
        <v>71.890297842497873</v>
      </c>
      <c r="KG41" s="9">
        <f t="shared" si="29"/>
        <v>-4.8710358773914493</v>
      </c>
      <c r="KH41" s="19">
        <f t="shared" si="30"/>
        <v>0.93654310521536266</v>
      </c>
      <c r="KI41" s="19">
        <f t="shared" si="31"/>
        <v>0.93654310521536266</v>
      </c>
    </row>
    <row r="42" spans="1:295">
      <c r="A42" s="222" t="s">
        <v>167</v>
      </c>
      <c r="B42" s="222" t="s">
        <v>168</v>
      </c>
      <c r="C42" s="224">
        <v>0</v>
      </c>
      <c r="D42" s="224">
        <v>0</v>
      </c>
      <c r="E42" s="224">
        <v>0</v>
      </c>
      <c r="F42" s="224">
        <v>0</v>
      </c>
      <c r="G42" s="224">
        <v>0</v>
      </c>
      <c r="H42" s="224">
        <v>0</v>
      </c>
      <c r="I42" s="224">
        <v>0</v>
      </c>
      <c r="J42" s="224">
        <v>0</v>
      </c>
      <c r="K42" s="224">
        <v>0</v>
      </c>
      <c r="L42" s="224">
        <v>0</v>
      </c>
      <c r="M42" s="224">
        <v>0</v>
      </c>
      <c r="N42" s="224">
        <v>0</v>
      </c>
      <c r="O42" s="224">
        <v>0</v>
      </c>
      <c r="P42" s="224">
        <v>0</v>
      </c>
      <c r="Q42" s="224">
        <v>0</v>
      </c>
      <c r="R42" s="224">
        <v>0</v>
      </c>
      <c r="S42" s="224">
        <v>0</v>
      </c>
      <c r="T42" s="224">
        <v>0</v>
      </c>
      <c r="U42" s="224">
        <v>0</v>
      </c>
      <c r="V42" s="224">
        <v>0</v>
      </c>
      <c r="W42" s="224">
        <v>0</v>
      </c>
      <c r="X42" s="224">
        <v>0</v>
      </c>
      <c r="Y42" s="224">
        <v>0</v>
      </c>
      <c r="Z42" s="224">
        <v>0</v>
      </c>
      <c r="AA42" s="224">
        <v>0</v>
      </c>
      <c r="AB42" s="224">
        <v>0</v>
      </c>
      <c r="AC42" s="224">
        <v>0</v>
      </c>
      <c r="AD42" s="224">
        <v>11.109999656677246</v>
      </c>
      <c r="AE42" s="224">
        <v>11.109999656677246</v>
      </c>
      <c r="AF42" s="224">
        <v>11.109999656677246</v>
      </c>
      <c r="AG42" s="224">
        <v>11.109999656677246</v>
      </c>
      <c r="AH42" s="224">
        <v>11.109999656677246</v>
      </c>
      <c r="AI42" s="224">
        <v>11.109999656677246</v>
      </c>
      <c r="AJ42" s="224">
        <v>11.109999656677246</v>
      </c>
      <c r="AK42" s="224">
        <v>11.109999656677246</v>
      </c>
      <c r="AL42" s="224">
        <v>11.109999656677246</v>
      </c>
      <c r="AM42" s="224">
        <v>11.109999656677246</v>
      </c>
      <c r="AN42" s="224">
        <v>11.109999656677246</v>
      </c>
      <c r="AO42" s="224">
        <v>11.109999656677246</v>
      </c>
      <c r="AP42" s="224">
        <v>11.109999656677246</v>
      </c>
      <c r="AQ42" s="224">
        <v>11.109999656677246</v>
      </c>
      <c r="AR42" s="224">
        <v>11.109999656677246</v>
      </c>
      <c r="AS42" s="224">
        <v>11.109999656677246</v>
      </c>
      <c r="AT42" s="224">
        <v>11.109999656677246</v>
      </c>
      <c r="AU42" s="224">
        <v>11.109999656677246</v>
      </c>
      <c r="AV42" s="224">
        <v>11.109999656677246</v>
      </c>
      <c r="AW42" s="224">
        <v>11.109999656677246</v>
      </c>
      <c r="AX42" s="224">
        <v>11.109999656677246</v>
      </c>
      <c r="AY42" s="224">
        <v>11.109999656677246</v>
      </c>
      <c r="AZ42" s="224">
        <v>11.109999656677246</v>
      </c>
      <c r="BA42" s="224">
        <v>11.109999656677246</v>
      </c>
      <c r="BB42" s="224">
        <v>13.890000343322754</v>
      </c>
      <c r="BC42" s="224">
        <v>13.890000343322754</v>
      </c>
      <c r="BD42" s="224">
        <v>13.890000343322754</v>
      </c>
      <c r="BE42" s="224">
        <v>13.890000343322754</v>
      </c>
      <c r="BF42" s="224">
        <v>13.890000343322754</v>
      </c>
      <c r="BG42" s="224">
        <v>13.890000343322754</v>
      </c>
      <c r="BH42" s="224">
        <v>13.890000343322754</v>
      </c>
      <c r="BI42" s="224">
        <v>13.890000343322754</v>
      </c>
      <c r="BJ42" s="224">
        <v>13.890000343322754</v>
      </c>
      <c r="BK42" s="224">
        <v>13.890000343322754</v>
      </c>
      <c r="BL42" s="224">
        <v>13.890000343322754</v>
      </c>
      <c r="BM42" s="224">
        <v>13.890000343322754</v>
      </c>
      <c r="BN42" s="224">
        <v>13.890000343322754</v>
      </c>
      <c r="BO42" s="224">
        <v>13.890000343322754</v>
      </c>
      <c r="BP42" s="224">
        <v>13.890000343322754</v>
      </c>
      <c r="BQ42" s="224">
        <v>13.890000343322754</v>
      </c>
      <c r="BR42" s="224">
        <v>13.890000343322754</v>
      </c>
      <c r="BS42" s="224">
        <v>13.890000343322754</v>
      </c>
      <c r="BT42" s="224">
        <v>13.890000343322754</v>
      </c>
      <c r="BU42" s="224">
        <v>13.890000343322754</v>
      </c>
      <c r="BV42" s="224">
        <v>13.890000343322754</v>
      </c>
      <c r="BW42" s="224">
        <v>13.890000343322754</v>
      </c>
      <c r="BX42" s="224">
        <v>13.890000343322754</v>
      </c>
      <c r="BY42" s="224">
        <v>13.890000343322754</v>
      </c>
      <c r="BZ42" s="224">
        <v>13.890000343322754</v>
      </c>
      <c r="CA42" s="224">
        <v>13.890000343322754</v>
      </c>
      <c r="CB42" s="224">
        <v>13.890000343322754</v>
      </c>
      <c r="CC42" s="224">
        <v>13.890000343322754</v>
      </c>
      <c r="CD42" s="224">
        <v>30.559999465942383</v>
      </c>
      <c r="CE42" s="224">
        <v>30.559999465942383</v>
      </c>
      <c r="CF42" s="224">
        <v>30.559999465942383</v>
      </c>
      <c r="CG42" s="224">
        <v>41.669998168945313</v>
      </c>
      <c r="CH42" s="224">
        <v>66.669998168945313</v>
      </c>
      <c r="CI42" s="224">
        <v>66.669998168945313</v>
      </c>
      <c r="CJ42" s="224">
        <v>66.669998168945313</v>
      </c>
      <c r="CK42" s="224">
        <v>66.669998168945313</v>
      </c>
      <c r="CL42" s="224">
        <v>66.669998168945313</v>
      </c>
      <c r="CM42" s="224">
        <v>66.669998168945313</v>
      </c>
      <c r="CN42" s="224">
        <v>66.669998168945313</v>
      </c>
      <c r="CO42" s="224">
        <v>66.669998168945313</v>
      </c>
      <c r="CP42" s="224">
        <v>66.669998168945313</v>
      </c>
      <c r="CQ42" s="224">
        <v>66.669998168945313</v>
      </c>
      <c r="CR42" s="224">
        <v>66.669998168945313</v>
      </c>
      <c r="CS42" s="224">
        <v>66.669998168945313</v>
      </c>
      <c r="CT42" s="224">
        <v>66.669998168945313</v>
      </c>
      <c r="CU42" s="224">
        <v>66.669998168945313</v>
      </c>
      <c r="CV42" s="224">
        <v>70.370002746582031</v>
      </c>
      <c r="CW42" s="224">
        <v>70.370002746582031</v>
      </c>
      <c r="CX42" s="224">
        <v>70.370002746582031</v>
      </c>
      <c r="CY42" s="224">
        <v>70.370002746582031</v>
      </c>
      <c r="CZ42" s="224">
        <v>73.150001525878906</v>
      </c>
      <c r="DA42" s="224">
        <v>73.150001525878906</v>
      </c>
      <c r="DB42" s="224">
        <v>73.150001525878906</v>
      </c>
      <c r="DC42" s="224">
        <v>73.150001525878906</v>
      </c>
      <c r="DD42" s="224">
        <v>73.150001525878906</v>
      </c>
      <c r="DE42" s="224">
        <v>73.150001525878906</v>
      </c>
      <c r="DF42" s="224">
        <v>83.330001831054687</v>
      </c>
      <c r="DG42" s="224">
        <v>83.330001831054687</v>
      </c>
      <c r="DH42" s="224">
        <v>83.330001831054687</v>
      </c>
      <c r="DI42" s="224">
        <v>83.330001831054687</v>
      </c>
      <c r="DJ42" s="224">
        <v>83.330001831054687</v>
      </c>
      <c r="DK42" s="224">
        <v>83.330001831054687</v>
      </c>
      <c r="DL42" s="224">
        <v>83.330001831054687</v>
      </c>
      <c r="DM42" s="224">
        <v>83.330001831054687</v>
      </c>
      <c r="DN42" s="224">
        <v>83.330001831054687</v>
      </c>
      <c r="DO42" s="224">
        <v>83.330001831054687</v>
      </c>
      <c r="DP42" s="224">
        <v>83.330001831054687</v>
      </c>
      <c r="DQ42" s="224">
        <v>83.330001831054687</v>
      </c>
      <c r="DR42" s="224">
        <v>83.330001831054687</v>
      </c>
      <c r="DS42" s="224">
        <v>83.330001831054687</v>
      </c>
      <c r="DT42" s="224">
        <v>83.330001831054687</v>
      </c>
      <c r="DU42" s="224">
        <v>83.330001831054687</v>
      </c>
      <c r="DV42" s="224">
        <v>83.330001831054687</v>
      </c>
      <c r="DW42" s="224">
        <v>83.330001831054687</v>
      </c>
      <c r="DX42" s="224">
        <v>85.19000244140625</v>
      </c>
      <c r="DY42" s="224">
        <v>85.19000244140625</v>
      </c>
      <c r="DZ42" s="224">
        <v>85.19000244140625</v>
      </c>
      <c r="EA42" s="224">
        <v>85.19000244140625</v>
      </c>
      <c r="EB42" s="224">
        <v>85.19000244140625</v>
      </c>
      <c r="EC42" s="224">
        <v>85.19000244140625</v>
      </c>
      <c r="ED42" s="224">
        <v>100</v>
      </c>
      <c r="EE42" s="224">
        <v>100</v>
      </c>
      <c r="EF42" s="224">
        <v>100</v>
      </c>
      <c r="EG42" s="224">
        <v>100</v>
      </c>
      <c r="EH42" s="224">
        <v>100</v>
      </c>
      <c r="EI42" s="224">
        <v>100</v>
      </c>
      <c r="EJ42" s="224">
        <v>100</v>
      </c>
      <c r="EK42" s="224">
        <v>100</v>
      </c>
      <c r="EL42" s="224">
        <v>100</v>
      </c>
      <c r="EM42" s="224">
        <v>100</v>
      </c>
      <c r="EN42" s="224">
        <v>100</v>
      </c>
      <c r="EO42" s="224">
        <v>100</v>
      </c>
      <c r="EP42" s="224">
        <v>100</v>
      </c>
      <c r="EQ42" s="224">
        <v>100</v>
      </c>
      <c r="ER42" s="224">
        <v>100</v>
      </c>
      <c r="ES42" s="224">
        <v>100</v>
      </c>
      <c r="ET42" s="224">
        <v>100</v>
      </c>
      <c r="EU42" s="224">
        <v>100</v>
      </c>
      <c r="EV42" s="224">
        <v>100</v>
      </c>
      <c r="EW42" s="224">
        <v>100</v>
      </c>
      <c r="EX42" s="224">
        <v>100</v>
      </c>
      <c r="EY42" s="224">
        <v>100</v>
      </c>
      <c r="EZ42" s="224">
        <v>100</v>
      </c>
      <c r="FA42" s="224">
        <v>100</v>
      </c>
      <c r="FB42" s="224">
        <v>100</v>
      </c>
      <c r="FC42" s="224">
        <v>100</v>
      </c>
      <c r="FD42" s="224">
        <v>100</v>
      </c>
      <c r="FE42" s="224">
        <v>100</v>
      </c>
      <c r="FF42" s="224">
        <v>100</v>
      </c>
      <c r="FG42" s="224">
        <v>100</v>
      </c>
      <c r="FH42" s="224">
        <v>100</v>
      </c>
      <c r="FI42" s="224">
        <v>100</v>
      </c>
      <c r="FJ42" s="224">
        <v>100</v>
      </c>
      <c r="FK42" s="224">
        <v>100</v>
      </c>
      <c r="FL42" s="224">
        <v>100</v>
      </c>
      <c r="FM42" s="224">
        <v>100</v>
      </c>
      <c r="FN42" s="224">
        <v>100</v>
      </c>
      <c r="FO42" s="224">
        <v>100</v>
      </c>
      <c r="FP42" s="224">
        <v>86.110000610351563</v>
      </c>
      <c r="FQ42" s="224">
        <v>86.110000610351563</v>
      </c>
      <c r="FR42" s="224">
        <v>86.110000610351563</v>
      </c>
      <c r="FS42" s="224">
        <v>86.110000610351563</v>
      </c>
      <c r="FT42" s="224">
        <v>86.110000610351563</v>
      </c>
      <c r="FU42" s="224">
        <v>86.110000610351563</v>
      </c>
      <c r="FV42" s="224">
        <v>86.110000610351563</v>
      </c>
      <c r="FW42" s="224">
        <v>86.110000610351563</v>
      </c>
      <c r="FX42" s="224">
        <v>86.110000610351563</v>
      </c>
      <c r="FY42" s="224">
        <v>86.110000610351563</v>
      </c>
      <c r="FZ42" s="224">
        <v>86.110000610351563</v>
      </c>
      <c r="GA42" s="224">
        <v>86.110000610351563</v>
      </c>
      <c r="GB42" s="224">
        <v>86.110000610351563</v>
      </c>
      <c r="GC42" s="224">
        <v>86.110000610351563</v>
      </c>
      <c r="GD42" s="224">
        <v>86.110000610351563</v>
      </c>
      <c r="GE42" s="224">
        <v>58.330001831054688</v>
      </c>
      <c r="GF42" s="224">
        <v>58.330001831054688</v>
      </c>
      <c r="GG42" s="224">
        <v>58.330001831054688</v>
      </c>
      <c r="GH42" s="224">
        <v>58.330001831054688</v>
      </c>
      <c r="GI42" s="224">
        <v>58.330001831054688</v>
      </c>
      <c r="GJ42" s="224">
        <v>58.330001831054688</v>
      </c>
      <c r="GK42" s="224">
        <v>58.330001831054688</v>
      </c>
      <c r="GL42" s="224">
        <v>58.330001831054688</v>
      </c>
      <c r="GM42" s="224">
        <v>58.330001831054688</v>
      </c>
      <c r="GN42" s="224">
        <v>58.330001831054688</v>
      </c>
      <c r="GO42" s="224">
        <v>58.330001831054688</v>
      </c>
      <c r="GP42" s="224">
        <v>58.330001831054688</v>
      </c>
      <c r="GQ42" s="224">
        <v>58.330001831054688</v>
      </c>
      <c r="GR42" s="224">
        <v>58.330001831054688</v>
      </c>
      <c r="GS42" s="224">
        <v>58.330001831054688</v>
      </c>
      <c r="GT42" s="224">
        <v>58.330001831054688</v>
      </c>
      <c r="GU42" s="224">
        <v>58.330001831054688</v>
      </c>
      <c r="GV42" s="224">
        <v>58.330001831054688</v>
      </c>
      <c r="GW42" s="224">
        <v>58.330001831054688</v>
      </c>
      <c r="GX42" s="224">
        <v>58.330001831054688</v>
      </c>
      <c r="GY42" s="224">
        <v>58.330001831054688</v>
      </c>
      <c r="GZ42" s="224">
        <v>58.330001831054688</v>
      </c>
      <c r="HA42" s="224">
        <v>58.330001831054688</v>
      </c>
      <c r="HB42" s="224">
        <v>58.330001831054688</v>
      </c>
      <c r="HC42" s="224">
        <v>58.330001831054688</v>
      </c>
      <c r="HD42" s="224">
        <v>58.330001831054688</v>
      </c>
      <c r="HE42" s="224">
        <v>58.330001831054688</v>
      </c>
      <c r="HF42" s="9">
        <f t="shared" si="36"/>
        <v>58.330001831054688</v>
      </c>
      <c r="HG42" s="9">
        <f t="shared" si="37"/>
        <v>58.330001831054688</v>
      </c>
      <c r="HH42" s="9">
        <f t="shared" si="38"/>
        <v>58.330001831054688</v>
      </c>
      <c r="HI42" s="9">
        <f t="shared" si="39"/>
        <v>58.330001831054688</v>
      </c>
      <c r="HJ42" s="9">
        <f t="shared" si="40"/>
        <v>58.330001831054688</v>
      </c>
      <c r="HK42" s="9">
        <f t="shared" si="41"/>
        <v>58.330001831054688</v>
      </c>
      <c r="HL42" s="9">
        <f t="shared" si="42"/>
        <v>58.330001831054688</v>
      </c>
      <c r="HM42" s="9">
        <f t="shared" si="43"/>
        <v>58.330001831054688</v>
      </c>
      <c r="HN42" s="9">
        <f t="shared" si="44"/>
        <v>58.330001831054688</v>
      </c>
      <c r="HO42" s="9">
        <f t="shared" si="45"/>
        <v>58.330001831054688</v>
      </c>
      <c r="HP42" s="9">
        <f t="shared" si="46"/>
        <v>58.330001831054688</v>
      </c>
      <c r="HQ42" s="180"/>
      <c r="HR42" s="226">
        <v>58.330001831054688</v>
      </c>
      <c r="HS42" s="226">
        <v>58.330001831054688</v>
      </c>
      <c r="HT42" s="226">
        <v>58.330001831054688</v>
      </c>
      <c r="HU42" s="226">
        <v>58.330001831054688</v>
      </c>
      <c r="HV42" s="226">
        <v>58.330001831054688</v>
      </c>
      <c r="HW42" s="226">
        <v>58.330001831054688</v>
      </c>
      <c r="HX42" s="226">
        <v>58.330001831054688</v>
      </c>
      <c r="HY42" s="226">
        <v>58.330001831054688</v>
      </c>
      <c r="HZ42" s="226">
        <v>58.330001831054688</v>
      </c>
      <c r="IA42" s="226">
        <v>58.330001831054688</v>
      </c>
      <c r="IB42" s="226"/>
      <c r="IC42" s="226"/>
      <c r="ID42" s="9"/>
      <c r="IE42" s="9"/>
      <c r="IF42" s="9"/>
      <c r="IG42" s="9"/>
      <c r="IH42" s="9"/>
      <c r="II42" s="9">
        <f t="shared" si="19"/>
        <v>43.116776579304748</v>
      </c>
      <c r="IJ42" s="9">
        <f t="shared" si="20"/>
        <v>93.981000264485672</v>
      </c>
      <c r="IK42" s="9">
        <f t="shared" si="21"/>
        <v>60.122259816815777</v>
      </c>
      <c r="IL42" s="9">
        <f t="shared" si="22"/>
        <v>58.330001831054688</v>
      </c>
      <c r="IM42" s="9">
        <f t="shared" si="23"/>
        <v>46.66400146484375</v>
      </c>
      <c r="IN42" s="9">
        <f t="shared" si="24"/>
        <v>32.664801025390624</v>
      </c>
      <c r="IO42" s="9">
        <f t="shared" si="25"/>
        <v>22.865360717773434</v>
      </c>
      <c r="IP42" s="9">
        <f t="shared" si="26"/>
        <v>16.005752502441403</v>
      </c>
      <c r="IQ42" s="9"/>
      <c r="IR42" s="9">
        <f t="shared" si="35"/>
        <v>45.518088376610756</v>
      </c>
      <c r="IS42" s="9">
        <f t="shared" si="27"/>
        <v>-37.51521212539005</v>
      </c>
      <c r="IT42" s="9"/>
      <c r="IU42" s="9"/>
      <c r="IV42" s="9"/>
      <c r="IW42" s="9"/>
      <c r="IX42" s="9"/>
      <c r="IY42" s="9"/>
      <c r="IZ42" s="9"/>
      <c r="JA42" s="9"/>
      <c r="JB42" s="9"/>
      <c r="JC42" s="9"/>
      <c r="JD42" s="9"/>
      <c r="JE42" s="9"/>
      <c r="JF42" s="9"/>
      <c r="JG42" s="9"/>
      <c r="JH42" s="9"/>
      <c r="JI42" s="9"/>
      <c r="JJ42" s="9"/>
      <c r="JK42" s="9"/>
      <c r="JL42" s="9"/>
      <c r="JM42" s="9"/>
      <c r="JN42" s="9"/>
      <c r="JO42" s="9"/>
      <c r="JP42" s="9"/>
      <c r="JQ42" s="9"/>
      <c r="JR42" s="9"/>
      <c r="JS42" s="9"/>
      <c r="JT42" s="9"/>
      <c r="JU42" s="9"/>
      <c r="JV42" s="9"/>
      <c r="JW42" s="9">
        <f t="shared" si="48"/>
        <v>58.330001831054688</v>
      </c>
      <c r="JX42" s="9">
        <f t="shared" si="49"/>
        <v>95</v>
      </c>
      <c r="JY42" s="19">
        <f t="shared" si="50"/>
        <v>199</v>
      </c>
      <c r="JZ42" s="19">
        <f t="shared" si="51"/>
        <v>38</v>
      </c>
      <c r="KA42" s="19">
        <f t="shared" si="28"/>
        <v>1</v>
      </c>
      <c r="KB42" s="19">
        <f t="shared" si="32"/>
        <v>38</v>
      </c>
      <c r="KD42" s="9">
        <f t="shared" si="52"/>
        <v>76.234001159667969</v>
      </c>
      <c r="KE42" s="9">
        <f t="shared" si="53"/>
        <v>80.719307927802063</v>
      </c>
      <c r="KG42" s="9">
        <f t="shared" si="29"/>
        <v>4.4853067681340946</v>
      </c>
      <c r="KH42" s="19">
        <f t="shared" si="30"/>
        <v>1.0588360403481887</v>
      </c>
      <c r="KI42" s="19" t="str">
        <f t="shared" si="31"/>
        <v/>
      </c>
    </row>
    <row r="43" spans="1:295">
      <c r="A43" s="222" t="s">
        <v>137</v>
      </c>
      <c r="B43" s="222" t="s">
        <v>138</v>
      </c>
      <c r="C43" s="224"/>
      <c r="D43" s="224"/>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24"/>
      <c r="BK43" s="224"/>
      <c r="BL43" s="224"/>
      <c r="BM43" s="22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v>76.849998474121094</v>
      </c>
      <c r="CJ43" s="224">
        <v>76.849998474121094</v>
      </c>
      <c r="CK43" s="224">
        <v>76.849998474121094</v>
      </c>
      <c r="CL43" s="224">
        <v>90.739997863769531</v>
      </c>
      <c r="CM43" s="224">
        <v>90.739997863769531</v>
      </c>
      <c r="CN43" s="224">
        <v>90.739997863769531</v>
      </c>
      <c r="CO43" s="224">
        <v>90.739997863769531</v>
      </c>
      <c r="CP43" s="224">
        <v>90.739997863769531</v>
      </c>
      <c r="CQ43" s="224">
        <v>90.739997863769531</v>
      </c>
      <c r="CR43" s="224">
        <v>90.739997863769531</v>
      </c>
      <c r="CS43" s="224">
        <v>90.739997863769531</v>
      </c>
      <c r="CT43" s="224">
        <v>90.739997863769531</v>
      </c>
      <c r="CU43" s="224">
        <v>90.739997863769531</v>
      </c>
      <c r="CV43" s="224">
        <v>90.739997863769531</v>
      </c>
      <c r="CW43" s="224">
        <v>90.739997863769531</v>
      </c>
      <c r="CX43" s="224">
        <v>90.739997863769531</v>
      </c>
      <c r="CY43" s="224">
        <v>90.739997863769531</v>
      </c>
      <c r="CZ43" s="224">
        <v>90.739997863769531</v>
      </c>
      <c r="DA43" s="224">
        <v>90.739997863769531</v>
      </c>
      <c r="DB43" s="224">
        <v>90.739997863769531</v>
      </c>
      <c r="DC43" s="224">
        <v>90.739997863769531</v>
      </c>
      <c r="DD43" s="224">
        <v>90.739997863769531</v>
      </c>
      <c r="DE43" s="224">
        <v>94.44000244140625</v>
      </c>
      <c r="DF43" s="224">
        <v>94.44000244140625</v>
      </c>
      <c r="DG43" s="224">
        <v>94.44000244140625</v>
      </c>
      <c r="DH43" s="224">
        <v>94.44000244140625</v>
      </c>
      <c r="DI43" s="224">
        <v>94.44000244140625</v>
      </c>
      <c r="DJ43" s="224">
        <v>94.44000244140625</v>
      </c>
      <c r="DK43" s="224">
        <v>94.44000244140625</v>
      </c>
      <c r="DL43" s="224">
        <v>94.44000244140625</v>
      </c>
      <c r="DM43" s="224">
        <v>94.44000244140625</v>
      </c>
      <c r="DN43" s="224">
        <v>94.44000244140625</v>
      </c>
      <c r="DO43" s="224">
        <v>94.44000244140625</v>
      </c>
      <c r="DP43" s="224">
        <v>94.44000244140625</v>
      </c>
      <c r="DQ43" s="224">
        <v>94.44000244140625</v>
      </c>
      <c r="DR43" s="224">
        <v>94.44000244140625</v>
      </c>
      <c r="DS43" s="224">
        <v>94.44000244140625</v>
      </c>
      <c r="DT43" s="224">
        <v>94.44000244140625</v>
      </c>
      <c r="DU43" s="224">
        <v>94.44000244140625</v>
      </c>
      <c r="DV43" s="224">
        <v>94.44000244140625</v>
      </c>
      <c r="DW43" s="224">
        <v>94.44000244140625</v>
      </c>
      <c r="DX43" s="224">
        <v>80.089996337890625</v>
      </c>
      <c r="DY43" s="224">
        <v>77.30999755859375</v>
      </c>
      <c r="DZ43" s="224">
        <v>77.30999755859375</v>
      </c>
      <c r="EA43" s="224">
        <v>77.30999755859375</v>
      </c>
      <c r="EB43" s="224">
        <v>77.30999755859375</v>
      </c>
      <c r="EC43" s="224">
        <v>77.30999755859375</v>
      </c>
      <c r="ED43" s="224">
        <v>77.30999755859375</v>
      </c>
      <c r="EE43" s="224">
        <v>77.30999755859375</v>
      </c>
      <c r="EF43" s="224">
        <v>77.30999755859375</v>
      </c>
      <c r="EG43" s="224">
        <v>77.30999755859375</v>
      </c>
      <c r="EH43" s="224">
        <v>77.30999755859375</v>
      </c>
      <c r="EI43" s="224">
        <v>77.30999755859375</v>
      </c>
      <c r="EJ43" s="224">
        <v>77.30999755859375</v>
      </c>
      <c r="EK43" s="224">
        <v>77.30999755859375</v>
      </c>
      <c r="EL43" s="224">
        <v>77.30999755859375</v>
      </c>
      <c r="EM43" s="224">
        <v>77.30999755859375</v>
      </c>
      <c r="EN43" s="224">
        <v>77.30999755859375</v>
      </c>
      <c r="EO43" s="224">
        <v>77.30999755859375</v>
      </c>
      <c r="EP43" s="224">
        <v>77.30999755859375</v>
      </c>
      <c r="EQ43" s="224">
        <v>77.30999755859375</v>
      </c>
      <c r="ER43" s="224">
        <v>77.30999755859375</v>
      </c>
      <c r="ES43" s="224">
        <v>77.30999755859375</v>
      </c>
      <c r="ET43" s="224">
        <v>77.30999755859375</v>
      </c>
      <c r="EU43" s="224">
        <v>77.30999755859375</v>
      </c>
      <c r="EV43" s="224">
        <v>77.30999755859375</v>
      </c>
      <c r="EW43" s="224">
        <v>77.30999755859375</v>
      </c>
      <c r="EX43" s="224">
        <v>77.30999755859375</v>
      </c>
      <c r="EY43" s="224">
        <v>77.30999755859375</v>
      </c>
      <c r="EZ43" s="224">
        <v>77.30999755859375</v>
      </c>
      <c r="FA43" s="224">
        <v>77.30999755859375</v>
      </c>
      <c r="FB43" s="224">
        <v>77.30999755859375</v>
      </c>
      <c r="FC43" s="224">
        <v>77.30999755859375</v>
      </c>
      <c r="FD43" s="224">
        <v>77.30999755859375</v>
      </c>
      <c r="FE43" s="224">
        <v>77.30999755859375</v>
      </c>
      <c r="FF43" s="224">
        <v>77.30999755859375</v>
      </c>
      <c r="FG43" s="224">
        <v>77.30999755859375</v>
      </c>
      <c r="FH43" s="224">
        <v>77.30999755859375</v>
      </c>
      <c r="FI43" s="224">
        <v>77.30999755859375</v>
      </c>
      <c r="FJ43" s="224">
        <v>77.30999755859375</v>
      </c>
      <c r="FK43" s="224">
        <v>77.30999755859375</v>
      </c>
      <c r="FL43" s="224">
        <v>77.30999755859375</v>
      </c>
      <c r="FM43" s="224">
        <v>77.30999755859375</v>
      </c>
      <c r="FN43" s="224">
        <v>77.30999755859375</v>
      </c>
      <c r="FO43" s="224">
        <v>77.30999755859375</v>
      </c>
      <c r="FP43" s="224">
        <v>77.30999755859375</v>
      </c>
      <c r="FQ43" s="224">
        <v>66.199996948242187</v>
      </c>
      <c r="FR43" s="224">
        <v>66.199996948242187</v>
      </c>
      <c r="FS43" s="224">
        <v>66.199996948242187</v>
      </c>
      <c r="FT43" s="224">
        <f>FS43</f>
        <v>66.199996948242187</v>
      </c>
      <c r="FU43" s="226">
        <f t="shared" ref="FU43:HE43" si="54">FT43</f>
        <v>66.199996948242187</v>
      </c>
      <c r="FV43" s="226">
        <f t="shared" si="54"/>
        <v>66.199996948242187</v>
      </c>
      <c r="FW43" s="226">
        <f t="shared" si="54"/>
        <v>66.199996948242187</v>
      </c>
      <c r="FX43" s="226">
        <f t="shared" si="54"/>
        <v>66.199996948242187</v>
      </c>
      <c r="FY43" s="226">
        <f t="shared" si="54"/>
        <v>66.199996948242187</v>
      </c>
      <c r="FZ43" s="226">
        <f t="shared" si="54"/>
        <v>66.199996948242187</v>
      </c>
      <c r="GA43" s="226">
        <f t="shared" si="54"/>
        <v>66.199996948242187</v>
      </c>
      <c r="GB43" s="226">
        <f t="shared" si="54"/>
        <v>66.199996948242187</v>
      </c>
      <c r="GC43" s="226">
        <f t="shared" si="54"/>
        <v>66.199996948242187</v>
      </c>
      <c r="GD43" s="226">
        <f t="shared" si="54"/>
        <v>66.199996948242187</v>
      </c>
      <c r="GE43" s="226">
        <f t="shared" si="54"/>
        <v>66.199996948242187</v>
      </c>
      <c r="GF43" s="226">
        <f t="shared" si="54"/>
        <v>66.199996948242187</v>
      </c>
      <c r="GG43" s="226">
        <f t="shared" si="54"/>
        <v>66.199996948242187</v>
      </c>
      <c r="GH43" s="226">
        <f t="shared" si="54"/>
        <v>66.199996948242187</v>
      </c>
      <c r="GI43" s="226">
        <f t="shared" si="54"/>
        <v>66.199996948242187</v>
      </c>
      <c r="GJ43" s="226">
        <f t="shared" si="54"/>
        <v>66.199996948242187</v>
      </c>
      <c r="GK43" s="226">
        <f t="shared" si="54"/>
        <v>66.199996948242187</v>
      </c>
      <c r="GL43" s="226">
        <f t="shared" si="54"/>
        <v>66.199996948242187</v>
      </c>
      <c r="GM43" s="226">
        <f t="shared" si="54"/>
        <v>66.199996948242187</v>
      </c>
      <c r="GN43" s="226">
        <f t="shared" si="54"/>
        <v>66.199996948242187</v>
      </c>
      <c r="GO43" s="226">
        <f t="shared" si="54"/>
        <v>66.199996948242187</v>
      </c>
      <c r="GP43" s="226">
        <f t="shared" si="54"/>
        <v>66.199996948242187</v>
      </c>
      <c r="GQ43" s="226">
        <f t="shared" si="54"/>
        <v>66.199996948242187</v>
      </c>
      <c r="GR43" s="226">
        <f t="shared" si="54"/>
        <v>66.199996948242187</v>
      </c>
      <c r="GS43" s="226">
        <f t="shared" si="54"/>
        <v>66.199996948242187</v>
      </c>
      <c r="GT43" s="226">
        <f t="shared" si="54"/>
        <v>66.199996948242187</v>
      </c>
      <c r="GU43" s="226">
        <f t="shared" si="54"/>
        <v>66.199996948242187</v>
      </c>
      <c r="GV43" s="226">
        <f t="shared" si="54"/>
        <v>66.199996948242187</v>
      </c>
      <c r="GW43" s="226">
        <f t="shared" si="54"/>
        <v>66.199996948242187</v>
      </c>
      <c r="GX43" s="226">
        <f t="shared" si="54"/>
        <v>66.199996948242187</v>
      </c>
      <c r="GY43" s="226">
        <f t="shared" si="54"/>
        <v>66.199996948242187</v>
      </c>
      <c r="GZ43" s="226">
        <f t="shared" si="54"/>
        <v>66.199996948242187</v>
      </c>
      <c r="HA43" s="226">
        <f t="shared" si="54"/>
        <v>66.199996948242187</v>
      </c>
      <c r="HB43" s="226">
        <f t="shared" si="54"/>
        <v>66.199996948242187</v>
      </c>
      <c r="HC43" s="226">
        <f t="shared" si="54"/>
        <v>66.199996948242187</v>
      </c>
      <c r="HD43" s="226">
        <f t="shared" si="54"/>
        <v>66.199996948242187</v>
      </c>
      <c r="HE43" s="226">
        <f t="shared" si="54"/>
        <v>66.199996948242187</v>
      </c>
      <c r="HF43" s="9">
        <f t="shared" si="36"/>
        <v>66.199996948242187</v>
      </c>
      <c r="HG43" s="9">
        <f t="shared" si="37"/>
        <v>66.199996948242187</v>
      </c>
      <c r="HH43" s="9">
        <f t="shared" si="38"/>
        <v>66.199996948242187</v>
      </c>
      <c r="HI43" s="9">
        <f t="shared" si="39"/>
        <v>66.199996948242187</v>
      </c>
      <c r="HJ43" s="9">
        <f t="shared" si="40"/>
        <v>66.199996948242187</v>
      </c>
      <c r="HK43" s="9">
        <f t="shared" si="41"/>
        <v>66.199996948242187</v>
      </c>
      <c r="HL43" s="9">
        <f t="shared" si="42"/>
        <v>66.199996948242187</v>
      </c>
      <c r="HM43" s="9">
        <f t="shared" si="43"/>
        <v>66.199996948242187</v>
      </c>
      <c r="HN43" s="9">
        <f t="shared" si="44"/>
        <v>66.199996948242187</v>
      </c>
      <c r="HO43" s="9">
        <f t="shared" si="45"/>
        <v>66.199996948242187</v>
      </c>
      <c r="HP43" s="9">
        <f t="shared" si="46"/>
        <v>66.199996948242187</v>
      </c>
      <c r="HQ43" s="180"/>
      <c r="HR43" s="226"/>
      <c r="HS43" s="226"/>
      <c r="HT43" s="226"/>
      <c r="HU43" s="226"/>
      <c r="HV43" s="226"/>
      <c r="HW43" s="226"/>
      <c r="HX43" s="226"/>
      <c r="HY43" s="226"/>
      <c r="HZ43" s="226"/>
      <c r="IA43" s="226"/>
      <c r="IB43" s="226"/>
      <c r="IC43" s="226"/>
      <c r="ID43" s="9"/>
      <c r="IE43" s="9"/>
      <c r="IF43" s="9"/>
      <c r="IG43" s="9"/>
      <c r="IH43" s="9"/>
      <c r="II43" s="9">
        <f t="shared" si="19"/>
        <v>85.869410795323986</v>
      </c>
      <c r="IJ43" s="9">
        <f t="shared" si="20"/>
        <v>72.865997314453125</v>
      </c>
      <c r="IK43" s="9">
        <f t="shared" si="21"/>
        <v>66.199996948242187</v>
      </c>
      <c r="IL43" s="9">
        <f t="shared" si="22"/>
        <v>66.199996948242187</v>
      </c>
      <c r="IM43" s="9">
        <f t="shared" si="23"/>
        <v>52.959997558593756</v>
      </c>
      <c r="IN43" s="9">
        <f t="shared" si="24"/>
        <v>37.071998291015625</v>
      </c>
      <c r="IO43" s="9">
        <f t="shared" si="25"/>
        <v>25.950398803710936</v>
      </c>
      <c r="IP43" s="9">
        <f t="shared" si="26"/>
        <v>18.165279162597653</v>
      </c>
      <c r="IQ43" s="9"/>
      <c r="IR43" s="9">
        <f t="shared" si="35"/>
        <v>64.063393250289607</v>
      </c>
      <c r="IS43" s="9">
        <f t="shared" si="27"/>
        <v>-54.980753668990779</v>
      </c>
      <c r="IT43" s="9"/>
      <c r="IU43" s="9"/>
      <c r="IV43" s="9"/>
      <c r="IW43" s="9"/>
      <c r="IX43" s="9"/>
      <c r="IY43" s="9"/>
      <c r="IZ43" s="9"/>
      <c r="JA43" s="9"/>
      <c r="JB43" s="9"/>
      <c r="JC43" s="9"/>
      <c r="JD43" s="9"/>
      <c r="JE43" s="9"/>
      <c r="JF43" s="9"/>
      <c r="JG43" s="9"/>
      <c r="JH43" s="9"/>
      <c r="JI43" s="9"/>
      <c r="JJ43" s="9"/>
      <c r="JK43" s="9"/>
      <c r="JL43" s="9"/>
      <c r="JM43" s="9"/>
      <c r="JN43" s="9"/>
      <c r="JO43" s="9"/>
      <c r="JP43" s="9"/>
      <c r="JQ43" s="9"/>
      <c r="JR43" s="9"/>
      <c r="JS43" s="9"/>
      <c r="JT43" s="9"/>
      <c r="JU43" s="9"/>
      <c r="JV43" s="9"/>
      <c r="JW43" s="9" t="e">
        <f t="shared" si="48"/>
        <v>#DIV/0!</v>
      </c>
      <c r="JX43" s="9">
        <f t="shared" si="49"/>
        <v>89.44000244140625</v>
      </c>
      <c r="JY43" s="19">
        <f t="shared" si="50"/>
        <v>138</v>
      </c>
      <c r="JZ43" s="19">
        <f t="shared" si="51"/>
        <v>38</v>
      </c>
      <c r="KA43" s="19" t="e">
        <f t="shared" si="28"/>
        <v>#DIV/0!</v>
      </c>
      <c r="KB43" s="19" t="e">
        <f t="shared" si="32"/>
        <v>#DIV/0!</v>
      </c>
      <c r="KD43" s="9">
        <f t="shared" si="52"/>
        <v>92.590000152587891</v>
      </c>
      <c r="KE43" s="9">
        <f t="shared" si="53"/>
        <v>72.295938019705289</v>
      </c>
      <c r="KG43" s="9">
        <f t="shared" si="29"/>
        <v>-20.294062132882601</v>
      </c>
      <c r="KH43" s="19">
        <f t="shared" si="30"/>
        <v>0.78081799222985115</v>
      </c>
      <c r="KI43" s="19">
        <f t="shared" si="31"/>
        <v>0.78081799222985115</v>
      </c>
    </row>
    <row r="44" spans="1:295">
      <c r="A44" s="222" t="s">
        <v>171</v>
      </c>
      <c r="B44" s="222" t="s">
        <v>172</v>
      </c>
      <c r="C44" s="224">
        <v>0</v>
      </c>
      <c r="D44" s="224">
        <v>0</v>
      </c>
      <c r="E44" s="224">
        <v>0</v>
      </c>
      <c r="F44" s="224">
        <v>0</v>
      </c>
      <c r="G44" s="224">
        <v>0</v>
      </c>
      <c r="H44" s="224">
        <v>0</v>
      </c>
      <c r="I44" s="224">
        <v>0</v>
      </c>
      <c r="J44" s="224">
        <v>0</v>
      </c>
      <c r="K44" s="224">
        <v>0</v>
      </c>
      <c r="L44" s="224">
        <v>0</v>
      </c>
      <c r="M44" s="224">
        <v>0</v>
      </c>
      <c r="N44" s="224">
        <v>0</v>
      </c>
      <c r="O44" s="224">
        <v>0</v>
      </c>
      <c r="P44" s="224">
        <v>0</v>
      </c>
      <c r="Q44" s="224">
        <v>0</v>
      </c>
      <c r="R44" s="224">
        <v>0</v>
      </c>
      <c r="S44" s="224">
        <v>0</v>
      </c>
      <c r="T44" s="224">
        <v>0</v>
      </c>
      <c r="U44" s="224">
        <v>0</v>
      </c>
      <c r="V44" s="224">
        <v>0</v>
      </c>
      <c r="W44" s="224">
        <v>0</v>
      </c>
      <c r="X44" s="224">
        <v>0</v>
      </c>
      <c r="Y44" s="224">
        <v>0</v>
      </c>
      <c r="Z44" s="224">
        <v>0</v>
      </c>
      <c r="AA44" s="224">
        <v>0</v>
      </c>
      <c r="AB44" s="224">
        <v>0</v>
      </c>
      <c r="AC44" s="224">
        <v>0</v>
      </c>
      <c r="AD44" s="224">
        <v>0</v>
      </c>
      <c r="AE44" s="224">
        <v>0</v>
      </c>
      <c r="AF44" s="224">
        <v>0</v>
      </c>
      <c r="AG44" s="224">
        <v>0</v>
      </c>
      <c r="AH44" s="224">
        <v>0</v>
      </c>
      <c r="AI44" s="224">
        <v>0</v>
      </c>
      <c r="AJ44" s="224">
        <v>0</v>
      </c>
      <c r="AK44" s="224">
        <v>0</v>
      </c>
      <c r="AL44" s="224">
        <v>0</v>
      </c>
      <c r="AM44" s="224">
        <v>0</v>
      </c>
      <c r="AN44" s="224">
        <v>0</v>
      </c>
      <c r="AO44" s="224">
        <v>0</v>
      </c>
      <c r="AP44" s="224">
        <v>0</v>
      </c>
      <c r="AQ44" s="224">
        <v>0</v>
      </c>
      <c r="AR44" s="224">
        <v>0</v>
      </c>
      <c r="AS44" s="224">
        <v>0</v>
      </c>
      <c r="AT44" s="224">
        <v>0</v>
      </c>
      <c r="AU44" s="224">
        <v>0</v>
      </c>
      <c r="AV44" s="224">
        <v>0</v>
      </c>
      <c r="AW44" s="224">
        <v>0</v>
      </c>
      <c r="AX44" s="224">
        <v>0</v>
      </c>
      <c r="AY44" s="224">
        <v>0</v>
      </c>
      <c r="AZ44" s="224">
        <v>0</v>
      </c>
      <c r="BA44" s="224">
        <v>0</v>
      </c>
      <c r="BB44" s="224">
        <v>0</v>
      </c>
      <c r="BC44" s="224">
        <v>0</v>
      </c>
      <c r="BD44" s="224">
        <v>0</v>
      </c>
      <c r="BE44" s="224">
        <v>0</v>
      </c>
      <c r="BF44" s="224">
        <v>0</v>
      </c>
      <c r="BG44" s="224">
        <v>0</v>
      </c>
      <c r="BH44" s="224">
        <v>0</v>
      </c>
      <c r="BI44" s="224">
        <v>0</v>
      </c>
      <c r="BJ44" s="224">
        <v>0</v>
      </c>
      <c r="BK44" s="224">
        <v>0</v>
      </c>
      <c r="BL44" s="224">
        <v>0</v>
      </c>
      <c r="BM44" s="224">
        <v>0</v>
      </c>
      <c r="BN44" s="224">
        <v>0</v>
      </c>
      <c r="BO44" s="224">
        <v>11.109999656677246</v>
      </c>
      <c r="BP44" s="224">
        <v>11.109999656677246</v>
      </c>
      <c r="BQ44" s="224">
        <v>11.109999656677246</v>
      </c>
      <c r="BR44" s="224">
        <v>11.109999656677246</v>
      </c>
      <c r="BS44" s="224">
        <v>11.109999656677246</v>
      </c>
      <c r="BT44" s="224">
        <v>22.219999313354492</v>
      </c>
      <c r="BU44" s="224">
        <v>22.219999313354492</v>
      </c>
      <c r="BV44" s="224">
        <v>22.219999313354492</v>
      </c>
      <c r="BW44" s="224">
        <v>38.889999389648438</v>
      </c>
      <c r="BX44" s="224">
        <v>38.889999389648438</v>
      </c>
      <c r="BY44" s="224">
        <v>44.439998626708984</v>
      </c>
      <c r="BZ44" s="224">
        <v>51.849998474121094</v>
      </c>
      <c r="CA44" s="224">
        <v>51.849998474121094</v>
      </c>
      <c r="CB44" s="224">
        <v>51.849998474121094</v>
      </c>
      <c r="CC44" s="224">
        <v>51.849998474121094</v>
      </c>
      <c r="CD44" s="224">
        <v>51.849998474121094</v>
      </c>
      <c r="CE44" s="224">
        <v>51.849998474121094</v>
      </c>
      <c r="CF44" s="224">
        <v>51.849998474121094</v>
      </c>
      <c r="CG44" s="224">
        <v>62.959999084472656</v>
      </c>
      <c r="CH44" s="224">
        <v>92.589996337890625</v>
      </c>
      <c r="CI44" s="224">
        <v>92.589996337890625</v>
      </c>
      <c r="CJ44" s="224">
        <v>92.589996337890625</v>
      </c>
      <c r="CK44" s="224">
        <v>92.589996337890625</v>
      </c>
      <c r="CL44" s="224">
        <v>92.589996337890625</v>
      </c>
      <c r="CM44" s="224">
        <v>92.589996337890625</v>
      </c>
      <c r="CN44" s="224">
        <v>92.589996337890625</v>
      </c>
      <c r="CO44" s="224">
        <v>92.589996337890625</v>
      </c>
      <c r="CP44" s="224">
        <v>92.589996337890625</v>
      </c>
      <c r="CQ44" s="224">
        <v>92.589996337890625</v>
      </c>
      <c r="CR44" s="224">
        <v>92.589996337890625</v>
      </c>
      <c r="CS44" s="224">
        <v>92.589996337890625</v>
      </c>
      <c r="CT44" s="224">
        <v>92.589996337890625</v>
      </c>
      <c r="CU44" s="224">
        <v>92.589996337890625</v>
      </c>
      <c r="CV44" s="224">
        <v>92.589996337890625</v>
      </c>
      <c r="CW44" s="224">
        <v>92.589996337890625</v>
      </c>
      <c r="CX44" s="224">
        <v>92.589996337890625</v>
      </c>
      <c r="CY44" s="224">
        <v>92.589996337890625</v>
      </c>
      <c r="CZ44" s="224">
        <v>92.589996337890625</v>
      </c>
      <c r="DA44" s="224">
        <v>92.589996337890625</v>
      </c>
      <c r="DB44" s="224">
        <v>92.589996337890625</v>
      </c>
      <c r="DC44" s="224">
        <v>92.589996337890625</v>
      </c>
      <c r="DD44" s="224">
        <v>92.589996337890625</v>
      </c>
      <c r="DE44" s="224">
        <v>94.44000244140625</v>
      </c>
      <c r="DF44" s="224">
        <v>94.44000244140625</v>
      </c>
      <c r="DG44" s="224">
        <v>94.44000244140625</v>
      </c>
      <c r="DH44" s="224">
        <v>94.44000244140625</v>
      </c>
      <c r="DI44" s="224">
        <v>94.44000244140625</v>
      </c>
      <c r="DJ44" s="224">
        <v>94.44000244140625</v>
      </c>
      <c r="DK44" s="224">
        <v>94.44000244140625</v>
      </c>
      <c r="DL44" s="224">
        <v>94.44000244140625</v>
      </c>
      <c r="DM44" s="224">
        <v>94.44000244140625</v>
      </c>
      <c r="DN44" s="224">
        <v>94.44000244140625</v>
      </c>
      <c r="DO44" s="224">
        <v>94.44000244140625</v>
      </c>
      <c r="DP44" s="224">
        <v>94.44000244140625</v>
      </c>
      <c r="DQ44" s="224">
        <v>94.44000244140625</v>
      </c>
      <c r="DR44" s="224">
        <v>94.44000244140625</v>
      </c>
      <c r="DS44" s="224">
        <v>94.44000244140625</v>
      </c>
      <c r="DT44" s="224">
        <v>94.44000244140625</v>
      </c>
      <c r="DU44" s="224">
        <v>94.44000244140625</v>
      </c>
      <c r="DV44" s="224">
        <v>94.44000244140625</v>
      </c>
      <c r="DW44" s="224">
        <v>92.589996337890625</v>
      </c>
      <c r="DX44" s="224">
        <v>92.589996337890625</v>
      </c>
      <c r="DY44" s="224">
        <v>92.589996337890625</v>
      </c>
      <c r="DZ44" s="224">
        <v>92.589996337890625</v>
      </c>
      <c r="EA44" s="224">
        <v>92.589996337890625</v>
      </c>
      <c r="EB44" s="224">
        <v>92.589996337890625</v>
      </c>
      <c r="EC44" s="224">
        <v>92.589996337890625</v>
      </c>
      <c r="ED44" s="224">
        <v>92.589996337890625</v>
      </c>
      <c r="EE44" s="224">
        <v>92.589996337890625</v>
      </c>
      <c r="EF44" s="224">
        <v>92.589996337890625</v>
      </c>
      <c r="EG44" s="224">
        <v>92.589996337890625</v>
      </c>
      <c r="EH44" s="224">
        <v>92.589996337890625</v>
      </c>
      <c r="EI44" s="224">
        <v>92.589996337890625</v>
      </c>
      <c r="EJ44" s="224">
        <v>92.589996337890625</v>
      </c>
      <c r="EK44" s="224">
        <v>92.589996337890625</v>
      </c>
      <c r="EL44" s="224">
        <v>92.589996337890625</v>
      </c>
      <c r="EM44" s="224">
        <v>92.589996337890625</v>
      </c>
      <c r="EN44" s="224">
        <v>76.849998474121094</v>
      </c>
      <c r="EO44" s="224">
        <v>76.849998474121094</v>
      </c>
      <c r="EP44" s="224">
        <v>76.849998474121094</v>
      </c>
      <c r="EQ44" s="224">
        <v>76.849998474121094</v>
      </c>
      <c r="ER44" s="224">
        <v>76.849998474121094</v>
      </c>
      <c r="ES44" s="224">
        <v>76.849998474121094</v>
      </c>
      <c r="ET44" s="224">
        <v>76.849998474121094</v>
      </c>
      <c r="EU44" s="224">
        <v>76.849998474121094</v>
      </c>
      <c r="EV44" s="224">
        <v>76.849998474121094</v>
      </c>
      <c r="EW44" s="224">
        <v>76.849998474121094</v>
      </c>
      <c r="EX44" s="224">
        <v>76.849998474121094</v>
      </c>
      <c r="EY44" s="224">
        <v>76.849998474121094</v>
      </c>
      <c r="EZ44" s="224">
        <v>76.849998474121094</v>
      </c>
      <c r="FA44" s="224">
        <v>76.849998474121094</v>
      </c>
      <c r="FB44" s="224">
        <v>76.849998474121094</v>
      </c>
      <c r="FC44" s="224">
        <v>76.849998474121094</v>
      </c>
      <c r="FD44" s="224">
        <v>76.849998474121094</v>
      </c>
      <c r="FE44" s="224">
        <v>76.849998474121094</v>
      </c>
      <c r="FF44" s="224">
        <v>76.849998474121094</v>
      </c>
      <c r="FG44" s="224">
        <v>68.519996643066406</v>
      </c>
      <c r="FH44" s="224">
        <v>68.519996643066406</v>
      </c>
      <c r="FI44" s="224">
        <v>68.519996643066406</v>
      </c>
      <c r="FJ44" s="224">
        <v>68.519996643066406</v>
      </c>
      <c r="FK44" s="224">
        <v>68.519996643066406</v>
      </c>
      <c r="FL44" s="224">
        <v>68.519996643066406</v>
      </c>
      <c r="FM44" s="224">
        <v>68.519996643066406</v>
      </c>
      <c r="FN44" s="224">
        <v>68.519996643066406</v>
      </c>
      <c r="FO44" s="224">
        <v>68.519996643066406</v>
      </c>
      <c r="FP44" s="224">
        <v>68.519996643066406</v>
      </c>
      <c r="FQ44" s="224">
        <v>68.519996643066406</v>
      </c>
      <c r="FR44" s="224">
        <v>68.519996643066406</v>
      </c>
      <c r="FS44" s="224">
        <v>68.519996643066406</v>
      </c>
      <c r="FT44" s="224">
        <v>68.519996643066406</v>
      </c>
      <c r="FU44" s="224">
        <v>68.519996643066406</v>
      </c>
      <c r="FV44" s="224">
        <v>52.779998779296875</v>
      </c>
      <c r="FW44" s="224">
        <v>52.779998779296875</v>
      </c>
      <c r="FX44" s="224">
        <v>52.779998779296875</v>
      </c>
      <c r="FY44" s="224">
        <v>52.779998779296875</v>
      </c>
      <c r="FZ44" s="224">
        <v>52.779998779296875</v>
      </c>
      <c r="GA44" s="224">
        <v>52.779998779296875</v>
      </c>
      <c r="GB44" s="224">
        <v>52.779998779296875</v>
      </c>
      <c r="GC44" s="224">
        <v>52.779998779296875</v>
      </c>
      <c r="GD44" s="224">
        <v>52.779998779296875</v>
      </c>
      <c r="GE44" s="224">
        <v>52.779998779296875</v>
      </c>
      <c r="GF44" s="224">
        <v>52.779998779296875</v>
      </c>
      <c r="GG44" s="224">
        <v>52.779998779296875</v>
      </c>
      <c r="GH44" s="224">
        <v>52.779998779296875</v>
      </c>
      <c r="GI44" s="224">
        <v>52.779998779296875</v>
      </c>
      <c r="GJ44" s="224">
        <v>52.779998779296875</v>
      </c>
      <c r="GK44" s="224">
        <v>52.779998779296875</v>
      </c>
      <c r="GL44" s="224">
        <v>52.779998779296875</v>
      </c>
      <c r="GM44" s="224">
        <v>52.779998779296875</v>
      </c>
      <c r="GN44" s="224">
        <v>52.779998779296875</v>
      </c>
      <c r="GO44" s="224">
        <v>52.779998779296875</v>
      </c>
      <c r="GP44" s="224">
        <v>52.779998779296875</v>
      </c>
      <c r="GQ44" s="224">
        <v>52.779998779296875</v>
      </c>
      <c r="GR44" s="224">
        <v>52.779998779296875</v>
      </c>
      <c r="GS44" s="224">
        <v>52.779998779296875</v>
      </c>
      <c r="GT44" s="224">
        <v>52.779998779296875</v>
      </c>
      <c r="GU44" s="224">
        <v>52.779998779296875</v>
      </c>
      <c r="GV44" s="224">
        <v>52.779998779296875</v>
      </c>
      <c r="GW44" s="224">
        <v>52.779998779296875</v>
      </c>
      <c r="GX44" s="224">
        <v>52.779998779296875</v>
      </c>
      <c r="GY44" s="224">
        <v>52.779998779296875</v>
      </c>
      <c r="GZ44" s="224">
        <v>52.779998779296875</v>
      </c>
      <c r="HA44" s="224">
        <v>52.779998779296875</v>
      </c>
      <c r="HB44" s="224">
        <v>52.779998779296875</v>
      </c>
      <c r="HC44" s="224">
        <v>52.779998779296875</v>
      </c>
      <c r="HD44" s="224">
        <v>52.779998779296875</v>
      </c>
      <c r="HE44" s="224">
        <v>52.779998779296875</v>
      </c>
      <c r="HF44" s="9">
        <f t="shared" si="36"/>
        <v>52.779998779296875</v>
      </c>
      <c r="HG44" s="9">
        <f t="shared" si="37"/>
        <v>52.779998779296875</v>
      </c>
      <c r="HH44" s="9">
        <f t="shared" si="38"/>
        <v>52.779998779296875</v>
      </c>
      <c r="HI44" s="9">
        <f t="shared" si="39"/>
        <v>52.779998779296875</v>
      </c>
      <c r="HJ44" s="9">
        <f t="shared" si="40"/>
        <v>52.779998779296875</v>
      </c>
      <c r="HK44" s="9">
        <f t="shared" si="41"/>
        <v>52.779998779296875</v>
      </c>
      <c r="HL44" s="9">
        <f t="shared" si="42"/>
        <v>52.779998779296875</v>
      </c>
      <c r="HM44" s="9">
        <f t="shared" si="43"/>
        <v>52.779998779296875</v>
      </c>
      <c r="HN44" s="9">
        <f t="shared" si="44"/>
        <v>52.779998779296875</v>
      </c>
      <c r="HO44" s="9">
        <f t="shared" si="45"/>
        <v>52.779998779296875</v>
      </c>
      <c r="HP44" s="9">
        <f t="shared" si="46"/>
        <v>52.779998779296875</v>
      </c>
      <c r="HQ44" s="180"/>
      <c r="HR44" s="226">
        <v>52.779998779296875</v>
      </c>
      <c r="HS44" s="226">
        <v>52.779998779296875</v>
      </c>
      <c r="HT44" s="226">
        <v>52.779998779296875</v>
      </c>
      <c r="HU44" s="226">
        <v>52.779998779296875</v>
      </c>
      <c r="HV44" s="226">
        <v>52.779998779296875</v>
      </c>
      <c r="HW44" s="226">
        <v>52.779998779296875</v>
      </c>
      <c r="HX44" s="226"/>
      <c r="HY44" s="226"/>
      <c r="HZ44" s="226"/>
      <c r="IA44" s="226"/>
      <c r="IB44" s="226"/>
      <c r="IC44" s="226"/>
      <c r="ID44" s="9"/>
      <c r="IE44" s="9"/>
      <c r="IF44" s="9"/>
      <c r="IG44" s="9"/>
      <c r="IH44" s="9"/>
      <c r="II44" s="9">
        <f t="shared" si="19"/>
        <v>45.521117517822667</v>
      </c>
      <c r="IJ44" s="9">
        <f t="shared" si="20"/>
        <v>67.0686642964681</v>
      </c>
      <c r="IK44" s="9">
        <f t="shared" si="21"/>
        <v>52.779998779296875</v>
      </c>
      <c r="IL44" s="9">
        <f t="shared" si="22"/>
        <v>52.779998779296875</v>
      </c>
      <c r="IM44" s="9">
        <f t="shared" si="23"/>
        <v>42.2239990234375</v>
      </c>
      <c r="IN44" s="9">
        <f t="shared" si="24"/>
        <v>29.556799316406249</v>
      </c>
      <c r="IO44" s="9">
        <f t="shared" si="25"/>
        <v>20.689759521484373</v>
      </c>
      <c r="IP44" s="9">
        <f t="shared" si="26"/>
        <v>14.482831665039059</v>
      </c>
      <c r="IQ44" s="9"/>
      <c r="IR44" s="9">
        <f t="shared" si="35"/>
        <v>42.265636580878535</v>
      </c>
      <c r="IS44" s="9">
        <f t="shared" si="27"/>
        <v>-35.024220748359006</v>
      </c>
      <c r="IT44" s="9"/>
      <c r="IU44" s="9"/>
      <c r="IV44" s="9"/>
      <c r="IW44" s="9"/>
      <c r="IX44" s="9"/>
      <c r="IY44" s="9"/>
      <c r="IZ44" s="9"/>
      <c r="JA44" s="9"/>
      <c r="JB44" s="9"/>
      <c r="JC44" s="9"/>
      <c r="JD44" s="9"/>
      <c r="JE44" s="9"/>
      <c r="JF44" s="9"/>
      <c r="JG44" s="9"/>
      <c r="JH44" s="9"/>
      <c r="JI44" s="9"/>
      <c r="JJ44" s="9"/>
      <c r="JK44" s="9"/>
      <c r="JL44" s="9"/>
      <c r="JM44" s="9"/>
      <c r="JN44" s="9"/>
      <c r="JO44" s="9"/>
      <c r="JP44" s="9"/>
      <c r="JQ44" s="9"/>
      <c r="JR44" s="9"/>
      <c r="JS44" s="9"/>
      <c r="JT44" s="9"/>
      <c r="JU44" s="9"/>
      <c r="JV44" s="9"/>
      <c r="JW44" s="9">
        <f t="shared" si="48"/>
        <v>52.779998779296875</v>
      </c>
      <c r="JX44" s="9">
        <f t="shared" si="49"/>
        <v>89.44000244140625</v>
      </c>
      <c r="JY44" s="19">
        <f t="shared" si="50"/>
        <v>162</v>
      </c>
      <c r="JZ44" s="19">
        <f t="shared" si="51"/>
        <v>58</v>
      </c>
      <c r="KA44" s="19">
        <f t="shared" si="28"/>
        <v>1</v>
      </c>
      <c r="KB44" s="19">
        <f t="shared" si="32"/>
        <v>58</v>
      </c>
      <c r="KD44" s="9">
        <f t="shared" si="52"/>
        <v>93.514999389648438</v>
      </c>
      <c r="KE44" s="9">
        <f t="shared" si="53"/>
        <v>67.58376047870901</v>
      </c>
      <c r="KG44" s="9">
        <f t="shared" si="29"/>
        <v>-25.931238910939427</v>
      </c>
      <c r="KH44" s="19">
        <f t="shared" si="30"/>
        <v>0.72270503042092882</v>
      </c>
      <c r="KI44" s="19">
        <f t="shared" si="31"/>
        <v>0.72270503042092882</v>
      </c>
    </row>
    <row r="45" spans="1:295">
      <c r="A45" s="222" t="s">
        <v>651</v>
      </c>
      <c r="B45" s="222" t="s">
        <v>174</v>
      </c>
      <c r="C45" s="224">
        <v>0</v>
      </c>
      <c r="D45" s="224">
        <v>0</v>
      </c>
      <c r="E45" s="224">
        <v>0</v>
      </c>
      <c r="F45" s="224">
        <v>0</v>
      </c>
      <c r="G45" s="224">
        <v>0</v>
      </c>
      <c r="H45" s="224">
        <v>0</v>
      </c>
      <c r="I45" s="224">
        <v>0</v>
      </c>
      <c r="J45" s="224">
        <v>0</v>
      </c>
      <c r="K45" s="224">
        <v>0</v>
      </c>
      <c r="L45" s="224">
        <v>0</v>
      </c>
      <c r="M45" s="224">
        <v>0</v>
      </c>
      <c r="N45" s="224">
        <v>0</v>
      </c>
      <c r="O45" s="224">
        <v>0</v>
      </c>
      <c r="P45" s="224">
        <v>0</v>
      </c>
      <c r="Q45" s="224">
        <v>0</v>
      </c>
      <c r="R45" s="224">
        <v>0</v>
      </c>
      <c r="S45" s="224">
        <v>0</v>
      </c>
      <c r="T45" s="224">
        <v>0</v>
      </c>
      <c r="U45" s="224">
        <v>0</v>
      </c>
      <c r="V45" s="224">
        <v>0</v>
      </c>
      <c r="W45" s="224">
        <v>0</v>
      </c>
      <c r="X45" s="224">
        <v>0</v>
      </c>
      <c r="Y45" s="224">
        <v>0</v>
      </c>
      <c r="Z45" s="224">
        <v>5.559999942779541</v>
      </c>
      <c r="AA45" s="224">
        <v>5.559999942779541</v>
      </c>
      <c r="AB45" s="224">
        <v>5.559999942779541</v>
      </c>
      <c r="AC45" s="224">
        <v>11.109999656677246</v>
      </c>
      <c r="AD45" s="224">
        <v>11.109999656677246</v>
      </c>
      <c r="AE45" s="224">
        <v>11.109999656677246</v>
      </c>
      <c r="AF45" s="224">
        <v>16.670000076293945</v>
      </c>
      <c r="AG45" s="224">
        <v>16.670000076293945</v>
      </c>
      <c r="AH45" s="224">
        <v>16.670000076293945</v>
      </c>
      <c r="AI45" s="224">
        <v>16.670000076293945</v>
      </c>
      <c r="AJ45" s="224">
        <v>16.670000076293945</v>
      </c>
      <c r="AK45" s="224">
        <v>16.670000076293945</v>
      </c>
      <c r="AL45" s="224">
        <v>16.670000076293945</v>
      </c>
      <c r="AM45" s="224">
        <v>16.670000076293945</v>
      </c>
      <c r="AN45" s="224">
        <v>16.670000076293945</v>
      </c>
      <c r="AO45" s="224">
        <v>16.670000076293945</v>
      </c>
      <c r="AP45" s="224">
        <v>16.670000076293945</v>
      </c>
      <c r="AQ45" s="224">
        <v>16.670000076293945</v>
      </c>
      <c r="AR45" s="224">
        <v>16.670000076293945</v>
      </c>
      <c r="AS45" s="224">
        <v>16.670000076293945</v>
      </c>
      <c r="AT45" s="224">
        <v>16.670000076293945</v>
      </c>
      <c r="AU45" s="224">
        <v>16.670000076293945</v>
      </c>
      <c r="AV45" s="224">
        <v>16.670000076293945</v>
      </c>
      <c r="AW45" s="224">
        <v>16.670000076293945</v>
      </c>
      <c r="AX45" s="224">
        <v>16.670000076293945</v>
      </c>
      <c r="AY45" s="224">
        <v>16.670000076293945</v>
      </c>
      <c r="AZ45" s="224">
        <v>16.670000076293945</v>
      </c>
      <c r="BA45" s="224">
        <v>16.670000076293945</v>
      </c>
      <c r="BB45" s="224">
        <v>16.670000076293945</v>
      </c>
      <c r="BC45" s="224">
        <v>16.670000076293945</v>
      </c>
      <c r="BD45" s="224">
        <v>16.670000076293945</v>
      </c>
      <c r="BE45" s="224">
        <v>16.670000076293945</v>
      </c>
      <c r="BF45" s="224">
        <v>16.670000076293945</v>
      </c>
      <c r="BG45" s="224">
        <v>16.670000076293945</v>
      </c>
      <c r="BH45" s="224">
        <v>16.670000076293945</v>
      </c>
      <c r="BI45" s="224">
        <v>19.440000534057617</v>
      </c>
      <c r="BJ45" s="224">
        <v>19.440000534057617</v>
      </c>
      <c r="BK45" s="224">
        <v>19.440000534057617</v>
      </c>
      <c r="BL45" s="224">
        <v>19.440000534057617</v>
      </c>
      <c r="BM45" s="224">
        <v>19.440000534057617</v>
      </c>
      <c r="BN45" s="224">
        <v>19.440000534057617</v>
      </c>
      <c r="BO45" s="224">
        <v>19.440000534057617</v>
      </c>
      <c r="BP45" s="224">
        <v>19.440000534057617</v>
      </c>
      <c r="BQ45" s="224">
        <v>19.440000534057617</v>
      </c>
      <c r="BR45" s="224">
        <v>19.440000534057617</v>
      </c>
      <c r="BS45" s="224">
        <v>19.440000534057617</v>
      </c>
      <c r="BT45" s="224">
        <v>25</v>
      </c>
      <c r="BU45" s="224">
        <v>47.220001220703125</v>
      </c>
      <c r="BV45" s="224">
        <v>50</v>
      </c>
      <c r="BW45" s="224">
        <v>57.409999847412109</v>
      </c>
      <c r="BX45" s="224">
        <v>61.110000610351563</v>
      </c>
      <c r="BY45" s="224">
        <v>68.519996643066406</v>
      </c>
      <c r="BZ45" s="224">
        <v>79.629997253417969</v>
      </c>
      <c r="CA45" s="224">
        <v>79.629997253417969</v>
      </c>
      <c r="CB45" s="224">
        <v>79.629997253417969</v>
      </c>
      <c r="CC45" s="224">
        <v>79.629997253417969</v>
      </c>
      <c r="CD45" s="224">
        <v>79.629997253417969</v>
      </c>
      <c r="CE45" s="224">
        <v>79.629997253417969</v>
      </c>
      <c r="CF45" s="224">
        <v>79.629997253417969</v>
      </c>
      <c r="CG45" s="224">
        <v>82.410003662109375</v>
      </c>
      <c r="CH45" s="224">
        <v>82.410003662109375</v>
      </c>
      <c r="CI45" s="224">
        <v>82.410003662109375</v>
      </c>
      <c r="CJ45" s="224">
        <v>82.410003662109375</v>
      </c>
      <c r="CK45" s="224">
        <v>82.410003662109375</v>
      </c>
      <c r="CL45" s="224">
        <v>82.410003662109375</v>
      </c>
      <c r="CM45" s="224">
        <v>82.410003662109375</v>
      </c>
      <c r="CN45" s="224">
        <v>82.410003662109375</v>
      </c>
      <c r="CO45" s="224">
        <v>82.410003662109375</v>
      </c>
      <c r="CP45" s="224">
        <v>82.410003662109375</v>
      </c>
      <c r="CQ45" s="224">
        <v>74.069999694824219</v>
      </c>
      <c r="CR45" s="224">
        <v>74.069999694824219</v>
      </c>
      <c r="CS45" s="224">
        <v>74.069999694824219</v>
      </c>
      <c r="CT45" s="224">
        <v>74.069999694824219</v>
      </c>
      <c r="CU45" s="224">
        <v>74.069999694824219</v>
      </c>
      <c r="CV45" s="224">
        <v>74.069999694824219</v>
      </c>
      <c r="CW45" s="224">
        <v>74.069999694824219</v>
      </c>
      <c r="CX45" s="224">
        <v>74.069999694824219</v>
      </c>
      <c r="CY45" s="224">
        <v>74.069999694824219</v>
      </c>
      <c r="CZ45" s="224">
        <v>74.069999694824219</v>
      </c>
      <c r="DA45" s="224">
        <v>74.069999694824219</v>
      </c>
      <c r="DB45" s="224">
        <v>74.069999694824219</v>
      </c>
      <c r="DC45" s="224">
        <v>71.300003051757813</v>
      </c>
      <c r="DD45" s="224">
        <v>71.300003051757813</v>
      </c>
      <c r="DE45" s="224">
        <v>71.300003051757813</v>
      </c>
      <c r="DF45" s="224">
        <v>71.300003051757813</v>
      </c>
      <c r="DG45" s="224">
        <v>71.300003051757813</v>
      </c>
      <c r="DH45" s="224">
        <v>71.300003051757813</v>
      </c>
      <c r="DI45" s="224">
        <v>63.889999389648437</v>
      </c>
      <c r="DJ45" s="224">
        <v>60.189998626708984</v>
      </c>
      <c r="DK45" s="224">
        <v>60.189998626708984</v>
      </c>
      <c r="DL45" s="224">
        <v>60.189998626708984</v>
      </c>
      <c r="DM45" s="224">
        <v>60.189998626708984</v>
      </c>
      <c r="DN45" s="224">
        <v>60.189998626708984</v>
      </c>
      <c r="DO45" s="224">
        <v>60.189998626708984</v>
      </c>
      <c r="DP45" s="224">
        <v>57.409999847412109</v>
      </c>
      <c r="DQ45" s="224">
        <v>57.409999847412109</v>
      </c>
      <c r="DR45" s="224">
        <v>57.409999847412109</v>
      </c>
      <c r="DS45" s="224">
        <v>57.409999847412109</v>
      </c>
      <c r="DT45" s="224">
        <v>57.409999847412109</v>
      </c>
      <c r="DU45" s="224">
        <v>57.409999847412109</v>
      </c>
      <c r="DV45" s="224">
        <v>57.409999847412109</v>
      </c>
      <c r="DW45" s="224">
        <v>57.409999847412109</v>
      </c>
      <c r="DX45" s="224">
        <v>57.409999847412109</v>
      </c>
      <c r="DY45" s="224">
        <v>57.409999847412109</v>
      </c>
      <c r="DZ45" s="224">
        <v>57.409999847412109</v>
      </c>
      <c r="EA45" s="224">
        <v>57.409999847412109</v>
      </c>
      <c r="EB45" s="224">
        <v>57.409999847412109</v>
      </c>
      <c r="EC45" s="224">
        <v>57.409999847412109</v>
      </c>
      <c r="ED45" s="224">
        <v>57.409999847412109</v>
      </c>
      <c r="EE45" s="224">
        <v>57.409999847412109</v>
      </c>
      <c r="EF45" s="224">
        <v>57.409999847412109</v>
      </c>
      <c r="EG45" s="224">
        <v>57.409999847412109</v>
      </c>
      <c r="EH45" s="224">
        <v>57.409999847412109</v>
      </c>
      <c r="EI45" s="224">
        <v>57.409999847412109</v>
      </c>
      <c r="EJ45" s="224">
        <v>57.409999847412109</v>
      </c>
      <c r="EK45" s="224">
        <v>57.409999847412109</v>
      </c>
      <c r="EL45" s="224">
        <v>57.409999847412109</v>
      </c>
      <c r="EM45" s="224">
        <v>57.409999847412109</v>
      </c>
      <c r="EN45" s="224">
        <v>57.409999847412109</v>
      </c>
      <c r="EO45" s="224">
        <v>57.409999847412109</v>
      </c>
      <c r="EP45" s="224">
        <v>57.409999847412109</v>
      </c>
      <c r="EQ45" s="224">
        <v>57.409999847412109</v>
      </c>
      <c r="ER45" s="224">
        <v>45.369998931884766</v>
      </c>
      <c r="ES45" s="224">
        <v>45.369998931884766</v>
      </c>
      <c r="ET45" s="224">
        <v>45.369998931884766</v>
      </c>
      <c r="EU45" s="224">
        <v>45.369998931884766</v>
      </c>
      <c r="EV45" s="224">
        <v>45.369998931884766</v>
      </c>
      <c r="EW45" s="224">
        <v>45.369998931884766</v>
      </c>
      <c r="EX45" s="224">
        <v>45.369998931884766</v>
      </c>
      <c r="EY45" s="224">
        <v>41.669998168945313</v>
      </c>
      <c r="EZ45" s="224">
        <v>41.669998168945313</v>
      </c>
      <c r="FA45" s="224">
        <v>41.669998168945313</v>
      </c>
      <c r="FB45" s="224">
        <v>41.669998168945313</v>
      </c>
      <c r="FC45" s="224">
        <v>41.669998168945313</v>
      </c>
      <c r="FD45" s="224">
        <v>41.669998168945313</v>
      </c>
      <c r="FE45" s="224">
        <v>41.669998168945313</v>
      </c>
      <c r="FF45" s="224">
        <v>41.669998168945313</v>
      </c>
      <c r="FG45" s="224">
        <v>41.669998168945313</v>
      </c>
      <c r="FH45" s="224">
        <v>41.669998168945313</v>
      </c>
      <c r="FI45" s="224">
        <v>41.669998168945313</v>
      </c>
      <c r="FJ45" s="224">
        <v>41.669998168945313</v>
      </c>
      <c r="FK45" s="224">
        <v>41.669998168945313</v>
      </c>
      <c r="FL45" s="224">
        <v>41.669998168945313</v>
      </c>
      <c r="FM45" s="224">
        <v>41.669998168945313</v>
      </c>
      <c r="FN45" s="224">
        <v>41.669998168945313</v>
      </c>
      <c r="FO45" s="224">
        <v>41.669998168945313</v>
      </c>
      <c r="FP45" s="224">
        <v>41.669998168945313</v>
      </c>
      <c r="FQ45" s="224">
        <v>41.669998168945313</v>
      </c>
      <c r="FR45" s="224">
        <v>41.669998168945313</v>
      </c>
      <c r="FS45" s="224">
        <v>35.189998626708984</v>
      </c>
      <c r="FT45" s="224">
        <v>35.189998626708984</v>
      </c>
      <c r="FU45" s="224">
        <v>35.189998626708984</v>
      </c>
      <c r="FV45" s="224">
        <v>35.189998626708984</v>
      </c>
      <c r="FW45" s="224">
        <v>35.189998626708984</v>
      </c>
      <c r="FX45" s="224">
        <v>35.189998626708984</v>
      </c>
      <c r="FY45" s="224">
        <v>35.189998626708984</v>
      </c>
      <c r="FZ45" s="224">
        <v>35.189998626708984</v>
      </c>
      <c r="GA45" s="224">
        <v>35.189998626708984</v>
      </c>
      <c r="GB45" s="224">
        <v>37.5</v>
      </c>
      <c r="GC45" s="224">
        <v>37.5</v>
      </c>
      <c r="GD45" s="224">
        <v>37.5</v>
      </c>
      <c r="GE45" s="224">
        <v>37.5</v>
      </c>
      <c r="GF45" s="224">
        <v>34.720001220703125</v>
      </c>
      <c r="GG45" s="224">
        <v>34.720001220703125</v>
      </c>
      <c r="GH45" s="224">
        <v>34.720001220703125</v>
      </c>
      <c r="GI45" s="224">
        <v>34.720001220703125</v>
      </c>
      <c r="GJ45" s="224">
        <v>34.720001220703125</v>
      </c>
      <c r="GK45" s="224">
        <v>34.720001220703125</v>
      </c>
      <c r="GL45" s="224">
        <v>34.720001220703125</v>
      </c>
      <c r="GM45" s="224">
        <v>34.720001220703125</v>
      </c>
      <c r="GN45" s="224">
        <v>34.720001220703125</v>
      </c>
      <c r="GO45" s="224">
        <v>34.720001220703125</v>
      </c>
      <c r="GP45" s="224">
        <v>34.720001220703125</v>
      </c>
      <c r="GQ45" s="224">
        <v>34.720001220703125</v>
      </c>
      <c r="GR45" s="224">
        <v>34.720001220703125</v>
      </c>
      <c r="GS45" s="224">
        <v>34.720001220703125</v>
      </c>
      <c r="GT45" s="224">
        <v>37.5</v>
      </c>
      <c r="GU45" s="224">
        <v>37.5</v>
      </c>
      <c r="GV45" s="224">
        <v>37.5</v>
      </c>
      <c r="GW45" s="224">
        <v>37.5</v>
      </c>
      <c r="GX45" s="224">
        <v>37.5</v>
      </c>
      <c r="GY45" s="224">
        <v>37.5</v>
      </c>
      <c r="GZ45" s="224">
        <v>37.5</v>
      </c>
      <c r="HA45" s="224">
        <v>37.5</v>
      </c>
      <c r="HB45" s="224">
        <v>37.5</v>
      </c>
      <c r="HC45" s="224">
        <v>36.110000610351563</v>
      </c>
      <c r="HD45" s="224">
        <v>36.110000610351563</v>
      </c>
      <c r="HE45" s="224">
        <v>36.110000610351563</v>
      </c>
      <c r="HF45" s="9">
        <f t="shared" si="36"/>
        <v>36.110000610351563</v>
      </c>
      <c r="HG45" s="9">
        <f t="shared" si="37"/>
        <v>36.110000610351563</v>
      </c>
      <c r="HH45" s="9">
        <f t="shared" si="38"/>
        <v>36.110000610351563</v>
      </c>
      <c r="HI45" s="9">
        <f t="shared" si="39"/>
        <v>36.110000610351563</v>
      </c>
      <c r="HJ45" s="9">
        <f t="shared" si="40"/>
        <v>36.110000610351563</v>
      </c>
      <c r="HK45" s="9">
        <f t="shared" si="41"/>
        <v>36.110000610351563</v>
      </c>
      <c r="HL45" s="9">
        <f t="shared" si="42"/>
        <v>36.110000610351563</v>
      </c>
      <c r="HM45" s="9">
        <f t="shared" si="43"/>
        <v>36.110000610351563</v>
      </c>
      <c r="HN45" s="9">
        <f t="shared" si="44"/>
        <v>36.110000610351563</v>
      </c>
      <c r="HO45" s="9">
        <f t="shared" si="45"/>
        <v>36.110000610351563</v>
      </c>
      <c r="HP45" s="9">
        <f t="shared" si="46"/>
        <v>36.110000610351563</v>
      </c>
      <c r="HQ45" s="180"/>
      <c r="HR45" s="226">
        <v>36.110000610351563</v>
      </c>
      <c r="HS45" s="226">
        <v>36.110000610351563</v>
      </c>
      <c r="HT45" s="226">
        <v>36.110000610351563</v>
      </c>
      <c r="HU45" s="226">
        <v>36.110000610351563</v>
      </c>
      <c r="HV45" s="226">
        <v>36.110000610351563</v>
      </c>
      <c r="HW45" s="226">
        <v>36.110000610351563</v>
      </c>
      <c r="HX45" s="226"/>
      <c r="HY45" s="226"/>
      <c r="HZ45" s="226"/>
      <c r="IA45" s="226"/>
      <c r="IB45" s="226"/>
      <c r="IC45" s="226"/>
      <c r="ID45" s="9"/>
      <c r="IE45" s="9"/>
      <c r="IF45" s="9"/>
      <c r="IG45" s="9"/>
      <c r="IH45" s="9"/>
      <c r="II45" s="9">
        <f t="shared" si="19"/>
        <v>40.16309221481022</v>
      </c>
      <c r="IJ45" s="9">
        <f t="shared" si="20"/>
        <v>39.586998367309569</v>
      </c>
      <c r="IK45" s="9">
        <f t="shared" si="21"/>
        <v>36.020323230374245</v>
      </c>
      <c r="IL45" s="9">
        <f t="shared" si="22"/>
        <v>36.110000610351563</v>
      </c>
      <c r="IM45" s="9">
        <f t="shared" si="23"/>
        <v>28.88800048828125</v>
      </c>
      <c r="IN45" s="9">
        <f t="shared" si="24"/>
        <v>20.221600341796872</v>
      </c>
      <c r="IO45" s="9">
        <f t="shared" si="25"/>
        <v>14.15512023925781</v>
      </c>
      <c r="IP45" s="9">
        <f t="shared" si="26"/>
        <v>9.9085841674804662</v>
      </c>
      <c r="IQ45" s="9"/>
      <c r="IR45" s="9">
        <f t="shared" si="35"/>
        <v>32.142174043241909</v>
      </c>
      <c r="IS45" s="9">
        <f t="shared" si="27"/>
        <v>-27.187881959501674</v>
      </c>
      <c r="IT45" s="9"/>
      <c r="IU45" s="9"/>
      <c r="IV45" s="9"/>
      <c r="IW45" s="9"/>
      <c r="IX45" s="9"/>
      <c r="IY45" s="9"/>
      <c r="IZ45" s="9"/>
      <c r="JA45" s="9"/>
      <c r="JB45" s="9"/>
      <c r="JC45" s="9"/>
      <c r="JD45" s="9"/>
      <c r="JE45" s="9"/>
      <c r="JF45" s="9"/>
      <c r="JG45" s="9"/>
      <c r="JH45" s="9"/>
      <c r="JI45" s="9"/>
      <c r="JJ45" s="9"/>
      <c r="JK45" s="9"/>
      <c r="JL45" s="9"/>
      <c r="JM45" s="9"/>
      <c r="JN45" s="9"/>
      <c r="JO45" s="9"/>
      <c r="JP45" s="9"/>
      <c r="JQ45" s="9"/>
      <c r="JR45" s="9"/>
      <c r="JS45" s="9"/>
      <c r="JT45" s="9"/>
      <c r="JU45" s="9"/>
      <c r="JV45" s="9"/>
      <c r="JW45" s="9">
        <f t="shared" si="48"/>
        <v>36.110000610351563</v>
      </c>
      <c r="JX45" s="9">
        <f t="shared" si="49"/>
        <v>77.410003662109375</v>
      </c>
      <c r="JY45" s="19">
        <f t="shared" si="50"/>
        <v>203</v>
      </c>
      <c r="JZ45" s="19">
        <f t="shared" si="51"/>
        <v>17</v>
      </c>
      <c r="KA45" s="19">
        <f t="shared" si="28"/>
        <v>1</v>
      </c>
      <c r="KB45" s="19">
        <f t="shared" si="32"/>
        <v>17</v>
      </c>
      <c r="KD45" s="9">
        <f t="shared" si="52"/>
        <v>68.457333628336585</v>
      </c>
      <c r="KE45" s="9">
        <f t="shared" si="53"/>
        <v>42.818415500149868</v>
      </c>
      <c r="KG45" s="9">
        <f t="shared" si="29"/>
        <v>-25.638918128186717</v>
      </c>
      <c r="KH45" s="19">
        <f t="shared" si="30"/>
        <v>0.62547594582950594</v>
      </c>
      <c r="KI45" s="19">
        <f t="shared" si="31"/>
        <v>0.62547594582950594</v>
      </c>
    </row>
    <row r="46" spans="1:295">
      <c r="A46" s="222" t="s">
        <v>222</v>
      </c>
      <c r="B46" s="222" t="s">
        <v>223</v>
      </c>
      <c r="C46" s="224">
        <v>0</v>
      </c>
      <c r="D46" s="224">
        <v>0</v>
      </c>
      <c r="E46" s="224">
        <v>0</v>
      </c>
      <c r="F46" s="224">
        <v>0</v>
      </c>
      <c r="G46" s="224">
        <v>0</v>
      </c>
      <c r="H46" s="224">
        <v>0</v>
      </c>
      <c r="I46" s="224">
        <v>0</v>
      </c>
      <c r="J46" s="224">
        <v>0</v>
      </c>
      <c r="K46" s="224">
        <v>0</v>
      </c>
      <c r="L46" s="224">
        <v>0</v>
      </c>
      <c r="M46" s="224">
        <v>0</v>
      </c>
      <c r="N46" s="224">
        <v>0</v>
      </c>
      <c r="O46" s="224">
        <v>0</v>
      </c>
      <c r="P46" s="224">
        <v>0</v>
      </c>
      <c r="Q46" s="224">
        <v>0</v>
      </c>
      <c r="R46" s="224">
        <v>0</v>
      </c>
      <c r="S46" s="224">
        <v>0</v>
      </c>
      <c r="T46" s="224">
        <v>0</v>
      </c>
      <c r="U46" s="224">
        <v>0</v>
      </c>
      <c r="V46" s="224">
        <v>0</v>
      </c>
      <c r="W46" s="224">
        <v>0</v>
      </c>
      <c r="X46" s="224">
        <v>0</v>
      </c>
      <c r="Y46" s="224">
        <v>0</v>
      </c>
      <c r="Z46" s="224">
        <v>5.559999942779541</v>
      </c>
      <c r="AA46" s="224">
        <v>5.559999942779541</v>
      </c>
      <c r="AB46" s="224">
        <v>5.559999942779541</v>
      </c>
      <c r="AC46" s="224">
        <v>5.559999942779541</v>
      </c>
      <c r="AD46" s="224">
        <v>5.559999942779541</v>
      </c>
      <c r="AE46" s="224">
        <v>5.559999942779541</v>
      </c>
      <c r="AF46" s="224">
        <v>5.559999942779541</v>
      </c>
      <c r="AG46" s="224">
        <v>5.559999942779541</v>
      </c>
      <c r="AH46" s="224">
        <v>5.559999942779541</v>
      </c>
      <c r="AI46" s="224">
        <v>5.559999942779541</v>
      </c>
      <c r="AJ46" s="224">
        <v>5.559999942779541</v>
      </c>
      <c r="AK46" s="224">
        <v>5.559999942779541</v>
      </c>
      <c r="AL46" s="224">
        <v>5.559999942779541</v>
      </c>
      <c r="AM46" s="224">
        <v>5.559999942779541</v>
      </c>
      <c r="AN46" s="224">
        <v>5.559999942779541</v>
      </c>
      <c r="AO46" s="224">
        <v>5.559999942779541</v>
      </c>
      <c r="AP46" s="224">
        <v>5.559999942779541</v>
      </c>
      <c r="AQ46" s="224">
        <v>5.559999942779541</v>
      </c>
      <c r="AR46" s="224">
        <v>5.559999942779541</v>
      </c>
      <c r="AS46" s="224">
        <v>11.109999656677246</v>
      </c>
      <c r="AT46" s="224">
        <v>11.109999656677246</v>
      </c>
      <c r="AU46" s="224">
        <v>11.109999656677246</v>
      </c>
      <c r="AV46" s="224">
        <v>11.109999656677246</v>
      </c>
      <c r="AW46" s="224">
        <v>11.109999656677246</v>
      </c>
      <c r="AX46" s="224">
        <v>11.109999656677246</v>
      </c>
      <c r="AY46" s="224">
        <v>11.109999656677246</v>
      </c>
      <c r="AZ46" s="224">
        <v>11.109999656677246</v>
      </c>
      <c r="BA46" s="224">
        <v>11.109999656677246</v>
      </c>
      <c r="BB46" s="224">
        <v>11.109999656677246</v>
      </c>
      <c r="BC46" s="224">
        <v>11.109999656677246</v>
      </c>
      <c r="BD46" s="224">
        <v>11.109999656677246</v>
      </c>
      <c r="BE46" s="224">
        <v>11.109999656677246</v>
      </c>
      <c r="BF46" s="224">
        <v>11.109999656677246</v>
      </c>
      <c r="BG46" s="224">
        <v>16.670000076293945</v>
      </c>
      <c r="BH46" s="224">
        <v>16.670000076293945</v>
      </c>
      <c r="BI46" s="224">
        <v>19.440000534057617</v>
      </c>
      <c r="BJ46" s="224">
        <v>25</v>
      </c>
      <c r="BK46" s="224">
        <v>25</v>
      </c>
      <c r="BL46" s="224">
        <v>25</v>
      </c>
      <c r="BM46" s="224">
        <v>25</v>
      </c>
      <c r="BN46" s="224">
        <v>25</v>
      </c>
      <c r="BO46" s="224">
        <v>25</v>
      </c>
      <c r="BP46" s="224">
        <v>25</v>
      </c>
      <c r="BQ46" s="224">
        <v>25</v>
      </c>
      <c r="BR46" s="224">
        <v>25</v>
      </c>
      <c r="BS46" s="224">
        <v>28.700000762939453</v>
      </c>
      <c r="BT46" s="224">
        <v>32.869998931884766</v>
      </c>
      <c r="BU46" s="224">
        <v>32.869998931884766</v>
      </c>
      <c r="BV46" s="224">
        <v>32.869998931884766</v>
      </c>
      <c r="BW46" s="224">
        <v>32.869998931884766</v>
      </c>
      <c r="BX46" s="224">
        <v>32.869998931884766</v>
      </c>
      <c r="BY46" s="224">
        <v>32.869998931884766</v>
      </c>
      <c r="BZ46" s="224">
        <v>42.130001068115234</v>
      </c>
      <c r="CA46" s="224">
        <v>42.130001068115234</v>
      </c>
      <c r="CB46" s="224">
        <v>52.310001373291016</v>
      </c>
      <c r="CC46" s="224">
        <v>55.090000152587891</v>
      </c>
      <c r="CD46" s="224">
        <v>57.869998931884766</v>
      </c>
      <c r="CE46" s="224">
        <v>68.05999755859375</v>
      </c>
      <c r="CF46" s="224">
        <v>76.849998474121094</v>
      </c>
      <c r="CG46" s="224">
        <v>76.849998474121094</v>
      </c>
      <c r="CH46" s="224">
        <v>76.849998474121094</v>
      </c>
      <c r="CI46" s="224">
        <v>76.849998474121094</v>
      </c>
      <c r="CJ46" s="224">
        <v>76.849998474121094</v>
      </c>
      <c r="CK46" s="224">
        <v>76.849998474121094</v>
      </c>
      <c r="CL46" s="224">
        <v>76.849998474121094</v>
      </c>
      <c r="CM46" s="224">
        <v>76.849998474121094</v>
      </c>
      <c r="CN46" s="224">
        <v>76.849998474121094</v>
      </c>
      <c r="CO46" s="224">
        <v>76.849998474121094</v>
      </c>
      <c r="CP46" s="224">
        <v>76.849998474121094</v>
      </c>
      <c r="CQ46" s="224">
        <v>76.849998474121094</v>
      </c>
      <c r="CR46" s="224">
        <v>76.849998474121094</v>
      </c>
      <c r="CS46" s="224">
        <v>76.849998474121094</v>
      </c>
      <c r="CT46" s="224">
        <v>76.849998474121094</v>
      </c>
      <c r="CU46" s="224">
        <v>76.849998474121094</v>
      </c>
      <c r="CV46" s="224">
        <v>76.849998474121094</v>
      </c>
      <c r="CW46" s="224">
        <v>76.849998474121094</v>
      </c>
      <c r="CX46" s="224">
        <v>76.849998474121094</v>
      </c>
      <c r="CY46" s="224">
        <v>76.849998474121094</v>
      </c>
      <c r="CZ46" s="224">
        <v>76.849998474121094</v>
      </c>
      <c r="DA46" s="224">
        <v>76.849998474121094</v>
      </c>
      <c r="DB46" s="224">
        <v>76.849998474121094</v>
      </c>
      <c r="DC46" s="224">
        <v>76.849998474121094</v>
      </c>
      <c r="DD46" s="224">
        <v>76.849998474121094</v>
      </c>
      <c r="DE46" s="224">
        <v>76.849998474121094</v>
      </c>
      <c r="DF46" s="224">
        <v>76.849998474121094</v>
      </c>
      <c r="DG46" s="224">
        <v>76.849998474121094</v>
      </c>
      <c r="DH46" s="224">
        <v>76.849998474121094</v>
      </c>
      <c r="DI46" s="224">
        <v>76.849998474121094</v>
      </c>
      <c r="DJ46" s="224">
        <v>76.849998474121094</v>
      </c>
      <c r="DK46" s="224">
        <v>76.849998474121094</v>
      </c>
      <c r="DL46" s="224">
        <v>76.849998474121094</v>
      </c>
      <c r="DM46" s="224">
        <v>76.849998474121094</v>
      </c>
      <c r="DN46" s="224">
        <v>76.849998474121094</v>
      </c>
      <c r="DO46" s="224">
        <v>76.849998474121094</v>
      </c>
      <c r="DP46" s="224">
        <v>76.849998474121094</v>
      </c>
      <c r="DQ46" s="224">
        <v>76.849998474121094</v>
      </c>
      <c r="DR46" s="224">
        <v>76.849998474121094</v>
      </c>
      <c r="DS46" s="224">
        <v>76.849998474121094</v>
      </c>
      <c r="DT46" s="224">
        <v>76.849998474121094</v>
      </c>
      <c r="DU46" s="224">
        <v>76.849998474121094</v>
      </c>
      <c r="DV46" s="224">
        <v>75.459999084472656</v>
      </c>
      <c r="DW46" s="224">
        <v>71.760002136230469</v>
      </c>
      <c r="DX46" s="224">
        <v>71.760002136230469</v>
      </c>
      <c r="DY46" s="224">
        <v>66.199996948242187</v>
      </c>
      <c r="DZ46" s="224">
        <v>64.349998474121094</v>
      </c>
      <c r="EA46" s="224">
        <v>64.349998474121094</v>
      </c>
      <c r="EB46" s="224">
        <v>64.349998474121094</v>
      </c>
      <c r="EC46" s="224">
        <v>64.349998474121094</v>
      </c>
      <c r="ED46" s="224">
        <v>64.349998474121094</v>
      </c>
      <c r="EE46" s="224">
        <v>64.349998474121094</v>
      </c>
      <c r="EF46" s="224">
        <v>64.349998474121094</v>
      </c>
      <c r="EG46" s="224">
        <v>64.349998474121094</v>
      </c>
      <c r="EH46" s="224">
        <v>64.349998474121094</v>
      </c>
      <c r="EI46" s="224">
        <v>61.569999694824219</v>
      </c>
      <c r="EJ46" s="224">
        <v>61.569999694824219</v>
      </c>
      <c r="EK46" s="224">
        <v>61.569999694824219</v>
      </c>
      <c r="EL46" s="224">
        <v>59.720001220703125</v>
      </c>
      <c r="EM46" s="224">
        <v>59.720001220703125</v>
      </c>
      <c r="EN46" s="224">
        <v>59.720001220703125</v>
      </c>
      <c r="EO46" s="224">
        <v>59.720001220703125</v>
      </c>
      <c r="EP46" s="224">
        <v>59.720001220703125</v>
      </c>
      <c r="EQ46" s="224">
        <v>59.720001220703125</v>
      </c>
      <c r="ER46" s="224">
        <v>59.720001220703125</v>
      </c>
      <c r="ES46" s="224">
        <v>59.720001220703125</v>
      </c>
      <c r="ET46" s="224">
        <v>59.720001220703125</v>
      </c>
      <c r="EU46" s="224">
        <v>59.720001220703125</v>
      </c>
      <c r="EV46" s="224">
        <v>59.720001220703125</v>
      </c>
      <c r="EW46" s="224">
        <v>59.720001220703125</v>
      </c>
      <c r="EX46" s="224">
        <v>59.720001220703125</v>
      </c>
      <c r="EY46" s="224">
        <v>59.720001220703125</v>
      </c>
      <c r="EZ46" s="224">
        <v>59.720001220703125</v>
      </c>
      <c r="FA46" s="224">
        <v>59.720001220703125</v>
      </c>
      <c r="FB46" s="224">
        <v>59.720001220703125</v>
      </c>
      <c r="FC46" s="224">
        <v>59.720001220703125</v>
      </c>
      <c r="FD46" s="224">
        <v>59.720001220703125</v>
      </c>
      <c r="FE46" s="224">
        <v>59.720001220703125</v>
      </c>
      <c r="FF46" s="224">
        <v>59.720001220703125</v>
      </c>
      <c r="FG46" s="224">
        <v>59.720001220703125</v>
      </c>
      <c r="FH46" s="224">
        <v>59.720001220703125</v>
      </c>
      <c r="FI46" s="224">
        <v>59.720001220703125</v>
      </c>
      <c r="FJ46" s="224">
        <v>59.720001220703125</v>
      </c>
      <c r="FK46" s="224">
        <v>59.720001220703125</v>
      </c>
      <c r="FL46" s="224">
        <v>59.720001220703125</v>
      </c>
      <c r="FM46" s="224">
        <v>59.720001220703125</v>
      </c>
      <c r="FN46" s="224">
        <v>59.720001220703125</v>
      </c>
      <c r="FO46" s="224">
        <v>59.720001220703125</v>
      </c>
      <c r="FP46" s="224">
        <v>63.430000305175781</v>
      </c>
      <c r="FQ46" s="224">
        <v>63.430000305175781</v>
      </c>
      <c r="FR46" s="224">
        <v>63.430000305175781</v>
      </c>
      <c r="FS46" s="224">
        <v>63.430000305175781</v>
      </c>
      <c r="FT46" s="224">
        <v>63.430000305175781</v>
      </c>
      <c r="FU46" s="224">
        <v>63.430000305175781</v>
      </c>
      <c r="FV46" s="224">
        <v>63.430000305175781</v>
      </c>
      <c r="FW46" s="224">
        <v>63.430000305175781</v>
      </c>
      <c r="FX46" s="224">
        <v>63.430000305175781</v>
      </c>
      <c r="FY46" s="224">
        <v>63.430000305175781</v>
      </c>
      <c r="FZ46" s="224">
        <v>63.430000305175781</v>
      </c>
      <c r="GA46" s="224">
        <v>63.430000305175781</v>
      </c>
      <c r="GB46" s="224">
        <v>63.430000305175781</v>
      </c>
      <c r="GC46" s="224">
        <v>63.430000305175781</v>
      </c>
      <c r="GD46" s="224">
        <v>63.430000305175781</v>
      </c>
      <c r="GE46" s="224">
        <v>63.430000305175781</v>
      </c>
      <c r="GF46" s="224">
        <v>63.430000305175781</v>
      </c>
      <c r="GG46" s="224">
        <v>63.430000305175781</v>
      </c>
      <c r="GH46" s="224">
        <v>63.430000305175781</v>
      </c>
      <c r="GI46" s="224">
        <v>55.090000152587891</v>
      </c>
      <c r="GJ46" s="224">
        <v>55.090000152587891</v>
      </c>
      <c r="GK46" s="224">
        <v>55.090000152587891</v>
      </c>
      <c r="GL46" s="224">
        <v>55.090000152587891</v>
      </c>
      <c r="GM46" s="224">
        <v>55.090000152587891</v>
      </c>
      <c r="GN46" s="224">
        <v>55.090000152587891</v>
      </c>
      <c r="GO46" s="224">
        <v>55.090000152587891</v>
      </c>
      <c r="GP46" s="224">
        <v>55.090000152587891</v>
      </c>
      <c r="GQ46" s="224">
        <v>55.090000152587891</v>
      </c>
      <c r="GR46" s="224">
        <v>55.090000152587891</v>
      </c>
      <c r="GS46" s="224">
        <v>55.090000152587891</v>
      </c>
      <c r="GT46" s="224">
        <v>55.090000152587891</v>
      </c>
      <c r="GU46" s="224">
        <v>55.090000152587891</v>
      </c>
      <c r="GV46" s="224">
        <v>55.090000152587891</v>
      </c>
      <c r="GW46" s="224">
        <v>55.090000152587891</v>
      </c>
      <c r="GX46" s="224">
        <v>55.090000152587891</v>
      </c>
      <c r="GY46" s="224">
        <v>55.090000152587891</v>
      </c>
      <c r="GZ46" s="224">
        <v>55.090000152587891</v>
      </c>
      <c r="HA46" s="224">
        <v>55.090000152587891</v>
      </c>
      <c r="HB46" s="224">
        <v>55.090000152587891</v>
      </c>
      <c r="HC46" s="224">
        <v>55.090000152587891</v>
      </c>
      <c r="HD46" s="224">
        <v>55.090000152587891</v>
      </c>
      <c r="HE46" s="224">
        <v>55.090000152587891</v>
      </c>
      <c r="HF46" s="9">
        <f t="shared" si="36"/>
        <v>55.090000152587891</v>
      </c>
      <c r="HG46" s="9">
        <f t="shared" si="37"/>
        <v>57.869998931884766</v>
      </c>
      <c r="HH46" s="9">
        <f t="shared" si="38"/>
        <v>57.869998931884766</v>
      </c>
      <c r="HI46" s="9">
        <f t="shared" si="39"/>
        <v>57.869998931884766</v>
      </c>
      <c r="HJ46" s="9">
        <f t="shared" si="40"/>
        <v>57.869998931884766</v>
      </c>
      <c r="HK46" s="9">
        <f t="shared" si="41"/>
        <v>57.869998931884766</v>
      </c>
      <c r="HL46" s="9">
        <f t="shared" si="42"/>
        <v>57.869998931884766</v>
      </c>
      <c r="HM46" s="9">
        <f t="shared" si="43"/>
        <v>57.869998931884766</v>
      </c>
      <c r="HN46" s="9">
        <f t="shared" si="44"/>
        <v>59.720001220703125</v>
      </c>
      <c r="HO46" s="9">
        <f t="shared" si="45"/>
        <v>59.720001220703125</v>
      </c>
      <c r="HP46" s="9">
        <f t="shared" si="46"/>
        <v>59.720001220703125</v>
      </c>
      <c r="HQ46" s="180"/>
      <c r="HR46" s="226">
        <v>55.090000152587891</v>
      </c>
      <c r="HS46" s="226">
        <v>55.090000152587891</v>
      </c>
      <c r="HT46" s="226">
        <v>57.869998931884766</v>
      </c>
      <c r="HU46" s="226">
        <v>57.869998931884766</v>
      </c>
      <c r="HV46" s="226">
        <v>57.869998931884766</v>
      </c>
      <c r="HW46" s="226">
        <v>57.869998931884766</v>
      </c>
      <c r="HX46" s="226">
        <v>57.869998931884766</v>
      </c>
      <c r="HY46" s="226">
        <v>57.869998931884766</v>
      </c>
      <c r="HZ46" s="226">
        <v>57.869998931884766</v>
      </c>
      <c r="IA46" s="226">
        <v>59.720001220703125</v>
      </c>
      <c r="IB46" s="226"/>
      <c r="IC46" s="226"/>
      <c r="ID46" s="9"/>
      <c r="IE46" s="9"/>
      <c r="IF46" s="9"/>
      <c r="IG46" s="9"/>
      <c r="IH46" s="9"/>
      <c r="II46" s="9">
        <f t="shared" si="19"/>
        <v>40.365591623281176</v>
      </c>
      <c r="IJ46" s="9">
        <f t="shared" si="20"/>
        <v>61.327667490641275</v>
      </c>
      <c r="IK46" s="9">
        <f t="shared" si="21"/>
        <v>56.793871110485448</v>
      </c>
      <c r="IL46" s="9">
        <f t="shared" si="22"/>
        <v>58.486666361490883</v>
      </c>
      <c r="IM46" s="9">
        <f t="shared" si="23"/>
        <v>46.789333089192709</v>
      </c>
      <c r="IN46" s="9">
        <f t="shared" si="24"/>
        <v>32.752533162434894</v>
      </c>
      <c r="IO46" s="9">
        <f t="shared" si="25"/>
        <v>22.926773213704426</v>
      </c>
      <c r="IP46" s="9">
        <f t="shared" si="26"/>
        <v>16.048741249593096</v>
      </c>
      <c r="IQ46" s="9"/>
      <c r="IR46" s="9">
        <f t="shared" si="35"/>
        <v>41.412795316162388</v>
      </c>
      <c r="IS46" s="9">
        <f t="shared" si="27"/>
        <v>-33.388424691365842</v>
      </c>
      <c r="IT46" s="9"/>
      <c r="IU46" s="9"/>
      <c r="IV46" s="9"/>
      <c r="IW46" s="9"/>
      <c r="IX46" s="9"/>
      <c r="IY46" s="9"/>
      <c r="IZ46" s="9"/>
      <c r="JA46" s="9"/>
      <c r="JB46" s="9"/>
      <c r="JC46" s="9"/>
      <c r="JD46" s="9"/>
      <c r="JE46" s="9"/>
      <c r="JF46" s="9"/>
      <c r="JG46" s="9"/>
      <c r="JH46" s="9"/>
      <c r="JI46" s="9"/>
      <c r="JJ46" s="9"/>
      <c r="JK46" s="9"/>
      <c r="JL46" s="9"/>
      <c r="JM46" s="9"/>
      <c r="JN46" s="9"/>
      <c r="JO46" s="9"/>
      <c r="JP46" s="9"/>
      <c r="JQ46" s="9"/>
      <c r="JR46" s="9"/>
      <c r="JS46" s="9"/>
      <c r="JT46" s="9"/>
      <c r="JU46" s="9"/>
      <c r="JV46" s="9"/>
      <c r="JW46" s="9">
        <f t="shared" si="48"/>
        <v>56.479999542236328</v>
      </c>
      <c r="JX46" s="9">
        <f t="shared" si="49"/>
        <v>71.849998474121094</v>
      </c>
      <c r="JY46" s="19">
        <f t="shared" si="50"/>
        <v>203</v>
      </c>
      <c r="JZ46" s="19">
        <f t="shared" si="51"/>
        <v>43</v>
      </c>
      <c r="KA46" s="19">
        <f t="shared" si="28"/>
        <v>1</v>
      </c>
      <c r="KB46" s="19">
        <f t="shared" si="32"/>
        <v>43</v>
      </c>
      <c r="KD46" s="9">
        <f t="shared" si="52"/>
        <v>76.849998474121094</v>
      </c>
      <c r="KE46" s="9">
        <f t="shared" si="53"/>
        <v>60.454653711602241</v>
      </c>
      <c r="KG46" s="9">
        <f t="shared" si="29"/>
        <v>-16.395344762518853</v>
      </c>
      <c r="KH46" s="19">
        <f t="shared" si="30"/>
        <v>0.78665783880217099</v>
      </c>
      <c r="KI46" s="19">
        <f t="shared" si="31"/>
        <v>0.78665783880217099</v>
      </c>
    </row>
    <row r="47" spans="1:295">
      <c r="A47" s="222" t="s">
        <v>181</v>
      </c>
      <c r="B47" s="222" t="s">
        <v>182</v>
      </c>
      <c r="C47" s="224">
        <v>0</v>
      </c>
      <c r="D47" s="224">
        <v>0</v>
      </c>
      <c r="E47" s="224">
        <v>0</v>
      </c>
      <c r="F47" s="224">
        <v>0</v>
      </c>
      <c r="G47" s="224">
        <v>0</v>
      </c>
      <c r="H47" s="224">
        <v>0</v>
      </c>
      <c r="I47" s="224">
        <v>0</v>
      </c>
      <c r="J47" s="224">
        <v>0</v>
      </c>
      <c r="K47" s="224">
        <v>0</v>
      </c>
      <c r="L47" s="224">
        <v>0</v>
      </c>
      <c r="M47" s="224">
        <v>0</v>
      </c>
      <c r="N47" s="224">
        <v>0</v>
      </c>
      <c r="O47" s="224">
        <v>0</v>
      </c>
      <c r="P47" s="224">
        <v>0</v>
      </c>
      <c r="Q47" s="224">
        <v>0</v>
      </c>
      <c r="R47" s="224">
        <v>0</v>
      </c>
      <c r="S47" s="224">
        <v>0</v>
      </c>
      <c r="T47" s="224">
        <v>0</v>
      </c>
      <c r="U47" s="224">
        <v>0</v>
      </c>
      <c r="V47" s="224">
        <v>0</v>
      </c>
      <c r="W47" s="224">
        <v>0</v>
      </c>
      <c r="X47" s="224">
        <v>0</v>
      </c>
      <c r="Y47" s="224">
        <v>0</v>
      </c>
      <c r="Z47" s="224">
        <v>0</v>
      </c>
      <c r="AA47" s="224">
        <v>0</v>
      </c>
      <c r="AB47" s="224">
        <v>0</v>
      </c>
      <c r="AC47" s="224">
        <v>0</v>
      </c>
      <c r="AD47" s="224">
        <v>0</v>
      </c>
      <c r="AE47" s="224">
        <v>0</v>
      </c>
      <c r="AF47" s="224">
        <v>0</v>
      </c>
      <c r="AG47" s="224">
        <v>0</v>
      </c>
      <c r="AH47" s="224">
        <v>0</v>
      </c>
      <c r="AI47" s="224">
        <v>0</v>
      </c>
      <c r="AJ47" s="224">
        <v>0</v>
      </c>
      <c r="AK47" s="224">
        <v>0</v>
      </c>
      <c r="AL47" s="224">
        <v>0</v>
      </c>
      <c r="AM47" s="224">
        <v>0</v>
      </c>
      <c r="AN47" s="224">
        <v>0</v>
      </c>
      <c r="AO47" s="224">
        <v>0</v>
      </c>
      <c r="AP47" s="224">
        <v>0</v>
      </c>
      <c r="AQ47" s="224">
        <v>0</v>
      </c>
      <c r="AR47" s="224">
        <v>0</v>
      </c>
      <c r="AS47" s="224">
        <v>0</v>
      </c>
      <c r="AT47" s="224">
        <v>0</v>
      </c>
      <c r="AU47" s="224">
        <v>0</v>
      </c>
      <c r="AV47" s="224">
        <v>0</v>
      </c>
      <c r="AW47" s="224">
        <v>0</v>
      </c>
      <c r="AX47" s="224">
        <v>0</v>
      </c>
      <c r="AY47" s="224">
        <v>0</v>
      </c>
      <c r="AZ47" s="224">
        <v>0</v>
      </c>
      <c r="BA47" s="224">
        <v>0</v>
      </c>
      <c r="BB47" s="224">
        <v>0</v>
      </c>
      <c r="BC47" s="224">
        <v>0</v>
      </c>
      <c r="BD47" s="224">
        <v>0</v>
      </c>
      <c r="BE47" s="224">
        <v>0</v>
      </c>
      <c r="BF47" s="224">
        <v>0</v>
      </c>
      <c r="BG47" s="224">
        <v>0</v>
      </c>
      <c r="BH47" s="224">
        <v>0</v>
      </c>
      <c r="BI47" s="224">
        <v>0</v>
      </c>
      <c r="BJ47" s="224">
        <v>0</v>
      </c>
      <c r="BK47" s="224">
        <v>0</v>
      </c>
      <c r="BL47" s="224">
        <v>0</v>
      </c>
      <c r="BM47" s="224">
        <v>0</v>
      </c>
      <c r="BN47" s="224">
        <v>0</v>
      </c>
      <c r="BO47" s="224">
        <v>0</v>
      </c>
      <c r="BP47" s="224">
        <v>0</v>
      </c>
      <c r="BQ47" s="224">
        <v>0</v>
      </c>
      <c r="BR47" s="224">
        <v>0</v>
      </c>
      <c r="BS47" s="224">
        <v>0</v>
      </c>
      <c r="BT47" s="224">
        <v>0</v>
      </c>
      <c r="BU47" s="224">
        <v>0</v>
      </c>
      <c r="BV47" s="224">
        <v>0</v>
      </c>
      <c r="BW47" s="224">
        <v>0</v>
      </c>
      <c r="BX47" s="224">
        <v>0</v>
      </c>
      <c r="BY47" s="224">
        <v>0</v>
      </c>
      <c r="BZ47" s="224">
        <v>0</v>
      </c>
      <c r="CA47" s="224">
        <v>0</v>
      </c>
      <c r="CB47" s="224">
        <v>22.219999313354492</v>
      </c>
      <c r="CC47" s="224">
        <v>33.330001831054688</v>
      </c>
      <c r="CD47" s="224">
        <v>33.330001831054688</v>
      </c>
      <c r="CE47" s="224">
        <v>33.330001831054688</v>
      </c>
      <c r="CF47" s="224">
        <v>46.299999237060547</v>
      </c>
      <c r="CG47" s="224">
        <v>94.44000244140625</v>
      </c>
      <c r="CH47" s="224">
        <v>94.44000244140625</v>
      </c>
      <c r="CI47" s="224">
        <v>94.44000244140625</v>
      </c>
      <c r="CJ47" s="224">
        <v>94.44000244140625</v>
      </c>
      <c r="CK47" s="224">
        <v>94.44000244140625</v>
      </c>
      <c r="CL47" s="224">
        <v>94.44000244140625</v>
      </c>
      <c r="CM47" s="224">
        <v>94.44000244140625</v>
      </c>
      <c r="CN47" s="224">
        <v>94.44000244140625</v>
      </c>
      <c r="CO47" s="224">
        <v>94.44000244140625</v>
      </c>
      <c r="CP47" s="224">
        <v>94.44000244140625</v>
      </c>
      <c r="CQ47" s="224">
        <v>94.44000244140625</v>
      </c>
      <c r="CR47" s="224">
        <v>94.44000244140625</v>
      </c>
      <c r="CS47" s="224">
        <v>94.44000244140625</v>
      </c>
      <c r="CT47" s="224">
        <v>94.44000244140625</v>
      </c>
      <c r="CU47" s="224">
        <v>94.44000244140625</v>
      </c>
      <c r="CV47" s="224">
        <v>94.44000244140625</v>
      </c>
      <c r="CW47" s="224">
        <v>94.44000244140625</v>
      </c>
      <c r="CX47" s="224">
        <v>94.44000244140625</v>
      </c>
      <c r="CY47" s="224">
        <v>94.44000244140625</v>
      </c>
      <c r="CZ47" s="224">
        <v>94.44000244140625</v>
      </c>
      <c r="DA47" s="224">
        <v>94.44000244140625</v>
      </c>
      <c r="DB47" s="224">
        <v>94.44000244140625</v>
      </c>
      <c r="DC47" s="224">
        <v>94.44000244140625</v>
      </c>
      <c r="DD47" s="224">
        <v>94.44000244140625</v>
      </c>
      <c r="DE47" s="224">
        <v>94.44000244140625</v>
      </c>
      <c r="DF47" s="224">
        <v>94.44000244140625</v>
      </c>
      <c r="DG47" s="224">
        <v>94.44000244140625</v>
      </c>
      <c r="DH47" s="224">
        <v>94.44000244140625</v>
      </c>
      <c r="DI47" s="224">
        <v>94.44000244140625</v>
      </c>
      <c r="DJ47" s="224">
        <v>94.44000244140625</v>
      </c>
      <c r="DK47" s="224">
        <v>94.44000244140625</v>
      </c>
      <c r="DL47" s="224">
        <v>94.44000244140625</v>
      </c>
      <c r="DM47" s="224">
        <v>94.44000244140625</v>
      </c>
      <c r="DN47" s="224">
        <v>100</v>
      </c>
      <c r="DO47" s="224">
        <v>100</v>
      </c>
      <c r="DP47" s="224">
        <v>100</v>
      </c>
      <c r="DQ47" s="224">
        <v>100</v>
      </c>
      <c r="DR47" s="224">
        <v>100</v>
      </c>
      <c r="DS47" s="224">
        <v>100</v>
      </c>
      <c r="DT47" s="224">
        <v>100</v>
      </c>
      <c r="DU47" s="224">
        <v>100</v>
      </c>
      <c r="DV47" s="224">
        <v>100</v>
      </c>
      <c r="DW47" s="224">
        <v>100</v>
      </c>
      <c r="DX47" s="224">
        <v>100</v>
      </c>
      <c r="DY47" s="224">
        <v>100</v>
      </c>
      <c r="DZ47" s="224">
        <v>100</v>
      </c>
      <c r="EA47" s="224">
        <v>100</v>
      </c>
      <c r="EB47" s="224">
        <v>100</v>
      </c>
      <c r="EC47" s="224">
        <v>100</v>
      </c>
      <c r="ED47" s="224">
        <v>88.889999389648437</v>
      </c>
      <c r="EE47" s="224">
        <v>88.889999389648437</v>
      </c>
      <c r="EF47" s="224">
        <v>88.889999389648437</v>
      </c>
      <c r="EG47" s="224">
        <v>88.889999389648437</v>
      </c>
      <c r="EH47" s="224">
        <v>88.889999389648437</v>
      </c>
      <c r="EI47" s="224">
        <v>88.889999389648437</v>
      </c>
      <c r="EJ47" s="224">
        <v>56.479999542236328</v>
      </c>
      <c r="EK47" s="224">
        <v>56.479999542236328</v>
      </c>
      <c r="EL47" s="224">
        <v>56.479999542236328</v>
      </c>
      <c r="EM47" s="224">
        <v>56.479999542236328</v>
      </c>
      <c r="EN47" s="224">
        <v>56.479999542236328</v>
      </c>
      <c r="EO47" s="224">
        <v>56.479999542236328</v>
      </c>
      <c r="EP47" s="224">
        <v>50.930000305175781</v>
      </c>
      <c r="EQ47" s="224">
        <v>50.930000305175781</v>
      </c>
      <c r="ER47" s="224">
        <v>50.930000305175781</v>
      </c>
      <c r="ES47" s="224">
        <v>50.930000305175781</v>
      </c>
      <c r="ET47" s="224">
        <v>50.930000305175781</v>
      </c>
      <c r="EU47" s="224">
        <v>50.930000305175781</v>
      </c>
      <c r="EV47" s="224">
        <v>50.930000305175781</v>
      </c>
      <c r="EW47" s="224">
        <v>50.930000305175781</v>
      </c>
      <c r="EX47" s="224">
        <v>50.930000305175781</v>
      </c>
      <c r="EY47" s="224">
        <v>50.930000305175781</v>
      </c>
      <c r="EZ47" s="224">
        <v>50.930000305175781</v>
      </c>
      <c r="FA47" s="224">
        <v>50.930000305175781</v>
      </c>
      <c r="FB47" s="224">
        <v>50.930000305175781</v>
      </c>
      <c r="FC47" s="224">
        <v>50.930000305175781</v>
      </c>
      <c r="FD47" s="224">
        <v>50.930000305175781</v>
      </c>
      <c r="FE47" s="224">
        <v>50.930000305175781</v>
      </c>
      <c r="FF47" s="224">
        <v>50.930000305175781</v>
      </c>
      <c r="FG47" s="224">
        <v>50.930000305175781</v>
      </c>
      <c r="FH47" s="224">
        <v>50.930000305175781</v>
      </c>
      <c r="FI47" s="224">
        <v>50.930000305175781</v>
      </c>
      <c r="FJ47" s="224">
        <v>50.930000305175781</v>
      </c>
      <c r="FK47" s="224">
        <v>50.930000305175781</v>
      </c>
      <c r="FL47" s="224">
        <v>50.930000305175781</v>
      </c>
      <c r="FM47" s="224">
        <v>50.930000305175781</v>
      </c>
      <c r="FN47" s="224">
        <v>50.930000305175781</v>
      </c>
      <c r="FO47" s="224">
        <v>50.930000305175781</v>
      </c>
      <c r="FP47" s="224">
        <v>50.930000305175781</v>
      </c>
      <c r="FQ47" s="224">
        <v>50.930000305175781</v>
      </c>
      <c r="FR47" s="224">
        <v>50.930000305175781</v>
      </c>
      <c r="FS47" s="224">
        <v>50.930000305175781</v>
      </c>
      <c r="FT47" s="224">
        <v>50.930000305175781</v>
      </c>
      <c r="FU47" s="224">
        <v>50.930000305175781</v>
      </c>
      <c r="FV47" s="224">
        <v>50.930000305175781</v>
      </c>
      <c r="FW47" s="224">
        <v>50.930000305175781</v>
      </c>
      <c r="FX47" s="224">
        <v>50.930000305175781</v>
      </c>
      <c r="FY47" s="224">
        <v>50.930000305175781</v>
      </c>
      <c r="FZ47" s="224">
        <v>50.930000305175781</v>
      </c>
      <c r="GA47" s="224">
        <v>50.930000305175781</v>
      </c>
      <c r="GB47" s="224">
        <v>50.930000305175781</v>
      </c>
      <c r="GC47" s="224">
        <v>50.930000305175781</v>
      </c>
      <c r="GD47" s="224">
        <v>50.930000305175781</v>
      </c>
      <c r="GE47" s="224">
        <v>50.930000305175781</v>
      </c>
      <c r="GF47" s="224">
        <v>50.930000305175781</v>
      </c>
      <c r="GG47" s="224">
        <v>50.930000305175781</v>
      </c>
      <c r="GH47" s="224">
        <v>50.930000305175781</v>
      </c>
      <c r="GI47" s="224">
        <v>50.930000305175781</v>
      </c>
      <c r="GJ47" s="224">
        <v>50.930000305175781</v>
      </c>
      <c r="GK47" s="224">
        <v>50.930000305175781</v>
      </c>
      <c r="GL47" s="224">
        <v>50.930000305175781</v>
      </c>
      <c r="GM47" s="224">
        <v>50.930000305175781</v>
      </c>
      <c r="GN47" s="224">
        <v>50.930000305175781</v>
      </c>
      <c r="GO47" s="224">
        <v>50.930000305175781</v>
      </c>
      <c r="GP47" s="224">
        <v>50.930000305175781</v>
      </c>
      <c r="GQ47" s="224">
        <v>50.930000305175781</v>
      </c>
      <c r="GR47" s="224">
        <v>50.930000305175781</v>
      </c>
      <c r="GS47" s="224">
        <v>42.590000152587891</v>
      </c>
      <c r="GT47" s="224">
        <v>42.590000152587891</v>
      </c>
      <c r="GU47" s="224">
        <v>42.590000152587891</v>
      </c>
      <c r="GV47" s="224">
        <v>42.590000152587891</v>
      </c>
      <c r="GW47" s="224">
        <v>42.590000152587891</v>
      </c>
      <c r="GX47" s="224">
        <v>42.590000152587891</v>
      </c>
      <c r="GY47" s="224">
        <v>42.590000152587891</v>
      </c>
      <c r="GZ47" s="224">
        <v>42.590000152587891</v>
      </c>
      <c r="HA47" s="224">
        <v>42.590000152587891</v>
      </c>
      <c r="HB47" s="224">
        <v>42.590000152587891</v>
      </c>
      <c r="HC47" s="224">
        <v>42.590000152587891</v>
      </c>
      <c r="HD47" s="224">
        <v>42.590000152587891</v>
      </c>
      <c r="HE47" s="224">
        <v>42.590000152587891</v>
      </c>
      <c r="HF47" s="9">
        <f t="shared" si="36"/>
        <v>42.590000152587891</v>
      </c>
      <c r="HG47" s="9">
        <f t="shared" si="37"/>
        <v>42.590000152587891</v>
      </c>
      <c r="HH47" s="9">
        <f t="shared" si="38"/>
        <v>42.590000152587891</v>
      </c>
      <c r="HI47" s="9">
        <f t="shared" si="39"/>
        <v>42.590000152587891</v>
      </c>
      <c r="HJ47" s="9">
        <f t="shared" si="40"/>
        <v>42.590000152587891</v>
      </c>
      <c r="HK47" s="9">
        <f t="shared" si="41"/>
        <v>42.590000152587891</v>
      </c>
      <c r="HL47" s="9">
        <f t="shared" si="42"/>
        <v>42.590000152587891</v>
      </c>
      <c r="HM47" s="9">
        <f t="shared" si="43"/>
        <v>42.590000152587891</v>
      </c>
      <c r="HN47" s="9">
        <f t="shared" si="44"/>
        <v>42.590000152587891</v>
      </c>
      <c r="HO47" s="9">
        <f t="shared" si="45"/>
        <v>42.590000152587891</v>
      </c>
      <c r="HP47" s="9">
        <f t="shared" si="46"/>
        <v>42.590000152587891</v>
      </c>
      <c r="HQ47" s="180"/>
      <c r="HR47" s="226">
        <v>42.590000152587891</v>
      </c>
      <c r="HS47" s="226">
        <v>42.590000152587891</v>
      </c>
      <c r="HT47" s="226">
        <v>42.590000152587891</v>
      </c>
      <c r="HU47" s="226">
        <v>42.590000152587891</v>
      </c>
      <c r="HV47" s="226">
        <v>42.590000152587891</v>
      </c>
      <c r="HW47" s="226">
        <v>42.590000152587891</v>
      </c>
      <c r="HX47" s="226">
        <v>42.590000152587891</v>
      </c>
      <c r="HY47" s="226">
        <v>42.590000152587891</v>
      </c>
      <c r="HZ47" s="226">
        <v>42.590000152587891</v>
      </c>
      <c r="IA47" s="226">
        <v>42.590000152587891</v>
      </c>
      <c r="IB47" s="226">
        <v>42.590000152587891</v>
      </c>
      <c r="IC47" s="226"/>
      <c r="ID47" s="9"/>
      <c r="IE47" s="9"/>
      <c r="IF47" s="9"/>
      <c r="IG47" s="9"/>
      <c r="IH47" s="9"/>
      <c r="II47" s="9">
        <f t="shared" si="19"/>
        <v>40.892237374657078</v>
      </c>
      <c r="IJ47" s="9">
        <f t="shared" si="20"/>
        <v>50.930000305175781</v>
      </c>
      <c r="IK47" s="9">
        <f t="shared" si="21"/>
        <v>46.894516360375192</v>
      </c>
      <c r="IL47" s="9">
        <f t="shared" si="22"/>
        <v>42.590000152587891</v>
      </c>
      <c r="IM47" s="9">
        <f t="shared" si="23"/>
        <v>34.072000122070314</v>
      </c>
      <c r="IN47" s="9">
        <f t="shared" si="24"/>
        <v>23.85040008544922</v>
      </c>
      <c r="IO47" s="9">
        <f t="shared" si="25"/>
        <v>16.695280059814454</v>
      </c>
      <c r="IP47" s="9">
        <f t="shared" si="26"/>
        <v>11.686696041870118</v>
      </c>
      <c r="IQ47" s="9"/>
      <c r="IR47" s="9">
        <f t="shared" si="35"/>
        <v>35.931673333385696</v>
      </c>
      <c r="IS47" s="9">
        <f t="shared" si="27"/>
        <v>-30.088325312450635</v>
      </c>
      <c r="IT47" s="9"/>
      <c r="IU47" s="9"/>
      <c r="IV47" s="9"/>
      <c r="IW47" s="9"/>
      <c r="IX47" s="9"/>
      <c r="IY47" s="9"/>
      <c r="IZ47" s="9"/>
      <c r="JA47" s="9"/>
      <c r="JB47" s="9"/>
      <c r="JC47" s="9"/>
      <c r="JD47" s="9"/>
      <c r="JE47" s="9"/>
      <c r="JF47" s="9"/>
      <c r="JG47" s="9"/>
      <c r="JH47" s="9"/>
      <c r="JI47" s="9"/>
      <c r="JJ47" s="9"/>
      <c r="JK47" s="9"/>
      <c r="JL47" s="9"/>
      <c r="JM47" s="9"/>
      <c r="JN47" s="9"/>
      <c r="JO47" s="9"/>
      <c r="JP47" s="9"/>
      <c r="JQ47" s="9"/>
      <c r="JR47" s="9"/>
      <c r="JS47" s="9"/>
      <c r="JT47" s="9"/>
      <c r="JU47" s="9"/>
      <c r="JV47" s="9"/>
      <c r="JW47" s="9">
        <f t="shared" si="48"/>
        <v>42.590000152587891</v>
      </c>
      <c r="JX47" s="9">
        <f t="shared" si="49"/>
        <v>95</v>
      </c>
      <c r="JY47" s="19">
        <f t="shared" si="50"/>
        <v>149</v>
      </c>
      <c r="JZ47" s="19">
        <f t="shared" si="51"/>
        <v>16</v>
      </c>
      <c r="KA47" s="19">
        <f t="shared" si="28"/>
        <v>1</v>
      </c>
      <c r="KB47" s="19">
        <f t="shared" si="32"/>
        <v>16</v>
      </c>
      <c r="KD47" s="9">
        <f t="shared" si="52"/>
        <v>95.552001953125</v>
      </c>
      <c r="KE47" s="9">
        <f t="shared" si="53"/>
        <v>56.391386277604809</v>
      </c>
      <c r="KG47" s="9">
        <f t="shared" si="29"/>
        <v>-39.160615675520191</v>
      </c>
      <c r="KH47" s="19">
        <f t="shared" si="30"/>
        <v>0.59016436207447298</v>
      </c>
      <c r="KI47" s="19">
        <f t="shared" si="31"/>
        <v>0.59016436207447298</v>
      </c>
    </row>
    <row r="48" spans="1:295">
      <c r="A48" s="222" t="s">
        <v>183</v>
      </c>
      <c r="B48" s="222" t="s">
        <v>184</v>
      </c>
      <c r="C48" s="224">
        <v>0</v>
      </c>
      <c r="D48" s="224">
        <v>0</v>
      </c>
      <c r="E48" s="224">
        <v>0</v>
      </c>
      <c r="F48" s="224">
        <v>0</v>
      </c>
      <c r="G48" s="224">
        <v>0</v>
      </c>
      <c r="H48" s="224">
        <v>0</v>
      </c>
      <c r="I48" s="224">
        <v>0</v>
      </c>
      <c r="J48" s="224">
        <v>0</v>
      </c>
      <c r="K48" s="224">
        <v>0</v>
      </c>
      <c r="L48" s="224">
        <v>0</v>
      </c>
      <c r="M48" s="224">
        <v>0</v>
      </c>
      <c r="N48" s="224">
        <v>0</v>
      </c>
      <c r="O48" s="224">
        <v>0</v>
      </c>
      <c r="P48" s="224">
        <v>0</v>
      </c>
      <c r="Q48" s="224">
        <v>0</v>
      </c>
      <c r="R48" s="224">
        <v>0</v>
      </c>
      <c r="S48" s="224">
        <v>0</v>
      </c>
      <c r="T48" s="224">
        <v>0</v>
      </c>
      <c r="U48" s="224">
        <v>0</v>
      </c>
      <c r="V48" s="224">
        <v>0</v>
      </c>
      <c r="W48" s="224">
        <v>0</v>
      </c>
      <c r="X48" s="224">
        <v>0</v>
      </c>
      <c r="Y48" s="224">
        <v>0</v>
      </c>
      <c r="Z48" s="224">
        <v>0</v>
      </c>
      <c r="AA48" s="224">
        <v>0</v>
      </c>
      <c r="AB48" s="224">
        <v>0</v>
      </c>
      <c r="AC48" s="224">
        <v>0</v>
      </c>
      <c r="AD48" s="224">
        <v>0</v>
      </c>
      <c r="AE48" s="224">
        <v>0</v>
      </c>
      <c r="AF48" s="224">
        <v>0</v>
      </c>
      <c r="AG48" s="224">
        <v>0</v>
      </c>
      <c r="AH48" s="224">
        <v>0</v>
      </c>
      <c r="AI48" s="224">
        <v>0</v>
      </c>
      <c r="AJ48" s="224">
        <v>0</v>
      </c>
      <c r="AK48" s="224">
        <v>0</v>
      </c>
      <c r="AL48" s="224">
        <v>0</v>
      </c>
      <c r="AM48" s="224">
        <v>0</v>
      </c>
      <c r="AN48" s="224">
        <v>0</v>
      </c>
      <c r="AO48" s="224">
        <v>0</v>
      </c>
      <c r="AP48" s="224">
        <v>0</v>
      </c>
      <c r="AQ48" s="224">
        <v>0</v>
      </c>
      <c r="AR48" s="224">
        <v>0</v>
      </c>
      <c r="AS48" s="224">
        <v>0</v>
      </c>
      <c r="AT48" s="224">
        <v>0</v>
      </c>
      <c r="AU48" s="224">
        <v>0</v>
      </c>
      <c r="AV48" s="224">
        <v>0</v>
      </c>
      <c r="AW48" s="224">
        <v>0</v>
      </c>
      <c r="AX48" s="224">
        <v>0</v>
      </c>
      <c r="AY48" s="224">
        <v>0</v>
      </c>
      <c r="AZ48" s="224">
        <v>0</v>
      </c>
      <c r="BA48" s="224">
        <v>0</v>
      </c>
      <c r="BB48" s="224">
        <v>0</v>
      </c>
      <c r="BC48" s="224">
        <v>0</v>
      </c>
      <c r="BD48" s="224">
        <v>0</v>
      </c>
      <c r="BE48" s="224">
        <v>0</v>
      </c>
      <c r="BF48" s="224">
        <v>0</v>
      </c>
      <c r="BG48" s="224">
        <v>0</v>
      </c>
      <c r="BH48" s="224">
        <v>0</v>
      </c>
      <c r="BI48" s="224">
        <v>0</v>
      </c>
      <c r="BJ48" s="224">
        <v>0</v>
      </c>
      <c r="BK48" s="224">
        <v>0</v>
      </c>
      <c r="BL48" s="224">
        <v>0</v>
      </c>
      <c r="BM48" s="224">
        <v>0</v>
      </c>
      <c r="BN48" s="224">
        <v>0</v>
      </c>
      <c r="BO48" s="224">
        <v>0</v>
      </c>
      <c r="BP48" s="224">
        <v>0</v>
      </c>
      <c r="BQ48" s="224">
        <v>0</v>
      </c>
      <c r="BR48" s="224">
        <v>0</v>
      </c>
      <c r="BS48" s="224">
        <v>0</v>
      </c>
      <c r="BT48" s="224">
        <v>0</v>
      </c>
      <c r="BU48" s="224">
        <v>0</v>
      </c>
      <c r="BV48" s="224">
        <v>0</v>
      </c>
      <c r="BW48" s="224">
        <v>0</v>
      </c>
      <c r="BX48" s="224">
        <v>0</v>
      </c>
      <c r="BY48" s="224">
        <v>0</v>
      </c>
      <c r="BZ48" s="224">
        <v>0</v>
      </c>
      <c r="CA48" s="224">
        <v>0</v>
      </c>
      <c r="CB48" s="224">
        <v>0</v>
      </c>
      <c r="CC48" s="224">
        <v>0</v>
      </c>
      <c r="CD48" s="224">
        <v>0</v>
      </c>
      <c r="CE48" s="224">
        <v>0</v>
      </c>
      <c r="CF48" s="224">
        <v>13.890000343322754</v>
      </c>
      <c r="CG48" s="224">
        <v>25</v>
      </c>
      <c r="CH48" s="224">
        <v>25</v>
      </c>
      <c r="CI48" s="224">
        <v>25</v>
      </c>
      <c r="CJ48" s="224">
        <v>25</v>
      </c>
      <c r="CK48" s="224">
        <v>25</v>
      </c>
      <c r="CL48" s="224">
        <v>30.559999465942383</v>
      </c>
      <c r="CM48" s="224">
        <v>30.559999465942383</v>
      </c>
      <c r="CN48" s="224">
        <v>30.559999465942383</v>
      </c>
      <c r="CO48" s="224">
        <v>30.559999465942383</v>
      </c>
      <c r="CP48" s="224">
        <v>85.19000244140625</v>
      </c>
      <c r="CQ48" s="224">
        <v>85.19000244140625</v>
      </c>
      <c r="CR48" s="224">
        <v>85.19000244140625</v>
      </c>
      <c r="CS48" s="224">
        <v>85.19000244140625</v>
      </c>
      <c r="CT48" s="224">
        <v>85.19000244140625</v>
      </c>
      <c r="CU48" s="224">
        <v>85.19000244140625</v>
      </c>
      <c r="CV48" s="224">
        <v>85.19000244140625</v>
      </c>
      <c r="CW48" s="224">
        <v>85.19000244140625</v>
      </c>
      <c r="CX48" s="224">
        <v>85.19000244140625</v>
      </c>
      <c r="CY48" s="224">
        <v>85.19000244140625</v>
      </c>
      <c r="CZ48" s="224">
        <v>85.19000244140625</v>
      </c>
      <c r="DA48" s="224">
        <v>85.19000244140625</v>
      </c>
      <c r="DB48" s="224">
        <v>85.19000244140625</v>
      </c>
      <c r="DC48" s="224">
        <v>85.19000244140625</v>
      </c>
      <c r="DD48" s="224">
        <v>85.19000244140625</v>
      </c>
      <c r="DE48" s="224">
        <v>85.19000244140625</v>
      </c>
      <c r="DF48" s="224">
        <v>85.19000244140625</v>
      </c>
      <c r="DG48" s="224">
        <v>85.19000244140625</v>
      </c>
      <c r="DH48" s="224">
        <v>85.19000244140625</v>
      </c>
      <c r="DI48" s="224">
        <v>85.19000244140625</v>
      </c>
      <c r="DJ48" s="224">
        <v>85.19000244140625</v>
      </c>
      <c r="DK48" s="224">
        <v>85.19000244140625</v>
      </c>
      <c r="DL48" s="224">
        <v>85.19000244140625</v>
      </c>
      <c r="DM48" s="224">
        <v>85.19000244140625</v>
      </c>
      <c r="DN48" s="224">
        <v>85.19000244140625</v>
      </c>
      <c r="DO48" s="224">
        <v>85.19000244140625</v>
      </c>
      <c r="DP48" s="224">
        <v>85.19000244140625</v>
      </c>
      <c r="DQ48" s="224">
        <v>85.19000244140625</v>
      </c>
      <c r="DR48" s="224">
        <v>85.19000244140625</v>
      </c>
      <c r="DS48" s="224">
        <v>85.19000244140625</v>
      </c>
      <c r="DT48" s="224">
        <v>85.19000244140625</v>
      </c>
      <c r="DU48" s="224">
        <v>85.19000244140625</v>
      </c>
      <c r="DV48" s="224">
        <v>85.19000244140625</v>
      </c>
      <c r="DW48" s="224">
        <v>85.19000244140625</v>
      </c>
      <c r="DX48" s="224">
        <v>85.19000244140625</v>
      </c>
      <c r="DY48" s="224">
        <v>85.19000244140625</v>
      </c>
      <c r="DZ48" s="224">
        <v>81.480003356933594</v>
      </c>
      <c r="EA48" s="224">
        <v>81.480003356933594</v>
      </c>
      <c r="EB48" s="224">
        <v>81.480003356933594</v>
      </c>
      <c r="EC48" s="224">
        <v>81.480003356933594</v>
      </c>
      <c r="ED48" s="224">
        <v>81.480003356933594</v>
      </c>
      <c r="EE48" s="224">
        <v>77.779998779296875</v>
      </c>
      <c r="EF48" s="224">
        <v>77.779998779296875</v>
      </c>
      <c r="EG48" s="224">
        <v>77.779998779296875</v>
      </c>
      <c r="EH48" s="224">
        <v>77.779998779296875</v>
      </c>
      <c r="EI48" s="224">
        <v>77.779998779296875</v>
      </c>
      <c r="EJ48" s="224">
        <v>77.779998779296875</v>
      </c>
      <c r="EK48" s="224">
        <v>77.779998779296875</v>
      </c>
      <c r="EL48" s="224">
        <v>77.779998779296875</v>
      </c>
      <c r="EM48" s="224">
        <v>77.779998779296875</v>
      </c>
      <c r="EN48" s="224">
        <v>77.779998779296875</v>
      </c>
      <c r="EO48" s="224">
        <v>77.779998779296875</v>
      </c>
      <c r="EP48" s="224">
        <v>77.779998779296875</v>
      </c>
      <c r="EQ48" s="224">
        <v>77.779998779296875</v>
      </c>
      <c r="ER48" s="224">
        <v>74.069999694824219</v>
      </c>
      <c r="ES48" s="224">
        <v>74.069999694824219</v>
      </c>
      <c r="ET48" s="224">
        <v>74.069999694824219</v>
      </c>
      <c r="EU48" s="224">
        <v>74.069999694824219</v>
      </c>
      <c r="EV48" s="224">
        <v>74.069999694824219</v>
      </c>
      <c r="EW48" s="224">
        <v>74.069999694824219</v>
      </c>
      <c r="EX48" s="224">
        <v>74.069999694824219</v>
      </c>
      <c r="EY48" s="224">
        <v>74.069999694824219</v>
      </c>
      <c r="EZ48" s="224">
        <v>74.069999694824219</v>
      </c>
      <c r="FA48" s="224">
        <v>74.069999694824219</v>
      </c>
      <c r="FB48" s="224">
        <v>74.069999694824219</v>
      </c>
      <c r="FC48" s="224">
        <v>74.069999694824219</v>
      </c>
      <c r="FD48" s="224">
        <v>74.069999694824219</v>
      </c>
      <c r="FE48" s="224">
        <v>74.069999694824219</v>
      </c>
      <c r="FF48" s="224">
        <v>74.069999694824219</v>
      </c>
      <c r="FG48" s="224">
        <v>74.069999694824219</v>
      </c>
      <c r="FH48" s="224">
        <v>74.069999694824219</v>
      </c>
      <c r="FI48" s="224">
        <v>74.069999694824219</v>
      </c>
      <c r="FJ48" s="224">
        <v>74.069999694824219</v>
      </c>
      <c r="FK48" s="224">
        <v>74.069999694824219</v>
      </c>
      <c r="FL48" s="224">
        <v>74.069999694824219</v>
      </c>
      <c r="FM48" s="224">
        <v>74.069999694824219</v>
      </c>
      <c r="FN48" s="224">
        <v>74.069999694824219</v>
      </c>
      <c r="FO48" s="224">
        <v>74.069999694824219</v>
      </c>
      <c r="FP48" s="224">
        <v>74.069999694824219</v>
      </c>
      <c r="FQ48" s="224">
        <v>74.069999694824219</v>
      </c>
      <c r="FR48" s="224">
        <v>74.069999694824219</v>
      </c>
      <c r="FS48" s="224">
        <v>74.069999694824219</v>
      </c>
      <c r="FT48" s="224">
        <v>74.069999694824219</v>
      </c>
      <c r="FU48" s="224">
        <v>74.069999694824219</v>
      </c>
      <c r="FV48" s="224">
        <v>74.069999694824219</v>
      </c>
      <c r="FW48" s="224">
        <v>74.069999694824219</v>
      </c>
      <c r="FX48" s="224">
        <v>74.069999694824219</v>
      </c>
      <c r="FY48" s="224">
        <v>44.439998626708984</v>
      </c>
      <c r="FZ48" s="224">
        <v>44.439998626708984</v>
      </c>
      <c r="GA48" s="224">
        <v>44.439998626708984</v>
      </c>
      <c r="GB48" s="224">
        <v>44.439998626708984</v>
      </c>
      <c r="GC48" s="224">
        <v>44.439998626708984</v>
      </c>
      <c r="GD48" s="224">
        <v>44.439998626708984</v>
      </c>
      <c r="GE48" s="224">
        <v>44.439998626708984</v>
      </c>
      <c r="GF48" s="224">
        <v>44.439998626708984</v>
      </c>
      <c r="GG48" s="224">
        <v>44.439998626708984</v>
      </c>
      <c r="GH48" s="224">
        <v>44.439998626708984</v>
      </c>
      <c r="GI48" s="224">
        <v>44.439998626708984</v>
      </c>
      <c r="GJ48" s="224">
        <v>44.439998626708984</v>
      </c>
      <c r="GK48" s="224">
        <v>44.439998626708984</v>
      </c>
      <c r="GL48" s="224">
        <v>44.439998626708984</v>
      </c>
      <c r="GM48" s="224">
        <v>44.439998626708984</v>
      </c>
      <c r="GN48" s="224">
        <v>44.439998626708984</v>
      </c>
      <c r="GO48" s="224">
        <v>44.439998626708984</v>
      </c>
      <c r="GP48" s="224">
        <v>44.439998626708984</v>
      </c>
      <c r="GQ48" s="224">
        <v>36.110000610351563</v>
      </c>
      <c r="GR48" s="224">
        <v>36.110000610351563</v>
      </c>
      <c r="GS48" s="224">
        <v>36.110000610351563</v>
      </c>
      <c r="GT48" s="224">
        <v>36.110000610351563</v>
      </c>
      <c r="GU48" s="224">
        <v>36.110000610351563</v>
      </c>
      <c r="GV48" s="224">
        <v>36.110000610351563</v>
      </c>
      <c r="GW48" s="224">
        <v>36.110000610351563</v>
      </c>
      <c r="GX48" s="224">
        <v>36.110000610351563</v>
      </c>
      <c r="GY48" s="224">
        <v>36.110000610351563</v>
      </c>
      <c r="GZ48" s="224">
        <v>36.110000610351563</v>
      </c>
      <c r="HA48" s="224">
        <v>36.110000610351563</v>
      </c>
      <c r="HB48" s="224">
        <v>36.110000610351563</v>
      </c>
      <c r="HC48" s="224">
        <v>36.110000610351563</v>
      </c>
      <c r="HD48" s="224">
        <v>36.110000610351563</v>
      </c>
      <c r="HE48" s="224">
        <v>36.110000610351563</v>
      </c>
      <c r="HF48" s="9">
        <f t="shared" si="36"/>
        <v>36.110000610351563</v>
      </c>
      <c r="HG48" s="9">
        <f t="shared" si="37"/>
        <v>36.110000610351563</v>
      </c>
      <c r="HH48" s="9">
        <f t="shared" si="38"/>
        <v>36.110000610351563</v>
      </c>
      <c r="HI48" s="9">
        <f t="shared" si="39"/>
        <v>36.110000610351563</v>
      </c>
      <c r="HJ48" s="9">
        <f t="shared" si="40"/>
        <v>36.110000610351563</v>
      </c>
      <c r="HK48" s="9">
        <f t="shared" si="41"/>
        <v>36.110000610351563</v>
      </c>
      <c r="HL48" s="9">
        <f t="shared" si="42"/>
        <v>36.110000610351563</v>
      </c>
      <c r="HM48" s="9">
        <f t="shared" si="43"/>
        <v>36.110000610351563</v>
      </c>
      <c r="HN48" s="9">
        <f t="shared" si="44"/>
        <v>36.110000610351563</v>
      </c>
      <c r="HO48" s="9">
        <f t="shared" si="45"/>
        <v>36.110000610351563</v>
      </c>
      <c r="HP48" s="9">
        <f t="shared" si="46"/>
        <v>36.110000610351563</v>
      </c>
      <c r="HQ48" s="180"/>
      <c r="HR48" s="226">
        <v>36.110000610351563</v>
      </c>
      <c r="HS48" s="226">
        <v>36.110000610351563</v>
      </c>
      <c r="HT48" s="226">
        <v>36.110000610351563</v>
      </c>
      <c r="HU48" s="226">
        <v>36.110000610351563</v>
      </c>
      <c r="HV48" s="226">
        <v>36.110000610351563</v>
      </c>
      <c r="HW48" s="226">
        <v>36.110000610351563</v>
      </c>
      <c r="HX48" s="226"/>
      <c r="HY48" s="226"/>
      <c r="HZ48" s="226"/>
      <c r="IA48" s="226"/>
      <c r="IB48" s="226"/>
      <c r="IC48" s="226"/>
      <c r="ID48" s="9"/>
      <c r="IE48" s="9"/>
      <c r="IF48" s="9"/>
      <c r="IG48" s="9"/>
      <c r="IH48" s="9"/>
      <c r="II48" s="9">
        <f t="shared" si="19"/>
        <v>34.638158453138253</v>
      </c>
      <c r="IJ48" s="9">
        <f t="shared" si="20"/>
        <v>70.119332885742182</v>
      </c>
      <c r="IK48" s="9">
        <f t="shared" si="21"/>
        <v>39.871935198383945</v>
      </c>
      <c r="IL48" s="9">
        <f t="shared" si="22"/>
        <v>36.110000610351563</v>
      </c>
      <c r="IM48" s="9">
        <f t="shared" si="23"/>
        <v>28.88800048828125</v>
      </c>
      <c r="IN48" s="9">
        <f t="shared" si="24"/>
        <v>20.221600341796872</v>
      </c>
      <c r="IO48" s="9">
        <f t="shared" si="25"/>
        <v>14.15512023925781</v>
      </c>
      <c r="IP48" s="9">
        <f t="shared" si="26"/>
        <v>9.9085841674804662</v>
      </c>
      <c r="IQ48" s="9"/>
      <c r="IR48" s="9">
        <f t="shared" si="35"/>
        <v>32.705447183082114</v>
      </c>
      <c r="IS48" s="9">
        <f t="shared" si="27"/>
        <v>-27.751155099341879</v>
      </c>
      <c r="IT48" s="9"/>
      <c r="IU48" s="9"/>
      <c r="IV48" s="9"/>
      <c r="IW48" s="9"/>
      <c r="IX48" s="9"/>
      <c r="IY48" s="9"/>
      <c r="IZ48" s="9"/>
      <c r="JA48" s="9"/>
      <c r="JB48" s="9"/>
      <c r="JC48" s="9"/>
      <c r="JD48" s="9"/>
      <c r="JE48" s="9"/>
      <c r="JF48" s="9"/>
      <c r="JG48" s="9"/>
      <c r="JH48" s="9"/>
      <c r="JI48" s="9"/>
      <c r="JJ48" s="9"/>
      <c r="JK48" s="9"/>
      <c r="JL48" s="9"/>
      <c r="JM48" s="9"/>
      <c r="JN48" s="9"/>
      <c r="JO48" s="9"/>
      <c r="JP48" s="9"/>
      <c r="JQ48" s="9"/>
      <c r="JR48" s="9"/>
      <c r="JS48" s="9"/>
      <c r="JT48" s="9"/>
      <c r="JU48" s="9"/>
      <c r="JV48" s="9"/>
      <c r="JW48" s="9">
        <f t="shared" si="48"/>
        <v>36.110000610351563</v>
      </c>
      <c r="JX48" s="9">
        <f t="shared" si="49"/>
        <v>80.19000244140625</v>
      </c>
      <c r="JY48" s="19">
        <f t="shared" si="50"/>
        <v>145</v>
      </c>
      <c r="JZ48" s="19">
        <f t="shared" si="51"/>
        <v>41</v>
      </c>
      <c r="KA48" s="19">
        <f t="shared" si="28"/>
        <v>1</v>
      </c>
      <c r="KB48" s="19">
        <f t="shared" si="32"/>
        <v>41</v>
      </c>
      <c r="KD48" s="9">
        <f t="shared" si="52"/>
        <v>85.19000244140625</v>
      </c>
      <c r="KE48" s="9">
        <f t="shared" si="53"/>
        <v>60.522475214287788</v>
      </c>
      <c r="KG48" s="9">
        <f t="shared" si="29"/>
        <v>-24.667527227118462</v>
      </c>
      <c r="KH48" s="19">
        <f t="shared" si="30"/>
        <v>0.71044105505120969</v>
      </c>
      <c r="KI48" s="19">
        <f t="shared" si="31"/>
        <v>0.71044105505120969</v>
      </c>
    </row>
    <row r="49" spans="1:295">
      <c r="A49" s="222" t="s">
        <v>179</v>
      </c>
      <c r="B49" s="222" t="s">
        <v>180</v>
      </c>
      <c r="C49" s="224">
        <v>0</v>
      </c>
      <c r="D49" s="224">
        <v>0</v>
      </c>
      <c r="E49" s="224">
        <v>0</v>
      </c>
      <c r="F49" s="224">
        <v>0</v>
      </c>
      <c r="G49" s="224">
        <v>0</v>
      </c>
      <c r="H49" s="224">
        <v>0</v>
      </c>
      <c r="I49" s="224">
        <v>0</v>
      </c>
      <c r="J49" s="224">
        <v>0</v>
      </c>
      <c r="K49" s="224">
        <v>0</v>
      </c>
      <c r="L49" s="224">
        <v>0</v>
      </c>
      <c r="M49" s="224">
        <v>0</v>
      </c>
      <c r="N49" s="224">
        <v>0</v>
      </c>
      <c r="O49" s="224">
        <v>0</v>
      </c>
      <c r="P49" s="224">
        <v>0</v>
      </c>
      <c r="Q49" s="224">
        <v>0</v>
      </c>
      <c r="R49" s="224">
        <v>0</v>
      </c>
      <c r="S49" s="224">
        <v>0</v>
      </c>
      <c r="T49" s="224">
        <v>0</v>
      </c>
      <c r="U49" s="224">
        <v>0</v>
      </c>
      <c r="V49" s="224">
        <v>0</v>
      </c>
      <c r="W49" s="224">
        <v>0</v>
      </c>
      <c r="X49" s="224">
        <v>0</v>
      </c>
      <c r="Y49" s="224">
        <v>0</v>
      </c>
      <c r="Z49" s="224">
        <v>0</v>
      </c>
      <c r="AA49" s="224">
        <v>0</v>
      </c>
      <c r="AB49" s="224">
        <v>0</v>
      </c>
      <c r="AC49" s="224">
        <v>0</v>
      </c>
      <c r="AD49" s="224">
        <v>0</v>
      </c>
      <c r="AE49" s="224">
        <v>0</v>
      </c>
      <c r="AF49" s="224">
        <v>0</v>
      </c>
      <c r="AG49" s="224">
        <v>0</v>
      </c>
      <c r="AH49" s="224">
        <v>0</v>
      </c>
      <c r="AI49" s="224">
        <v>0</v>
      </c>
      <c r="AJ49" s="224">
        <v>0</v>
      </c>
      <c r="AK49" s="224">
        <v>0</v>
      </c>
      <c r="AL49" s="224">
        <v>0</v>
      </c>
      <c r="AM49" s="224">
        <v>0</v>
      </c>
      <c r="AN49" s="224">
        <v>0</v>
      </c>
      <c r="AO49" s="224">
        <v>0</v>
      </c>
      <c r="AP49" s="224">
        <v>0</v>
      </c>
      <c r="AQ49" s="224">
        <v>0</v>
      </c>
      <c r="AR49" s="224">
        <v>0</v>
      </c>
      <c r="AS49" s="224">
        <v>0</v>
      </c>
      <c r="AT49" s="224">
        <v>0</v>
      </c>
      <c r="AU49" s="224">
        <v>0</v>
      </c>
      <c r="AV49" s="224">
        <v>0</v>
      </c>
      <c r="AW49" s="224">
        <v>0</v>
      </c>
      <c r="AX49" s="224">
        <v>0</v>
      </c>
      <c r="AY49" s="224">
        <v>0</v>
      </c>
      <c r="AZ49" s="224">
        <v>0</v>
      </c>
      <c r="BA49" s="224">
        <v>0</v>
      </c>
      <c r="BB49" s="224">
        <v>0</v>
      </c>
      <c r="BC49" s="224">
        <v>0</v>
      </c>
      <c r="BD49" s="224">
        <v>0</v>
      </c>
      <c r="BE49" s="224">
        <v>0</v>
      </c>
      <c r="BF49" s="224">
        <v>0</v>
      </c>
      <c r="BG49" s="224">
        <v>0</v>
      </c>
      <c r="BH49" s="224">
        <v>11.109999656677246</v>
      </c>
      <c r="BI49" s="224">
        <v>11.109999656677246</v>
      </c>
      <c r="BJ49" s="224">
        <v>11.109999656677246</v>
      </c>
      <c r="BK49" s="224">
        <v>11.109999656677246</v>
      </c>
      <c r="BL49" s="224">
        <v>11.109999656677246</v>
      </c>
      <c r="BM49" s="224">
        <v>20.370000839233398</v>
      </c>
      <c r="BN49" s="224">
        <v>20.370000839233398</v>
      </c>
      <c r="BO49" s="224">
        <v>20.370000839233398</v>
      </c>
      <c r="BP49" s="224">
        <v>25.930000305175781</v>
      </c>
      <c r="BQ49" s="224">
        <v>25.930000305175781</v>
      </c>
      <c r="BR49" s="224">
        <v>25.930000305175781</v>
      </c>
      <c r="BS49" s="224">
        <v>25.930000305175781</v>
      </c>
      <c r="BT49" s="224">
        <v>31.479999542236328</v>
      </c>
      <c r="BU49" s="224">
        <v>37.959999084472656</v>
      </c>
      <c r="BV49" s="224">
        <v>37.959999084472656</v>
      </c>
      <c r="BW49" s="224">
        <v>62.959999084472656</v>
      </c>
      <c r="BX49" s="224">
        <v>65.739997863769531</v>
      </c>
      <c r="BY49" s="224">
        <v>65.739997863769531</v>
      </c>
      <c r="BZ49" s="224">
        <v>65.739997863769531</v>
      </c>
      <c r="CA49" s="224">
        <v>65.739997863769531</v>
      </c>
      <c r="CB49" s="224">
        <v>72.220001220703125</v>
      </c>
      <c r="CC49" s="224">
        <v>72.220001220703125</v>
      </c>
      <c r="CD49" s="224">
        <v>72.220001220703125</v>
      </c>
      <c r="CE49" s="224">
        <v>72.220001220703125</v>
      </c>
      <c r="CF49" s="224">
        <v>72.220001220703125</v>
      </c>
      <c r="CG49" s="224">
        <v>72.220001220703125</v>
      </c>
      <c r="CH49" s="224">
        <v>72.220001220703125</v>
      </c>
      <c r="CI49" s="224">
        <v>72.220001220703125</v>
      </c>
      <c r="CJ49" s="224">
        <v>72.220001220703125</v>
      </c>
      <c r="CK49" s="224">
        <v>72.220001220703125</v>
      </c>
      <c r="CL49" s="224">
        <v>72.220001220703125</v>
      </c>
      <c r="CM49" s="224">
        <v>72.220001220703125</v>
      </c>
      <c r="CN49" s="224">
        <v>72.220001220703125</v>
      </c>
      <c r="CO49" s="224">
        <v>72.220001220703125</v>
      </c>
      <c r="CP49" s="224">
        <v>72.220001220703125</v>
      </c>
      <c r="CQ49" s="224">
        <v>72.220001220703125</v>
      </c>
      <c r="CR49" s="224">
        <v>72.220001220703125</v>
      </c>
      <c r="CS49" s="224">
        <v>72.220001220703125</v>
      </c>
      <c r="CT49" s="224">
        <v>72.220001220703125</v>
      </c>
      <c r="CU49" s="224">
        <v>72.220001220703125</v>
      </c>
      <c r="CV49" s="224">
        <v>72.220001220703125</v>
      </c>
      <c r="CW49" s="224">
        <v>72.220001220703125</v>
      </c>
      <c r="CX49" s="224">
        <v>72.220001220703125</v>
      </c>
      <c r="CY49" s="224">
        <v>72.220001220703125</v>
      </c>
      <c r="CZ49" s="224">
        <v>72.220001220703125</v>
      </c>
      <c r="DA49" s="224">
        <v>72.220001220703125</v>
      </c>
      <c r="DB49" s="224">
        <v>72.220001220703125</v>
      </c>
      <c r="DC49" s="224">
        <v>72.220001220703125</v>
      </c>
      <c r="DD49" s="224">
        <v>68.519996643066406</v>
      </c>
      <c r="DE49" s="224">
        <v>68.519996643066406</v>
      </c>
      <c r="DF49" s="224">
        <v>68.519996643066406</v>
      </c>
      <c r="DG49" s="224">
        <v>68.519996643066406</v>
      </c>
      <c r="DH49" s="224">
        <v>68.519996643066406</v>
      </c>
      <c r="DI49" s="224">
        <v>68.519996643066406</v>
      </c>
      <c r="DJ49" s="224">
        <v>68.519996643066406</v>
      </c>
      <c r="DK49" s="224">
        <v>68.519996643066406</v>
      </c>
      <c r="DL49" s="224">
        <v>68.519996643066406</v>
      </c>
      <c r="DM49" s="224">
        <v>68.519996643066406</v>
      </c>
      <c r="DN49" s="224">
        <v>68.519996643066406</v>
      </c>
      <c r="DO49" s="224">
        <v>68.519996643066406</v>
      </c>
      <c r="DP49" s="224">
        <v>68.519996643066406</v>
      </c>
      <c r="DQ49" s="224">
        <v>68.519996643066406</v>
      </c>
      <c r="DR49" s="224">
        <v>68.519996643066406</v>
      </c>
      <c r="DS49" s="224">
        <v>68.519996643066406</v>
      </c>
      <c r="DT49" s="224">
        <v>68.519996643066406</v>
      </c>
      <c r="DU49" s="224">
        <v>68.519996643066406</v>
      </c>
      <c r="DV49" s="224">
        <v>68.519996643066406</v>
      </c>
      <c r="DW49" s="224">
        <v>68.519996643066406</v>
      </c>
      <c r="DX49" s="224">
        <v>68.519996643066406</v>
      </c>
      <c r="DY49" s="224">
        <v>68.519996643066406</v>
      </c>
      <c r="DZ49" s="224">
        <v>68.519996643066406</v>
      </c>
      <c r="EA49" s="224">
        <v>65.739997863769531</v>
      </c>
      <c r="EB49" s="224">
        <v>65.739997863769531</v>
      </c>
      <c r="EC49" s="224">
        <v>65.739997863769531</v>
      </c>
      <c r="ED49" s="224">
        <v>65.739997863769531</v>
      </c>
      <c r="EE49" s="224">
        <v>65.739997863769531</v>
      </c>
      <c r="EF49" s="224">
        <v>65.739997863769531</v>
      </c>
      <c r="EG49" s="224">
        <v>65.739997863769531</v>
      </c>
      <c r="EH49" s="224">
        <v>65.739997863769531</v>
      </c>
      <c r="EI49" s="224">
        <v>65.739997863769531</v>
      </c>
      <c r="EJ49" s="224">
        <v>65.739997863769531</v>
      </c>
      <c r="EK49" s="224">
        <v>65.739997863769531</v>
      </c>
      <c r="EL49" s="224">
        <v>65.739997863769531</v>
      </c>
      <c r="EM49" s="224">
        <v>65.739997863769531</v>
      </c>
      <c r="EN49" s="224">
        <v>65.739997863769531</v>
      </c>
      <c r="EO49" s="224">
        <v>65.739997863769531</v>
      </c>
      <c r="EP49" s="224">
        <v>65.739997863769531</v>
      </c>
      <c r="EQ49" s="224">
        <v>65.739997863769531</v>
      </c>
      <c r="ER49" s="224">
        <v>62.959999084472656</v>
      </c>
      <c r="ES49" s="224">
        <v>62.959999084472656</v>
      </c>
      <c r="ET49" s="224">
        <v>62.959999084472656</v>
      </c>
      <c r="EU49" s="224">
        <v>62.959999084472656</v>
      </c>
      <c r="EV49" s="224">
        <v>62.959999084472656</v>
      </c>
      <c r="EW49" s="224">
        <v>62.959999084472656</v>
      </c>
      <c r="EX49" s="224">
        <v>62.959999084472656</v>
      </c>
      <c r="EY49" s="224">
        <v>62.959999084472656</v>
      </c>
      <c r="EZ49" s="224">
        <v>62.959999084472656</v>
      </c>
      <c r="FA49" s="224">
        <v>62.959999084472656</v>
      </c>
      <c r="FB49" s="224">
        <v>62.959999084472656</v>
      </c>
      <c r="FC49" s="224">
        <v>62.959999084472656</v>
      </c>
      <c r="FD49" s="224">
        <v>62.959999084472656</v>
      </c>
      <c r="FE49" s="224">
        <v>62.959999084472656</v>
      </c>
      <c r="FF49" s="224">
        <v>62.959999084472656</v>
      </c>
      <c r="FG49" s="224">
        <v>62.959999084472656</v>
      </c>
      <c r="FH49" s="224">
        <v>62.959999084472656</v>
      </c>
      <c r="FI49" s="224">
        <v>62.959999084472656</v>
      </c>
      <c r="FJ49" s="224">
        <v>62.959999084472656</v>
      </c>
      <c r="FK49" s="224">
        <v>62.959999084472656</v>
      </c>
      <c r="FL49" s="224">
        <v>62.959999084472656</v>
      </c>
      <c r="FM49" s="224">
        <v>62.959999084472656</v>
      </c>
      <c r="FN49" s="224">
        <v>62.959999084472656</v>
      </c>
      <c r="FO49" s="224">
        <v>62.959999084472656</v>
      </c>
      <c r="FP49" s="224">
        <v>62.959999084472656</v>
      </c>
      <c r="FQ49" s="224">
        <v>62.959999084472656</v>
      </c>
      <c r="FR49" s="224">
        <v>62.959999084472656</v>
      </c>
      <c r="FS49" s="224">
        <v>62.959999084472656</v>
      </c>
      <c r="FT49" s="224">
        <v>62.959999084472656</v>
      </c>
      <c r="FU49" s="224">
        <v>62.959999084472656</v>
      </c>
      <c r="FV49" s="224">
        <v>62.959999084472656</v>
      </c>
      <c r="FW49" s="224">
        <v>62.959999084472656</v>
      </c>
      <c r="FX49" s="224">
        <v>62.959999084472656</v>
      </c>
      <c r="FY49" s="224">
        <v>62.959999084472656</v>
      </c>
      <c r="FZ49" s="224">
        <v>62.959999084472656</v>
      </c>
      <c r="GA49" s="224">
        <v>62.959999084472656</v>
      </c>
      <c r="GB49" s="224">
        <v>62.959999084472656</v>
      </c>
      <c r="GC49" s="224">
        <v>62.959999084472656</v>
      </c>
      <c r="GD49" s="224">
        <v>62.959999084472656</v>
      </c>
      <c r="GE49" s="224">
        <v>62.959999084472656</v>
      </c>
      <c r="GF49" s="224">
        <v>62.959999084472656</v>
      </c>
      <c r="GG49" s="224">
        <v>62.959999084472656</v>
      </c>
      <c r="GH49" s="224">
        <v>62.959999084472656</v>
      </c>
      <c r="GI49" s="224">
        <v>62.959999084472656</v>
      </c>
      <c r="GJ49" s="224">
        <v>60.189998626708984</v>
      </c>
      <c r="GK49" s="224">
        <v>60.189998626708984</v>
      </c>
      <c r="GL49" s="224">
        <v>60.189998626708984</v>
      </c>
      <c r="GM49" s="224">
        <v>60.189998626708984</v>
      </c>
      <c r="GN49" s="224">
        <v>60.189998626708984</v>
      </c>
      <c r="GO49" s="224">
        <v>60.189998626708984</v>
      </c>
      <c r="GP49" s="224">
        <v>60.189998626708984</v>
      </c>
      <c r="GQ49" s="224">
        <v>60.189998626708984</v>
      </c>
      <c r="GR49" s="224">
        <v>60.189998626708984</v>
      </c>
      <c r="GS49" s="224">
        <v>60.189998626708984</v>
      </c>
      <c r="GT49" s="224">
        <v>60.189998626708984</v>
      </c>
      <c r="GU49" s="224">
        <v>60.189998626708984</v>
      </c>
      <c r="GV49" s="224">
        <v>60.189998626708984</v>
      </c>
      <c r="GW49" s="224">
        <v>60.189998626708984</v>
      </c>
      <c r="GX49" s="224">
        <v>60.189998626708984</v>
      </c>
      <c r="GY49" s="224">
        <v>60.189998626708984</v>
      </c>
      <c r="GZ49" s="224">
        <v>60.189998626708984</v>
      </c>
      <c r="HA49" s="224">
        <v>60.189998626708984</v>
      </c>
      <c r="HB49" s="224">
        <v>60.189998626708984</v>
      </c>
      <c r="HC49" s="224">
        <v>60.189998626708984</v>
      </c>
      <c r="HD49" s="224">
        <v>60.189998626708984</v>
      </c>
      <c r="HE49" s="224">
        <v>60.189998626708984</v>
      </c>
      <c r="HF49" s="9">
        <f t="shared" si="36"/>
        <v>60.189998626708984</v>
      </c>
      <c r="HG49" s="9">
        <f t="shared" si="37"/>
        <v>60.189998626708984</v>
      </c>
      <c r="HH49" s="9">
        <f t="shared" si="38"/>
        <v>56.479999542236328</v>
      </c>
      <c r="HI49" s="9">
        <f t="shared" si="39"/>
        <v>56.479999542236328</v>
      </c>
      <c r="HJ49" s="9">
        <f t="shared" si="40"/>
        <v>56.479999542236328</v>
      </c>
      <c r="HK49" s="9">
        <f t="shared" si="41"/>
        <v>56.479999542236328</v>
      </c>
      <c r="HL49" s="9">
        <f t="shared" si="42"/>
        <v>56.479999542236328</v>
      </c>
      <c r="HM49" s="9">
        <f t="shared" si="43"/>
        <v>56.479999542236328</v>
      </c>
      <c r="HN49" s="9">
        <f t="shared" si="44"/>
        <v>56.479999542236328</v>
      </c>
      <c r="HO49" s="9">
        <f t="shared" si="45"/>
        <v>56.479999542236328</v>
      </c>
      <c r="HP49" s="9">
        <f t="shared" si="46"/>
        <v>56.479999542236328</v>
      </c>
      <c r="HQ49" s="180"/>
      <c r="HR49" s="226">
        <v>60.189998626708984</v>
      </c>
      <c r="HS49" s="226">
        <v>60.189998626708984</v>
      </c>
      <c r="HT49" s="226">
        <v>60.189998626708984</v>
      </c>
      <c r="HU49" s="226">
        <v>56.479999542236328</v>
      </c>
      <c r="HV49" s="226">
        <v>56.479999542236328</v>
      </c>
      <c r="HW49" s="226">
        <v>56.479999542236328</v>
      </c>
      <c r="HX49" s="226"/>
      <c r="HY49" s="226"/>
      <c r="HZ49" s="226"/>
      <c r="IA49" s="226"/>
      <c r="IB49" s="226"/>
      <c r="IC49" s="226"/>
      <c r="ID49" s="9"/>
      <c r="IE49" s="9"/>
      <c r="IF49" s="9"/>
      <c r="IG49" s="9"/>
      <c r="IH49" s="9"/>
      <c r="II49" s="9">
        <f t="shared" si="19"/>
        <v>38.22447305604031</v>
      </c>
      <c r="IJ49" s="9">
        <f t="shared" si="20"/>
        <v>62.959999084472656</v>
      </c>
      <c r="IK49" s="9">
        <f t="shared" si="21"/>
        <v>60.815482601042717</v>
      </c>
      <c r="IL49" s="9">
        <f t="shared" si="22"/>
        <v>56.479999542236328</v>
      </c>
      <c r="IM49" s="9">
        <f t="shared" si="23"/>
        <v>45.183999633789064</v>
      </c>
      <c r="IN49" s="9">
        <f t="shared" si="24"/>
        <v>31.628799743652344</v>
      </c>
      <c r="IO49" s="9">
        <f t="shared" si="25"/>
        <v>22.14015982055664</v>
      </c>
      <c r="IP49" s="9">
        <f t="shared" si="26"/>
        <v>15.498111874389647</v>
      </c>
      <c r="IQ49" s="9"/>
      <c r="IR49" s="9">
        <f t="shared" si="35"/>
        <v>40.485743131695081</v>
      </c>
      <c r="IS49" s="9">
        <f t="shared" si="27"/>
        <v>-32.736687194500256</v>
      </c>
      <c r="IT49" s="9"/>
      <c r="IU49" s="9"/>
      <c r="IV49" s="9"/>
      <c r="IW49" s="9"/>
      <c r="IX49" s="9"/>
      <c r="IY49" s="9"/>
      <c r="IZ49" s="9"/>
      <c r="JA49" s="9"/>
      <c r="JB49" s="9"/>
      <c r="JC49" s="9"/>
      <c r="JD49" s="9"/>
      <c r="JE49" s="9"/>
      <c r="JF49" s="9"/>
      <c r="JG49" s="9"/>
      <c r="JH49" s="9"/>
      <c r="JI49" s="9"/>
      <c r="JJ49" s="9"/>
      <c r="JK49" s="9"/>
      <c r="JL49" s="9"/>
      <c r="JM49" s="9"/>
      <c r="JN49" s="9"/>
      <c r="JO49" s="9"/>
      <c r="JP49" s="9"/>
      <c r="JQ49" s="9"/>
      <c r="JR49" s="9"/>
      <c r="JS49" s="9"/>
      <c r="JT49" s="9"/>
      <c r="JU49" s="9"/>
      <c r="JV49" s="9"/>
      <c r="JW49" s="9">
        <f t="shared" si="48"/>
        <v>59.26249885559082</v>
      </c>
      <c r="JX49" s="9">
        <f t="shared" si="49"/>
        <v>67.220001220703125</v>
      </c>
      <c r="JY49" s="19">
        <f t="shared" si="50"/>
        <v>169</v>
      </c>
      <c r="JZ49" s="19">
        <f t="shared" si="51"/>
        <v>51</v>
      </c>
      <c r="KA49" s="19">
        <f t="shared" si="28"/>
        <v>1</v>
      </c>
      <c r="KB49" s="19">
        <f t="shared" si="32"/>
        <v>51</v>
      </c>
      <c r="KD49" s="9">
        <f t="shared" si="52"/>
        <v>70.246665445963544</v>
      </c>
      <c r="KE49" s="9">
        <f t="shared" si="53"/>
        <v>62.577622404192937</v>
      </c>
      <c r="KG49" s="9">
        <f t="shared" si="29"/>
        <v>-7.6690430417706068</v>
      </c>
      <c r="KH49" s="19">
        <f t="shared" si="30"/>
        <v>0.89082694540611418</v>
      </c>
      <c r="KI49" s="19">
        <f t="shared" si="31"/>
        <v>0.89082694540611418</v>
      </c>
    </row>
    <row r="50" spans="1:295">
      <c r="A50" s="222" t="s">
        <v>185</v>
      </c>
      <c r="B50" s="222" t="s">
        <v>186</v>
      </c>
      <c r="C50" s="224">
        <v>0</v>
      </c>
      <c r="D50" s="224">
        <v>0</v>
      </c>
      <c r="E50" s="224">
        <v>0</v>
      </c>
      <c r="F50" s="224">
        <v>0</v>
      </c>
      <c r="G50" s="224">
        <v>0</v>
      </c>
      <c r="H50" s="224">
        <v>0</v>
      </c>
      <c r="I50" s="224">
        <v>0</v>
      </c>
      <c r="J50" s="224">
        <v>0</v>
      </c>
      <c r="K50" s="224">
        <v>0</v>
      </c>
      <c r="L50" s="224">
        <v>0</v>
      </c>
      <c r="M50" s="224">
        <v>0</v>
      </c>
      <c r="N50" s="224">
        <v>0</v>
      </c>
      <c r="O50" s="224">
        <v>0</v>
      </c>
      <c r="P50" s="224">
        <v>0</v>
      </c>
      <c r="Q50" s="224">
        <v>0</v>
      </c>
      <c r="R50" s="224">
        <v>0</v>
      </c>
      <c r="S50" s="224">
        <v>0</v>
      </c>
      <c r="T50" s="224">
        <v>0</v>
      </c>
      <c r="U50" s="224">
        <v>0</v>
      </c>
      <c r="V50" s="224">
        <v>0</v>
      </c>
      <c r="W50" s="224">
        <v>0</v>
      </c>
      <c r="X50" s="224">
        <v>0</v>
      </c>
      <c r="Y50" s="224">
        <v>0</v>
      </c>
      <c r="Z50" s="224">
        <v>0</v>
      </c>
      <c r="AA50" s="224">
        <v>0</v>
      </c>
      <c r="AB50" s="224">
        <v>0</v>
      </c>
      <c r="AC50" s="224">
        <v>0</v>
      </c>
      <c r="AD50" s="224">
        <v>0</v>
      </c>
      <c r="AE50" s="224">
        <v>0</v>
      </c>
      <c r="AF50" s="224">
        <v>0</v>
      </c>
      <c r="AG50" s="224">
        <v>0</v>
      </c>
      <c r="AH50" s="224">
        <v>0</v>
      </c>
      <c r="AI50" s="224">
        <v>0</v>
      </c>
      <c r="AJ50" s="224">
        <v>0</v>
      </c>
      <c r="AK50" s="224">
        <v>0</v>
      </c>
      <c r="AL50" s="224">
        <v>0</v>
      </c>
      <c r="AM50" s="224">
        <v>0</v>
      </c>
      <c r="AN50" s="224">
        <v>0</v>
      </c>
      <c r="AO50" s="224">
        <v>0</v>
      </c>
      <c r="AP50" s="224">
        <v>0</v>
      </c>
      <c r="AQ50" s="224">
        <v>0</v>
      </c>
      <c r="AR50" s="224">
        <v>0</v>
      </c>
      <c r="AS50" s="224">
        <v>0</v>
      </c>
      <c r="AT50" s="224">
        <v>0</v>
      </c>
      <c r="AU50" s="224">
        <v>0</v>
      </c>
      <c r="AV50" s="224">
        <v>0</v>
      </c>
      <c r="AW50" s="224">
        <v>0</v>
      </c>
      <c r="AX50" s="224">
        <v>0</v>
      </c>
      <c r="AY50" s="224">
        <v>0</v>
      </c>
      <c r="AZ50" s="224">
        <v>0</v>
      </c>
      <c r="BA50" s="224">
        <v>0</v>
      </c>
      <c r="BB50" s="224">
        <v>0</v>
      </c>
      <c r="BC50" s="224">
        <v>0</v>
      </c>
      <c r="BD50" s="224">
        <v>0</v>
      </c>
      <c r="BE50" s="224">
        <v>0</v>
      </c>
      <c r="BF50" s="224">
        <v>0</v>
      </c>
      <c r="BG50" s="224">
        <v>0</v>
      </c>
      <c r="BH50" s="224">
        <v>0</v>
      </c>
      <c r="BI50" s="224">
        <v>0</v>
      </c>
      <c r="BJ50" s="224">
        <v>0</v>
      </c>
      <c r="BK50" s="224">
        <v>0</v>
      </c>
      <c r="BL50" s="224">
        <v>11.109999656677246</v>
      </c>
      <c r="BM50" s="224">
        <v>11.109999656677246</v>
      </c>
      <c r="BN50" s="224">
        <v>11.109999656677246</v>
      </c>
      <c r="BO50" s="224">
        <v>11.109999656677246</v>
      </c>
      <c r="BP50" s="224">
        <v>11.109999656677246</v>
      </c>
      <c r="BQ50" s="224">
        <v>11.109999656677246</v>
      </c>
      <c r="BR50" s="224">
        <v>11.109999656677246</v>
      </c>
      <c r="BS50" s="224">
        <v>11.109999656677246</v>
      </c>
      <c r="BT50" s="224">
        <v>11.109999656677246</v>
      </c>
      <c r="BU50" s="224">
        <v>11.109999656677246</v>
      </c>
      <c r="BV50" s="224">
        <v>11.109999656677246</v>
      </c>
      <c r="BW50" s="224">
        <v>11.109999656677246</v>
      </c>
      <c r="BX50" s="224">
        <v>11.109999656677246</v>
      </c>
      <c r="BY50" s="224">
        <v>11.109999656677246</v>
      </c>
      <c r="BZ50" s="224">
        <v>23.149999618530273</v>
      </c>
      <c r="CA50" s="224">
        <v>26.850000381469727</v>
      </c>
      <c r="CB50" s="224">
        <v>26.850000381469727</v>
      </c>
      <c r="CC50" s="224">
        <v>70.370002746582031</v>
      </c>
      <c r="CD50" s="224">
        <v>81.480003356933594</v>
      </c>
      <c r="CE50" s="224">
        <v>81.480003356933594</v>
      </c>
      <c r="CF50" s="224">
        <v>81.480003356933594</v>
      </c>
      <c r="CG50" s="224">
        <v>81.480003356933594</v>
      </c>
      <c r="CH50" s="224">
        <v>89.80999755859375</v>
      </c>
      <c r="CI50" s="224">
        <v>89.80999755859375</v>
      </c>
      <c r="CJ50" s="224">
        <v>89.80999755859375</v>
      </c>
      <c r="CK50" s="224">
        <v>89.80999755859375</v>
      </c>
      <c r="CL50" s="224">
        <v>89.80999755859375</v>
      </c>
      <c r="CM50" s="224">
        <v>89.80999755859375</v>
      </c>
      <c r="CN50" s="224">
        <v>89.80999755859375</v>
      </c>
      <c r="CO50" s="224">
        <v>89.80999755859375</v>
      </c>
      <c r="CP50" s="224">
        <v>89.80999755859375</v>
      </c>
      <c r="CQ50" s="224">
        <v>89.80999755859375</v>
      </c>
      <c r="CR50" s="224">
        <v>89.80999755859375</v>
      </c>
      <c r="CS50" s="224">
        <v>89.80999755859375</v>
      </c>
      <c r="CT50" s="224">
        <v>89.80999755859375</v>
      </c>
      <c r="CU50" s="224">
        <v>89.80999755859375</v>
      </c>
      <c r="CV50" s="224">
        <v>89.80999755859375</v>
      </c>
      <c r="CW50" s="224">
        <v>89.80999755859375</v>
      </c>
      <c r="CX50" s="224">
        <v>89.80999755859375</v>
      </c>
      <c r="CY50" s="224">
        <v>89.80999755859375</v>
      </c>
      <c r="CZ50" s="224">
        <v>89.80999755859375</v>
      </c>
      <c r="DA50" s="224">
        <v>89.80999755859375</v>
      </c>
      <c r="DB50" s="224">
        <v>89.80999755859375</v>
      </c>
      <c r="DC50" s="224">
        <v>89.80999755859375</v>
      </c>
      <c r="DD50" s="224">
        <v>89.80999755859375</v>
      </c>
      <c r="DE50" s="224">
        <v>89.80999755859375</v>
      </c>
      <c r="DF50" s="224">
        <v>89.80999755859375</v>
      </c>
      <c r="DG50" s="224">
        <v>93.519996643066406</v>
      </c>
      <c r="DH50" s="224">
        <v>93.519996643066406</v>
      </c>
      <c r="DI50" s="224">
        <v>93.519996643066406</v>
      </c>
      <c r="DJ50" s="224">
        <v>93.519996643066406</v>
      </c>
      <c r="DK50" s="224">
        <v>93.519996643066406</v>
      </c>
      <c r="DL50" s="224">
        <v>93.519996643066406</v>
      </c>
      <c r="DM50" s="224">
        <v>93.519996643066406</v>
      </c>
      <c r="DN50" s="224">
        <v>93.519996643066406</v>
      </c>
      <c r="DO50" s="224">
        <v>93.519996643066406</v>
      </c>
      <c r="DP50" s="224">
        <v>93.519996643066406</v>
      </c>
      <c r="DQ50" s="224">
        <v>97.220001220703125</v>
      </c>
      <c r="DR50" s="224">
        <v>97.220001220703125</v>
      </c>
      <c r="DS50" s="224">
        <v>97.220001220703125</v>
      </c>
      <c r="DT50" s="224">
        <v>97.220001220703125</v>
      </c>
      <c r="DU50" s="224">
        <v>97.220001220703125</v>
      </c>
      <c r="DV50" s="224">
        <v>97.220001220703125</v>
      </c>
      <c r="DW50" s="224">
        <v>97.220001220703125</v>
      </c>
      <c r="DX50" s="224">
        <v>97.220001220703125</v>
      </c>
      <c r="DY50" s="224">
        <v>97.220001220703125</v>
      </c>
      <c r="DZ50" s="224">
        <v>97.220001220703125</v>
      </c>
      <c r="EA50" s="224">
        <v>97.220001220703125</v>
      </c>
      <c r="EB50" s="224">
        <v>97.220001220703125</v>
      </c>
      <c r="EC50" s="224">
        <v>97.220001220703125</v>
      </c>
      <c r="ED50" s="224">
        <v>97.220001220703125</v>
      </c>
      <c r="EE50" s="224">
        <v>97.220001220703125</v>
      </c>
      <c r="EF50" s="224">
        <v>97.220001220703125</v>
      </c>
      <c r="EG50" s="224">
        <v>97.220001220703125</v>
      </c>
      <c r="EH50" s="224">
        <v>97.220001220703125</v>
      </c>
      <c r="EI50" s="224">
        <v>97.220001220703125</v>
      </c>
      <c r="EJ50" s="224">
        <v>97.220001220703125</v>
      </c>
      <c r="EK50" s="224">
        <v>93.519996643066406</v>
      </c>
      <c r="EL50" s="224">
        <v>93.519996643066406</v>
      </c>
      <c r="EM50" s="224">
        <v>84.260002136230469</v>
      </c>
      <c r="EN50" s="224">
        <v>84.260002136230469</v>
      </c>
      <c r="EO50" s="224">
        <v>84.260002136230469</v>
      </c>
      <c r="EP50" s="224">
        <v>84.260002136230469</v>
      </c>
      <c r="EQ50" s="224">
        <v>84.260002136230469</v>
      </c>
      <c r="ER50" s="224">
        <v>84.260002136230469</v>
      </c>
      <c r="ES50" s="224">
        <v>84.260002136230469</v>
      </c>
      <c r="ET50" s="224">
        <v>84.260002136230469</v>
      </c>
      <c r="EU50" s="224">
        <v>84.260002136230469</v>
      </c>
      <c r="EV50" s="224">
        <v>84.260002136230469</v>
      </c>
      <c r="EW50" s="224">
        <v>84.260002136230469</v>
      </c>
      <c r="EX50" s="224">
        <v>84.260002136230469</v>
      </c>
      <c r="EY50" s="224">
        <v>78.699996948242188</v>
      </c>
      <c r="EZ50" s="224">
        <v>78.699996948242188</v>
      </c>
      <c r="FA50" s="224">
        <v>78.699996948242188</v>
      </c>
      <c r="FB50" s="224">
        <v>78.699996948242188</v>
      </c>
      <c r="FC50" s="224">
        <v>78.699996948242188</v>
      </c>
      <c r="FD50" s="224">
        <v>78.699996948242188</v>
      </c>
      <c r="FE50" s="224">
        <v>78.699996948242188</v>
      </c>
      <c r="FF50" s="224">
        <v>78.699996948242188</v>
      </c>
      <c r="FG50" s="224">
        <v>78.699996948242188</v>
      </c>
      <c r="FH50" s="224">
        <v>78.699996948242188</v>
      </c>
      <c r="FI50" s="224">
        <v>78.699996948242188</v>
      </c>
      <c r="FJ50" s="224">
        <v>78.699996948242188</v>
      </c>
      <c r="FK50" s="224">
        <v>78.699996948242188</v>
      </c>
      <c r="FL50" s="224">
        <v>78.699996948242188</v>
      </c>
      <c r="FM50" s="224">
        <v>78.699996948242188</v>
      </c>
      <c r="FN50" s="224">
        <v>78.699996948242188</v>
      </c>
      <c r="FO50" s="224">
        <v>78.699996948242188</v>
      </c>
      <c r="FP50" s="224">
        <v>78.699996948242188</v>
      </c>
      <c r="FQ50" s="224">
        <v>78.699996948242188</v>
      </c>
      <c r="FR50" s="224">
        <v>78.699996948242188</v>
      </c>
      <c r="FS50" s="224">
        <v>78.699996948242188</v>
      </c>
      <c r="FT50" s="224">
        <v>78.699996948242188</v>
      </c>
      <c r="FU50" s="224">
        <v>78.699996948242188</v>
      </c>
      <c r="FV50" s="224">
        <v>78.699996948242188</v>
      </c>
      <c r="FW50" s="224">
        <v>78.699996948242188</v>
      </c>
      <c r="FX50" s="224">
        <v>78.699996948242188</v>
      </c>
      <c r="FY50" s="224">
        <v>78.699996948242188</v>
      </c>
      <c r="FZ50" s="224">
        <v>75</v>
      </c>
      <c r="GA50" s="224">
        <v>75</v>
      </c>
      <c r="GB50" s="224">
        <v>80.55999755859375</v>
      </c>
      <c r="GC50" s="224">
        <v>75</v>
      </c>
      <c r="GD50" s="224">
        <v>75</v>
      </c>
      <c r="GE50" s="224">
        <v>75</v>
      </c>
      <c r="GF50" s="224">
        <v>75</v>
      </c>
      <c r="GG50" s="224">
        <v>75</v>
      </c>
      <c r="GH50" s="224">
        <v>75</v>
      </c>
      <c r="GI50" s="224">
        <v>75</v>
      </c>
      <c r="GJ50" s="224">
        <v>75</v>
      </c>
      <c r="GK50" s="224">
        <v>75</v>
      </c>
      <c r="GL50" s="224">
        <v>75</v>
      </c>
      <c r="GM50" s="224">
        <v>75</v>
      </c>
      <c r="GN50" s="224">
        <v>75</v>
      </c>
      <c r="GO50" s="224">
        <v>75</v>
      </c>
      <c r="GP50" s="224">
        <v>75</v>
      </c>
      <c r="GQ50" s="224">
        <v>75</v>
      </c>
      <c r="GR50" s="224">
        <v>75</v>
      </c>
      <c r="GS50" s="224">
        <v>75</v>
      </c>
      <c r="GT50" s="224">
        <v>75</v>
      </c>
      <c r="GU50" s="224">
        <v>75</v>
      </c>
      <c r="GV50" s="224">
        <v>78.699996948242188</v>
      </c>
      <c r="GW50" s="224">
        <v>78.699996948242188</v>
      </c>
      <c r="GX50" s="224">
        <v>78.699996948242188</v>
      </c>
      <c r="GY50" s="224">
        <v>78.699996948242188</v>
      </c>
      <c r="GZ50" s="224">
        <v>78.699996948242188</v>
      </c>
      <c r="HA50" s="224">
        <v>78.699996948242188</v>
      </c>
      <c r="HB50" s="224">
        <v>78.699996948242188</v>
      </c>
      <c r="HC50" s="224">
        <v>78.699996948242188</v>
      </c>
      <c r="HD50" s="224">
        <v>78.699996948242188</v>
      </c>
      <c r="HE50" s="224">
        <v>78.699996948242188</v>
      </c>
      <c r="HF50" s="9">
        <f t="shared" si="36"/>
        <v>78.699996948242188</v>
      </c>
      <c r="HG50" s="9">
        <f t="shared" si="37"/>
        <v>78.699996948242188</v>
      </c>
      <c r="HH50" s="9">
        <f t="shared" si="38"/>
        <v>78.699996948242188</v>
      </c>
      <c r="HI50" s="9">
        <f t="shared" si="39"/>
        <v>78.699996948242188</v>
      </c>
      <c r="HJ50" s="9">
        <f t="shared" si="40"/>
        <v>78.699996948242188</v>
      </c>
      <c r="HK50" s="9">
        <f t="shared" si="41"/>
        <v>78.699996948242188</v>
      </c>
      <c r="HL50" s="9">
        <f t="shared" si="42"/>
        <v>78.699996948242188</v>
      </c>
      <c r="HM50" s="9">
        <f t="shared" si="43"/>
        <v>78.699996948242188</v>
      </c>
      <c r="HN50" s="9">
        <f t="shared" si="44"/>
        <v>78.699996948242188</v>
      </c>
      <c r="HO50" s="9">
        <f t="shared" si="45"/>
        <v>78.699996948242188</v>
      </c>
      <c r="HP50" s="9">
        <f t="shared" si="46"/>
        <v>78.699996948242188</v>
      </c>
      <c r="HQ50" s="180"/>
      <c r="HR50" s="226">
        <v>78.699996948242188</v>
      </c>
      <c r="HS50" s="226">
        <v>78.699996948242188</v>
      </c>
      <c r="HT50" s="226">
        <v>78.699996948242188</v>
      </c>
      <c r="HU50" s="226">
        <v>78.699996948242188</v>
      </c>
      <c r="HV50" s="226">
        <v>78.699996948242188</v>
      </c>
      <c r="HW50" s="226">
        <v>78.699996948242188</v>
      </c>
      <c r="HX50" s="226">
        <v>78.699996948242188</v>
      </c>
      <c r="HY50" s="226">
        <v>78.699996948242188</v>
      </c>
      <c r="HZ50" s="226">
        <v>78.699996948242188</v>
      </c>
      <c r="IA50" s="226">
        <v>78.699996948242188</v>
      </c>
      <c r="IB50" s="226">
        <v>78.699996948242188</v>
      </c>
      <c r="IC50" s="226">
        <v>78.699996948242188</v>
      </c>
      <c r="ID50" s="9"/>
      <c r="IE50" s="9"/>
      <c r="IF50" s="9"/>
      <c r="IG50" s="9"/>
      <c r="IH50" s="9"/>
      <c r="II50" s="9">
        <f t="shared" si="19"/>
        <v>45.73480237157721</v>
      </c>
      <c r="IJ50" s="9">
        <f t="shared" si="20"/>
        <v>78.515330505371097</v>
      </c>
      <c r="IK50" s="9">
        <f t="shared" si="21"/>
        <v>76.432256883190519</v>
      </c>
      <c r="IL50" s="9">
        <f t="shared" si="22"/>
        <v>78.699996948242188</v>
      </c>
      <c r="IM50" s="9">
        <f t="shared" si="23"/>
        <v>62.959997558593756</v>
      </c>
      <c r="IN50" s="9">
        <f t="shared" si="24"/>
        <v>44.071998291015625</v>
      </c>
      <c r="IO50" s="9">
        <f t="shared" si="25"/>
        <v>30.850398803710934</v>
      </c>
      <c r="IP50" s="9">
        <f t="shared" si="26"/>
        <v>21.595279162597652</v>
      </c>
      <c r="IQ50" s="9"/>
      <c r="IR50" s="9">
        <f t="shared" si="35"/>
        <v>51.81660583421732</v>
      </c>
      <c r="IS50" s="9">
        <f t="shared" si="27"/>
        <v>-41.018966252918496</v>
      </c>
      <c r="IT50" s="9"/>
      <c r="IU50" s="9"/>
      <c r="IV50" s="9"/>
      <c r="IW50" s="9"/>
      <c r="IX50" s="9"/>
      <c r="IY50" s="9"/>
      <c r="IZ50" s="9"/>
      <c r="JA50" s="9"/>
      <c r="JB50" s="9"/>
      <c r="JC50" s="9"/>
      <c r="JD50" s="9"/>
      <c r="JE50" s="9"/>
      <c r="JF50" s="9"/>
      <c r="JG50" s="9"/>
      <c r="JH50" s="9"/>
      <c r="JI50" s="9"/>
      <c r="JJ50" s="9"/>
      <c r="JK50" s="9"/>
      <c r="JL50" s="9"/>
      <c r="JM50" s="9"/>
      <c r="JN50" s="9"/>
      <c r="JO50" s="9"/>
      <c r="JP50" s="9"/>
      <c r="JQ50" s="9"/>
      <c r="JR50" s="9"/>
      <c r="JS50" s="9"/>
      <c r="JT50" s="9"/>
      <c r="JU50" s="9"/>
      <c r="JV50" s="9"/>
      <c r="JW50" s="9">
        <f t="shared" si="48"/>
        <v>78.699996948242188</v>
      </c>
      <c r="JX50" s="9">
        <f t="shared" si="49"/>
        <v>92.220001220703125</v>
      </c>
      <c r="JY50" s="19">
        <f t="shared" si="50"/>
        <v>165</v>
      </c>
      <c r="JZ50" s="19">
        <f t="shared" si="51"/>
        <v>32</v>
      </c>
      <c r="KA50" s="19">
        <f t="shared" si="28"/>
        <v>1</v>
      </c>
      <c r="KB50" s="19">
        <f t="shared" si="32"/>
        <v>32</v>
      </c>
      <c r="KD50" s="9">
        <f t="shared" si="52"/>
        <v>91.787664286295566</v>
      </c>
      <c r="KE50" s="9">
        <f t="shared" si="53"/>
        <v>82.020394957891781</v>
      </c>
      <c r="KG50" s="9">
        <f t="shared" si="29"/>
        <v>-9.7672693284037848</v>
      </c>
      <c r="KH50" s="19">
        <f t="shared" si="30"/>
        <v>0.89358843147006528</v>
      </c>
      <c r="KI50" s="19">
        <f t="shared" si="31"/>
        <v>0.89358843147006528</v>
      </c>
    </row>
    <row r="51" spans="1:295">
      <c r="A51" s="222" t="s">
        <v>67</v>
      </c>
      <c r="B51" s="222" t="s">
        <v>68</v>
      </c>
      <c r="C51" s="224">
        <v>0</v>
      </c>
      <c r="D51" s="224">
        <v>0</v>
      </c>
      <c r="E51" s="224">
        <v>0</v>
      </c>
      <c r="F51" s="224">
        <v>0</v>
      </c>
      <c r="G51" s="224">
        <v>0</v>
      </c>
      <c r="H51" s="224">
        <v>0</v>
      </c>
      <c r="I51" s="224">
        <v>0</v>
      </c>
      <c r="J51" s="224">
        <v>0</v>
      </c>
      <c r="K51" s="224">
        <v>0</v>
      </c>
      <c r="L51" s="224">
        <v>0</v>
      </c>
      <c r="M51" s="224">
        <v>0</v>
      </c>
      <c r="N51" s="224">
        <v>0</v>
      </c>
      <c r="O51" s="224">
        <v>0</v>
      </c>
      <c r="P51" s="224">
        <v>0</v>
      </c>
      <c r="Q51" s="224">
        <v>0</v>
      </c>
      <c r="R51" s="224">
        <v>0</v>
      </c>
      <c r="S51" s="224">
        <v>0</v>
      </c>
      <c r="T51" s="224">
        <v>0</v>
      </c>
      <c r="U51" s="224">
        <v>0</v>
      </c>
      <c r="V51" s="224">
        <v>0</v>
      </c>
      <c r="W51" s="224">
        <v>0</v>
      </c>
      <c r="X51" s="224">
        <v>0</v>
      </c>
      <c r="Y51" s="224">
        <v>0</v>
      </c>
      <c r="Z51" s="224">
        <v>0</v>
      </c>
      <c r="AA51" s="224">
        <v>0</v>
      </c>
      <c r="AB51" s="224">
        <v>0</v>
      </c>
      <c r="AC51" s="224">
        <v>0</v>
      </c>
      <c r="AD51" s="224">
        <v>0</v>
      </c>
      <c r="AE51" s="224">
        <v>0</v>
      </c>
      <c r="AF51" s="224">
        <v>0</v>
      </c>
      <c r="AG51" s="224">
        <v>0</v>
      </c>
      <c r="AH51" s="224">
        <v>0</v>
      </c>
      <c r="AI51" s="224">
        <v>0</v>
      </c>
      <c r="AJ51" s="224">
        <v>0</v>
      </c>
      <c r="AK51" s="224">
        <v>0</v>
      </c>
      <c r="AL51" s="224">
        <v>0</v>
      </c>
      <c r="AM51" s="224">
        <v>0</v>
      </c>
      <c r="AN51" s="224">
        <v>0</v>
      </c>
      <c r="AO51" s="224">
        <v>0</v>
      </c>
      <c r="AP51" s="224">
        <v>0</v>
      </c>
      <c r="AQ51" s="224">
        <v>0</v>
      </c>
      <c r="AR51" s="224">
        <v>0</v>
      </c>
      <c r="AS51" s="224">
        <v>0</v>
      </c>
      <c r="AT51" s="224">
        <v>0</v>
      </c>
      <c r="AU51" s="224">
        <v>0</v>
      </c>
      <c r="AV51" s="224">
        <v>0</v>
      </c>
      <c r="AW51" s="224">
        <v>0</v>
      </c>
      <c r="AX51" s="224">
        <v>0</v>
      </c>
      <c r="AY51" s="224">
        <v>0</v>
      </c>
      <c r="AZ51" s="224">
        <v>0</v>
      </c>
      <c r="BA51" s="224">
        <v>0</v>
      </c>
      <c r="BB51" s="224">
        <v>0</v>
      </c>
      <c r="BC51" s="224">
        <v>0</v>
      </c>
      <c r="BD51" s="224">
        <v>0</v>
      </c>
      <c r="BE51" s="224">
        <v>0</v>
      </c>
      <c r="BF51" s="224">
        <v>0</v>
      </c>
      <c r="BG51" s="224">
        <v>0</v>
      </c>
      <c r="BH51" s="224">
        <v>0</v>
      </c>
      <c r="BI51" s="224">
        <v>0</v>
      </c>
      <c r="BJ51" s="224">
        <v>0</v>
      </c>
      <c r="BK51" s="224">
        <v>0</v>
      </c>
      <c r="BL51" s="224">
        <v>0</v>
      </c>
      <c r="BM51" s="224">
        <v>0</v>
      </c>
      <c r="BN51" s="224">
        <v>0</v>
      </c>
      <c r="BO51" s="224">
        <v>5.559999942779541</v>
      </c>
      <c r="BP51" s="224">
        <v>5.559999942779541</v>
      </c>
      <c r="BQ51" s="224">
        <v>5.559999942779541</v>
      </c>
      <c r="BR51" s="224">
        <v>5.559999942779541</v>
      </c>
      <c r="BS51" s="224">
        <v>5.559999942779541</v>
      </c>
      <c r="BT51" s="224">
        <v>16.670000076293945</v>
      </c>
      <c r="BU51" s="224">
        <v>16.670000076293945</v>
      </c>
      <c r="BV51" s="224">
        <v>30.559999465942383</v>
      </c>
      <c r="BW51" s="224">
        <v>30.559999465942383</v>
      </c>
      <c r="BX51" s="224">
        <v>36.110000610351563</v>
      </c>
      <c r="BY51" s="224">
        <v>36.110000610351563</v>
      </c>
      <c r="BZ51" s="224">
        <v>36.110000610351563</v>
      </c>
      <c r="CA51" s="224">
        <v>38.889999389648438</v>
      </c>
      <c r="CB51" s="224">
        <v>38.889999389648438</v>
      </c>
      <c r="CC51" s="224">
        <v>38.889999389648438</v>
      </c>
      <c r="CD51" s="224">
        <v>38.889999389648438</v>
      </c>
      <c r="CE51" s="224">
        <v>38.889999389648438</v>
      </c>
      <c r="CF51" s="224">
        <v>38.889999389648438</v>
      </c>
      <c r="CG51" s="224">
        <v>75</v>
      </c>
      <c r="CH51" s="224">
        <v>75</v>
      </c>
      <c r="CI51" s="224">
        <v>75</v>
      </c>
      <c r="CJ51" s="224">
        <v>75</v>
      </c>
      <c r="CK51" s="224">
        <v>75</v>
      </c>
      <c r="CL51" s="224">
        <v>75</v>
      </c>
      <c r="CM51" s="224">
        <v>75</v>
      </c>
      <c r="CN51" s="224">
        <v>86.569999694824219</v>
      </c>
      <c r="CO51" s="224">
        <v>86.569999694824219</v>
      </c>
      <c r="CP51" s="224">
        <v>86.569999694824219</v>
      </c>
      <c r="CQ51" s="224">
        <v>86.569999694824219</v>
      </c>
      <c r="CR51" s="224">
        <v>86.569999694824219</v>
      </c>
      <c r="CS51" s="224">
        <v>86.569999694824219</v>
      </c>
      <c r="CT51" s="224">
        <v>86.569999694824219</v>
      </c>
      <c r="CU51" s="224">
        <v>86.569999694824219</v>
      </c>
      <c r="CV51" s="224">
        <v>86.569999694824219</v>
      </c>
      <c r="CW51" s="224">
        <v>86.569999694824219</v>
      </c>
      <c r="CX51" s="224">
        <v>86.569999694824219</v>
      </c>
      <c r="CY51" s="224">
        <v>86.569999694824219</v>
      </c>
      <c r="CZ51" s="224">
        <v>86.569999694824219</v>
      </c>
      <c r="DA51" s="224">
        <v>86.569999694824219</v>
      </c>
      <c r="DB51" s="224">
        <v>86.569999694824219</v>
      </c>
      <c r="DC51" s="224">
        <v>92.129997253417969</v>
      </c>
      <c r="DD51" s="224">
        <v>92.129997253417969</v>
      </c>
      <c r="DE51" s="224">
        <v>92.129997253417969</v>
      </c>
      <c r="DF51" s="224">
        <v>92.129997253417969</v>
      </c>
      <c r="DG51" s="224">
        <v>92.129997253417969</v>
      </c>
      <c r="DH51" s="224">
        <v>92.129997253417969</v>
      </c>
      <c r="DI51" s="224">
        <v>92.129997253417969</v>
      </c>
      <c r="DJ51" s="224">
        <v>92.129997253417969</v>
      </c>
      <c r="DK51" s="224">
        <v>92.129997253417969</v>
      </c>
      <c r="DL51" s="224">
        <v>92.129997253417969</v>
      </c>
      <c r="DM51" s="224">
        <v>76.849998474121094</v>
      </c>
      <c r="DN51" s="224">
        <v>76.849998474121094</v>
      </c>
      <c r="DO51" s="224">
        <v>76.849998474121094</v>
      </c>
      <c r="DP51" s="224">
        <v>76.849998474121094</v>
      </c>
      <c r="DQ51" s="224">
        <v>76.849998474121094</v>
      </c>
      <c r="DR51" s="224">
        <v>76.849998474121094</v>
      </c>
      <c r="DS51" s="224">
        <v>76.849998474121094</v>
      </c>
      <c r="DT51" s="224">
        <v>76.849998474121094</v>
      </c>
      <c r="DU51" s="224">
        <v>76.849998474121094</v>
      </c>
      <c r="DV51" s="224">
        <v>76.849998474121094</v>
      </c>
      <c r="DW51" s="224">
        <v>76.849998474121094</v>
      </c>
      <c r="DX51" s="224">
        <v>76.849998474121094</v>
      </c>
      <c r="DY51" s="224">
        <v>76.849998474121094</v>
      </c>
      <c r="DZ51" s="224">
        <v>76.849998474121094</v>
      </c>
      <c r="EA51" s="224">
        <v>76.849998474121094</v>
      </c>
      <c r="EB51" s="224">
        <v>76.849998474121094</v>
      </c>
      <c r="EC51" s="224">
        <v>76.849998474121094</v>
      </c>
      <c r="ED51" s="224">
        <v>76.849998474121094</v>
      </c>
      <c r="EE51" s="224">
        <v>87.959999084472656</v>
      </c>
      <c r="EF51" s="224">
        <v>87.959999084472656</v>
      </c>
      <c r="EG51" s="224">
        <v>76.849998474121094</v>
      </c>
      <c r="EH51" s="224">
        <v>76.849998474121094</v>
      </c>
      <c r="EI51" s="224">
        <v>76.849998474121094</v>
      </c>
      <c r="EJ51" s="224">
        <v>76.849998474121094</v>
      </c>
      <c r="EK51" s="224">
        <v>76.849998474121094</v>
      </c>
      <c r="EL51" s="224">
        <v>76.849998474121094</v>
      </c>
      <c r="EM51" s="224">
        <v>76.849998474121094</v>
      </c>
      <c r="EN51" s="224">
        <v>76.849998474121094</v>
      </c>
      <c r="EO51" s="224">
        <v>76.849998474121094</v>
      </c>
      <c r="EP51" s="224">
        <v>76.849998474121094</v>
      </c>
      <c r="EQ51" s="224">
        <v>76.849998474121094</v>
      </c>
      <c r="ER51" s="224">
        <v>76.849998474121094</v>
      </c>
      <c r="ES51" s="224">
        <v>76.849998474121094</v>
      </c>
      <c r="ET51" s="224">
        <v>76.849998474121094</v>
      </c>
      <c r="EU51" s="224">
        <v>76.849998474121094</v>
      </c>
      <c r="EV51" s="224">
        <v>76.849998474121094</v>
      </c>
      <c r="EW51" s="224">
        <v>76.849998474121094</v>
      </c>
      <c r="EX51" s="224">
        <v>76.849998474121094</v>
      </c>
      <c r="EY51" s="224">
        <v>76.849998474121094</v>
      </c>
      <c r="EZ51" s="224">
        <v>76.849998474121094</v>
      </c>
      <c r="FA51" s="224">
        <v>76.849998474121094</v>
      </c>
      <c r="FB51" s="224">
        <v>76.849998474121094</v>
      </c>
      <c r="FC51" s="224">
        <v>76.849998474121094</v>
      </c>
      <c r="FD51" s="224">
        <v>76.849998474121094</v>
      </c>
      <c r="FE51" s="224">
        <v>76.849998474121094</v>
      </c>
      <c r="FF51" s="224">
        <v>76.849998474121094</v>
      </c>
      <c r="FG51" s="224">
        <v>76.849998474121094</v>
      </c>
      <c r="FH51" s="224">
        <v>76.849998474121094</v>
      </c>
      <c r="FI51" s="224">
        <v>76.849998474121094</v>
      </c>
      <c r="FJ51" s="224">
        <v>76.849998474121094</v>
      </c>
      <c r="FK51" s="224">
        <v>76.849998474121094</v>
      </c>
      <c r="FL51" s="224">
        <v>65.739997863769531</v>
      </c>
      <c r="FM51" s="224">
        <v>65.739997863769531</v>
      </c>
      <c r="FN51" s="224">
        <v>65.739997863769531</v>
      </c>
      <c r="FO51" s="224">
        <v>65.739997863769531</v>
      </c>
      <c r="FP51" s="224">
        <v>65.739997863769531</v>
      </c>
      <c r="FQ51" s="224">
        <v>65.739997863769531</v>
      </c>
      <c r="FR51" s="224">
        <v>65.739997863769531</v>
      </c>
      <c r="FS51" s="224">
        <v>65.739997863769531</v>
      </c>
      <c r="FT51" s="224">
        <v>65.739997863769531</v>
      </c>
      <c r="FU51" s="224">
        <v>65.739997863769531</v>
      </c>
      <c r="FV51" s="224">
        <v>65.739997863769531</v>
      </c>
      <c r="FW51" s="224">
        <v>65.739997863769531</v>
      </c>
      <c r="FX51" s="224">
        <v>65.739997863769531</v>
      </c>
      <c r="FY51" s="224">
        <v>65.739997863769531</v>
      </c>
      <c r="FZ51" s="224">
        <v>65.739997863769531</v>
      </c>
      <c r="GA51" s="224">
        <v>65.739997863769531</v>
      </c>
      <c r="GB51" s="224">
        <v>65.739997863769531</v>
      </c>
      <c r="GC51" s="224">
        <v>65.739997863769531</v>
      </c>
      <c r="GD51" s="224">
        <v>65.739997863769531</v>
      </c>
      <c r="GE51" s="224">
        <v>65.739997863769531</v>
      </c>
      <c r="GF51" s="224">
        <v>65.739997863769531</v>
      </c>
      <c r="GG51" s="224">
        <v>65.739997863769531</v>
      </c>
      <c r="GH51" s="224">
        <v>65.739997863769531</v>
      </c>
      <c r="GI51" s="224">
        <v>65.739997863769531</v>
      </c>
      <c r="GJ51" s="224">
        <v>65.739997863769531</v>
      </c>
      <c r="GK51" s="224">
        <v>65.739997863769531</v>
      </c>
      <c r="GL51" s="224">
        <v>74.069999694824219</v>
      </c>
      <c r="GM51" s="224">
        <v>74.069999694824219</v>
      </c>
      <c r="GN51" s="224">
        <v>74.069999694824219</v>
      </c>
      <c r="GO51" s="224">
        <v>74.069999694824219</v>
      </c>
      <c r="GP51" s="224">
        <v>74.069999694824219</v>
      </c>
      <c r="GQ51" s="224">
        <v>74.069999694824219</v>
      </c>
      <c r="GR51" s="224">
        <v>74.069999694824219</v>
      </c>
      <c r="GS51" s="224">
        <v>74.069999694824219</v>
      </c>
      <c r="GT51" s="224">
        <v>74.069999694824219</v>
      </c>
      <c r="GU51" s="224">
        <v>74.069999694824219</v>
      </c>
      <c r="GV51" s="224">
        <v>74.069999694824219</v>
      </c>
      <c r="GW51" s="224">
        <v>74.069999694824219</v>
      </c>
      <c r="GX51" s="224">
        <v>74.069999694824219</v>
      </c>
      <c r="GY51" s="224">
        <v>74.069999694824219</v>
      </c>
      <c r="GZ51" s="224">
        <v>74.069999694824219</v>
      </c>
      <c r="HA51" s="224">
        <v>74.069999694824219</v>
      </c>
      <c r="HB51" s="224">
        <v>74.069999694824219</v>
      </c>
      <c r="HC51" s="224">
        <v>79.629997253417969</v>
      </c>
      <c r="HD51" s="224">
        <v>79.629997253417969</v>
      </c>
      <c r="HE51" s="224">
        <v>79.629997253417969</v>
      </c>
      <c r="HF51" s="9">
        <f t="shared" si="36"/>
        <v>79.629997253417969</v>
      </c>
      <c r="HG51" s="9">
        <f t="shared" si="37"/>
        <v>79.629997253417969</v>
      </c>
      <c r="HH51" s="9">
        <f t="shared" si="38"/>
        <v>79.629997253417969</v>
      </c>
      <c r="HI51" s="9">
        <f t="shared" si="39"/>
        <v>79.629997253417969</v>
      </c>
      <c r="HJ51" s="9">
        <f t="shared" si="40"/>
        <v>79.629997253417969</v>
      </c>
      <c r="HK51" s="9">
        <f t="shared" si="41"/>
        <v>79.629997253417969</v>
      </c>
      <c r="HL51" s="9">
        <f t="shared" si="42"/>
        <v>79.629997253417969</v>
      </c>
      <c r="HM51" s="9">
        <f t="shared" si="43"/>
        <v>79.629997253417969</v>
      </c>
      <c r="HN51" s="9">
        <f t="shared" si="44"/>
        <v>79.629997253417969</v>
      </c>
      <c r="HO51" s="9">
        <f t="shared" si="45"/>
        <v>79.629997253417969</v>
      </c>
      <c r="HP51" s="9">
        <f t="shared" si="46"/>
        <v>79.629997253417969</v>
      </c>
      <c r="HQ51" s="180"/>
      <c r="HR51" s="226">
        <v>79.629997253417969</v>
      </c>
      <c r="HS51" s="226">
        <v>79.629997253417969</v>
      </c>
      <c r="HT51" s="226">
        <v>79.629997253417969</v>
      </c>
      <c r="HU51" s="226">
        <v>79.629997253417969</v>
      </c>
      <c r="HV51" s="226">
        <v>79.629997253417969</v>
      </c>
      <c r="HW51" s="226">
        <v>79.629997253417969</v>
      </c>
      <c r="HX51" s="226">
        <v>79.629997253417969</v>
      </c>
      <c r="HY51" s="226">
        <v>79.629997253417969</v>
      </c>
      <c r="HZ51" s="226">
        <v>79.629997253417969</v>
      </c>
      <c r="IA51" s="226">
        <v>79.629997253417969</v>
      </c>
      <c r="IB51" s="226"/>
      <c r="IC51" s="226"/>
      <c r="ID51" s="9"/>
      <c r="IE51" s="9"/>
      <c r="IF51" s="9"/>
      <c r="IG51" s="9"/>
      <c r="IH51" s="9"/>
      <c r="II51" s="9">
        <f t="shared" si="19"/>
        <v>40.469078343165549</v>
      </c>
      <c r="IJ51" s="9">
        <f t="shared" si="20"/>
        <v>70.554331461588546</v>
      </c>
      <c r="IK51" s="9">
        <f t="shared" si="21"/>
        <v>72.548385866226695</v>
      </c>
      <c r="IL51" s="9">
        <f t="shared" si="22"/>
        <v>79.629997253417969</v>
      </c>
      <c r="IM51" s="9">
        <f t="shared" si="23"/>
        <v>63.703997802734378</v>
      </c>
      <c r="IN51" s="9">
        <f t="shared" si="24"/>
        <v>44.592798461914064</v>
      </c>
      <c r="IO51" s="9">
        <f t="shared" si="25"/>
        <v>31.214958923339843</v>
      </c>
      <c r="IP51" s="9">
        <f t="shared" si="26"/>
        <v>21.850471246337889</v>
      </c>
      <c r="IQ51" s="9"/>
      <c r="IR51" s="9">
        <f t="shared" si="35"/>
        <v>48.870027727615593</v>
      </c>
      <c r="IS51" s="9">
        <f t="shared" si="27"/>
        <v>-37.944792104446648</v>
      </c>
      <c r="IT51" s="9"/>
      <c r="IU51" s="9"/>
      <c r="IV51" s="9"/>
      <c r="IW51" s="9"/>
      <c r="IX51" s="9"/>
      <c r="IY51" s="9"/>
      <c r="IZ51" s="9"/>
      <c r="JA51" s="9"/>
      <c r="JB51" s="9"/>
      <c r="JC51" s="9"/>
      <c r="JD51" s="9"/>
      <c r="JE51" s="9"/>
      <c r="JF51" s="9"/>
      <c r="JG51" s="9"/>
      <c r="JH51" s="9"/>
      <c r="JI51" s="9"/>
      <c r="JJ51" s="9"/>
      <c r="JK51" s="9"/>
      <c r="JL51" s="9"/>
      <c r="JM51" s="9"/>
      <c r="JN51" s="9"/>
      <c r="JO51" s="9"/>
      <c r="JP51" s="9"/>
      <c r="JQ51" s="9"/>
      <c r="JR51" s="9"/>
      <c r="JS51" s="9"/>
      <c r="JT51" s="9"/>
      <c r="JU51" s="9"/>
      <c r="JV51" s="9"/>
      <c r="JW51" s="9">
        <f t="shared" si="48"/>
        <v>79.629997253417969</v>
      </c>
      <c r="JX51" s="9">
        <f t="shared" si="49"/>
        <v>87.129997253417969</v>
      </c>
      <c r="JY51" s="19">
        <f t="shared" si="50"/>
        <v>162</v>
      </c>
      <c r="JZ51" s="19">
        <f t="shared" si="51"/>
        <v>12</v>
      </c>
      <c r="KA51" s="19">
        <f t="shared" si="28"/>
        <v>1</v>
      </c>
      <c r="KB51" s="19">
        <f t="shared" si="32"/>
        <v>12</v>
      </c>
      <c r="KD51" s="9">
        <f t="shared" si="52"/>
        <v>86.155331929524735</v>
      </c>
      <c r="KE51" s="9">
        <f t="shared" si="53"/>
        <v>74.127424107919822</v>
      </c>
      <c r="KG51" s="9">
        <f t="shared" si="29"/>
        <v>-12.027907821604913</v>
      </c>
      <c r="KH51" s="19">
        <f t="shared" si="30"/>
        <v>0.8603927632541214</v>
      </c>
      <c r="KI51" s="19">
        <f t="shared" si="31"/>
        <v>0.8603927632541214</v>
      </c>
    </row>
    <row r="52" spans="1:295">
      <c r="A52" s="222" t="s">
        <v>187</v>
      </c>
      <c r="B52" s="222" t="s">
        <v>188</v>
      </c>
      <c r="C52" s="224">
        <v>0</v>
      </c>
      <c r="D52" s="224">
        <v>0</v>
      </c>
      <c r="E52" s="224">
        <v>0</v>
      </c>
      <c r="F52" s="224">
        <v>0</v>
      </c>
      <c r="G52" s="224">
        <v>0</v>
      </c>
      <c r="H52" s="224">
        <v>0</v>
      </c>
      <c r="I52" s="224">
        <v>0</v>
      </c>
      <c r="J52" s="224">
        <v>0</v>
      </c>
      <c r="K52" s="224">
        <v>0</v>
      </c>
      <c r="L52" s="224">
        <v>0</v>
      </c>
      <c r="M52" s="224">
        <v>0</v>
      </c>
      <c r="N52" s="224">
        <v>0</v>
      </c>
      <c r="O52" s="224">
        <v>0</v>
      </c>
      <c r="P52" s="224">
        <v>0</v>
      </c>
      <c r="Q52" s="224">
        <v>0</v>
      </c>
      <c r="R52" s="224">
        <v>0</v>
      </c>
      <c r="S52" s="224">
        <v>0</v>
      </c>
      <c r="T52" s="224">
        <v>0</v>
      </c>
      <c r="U52" s="224">
        <v>0</v>
      </c>
      <c r="V52" s="224">
        <v>0</v>
      </c>
      <c r="W52" s="224">
        <v>0</v>
      </c>
      <c r="X52" s="224">
        <v>0</v>
      </c>
      <c r="Y52" s="224">
        <v>0</v>
      </c>
      <c r="Z52" s="224">
        <v>0</v>
      </c>
      <c r="AA52" s="224">
        <v>0</v>
      </c>
      <c r="AB52" s="224">
        <v>5.559999942779541</v>
      </c>
      <c r="AC52" s="224">
        <v>5.559999942779541</v>
      </c>
      <c r="AD52" s="224">
        <v>5.559999942779541</v>
      </c>
      <c r="AE52" s="224">
        <v>5.559999942779541</v>
      </c>
      <c r="AF52" s="224">
        <v>5.559999942779541</v>
      </c>
      <c r="AG52" s="224">
        <v>5.559999942779541</v>
      </c>
      <c r="AH52" s="224">
        <v>5.559999942779541</v>
      </c>
      <c r="AI52" s="224">
        <v>5.559999942779541</v>
      </c>
      <c r="AJ52" s="224">
        <v>5.559999942779541</v>
      </c>
      <c r="AK52" s="224">
        <v>5.559999942779541</v>
      </c>
      <c r="AL52" s="224">
        <v>5.559999942779541</v>
      </c>
      <c r="AM52" s="224">
        <v>5.559999942779541</v>
      </c>
      <c r="AN52" s="224">
        <v>5.559999942779541</v>
      </c>
      <c r="AO52" s="224">
        <v>5.559999942779541</v>
      </c>
      <c r="AP52" s="224">
        <v>5.559999942779541</v>
      </c>
      <c r="AQ52" s="224">
        <v>5.559999942779541</v>
      </c>
      <c r="AR52" s="224">
        <v>5.559999942779541</v>
      </c>
      <c r="AS52" s="224">
        <v>5.559999942779541</v>
      </c>
      <c r="AT52" s="224">
        <v>5.559999942779541</v>
      </c>
      <c r="AU52" s="224">
        <v>5.559999942779541</v>
      </c>
      <c r="AV52" s="224">
        <v>5.559999942779541</v>
      </c>
      <c r="AW52" s="224">
        <v>5.559999942779541</v>
      </c>
      <c r="AX52" s="224">
        <v>5.559999942779541</v>
      </c>
      <c r="AY52" s="224">
        <v>5.559999942779541</v>
      </c>
      <c r="AZ52" s="224">
        <v>5.559999942779541</v>
      </c>
      <c r="BA52" s="224">
        <v>5.559999942779541</v>
      </c>
      <c r="BB52" s="224">
        <v>5.559999942779541</v>
      </c>
      <c r="BC52" s="224">
        <v>5.559999942779541</v>
      </c>
      <c r="BD52" s="224">
        <v>5.559999942779541</v>
      </c>
      <c r="BE52" s="224">
        <v>5.559999942779541</v>
      </c>
      <c r="BF52" s="224">
        <v>5.559999942779541</v>
      </c>
      <c r="BG52" s="224">
        <v>5.559999942779541</v>
      </c>
      <c r="BH52" s="224">
        <v>5.559999942779541</v>
      </c>
      <c r="BI52" s="224">
        <v>5.559999942779541</v>
      </c>
      <c r="BJ52" s="224">
        <v>5.559999942779541</v>
      </c>
      <c r="BK52" s="224">
        <v>5.559999942779541</v>
      </c>
      <c r="BL52" s="224">
        <v>8.3299999237060547</v>
      </c>
      <c r="BM52" s="224">
        <v>8.3299999237060547</v>
      </c>
      <c r="BN52" s="224">
        <v>8.3299999237060547</v>
      </c>
      <c r="BO52" s="224">
        <v>8.3299999237060547</v>
      </c>
      <c r="BP52" s="224">
        <v>8.3299999237060547</v>
      </c>
      <c r="BQ52" s="224">
        <v>8.3299999237060547</v>
      </c>
      <c r="BR52" s="224">
        <v>8.3299999237060547</v>
      </c>
      <c r="BS52" s="224">
        <v>8.3299999237060547</v>
      </c>
      <c r="BT52" s="224">
        <v>8.3299999237060547</v>
      </c>
      <c r="BU52" s="224">
        <v>8.3299999237060547</v>
      </c>
      <c r="BV52" s="224">
        <v>8.3299999237060547</v>
      </c>
      <c r="BW52" s="224">
        <v>36.110000610351563</v>
      </c>
      <c r="BX52" s="224">
        <v>36.110000610351563</v>
      </c>
      <c r="BY52" s="224">
        <v>55.560001373291016</v>
      </c>
      <c r="BZ52" s="224">
        <v>55.560001373291016</v>
      </c>
      <c r="CA52" s="224">
        <v>93.519996643066406</v>
      </c>
      <c r="CB52" s="224">
        <v>93.519996643066406</v>
      </c>
      <c r="CC52" s="224">
        <v>93.519996643066406</v>
      </c>
      <c r="CD52" s="224">
        <v>93.519996643066406</v>
      </c>
      <c r="CE52" s="224">
        <v>93.519996643066406</v>
      </c>
      <c r="CF52" s="224">
        <v>93.519996643066406</v>
      </c>
      <c r="CG52" s="224">
        <v>93.519996643066406</v>
      </c>
      <c r="CH52" s="224">
        <v>93.519996643066406</v>
      </c>
      <c r="CI52" s="224">
        <v>93.519996643066406</v>
      </c>
      <c r="CJ52" s="224">
        <v>93.519996643066406</v>
      </c>
      <c r="CK52" s="224">
        <v>93.519996643066406</v>
      </c>
      <c r="CL52" s="224">
        <v>93.519996643066406</v>
      </c>
      <c r="CM52" s="224">
        <v>93.519996643066406</v>
      </c>
      <c r="CN52" s="224">
        <v>93.519996643066406</v>
      </c>
      <c r="CO52" s="224">
        <v>93.519996643066406</v>
      </c>
      <c r="CP52" s="224">
        <v>93.519996643066406</v>
      </c>
      <c r="CQ52" s="224">
        <v>93.519996643066406</v>
      </c>
      <c r="CR52" s="224">
        <v>93.519996643066406</v>
      </c>
      <c r="CS52" s="224">
        <v>93.519996643066406</v>
      </c>
      <c r="CT52" s="224">
        <v>93.519996643066406</v>
      </c>
      <c r="CU52" s="224">
        <v>93.519996643066406</v>
      </c>
      <c r="CV52" s="224">
        <v>93.519996643066406</v>
      </c>
      <c r="CW52" s="224">
        <v>93.519996643066406</v>
      </c>
      <c r="CX52" s="224">
        <v>93.519996643066406</v>
      </c>
      <c r="CY52" s="224">
        <v>93.519996643066406</v>
      </c>
      <c r="CZ52" s="224">
        <v>93.519996643066406</v>
      </c>
      <c r="DA52" s="224">
        <v>93.519996643066406</v>
      </c>
      <c r="DB52" s="224">
        <v>93.519996643066406</v>
      </c>
      <c r="DC52" s="224">
        <v>93.519996643066406</v>
      </c>
      <c r="DD52" s="224">
        <v>93.519996643066406</v>
      </c>
      <c r="DE52" s="224">
        <v>93.519996643066406</v>
      </c>
      <c r="DF52" s="224">
        <v>93.519996643066406</v>
      </c>
      <c r="DG52" s="224">
        <v>93.519996643066406</v>
      </c>
      <c r="DH52" s="224">
        <v>93.519996643066406</v>
      </c>
      <c r="DI52" s="224">
        <v>93.519996643066406</v>
      </c>
      <c r="DJ52" s="224">
        <v>93.519996643066406</v>
      </c>
      <c r="DK52" s="224">
        <v>93.519996643066406</v>
      </c>
      <c r="DL52" s="224">
        <v>93.519996643066406</v>
      </c>
      <c r="DM52" s="224">
        <v>93.519996643066406</v>
      </c>
      <c r="DN52" s="224">
        <v>93.519996643066406</v>
      </c>
      <c r="DO52" s="224">
        <v>93.519996643066406</v>
      </c>
      <c r="DP52" s="224">
        <v>93.519996643066406</v>
      </c>
      <c r="DQ52" s="224">
        <v>93.519996643066406</v>
      </c>
      <c r="DR52" s="224">
        <v>93.519996643066406</v>
      </c>
      <c r="DS52" s="224">
        <v>93.519996643066406</v>
      </c>
      <c r="DT52" s="224">
        <v>93.519996643066406</v>
      </c>
      <c r="DU52" s="224">
        <v>93.519996643066406</v>
      </c>
      <c r="DV52" s="224">
        <v>93.519996643066406</v>
      </c>
      <c r="DW52" s="224">
        <v>86.110000610351563</v>
      </c>
      <c r="DX52" s="224">
        <v>86.110000610351563</v>
      </c>
      <c r="DY52" s="224">
        <v>86.110000610351563</v>
      </c>
      <c r="DZ52" s="224">
        <v>86.110000610351563</v>
      </c>
      <c r="EA52" s="224">
        <v>86.110000610351563</v>
      </c>
      <c r="EB52" s="224">
        <v>86.110000610351563</v>
      </c>
      <c r="EC52" s="224">
        <v>86.110000610351563</v>
      </c>
      <c r="ED52" s="224">
        <v>86.110000610351563</v>
      </c>
      <c r="EE52" s="224">
        <v>86.110000610351563</v>
      </c>
      <c r="EF52" s="224">
        <v>86.110000610351563</v>
      </c>
      <c r="EG52" s="224">
        <v>86.110000610351563</v>
      </c>
      <c r="EH52" s="224">
        <v>86.110000610351563</v>
      </c>
      <c r="EI52" s="224">
        <v>86.110000610351563</v>
      </c>
      <c r="EJ52" s="224">
        <v>86.110000610351563</v>
      </c>
      <c r="EK52" s="224">
        <v>86.110000610351563</v>
      </c>
      <c r="EL52" s="224">
        <v>86.110000610351563</v>
      </c>
      <c r="EM52" s="224">
        <v>86.110000610351563</v>
      </c>
      <c r="EN52" s="224">
        <v>86.110000610351563</v>
      </c>
      <c r="EO52" s="224">
        <v>86.110000610351563</v>
      </c>
      <c r="EP52" s="224">
        <v>86.110000610351563</v>
      </c>
      <c r="EQ52" s="224">
        <v>86.110000610351563</v>
      </c>
      <c r="ER52" s="224">
        <v>86.110000610351563</v>
      </c>
      <c r="ES52" s="224">
        <v>86.110000610351563</v>
      </c>
      <c r="ET52" s="224">
        <v>86.110000610351563</v>
      </c>
      <c r="EU52" s="224">
        <v>86.110000610351563</v>
      </c>
      <c r="EV52" s="224">
        <v>86.110000610351563</v>
      </c>
      <c r="EW52" s="224">
        <v>86.110000610351563</v>
      </c>
      <c r="EX52" s="224">
        <v>86.110000610351563</v>
      </c>
      <c r="EY52" s="224">
        <v>86.110000610351563</v>
      </c>
      <c r="EZ52" s="224">
        <v>86.110000610351563</v>
      </c>
      <c r="FA52" s="224">
        <v>86.110000610351563</v>
      </c>
      <c r="FB52" s="224">
        <v>86.110000610351563</v>
      </c>
      <c r="FC52" s="224">
        <v>86.110000610351563</v>
      </c>
      <c r="FD52" s="224">
        <v>86.110000610351563</v>
      </c>
      <c r="FE52" s="224">
        <v>86.110000610351563</v>
      </c>
      <c r="FF52" s="224">
        <v>86.110000610351563</v>
      </c>
      <c r="FG52" s="224">
        <v>86.110000610351563</v>
      </c>
      <c r="FH52" s="224">
        <v>86.110000610351563</v>
      </c>
      <c r="FI52" s="224">
        <v>86.110000610351563</v>
      </c>
      <c r="FJ52" s="224">
        <v>86.110000610351563</v>
      </c>
      <c r="FK52" s="224">
        <v>86.110000610351563</v>
      </c>
      <c r="FL52" s="224">
        <v>86.110000610351563</v>
      </c>
      <c r="FM52" s="224">
        <v>86.110000610351563</v>
      </c>
      <c r="FN52" s="224">
        <v>86.110000610351563</v>
      </c>
      <c r="FO52" s="224">
        <v>86.110000610351563</v>
      </c>
      <c r="FP52" s="224">
        <v>86.110000610351563</v>
      </c>
      <c r="FQ52" s="224">
        <v>82.410003662109375</v>
      </c>
      <c r="FR52" s="224">
        <v>82.410003662109375</v>
      </c>
      <c r="FS52" s="224">
        <v>82.410003662109375</v>
      </c>
      <c r="FT52" s="224">
        <v>82.410003662109375</v>
      </c>
      <c r="FU52" s="224">
        <v>82.410003662109375</v>
      </c>
      <c r="FV52" s="224">
        <v>82.410003662109375</v>
      </c>
      <c r="FW52" s="224">
        <v>82.410003662109375</v>
      </c>
      <c r="FX52" s="224">
        <v>82.410003662109375</v>
      </c>
      <c r="FY52" s="224">
        <v>82.410003662109375</v>
      </c>
      <c r="FZ52" s="224">
        <v>82.410003662109375</v>
      </c>
      <c r="GA52" s="224">
        <v>82.410003662109375</v>
      </c>
      <c r="GB52" s="224">
        <v>82.410003662109375</v>
      </c>
      <c r="GC52" s="224">
        <v>82.410003662109375</v>
      </c>
      <c r="GD52" s="224">
        <v>82.410003662109375</v>
      </c>
      <c r="GE52" s="224">
        <v>82.410003662109375</v>
      </c>
      <c r="GF52" s="224">
        <v>82.410003662109375</v>
      </c>
      <c r="GG52" s="224">
        <v>82.410003662109375</v>
      </c>
      <c r="GH52" s="224">
        <v>82.410003662109375</v>
      </c>
      <c r="GI52" s="224">
        <v>82.410003662109375</v>
      </c>
      <c r="GJ52" s="224">
        <v>82.410003662109375</v>
      </c>
      <c r="GK52" s="224">
        <v>82.410003662109375</v>
      </c>
      <c r="GL52" s="224">
        <v>82.410003662109375</v>
      </c>
      <c r="GM52" s="224">
        <v>82.410003662109375</v>
      </c>
      <c r="GN52" s="224">
        <v>82.410003662109375</v>
      </c>
      <c r="GO52" s="224">
        <v>82.410003662109375</v>
      </c>
      <c r="GP52" s="224">
        <v>82.410003662109375</v>
      </c>
      <c r="GQ52" s="224">
        <v>82.410003662109375</v>
      </c>
      <c r="GR52" s="224">
        <v>82.410003662109375</v>
      </c>
      <c r="GS52" s="224">
        <v>82.410003662109375</v>
      </c>
      <c r="GT52" s="224">
        <v>82.410003662109375</v>
      </c>
      <c r="GU52" s="224">
        <v>82.410003662109375</v>
      </c>
      <c r="GV52" s="224">
        <v>82.410003662109375</v>
      </c>
      <c r="GW52" s="224">
        <v>82.410003662109375</v>
      </c>
      <c r="GX52" s="224">
        <v>82.410003662109375</v>
      </c>
      <c r="GY52" s="224">
        <v>83.800003051757813</v>
      </c>
      <c r="GZ52" s="224">
        <v>81.019996643066406</v>
      </c>
      <c r="HA52" s="224">
        <v>81.019996643066406</v>
      </c>
      <c r="HB52" s="224">
        <v>81.019996643066406</v>
      </c>
      <c r="HC52" s="224">
        <v>81.019996643066406</v>
      </c>
      <c r="HD52" s="224">
        <v>81.019996643066406</v>
      </c>
      <c r="HE52" s="224">
        <v>81.019996643066406</v>
      </c>
      <c r="HF52" s="9">
        <f t="shared" si="36"/>
        <v>81.019996643066406</v>
      </c>
      <c r="HG52" s="9">
        <f t="shared" si="37"/>
        <v>81.019996643066406</v>
      </c>
      <c r="HH52" s="9">
        <f t="shared" si="38"/>
        <v>79.169998168945313</v>
      </c>
      <c r="HI52" s="9">
        <f t="shared" si="39"/>
        <v>79.169998168945313</v>
      </c>
      <c r="HJ52" s="9">
        <f t="shared" si="40"/>
        <v>79.169998168945313</v>
      </c>
      <c r="HK52" s="9">
        <f t="shared" si="41"/>
        <v>79.169998168945313</v>
      </c>
      <c r="HL52" s="9">
        <f t="shared" si="42"/>
        <v>79.169998168945313</v>
      </c>
      <c r="HM52" s="9">
        <f t="shared" si="43"/>
        <v>79.169998168945313</v>
      </c>
      <c r="HN52" s="9">
        <f t="shared" si="44"/>
        <v>79.169998168945313</v>
      </c>
      <c r="HO52" s="9">
        <f t="shared" si="45"/>
        <v>79.169998168945313</v>
      </c>
      <c r="HP52" s="9">
        <f t="shared" si="46"/>
        <v>79.169998168945313</v>
      </c>
      <c r="HQ52" s="180"/>
      <c r="HR52" s="226">
        <v>81.019996643066406</v>
      </c>
      <c r="HS52" s="226">
        <v>81.019996643066406</v>
      </c>
      <c r="HT52" s="226">
        <v>81.019996643066406</v>
      </c>
      <c r="HU52" s="226">
        <v>79.169998168945313</v>
      </c>
      <c r="HV52" s="226">
        <v>79.169998168945313</v>
      </c>
      <c r="HW52" s="226"/>
      <c r="HX52" s="226"/>
      <c r="HY52" s="226"/>
      <c r="HZ52" s="226"/>
      <c r="IA52" s="226"/>
      <c r="IB52" s="226"/>
      <c r="IC52" s="226"/>
      <c r="ID52" s="9"/>
      <c r="IE52" s="9"/>
      <c r="IF52" s="9"/>
      <c r="IG52" s="9"/>
      <c r="IH52" s="9"/>
      <c r="II52" s="9">
        <f t="shared" si="19"/>
        <v>48.520854322533857</v>
      </c>
      <c r="IJ52" s="9">
        <f t="shared" si="20"/>
        <v>84.630001831054685</v>
      </c>
      <c r="IK52" s="9">
        <f t="shared" si="21"/>
        <v>82.096130863312752</v>
      </c>
      <c r="IL52" s="9">
        <f t="shared" si="22"/>
        <v>79.169998168945313</v>
      </c>
      <c r="IM52" s="9">
        <f t="shared" si="23"/>
        <v>63.33599853515625</v>
      </c>
      <c r="IN52" s="9">
        <f t="shared" si="24"/>
        <v>44.335198974609369</v>
      </c>
      <c r="IO52" s="9">
        <f t="shared" si="25"/>
        <v>31.034639282226557</v>
      </c>
      <c r="IP52" s="9">
        <f t="shared" si="26"/>
        <v>21.72424749755859</v>
      </c>
      <c r="IQ52" s="9"/>
      <c r="IR52" s="9">
        <f t="shared" si="35"/>
        <v>54.0775405637944</v>
      </c>
      <c r="IS52" s="9">
        <f t="shared" si="27"/>
        <v>-43.215416815015104</v>
      </c>
      <c r="IT52" s="9"/>
      <c r="IU52" s="9"/>
      <c r="IV52" s="9"/>
      <c r="IW52" s="9"/>
      <c r="IX52" s="9"/>
      <c r="IY52" s="9"/>
      <c r="IZ52" s="9"/>
      <c r="JA52" s="9"/>
      <c r="JB52" s="9"/>
      <c r="JC52" s="9"/>
      <c r="JD52" s="9"/>
      <c r="JE52" s="9"/>
      <c r="JF52" s="9"/>
      <c r="JG52" s="9"/>
      <c r="JH52" s="9"/>
      <c r="JI52" s="9"/>
      <c r="JJ52" s="9"/>
      <c r="JK52" s="9"/>
      <c r="JL52" s="9"/>
      <c r="JM52" s="9"/>
      <c r="JN52" s="9"/>
      <c r="JO52" s="9"/>
      <c r="JP52" s="9"/>
      <c r="JQ52" s="9"/>
      <c r="JR52" s="9"/>
      <c r="JS52" s="9"/>
      <c r="JT52" s="9"/>
      <c r="JU52" s="9"/>
      <c r="JV52" s="9"/>
      <c r="JW52" s="9">
        <f t="shared" si="48"/>
        <v>80.557497024536133</v>
      </c>
      <c r="JX52" s="9">
        <f t="shared" si="49"/>
        <v>88.519996643066406</v>
      </c>
      <c r="JY52" s="19">
        <f t="shared" si="50"/>
        <v>201</v>
      </c>
      <c r="JZ52" s="19">
        <f t="shared" si="51"/>
        <v>48</v>
      </c>
      <c r="KA52" s="19">
        <f t="shared" si="28"/>
        <v>1</v>
      </c>
      <c r="KB52" s="19">
        <f t="shared" si="32"/>
        <v>48</v>
      </c>
      <c r="KD52" s="9">
        <f t="shared" si="52"/>
        <v>93.519996643066406</v>
      </c>
      <c r="KE52" s="9">
        <f t="shared" si="53"/>
        <v>84.040100022117684</v>
      </c>
      <c r="KG52" s="9">
        <f t="shared" si="29"/>
        <v>-9.4798966209487219</v>
      </c>
      <c r="KH52" s="19">
        <f t="shared" si="30"/>
        <v>0.89863241059417254</v>
      </c>
      <c r="KI52" s="19">
        <f t="shared" si="31"/>
        <v>0.89863241059417254</v>
      </c>
    </row>
    <row r="53" spans="1:295">
      <c r="A53" s="222" t="s">
        <v>189</v>
      </c>
      <c r="B53" s="222" t="s">
        <v>190</v>
      </c>
      <c r="C53" s="224">
        <v>0</v>
      </c>
      <c r="D53" s="224">
        <v>0</v>
      </c>
      <c r="E53" s="224">
        <v>0</v>
      </c>
      <c r="F53" s="224">
        <v>0</v>
      </c>
      <c r="G53" s="224">
        <v>0</v>
      </c>
      <c r="H53" s="224">
        <v>0</v>
      </c>
      <c r="I53" s="224">
        <v>0</v>
      </c>
      <c r="J53" s="224">
        <v>0</v>
      </c>
      <c r="K53" s="224">
        <v>0</v>
      </c>
      <c r="L53" s="224">
        <v>0</v>
      </c>
      <c r="M53" s="224">
        <v>0</v>
      </c>
      <c r="N53" s="224">
        <v>0</v>
      </c>
      <c r="O53" s="224">
        <v>0</v>
      </c>
      <c r="P53" s="224">
        <v>0</v>
      </c>
      <c r="Q53" s="224">
        <v>0</v>
      </c>
      <c r="R53" s="224">
        <v>0</v>
      </c>
      <c r="S53" s="224">
        <v>0</v>
      </c>
      <c r="T53" s="224">
        <v>0</v>
      </c>
      <c r="U53" s="224">
        <v>0</v>
      </c>
      <c r="V53" s="224">
        <v>0</v>
      </c>
      <c r="W53" s="224">
        <v>0</v>
      </c>
      <c r="X53" s="224">
        <v>0</v>
      </c>
      <c r="Y53" s="224">
        <v>0</v>
      </c>
      <c r="Z53" s="224">
        <v>0</v>
      </c>
      <c r="AA53" s="224">
        <v>0</v>
      </c>
      <c r="AB53" s="224">
        <v>0</v>
      </c>
      <c r="AC53" s="224">
        <v>0</v>
      </c>
      <c r="AD53" s="224">
        <v>0</v>
      </c>
      <c r="AE53" s="224">
        <v>0</v>
      </c>
      <c r="AF53" s="224">
        <v>0</v>
      </c>
      <c r="AG53" s="224">
        <v>0</v>
      </c>
      <c r="AH53" s="224">
        <v>0</v>
      </c>
      <c r="AI53" s="224">
        <v>0</v>
      </c>
      <c r="AJ53" s="224">
        <v>0</v>
      </c>
      <c r="AK53" s="224">
        <v>0</v>
      </c>
      <c r="AL53" s="224">
        <v>0</v>
      </c>
      <c r="AM53" s="224">
        <v>0</v>
      </c>
      <c r="AN53" s="224">
        <v>0</v>
      </c>
      <c r="AO53" s="224">
        <v>0</v>
      </c>
      <c r="AP53" s="224">
        <v>0</v>
      </c>
      <c r="AQ53" s="224">
        <v>0</v>
      </c>
      <c r="AR53" s="224">
        <v>0</v>
      </c>
      <c r="AS53" s="224">
        <v>0</v>
      </c>
      <c r="AT53" s="224">
        <v>0</v>
      </c>
      <c r="AU53" s="224">
        <v>0</v>
      </c>
      <c r="AV53" s="224">
        <v>0</v>
      </c>
      <c r="AW53" s="224">
        <v>0</v>
      </c>
      <c r="AX53" s="224">
        <v>0</v>
      </c>
      <c r="AY53" s="224">
        <v>0</v>
      </c>
      <c r="AZ53" s="224">
        <v>0</v>
      </c>
      <c r="BA53" s="224">
        <v>0</v>
      </c>
      <c r="BB53" s="224">
        <v>0</v>
      </c>
      <c r="BC53" s="224">
        <v>0</v>
      </c>
      <c r="BD53" s="224">
        <v>0</v>
      </c>
      <c r="BE53" s="224">
        <v>0</v>
      </c>
      <c r="BF53" s="224">
        <v>0</v>
      </c>
      <c r="BG53" s="224">
        <v>0</v>
      </c>
      <c r="BH53" s="224">
        <v>0</v>
      </c>
      <c r="BI53" s="224">
        <v>0</v>
      </c>
      <c r="BJ53" s="224">
        <v>0</v>
      </c>
      <c r="BK53" s="224">
        <v>0</v>
      </c>
      <c r="BL53" s="224">
        <v>0</v>
      </c>
      <c r="BM53" s="224">
        <v>0</v>
      </c>
      <c r="BN53" s="224">
        <v>0</v>
      </c>
      <c r="BO53" s="224">
        <v>0</v>
      </c>
      <c r="BP53" s="224">
        <v>0</v>
      </c>
      <c r="BQ53" s="224">
        <v>0</v>
      </c>
      <c r="BR53" s="224">
        <v>0</v>
      </c>
      <c r="BS53" s="224">
        <v>0</v>
      </c>
      <c r="BT53" s="224">
        <v>0</v>
      </c>
      <c r="BU53" s="224">
        <v>0</v>
      </c>
      <c r="BV53" s="224">
        <v>0</v>
      </c>
      <c r="BW53" s="224">
        <v>0</v>
      </c>
      <c r="BX53" s="224">
        <v>0</v>
      </c>
      <c r="BY53" s="224">
        <v>11.109999656677246</v>
      </c>
      <c r="BZ53" s="224">
        <v>18.520000457763672</v>
      </c>
      <c r="CA53" s="224">
        <v>18.520000457763672</v>
      </c>
      <c r="CB53" s="224">
        <v>18.520000457763672</v>
      </c>
      <c r="CC53" s="224">
        <v>29.629999160766602</v>
      </c>
      <c r="CD53" s="224">
        <v>29.629999160766602</v>
      </c>
      <c r="CE53" s="224">
        <v>40.740001678466797</v>
      </c>
      <c r="CF53" s="224">
        <v>40.740001678466797</v>
      </c>
      <c r="CG53" s="224">
        <v>40.740001678466797</v>
      </c>
      <c r="CH53" s="224">
        <v>51.849998474121094</v>
      </c>
      <c r="CI53" s="224">
        <v>84.260002136230469</v>
      </c>
      <c r="CJ53" s="224">
        <v>84.260002136230469</v>
      </c>
      <c r="CK53" s="224">
        <v>84.260002136230469</v>
      </c>
      <c r="CL53" s="224">
        <v>84.260002136230469</v>
      </c>
      <c r="CM53" s="224">
        <v>84.260002136230469</v>
      </c>
      <c r="CN53" s="224">
        <v>84.260002136230469</v>
      </c>
      <c r="CO53" s="224">
        <v>84.260002136230469</v>
      </c>
      <c r="CP53" s="224">
        <v>84.260002136230469</v>
      </c>
      <c r="CQ53" s="224">
        <v>84.260002136230469</v>
      </c>
      <c r="CR53" s="224">
        <v>84.260002136230469</v>
      </c>
      <c r="CS53" s="224">
        <v>84.260002136230469</v>
      </c>
      <c r="CT53" s="224">
        <v>84.260002136230469</v>
      </c>
      <c r="CU53" s="224">
        <v>84.260002136230469</v>
      </c>
      <c r="CV53" s="224">
        <v>84.260002136230469</v>
      </c>
      <c r="CW53" s="224">
        <v>84.260002136230469</v>
      </c>
      <c r="CX53" s="224">
        <v>84.260002136230469</v>
      </c>
      <c r="CY53" s="224">
        <v>84.260002136230469</v>
      </c>
      <c r="CZ53" s="224">
        <v>84.260002136230469</v>
      </c>
      <c r="DA53" s="224">
        <v>84.260002136230469</v>
      </c>
      <c r="DB53" s="224">
        <v>84.260002136230469</v>
      </c>
      <c r="DC53" s="224">
        <v>84.260002136230469</v>
      </c>
      <c r="DD53" s="224">
        <v>84.260002136230469</v>
      </c>
      <c r="DE53" s="224">
        <v>84.260002136230469</v>
      </c>
      <c r="DF53" s="224">
        <v>84.260002136230469</v>
      </c>
      <c r="DG53" s="224">
        <v>84.260002136230469</v>
      </c>
      <c r="DH53" s="224">
        <v>84.260002136230469</v>
      </c>
      <c r="DI53" s="224">
        <v>84.260002136230469</v>
      </c>
      <c r="DJ53" s="224">
        <v>84.260002136230469</v>
      </c>
      <c r="DK53" s="224">
        <v>84.260002136230469</v>
      </c>
      <c r="DL53" s="224">
        <v>84.260002136230469</v>
      </c>
      <c r="DM53" s="224">
        <v>84.260002136230469</v>
      </c>
      <c r="DN53" s="224">
        <v>84.260002136230469</v>
      </c>
      <c r="DO53" s="224">
        <v>84.260002136230469</v>
      </c>
      <c r="DP53" s="224">
        <v>84.260002136230469</v>
      </c>
      <c r="DQ53" s="224">
        <v>84.260002136230469</v>
      </c>
      <c r="DR53" s="224">
        <v>84.260002136230469</v>
      </c>
      <c r="DS53" s="224">
        <v>84.260002136230469</v>
      </c>
      <c r="DT53" s="224">
        <v>84.260002136230469</v>
      </c>
      <c r="DU53" s="224">
        <v>84.260002136230469</v>
      </c>
      <c r="DV53" s="224">
        <v>84.260002136230469</v>
      </c>
      <c r="DW53" s="224">
        <v>84.260002136230469</v>
      </c>
      <c r="DX53" s="224">
        <v>84.260002136230469</v>
      </c>
      <c r="DY53" s="224">
        <v>84.260002136230469</v>
      </c>
      <c r="DZ53" s="224">
        <v>84.260002136230469</v>
      </c>
      <c r="EA53" s="224">
        <v>84.260002136230469</v>
      </c>
      <c r="EB53" s="224">
        <v>84.260002136230469</v>
      </c>
      <c r="EC53" s="224">
        <v>84.260002136230469</v>
      </c>
      <c r="ED53" s="224">
        <v>84.260002136230469</v>
      </c>
      <c r="EE53" s="224">
        <v>84.260002136230469</v>
      </c>
      <c r="EF53" s="224">
        <v>84.260002136230469</v>
      </c>
      <c r="EG53" s="224">
        <v>84.260002136230469</v>
      </c>
      <c r="EH53" s="224">
        <v>84.260002136230469</v>
      </c>
      <c r="EI53" s="224">
        <v>84.260002136230469</v>
      </c>
      <c r="EJ53" s="224">
        <v>84.260002136230469</v>
      </c>
      <c r="EK53" s="224">
        <v>84.260002136230469</v>
      </c>
      <c r="EL53" s="224">
        <v>84.260002136230469</v>
      </c>
      <c r="EM53" s="224">
        <v>84.260002136230469</v>
      </c>
      <c r="EN53" s="224">
        <v>84.260002136230469</v>
      </c>
      <c r="EO53" s="224">
        <v>84.260002136230469</v>
      </c>
      <c r="EP53" s="224">
        <v>84.260002136230469</v>
      </c>
      <c r="EQ53" s="224">
        <v>84.260002136230469</v>
      </c>
      <c r="ER53" s="224">
        <v>84.260002136230469</v>
      </c>
      <c r="ES53" s="224">
        <v>84.260002136230469</v>
      </c>
      <c r="ET53" s="224">
        <v>84.260002136230469</v>
      </c>
      <c r="EU53" s="224">
        <v>84.260002136230469</v>
      </c>
      <c r="EV53" s="224">
        <v>84.260002136230469</v>
      </c>
      <c r="EW53" s="224">
        <v>84.260002136230469</v>
      </c>
      <c r="EX53" s="224">
        <v>84.260002136230469</v>
      </c>
      <c r="EY53" s="224">
        <v>84.260002136230469</v>
      </c>
      <c r="EZ53" s="224">
        <v>84.260002136230469</v>
      </c>
      <c r="FA53" s="224">
        <v>84.260002136230469</v>
      </c>
      <c r="FB53" s="224">
        <v>84.260002136230469</v>
      </c>
      <c r="FC53" s="224">
        <v>84.260002136230469</v>
      </c>
      <c r="FD53" s="224">
        <v>84.260002136230469</v>
      </c>
      <c r="FE53" s="224">
        <v>71.300003051757813</v>
      </c>
      <c r="FF53" s="224">
        <v>71.300003051757813</v>
      </c>
      <c r="FG53" s="224">
        <v>71.300003051757813</v>
      </c>
      <c r="FH53" s="224">
        <v>71.300003051757813</v>
      </c>
      <c r="FI53" s="224">
        <v>71.300003051757813</v>
      </c>
      <c r="FJ53" s="224">
        <v>71.300003051757813</v>
      </c>
      <c r="FK53" s="224">
        <v>71.300003051757813</v>
      </c>
      <c r="FL53" s="224">
        <v>71.300003051757813</v>
      </c>
      <c r="FM53" s="224">
        <v>71.300003051757813</v>
      </c>
      <c r="FN53" s="224">
        <v>71.300003051757813</v>
      </c>
      <c r="FO53" s="224">
        <v>71.300003051757813</v>
      </c>
      <c r="FP53" s="224">
        <v>71.300003051757813</v>
      </c>
      <c r="FQ53" s="224">
        <v>71.300003051757813</v>
      </c>
      <c r="FR53" s="224">
        <v>71.300003051757813</v>
      </c>
      <c r="FS53" s="224">
        <v>71.300003051757813</v>
      </c>
      <c r="FT53" s="224">
        <v>71.300003051757813</v>
      </c>
      <c r="FU53" s="224">
        <v>71.300003051757813</v>
      </c>
      <c r="FV53" s="224">
        <v>71.300003051757813</v>
      </c>
      <c r="FW53" s="224">
        <v>71.300003051757813</v>
      </c>
      <c r="FX53" s="224">
        <v>71.300003051757813</v>
      </c>
      <c r="FY53" s="224">
        <v>71.300003051757813</v>
      </c>
      <c r="FZ53" s="224">
        <v>71.300003051757813</v>
      </c>
      <c r="GA53" s="224">
        <v>71.300003051757813</v>
      </c>
      <c r="GB53" s="224">
        <v>71.300003051757813</v>
      </c>
      <c r="GC53" s="224">
        <v>60.189998626708984</v>
      </c>
      <c r="GD53" s="224">
        <v>60.189998626708984</v>
      </c>
      <c r="GE53" s="224">
        <v>60.189998626708984</v>
      </c>
      <c r="GF53" s="224">
        <v>60.189998626708984</v>
      </c>
      <c r="GG53" s="224">
        <v>60.189998626708984</v>
      </c>
      <c r="GH53" s="224">
        <v>60.189998626708984</v>
      </c>
      <c r="GI53" s="224">
        <v>60.189998626708984</v>
      </c>
      <c r="GJ53" s="224">
        <v>60.189998626708984</v>
      </c>
      <c r="GK53" s="224">
        <v>60.189998626708984</v>
      </c>
      <c r="GL53" s="224">
        <v>60.189998626708984</v>
      </c>
      <c r="GM53" s="224">
        <v>60.189998626708984</v>
      </c>
      <c r="GN53" s="224">
        <v>60.189998626708984</v>
      </c>
      <c r="GO53" s="224">
        <v>60.189998626708984</v>
      </c>
      <c r="GP53" s="224">
        <v>60.189998626708984</v>
      </c>
      <c r="GQ53" s="224">
        <v>60.189998626708984</v>
      </c>
      <c r="GR53" s="224">
        <v>60.189998626708984</v>
      </c>
      <c r="GS53" s="224">
        <v>60.189998626708984</v>
      </c>
      <c r="GT53" s="224">
        <v>60.189998626708984</v>
      </c>
      <c r="GU53" s="224">
        <v>60.189998626708984</v>
      </c>
      <c r="GV53" s="224">
        <v>60.189998626708984</v>
      </c>
      <c r="GW53" s="224">
        <v>60.189998626708984</v>
      </c>
      <c r="GX53" s="224">
        <v>60.189998626708984</v>
      </c>
      <c r="GY53" s="224">
        <v>60.189998626708984</v>
      </c>
      <c r="GZ53" s="224">
        <v>60.189998626708984</v>
      </c>
      <c r="HA53" s="224">
        <v>60.189998626708984</v>
      </c>
      <c r="HB53" s="224">
        <v>60.189998626708984</v>
      </c>
      <c r="HC53" s="224">
        <v>60.189998626708984</v>
      </c>
      <c r="HD53" s="224">
        <v>60.189998626708984</v>
      </c>
      <c r="HE53" s="224">
        <v>60.189998626708984</v>
      </c>
      <c r="HF53" s="9">
        <f t="shared" si="36"/>
        <v>60.189998626708984</v>
      </c>
      <c r="HG53" s="9">
        <f t="shared" si="37"/>
        <v>60.189998626708984</v>
      </c>
      <c r="HH53" s="9">
        <f t="shared" si="38"/>
        <v>60.189998626708984</v>
      </c>
      <c r="HI53" s="9">
        <f t="shared" si="39"/>
        <v>60.189998626708984</v>
      </c>
      <c r="HJ53" s="9">
        <f t="shared" si="40"/>
        <v>60.189998626708984</v>
      </c>
      <c r="HK53" s="9">
        <f t="shared" si="41"/>
        <v>60.189998626708984</v>
      </c>
      <c r="HL53" s="9">
        <f t="shared" si="42"/>
        <v>60.189998626708984</v>
      </c>
      <c r="HM53" s="9">
        <f t="shared" si="43"/>
        <v>60.189998626708984</v>
      </c>
      <c r="HN53" s="9">
        <f t="shared" si="44"/>
        <v>60.189998626708984</v>
      </c>
      <c r="HO53" s="9">
        <f t="shared" si="45"/>
        <v>60.189998626708984</v>
      </c>
      <c r="HP53" s="9">
        <f t="shared" si="46"/>
        <v>60.189998626708984</v>
      </c>
      <c r="HQ53" s="180"/>
      <c r="HR53" s="226">
        <v>60.189998626708984</v>
      </c>
      <c r="HS53" s="226">
        <v>60.189998626708984</v>
      </c>
      <c r="HT53" s="226">
        <v>60.189998626708984</v>
      </c>
      <c r="HU53" s="226">
        <v>60.189998626708984</v>
      </c>
      <c r="HV53" s="226">
        <v>60.189998626708984</v>
      </c>
      <c r="HW53" s="226"/>
      <c r="HX53" s="226"/>
      <c r="HY53" s="226"/>
      <c r="HZ53" s="226"/>
      <c r="IA53" s="226"/>
      <c r="IB53" s="226"/>
      <c r="IC53" s="226"/>
      <c r="ID53" s="9"/>
      <c r="IE53" s="9"/>
      <c r="IF53" s="9"/>
      <c r="IG53" s="9"/>
      <c r="IH53" s="9"/>
      <c r="II53" s="9">
        <f t="shared" si="19"/>
        <v>39.668948342925624</v>
      </c>
      <c r="IJ53" s="9">
        <f t="shared" si="20"/>
        <v>73.892002868652341</v>
      </c>
      <c r="IK53" s="9">
        <f t="shared" si="21"/>
        <v>60.189998626708984</v>
      </c>
      <c r="IL53" s="9">
        <f t="shared" si="22"/>
        <v>60.189998626708984</v>
      </c>
      <c r="IM53" s="9">
        <f t="shared" si="23"/>
        <v>48.151998901367193</v>
      </c>
      <c r="IN53" s="9">
        <f t="shared" si="24"/>
        <v>33.706399230957032</v>
      </c>
      <c r="IO53" s="9">
        <f t="shared" si="25"/>
        <v>23.59447946166992</v>
      </c>
      <c r="IP53" s="9">
        <f t="shared" si="26"/>
        <v>16.516135623168942</v>
      </c>
      <c r="IQ53" s="9"/>
      <c r="IR53" s="9">
        <f t="shared" si="35"/>
        <v>42.882146254488468</v>
      </c>
      <c r="IS53" s="9">
        <f t="shared" si="27"/>
        <v>-34.624078442903993</v>
      </c>
      <c r="IT53" s="9"/>
      <c r="IU53" s="9"/>
      <c r="IV53" s="9"/>
      <c r="IW53" s="9"/>
      <c r="IX53" s="9"/>
      <c r="IY53" s="9"/>
      <c r="IZ53" s="9"/>
      <c r="JA53" s="9"/>
      <c r="JB53" s="9"/>
      <c r="JC53" s="9"/>
      <c r="JD53" s="9"/>
      <c r="JE53" s="9"/>
      <c r="JF53" s="9"/>
      <c r="JG53" s="9"/>
      <c r="JH53" s="9"/>
      <c r="JI53" s="9"/>
      <c r="JJ53" s="9"/>
      <c r="JK53" s="9"/>
      <c r="JL53" s="9"/>
      <c r="JM53" s="9"/>
      <c r="JN53" s="9"/>
      <c r="JO53" s="9"/>
      <c r="JP53" s="9"/>
      <c r="JQ53" s="9"/>
      <c r="JR53" s="9"/>
      <c r="JS53" s="9"/>
      <c r="JT53" s="9"/>
      <c r="JU53" s="9"/>
      <c r="JV53" s="9"/>
      <c r="JW53" s="9">
        <f t="shared" si="48"/>
        <v>60.189998626708984</v>
      </c>
      <c r="JX53" s="9">
        <f t="shared" si="49"/>
        <v>79.260002136230469</v>
      </c>
      <c r="JY53" s="19">
        <f t="shared" si="50"/>
        <v>152</v>
      </c>
      <c r="JZ53" s="19">
        <f t="shared" si="51"/>
        <v>74</v>
      </c>
      <c r="KA53" s="19">
        <f t="shared" si="28"/>
        <v>1</v>
      </c>
      <c r="KB53" s="19">
        <f t="shared" si="32"/>
        <v>74</v>
      </c>
      <c r="KD53" s="9">
        <f t="shared" si="52"/>
        <v>84.260002136230469</v>
      </c>
      <c r="KE53" s="9">
        <f t="shared" si="53"/>
        <v>71.647723736149246</v>
      </c>
      <c r="KG53" s="9">
        <f t="shared" si="29"/>
        <v>-12.612278400081223</v>
      </c>
      <c r="KH53" s="19">
        <f t="shared" si="30"/>
        <v>0.85031713647846985</v>
      </c>
      <c r="KI53" s="19">
        <f t="shared" si="31"/>
        <v>0.85031713647846985</v>
      </c>
    </row>
    <row r="54" spans="1:295">
      <c r="A54" s="222" t="s">
        <v>195</v>
      </c>
      <c r="B54" s="222" t="s">
        <v>196</v>
      </c>
      <c r="C54" s="224">
        <v>0</v>
      </c>
      <c r="D54" s="224">
        <v>0</v>
      </c>
      <c r="E54" s="224">
        <v>0</v>
      </c>
      <c r="F54" s="224">
        <v>0</v>
      </c>
      <c r="G54" s="224">
        <v>0</v>
      </c>
      <c r="H54" s="224">
        <v>0</v>
      </c>
      <c r="I54" s="224">
        <v>0</v>
      </c>
      <c r="J54" s="224">
        <v>0</v>
      </c>
      <c r="K54" s="224">
        <v>0</v>
      </c>
      <c r="L54" s="224">
        <v>0</v>
      </c>
      <c r="M54" s="224">
        <v>0</v>
      </c>
      <c r="N54" s="224">
        <v>0</v>
      </c>
      <c r="O54" s="224">
        <v>0</v>
      </c>
      <c r="P54" s="224">
        <v>0</v>
      </c>
      <c r="Q54" s="224">
        <v>0</v>
      </c>
      <c r="R54" s="224">
        <v>0</v>
      </c>
      <c r="S54" s="224">
        <v>0</v>
      </c>
      <c r="T54" s="224">
        <v>0</v>
      </c>
      <c r="U54" s="224">
        <v>0</v>
      </c>
      <c r="V54" s="224">
        <v>0</v>
      </c>
      <c r="W54" s="224">
        <v>0</v>
      </c>
      <c r="X54" s="224">
        <v>0</v>
      </c>
      <c r="Y54" s="224">
        <v>0</v>
      </c>
      <c r="Z54" s="224">
        <v>0</v>
      </c>
      <c r="AA54" s="224">
        <v>0</v>
      </c>
      <c r="AB54" s="224">
        <v>0</v>
      </c>
      <c r="AC54" s="224">
        <v>0</v>
      </c>
      <c r="AD54" s="224">
        <v>0</v>
      </c>
      <c r="AE54" s="224">
        <v>0</v>
      </c>
      <c r="AF54" s="224">
        <v>0</v>
      </c>
      <c r="AG54" s="224">
        <v>0</v>
      </c>
      <c r="AH54" s="224">
        <v>0</v>
      </c>
      <c r="AI54" s="224">
        <v>0</v>
      </c>
      <c r="AJ54" s="224">
        <v>0</v>
      </c>
      <c r="AK54" s="224">
        <v>0</v>
      </c>
      <c r="AL54" s="224">
        <v>0</v>
      </c>
      <c r="AM54" s="224">
        <v>0</v>
      </c>
      <c r="AN54" s="224">
        <v>0</v>
      </c>
      <c r="AO54" s="224">
        <v>0</v>
      </c>
      <c r="AP54" s="224">
        <v>0</v>
      </c>
      <c r="AQ54" s="224">
        <v>0</v>
      </c>
      <c r="AR54" s="224">
        <v>0</v>
      </c>
      <c r="AS54" s="224">
        <v>0</v>
      </c>
      <c r="AT54" s="224">
        <v>0</v>
      </c>
      <c r="AU54" s="224">
        <v>0</v>
      </c>
      <c r="AV54" s="224">
        <v>0</v>
      </c>
      <c r="AW54" s="224">
        <v>0</v>
      </c>
      <c r="AX54" s="224">
        <v>0</v>
      </c>
      <c r="AY54" s="224">
        <v>0</v>
      </c>
      <c r="AZ54" s="224">
        <v>0</v>
      </c>
      <c r="BA54" s="224">
        <v>0</v>
      </c>
      <c r="BB54" s="224">
        <v>0</v>
      </c>
      <c r="BC54" s="224">
        <v>0</v>
      </c>
      <c r="BD54" s="224">
        <v>0</v>
      </c>
      <c r="BE54" s="224">
        <v>0</v>
      </c>
      <c r="BF54" s="224">
        <v>0</v>
      </c>
      <c r="BG54" s="224">
        <v>0</v>
      </c>
      <c r="BH54" s="224">
        <v>0</v>
      </c>
      <c r="BI54" s="224">
        <v>0</v>
      </c>
      <c r="BJ54" s="224">
        <v>0</v>
      </c>
      <c r="BK54" s="224">
        <v>0</v>
      </c>
      <c r="BL54" s="224">
        <v>0</v>
      </c>
      <c r="BM54" s="224">
        <v>0</v>
      </c>
      <c r="BN54" s="224">
        <v>0</v>
      </c>
      <c r="BO54" s="224">
        <v>0</v>
      </c>
      <c r="BP54" s="224">
        <v>0</v>
      </c>
      <c r="BQ54" s="224">
        <v>0</v>
      </c>
      <c r="BR54" s="224">
        <v>0</v>
      </c>
      <c r="BS54" s="224">
        <v>0</v>
      </c>
      <c r="BT54" s="224">
        <v>0</v>
      </c>
      <c r="BU54" s="224">
        <v>11.109999656677246</v>
      </c>
      <c r="BV54" s="224">
        <v>11.109999656677246</v>
      </c>
      <c r="BW54" s="224">
        <v>11.109999656677246</v>
      </c>
      <c r="BX54" s="224">
        <v>11.109999656677246</v>
      </c>
      <c r="BY54" s="224">
        <v>11.109999656677246</v>
      </c>
      <c r="BZ54" s="224">
        <v>22.219999313354492</v>
      </c>
      <c r="CA54" s="224">
        <v>22.219999313354492</v>
      </c>
      <c r="CB54" s="224">
        <v>22.219999313354492</v>
      </c>
      <c r="CC54" s="224">
        <v>22.219999313354492</v>
      </c>
      <c r="CD54" s="224">
        <v>22.219999313354492</v>
      </c>
      <c r="CE54" s="224">
        <v>22.219999313354492</v>
      </c>
      <c r="CF54" s="224">
        <v>22.219999313354492</v>
      </c>
      <c r="CG54" s="224">
        <v>53.700000762939453</v>
      </c>
      <c r="CH54" s="224">
        <v>53.700000762939453</v>
      </c>
      <c r="CI54" s="224">
        <v>56.479999542236328</v>
      </c>
      <c r="CJ54" s="224">
        <v>56.479999542236328</v>
      </c>
      <c r="CK54" s="224">
        <v>73.150001525878906</v>
      </c>
      <c r="CL54" s="224">
        <v>73.150001525878906</v>
      </c>
      <c r="CM54" s="224">
        <v>73.150001525878906</v>
      </c>
      <c r="CN54" s="224">
        <v>73.150001525878906</v>
      </c>
      <c r="CO54" s="224">
        <v>80.55999755859375</v>
      </c>
      <c r="CP54" s="224">
        <v>93.519996643066406</v>
      </c>
      <c r="CQ54" s="224">
        <v>93.519996643066406</v>
      </c>
      <c r="CR54" s="224">
        <v>93.519996643066406</v>
      </c>
      <c r="CS54" s="224">
        <v>93.519996643066406</v>
      </c>
      <c r="CT54" s="224">
        <v>93.519996643066406</v>
      </c>
      <c r="CU54" s="224">
        <v>93.519996643066406</v>
      </c>
      <c r="CV54" s="224">
        <v>93.519996643066406</v>
      </c>
      <c r="CW54" s="224">
        <v>93.519996643066406</v>
      </c>
      <c r="CX54" s="224">
        <v>93.519996643066406</v>
      </c>
      <c r="CY54" s="224">
        <v>93.519996643066406</v>
      </c>
      <c r="CZ54" s="224">
        <v>93.519996643066406</v>
      </c>
      <c r="DA54" s="224">
        <v>93.519996643066406</v>
      </c>
      <c r="DB54" s="224">
        <v>93.519996643066406</v>
      </c>
      <c r="DC54" s="224">
        <v>93.519996643066406</v>
      </c>
      <c r="DD54" s="224">
        <v>93.519996643066406</v>
      </c>
      <c r="DE54" s="224">
        <v>93.519996643066406</v>
      </c>
      <c r="DF54" s="224">
        <v>93.519996643066406</v>
      </c>
      <c r="DG54" s="224">
        <v>93.519996643066406</v>
      </c>
      <c r="DH54" s="224">
        <v>93.519996643066406</v>
      </c>
      <c r="DI54" s="224">
        <v>93.519996643066406</v>
      </c>
      <c r="DJ54" s="224">
        <v>93.519996643066406</v>
      </c>
      <c r="DK54" s="224">
        <v>93.519996643066406</v>
      </c>
      <c r="DL54" s="224">
        <v>93.519996643066406</v>
      </c>
      <c r="DM54" s="224">
        <v>93.519996643066406</v>
      </c>
      <c r="DN54" s="224">
        <v>93.519996643066406</v>
      </c>
      <c r="DO54" s="224">
        <v>93.519996643066406</v>
      </c>
      <c r="DP54" s="224">
        <v>93.519996643066406</v>
      </c>
      <c r="DQ54" s="224">
        <v>93.519996643066406</v>
      </c>
      <c r="DR54" s="224">
        <v>93.519996643066406</v>
      </c>
      <c r="DS54" s="224">
        <v>93.519996643066406</v>
      </c>
      <c r="DT54" s="224">
        <v>93.519996643066406</v>
      </c>
      <c r="DU54" s="224">
        <v>93.519996643066406</v>
      </c>
      <c r="DV54" s="224">
        <v>93.519996643066406</v>
      </c>
      <c r="DW54" s="224">
        <v>93.519996643066406</v>
      </c>
      <c r="DX54" s="224">
        <v>93.519996643066406</v>
      </c>
      <c r="DY54" s="224">
        <v>93.519996643066406</v>
      </c>
      <c r="DZ54" s="224">
        <v>93.519996643066406</v>
      </c>
      <c r="EA54" s="224">
        <v>93.519996643066406</v>
      </c>
      <c r="EB54" s="224">
        <v>93.519996643066406</v>
      </c>
      <c r="EC54" s="224">
        <v>93.519996643066406</v>
      </c>
      <c r="ED54" s="224">
        <v>93.519996643066406</v>
      </c>
      <c r="EE54" s="224">
        <v>93.519996643066406</v>
      </c>
      <c r="EF54" s="224">
        <v>93.519996643066406</v>
      </c>
      <c r="EG54" s="224">
        <v>93.519996643066406</v>
      </c>
      <c r="EH54" s="224">
        <v>93.519996643066406</v>
      </c>
      <c r="EI54" s="224">
        <v>93.519996643066406</v>
      </c>
      <c r="EJ54" s="224">
        <v>93.519996643066406</v>
      </c>
      <c r="EK54" s="224">
        <v>93.519996643066406</v>
      </c>
      <c r="EL54" s="224">
        <v>93.519996643066406</v>
      </c>
      <c r="EM54" s="224">
        <v>93.519996643066406</v>
      </c>
      <c r="EN54" s="224">
        <v>93.519996643066406</v>
      </c>
      <c r="EO54" s="224">
        <v>93.519996643066406</v>
      </c>
      <c r="EP54" s="224">
        <v>93.519996643066406</v>
      </c>
      <c r="EQ54" s="224">
        <v>93.519996643066406</v>
      </c>
      <c r="ER54" s="224">
        <v>93.519996643066406</v>
      </c>
      <c r="ES54" s="224">
        <v>93.519996643066406</v>
      </c>
      <c r="ET54" s="224">
        <v>93.519996643066406</v>
      </c>
      <c r="EU54" s="224">
        <v>93.519996643066406</v>
      </c>
      <c r="EV54" s="224">
        <v>93.519996643066406</v>
      </c>
      <c r="EW54" s="224">
        <v>93.519996643066406</v>
      </c>
      <c r="EX54" s="224">
        <v>93.519996643066406</v>
      </c>
      <c r="EY54" s="224">
        <v>93.519996643066406</v>
      </c>
      <c r="EZ54" s="224">
        <v>93.519996643066406</v>
      </c>
      <c r="FA54" s="224">
        <v>93.519996643066406</v>
      </c>
      <c r="FB54" s="224">
        <v>93.519996643066406</v>
      </c>
      <c r="FC54" s="224">
        <v>93.519996643066406</v>
      </c>
      <c r="FD54" s="224">
        <v>93.519996643066406</v>
      </c>
      <c r="FE54" s="224">
        <v>93.519996643066406</v>
      </c>
      <c r="FF54" s="224">
        <v>93.519996643066406</v>
      </c>
      <c r="FG54" s="224">
        <v>93.519996643066406</v>
      </c>
      <c r="FH54" s="224">
        <v>93.519996643066406</v>
      </c>
      <c r="FI54" s="224">
        <v>93.519996643066406</v>
      </c>
      <c r="FJ54" s="224">
        <v>93.519996643066406</v>
      </c>
      <c r="FK54" s="224">
        <v>93.519996643066406</v>
      </c>
      <c r="FL54" s="224">
        <v>93.519996643066406</v>
      </c>
      <c r="FM54" s="224">
        <v>93.519996643066406</v>
      </c>
      <c r="FN54" s="224">
        <v>93.519996643066406</v>
      </c>
      <c r="FO54" s="224">
        <v>93.519996643066406</v>
      </c>
      <c r="FP54" s="224">
        <v>93.519996643066406</v>
      </c>
      <c r="FQ54" s="224">
        <v>93.519996643066406</v>
      </c>
      <c r="FR54" s="224">
        <v>93.519996643066406</v>
      </c>
      <c r="FS54" s="224">
        <v>93.519996643066406</v>
      </c>
      <c r="FT54" s="224">
        <v>93.519996643066406</v>
      </c>
      <c r="FU54" s="224">
        <v>93.519996643066406</v>
      </c>
      <c r="FV54" s="224">
        <v>93.519996643066406</v>
      </c>
      <c r="FW54" s="224">
        <v>93.519996643066406</v>
      </c>
      <c r="FX54" s="224">
        <v>93.519996643066406</v>
      </c>
      <c r="FY54" s="224">
        <v>93.519996643066406</v>
      </c>
      <c r="FZ54" s="224">
        <v>93.519996643066406</v>
      </c>
      <c r="GA54" s="224">
        <v>93.519996643066406</v>
      </c>
      <c r="GB54" s="224">
        <v>93.519996643066406</v>
      </c>
      <c r="GC54" s="224">
        <v>93.519996643066406</v>
      </c>
      <c r="GD54" s="224">
        <v>93.519996643066406</v>
      </c>
      <c r="GE54" s="224">
        <v>93.519996643066406</v>
      </c>
      <c r="GF54" s="224">
        <v>93.519996643066406</v>
      </c>
      <c r="GG54" s="224">
        <v>93.519996643066406</v>
      </c>
      <c r="GH54" s="224">
        <v>93.519996643066406</v>
      </c>
      <c r="GI54" s="224">
        <v>93.519996643066406</v>
      </c>
      <c r="GJ54" s="224">
        <v>93.519996643066406</v>
      </c>
      <c r="GK54" s="224">
        <v>93.519996643066406</v>
      </c>
      <c r="GL54" s="224">
        <v>93.519996643066406</v>
      </c>
      <c r="GM54" s="224">
        <v>93.519996643066406</v>
      </c>
      <c r="GN54" s="224">
        <v>93.519996643066406</v>
      </c>
      <c r="GO54" s="224">
        <v>93.519996643066406</v>
      </c>
      <c r="GP54" s="224">
        <v>93.519996643066406</v>
      </c>
      <c r="GQ54" s="224">
        <v>93.519996643066406</v>
      </c>
      <c r="GR54" s="224">
        <v>93.519996643066406</v>
      </c>
      <c r="GS54" s="224">
        <v>93.519996643066406</v>
      </c>
      <c r="GT54" s="224">
        <v>93.519996643066406</v>
      </c>
      <c r="GU54" s="224">
        <v>93.519996643066406</v>
      </c>
      <c r="GV54" s="224">
        <v>93.519996643066406</v>
      </c>
      <c r="GW54" s="224">
        <v>93.519996643066406</v>
      </c>
      <c r="GX54" s="224">
        <v>93.519996643066406</v>
      </c>
      <c r="GY54" s="224">
        <v>93.519996643066406</v>
      </c>
      <c r="GZ54" s="224">
        <v>93.519996643066406</v>
      </c>
      <c r="HA54" s="224">
        <v>93.519996643066406</v>
      </c>
      <c r="HB54" s="224">
        <v>93.519996643066406</v>
      </c>
      <c r="HC54" s="224">
        <v>93.519996643066406</v>
      </c>
      <c r="HD54" s="224">
        <v>93.519996643066406</v>
      </c>
      <c r="HE54" s="224">
        <v>93.519996643066406</v>
      </c>
      <c r="HF54" s="9">
        <f t="shared" si="36"/>
        <v>93.519996643066406</v>
      </c>
      <c r="HG54" s="9">
        <f t="shared" si="37"/>
        <v>93.519996643066406</v>
      </c>
      <c r="HH54" s="9">
        <f t="shared" si="38"/>
        <v>93.519996643066406</v>
      </c>
      <c r="HI54" s="9">
        <f t="shared" si="39"/>
        <v>93.519996643066406</v>
      </c>
      <c r="HJ54" s="9">
        <f t="shared" si="40"/>
        <v>93.519996643066406</v>
      </c>
      <c r="HK54" s="9">
        <f t="shared" si="41"/>
        <v>93.519996643066406</v>
      </c>
      <c r="HL54" s="9">
        <f t="shared" si="42"/>
        <v>93.519996643066406</v>
      </c>
      <c r="HM54" s="9">
        <f t="shared" si="43"/>
        <v>93.519996643066406</v>
      </c>
      <c r="HN54" s="9">
        <f t="shared" si="44"/>
        <v>93.519996643066406</v>
      </c>
      <c r="HO54" s="9">
        <f t="shared" si="45"/>
        <v>93.519996643066406</v>
      </c>
      <c r="HP54" s="9">
        <f t="shared" si="46"/>
        <v>93.519996643066406</v>
      </c>
      <c r="HQ54" s="180"/>
      <c r="HR54" s="226">
        <v>93.519996643066406</v>
      </c>
      <c r="HS54" s="226">
        <v>93.519996643066406</v>
      </c>
      <c r="HT54" s="226"/>
      <c r="HU54" s="226"/>
      <c r="HV54" s="226"/>
      <c r="HW54" s="226"/>
      <c r="HX54" s="226"/>
      <c r="HY54" s="226"/>
      <c r="HZ54" s="226"/>
      <c r="IA54" s="226"/>
      <c r="IB54" s="226"/>
      <c r="IC54" s="226"/>
      <c r="ID54" s="9"/>
      <c r="IE54" s="9"/>
      <c r="IF54" s="9"/>
      <c r="IG54" s="9"/>
      <c r="IH54" s="9"/>
      <c r="II54" s="9">
        <f t="shared" si="19"/>
        <v>42.824538111686707</v>
      </c>
      <c r="IJ54" s="9">
        <f t="shared" si="20"/>
        <v>93.519996643066406</v>
      </c>
      <c r="IK54" s="9">
        <f t="shared" si="21"/>
        <v>93.519996643066406</v>
      </c>
      <c r="IL54" s="9">
        <f t="shared" si="22"/>
        <v>93.519996643066406</v>
      </c>
      <c r="IM54" s="9">
        <f t="shared" si="23"/>
        <v>74.815997314453128</v>
      </c>
      <c r="IN54" s="9">
        <f t="shared" si="24"/>
        <v>52.371198120117185</v>
      </c>
      <c r="IO54" s="9">
        <f t="shared" si="25"/>
        <v>36.659838684082025</v>
      </c>
      <c r="IP54" s="9">
        <f t="shared" si="26"/>
        <v>25.661887078857415</v>
      </c>
      <c r="IQ54" s="9"/>
      <c r="IR54" s="9">
        <f t="shared" si="35"/>
        <v>57.015966807095211</v>
      </c>
      <c r="IS54" s="9">
        <f t="shared" si="27"/>
        <v>-44.185023267666502</v>
      </c>
      <c r="IT54" s="9"/>
      <c r="IU54" s="9"/>
      <c r="IV54" s="9"/>
      <c r="IW54" s="9"/>
      <c r="IX54" s="9"/>
      <c r="IY54" s="9"/>
      <c r="IZ54" s="9"/>
      <c r="JA54" s="9"/>
      <c r="JB54" s="9"/>
      <c r="JC54" s="9"/>
      <c r="JD54" s="9"/>
      <c r="JE54" s="9"/>
      <c r="JF54" s="9"/>
      <c r="JG54" s="9"/>
      <c r="JH54" s="9"/>
      <c r="JI54" s="9"/>
      <c r="JJ54" s="9"/>
      <c r="JK54" s="9"/>
      <c r="JL54" s="9"/>
      <c r="JM54" s="9"/>
      <c r="JN54" s="9"/>
      <c r="JO54" s="9"/>
      <c r="JP54" s="9"/>
      <c r="JQ54" s="9"/>
      <c r="JR54" s="9"/>
      <c r="JS54" s="9"/>
      <c r="JT54" s="9"/>
      <c r="JU54" s="9"/>
      <c r="JV54" s="9"/>
      <c r="JW54" s="9">
        <f t="shared" si="48"/>
        <v>93.519996643066406</v>
      </c>
      <c r="JX54" s="9">
        <f t="shared" si="49"/>
        <v>88.519996643066406</v>
      </c>
      <c r="JY54" s="19">
        <f t="shared" si="50"/>
        <v>154</v>
      </c>
      <c r="JZ54" s="19">
        <f t="shared" si="51"/>
        <v>133</v>
      </c>
      <c r="KA54" s="19">
        <f t="shared" si="28"/>
        <v>0</v>
      </c>
      <c r="KB54" s="19" t="str">
        <f t="shared" si="32"/>
        <v/>
      </c>
      <c r="KD54" s="9">
        <f t="shared" si="52"/>
        <v>93.519996643066406</v>
      </c>
      <c r="KE54" s="9">
        <f t="shared" si="53"/>
        <v>93.519996643066406</v>
      </c>
      <c r="KG54" s="9">
        <f t="shared" si="29"/>
        <v>0</v>
      </c>
      <c r="KH54" s="19">
        <f t="shared" si="30"/>
        <v>1</v>
      </c>
      <c r="KI54" s="19" t="str">
        <f t="shared" si="31"/>
        <v/>
      </c>
    </row>
    <row r="55" spans="1:295">
      <c r="A55" s="222" t="s">
        <v>437</v>
      </c>
      <c r="B55" s="222" t="s">
        <v>438</v>
      </c>
      <c r="C55" s="224">
        <v>0</v>
      </c>
      <c r="D55" s="224">
        <v>0</v>
      </c>
      <c r="E55" s="224">
        <v>0</v>
      </c>
      <c r="F55" s="224">
        <v>0</v>
      </c>
      <c r="G55" s="224">
        <v>0</v>
      </c>
      <c r="H55" s="224">
        <v>0</v>
      </c>
      <c r="I55" s="224">
        <v>0</v>
      </c>
      <c r="J55" s="224">
        <v>0</v>
      </c>
      <c r="K55" s="224">
        <v>0</v>
      </c>
      <c r="L55" s="224">
        <v>0</v>
      </c>
      <c r="M55" s="224">
        <v>0</v>
      </c>
      <c r="N55" s="224">
        <v>0</v>
      </c>
      <c r="O55" s="224">
        <v>0</v>
      </c>
      <c r="P55" s="224">
        <v>0</v>
      </c>
      <c r="Q55" s="224">
        <v>0</v>
      </c>
      <c r="R55" s="224">
        <v>0</v>
      </c>
      <c r="S55" s="224">
        <v>0</v>
      </c>
      <c r="T55" s="224">
        <v>0</v>
      </c>
      <c r="U55" s="224">
        <v>0</v>
      </c>
      <c r="V55" s="224">
        <v>0</v>
      </c>
      <c r="W55" s="224">
        <v>0</v>
      </c>
      <c r="X55" s="224">
        <v>0</v>
      </c>
      <c r="Y55" s="224">
        <v>0</v>
      </c>
      <c r="Z55" s="224">
        <v>0</v>
      </c>
      <c r="AA55" s="224">
        <v>0</v>
      </c>
      <c r="AB55" s="224">
        <v>0</v>
      </c>
      <c r="AC55" s="224">
        <v>0</v>
      </c>
      <c r="AD55" s="224">
        <v>0</v>
      </c>
      <c r="AE55" s="224">
        <v>0</v>
      </c>
      <c r="AF55" s="224">
        <v>0</v>
      </c>
      <c r="AG55" s="224">
        <v>11.109999656677246</v>
      </c>
      <c r="AH55" s="224">
        <v>11.109999656677246</v>
      </c>
      <c r="AI55" s="224">
        <v>11.109999656677246</v>
      </c>
      <c r="AJ55" s="224">
        <v>11.109999656677246</v>
      </c>
      <c r="AK55" s="224">
        <v>11.109999656677246</v>
      </c>
      <c r="AL55" s="224">
        <v>11.109999656677246</v>
      </c>
      <c r="AM55" s="224">
        <v>11.109999656677246</v>
      </c>
      <c r="AN55" s="224">
        <v>11.109999656677246</v>
      </c>
      <c r="AO55" s="224">
        <v>11.109999656677246</v>
      </c>
      <c r="AP55" s="224">
        <v>11.109999656677246</v>
      </c>
      <c r="AQ55" s="224">
        <v>11.109999656677246</v>
      </c>
      <c r="AR55" s="224">
        <v>11.109999656677246</v>
      </c>
      <c r="AS55" s="224">
        <v>11.109999656677246</v>
      </c>
      <c r="AT55" s="224">
        <v>11.109999656677246</v>
      </c>
      <c r="AU55" s="224">
        <v>11.109999656677246</v>
      </c>
      <c r="AV55" s="224">
        <v>11.109999656677246</v>
      </c>
      <c r="AW55" s="224">
        <v>11.109999656677246</v>
      </c>
      <c r="AX55" s="224">
        <v>11.109999656677246</v>
      </c>
      <c r="AY55" s="224">
        <v>11.109999656677246</v>
      </c>
      <c r="AZ55" s="224">
        <v>11.109999656677246</v>
      </c>
      <c r="BA55" s="224">
        <v>11.109999656677246</v>
      </c>
      <c r="BB55" s="224">
        <v>11.109999656677246</v>
      </c>
      <c r="BC55" s="224">
        <v>11.109999656677246</v>
      </c>
      <c r="BD55" s="224">
        <v>11.109999656677246</v>
      </c>
      <c r="BE55" s="224">
        <v>11.109999656677246</v>
      </c>
      <c r="BF55" s="224">
        <v>11.109999656677246</v>
      </c>
      <c r="BG55" s="224">
        <v>11.109999656677246</v>
      </c>
      <c r="BH55" s="224">
        <v>11.109999656677246</v>
      </c>
      <c r="BI55" s="224">
        <v>11.109999656677246</v>
      </c>
      <c r="BJ55" s="224">
        <v>11.109999656677246</v>
      </c>
      <c r="BK55" s="224">
        <v>11.109999656677246</v>
      </c>
      <c r="BL55" s="224">
        <v>11.109999656677246</v>
      </c>
      <c r="BM55" s="224">
        <v>11.109999656677246</v>
      </c>
      <c r="BN55" s="224">
        <v>11.109999656677246</v>
      </c>
      <c r="BO55" s="224">
        <v>11.109999656677246</v>
      </c>
      <c r="BP55" s="224">
        <v>11.109999656677246</v>
      </c>
      <c r="BQ55" s="224">
        <v>11.109999656677246</v>
      </c>
      <c r="BR55" s="224">
        <v>11.109999656677246</v>
      </c>
      <c r="BS55" s="224">
        <v>25</v>
      </c>
      <c r="BT55" s="224">
        <v>45.830001831054688</v>
      </c>
      <c r="BU55" s="224">
        <v>45.830001831054688</v>
      </c>
      <c r="BV55" s="224">
        <v>45.830001831054688</v>
      </c>
      <c r="BW55" s="224">
        <v>45.830001831054688</v>
      </c>
      <c r="BX55" s="224">
        <v>67.129997253417969</v>
      </c>
      <c r="BY55" s="224">
        <v>67.129997253417969</v>
      </c>
      <c r="BZ55" s="224">
        <v>68.980003356933594</v>
      </c>
      <c r="CA55" s="224">
        <v>71.760002136230469</v>
      </c>
      <c r="CB55" s="224">
        <v>71.760002136230469</v>
      </c>
      <c r="CC55" s="224">
        <v>71.760002136230469</v>
      </c>
      <c r="CD55" s="224">
        <v>71.760002136230469</v>
      </c>
      <c r="CE55" s="224">
        <v>71.760002136230469</v>
      </c>
      <c r="CF55" s="224">
        <v>71.760002136230469</v>
      </c>
      <c r="CG55" s="224">
        <v>71.760002136230469</v>
      </c>
      <c r="CH55" s="224">
        <v>71.760002136230469</v>
      </c>
      <c r="CI55" s="224">
        <v>71.760002136230469</v>
      </c>
      <c r="CJ55" s="224">
        <v>71.760002136230469</v>
      </c>
      <c r="CK55" s="224">
        <v>71.760002136230469</v>
      </c>
      <c r="CL55" s="224">
        <v>71.760002136230469</v>
      </c>
      <c r="CM55" s="224">
        <v>71.760002136230469</v>
      </c>
      <c r="CN55" s="224">
        <v>85.19000244140625</v>
      </c>
      <c r="CO55" s="224">
        <v>85.19000244140625</v>
      </c>
      <c r="CP55" s="224">
        <v>85.19000244140625</v>
      </c>
      <c r="CQ55" s="224">
        <v>85.19000244140625</v>
      </c>
      <c r="CR55" s="224">
        <v>85.19000244140625</v>
      </c>
      <c r="CS55" s="224">
        <v>85.19000244140625</v>
      </c>
      <c r="CT55" s="224">
        <v>85.19000244140625</v>
      </c>
      <c r="CU55" s="224">
        <v>85.19000244140625</v>
      </c>
      <c r="CV55" s="224">
        <v>85.19000244140625</v>
      </c>
      <c r="CW55" s="224">
        <v>85.19000244140625</v>
      </c>
      <c r="CX55" s="224">
        <v>85.19000244140625</v>
      </c>
      <c r="CY55" s="224">
        <v>85.19000244140625</v>
      </c>
      <c r="CZ55" s="224">
        <v>85.19000244140625</v>
      </c>
      <c r="DA55" s="224">
        <v>85.19000244140625</v>
      </c>
      <c r="DB55" s="224">
        <v>85.19000244140625</v>
      </c>
      <c r="DC55" s="224">
        <v>85.19000244140625</v>
      </c>
      <c r="DD55" s="224">
        <v>85.19000244140625</v>
      </c>
      <c r="DE55" s="224">
        <v>85.19000244140625</v>
      </c>
      <c r="DF55" s="224">
        <v>85.19000244140625</v>
      </c>
      <c r="DG55" s="224">
        <v>85.19000244140625</v>
      </c>
      <c r="DH55" s="224">
        <v>85.19000244140625</v>
      </c>
      <c r="DI55" s="224">
        <v>85.19000244140625</v>
      </c>
      <c r="DJ55" s="224">
        <v>85.19000244140625</v>
      </c>
      <c r="DK55" s="224">
        <v>85.19000244140625</v>
      </c>
      <c r="DL55" s="224">
        <v>85.19000244140625</v>
      </c>
      <c r="DM55" s="224">
        <v>85.19000244140625</v>
      </c>
      <c r="DN55" s="224">
        <v>85.19000244140625</v>
      </c>
      <c r="DO55" s="224">
        <v>85.19000244140625</v>
      </c>
      <c r="DP55" s="224">
        <v>85.19000244140625</v>
      </c>
      <c r="DQ55" s="224">
        <v>85.19000244140625</v>
      </c>
      <c r="DR55" s="224">
        <v>85.19000244140625</v>
      </c>
      <c r="DS55" s="224">
        <v>85.19000244140625</v>
      </c>
      <c r="DT55" s="224">
        <v>85.19000244140625</v>
      </c>
      <c r="DU55" s="224">
        <v>85.19000244140625</v>
      </c>
      <c r="DV55" s="224">
        <v>85.19000244140625</v>
      </c>
      <c r="DW55" s="224">
        <v>81.94000244140625</v>
      </c>
      <c r="DX55" s="224">
        <v>81.94000244140625</v>
      </c>
      <c r="DY55" s="224">
        <v>81.94000244140625</v>
      </c>
      <c r="DZ55" s="224">
        <v>81.94000244140625</v>
      </c>
      <c r="EA55" s="224">
        <v>81.94000244140625</v>
      </c>
      <c r="EB55" s="224">
        <v>81.94000244140625</v>
      </c>
      <c r="EC55" s="224">
        <v>81.94000244140625</v>
      </c>
      <c r="ED55" s="224">
        <v>81.94000244140625</v>
      </c>
      <c r="EE55" s="224">
        <v>81.94000244140625</v>
      </c>
      <c r="EF55" s="224">
        <v>83.330001831054687</v>
      </c>
      <c r="EG55" s="224">
        <v>83.330001831054687</v>
      </c>
      <c r="EH55" s="224">
        <v>83.330001831054687</v>
      </c>
      <c r="EI55" s="224">
        <v>83.330001831054687</v>
      </c>
      <c r="EJ55" s="224">
        <v>79.169998168945313</v>
      </c>
      <c r="EK55" s="224">
        <v>79.169998168945313</v>
      </c>
      <c r="EL55" s="224">
        <v>79.169998168945313</v>
      </c>
      <c r="EM55" s="224">
        <v>79.169998168945313</v>
      </c>
      <c r="EN55" s="224">
        <v>79.169998168945313</v>
      </c>
      <c r="EO55" s="224">
        <v>75.459999084472656</v>
      </c>
      <c r="EP55" s="224">
        <v>75.459999084472656</v>
      </c>
      <c r="EQ55" s="224">
        <v>75.459999084472656</v>
      </c>
      <c r="ER55" s="224">
        <v>75.459999084472656</v>
      </c>
      <c r="ES55" s="224">
        <v>71.760002136230469</v>
      </c>
      <c r="ET55" s="224">
        <v>68.05999755859375</v>
      </c>
      <c r="EU55" s="224">
        <v>68.05999755859375</v>
      </c>
      <c r="EV55" s="224">
        <v>68.05999755859375</v>
      </c>
      <c r="EW55" s="224">
        <v>68.05999755859375</v>
      </c>
      <c r="EX55" s="224">
        <v>68.05999755859375</v>
      </c>
      <c r="EY55" s="224">
        <v>66.669998168945313</v>
      </c>
      <c r="EZ55" s="224">
        <v>66.669998168945313</v>
      </c>
      <c r="FA55" s="224">
        <v>66.669998168945313</v>
      </c>
      <c r="FB55" s="224">
        <v>66.669998168945313</v>
      </c>
      <c r="FC55" s="224">
        <v>66.669998168945313</v>
      </c>
      <c r="FD55" s="224">
        <v>66.669998168945313</v>
      </c>
      <c r="FE55" s="224">
        <v>66.669998168945313</v>
      </c>
      <c r="FF55" s="224">
        <v>57.409999847412109</v>
      </c>
      <c r="FG55" s="224">
        <v>57.409999847412109</v>
      </c>
      <c r="FH55" s="224">
        <v>57.409999847412109</v>
      </c>
      <c r="FI55" s="224">
        <v>57.409999847412109</v>
      </c>
      <c r="FJ55" s="224">
        <v>57.409999847412109</v>
      </c>
      <c r="FK55" s="224">
        <v>57.409999847412109</v>
      </c>
      <c r="FL55" s="224">
        <v>57.409999847412109</v>
      </c>
      <c r="FM55" s="224">
        <v>57.409999847412109</v>
      </c>
      <c r="FN55" s="224">
        <v>57.409999847412109</v>
      </c>
      <c r="FO55" s="224">
        <v>57.409999847412109</v>
      </c>
      <c r="FP55" s="224">
        <v>57.409999847412109</v>
      </c>
      <c r="FQ55" s="224">
        <v>57.409999847412109</v>
      </c>
      <c r="FR55" s="224">
        <v>57.409999847412109</v>
      </c>
      <c r="FS55" s="224">
        <v>33.799999237060547</v>
      </c>
      <c r="FT55" s="224">
        <v>33.799999237060547</v>
      </c>
      <c r="FU55" s="224">
        <v>33.799999237060547</v>
      </c>
      <c r="FV55" s="224">
        <v>33.799999237060547</v>
      </c>
      <c r="FW55" s="224">
        <v>33.799999237060547</v>
      </c>
      <c r="FX55" s="224">
        <v>33.799999237060547</v>
      </c>
      <c r="FY55" s="224">
        <v>33.799999237060547</v>
      </c>
      <c r="FZ55" s="224">
        <v>33.799999237060547</v>
      </c>
      <c r="GA55" s="224">
        <v>33.799999237060547</v>
      </c>
      <c r="GB55" s="224">
        <v>33.799999237060547</v>
      </c>
      <c r="GC55" s="224">
        <v>33.799999237060547</v>
      </c>
      <c r="GD55" s="224">
        <v>33.799999237060547</v>
      </c>
      <c r="GE55" s="224">
        <v>33.799999237060547</v>
      </c>
      <c r="GF55" s="224">
        <v>49.540000915527344</v>
      </c>
      <c r="GG55" s="224">
        <v>49.540000915527344</v>
      </c>
      <c r="GH55" s="224">
        <v>49.540000915527344</v>
      </c>
      <c r="GI55" s="224">
        <v>49.540000915527344</v>
      </c>
      <c r="GJ55" s="224">
        <v>49.540000915527344</v>
      </c>
      <c r="GK55" s="224">
        <v>49.540000915527344</v>
      </c>
      <c r="GL55" s="224">
        <v>49.540000915527344</v>
      </c>
      <c r="GM55" s="224">
        <v>49.540000915527344</v>
      </c>
      <c r="GN55" s="224">
        <v>49.540000915527344</v>
      </c>
      <c r="GO55" s="224">
        <v>49.540000915527344</v>
      </c>
      <c r="GP55" s="224">
        <v>49.540000915527344</v>
      </c>
      <c r="GQ55" s="224">
        <v>58.799999237060547</v>
      </c>
      <c r="GR55" s="224">
        <v>58.799999237060547</v>
      </c>
      <c r="GS55" s="224">
        <v>58.799999237060547</v>
      </c>
      <c r="GT55" s="224">
        <v>58.799999237060547</v>
      </c>
      <c r="GU55" s="224">
        <v>58.799999237060547</v>
      </c>
      <c r="GV55" s="224">
        <v>58.799999237060547</v>
      </c>
      <c r="GW55" s="224">
        <v>58.799999237060547</v>
      </c>
      <c r="GX55" s="224">
        <v>58.799999237060547</v>
      </c>
      <c r="GY55" s="224">
        <v>58.799999237060547</v>
      </c>
      <c r="GZ55" s="224">
        <v>58.799999237060547</v>
      </c>
      <c r="HA55" s="224">
        <v>58.799999237060547</v>
      </c>
      <c r="HB55" s="224">
        <v>58.799999237060547</v>
      </c>
      <c r="HC55" s="224">
        <v>55.090000152587891</v>
      </c>
      <c r="HD55" s="224">
        <v>55.090000152587891</v>
      </c>
      <c r="HE55" s="224">
        <v>55.090000152587891</v>
      </c>
      <c r="HF55" s="9">
        <f t="shared" si="36"/>
        <v>55.090000152587891</v>
      </c>
      <c r="HG55" s="9">
        <f t="shared" si="37"/>
        <v>55.090000152587891</v>
      </c>
      <c r="HH55" s="9">
        <f t="shared" si="38"/>
        <v>55.090000152587891</v>
      </c>
      <c r="HI55" s="9">
        <f t="shared" si="39"/>
        <v>55.090000152587891</v>
      </c>
      <c r="HJ55" s="9">
        <f t="shared" si="40"/>
        <v>55.090000152587891</v>
      </c>
      <c r="HK55" s="9">
        <f t="shared" si="41"/>
        <v>55.090000152587891</v>
      </c>
      <c r="HL55" s="9">
        <f t="shared" si="42"/>
        <v>55.090000152587891</v>
      </c>
      <c r="HM55" s="9">
        <f t="shared" si="43"/>
        <v>55.090000152587891</v>
      </c>
      <c r="HN55" s="9">
        <f t="shared" si="44"/>
        <v>55.090000152587891</v>
      </c>
      <c r="HO55" s="9">
        <f t="shared" si="45"/>
        <v>55.090000152587891</v>
      </c>
      <c r="HP55" s="9">
        <f t="shared" si="46"/>
        <v>55.090000152587891</v>
      </c>
      <c r="HQ55" s="180"/>
      <c r="HR55" s="226">
        <v>55.090000152587891</v>
      </c>
      <c r="HS55" s="226">
        <v>55.090000152587891</v>
      </c>
      <c r="HT55" s="226">
        <v>55.090000152587891</v>
      </c>
      <c r="HU55" s="226">
        <v>55.090000152587891</v>
      </c>
      <c r="HV55" s="226">
        <v>55.090000152587891</v>
      </c>
      <c r="HW55" s="226">
        <v>55.090000152587891</v>
      </c>
      <c r="HX55" s="226">
        <v>55.090000152587891</v>
      </c>
      <c r="HY55" s="226">
        <v>55.090000152587891</v>
      </c>
      <c r="HZ55" s="226">
        <v>55.090000152587891</v>
      </c>
      <c r="IA55" s="226">
        <v>55.090000152587891</v>
      </c>
      <c r="IB55" s="226">
        <v>55.090000152587891</v>
      </c>
      <c r="IC55" s="226">
        <v>55.090000152587891</v>
      </c>
      <c r="ID55" s="9"/>
      <c r="IE55" s="9"/>
      <c r="IF55" s="9"/>
      <c r="IG55" s="9"/>
      <c r="IH55" s="9"/>
      <c r="II55" s="9">
        <f t="shared" si="19"/>
        <v>45.584211261648882</v>
      </c>
      <c r="IJ55" s="9">
        <f t="shared" si="20"/>
        <v>51.700665918986004</v>
      </c>
      <c r="IK55" s="9">
        <f t="shared" si="21"/>
        <v>52.496451593214466</v>
      </c>
      <c r="IL55" s="9">
        <f t="shared" si="22"/>
        <v>55.090000152587891</v>
      </c>
      <c r="IM55" s="9">
        <f t="shared" si="23"/>
        <v>44.072000122070314</v>
      </c>
      <c r="IN55" s="9">
        <f t="shared" si="24"/>
        <v>30.850400085449216</v>
      </c>
      <c r="IO55" s="9">
        <f t="shared" si="25"/>
        <v>21.595280059814449</v>
      </c>
      <c r="IP55" s="9">
        <f t="shared" si="26"/>
        <v>15.116696041870114</v>
      </c>
      <c r="IQ55" s="9"/>
      <c r="IR55" s="9">
        <f t="shared" si="35"/>
        <v>41.570212523519743</v>
      </c>
      <c r="IS55" s="9">
        <f t="shared" si="27"/>
        <v>-34.011864502584686</v>
      </c>
      <c r="IT55" s="9"/>
      <c r="IU55" s="9"/>
      <c r="IV55" s="9"/>
      <c r="IW55" s="9"/>
      <c r="IX55" s="9"/>
      <c r="IY55" s="9"/>
      <c r="IZ55" s="9"/>
      <c r="JA55" s="9"/>
      <c r="JB55" s="9"/>
      <c r="JC55" s="9"/>
      <c r="JD55" s="9"/>
      <c r="JE55" s="9"/>
      <c r="JF55" s="9"/>
      <c r="JG55" s="9"/>
      <c r="JH55" s="9"/>
      <c r="JI55" s="9"/>
      <c r="JJ55" s="9"/>
      <c r="JK55" s="9"/>
      <c r="JL55" s="9"/>
      <c r="JM55" s="9"/>
      <c r="JN55" s="9"/>
      <c r="JO55" s="9"/>
      <c r="JP55" s="9"/>
      <c r="JQ55" s="9"/>
      <c r="JR55" s="9"/>
      <c r="JS55" s="9"/>
      <c r="JT55" s="9"/>
      <c r="JU55" s="9"/>
      <c r="JV55" s="9"/>
      <c r="JW55" s="9">
        <f t="shared" si="48"/>
        <v>55.090000152587891</v>
      </c>
      <c r="JX55" s="9">
        <f t="shared" si="49"/>
        <v>80.19000244140625</v>
      </c>
      <c r="JY55" s="19">
        <f t="shared" si="50"/>
        <v>196</v>
      </c>
      <c r="JZ55" s="19">
        <f t="shared" si="51"/>
        <v>48</v>
      </c>
      <c r="KA55" s="19">
        <f t="shared" si="28"/>
        <v>1</v>
      </c>
      <c r="KB55" s="19">
        <f t="shared" si="32"/>
        <v>48</v>
      </c>
      <c r="KD55" s="9">
        <f t="shared" si="52"/>
        <v>85.19000244140625</v>
      </c>
      <c r="KE55" s="9">
        <f t="shared" si="53"/>
        <v>60.498217743222078</v>
      </c>
      <c r="KG55" s="9">
        <f t="shared" si="29"/>
        <v>-24.691784698184172</v>
      </c>
      <c r="KH55" s="19">
        <f t="shared" si="30"/>
        <v>0.71015630953682385</v>
      </c>
      <c r="KI55" s="19">
        <f t="shared" si="31"/>
        <v>0.71015630953682385</v>
      </c>
    </row>
    <row r="56" spans="1:295">
      <c r="A56" s="222" t="s">
        <v>197</v>
      </c>
      <c r="B56" s="222" t="s">
        <v>198</v>
      </c>
      <c r="C56" s="224">
        <v>0</v>
      </c>
      <c r="D56" s="224">
        <v>0</v>
      </c>
      <c r="E56" s="224">
        <v>0</v>
      </c>
      <c r="F56" s="224">
        <v>0</v>
      </c>
      <c r="G56" s="224">
        <v>0</v>
      </c>
      <c r="H56" s="224">
        <v>0</v>
      </c>
      <c r="I56" s="224">
        <v>0</v>
      </c>
      <c r="J56" s="224">
        <v>0</v>
      </c>
      <c r="K56" s="224">
        <v>0</v>
      </c>
      <c r="L56" s="224">
        <v>0</v>
      </c>
      <c r="M56" s="224">
        <v>0</v>
      </c>
      <c r="N56" s="224">
        <v>0</v>
      </c>
      <c r="O56" s="224">
        <v>0</v>
      </c>
      <c r="P56" s="224">
        <v>0</v>
      </c>
      <c r="Q56" s="224">
        <v>0</v>
      </c>
      <c r="R56" s="224">
        <v>0</v>
      </c>
      <c r="S56" s="224">
        <v>0</v>
      </c>
      <c r="T56" s="224">
        <v>0</v>
      </c>
      <c r="U56" s="224">
        <v>0</v>
      </c>
      <c r="V56" s="224">
        <v>0</v>
      </c>
      <c r="W56" s="224">
        <v>0</v>
      </c>
      <c r="X56" s="224">
        <v>0</v>
      </c>
      <c r="Y56" s="224">
        <v>0</v>
      </c>
      <c r="Z56" s="224">
        <v>0</v>
      </c>
      <c r="AA56" s="224">
        <v>0</v>
      </c>
      <c r="AB56" s="224">
        <v>0</v>
      </c>
      <c r="AC56" s="224">
        <v>0</v>
      </c>
      <c r="AD56" s="224">
        <v>0</v>
      </c>
      <c r="AE56" s="224">
        <v>0</v>
      </c>
      <c r="AF56" s="224">
        <v>0</v>
      </c>
      <c r="AG56" s="224">
        <v>0</v>
      </c>
      <c r="AH56" s="224">
        <v>0</v>
      </c>
      <c r="AI56" s="224">
        <v>0</v>
      </c>
      <c r="AJ56" s="224">
        <v>0</v>
      </c>
      <c r="AK56" s="224">
        <v>0</v>
      </c>
      <c r="AL56" s="224">
        <v>0</v>
      </c>
      <c r="AM56" s="224">
        <v>0</v>
      </c>
      <c r="AN56" s="224">
        <v>0</v>
      </c>
      <c r="AO56" s="224">
        <v>0</v>
      </c>
      <c r="AP56" s="224">
        <v>0</v>
      </c>
      <c r="AQ56" s="224">
        <v>0</v>
      </c>
      <c r="AR56" s="224">
        <v>0</v>
      </c>
      <c r="AS56" s="224">
        <v>0</v>
      </c>
      <c r="AT56" s="224">
        <v>0</v>
      </c>
      <c r="AU56" s="224">
        <v>0</v>
      </c>
      <c r="AV56" s="224">
        <v>0</v>
      </c>
      <c r="AW56" s="224">
        <v>0</v>
      </c>
      <c r="AX56" s="224">
        <v>0</v>
      </c>
      <c r="AY56" s="224">
        <v>0</v>
      </c>
      <c r="AZ56" s="224">
        <v>0</v>
      </c>
      <c r="BA56" s="224">
        <v>0</v>
      </c>
      <c r="BB56" s="224">
        <v>0</v>
      </c>
      <c r="BC56" s="224">
        <v>0</v>
      </c>
      <c r="BD56" s="224">
        <v>0</v>
      </c>
      <c r="BE56" s="224">
        <v>0</v>
      </c>
      <c r="BF56" s="224">
        <v>0</v>
      </c>
      <c r="BG56" s="224">
        <v>0</v>
      </c>
      <c r="BH56" s="224">
        <v>0</v>
      </c>
      <c r="BI56" s="224">
        <v>0</v>
      </c>
      <c r="BJ56" s="224">
        <v>0</v>
      </c>
      <c r="BK56" s="224">
        <v>0</v>
      </c>
      <c r="BL56" s="224">
        <v>0</v>
      </c>
      <c r="BM56" s="224">
        <v>0</v>
      </c>
      <c r="BN56" s="224">
        <v>0</v>
      </c>
      <c r="BO56" s="224">
        <v>0</v>
      </c>
      <c r="BP56" s="224">
        <v>0</v>
      </c>
      <c r="BQ56" s="224">
        <v>0</v>
      </c>
      <c r="BR56" s="224">
        <v>0</v>
      </c>
      <c r="BS56" s="224">
        <v>0</v>
      </c>
      <c r="BT56" s="224">
        <v>0</v>
      </c>
      <c r="BU56" s="224">
        <v>0</v>
      </c>
      <c r="BV56" s="224">
        <v>25</v>
      </c>
      <c r="BW56" s="224">
        <v>25</v>
      </c>
      <c r="BX56" s="224">
        <v>33.330001831054688</v>
      </c>
      <c r="BY56" s="224">
        <v>33.330001831054688</v>
      </c>
      <c r="BZ56" s="224">
        <v>44.439998626708984</v>
      </c>
      <c r="CA56" s="224">
        <v>50</v>
      </c>
      <c r="CB56" s="224">
        <v>50</v>
      </c>
      <c r="CC56" s="224">
        <v>50</v>
      </c>
      <c r="CD56" s="224">
        <v>50</v>
      </c>
      <c r="CE56" s="224">
        <v>50</v>
      </c>
      <c r="CF56" s="224">
        <v>50</v>
      </c>
      <c r="CG56" s="224">
        <v>50</v>
      </c>
      <c r="CH56" s="224">
        <v>50</v>
      </c>
      <c r="CI56" s="224">
        <v>61.110000610351563</v>
      </c>
      <c r="CJ56" s="224">
        <v>61.110000610351563</v>
      </c>
      <c r="CK56" s="224">
        <v>72.220001220703125</v>
      </c>
      <c r="CL56" s="224">
        <v>72.220001220703125</v>
      </c>
      <c r="CM56" s="224">
        <v>77.779998779296875</v>
      </c>
      <c r="CN56" s="224">
        <v>77.779998779296875</v>
      </c>
      <c r="CO56" s="224">
        <v>77.779998779296875</v>
      </c>
      <c r="CP56" s="224">
        <v>77.779998779296875</v>
      </c>
      <c r="CQ56" s="224">
        <v>77.779998779296875</v>
      </c>
      <c r="CR56" s="224">
        <v>77.779998779296875</v>
      </c>
      <c r="CS56" s="224">
        <v>77.779998779296875</v>
      </c>
      <c r="CT56" s="224">
        <v>77.779998779296875</v>
      </c>
      <c r="CU56" s="224">
        <v>77.779998779296875</v>
      </c>
      <c r="CV56" s="224">
        <v>77.779998779296875</v>
      </c>
      <c r="CW56" s="224">
        <v>77.779998779296875</v>
      </c>
      <c r="CX56" s="224">
        <v>77.779998779296875</v>
      </c>
      <c r="CY56" s="224">
        <v>77.779998779296875</v>
      </c>
      <c r="CZ56" s="224">
        <v>77.779998779296875</v>
      </c>
      <c r="DA56" s="224">
        <v>77.779998779296875</v>
      </c>
      <c r="DB56" s="224">
        <v>77.779998779296875</v>
      </c>
      <c r="DC56" s="224">
        <v>77.779998779296875</v>
      </c>
      <c r="DD56" s="224">
        <v>77.779998779296875</v>
      </c>
      <c r="DE56" s="224">
        <v>77.779998779296875</v>
      </c>
      <c r="DF56" s="224">
        <v>77.779998779296875</v>
      </c>
      <c r="DG56" s="224">
        <v>77.779998779296875</v>
      </c>
      <c r="DH56" s="224">
        <v>77.779998779296875</v>
      </c>
      <c r="DI56" s="224">
        <v>77.779998779296875</v>
      </c>
      <c r="DJ56" s="224">
        <v>77.779998779296875</v>
      </c>
      <c r="DK56" s="224">
        <v>77.779998779296875</v>
      </c>
      <c r="DL56" s="224">
        <v>77.779998779296875</v>
      </c>
      <c r="DM56" s="224">
        <v>77.779998779296875</v>
      </c>
      <c r="DN56" s="224">
        <v>77.779998779296875</v>
      </c>
      <c r="DO56" s="224">
        <v>77.779998779296875</v>
      </c>
      <c r="DP56" s="224">
        <v>75</v>
      </c>
      <c r="DQ56" s="224">
        <v>75</v>
      </c>
      <c r="DR56" s="224">
        <v>75</v>
      </c>
      <c r="DS56" s="224">
        <v>75</v>
      </c>
      <c r="DT56" s="224">
        <v>75</v>
      </c>
      <c r="DU56" s="224">
        <v>75</v>
      </c>
      <c r="DV56" s="224">
        <v>75</v>
      </c>
      <c r="DW56" s="224">
        <v>75</v>
      </c>
      <c r="DX56" s="224">
        <v>75</v>
      </c>
      <c r="DY56" s="224">
        <v>75</v>
      </c>
      <c r="DZ56" s="224">
        <v>75</v>
      </c>
      <c r="EA56" s="224">
        <v>66.669998168945313</v>
      </c>
      <c r="EB56" s="224">
        <v>66.669998168945313</v>
      </c>
      <c r="EC56" s="224">
        <v>66.669998168945313</v>
      </c>
      <c r="ED56" s="224">
        <v>62.959999084472656</v>
      </c>
      <c r="EE56" s="224">
        <v>62.959999084472656</v>
      </c>
      <c r="EF56" s="224">
        <v>62.959999084472656</v>
      </c>
      <c r="EG56" s="224">
        <v>62.959999084472656</v>
      </c>
      <c r="EH56" s="224">
        <v>55.560001373291016</v>
      </c>
      <c r="EI56" s="224">
        <v>55.560001373291016</v>
      </c>
      <c r="EJ56" s="224">
        <v>55.560001373291016</v>
      </c>
      <c r="EK56" s="224">
        <v>50</v>
      </c>
      <c r="EL56" s="224">
        <v>50</v>
      </c>
      <c r="EM56" s="224">
        <v>50</v>
      </c>
      <c r="EN56" s="224">
        <v>50</v>
      </c>
      <c r="EO56" s="224">
        <v>50</v>
      </c>
      <c r="EP56" s="224">
        <v>50</v>
      </c>
      <c r="EQ56" s="224">
        <v>50</v>
      </c>
      <c r="ER56" s="224">
        <v>50</v>
      </c>
      <c r="ES56" s="224">
        <v>50</v>
      </c>
      <c r="ET56" s="224">
        <v>50</v>
      </c>
      <c r="EU56" s="224">
        <v>50</v>
      </c>
      <c r="EV56" s="224">
        <v>50</v>
      </c>
      <c r="EW56" s="224">
        <v>50</v>
      </c>
      <c r="EX56" s="224">
        <v>50</v>
      </c>
      <c r="EY56" s="224">
        <v>37.959999084472656</v>
      </c>
      <c r="EZ56" s="224">
        <v>37.959999084472656</v>
      </c>
      <c r="FA56" s="224">
        <v>37.959999084472656</v>
      </c>
      <c r="FB56" s="224">
        <v>37.959999084472656</v>
      </c>
      <c r="FC56" s="224">
        <v>37.959999084472656</v>
      </c>
      <c r="FD56" s="224">
        <v>37.959999084472656</v>
      </c>
      <c r="FE56" s="224">
        <v>37.959999084472656</v>
      </c>
      <c r="FF56" s="224">
        <v>37.959999084472656</v>
      </c>
      <c r="FG56" s="224">
        <v>37.959999084472656</v>
      </c>
      <c r="FH56" s="224">
        <v>37.959999084472656</v>
      </c>
      <c r="FI56" s="224">
        <v>37.959999084472656</v>
      </c>
      <c r="FJ56" s="224">
        <v>37.959999084472656</v>
      </c>
      <c r="FK56" s="224">
        <v>37.959999084472656</v>
      </c>
      <c r="FL56" s="224">
        <v>37.959999084472656</v>
      </c>
      <c r="FM56" s="224">
        <v>37.959999084472656</v>
      </c>
      <c r="FN56" s="224">
        <v>37.959999084472656</v>
      </c>
      <c r="FO56" s="224">
        <v>37.959999084472656</v>
      </c>
      <c r="FP56" s="224">
        <v>37.959999084472656</v>
      </c>
      <c r="FQ56" s="224">
        <v>37.959999084472656</v>
      </c>
      <c r="FR56" s="224">
        <v>37.959999084472656</v>
      </c>
      <c r="FS56" s="224">
        <v>37.959999084472656</v>
      </c>
      <c r="FT56" s="224">
        <v>37.959999084472656</v>
      </c>
      <c r="FU56" s="224">
        <v>37.959999084472656</v>
      </c>
      <c r="FV56" s="224">
        <v>37.959999084472656</v>
      </c>
      <c r="FW56" s="224">
        <v>37.959999084472656</v>
      </c>
      <c r="FX56" s="224">
        <v>37.959999084472656</v>
      </c>
      <c r="FY56" s="224">
        <v>25</v>
      </c>
      <c r="FZ56" s="224">
        <v>25</v>
      </c>
      <c r="GA56" s="224">
        <v>25</v>
      </c>
      <c r="GB56" s="224">
        <v>25</v>
      </c>
      <c r="GC56" s="224">
        <v>22.219999313354492</v>
      </c>
      <c r="GD56" s="224">
        <v>22.219999313354492</v>
      </c>
      <c r="GE56" s="224">
        <v>22.219999313354492</v>
      </c>
      <c r="GF56" s="224">
        <v>22.219999313354492</v>
      </c>
      <c r="GG56" s="224">
        <v>22.219999313354492</v>
      </c>
      <c r="GH56" s="224">
        <v>22.219999313354492</v>
      </c>
      <c r="GI56" s="224">
        <v>22.219999313354492</v>
      </c>
      <c r="GJ56" s="224">
        <v>22.219999313354492</v>
      </c>
      <c r="GK56" s="224">
        <v>22.219999313354492</v>
      </c>
      <c r="GL56" s="224">
        <v>22.219999313354492</v>
      </c>
      <c r="GM56" s="224">
        <v>22.219999313354492</v>
      </c>
      <c r="GN56" s="224">
        <v>22.219999313354492</v>
      </c>
      <c r="GO56" s="224">
        <v>22.219999313354492</v>
      </c>
      <c r="GP56" s="224">
        <v>22.219999313354492</v>
      </c>
      <c r="GQ56" s="224">
        <v>22.219999313354492</v>
      </c>
      <c r="GR56" s="224">
        <v>22.219999313354492</v>
      </c>
      <c r="GS56" s="224">
        <v>22.219999313354492</v>
      </c>
      <c r="GT56" s="224">
        <v>22.219999313354492</v>
      </c>
      <c r="GU56" s="224">
        <v>22.219999313354492</v>
      </c>
      <c r="GV56" s="224">
        <v>22.219999313354492</v>
      </c>
      <c r="GW56" s="224">
        <v>22.219999313354492</v>
      </c>
      <c r="GX56" s="224">
        <v>22.219999313354492</v>
      </c>
      <c r="GY56" s="224">
        <v>22.219999313354492</v>
      </c>
      <c r="GZ56" s="224">
        <v>22.219999313354492</v>
      </c>
      <c r="HA56" s="224">
        <v>22.219999313354492</v>
      </c>
      <c r="HB56" s="224">
        <v>22.219999313354492</v>
      </c>
      <c r="HC56" s="224">
        <v>22.219999313354492</v>
      </c>
      <c r="HD56" s="224">
        <v>27.780000686645508</v>
      </c>
      <c r="HE56" s="224">
        <v>27.780000686645508</v>
      </c>
      <c r="HF56" s="9">
        <f t="shared" si="36"/>
        <v>27.780000686645508</v>
      </c>
      <c r="HG56" s="9">
        <f t="shared" si="37"/>
        <v>27.780000686645508</v>
      </c>
      <c r="HH56" s="9">
        <f t="shared" si="38"/>
        <v>27.780000686645508</v>
      </c>
      <c r="HI56" s="9">
        <f t="shared" si="39"/>
        <v>27.780000686645508</v>
      </c>
      <c r="HJ56" s="9">
        <f t="shared" si="40"/>
        <v>27.780000686645508</v>
      </c>
      <c r="HK56" s="9">
        <f t="shared" si="41"/>
        <v>27.780000686645508</v>
      </c>
      <c r="HL56" s="9">
        <f t="shared" si="42"/>
        <v>27.780000686645508</v>
      </c>
      <c r="HM56" s="9">
        <f t="shared" si="43"/>
        <v>27.780000686645508</v>
      </c>
      <c r="HN56" s="9">
        <f t="shared" si="44"/>
        <v>27.780000686645508</v>
      </c>
      <c r="HO56" s="9">
        <f t="shared" si="45"/>
        <v>27.780000686645508</v>
      </c>
      <c r="HP56" s="9">
        <f t="shared" si="46"/>
        <v>27.780000686645508</v>
      </c>
      <c r="HQ56" s="180"/>
      <c r="HR56" s="226">
        <v>27.780000686645508</v>
      </c>
      <c r="HS56" s="226">
        <v>27.780000686645508</v>
      </c>
      <c r="HT56" s="226">
        <v>27.780000686645508</v>
      </c>
      <c r="HU56" s="226">
        <v>27.780000686645508</v>
      </c>
      <c r="HV56" s="226">
        <v>27.780000686645508</v>
      </c>
      <c r="HW56" s="226">
        <v>27.780000686645508</v>
      </c>
      <c r="HX56" s="226">
        <v>27.780000686645508</v>
      </c>
      <c r="HY56" s="226">
        <v>27.780000686645508</v>
      </c>
      <c r="HZ56" s="226"/>
      <c r="IA56" s="226"/>
      <c r="IB56" s="226"/>
      <c r="IC56" s="226"/>
      <c r="ID56" s="9"/>
      <c r="IE56" s="9"/>
      <c r="IF56" s="9"/>
      <c r="IG56" s="9"/>
      <c r="IH56" s="9"/>
      <c r="II56" s="9">
        <f t="shared" si="19"/>
        <v>34.387565562599583</v>
      </c>
      <c r="IJ56" s="9">
        <f t="shared" si="20"/>
        <v>36.231999206542966</v>
      </c>
      <c r="IK56" s="9">
        <f t="shared" si="21"/>
        <v>22.937418845392042</v>
      </c>
      <c r="IL56" s="9">
        <f t="shared" si="22"/>
        <v>27.780000686645508</v>
      </c>
      <c r="IM56" s="9">
        <f t="shared" si="23"/>
        <v>22.224000549316408</v>
      </c>
      <c r="IN56" s="9">
        <f t="shared" si="24"/>
        <v>15.556800384521484</v>
      </c>
      <c r="IO56" s="9">
        <f t="shared" si="25"/>
        <v>10.889760269165038</v>
      </c>
      <c r="IP56" s="9">
        <f t="shared" si="26"/>
        <v>7.6228321884155257</v>
      </c>
      <c r="IQ56" s="9"/>
      <c r="IR56" s="9">
        <f t="shared" si="35"/>
        <v>26.265053328583072</v>
      </c>
      <c r="IS56" s="9">
        <f t="shared" si="27"/>
        <v>-22.453637234375307</v>
      </c>
      <c r="IT56" s="9"/>
      <c r="IU56" s="9"/>
      <c r="IV56" s="9"/>
      <c r="IW56" s="9"/>
      <c r="IX56" s="9"/>
      <c r="IY56" s="9"/>
      <c r="IZ56" s="9"/>
      <c r="JA56" s="9"/>
      <c r="JB56" s="9"/>
      <c r="JC56" s="9"/>
      <c r="JD56" s="9"/>
      <c r="JE56" s="9"/>
      <c r="JF56" s="9"/>
      <c r="JG56" s="9"/>
      <c r="JH56" s="9"/>
      <c r="JI56" s="9"/>
      <c r="JJ56" s="9"/>
      <c r="JK56" s="9"/>
      <c r="JL56" s="9"/>
      <c r="JM56" s="9"/>
      <c r="JN56" s="9"/>
      <c r="JO56" s="9"/>
      <c r="JP56" s="9"/>
      <c r="JQ56" s="9"/>
      <c r="JR56" s="9"/>
      <c r="JS56" s="9"/>
      <c r="JT56" s="9"/>
      <c r="JU56" s="9"/>
      <c r="JV56" s="9"/>
      <c r="JW56" s="9">
        <f t="shared" si="48"/>
        <v>27.780000686645508</v>
      </c>
      <c r="JX56" s="9">
        <f t="shared" si="49"/>
        <v>72.779998779296875</v>
      </c>
      <c r="JY56" s="19">
        <f t="shared" si="50"/>
        <v>155</v>
      </c>
      <c r="JZ56" s="19">
        <f t="shared" si="51"/>
        <v>40</v>
      </c>
      <c r="KA56" s="19">
        <f t="shared" si="28"/>
        <v>1</v>
      </c>
      <c r="KB56" s="19">
        <f t="shared" si="32"/>
        <v>40</v>
      </c>
      <c r="KD56" s="9">
        <f t="shared" si="52"/>
        <v>77.409332275390625</v>
      </c>
      <c r="KE56" s="9">
        <f t="shared" si="53"/>
        <v>38.530395658889617</v>
      </c>
      <c r="KG56" s="9">
        <f t="shared" si="29"/>
        <v>-38.878936616501008</v>
      </c>
      <c r="KH56" s="19">
        <f t="shared" si="30"/>
        <v>0.49774871486830924</v>
      </c>
      <c r="KI56" s="19">
        <f t="shared" si="31"/>
        <v>0.49774871486830924</v>
      </c>
    </row>
    <row r="57" spans="1:295">
      <c r="A57" s="222" t="s">
        <v>201</v>
      </c>
      <c r="B57" s="222" t="s">
        <v>202</v>
      </c>
      <c r="C57" s="224">
        <v>0</v>
      </c>
      <c r="D57" s="224">
        <v>0</v>
      </c>
      <c r="E57" s="224">
        <v>0</v>
      </c>
      <c r="F57" s="224">
        <v>0</v>
      </c>
      <c r="G57" s="224">
        <v>0</v>
      </c>
      <c r="H57" s="224">
        <v>0</v>
      </c>
      <c r="I57" s="224">
        <v>0</v>
      </c>
      <c r="J57" s="224">
        <v>0</v>
      </c>
      <c r="K57" s="224">
        <v>0</v>
      </c>
      <c r="L57" s="224">
        <v>0</v>
      </c>
      <c r="M57" s="224">
        <v>0</v>
      </c>
      <c r="N57" s="224">
        <v>0</v>
      </c>
      <c r="O57" s="224">
        <v>0</v>
      </c>
      <c r="P57" s="224">
        <v>0</v>
      </c>
      <c r="Q57" s="224">
        <v>0</v>
      </c>
      <c r="R57" s="224">
        <v>0</v>
      </c>
      <c r="S57" s="224">
        <v>0</v>
      </c>
      <c r="T57" s="224">
        <v>0</v>
      </c>
      <c r="U57" s="224">
        <v>0</v>
      </c>
      <c r="V57" s="224">
        <v>0</v>
      </c>
      <c r="W57" s="224">
        <v>0</v>
      </c>
      <c r="X57" s="224">
        <v>0</v>
      </c>
      <c r="Y57" s="224">
        <v>0</v>
      </c>
      <c r="Z57" s="224">
        <v>0</v>
      </c>
      <c r="AA57" s="224">
        <v>0</v>
      </c>
      <c r="AB57" s="224">
        <v>0</v>
      </c>
      <c r="AC57" s="224">
        <v>0</v>
      </c>
      <c r="AD57" s="224">
        <v>2.7799999713897705</v>
      </c>
      <c r="AE57" s="224">
        <v>2.7799999713897705</v>
      </c>
      <c r="AF57" s="224">
        <v>2.7799999713897705</v>
      </c>
      <c r="AG57" s="224">
        <v>2.7799999713897705</v>
      </c>
      <c r="AH57" s="224">
        <v>2.7799999713897705</v>
      </c>
      <c r="AI57" s="224">
        <v>2.7799999713897705</v>
      </c>
      <c r="AJ57" s="224">
        <v>2.7799999713897705</v>
      </c>
      <c r="AK57" s="224">
        <v>2.7799999713897705</v>
      </c>
      <c r="AL57" s="224">
        <v>2.7799999713897705</v>
      </c>
      <c r="AM57" s="224">
        <v>2.7799999713897705</v>
      </c>
      <c r="AN57" s="224">
        <v>2.7799999713897705</v>
      </c>
      <c r="AO57" s="224">
        <v>2.7799999713897705</v>
      </c>
      <c r="AP57" s="224">
        <v>2.7799999713897705</v>
      </c>
      <c r="AQ57" s="224">
        <v>2.7799999713897705</v>
      </c>
      <c r="AR57" s="224">
        <v>2.7799999713897705</v>
      </c>
      <c r="AS57" s="224">
        <v>2.7799999713897705</v>
      </c>
      <c r="AT57" s="224">
        <v>2.7799999713897705</v>
      </c>
      <c r="AU57" s="224">
        <v>2.7799999713897705</v>
      </c>
      <c r="AV57" s="224">
        <v>2.7799999713897705</v>
      </c>
      <c r="AW57" s="224">
        <v>2.7799999713897705</v>
      </c>
      <c r="AX57" s="224">
        <v>2.7799999713897705</v>
      </c>
      <c r="AY57" s="224">
        <v>2.7799999713897705</v>
      </c>
      <c r="AZ57" s="224">
        <v>2.7799999713897705</v>
      </c>
      <c r="BA57" s="224">
        <v>2.7799999713897705</v>
      </c>
      <c r="BB57" s="224">
        <v>2.7799999713897705</v>
      </c>
      <c r="BC57" s="224">
        <v>2.7799999713897705</v>
      </c>
      <c r="BD57" s="224">
        <v>2.7799999713897705</v>
      </c>
      <c r="BE57" s="224">
        <v>2.7799999713897705</v>
      </c>
      <c r="BF57" s="224">
        <v>2.7799999713897705</v>
      </c>
      <c r="BG57" s="224">
        <v>2.7799999713897705</v>
      </c>
      <c r="BH57" s="224">
        <v>2.7799999713897705</v>
      </c>
      <c r="BI57" s="224">
        <v>2.7799999713897705</v>
      </c>
      <c r="BJ57" s="224">
        <v>2.7799999713897705</v>
      </c>
      <c r="BK57" s="224">
        <v>2.7799999713897705</v>
      </c>
      <c r="BL57" s="224">
        <v>2.7799999713897705</v>
      </c>
      <c r="BM57" s="224">
        <v>2.7799999713897705</v>
      </c>
      <c r="BN57" s="224">
        <v>2.7799999713897705</v>
      </c>
      <c r="BO57" s="224">
        <v>2.7799999713897705</v>
      </c>
      <c r="BP57" s="224">
        <v>2.7799999713897705</v>
      </c>
      <c r="BQ57" s="224">
        <v>2.7799999713897705</v>
      </c>
      <c r="BR57" s="224">
        <v>2.7799999713897705</v>
      </c>
      <c r="BS57" s="224">
        <v>2.7799999713897705</v>
      </c>
      <c r="BT57" s="224">
        <v>2.7799999713897705</v>
      </c>
      <c r="BU57" s="224">
        <v>2.7799999713897705</v>
      </c>
      <c r="BV57" s="224">
        <v>2.7799999713897705</v>
      </c>
      <c r="BW57" s="224">
        <v>2.7799999713897705</v>
      </c>
      <c r="BX57" s="224">
        <v>2.7799999713897705</v>
      </c>
      <c r="BY57" s="224">
        <v>2.7799999713897705</v>
      </c>
      <c r="BZ57" s="224">
        <v>35.189998626708984</v>
      </c>
      <c r="CA57" s="224">
        <v>35.189998626708984</v>
      </c>
      <c r="CB57" s="224">
        <v>35.189998626708984</v>
      </c>
      <c r="CC57" s="224">
        <v>35.189998626708984</v>
      </c>
      <c r="CD57" s="224">
        <v>35.189998626708984</v>
      </c>
      <c r="CE57" s="224">
        <v>35.189998626708984</v>
      </c>
      <c r="CF57" s="224">
        <v>35.189998626708984</v>
      </c>
      <c r="CG57" s="224">
        <v>40.740001678466797</v>
      </c>
      <c r="CH57" s="224">
        <v>40.740001678466797</v>
      </c>
      <c r="CI57" s="224">
        <v>51.849998474121094</v>
      </c>
      <c r="CJ57" s="224">
        <v>60.189998626708984</v>
      </c>
      <c r="CK57" s="224">
        <v>60.189998626708984</v>
      </c>
      <c r="CL57" s="224">
        <v>60.189998626708984</v>
      </c>
      <c r="CM57" s="224">
        <v>60.189998626708984</v>
      </c>
      <c r="CN57" s="224">
        <v>68.519996643066406</v>
      </c>
      <c r="CO57" s="224">
        <v>68.519996643066406</v>
      </c>
      <c r="CP57" s="224">
        <v>68.519996643066406</v>
      </c>
      <c r="CQ57" s="224">
        <v>68.519996643066406</v>
      </c>
      <c r="CR57" s="224">
        <v>68.519996643066406</v>
      </c>
      <c r="CS57" s="224">
        <v>68.519996643066406</v>
      </c>
      <c r="CT57" s="224">
        <v>68.519996643066406</v>
      </c>
      <c r="CU57" s="224">
        <v>68.519996643066406</v>
      </c>
      <c r="CV57" s="224">
        <v>68.519996643066406</v>
      </c>
      <c r="CW57" s="224">
        <v>80.55999755859375</v>
      </c>
      <c r="CX57" s="224">
        <v>80.55999755859375</v>
      </c>
      <c r="CY57" s="224">
        <v>80.55999755859375</v>
      </c>
      <c r="CZ57" s="224">
        <v>80.55999755859375</v>
      </c>
      <c r="DA57" s="224">
        <v>80.55999755859375</v>
      </c>
      <c r="DB57" s="224">
        <v>80.55999755859375</v>
      </c>
      <c r="DC57" s="224">
        <v>80.55999755859375</v>
      </c>
      <c r="DD57" s="224">
        <v>80.55999755859375</v>
      </c>
      <c r="DE57" s="224">
        <v>80.55999755859375</v>
      </c>
      <c r="DF57" s="224">
        <v>80.55999755859375</v>
      </c>
      <c r="DG57" s="224">
        <v>80.55999755859375</v>
      </c>
      <c r="DH57" s="224">
        <v>80.55999755859375</v>
      </c>
      <c r="DI57" s="224">
        <v>80.55999755859375</v>
      </c>
      <c r="DJ57" s="224">
        <v>80.55999755859375</v>
      </c>
      <c r="DK57" s="224">
        <v>80.55999755859375</v>
      </c>
      <c r="DL57" s="224">
        <v>80.55999755859375</v>
      </c>
      <c r="DM57" s="224">
        <v>80.55999755859375</v>
      </c>
      <c r="DN57" s="224">
        <v>80.55999755859375</v>
      </c>
      <c r="DO57" s="224">
        <v>80.55999755859375</v>
      </c>
      <c r="DP57" s="224">
        <v>80.55999755859375</v>
      </c>
      <c r="DQ57" s="224">
        <v>80.55999755859375</v>
      </c>
      <c r="DR57" s="224">
        <v>80.55999755859375</v>
      </c>
      <c r="DS57" s="224">
        <v>80.55999755859375</v>
      </c>
      <c r="DT57" s="224">
        <v>80.55999755859375</v>
      </c>
      <c r="DU57" s="224">
        <v>80.55999755859375</v>
      </c>
      <c r="DV57" s="224">
        <v>80.55999755859375</v>
      </c>
      <c r="DW57" s="224">
        <v>80.55999755859375</v>
      </c>
      <c r="DX57" s="224">
        <v>80.55999755859375</v>
      </c>
      <c r="DY57" s="224">
        <v>80.55999755859375</v>
      </c>
      <c r="DZ57" s="224">
        <v>80.55999755859375</v>
      </c>
      <c r="EA57" s="224">
        <v>80.55999755859375</v>
      </c>
      <c r="EB57" s="224">
        <v>80.55999755859375</v>
      </c>
      <c r="EC57" s="224">
        <v>80.55999755859375</v>
      </c>
      <c r="ED57" s="224">
        <v>80.55999755859375</v>
      </c>
      <c r="EE57" s="224">
        <v>80.55999755859375</v>
      </c>
      <c r="EF57" s="224">
        <v>80.55999755859375</v>
      </c>
      <c r="EG57" s="224">
        <v>80.55999755859375</v>
      </c>
      <c r="EH57" s="224">
        <v>80.55999755859375</v>
      </c>
      <c r="EI57" s="224">
        <v>80.55999755859375</v>
      </c>
      <c r="EJ57" s="224">
        <v>80.55999755859375</v>
      </c>
      <c r="EK57" s="224">
        <v>80.55999755859375</v>
      </c>
      <c r="EL57" s="224">
        <v>80.55999755859375</v>
      </c>
      <c r="EM57" s="224">
        <v>80.55999755859375</v>
      </c>
      <c r="EN57" s="224">
        <v>80.55999755859375</v>
      </c>
      <c r="EO57" s="224">
        <v>80.55999755859375</v>
      </c>
      <c r="EP57" s="224">
        <v>80.55999755859375</v>
      </c>
      <c r="EQ57" s="224">
        <v>80.55999755859375</v>
      </c>
      <c r="ER57" s="224">
        <v>80.55999755859375</v>
      </c>
      <c r="ES57" s="224">
        <v>80.55999755859375</v>
      </c>
      <c r="ET57" s="224">
        <v>80.55999755859375</v>
      </c>
      <c r="EU57" s="224">
        <v>80.55999755859375</v>
      </c>
      <c r="EV57" s="224">
        <v>80.55999755859375</v>
      </c>
      <c r="EW57" s="224">
        <v>80.55999755859375</v>
      </c>
      <c r="EX57" s="224">
        <v>80.55999755859375</v>
      </c>
      <c r="EY57" s="224">
        <v>80.55999755859375</v>
      </c>
      <c r="EZ57" s="224">
        <v>80.55999755859375</v>
      </c>
      <c r="FA57" s="224">
        <v>80.55999755859375</v>
      </c>
      <c r="FB57" s="224">
        <v>80.55999755859375</v>
      </c>
      <c r="FC57" s="224">
        <v>80.55999755859375</v>
      </c>
      <c r="FD57" s="224">
        <v>80.55999755859375</v>
      </c>
      <c r="FE57" s="224">
        <v>80.55999755859375</v>
      </c>
      <c r="FF57" s="224">
        <v>80.55999755859375</v>
      </c>
      <c r="FG57" s="224">
        <v>80.55999755859375</v>
      </c>
      <c r="FH57" s="224">
        <v>80.55999755859375</v>
      </c>
      <c r="FI57" s="224">
        <v>80.55999755859375</v>
      </c>
      <c r="FJ57" s="224">
        <v>80.55999755859375</v>
      </c>
      <c r="FK57" s="224">
        <v>80.55999755859375</v>
      </c>
      <c r="FL57" s="224">
        <v>80.55999755859375</v>
      </c>
      <c r="FM57" s="224">
        <v>80.55999755859375</v>
      </c>
      <c r="FN57" s="224">
        <v>80.55999755859375</v>
      </c>
      <c r="FO57" s="224">
        <v>80.55999755859375</v>
      </c>
      <c r="FP57" s="224">
        <v>80.55999755859375</v>
      </c>
      <c r="FQ57" s="224">
        <v>80.55999755859375</v>
      </c>
      <c r="FR57" s="224">
        <v>80.55999755859375</v>
      </c>
      <c r="FS57" s="224">
        <v>80.55999755859375</v>
      </c>
      <c r="FT57" s="224">
        <v>80.55999755859375</v>
      </c>
      <c r="FU57" s="224">
        <v>80.55999755859375</v>
      </c>
      <c r="FV57" s="224">
        <v>80.55999755859375</v>
      </c>
      <c r="FW57" s="224">
        <v>80.55999755859375</v>
      </c>
      <c r="FX57" s="224">
        <v>80.55999755859375</v>
      </c>
      <c r="FY57" s="224">
        <v>80.55999755859375</v>
      </c>
      <c r="FZ57" s="224">
        <v>80.55999755859375</v>
      </c>
      <c r="GA57" s="224">
        <v>80.55999755859375</v>
      </c>
      <c r="GB57" s="224">
        <v>80.55999755859375</v>
      </c>
      <c r="GC57" s="224">
        <v>80.55999755859375</v>
      </c>
      <c r="GD57" s="224">
        <v>80.55999755859375</v>
      </c>
      <c r="GE57" s="224">
        <v>80.55999755859375</v>
      </c>
      <c r="GF57" s="224">
        <v>80.55999755859375</v>
      </c>
      <c r="GG57" s="224">
        <v>80.55999755859375</v>
      </c>
      <c r="GH57" s="224">
        <v>80.55999755859375</v>
      </c>
      <c r="GI57" s="224">
        <v>69.44000244140625</v>
      </c>
      <c r="GJ57" s="224">
        <v>69.44000244140625</v>
      </c>
      <c r="GK57" s="224">
        <v>69.44000244140625</v>
      </c>
      <c r="GL57" s="224">
        <v>69.44000244140625</v>
      </c>
      <c r="GM57" s="224">
        <v>69.44000244140625</v>
      </c>
      <c r="GN57" s="224">
        <v>69.44000244140625</v>
      </c>
      <c r="GO57" s="224">
        <v>69.44000244140625</v>
      </c>
      <c r="GP57" s="224">
        <v>69.44000244140625</v>
      </c>
      <c r="GQ57" s="224">
        <v>69.44000244140625</v>
      </c>
      <c r="GR57" s="224">
        <v>69.44000244140625</v>
      </c>
      <c r="GS57" s="224">
        <v>69.44000244140625</v>
      </c>
      <c r="GT57" s="224">
        <v>69.44000244140625</v>
      </c>
      <c r="GU57" s="224">
        <v>69.44000244140625</v>
      </c>
      <c r="GV57" s="224">
        <v>69.44000244140625</v>
      </c>
      <c r="GW57" s="224">
        <v>77.779998779296875</v>
      </c>
      <c r="GX57" s="224">
        <v>77.779998779296875</v>
      </c>
      <c r="GY57" s="224">
        <v>77.779998779296875</v>
      </c>
      <c r="GZ57" s="224">
        <v>77.779998779296875</v>
      </c>
      <c r="HA57" s="224">
        <v>77.779998779296875</v>
      </c>
      <c r="HB57" s="224">
        <v>77.779998779296875</v>
      </c>
      <c r="HC57" s="224">
        <v>77.779998779296875</v>
      </c>
      <c r="HD57" s="224">
        <v>77.779998779296875</v>
      </c>
      <c r="HE57" s="224">
        <v>77.779998779296875</v>
      </c>
      <c r="HF57" s="9">
        <f t="shared" si="36"/>
        <v>77.779998779296875</v>
      </c>
      <c r="HG57" s="9">
        <f t="shared" si="37"/>
        <v>77.779998779296875</v>
      </c>
      <c r="HH57" s="9">
        <f t="shared" si="38"/>
        <v>77.779998779296875</v>
      </c>
      <c r="HI57" s="9">
        <f t="shared" si="39"/>
        <v>77.779998779296875</v>
      </c>
      <c r="HJ57" s="9">
        <f t="shared" si="40"/>
        <v>77.779998779296875</v>
      </c>
      <c r="HK57" s="9">
        <f t="shared" si="41"/>
        <v>77.779998779296875</v>
      </c>
      <c r="HL57" s="9">
        <f t="shared" si="42"/>
        <v>77.779998779296875</v>
      </c>
      <c r="HM57" s="9">
        <f t="shared" si="43"/>
        <v>77.779998779296875</v>
      </c>
      <c r="HN57" s="9">
        <f t="shared" si="44"/>
        <v>77.779998779296875</v>
      </c>
      <c r="HO57" s="9">
        <f t="shared" si="45"/>
        <v>77.779998779296875</v>
      </c>
      <c r="HP57" s="9">
        <f t="shared" si="46"/>
        <v>77.779998779296875</v>
      </c>
      <c r="HQ57" s="180"/>
      <c r="HR57" s="226">
        <v>77.779998779296875</v>
      </c>
      <c r="HS57" s="226">
        <v>77.779998779296875</v>
      </c>
      <c r="HT57" s="226">
        <v>77.779998779296875</v>
      </c>
      <c r="HU57" s="226">
        <v>77.779998779296875</v>
      </c>
      <c r="HV57" s="226">
        <v>77.779998779296875</v>
      </c>
      <c r="HW57" s="226"/>
      <c r="HX57" s="226"/>
      <c r="HY57" s="226"/>
      <c r="HZ57" s="226"/>
      <c r="IA57" s="226"/>
      <c r="IB57" s="226"/>
      <c r="IC57" s="226"/>
      <c r="ID57" s="9"/>
      <c r="IE57" s="9"/>
      <c r="IF57" s="9"/>
      <c r="IG57" s="9"/>
      <c r="IH57" s="9"/>
      <c r="II57" s="9">
        <f t="shared" si="19"/>
        <v>37.636709363836992</v>
      </c>
      <c r="IJ57" s="9">
        <f t="shared" si="20"/>
        <v>80.55999755859375</v>
      </c>
      <c r="IK57" s="9">
        <f t="shared" si="21"/>
        <v>74.551613100113414</v>
      </c>
      <c r="IL57" s="9">
        <f t="shared" si="22"/>
        <v>77.779998779296875</v>
      </c>
      <c r="IM57" s="9">
        <f t="shared" si="23"/>
        <v>62.2239990234375</v>
      </c>
      <c r="IN57" s="9">
        <f t="shared" si="24"/>
        <v>43.556799316406249</v>
      </c>
      <c r="IO57" s="9">
        <f t="shared" si="25"/>
        <v>30.489759521484373</v>
      </c>
      <c r="IP57" s="9">
        <f t="shared" si="26"/>
        <v>21.342831665039061</v>
      </c>
      <c r="IQ57" s="9"/>
      <c r="IR57" s="9">
        <f t="shared" si="35"/>
        <v>48.22404548196301</v>
      </c>
      <c r="IS57" s="9">
        <f t="shared" si="27"/>
        <v>-37.552629649443482</v>
      </c>
      <c r="IT57" s="9"/>
      <c r="IU57" s="9"/>
      <c r="IV57" s="9"/>
      <c r="IW57" s="9"/>
      <c r="IX57" s="9"/>
      <c r="IY57" s="9"/>
      <c r="IZ57" s="9"/>
      <c r="JA57" s="9"/>
      <c r="JB57" s="9"/>
      <c r="JC57" s="9"/>
      <c r="JD57" s="9"/>
      <c r="JE57" s="9"/>
      <c r="JF57" s="9"/>
      <c r="JG57" s="9"/>
      <c r="JH57" s="9"/>
      <c r="JI57" s="9"/>
      <c r="JJ57" s="9"/>
      <c r="JK57" s="9"/>
      <c r="JL57" s="9"/>
      <c r="JM57" s="9"/>
      <c r="JN57" s="9"/>
      <c r="JO57" s="9"/>
      <c r="JP57" s="9"/>
      <c r="JQ57" s="9"/>
      <c r="JR57" s="9"/>
      <c r="JS57" s="9"/>
      <c r="JT57" s="9"/>
      <c r="JU57" s="9"/>
      <c r="JV57" s="9"/>
      <c r="JW57" s="9">
        <f t="shared" si="48"/>
        <v>77.779998779296875</v>
      </c>
      <c r="JX57" s="9">
        <f t="shared" si="49"/>
        <v>75.55999755859375</v>
      </c>
      <c r="JY57" s="19">
        <f t="shared" si="50"/>
        <v>199</v>
      </c>
      <c r="JZ57" s="19">
        <f t="shared" si="51"/>
        <v>114</v>
      </c>
      <c r="KA57" s="19">
        <f t="shared" si="28"/>
        <v>0</v>
      </c>
      <c r="KB57" s="19" t="str">
        <f t="shared" si="32"/>
        <v/>
      </c>
      <c r="KD57" s="9">
        <f t="shared" si="52"/>
        <v>77.750664011637369</v>
      </c>
      <c r="KE57" s="9">
        <f t="shared" si="53"/>
        <v>78.468117289023823</v>
      </c>
      <c r="KG57" s="9">
        <f t="shared" si="29"/>
        <v>0.71745327738645415</v>
      </c>
      <c r="KH57" s="19">
        <f t="shared" si="30"/>
        <v>1.0092276160789966</v>
      </c>
      <c r="KI57" s="19" t="str">
        <f t="shared" si="31"/>
        <v/>
      </c>
    </row>
    <row r="58" spans="1:295">
      <c r="A58" s="222" t="s">
        <v>208</v>
      </c>
      <c r="B58" s="222" t="s">
        <v>209</v>
      </c>
      <c r="C58" s="224">
        <v>0</v>
      </c>
      <c r="D58" s="224">
        <v>0</v>
      </c>
      <c r="E58" s="224">
        <v>0</v>
      </c>
      <c r="F58" s="224">
        <v>0</v>
      </c>
      <c r="G58" s="224">
        <v>0</v>
      </c>
      <c r="H58" s="224">
        <v>0</v>
      </c>
      <c r="I58" s="224">
        <v>0</v>
      </c>
      <c r="J58" s="224">
        <v>0</v>
      </c>
      <c r="K58" s="224">
        <v>0</v>
      </c>
      <c r="L58" s="224">
        <v>0</v>
      </c>
      <c r="M58" s="224">
        <v>0</v>
      </c>
      <c r="N58" s="224">
        <v>0</v>
      </c>
      <c r="O58" s="224">
        <v>0</v>
      </c>
      <c r="P58" s="224">
        <v>0</v>
      </c>
      <c r="Q58" s="224">
        <v>0</v>
      </c>
      <c r="R58" s="224">
        <v>0</v>
      </c>
      <c r="S58" s="224">
        <v>0</v>
      </c>
      <c r="T58" s="224">
        <v>0</v>
      </c>
      <c r="U58" s="224">
        <v>0</v>
      </c>
      <c r="V58" s="224">
        <v>0</v>
      </c>
      <c r="W58" s="224">
        <v>0</v>
      </c>
      <c r="X58" s="224">
        <v>0</v>
      </c>
      <c r="Y58" s="224">
        <v>0</v>
      </c>
      <c r="Z58" s="224">
        <v>0</v>
      </c>
      <c r="AA58" s="224">
        <v>0</v>
      </c>
      <c r="AB58" s="224">
        <v>0</v>
      </c>
      <c r="AC58" s="224">
        <v>5.559999942779541</v>
      </c>
      <c r="AD58" s="224">
        <v>5.559999942779541</v>
      </c>
      <c r="AE58" s="224">
        <v>5.559999942779541</v>
      </c>
      <c r="AF58" s="224">
        <v>5.559999942779541</v>
      </c>
      <c r="AG58" s="224">
        <v>5.559999942779541</v>
      </c>
      <c r="AH58" s="224">
        <v>5.559999942779541</v>
      </c>
      <c r="AI58" s="224">
        <v>5.559999942779541</v>
      </c>
      <c r="AJ58" s="224">
        <v>5.559999942779541</v>
      </c>
      <c r="AK58" s="224">
        <v>5.559999942779541</v>
      </c>
      <c r="AL58" s="224">
        <v>5.559999942779541</v>
      </c>
      <c r="AM58" s="224">
        <v>13.890000343322754</v>
      </c>
      <c r="AN58" s="224">
        <v>13.890000343322754</v>
      </c>
      <c r="AO58" s="224">
        <v>13.890000343322754</v>
      </c>
      <c r="AP58" s="224">
        <v>13.890000343322754</v>
      </c>
      <c r="AQ58" s="224">
        <v>13.890000343322754</v>
      </c>
      <c r="AR58" s="224">
        <v>13.890000343322754</v>
      </c>
      <c r="AS58" s="224">
        <v>13.890000343322754</v>
      </c>
      <c r="AT58" s="224">
        <v>13.890000343322754</v>
      </c>
      <c r="AU58" s="224">
        <v>13.890000343322754</v>
      </c>
      <c r="AV58" s="224">
        <v>13.890000343322754</v>
      </c>
      <c r="AW58" s="224">
        <v>13.890000343322754</v>
      </c>
      <c r="AX58" s="224">
        <v>13.890000343322754</v>
      </c>
      <c r="AY58" s="224">
        <v>13.890000343322754</v>
      </c>
      <c r="AZ58" s="224">
        <v>13.890000343322754</v>
      </c>
      <c r="BA58" s="224">
        <v>13.890000343322754</v>
      </c>
      <c r="BB58" s="224">
        <v>13.890000343322754</v>
      </c>
      <c r="BC58" s="224">
        <v>13.890000343322754</v>
      </c>
      <c r="BD58" s="224">
        <v>13.890000343322754</v>
      </c>
      <c r="BE58" s="224">
        <v>13.890000343322754</v>
      </c>
      <c r="BF58" s="224">
        <v>13.890000343322754</v>
      </c>
      <c r="BG58" s="224">
        <v>13.890000343322754</v>
      </c>
      <c r="BH58" s="224">
        <v>19.440000534057617</v>
      </c>
      <c r="BI58" s="224">
        <v>19.440000534057617</v>
      </c>
      <c r="BJ58" s="224">
        <v>19.440000534057617</v>
      </c>
      <c r="BK58" s="224">
        <v>19.440000534057617</v>
      </c>
      <c r="BL58" s="224">
        <v>19.440000534057617</v>
      </c>
      <c r="BM58" s="224">
        <v>19.440000534057617</v>
      </c>
      <c r="BN58" s="224">
        <v>19.440000534057617</v>
      </c>
      <c r="BO58" s="224">
        <v>19.440000534057617</v>
      </c>
      <c r="BP58" s="224">
        <v>19.440000534057617</v>
      </c>
      <c r="BQ58" s="224">
        <v>19.440000534057617</v>
      </c>
      <c r="BR58" s="224">
        <v>19.440000534057617</v>
      </c>
      <c r="BS58" s="224">
        <v>19.440000534057617</v>
      </c>
      <c r="BT58" s="224">
        <v>19.440000534057617</v>
      </c>
      <c r="BU58" s="224">
        <v>19.440000534057617</v>
      </c>
      <c r="BV58" s="224">
        <v>34.259998321533203</v>
      </c>
      <c r="BW58" s="224">
        <v>34.259998321533203</v>
      </c>
      <c r="BX58" s="224">
        <v>34.259998321533203</v>
      </c>
      <c r="BY58" s="224">
        <v>34.259998321533203</v>
      </c>
      <c r="BZ58" s="224">
        <v>54.630001068115234</v>
      </c>
      <c r="CA58" s="224">
        <v>54.630001068115234</v>
      </c>
      <c r="CB58" s="224">
        <v>54.630001068115234</v>
      </c>
      <c r="CC58" s="224">
        <v>57.409999847412109</v>
      </c>
      <c r="CD58" s="224">
        <v>57.409999847412109</v>
      </c>
      <c r="CE58" s="224">
        <v>57.409999847412109</v>
      </c>
      <c r="CF58" s="224">
        <v>57.409999847412109</v>
      </c>
      <c r="CG58" s="224">
        <v>57.409999847412109</v>
      </c>
      <c r="CH58" s="224">
        <v>57.409999847412109</v>
      </c>
      <c r="CI58" s="224">
        <v>57.409999847412109</v>
      </c>
      <c r="CJ58" s="224">
        <v>57.409999847412109</v>
      </c>
      <c r="CK58" s="224">
        <v>57.409999847412109</v>
      </c>
      <c r="CL58" s="224">
        <v>60.189998626708984</v>
      </c>
      <c r="CM58" s="224">
        <v>60.189998626708984</v>
      </c>
      <c r="CN58" s="224">
        <v>60.189998626708984</v>
      </c>
      <c r="CO58" s="224">
        <v>60.189998626708984</v>
      </c>
      <c r="CP58" s="224">
        <v>60.189998626708984</v>
      </c>
      <c r="CQ58" s="224">
        <v>60.189998626708984</v>
      </c>
      <c r="CR58" s="224">
        <v>60.189998626708984</v>
      </c>
      <c r="CS58" s="224">
        <v>60.189998626708984</v>
      </c>
      <c r="CT58" s="224">
        <v>60.189998626708984</v>
      </c>
      <c r="CU58" s="224">
        <v>60.189998626708984</v>
      </c>
      <c r="CV58" s="224">
        <v>60.189998626708984</v>
      </c>
      <c r="CW58" s="224">
        <v>60.189998626708984</v>
      </c>
      <c r="CX58" s="224">
        <v>60.189998626708984</v>
      </c>
      <c r="CY58" s="224">
        <v>60.189998626708984</v>
      </c>
      <c r="CZ58" s="224">
        <v>60.189998626708984</v>
      </c>
      <c r="DA58" s="224">
        <v>60.189998626708984</v>
      </c>
      <c r="DB58" s="224">
        <v>60.189998626708984</v>
      </c>
      <c r="DC58" s="224">
        <v>60.189998626708984</v>
      </c>
      <c r="DD58" s="224">
        <v>57.409999847412109</v>
      </c>
      <c r="DE58" s="224">
        <v>57.409999847412109</v>
      </c>
      <c r="DF58" s="224">
        <v>57.409999847412109</v>
      </c>
      <c r="DG58" s="224">
        <v>57.409999847412109</v>
      </c>
      <c r="DH58" s="224">
        <v>57.409999847412109</v>
      </c>
      <c r="DI58" s="224">
        <v>57.409999847412109</v>
      </c>
      <c r="DJ58" s="224">
        <v>57.409999847412109</v>
      </c>
      <c r="DK58" s="224">
        <v>57.409999847412109</v>
      </c>
      <c r="DL58" s="224">
        <v>57.409999847412109</v>
      </c>
      <c r="DM58" s="224">
        <v>57.409999847412109</v>
      </c>
      <c r="DN58" s="224">
        <v>57.409999847412109</v>
      </c>
      <c r="DO58" s="224">
        <v>57.409999847412109</v>
      </c>
      <c r="DP58" s="224">
        <v>57.409999847412109</v>
      </c>
      <c r="DQ58" s="224">
        <v>57.409999847412109</v>
      </c>
      <c r="DR58" s="224">
        <v>57.409999847412109</v>
      </c>
      <c r="DS58" s="224">
        <v>57.409999847412109</v>
      </c>
      <c r="DT58" s="224">
        <v>57.409999847412109</v>
      </c>
      <c r="DU58" s="224">
        <v>57.409999847412109</v>
      </c>
      <c r="DV58" s="224">
        <v>57.409999847412109</v>
      </c>
      <c r="DW58" s="224">
        <v>57.409999847412109</v>
      </c>
      <c r="DX58" s="224">
        <v>57.409999847412109</v>
      </c>
      <c r="DY58" s="224">
        <v>57.409999847412109</v>
      </c>
      <c r="DZ58" s="224">
        <v>57.409999847412109</v>
      </c>
      <c r="EA58" s="224">
        <v>57.409999847412109</v>
      </c>
      <c r="EB58" s="224">
        <v>57.409999847412109</v>
      </c>
      <c r="EC58" s="224">
        <v>57.409999847412109</v>
      </c>
      <c r="ED58" s="224">
        <v>57.409999847412109</v>
      </c>
      <c r="EE58" s="224">
        <v>57.409999847412109</v>
      </c>
      <c r="EF58" s="224">
        <v>57.409999847412109</v>
      </c>
      <c r="EG58" s="224">
        <v>50.930000305175781</v>
      </c>
      <c r="EH58" s="224">
        <v>50.930000305175781</v>
      </c>
      <c r="EI58" s="224">
        <v>50.930000305175781</v>
      </c>
      <c r="EJ58" s="224">
        <v>50.930000305175781</v>
      </c>
      <c r="EK58" s="224">
        <v>50.930000305175781</v>
      </c>
      <c r="EL58" s="224">
        <v>50.930000305175781</v>
      </c>
      <c r="EM58" s="224">
        <v>50.930000305175781</v>
      </c>
      <c r="EN58" s="224">
        <v>50.930000305175781</v>
      </c>
      <c r="EO58" s="224">
        <v>50.930000305175781</v>
      </c>
      <c r="EP58" s="224">
        <v>50.930000305175781</v>
      </c>
      <c r="EQ58" s="224">
        <v>50.930000305175781</v>
      </c>
      <c r="ER58" s="224">
        <v>50.930000305175781</v>
      </c>
      <c r="ES58" s="224">
        <v>50.930000305175781</v>
      </c>
      <c r="ET58" s="224">
        <v>50.930000305175781</v>
      </c>
      <c r="EU58" s="224">
        <v>50.930000305175781</v>
      </c>
      <c r="EV58" s="224">
        <v>45.369998931884766</v>
      </c>
      <c r="EW58" s="224">
        <v>45.369998931884766</v>
      </c>
      <c r="EX58" s="224">
        <v>45.369998931884766</v>
      </c>
      <c r="EY58" s="224">
        <v>41.669998168945313</v>
      </c>
      <c r="EZ58" s="224">
        <v>41.669998168945313</v>
      </c>
      <c r="FA58" s="224">
        <v>41.669998168945313</v>
      </c>
      <c r="FB58" s="224">
        <v>41.669998168945313</v>
      </c>
      <c r="FC58" s="224">
        <v>41.669998168945313</v>
      </c>
      <c r="FD58" s="224">
        <v>41.669998168945313</v>
      </c>
      <c r="FE58" s="224">
        <v>41.669998168945313</v>
      </c>
      <c r="FF58" s="224">
        <v>41.669998168945313</v>
      </c>
      <c r="FG58" s="224">
        <v>41.669998168945313</v>
      </c>
      <c r="FH58" s="224">
        <v>41.669998168945313</v>
      </c>
      <c r="FI58" s="224">
        <v>41.669998168945313</v>
      </c>
      <c r="FJ58" s="224">
        <v>41.669998168945313</v>
      </c>
      <c r="FK58" s="224">
        <v>41.669998168945313</v>
      </c>
      <c r="FL58" s="224">
        <v>41.669998168945313</v>
      </c>
      <c r="FM58" s="224">
        <v>32.409999847412109</v>
      </c>
      <c r="FN58" s="224">
        <v>29.629999160766602</v>
      </c>
      <c r="FO58" s="224">
        <v>29.629999160766602</v>
      </c>
      <c r="FP58" s="224">
        <v>29.629999160766602</v>
      </c>
      <c r="FQ58" s="224">
        <v>29.629999160766602</v>
      </c>
      <c r="FR58" s="224">
        <v>29.629999160766602</v>
      </c>
      <c r="FS58" s="224">
        <v>29.629999160766602</v>
      </c>
      <c r="FT58" s="224">
        <v>29.629999160766602</v>
      </c>
      <c r="FU58" s="224">
        <v>29.629999160766602</v>
      </c>
      <c r="FV58" s="224">
        <v>29.629999160766602</v>
      </c>
      <c r="FW58" s="224">
        <v>29.629999160766602</v>
      </c>
      <c r="FX58" s="224">
        <v>29.629999160766602</v>
      </c>
      <c r="FY58" s="224">
        <v>29.629999160766602</v>
      </c>
      <c r="FZ58" s="224">
        <v>29.629999160766602</v>
      </c>
      <c r="GA58" s="224">
        <v>29.629999160766602</v>
      </c>
      <c r="GB58" s="224">
        <v>29.629999160766602</v>
      </c>
      <c r="GC58" s="224">
        <v>29.629999160766602</v>
      </c>
      <c r="GD58" s="224">
        <v>29.629999160766602</v>
      </c>
      <c r="GE58" s="224">
        <v>29.629999160766602</v>
      </c>
      <c r="GF58" s="224">
        <v>29.629999160766602</v>
      </c>
      <c r="GG58" s="224">
        <v>29.629999160766602</v>
      </c>
      <c r="GH58" s="224">
        <v>29.629999160766602</v>
      </c>
      <c r="GI58" s="224">
        <v>29.629999160766602</v>
      </c>
      <c r="GJ58" s="224">
        <v>29.629999160766602</v>
      </c>
      <c r="GK58" s="224">
        <v>43.520000457763672</v>
      </c>
      <c r="GL58" s="224">
        <v>43.520000457763672</v>
      </c>
      <c r="GM58" s="224">
        <v>43.520000457763672</v>
      </c>
      <c r="GN58" s="224">
        <v>43.520000457763672</v>
      </c>
      <c r="GO58" s="224">
        <v>43.520000457763672</v>
      </c>
      <c r="GP58" s="224">
        <v>43.520000457763672</v>
      </c>
      <c r="GQ58" s="224">
        <v>43.520000457763672</v>
      </c>
      <c r="GR58" s="224">
        <v>43.520000457763672</v>
      </c>
      <c r="GS58" s="224">
        <v>37.959999084472656</v>
      </c>
      <c r="GT58" s="224">
        <v>37.959999084472656</v>
      </c>
      <c r="GU58" s="224">
        <v>37.959999084472656</v>
      </c>
      <c r="GV58" s="224">
        <v>37.959999084472656</v>
      </c>
      <c r="GW58" s="224">
        <v>37.959999084472656</v>
      </c>
      <c r="GX58" s="224">
        <v>37.959999084472656</v>
      </c>
      <c r="GY58" s="224">
        <v>37.959999084472656</v>
      </c>
      <c r="GZ58" s="224">
        <v>37.959999084472656</v>
      </c>
      <c r="HA58" s="224">
        <v>37.959999084472656</v>
      </c>
      <c r="HB58" s="224">
        <v>37.959999084472656</v>
      </c>
      <c r="HC58" s="224">
        <v>37.959999084472656</v>
      </c>
      <c r="HD58" s="224">
        <v>37.959999084472656</v>
      </c>
      <c r="HE58" s="224">
        <v>37.959999084472656</v>
      </c>
      <c r="HF58" s="9">
        <f t="shared" si="36"/>
        <v>37.959999084472656</v>
      </c>
      <c r="HG58" s="9">
        <f t="shared" si="37"/>
        <v>37.959999084472656</v>
      </c>
      <c r="HH58" s="9">
        <f t="shared" si="38"/>
        <v>37.959999084472656</v>
      </c>
      <c r="HI58" s="9">
        <f t="shared" si="39"/>
        <v>37.959999084472656</v>
      </c>
      <c r="HJ58" s="9">
        <f t="shared" si="40"/>
        <v>37.959999084472656</v>
      </c>
      <c r="HK58" s="9">
        <f t="shared" si="41"/>
        <v>37.959999084472656</v>
      </c>
      <c r="HL58" s="9">
        <f t="shared" si="42"/>
        <v>37.959999084472656</v>
      </c>
      <c r="HM58" s="9">
        <f t="shared" si="43"/>
        <v>37.959999084472656</v>
      </c>
      <c r="HN58" s="9">
        <f t="shared" si="44"/>
        <v>37.959999084472656</v>
      </c>
      <c r="HO58" s="9">
        <f t="shared" si="45"/>
        <v>37.959999084472656</v>
      </c>
      <c r="HP58" s="9">
        <f t="shared" si="46"/>
        <v>37.959999084472656</v>
      </c>
      <c r="HQ58" s="180"/>
      <c r="HR58" s="226">
        <v>37.959999084472656</v>
      </c>
      <c r="HS58" s="226">
        <v>37.959999084472656</v>
      </c>
      <c r="HT58" s="226"/>
      <c r="HU58" s="226"/>
      <c r="HV58" s="226"/>
      <c r="HW58" s="226"/>
      <c r="HX58" s="226"/>
      <c r="HY58" s="226"/>
      <c r="HZ58" s="226"/>
      <c r="IA58" s="226"/>
      <c r="IB58" s="226"/>
      <c r="IC58" s="226"/>
      <c r="ID58" s="9"/>
      <c r="IE58" s="9"/>
      <c r="IF58" s="9"/>
      <c r="IG58" s="9"/>
      <c r="IH58" s="9"/>
      <c r="II58" s="9">
        <f t="shared" si="19"/>
        <v>33.456841983293231</v>
      </c>
      <c r="IJ58" s="9">
        <f t="shared" si="20"/>
        <v>35.341332054138185</v>
      </c>
      <c r="IK58" s="9">
        <f t="shared" si="21"/>
        <v>37.24516074888168</v>
      </c>
      <c r="IL58" s="9">
        <f t="shared" si="22"/>
        <v>37.959999084472656</v>
      </c>
      <c r="IM58" s="9">
        <f t="shared" si="23"/>
        <v>30.367999267578128</v>
      </c>
      <c r="IN58" s="9">
        <f t="shared" si="24"/>
        <v>21.257599487304688</v>
      </c>
      <c r="IO58" s="9">
        <f t="shared" si="25"/>
        <v>14.88031964111328</v>
      </c>
      <c r="IP58" s="9">
        <f t="shared" si="26"/>
        <v>10.416223748779295</v>
      </c>
      <c r="IQ58" s="9"/>
      <c r="IR58" s="9">
        <f t="shared" si="35"/>
        <v>29.562736995727839</v>
      </c>
      <c r="IS58" s="9">
        <f t="shared" si="27"/>
        <v>-24.354625121338191</v>
      </c>
      <c r="IT58" s="9"/>
      <c r="IU58" s="9"/>
      <c r="IV58" s="9"/>
      <c r="IW58" s="9"/>
      <c r="IX58" s="9"/>
      <c r="IY58" s="9"/>
      <c r="IZ58" s="9"/>
      <c r="JA58" s="9"/>
      <c r="JB58" s="9"/>
      <c r="JC58" s="9"/>
      <c r="JD58" s="9"/>
      <c r="JE58" s="9"/>
      <c r="JF58" s="9"/>
      <c r="JG58" s="9"/>
      <c r="JH58" s="9"/>
      <c r="JI58" s="9"/>
      <c r="JJ58" s="9"/>
      <c r="JK58" s="9"/>
      <c r="JL58" s="9"/>
      <c r="JM58" s="9"/>
      <c r="JN58" s="9"/>
      <c r="JO58" s="9"/>
      <c r="JP58" s="9"/>
      <c r="JQ58" s="9"/>
      <c r="JR58" s="9"/>
      <c r="JS58" s="9"/>
      <c r="JT58" s="9"/>
      <c r="JU58" s="9"/>
      <c r="JV58" s="9"/>
      <c r="JW58" s="9">
        <f t="shared" si="48"/>
        <v>37.959999084472656</v>
      </c>
      <c r="JX58" s="9">
        <f t="shared" si="49"/>
        <v>55.189998626708984</v>
      </c>
      <c r="JY58" s="19">
        <f t="shared" si="50"/>
        <v>198</v>
      </c>
      <c r="JZ58" s="19">
        <f t="shared" si="51"/>
        <v>56</v>
      </c>
      <c r="KA58" s="19">
        <f t="shared" si="28"/>
        <v>1</v>
      </c>
      <c r="KB58" s="19">
        <f t="shared" si="32"/>
        <v>56</v>
      </c>
      <c r="KD58" s="9">
        <f t="shared" si="52"/>
        <v>58.707332611083984</v>
      </c>
      <c r="KE58" s="9">
        <f t="shared" si="53"/>
        <v>41.612573623657227</v>
      </c>
      <c r="KG58" s="9">
        <f t="shared" si="29"/>
        <v>-17.094758987426758</v>
      </c>
      <c r="KH58" s="19">
        <f t="shared" si="30"/>
        <v>0.70881390403693356</v>
      </c>
      <c r="KI58" s="19">
        <f t="shared" si="31"/>
        <v>0.70881390403693356</v>
      </c>
    </row>
    <row r="59" spans="1:295">
      <c r="A59" s="222" t="s">
        <v>11</v>
      </c>
      <c r="B59" s="222" t="s">
        <v>207</v>
      </c>
      <c r="C59" s="224">
        <v>0</v>
      </c>
      <c r="D59" s="224">
        <v>0</v>
      </c>
      <c r="E59" s="224">
        <v>0</v>
      </c>
      <c r="F59" s="224">
        <v>0</v>
      </c>
      <c r="G59" s="224">
        <v>0</v>
      </c>
      <c r="H59" s="224">
        <v>0</v>
      </c>
      <c r="I59" s="224">
        <v>0</v>
      </c>
      <c r="J59" s="224">
        <v>0</v>
      </c>
      <c r="K59" s="224">
        <v>0</v>
      </c>
      <c r="L59" s="224">
        <v>0</v>
      </c>
      <c r="M59" s="224">
        <v>0</v>
      </c>
      <c r="N59" s="224">
        <v>0</v>
      </c>
      <c r="O59" s="224">
        <v>0</v>
      </c>
      <c r="P59" s="224">
        <v>0</v>
      </c>
      <c r="Q59" s="224">
        <v>0</v>
      </c>
      <c r="R59" s="224">
        <v>0</v>
      </c>
      <c r="S59" s="224">
        <v>0</v>
      </c>
      <c r="T59" s="224">
        <v>0</v>
      </c>
      <c r="U59" s="224">
        <v>0</v>
      </c>
      <c r="V59" s="224">
        <v>0</v>
      </c>
      <c r="W59" s="224">
        <v>0</v>
      </c>
      <c r="X59" s="224">
        <v>11.109999656677246</v>
      </c>
      <c r="Y59" s="224">
        <v>11.109999656677246</v>
      </c>
      <c r="Z59" s="224">
        <v>11.109999656677246</v>
      </c>
      <c r="AA59" s="224">
        <v>11.109999656677246</v>
      </c>
      <c r="AB59" s="224">
        <v>11.109999656677246</v>
      </c>
      <c r="AC59" s="224">
        <v>11.109999656677246</v>
      </c>
      <c r="AD59" s="224">
        <v>11.109999656677246</v>
      </c>
      <c r="AE59" s="224">
        <v>11.109999656677246</v>
      </c>
      <c r="AF59" s="224">
        <v>11.109999656677246</v>
      </c>
      <c r="AG59" s="224">
        <v>11.109999656677246</v>
      </c>
      <c r="AH59" s="224">
        <v>11.109999656677246</v>
      </c>
      <c r="AI59" s="224">
        <v>11.109999656677246</v>
      </c>
      <c r="AJ59" s="224">
        <v>19.440000534057617</v>
      </c>
      <c r="AK59" s="224">
        <v>19.440000534057617</v>
      </c>
      <c r="AL59" s="224">
        <v>19.440000534057617</v>
      </c>
      <c r="AM59" s="224">
        <v>19.440000534057617</v>
      </c>
      <c r="AN59" s="224">
        <v>19.440000534057617</v>
      </c>
      <c r="AO59" s="224">
        <v>19.440000534057617</v>
      </c>
      <c r="AP59" s="224">
        <v>19.440000534057617</v>
      </c>
      <c r="AQ59" s="224">
        <v>19.440000534057617</v>
      </c>
      <c r="AR59" s="224">
        <v>19.440000534057617</v>
      </c>
      <c r="AS59" s="224">
        <v>19.440000534057617</v>
      </c>
      <c r="AT59" s="224">
        <v>19.440000534057617</v>
      </c>
      <c r="AU59" s="224">
        <v>19.440000534057617</v>
      </c>
      <c r="AV59" s="224">
        <v>19.440000534057617</v>
      </c>
      <c r="AW59" s="224">
        <v>19.440000534057617</v>
      </c>
      <c r="AX59" s="224">
        <v>19.440000534057617</v>
      </c>
      <c r="AY59" s="224">
        <v>19.440000534057617</v>
      </c>
      <c r="AZ59" s="224">
        <v>19.440000534057617</v>
      </c>
      <c r="BA59" s="224">
        <v>19.440000534057617</v>
      </c>
      <c r="BB59" s="224">
        <v>19.440000534057617</v>
      </c>
      <c r="BC59" s="224">
        <v>19.440000534057617</v>
      </c>
      <c r="BD59" s="224">
        <v>19.440000534057617</v>
      </c>
      <c r="BE59" s="224">
        <v>19.440000534057617</v>
      </c>
      <c r="BF59" s="224">
        <v>19.440000534057617</v>
      </c>
      <c r="BG59" s="224">
        <v>19.440000534057617</v>
      </c>
      <c r="BH59" s="224">
        <v>19.440000534057617</v>
      </c>
      <c r="BI59" s="224">
        <v>19.440000534057617</v>
      </c>
      <c r="BJ59" s="224">
        <v>19.440000534057617</v>
      </c>
      <c r="BK59" s="224">
        <v>19.440000534057617</v>
      </c>
      <c r="BL59" s="224">
        <v>19.440000534057617</v>
      </c>
      <c r="BM59" s="224">
        <v>19.440000534057617</v>
      </c>
      <c r="BN59" s="224">
        <v>19.440000534057617</v>
      </c>
      <c r="BO59" s="224">
        <v>19.440000534057617</v>
      </c>
      <c r="BP59" s="224">
        <v>19.440000534057617</v>
      </c>
      <c r="BQ59" s="224">
        <v>19.440000534057617</v>
      </c>
      <c r="BR59" s="224">
        <v>19.440000534057617</v>
      </c>
      <c r="BS59" s="224">
        <v>19.440000534057617</v>
      </c>
      <c r="BT59" s="224">
        <v>19.440000534057617</v>
      </c>
      <c r="BU59" s="224">
        <v>19.440000534057617</v>
      </c>
      <c r="BV59" s="224">
        <v>19.440000534057617</v>
      </c>
      <c r="BW59" s="224">
        <v>19.440000534057617</v>
      </c>
      <c r="BX59" s="224">
        <v>19.440000534057617</v>
      </c>
      <c r="BY59" s="224">
        <v>19.440000534057617</v>
      </c>
      <c r="BZ59" s="224">
        <v>30.559999465942383</v>
      </c>
      <c r="CA59" s="224">
        <v>30.559999465942383</v>
      </c>
      <c r="CB59" s="224">
        <v>30.559999465942383</v>
      </c>
      <c r="CC59" s="224">
        <v>79.629997253417969</v>
      </c>
      <c r="CD59" s="224">
        <v>79.629997253417969</v>
      </c>
      <c r="CE59" s="224">
        <v>79.629997253417969</v>
      </c>
      <c r="CF59" s="224">
        <v>79.629997253417969</v>
      </c>
      <c r="CG59" s="224">
        <v>81.480003356933594</v>
      </c>
      <c r="CH59" s="224">
        <v>81.480003356933594</v>
      </c>
      <c r="CI59" s="224">
        <v>81.480003356933594</v>
      </c>
      <c r="CJ59" s="224">
        <v>81.480003356933594</v>
      </c>
      <c r="CK59" s="224">
        <v>81.480003356933594</v>
      </c>
      <c r="CL59" s="224">
        <v>81.480003356933594</v>
      </c>
      <c r="CM59" s="224">
        <v>84.260002136230469</v>
      </c>
      <c r="CN59" s="224">
        <v>88.889999389648437</v>
      </c>
      <c r="CO59" s="224">
        <v>88.889999389648437</v>
      </c>
      <c r="CP59" s="224">
        <v>88.889999389648437</v>
      </c>
      <c r="CQ59" s="224">
        <v>88.889999389648437</v>
      </c>
      <c r="CR59" s="224">
        <v>88.889999389648437</v>
      </c>
      <c r="CS59" s="224">
        <v>88.889999389648437</v>
      </c>
      <c r="CT59" s="224">
        <v>88.889999389648437</v>
      </c>
      <c r="CU59" s="224">
        <v>88.889999389648437</v>
      </c>
      <c r="CV59" s="224">
        <v>88.889999389648437</v>
      </c>
      <c r="CW59" s="224">
        <v>88.889999389648437</v>
      </c>
      <c r="CX59" s="224">
        <v>88.889999389648437</v>
      </c>
      <c r="CY59" s="224">
        <v>88.889999389648437</v>
      </c>
      <c r="CZ59" s="224">
        <v>88.889999389648437</v>
      </c>
      <c r="DA59" s="224">
        <v>88.889999389648437</v>
      </c>
      <c r="DB59" s="224">
        <v>88.889999389648437</v>
      </c>
      <c r="DC59" s="224">
        <v>88.889999389648437</v>
      </c>
      <c r="DD59" s="224">
        <v>88.889999389648437</v>
      </c>
      <c r="DE59" s="224">
        <v>88.889999389648437</v>
      </c>
      <c r="DF59" s="224">
        <v>88.889999389648437</v>
      </c>
      <c r="DG59" s="224">
        <v>88.889999389648437</v>
      </c>
      <c r="DH59" s="224">
        <v>88.889999389648437</v>
      </c>
      <c r="DI59" s="224">
        <v>88.889999389648437</v>
      </c>
      <c r="DJ59" s="224">
        <v>88.889999389648437</v>
      </c>
      <c r="DK59" s="224">
        <v>88.889999389648437</v>
      </c>
      <c r="DL59" s="224">
        <v>88.889999389648437</v>
      </c>
      <c r="DM59" s="224">
        <v>88.889999389648437</v>
      </c>
      <c r="DN59" s="224">
        <v>88.889999389648437</v>
      </c>
      <c r="DO59" s="224">
        <v>88.889999389648437</v>
      </c>
      <c r="DP59" s="224">
        <v>88.889999389648437</v>
      </c>
      <c r="DQ59" s="224">
        <v>88.889999389648437</v>
      </c>
      <c r="DR59" s="224">
        <v>88.889999389648437</v>
      </c>
      <c r="DS59" s="224">
        <v>88.889999389648437</v>
      </c>
      <c r="DT59" s="224">
        <v>88.889999389648437</v>
      </c>
      <c r="DU59" s="224">
        <v>88.889999389648437</v>
      </c>
      <c r="DV59" s="224">
        <v>88.889999389648437</v>
      </c>
      <c r="DW59" s="224">
        <v>88.889999389648437</v>
      </c>
      <c r="DX59" s="224">
        <v>88.889999389648437</v>
      </c>
      <c r="DY59" s="224">
        <v>88.889999389648437</v>
      </c>
      <c r="DZ59" s="224">
        <v>88.889999389648437</v>
      </c>
      <c r="EA59" s="224">
        <v>88.889999389648437</v>
      </c>
      <c r="EB59" s="224">
        <v>88.889999389648437</v>
      </c>
      <c r="EC59" s="224">
        <v>88.889999389648437</v>
      </c>
      <c r="ED59" s="224">
        <v>88.889999389648437</v>
      </c>
      <c r="EE59" s="224">
        <v>88.889999389648437</v>
      </c>
      <c r="EF59" s="224">
        <v>88.889999389648437</v>
      </c>
      <c r="EG59" s="224">
        <v>88.889999389648437</v>
      </c>
      <c r="EH59" s="224">
        <v>78.699996948242188</v>
      </c>
      <c r="EI59" s="224">
        <v>78.699996948242188</v>
      </c>
      <c r="EJ59" s="224">
        <v>78.699996948242188</v>
      </c>
      <c r="EK59" s="224">
        <v>78.699996948242188</v>
      </c>
      <c r="EL59" s="224">
        <v>78.699996948242188</v>
      </c>
      <c r="EM59" s="224">
        <v>78.699996948242188</v>
      </c>
      <c r="EN59" s="224">
        <v>78.699996948242188</v>
      </c>
      <c r="EO59" s="224">
        <v>78.699996948242188</v>
      </c>
      <c r="EP59" s="224">
        <v>78.699996948242188</v>
      </c>
      <c r="EQ59" s="224">
        <v>78.699996948242188</v>
      </c>
      <c r="ER59" s="224">
        <v>78.699996948242188</v>
      </c>
      <c r="ES59" s="224">
        <v>78.699996948242188</v>
      </c>
      <c r="ET59" s="224">
        <v>78.699996948242188</v>
      </c>
      <c r="EU59" s="224">
        <v>78.699996948242188</v>
      </c>
      <c r="EV59" s="224">
        <v>78.699996948242188</v>
      </c>
      <c r="EW59" s="224">
        <v>78.699996948242188</v>
      </c>
      <c r="EX59" s="224">
        <v>78.699996948242188</v>
      </c>
      <c r="EY59" s="224">
        <v>78.699996948242188</v>
      </c>
      <c r="EZ59" s="224">
        <v>78.699996948242188</v>
      </c>
      <c r="FA59" s="224">
        <v>78.699996948242188</v>
      </c>
      <c r="FB59" s="224">
        <v>78.699996948242188</v>
      </c>
      <c r="FC59" s="224">
        <v>78.699996948242188</v>
      </c>
      <c r="FD59" s="224">
        <v>78.699996948242188</v>
      </c>
      <c r="FE59" s="224">
        <v>78.699996948242188</v>
      </c>
      <c r="FF59" s="224">
        <v>78.699996948242188</v>
      </c>
      <c r="FG59" s="224">
        <v>78.699996948242188</v>
      </c>
      <c r="FH59" s="224">
        <v>78.699996948242188</v>
      </c>
      <c r="FI59" s="224">
        <v>78.699996948242188</v>
      </c>
      <c r="FJ59" s="224">
        <v>78.699996948242188</v>
      </c>
      <c r="FK59" s="224">
        <v>78.699996948242188</v>
      </c>
      <c r="FL59" s="224">
        <v>78.699996948242188</v>
      </c>
      <c r="FM59" s="224">
        <v>78.699996948242188</v>
      </c>
      <c r="FN59" s="224">
        <v>78.699996948242188</v>
      </c>
      <c r="FO59" s="224">
        <v>78.699996948242188</v>
      </c>
      <c r="FP59" s="224">
        <v>78.699996948242188</v>
      </c>
      <c r="FQ59" s="224">
        <v>78.699996948242188</v>
      </c>
      <c r="FR59" s="224">
        <v>78.699996948242188</v>
      </c>
      <c r="FS59" s="224">
        <v>73.150001525878906</v>
      </c>
      <c r="FT59" s="224">
        <v>62.040000915527344</v>
      </c>
      <c r="FU59" s="224">
        <v>62.040000915527344</v>
      </c>
      <c r="FV59" s="224">
        <v>62.040000915527344</v>
      </c>
      <c r="FW59" s="224">
        <v>62.040000915527344</v>
      </c>
      <c r="FX59" s="224">
        <v>62.040000915527344</v>
      </c>
      <c r="FY59" s="224">
        <v>62.040000915527344</v>
      </c>
      <c r="FZ59" s="224">
        <v>62.040000915527344</v>
      </c>
      <c r="GA59" s="224">
        <v>62.040000915527344</v>
      </c>
      <c r="GB59" s="224">
        <v>58.330001831054688</v>
      </c>
      <c r="GC59" s="224">
        <v>58.330001831054688</v>
      </c>
      <c r="GD59" s="224">
        <v>58.330001831054688</v>
      </c>
      <c r="GE59" s="224">
        <v>58.330001831054688</v>
      </c>
      <c r="GF59" s="224">
        <v>58.330001831054688</v>
      </c>
      <c r="GG59" s="224">
        <v>58.330001831054688</v>
      </c>
      <c r="GH59" s="224">
        <v>50.930000305175781</v>
      </c>
      <c r="GI59" s="224">
        <v>50.930000305175781</v>
      </c>
      <c r="GJ59" s="224">
        <v>50.930000305175781</v>
      </c>
      <c r="GK59" s="224">
        <v>50.930000305175781</v>
      </c>
      <c r="GL59" s="224">
        <v>50.930000305175781</v>
      </c>
      <c r="GM59" s="224">
        <v>50.930000305175781</v>
      </c>
      <c r="GN59" s="224">
        <v>50.930000305175781</v>
      </c>
      <c r="GO59" s="224">
        <v>50.930000305175781</v>
      </c>
      <c r="GP59" s="224">
        <v>50.930000305175781</v>
      </c>
      <c r="GQ59" s="224">
        <v>50.930000305175781</v>
      </c>
      <c r="GR59" s="224">
        <v>50.930000305175781</v>
      </c>
      <c r="GS59" s="224">
        <v>48.150001525878906</v>
      </c>
      <c r="GT59" s="224">
        <v>48.150001525878906</v>
      </c>
      <c r="GU59" s="224">
        <v>48.150001525878906</v>
      </c>
      <c r="GV59" s="224">
        <v>48.150001525878906</v>
      </c>
      <c r="GW59" s="224">
        <v>48.150001525878906</v>
      </c>
      <c r="GX59" s="224">
        <v>48.150001525878906</v>
      </c>
      <c r="GY59" s="224">
        <v>48.150001525878906</v>
      </c>
      <c r="GZ59" s="224">
        <v>48.150001525878906</v>
      </c>
      <c r="HA59" s="224">
        <v>48.150001525878906</v>
      </c>
      <c r="HB59" s="224">
        <v>48.150001525878906</v>
      </c>
      <c r="HC59" s="224">
        <v>48.150001525878906</v>
      </c>
      <c r="HD59" s="224">
        <v>50.930000305175781</v>
      </c>
      <c r="HE59" s="224">
        <v>50.930000305175781</v>
      </c>
      <c r="HF59" s="9">
        <f t="shared" si="36"/>
        <v>50.930000305175781</v>
      </c>
      <c r="HG59" s="9">
        <f t="shared" si="37"/>
        <v>50.930000305175781</v>
      </c>
      <c r="HH59" s="9">
        <f t="shared" si="38"/>
        <v>50.930000305175781</v>
      </c>
      <c r="HI59" s="9">
        <f t="shared" si="39"/>
        <v>50.930000305175781</v>
      </c>
      <c r="HJ59" s="9">
        <f t="shared" si="40"/>
        <v>50.930000305175781</v>
      </c>
      <c r="HK59" s="9">
        <f t="shared" si="41"/>
        <v>50.930000305175781</v>
      </c>
      <c r="HL59" s="9">
        <f t="shared" si="42"/>
        <v>50.930000305175781</v>
      </c>
      <c r="HM59" s="9">
        <f t="shared" si="43"/>
        <v>50.930000305175781</v>
      </c>
      <c r="HN59" s="9">
        <f t="shared" si="44"/>
        <v>50.930000305175781</v>
      </c>
      <c r="HO59" s="9">
        <f t="shared" si="45"/>
        <v>50.930000305175781</v>
      </c>
      <c r="HP59" s="9">
        <f t="shared" si="46"/>
        <v>50.930000305175781</v>
      </c>
      <c r="HQ59" s="180"/>
      <c r="HR59" s="226">
        <v>50.930000305175781</v>
      </c>
      <c r="HS59" s="226">
        <v>50.930000305175781</v>
      </c>
      <c r="HT59" s="226">
        <v>50.930000305175781</v>
      </c>
      <c r="HU59" s="226">
        <v>50.930000305175781</v>
      </c>
      <c r="HV59" s="226">
        <v>50.930000305175781</v>
      </c>
      <c r="HW59" s="226">
        <v>50.930000305175781</v>
      </c>
      <c r="HX59" s="226">
        <v>50.930000305175781</v>
      </c>
      <c r="HY59" s="226">
        <v>50.930000305175781</v>
      </c>
      <c r="HZ59" s="226">
        <v>50.930000305175781</v>
      </c>
      <c r="IA59" s="226">
        <v>50.930000305175781</v>
      </c>
      <c r="IB59" s="226">
        <v>50.930000305175781</v>
      </c>
      <c r="IC59" s="226">
        <v>50.930000305175781</v>
      </c>
      <c r="ID59" s="9"/>
      <c r="IE59" s="9"/>
      <c r="IF59" s="9"/>
      <c r="IG59" s="9"/>
      <c r="IH59" s="9"/>
      <c r="II59" s="9">
        <f t="shared" si="19"/>
        <v>48.420920710814627</v>
      </c>
      <c r="IJ59" s="9">
        <f t="shared" si="20"/>
        <v>73.393331654866543</v>
      </c>
      <c r="IK59" s="9">
        <f t="shared" si="21"/>
        <v>51.137097758631555</v>
      </c>
      <c r="IL59" s="9">
        <f t="shared" si="22"/>
        <v>50.930000305175781</v>
      </c>
      <c r="IM59" s="9">
        <f t="shared" si="23"/>
        <v>40.744000244140629</v>
      </c>
      <c r="IN59" s="9">
        <f t="shared" si="24"/>
        <v>28.52080017089844</v>
      </c>
      <c r="IO59" s="9">
        <f t="shared" si="25"/>
        <v>19.964560119628906</v>
      </c>
      <c r="IP59" s="9">
        <f t="shared" si="26"/>
        <v>13.975192083740234</v>
      </c>
      <c r="IQ59" s="9"/>
      <c r="IR59" s="9">
        <f t="shared" si="35"/>
        <v>43.397465490929605</v>
      </c>
      <c r="IS59" s="9">
        <f t="shared" si="27"/>
        <v>-36.409869449059485</v>
      </c>
      <c r="IT59" s="9"/>
      <c r="IU59" s="9"/>
      <c r="IV59" s="9"/>
      <c r="IW59" s="9"/>
      <c r="IX59" s="9"/>
      <c r="IY59" s="9"/>
      <c r="IZ59" s="9"/>
      <c r="JA59" s="9"/>
      <c r="JB59" s="9"/>
      <c r="JC59" s="9"/>
      <c r="JD59" s="9"/>
      <c r="JE59" s="9"/>
      <c r="JF59" s="9"/>
      <c r="JG59" s="9"/>
      <c r="JH59" s="9"/>
      <c r="JI59" s="9"/>
      <c r="JJ59" s="9"/>
      <c r="JK59" s="9"/>
      <c r="JL59" s="9"/>
      <c r="JM59" s="9"/>
      <c r="JN59" s="9"/>
      <c r="JO59" s="9"/>
      <c r="JP59" s="9"/>
      <c r="JQ59" s="9"/>
      <c r="JR59" s="9"/>
      <c r="JS59" s="9"/>
      <c r="JT59" s="9"/>
      <c r="JU59" s="9"/>
      <c r="JV59" s="9"/>
      <c r="JW59" s="9">
        <f t="shared" si="48"/>
        <v>50.930000305175781</v>
      </c>
      <c r="JX59" s="9">
        <f t="shared" si="49"/>
        <v>83.889999389648438</v>
      </c>
      <c r="JY59" s="19">
        <f t="shared" si="50"/>
        <v>205</v>
      </c>
      <c r="JZ59" s="19">
        <f t="shared" si="51"/>
        <v>47</v>
      </c>
      <c r="KA59" s="19">
        <f t="shared" si="28"/>
        <v>1</v>
      </c>
      <c r="KB59" s="19">
        <f t="shared" si="32"/>
        <v>47</v>
      </c>
      <c r="KD59" s="9">
        <f t="shared" si="52"/>
        <v>88.889999389648437</v>
      </c>
      <c r="KE59" s="9">
        <f t="shared" si="53"/>
        <v>67.601781410746057</v>
      </c>
      <c r="KG59" s="9">
        <f t="shared" si="29"/>
        <v>-21.288217978902381</v>
      </c>
      <c r="KH59" s="19">
        <f t="shared" si="30"/>
        <v>0.76051053971115823</v>
      </c>
      <c r="KI59" s="19">
        <f t="shared" si="31"/>
        <v>0.76051053971115823</v>
      </c>
    </row>
    <row r="60" spans="1:295">
      <c r="A60" s="222" t="s">
        <v>1560</v>
      </c>
      <c r="B60" s="222" t="s">
        <v>204</v>
      </c>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224"/>
      <c r="AQ60" s="224"/>
      <c r="AR60" s="224"/>
      <c r="AS60" s="224"/>
      <c r="AT60" s="224"/>
      <c r="AU60" s="224"/>
      <c r="AV60" s="224"/>
      <c r="AW60" s="224"/>
      <c r="AX60" s="224"/>
      <c r="AY60" s="224"/>
      <c r="AZ60" s="224"/>
      <c r="BA60" s="224"/>
      <c r="BB60" s="224"/>
      <c r="BC60" s="224"/>
      <c r="BD60" s="224"/>
      <c r="BE60" s="224"/>
      <c r="BF60" s="224"/>
      <c r="BG60" s="224"/>
      <c r="BH60" s="224"/>
      <c r="BI60" s="224"/>
      <c r="BJ60" s="224"/>
      <c r="BK60" s="224"/>
      <c r="BL60" s="224"/>
      <c r="BM60" s="224"/>
      <c r="BN60" s="224"/>
      <c r="BO60" s="224"/>
      <c r="BP60" s="224"/>
      <c r="BQ60" s="224"/>
      <c r="BR60" s="224"/>
      <c r="BS60" s="224"/>
      <c r="BT60" s="224"/>
      <c r="BU60" s="224"/>
      <c r="BV60" s="224"/>
      <c r="BW60" s="224"/>
      <c r="BX60" s="224"/>
      <c r="BY60" s="224"/>
      <c r="BZ60" s="224"/>
      <c r="CA60" s="224"/>
      <c r="CB60" s="224"/>
      <c r="CC60" s="224"/>
      <c r="CD60" s="224"/>
      <c r="CE60" s="224"/>
      <c r="CF60" s="224"/>
      <c r="CG60" s="224"/>
      <c r="CH60" s="224"/>
      <c r="CI60" s="224"/>
      <c r="CJ60" s="224"/>
      <c r="CK60" s="224"/>
      <c r="CL60" s="224"/>
      <c r="CM60" s="224"/>
      <c r="CN60" s="224"/>
      <c r="CO60" s="224"/>
      <c r="CP60" s="224"/>
      <c r="CQ60" s="224"/>
      <c r="CR60" s="224"/>
      <c r="CS60" s="224"/>
      <c r="CT60" s="224"/>
      <c r="CU60" s="224"/>
      <c r="CV60" s="224">
        <v>73.150001525878906</v>
      </c>
      <c r="CW60" s="224">
        <v>75.930000305175781</v>
      </c>
      <c r="CX60" s="224">
        <v>75.930000305175781</v>
      </c>
      <c r="CY60" s="224">
        <v>75.930000305175781</v>
      </c>
      <c r="CZ60" s="224">
        <v>75.930000305175781</v>
      </c>
      <c r="DA60" s="224">
        <v>75.930000305175781</v>
      </c>
      <c r="DB60" s="224">
        <v>75.930000305175781</v>
      </c>
      <c r="DC60" s="224">
        <v>75.930000305175781</v>
      </c>
      <c r="DD60" s="224">
        <v>75.930000305175781</v>
      </c>
      <c r="DE60" s="224">
        <v>75.930000305175781</v>
      </c>
      <c r="DF60" s="224">
        <v>75.930000305175781</v>
      </c>
      <c r="DG60" s="224">
        <v>75.930000305175781</v>
      </c>
      <c r="DH60" s="224">
        <v>75.930000305175781</v>
      </c>
      <c r="DI60" s="224">
        <v>75.930000305175781</v>
      </c>
      <c r="DJ60" s="224">
        <v>75.930000305175781</v>
      </c>
      <c r="DK60" s="224">
        <v>72.220001220703125</v>
      </c>
      <c r="DL60" s="224">
        <v>72.220001220703125</v>
      </c>
      <c r="DM60" s="224">
        <v>72.220001220703125</v>
      </c>
      <c r="DN60" s="224">
        <v>72.220001220703125</v>
      </c>
      <c r="DO60" s="224">
        <v>72.220001220703125</v>
      </c>
      <c r="DP60" s="224">
        <v>72.220001220703125</v>
      </c>
      <c r="DQ60" s="224">
        <v>72.220001220703125</v>
      </c>
      <c r="DR60" s="224">
        <v>72.220001220703125</v>
      </c>
      <c r="DS60" s="224">
        <v>72.220001220703125</v>
      </c>
      <c r="DT60" s="224">
        <v>72.220001220703125</v>
      </c>
      <c r="DU60" s="224">
        <v>72.220001220703125</v>
      </c>
      <c r="DV60" s="224">
        <v>72.220001220703125</v>
      </c>
      <c r="DW60" s="224">
        <v>72.220001220703125</v>
      </c>
      <c r="DX60" s="224">
        <v>72.220001220703125</v>
      </c>
      <c r="DY60" s="224">
        <f>DX60</f>
        <v>72.220001220703125</v>
      </c>
      <c r="DZ60" s="226">
        <f t="shared" ref="DZ60:GK60" si="55">DY60</f>
        <v>72.220001220703125</v>
      </c>
      <c r="EA60" s="226">
        <f t="shared" si="55"/>
        <v>72.220001220703125</v>
      </c>
      <c r="EB60" s="226">
        <f t="shared" si="55"/>
        <v>72.220001220703125</v>
      </c>
      <c r="EC60" s="226">
        <f t="shared" si="55"/>
        <v>72.220001220703125</v>
      </c>
      <c r="ED60" s="226">
        <f t="shared" si="55"/>
        <v>72.220001220703125</v>
      </c>
      <c r="EE60" s="226">
        <f t="shared" si="55"/>
        <v>72.220001220703125</v>
      </c>
      <c r="EF60" s="226">
        <f t="shared" si="55"/>
        <v>72.220001220703125</v>
      </c>
      <c r="EG60" s="226">
        <f t="shared" si="55"/>
        <v>72.220001220703125</v>
      </c>
      <c r="EH60" s="226">
        <f t="shared" si="55"/>
        <v>72.220001220703125</v>
      </c>
      <c r="EI60" s="226">
        <f t="shared" si="55"/>
        <v>72.220001220703125</v>
      </c>
      <c r="EJ60" s="226">
        <f t="shared" si="55"/>
        <v>72.220001220703125</v>
      </c>
      <c r="EK60" s="226">
        <f t="shared" si="55"/>
        <v>72.220001220703125</v>
      </c>
      <c r="EL60" s="226">
        <f t="shared" si="55"/>
        <v>72.220001220703125</v>
      </c>
      <c r="EM60" s="226">
        <f t="shared" si="55"/>
        <v>72.220001220703125</v>
      </c>
      <c r="EN60" s="226">
        <f t="shared" si="55"/>
        <v>72.220001220703125</v>
      </c>
      <c r="EO60" s="226">
        <f t="shared" si="55"/>
        <v>72.220001220703125</v>
      </c>
      <c r="EP60" s="226">
        <f t="shared" si="55"/>
        <v>72.220001220703125</v>
      </c>
      <c r="EQ60" s="226">
        <f t="shared" si="55"/>
        <v>72.220001220703125</v>
      </c>
      <c r="ER60" s="226">
        <f t="shared" si="55"/>
        <v>72.220001220703125</v>
      </c>
      <c r="ES60" s="226">
        <f t="shared" si="55"/>
        <v>72.220001220703125</v>
      </c>
      <c r="ET60" s="226">
        <f t="shared" si="55"/>
        <v>72.220001220703125</v>
      </c>
      <c r="EU60" s="226">
        <f t="shared" si="55"/>
        <v>72.220001220703125</v>
      </c>
      <c r="EV60" s="226">
        <f t="shared" si="55"/>
        <v>72.220001220703125</v>
      </c>
      <c r="EW60" s="226">
        <f t="shared" si="55"/>
        <v>72.220001220703125</v>
      </c>
      <c r="EX60" s="226">
        <f t="shared" si="55"/>
        <v>72.220001220703125</v>
      </c>
      <c r="EY60" s="226">
        <f t="shared" si="55"/>
        <v>72.220001220703125</v>
      </c>
      <c r="EZ60" s="226">
        <f t="shared" si="55"/>
        <v>72.220001220703125</v>
      </c>
      <c r="FA60" s="226">
        <f t="shared" si="55"/>
        <v>72.220001220703125</v>
      </c>
      <c r="FB60" s="226">
        <f t="shared" si="55"/>
        <v>72.220001220703125</v>
      </c>
      <c r="FC60" s="226">
        <f t="shared" si="55"/>
        <v>72.220001220703125</v>
      </c>
      <c r="FD60" s="226">
        <f t="shared" si="55"/>
        <v>72.220001220703125</v>
      </c>
      <c r="FE60" s="226">
        <f t="shared" si="55"/>
        <v>72.220001220703125</v>
      </c>
      <c r="FF60" s="226">
        <f t="shared" si="55"/>
        <v>72.220001220703125</v>
      </c>
      <c r="FG60" s="226">
        <f t="shared" si="55"/>
        <v>72.220001220703125</v>
      </c>
      <c r="FH60" s="226">
        <f t="shared" si="55"/>
        <v>72.220001220703125</v>
      </c>
      <c r="FI60" s="226">
        <f t="shared" si="55"/>
        <v>72.220001220703125</v>
      </c>
      <c r="FJ60" s="226">
        <f t="shared" si="55"/>
        <v>72.220001220703125</v>
      </c>
      <c r="FK60" s="226">
        <f t="shared" si="55"/>
        <v>72.220001220703125</v>
      </c>
      <c r="FL60" s="226">
        <f t="shared" si="55"/>
        <v>72.220001220703125</v>
      </c>
      <c r="FM60" s="226">
        <f t="shared" si="55"/>
        <v>72.220001220703125</v>
      </c>
      <c r="FN60" s="226">
        <f t="shared" si="55"/>
        <v>72.220001220703125</v>
      </c>
      <c r="FO60" s="226">
        <f t="shared" si="55"/>
        <v>72.220001220703125</v>
      </c>
      <c r="FP60" s="226">
        <f t="shared" si="55"/>
        <v>72.220001220703125</v>
      </c>
      <c r="FQ60" s="226">
        <f t="shared" si="55"/>
        <v>72.220001220703125</v>
      </c>
      <c r="FR60" s="226">
        <f t="shared" si="55"/>
        <v>72.220001220703125</v>
      </c>
      <c r="FS60" s="226">
        <f t="shared" si="55"/>
        <v>72.220001220703125</v>
      </c>
      <c r="FT60" s="226">
        <f t="shared" si="55"/>
        <v>72.220001220703125</v>
      </c>
      <c r="FU60" s="226">
        <f t="shared" si="55"/>
        <v>72.220001220703125</v>
      </c>
      <c r="FV60" s="226">
        <f t="shared" si="55"/>
        <v>72.220001220703125</v>
      </c>
      <c r="FW60" s="226">
        <f t="shared" si="55"/>
        <v>72.220001220703125</v>
      </c>
      <c r="FX60" s="226">
        <f t="shared" si="55"/>
        <v>72.220001220703125</v>
      </c>
      <c r="FY60" s="226">
        <f t="shared" si="55"/>
        <v>72.220001220703125</v>
      </c>
      <c r="FZ60" s="226">
        <f t="shared" si="55"/>
        <v>72.220001220703125</v>
      </c>
      <c r="GA60" s="226">
        <f t="shared" si="55"/>
        <v>72.220001220703125</v>
      </c>
      <c r="GB60" s="226">
        <f t="shared" si="55"/>
        <v>72.220001220703125</v>
      </c>
      <c r="GC60" s="226">
        <f t="shared" si="55"/>
        <v>72.220001220703125</v>
      </c>
      <c r="GD60" s="226">
        <f t="shared" si="55"/>
        <v>72.220001220703125</v>
      </c>
      <c r="GE60" s="226">
        <f t="shared" si="55"/>
        <v>72.220001220703125</v>
      </c>
      <c r="GF60" s="226">
        <f t="shared" si="55"/>
        <v>72.220001220703125</v>
      </c>
      <c r="GG60" s="226">
        <f t="shared" si="55"/>
        <v>72.220001220703125</v>
      </c>
      <c r="GH60" s="226">
        <f t="shared" si="55"/>
        <v>72.220001220703125</v>
      </c>
      <c r="GI60" s="226">
        <f t="shared" si="55"/>
        <v>72.220001220703125</v>
      </c>
      <c r="GJ60" s="226">
        <f t="shared" si="55"/>
        <v>72.220001220703125</v>
      </c>
      <c r="GK60" s="226">
        <f t="shared" si="55"/>
        <v>72.220001220703125</v>
      </c>
      <c r="GL60" s="226">
        <f t="shared" ref="GL60:HE60" si="56">GK60</f>
        <v>72.220001220703125</v>
      </c>
      <c r="GM60" s="226">
        <f t="shared" si="56"/>
        <v>72.220001220703125</v>
      </c>
      <c r="GN60" s="226">
        <f t="shared" si="56"/>
        <v>72.220001220703125</v>
      </c>
      <c r="GO60" s="226">
        <f t="shared" si="56"/>
        <v>72.220001220703125</v>
      </c>
      <c r="GP60" s="226">
        <f t="shared" si="56"/>
        <v>72.220001220703125</v>
      </c>
      <c r="GQ60" s="226">
        <f t="shared" si="56"/>
        <v>72.220001220703125</v>
      </c>
      <c r="GR60" s="226">
        <f t="shared" si="56"/>
        <v>72.220001220703125</v>
      </c>
      <c r="GS60" s="226">
        <f t="shared" si="56"/>
        <v>72.220001220703125</v>
      </c>
      <c r="GT60" s="226">
        <f t="shared" si="56"/>
        <v>72.220001220703125</v>
      </c>
      <c r="GU60" s="226">
        <f t="shared" si="56"/>
        <v>72.220001220703125</v>
      </c>
      <c r="GV60" s="226">
        <f t="shared" si="56"/>
        <v>72.220001220703125</v>
      </c>
      <c r="GW60" s="226">
        <f t="shared" si="56"/>
        <v>72.220001220703125</v>
      </c>
      <c r="GX60" s="226">
        <f t="shared" si="56"/>
        <v>72.220001220703125</v>
      </c>
      <c r="GY60" s="226">
        <f t="shared" si="56"/>
        <v>72.220001220703125</v>
      </c>
      <c r="GZ60" s="226">
        <f t="shared" si="56"/>
        <v>72.220001220703125</v>
      </c>
      <c r="HA60" s="226">
        <f t="shared" si="56"/>
        <v>72.220001220703125</v>
      </c>
      <c r="HB60" s="226">
        <f t="shared" si="56"/>
        <v>72.220001220703125</v>
      </c>
      <c r="HC60" s="226">
        <f t="shared" si="56"/>
        <v>72.220001220703125</v>
      </c>
      <c r="HD60" s="226">
        <f t="shared" si="56"/>
        <v>72.220001220703125</v>
      </c>
      <c r="HE60" s="226">
        <f t="shared" si="56"/>
        <v>72.220001220703125</v>
      </c>
      <c r="HF60" s="9">
        <f t="shared" si="36"/>
        <v>72.220001220703125</v>
      </c>
      <c r="HG60" s="9">
        <f t="shared" si="37"/>
        <v>72.220001220703125</v>
      </c>
      <c r="HH60" s="9">
        <f t="shared" si="38"/>
        <v>72.220001220703125</v>
      </c>
      <c r="HI60" s="9">
        <f t="shared" si="39"/>
        <v>72.220001220703125</v>
      </c>
      <c r="HJ60" s="9">
        <f t="shared" si="40"/>
        <v>72.220001220703125</v>
      </c>
      <c r="HK60" s="9">
        <f t="shared" si="41"/>
        <v>72.220001220703125</v>
      </c>
      <c r="HL60" s="9">
        <f t="shared" si="42"/>
        <v>72.220001220703125</v>
      </c>
      <c r="HM60" s="9">
        <f t="shared" si="43"/>
        <v>72.220001220703125</v>
      </c>
      <c r="HN60" s="9">
        <f t="shared" si="44"/>
        <v>72.220001220703125</v>
      </c>
      <c r="HO60" s="9">
        <f t="shared" si="45"/>
        <v>72.220001220703125</v>
      </c>
      <c r="HP60" s="9">
        <f t="shared" si="46"/>
        <v>72.220001220703125</v>
      </c>
      <c r="HQ60" s="180"/>
      <c r="HR60" s="226"/>
      <c r="HS60" s="226"/>
      <c r="HT60" s="226"/>
      <c r="HU60" s="226"/>
      <c r="HV60" s="226"/>
      <c r="HW60" s="226"/>
      <c r="HX60" s="226"/>
      <c r="HY60" s="226"/>
      <c r="HZ60" s="226"/>
      <c r="IA60" s="226"/>
      <c r="IB60" s="226"/>
      <c r="IC60" s="226"/>
      <c r="ID60" s="9"/>
      <c r="IE60" s="9"/>
      <c r="IF60" s="9"/>
      <c r="IG60" s="9"/>
      <c r="IH60" s="9"/>
      <c r="II60" s="9">
        <f t="shared" si="19"/>
        <v>73.181273720481173</v>
      </c>
      <c r="IJ60" s="9">
        <f t="shared" si="20"/>
        <v>72.220001220703125</v>
      </c>
      <c r="IK60" s="9">
        <f t="shared" si="21"/>
        <v>72.220001220703125</v>
      </c>
      <c r="IL60" s="9">
        <f t="shared" si="22"/>
        <v>72.220001220703125</v>
      </c>
      <c r="IM60" s="9">
        <f t="shared" si="23"/>
        <v>57.7760009765625</v>
      </c>
      <c r="IN60" s="9">
        <f t="shared" si="24"/>
        <v>40.443200683593744</v>
      </c>
      <c r="IO60" s="9">
        <f t="shared" si="25"/>
        <v>28.31024047851562</v>
      </c>
      <c r="IP60" s="9">
        <f t="shared" si="26"/>
        <v>19.817168334960932</v>
      </c>
      <c r="IQ60" s="9"/>
      <c r="IR60" s="9">
        <f t="shared" si="35"/>
        <v>60.742748561512343</v>
      </c>
      <c r="IS60" s="9">
        <f t="shared" si="27"/>
        <v>-50.834164394031873</v>
      </c>
      <c r="IT60" s="9"/>
      <c r="IU60" s="9"/>
      <c r="IV60" s="9"/>
      <c r="IW60" s="9"/>
      <c r="IX60" s="9"/>
      <c r="IY60" s="9"/>
      <c r="IZ60" s="9"/>
      <c r="JA60" s="9"/>
      <c r="JB60" s="9"/>
      <c r="JC60" s="9"/>
      <c r="JD60" s="9"/>
      <c r="JE60" s="9"/>
      <c r="JF60" s="9"/>
      <c r="JG60" s="9"/>
      <c r="JH60" s="9"/>
      <c r="JI60" s="9"/>
      <c r="JJ60" s="9"/>
      <c r="JK60" s="9"/>
      <c r="JL60" s="9"/>
      <c r="JM60" s="9"/>
      <c r="JN60" s="9"/>
      <c r="JO60" s="9"/>
      <c r="JP60" s="9"/>
      <c r="JQ60" s="9"/>
      <c r="JR60" s="9"/>
      <c r="JS60" s="9"/>
      <c r="JT60" s="9"/>
      <c r="JU60" s="9"/>
      <c r="JV60" s="9"/>
      <c r="JW60" s="9" t="e">
        <f t="shared" si="48"/>
        <v>#DIV/0!</v>
      </c>
      <c r="JX60" s="9">
        <f t="shared" si="49"/>
        <v>70.930000305175781</v>
      </c>
      <c r="JY60" s="19">
        <f t="shared" si="50"/>
        <v>125</v>
      </c>
      <c r="JZ60" s="19">
        <f t="shared" si="51"/>
        <v>125</v>
      </c>
      <c r="KA60" s="19" t="e">
        <f t="shared" si="28"/>
        <v>#DIV/0!</v>
      </c>
      <c r="KB60" s="19" t="e">
        <f t="shared" si="32"/>
        <v>#DIV/0!</v>
      </c>
      <c r="KD60" s="9">
        <f t="shared" si="52"/>
        <v>74.422917366027832</v>
      </c>
      <c r="KE60" s="9">
        <f t="shared" si="53"/>
        <v>72.220001220703125</v>
      </c>
      <c r="KG60" s="9">
        <f t="shared" si="29"/>
        <v>-2.202916145324707</v>
      </c>
      <c r="KH60" s="19">
        <f t="shared" si="30"/>
        <v>0.97040002967781691</v>
      </c>
      <c r="KI60" s="19">
        <f t="shared" si="31"/>
        <v>0.97040002967781691</v>
      </c>
    </row>
    <row r="61" spans="1:295">
      <c r="A61" s="222" t="s">
        <v>210</v>
      </c>
      <c r="B61" s="222" t="s">
        <v>211</v>
      </c>
      <c r="C61" s="224">
        <v>0</v>
      </c>
      <c r="D61" s="224">
        <v>0</v>
      </c>
      <c r="E61" s="224">
        <v>0</v>
      </c>
      <c r="F61" s="224">
        <v>0</v>
      </c>
      <c r="G61" s="224">
        <v>0</v>
      </c>
      <c r="H61" s="224">
        <v>0</v>
      </c>
      <c r="I61" s="224">
        <v>0</v>
      </c>
      <c r="J61" s="224">
        <v>0</v>
      </c>
      <c r="K61" s="224">
        <v>0</v>
      </c>
      <c r="L61" s="224">
        <v>0</v>
      </c>
      <c r="M61" s="224">
        <v>0</v>
      </c>
      <c r="N61" s="224">
        <v>0</v>
      </c>
      <c r="O61" s="224">
        <v>0</v>
      </c>
      <c r="P61" s="224">
        <v>0</v>
      </c>
      <c r="Q61" s="224">
        <v>0</v>
      </c>
      <c r="R61" s="224">
        <v>0</v>
      </c>
      <c r="S61" s="224">
        <v>0</v>
      </c>
      <c r="T61" s="224">
        <v>0</v>
      </c>
      <c r="U61" s="224">
        <v>0</v>
      </c>
      <c r="V61" s="224">
        <v>0</v>
      </c>
      <c r="W61" s="224">
        <v>0</v>
      </c>
      <c r="X61" s="224">
        <v>0</v>
      </c>
      <c r="Y61" s="224">
        <v>2.7799999713897705</v>
      </c>
      <c r="Z61" s="224">
        <v>11.109999656677246</v>
      </c>
      <c r="AA61" s="224">
        <v>11.109999656677246</v>
      </c>
      <c r="AB61" s="224">
        <v>11.109999656677246</v>
      </c>
      <c r="AC61" s="224">
        <v>11.109999656677246</v>
      </c>
      <c r="AD61" s="224">
        <v>11.109999656677246</v>
      </c>
      <c r="AE61" s="224">
        <v>11.109999656677246</v>
      </c>
      <c r="AF61" s="224">
        <v>11.109999656677246</v>
      </c>
      <c r="AG61" s="224">
        <v>13.890000343322754</v>
      </c>
      <c r="AH61" s="224">
        <v>13.890000343322754</v>
      </c>
      <c r="AI61" s="224">
        <v>13.890000343322754</v>
      </c>
      <c r="AJ61" s="224">
        <v>13.890000343322754</v>
      </c>
      <c r="AK61" s="224">
        <v>13.890000343322754</v>
      </c>
      <c r="AL61" s="224">
        <v>13.890000343322754</v>
      </c>
      <c r="AM61" s="224">
        <v>13.890000343322754</v>
      </c>
      <c r="AN61" s="224">
        <v>13.890000343322754</v>
      </c>
      <c r="AO61" s="224">
        <v>13.890000343322754</v>
      </c>
      <c r="AP61" s="224">
        <v>13.890000343322754</v>
      </c>
      <c r="AQ61" s="224">
        <v>13.890000343322754</v>
      </c>
      <c r="AR61" s="224">
        <v>13.890000343322754</v>
      </c>
      <c r="AS61" s="224">
        <v>13.890000343322754</v>
      </c>
      <c r="AT61" s="224">
        <v>13.890000343322754</v>
      </c>
      <c r="AU61" s="224">
        <v>13.890000343322754</v>
      </c>
      <c r="AV61" s="224">
        <v>13.890000343322754</v>
      </c>
      <c r="AW61" s="224">
        <v>13.890000343322754</v>
      </c>
      <c r="AX61" s="224">
        <v>13.890000343322754</v>
      </c>
      <c r="AY61" s="224">
        <v>13.890000343322754</v>
      </c>
      <c r="AZ61" s="224">
        <v>13.890000343322754</v>
      </c>
      <c r="BA61" s="224">
        <v>13.890000343322754</v>
      </c>
      <c r="BB61" s="224">
        <v>13.890000343322754</v>
      </c>
      <c r="BC61" s="224">
        <v>13.890000343322754</v>
      </c>
      <c r="BD61" s="224">
        <v>13.890000343322754</v>
      </c>
      <c r="BE61" s="224">
        <v>13.890000343322754</v>
      </c>
      <c r="BF61" s="224">
        <v>16.670000076293945</v>
      </c>
      <c r="BG61" s="224">
        <v>16.670000076293945</v>
      </c>
      <c r="BH61" s="224">
        <v>16.670000076293945</v>
      </c>
      <c r="BI61" s="224">
        <v>16.670000076293945</v>
      </c>
      <c r="BJ61" s="224">
        <v>30.559999465942383</v>
      </c>
      <c r="BK61" s="224">
        <v>30.559999465942383</v>
      </c>
      <c r="BL61" s="224">
        <v>39.810001373291016</v>
      </c>
      <c r="BM61" s="224">
        <v>39.810001373291016</v>
      </c>
      <c r="BN61" s="224">
        <v>39.810001373291016</v>
      </c>
      <c r="BO61" s="224">
        <v>39.810001373291016</v>
      </c>
      <c r="BP61" s="224">
        <v>39.810001373291016</v>
      </c>
      <c r="BQ61" s="224">
        <v>39.810001373291016</v>
      </c>
      <c r="BR61" s="224">
        <v>39.810001373291016</v>
      </c>
      <c r="BS61" s="224">
        <v>39.810001373291016</v>
      </c>
      <c r="BT61" s="224">
        <v>39.810001373291016</v>
      </c>
      <c r="BU61" s="224">
        <v>39.810001373291016</v>
      </c>
      <c r="BV61" s="224">
        <v>39.810001373291016</v>
      </c>
      <c r="BW61" s="224">
        <v>42.590000152587891</v>
      </c>
      <c r="BX61" s="224">
        <v>48.150001525878906</v>
      </c>
      <c r="BY61" s="224">
        <v>48.150001525878906</v>
      </c>
      <c r="BZ61" s="224">
        <v>55.560001373291016</v>
      </c>
      <c r="CA61" s="224">
        <v>90.739997863769531</v>
      </c>
      <c r="CB61" s="224">
        <v>90.739997863769531</v>
      </c>
      <c r="CC61" s="224">
        <v>90.739997863769531</v>
      </c>
      <c r="CD61" s="224">
        <v>90.739997863769531</v>
      </c>
      <c r="CE61" s="224">
        <v>90.739997863769531</v>
      </c>
      <c r="CF61" s="224">
        <v>90.739997863769531</v>
      </c>
      <c r="CG61" s="224">
        <v>90.739997863769531</v>
      </c>
      <c r="CH61" s="224">
        <v>90.739997863769531</v>
      </c>
      <c r="CI61" s="224">
        <v>90.739997863769531</v>
      </c>
      <c r="CJ61" s="224">
        <v>90.739997863769531</v>
      </c>
      <c r="CK61" s="224">
        <v>90.739997863769531</v>
      </c>
      <c r="CL61" s="224">
        <v>90.739997863769531</v>
      </c>
      <c r="CM61" s="224">
        <v>90.739997863769531</v>
      </c>
      <c r="CN61" s="224">
        <v>90.739997863769531</v>
      </c>
      <c r="CO61" s="224">
        <v>90.739997863769531</v>
      </c>
      <c r="CP61" s="224">
        <v>90.739997863769531</v>
      </c>
      <c r="CQ61" s="224">
        <v>90.739997863769531</v>
      </c>
      <c r="CR61" s="224">
        <v>90.739997863769531</v>
      </c>
      <c r="CS61" s="224">
        <v>90.739997863769531</v>
      </c>
      <c r="CT61" s="224">
        <v>90.739997863769531</v>
      </c>
      <c r="CU61" s="224">
        <v>90.739997863769531</v>
      </c>
      <c r="CV61" s="224">
        <v>90.739997863769531</v>
      </c>
      <c r="CW61" s="224">
        <v>90.739997863769531</v>
      </c>
      <c r="CX61" s="224">
        <v>90.739997863769531</v>
      </c>
      <c r="CY61" s="224">
        <v>90.739997863769531</v>
      </c>
      <c r="CZ61" s="224">
        <v>90.739997863769531</v>
      </c>
      <c r="DA61" s="224">
        <v>90.739997863769531</v>
      </c>
      <c r="DB61" s="224">
        <v>90.739997863769531</v>
      </c>
      <c r="DC61" s="224">
        <v>90.739997863769531</v>
      </c>
      <c r="DD61" s="224">
        <v>90.739997863769531</v>
      </c>
      <c r="DE61" s="224">
        <v>90.739997863769531</v>
      </c>
      <c r="DF61" s="224">
        <v>90.739997863769531</v>
      </c>
      <c r="DG61" s="224">
        <v>90.739997863769531</v>
      </c>
      <c r="DH61" s="224">
        <v>90.739997863769531</v>
      </c>
      <c r="DI61" s="224">
        <v>90.739997863769531</v>
      </c>
      <c r="DJ61" s="224">
        <v>90.739997863769531</v>
      </c>
      <c r="DK61" s="224">
        <v>90.739997863769531</v>
      </c>
      <c r="DL61" s="224">
        <v>90.739997863769531</v>
      </c>
      <c r="DM61" s="224">
        <v>90.739997863769531</v>
      </c>
      <c r="DN61" s="224">
        <v>90.739997863769531</v>
      </c>
      <c r="DO61" s="224">
        <v>90.739997863769531</v>
      </c>
      <c r="DP61" s="224">
        <v>90.739997863769531</v>
      </c>
      <c r="DQ61" s="224">
        <v>90.739997863769531</v>
      </c>
      <c r="DR61" s="224">
        <v>90.739997863769531</v>
      </c>
      <c r="DS61" s="224">
        <v>90.739997863769531</v>
      </c>
      <c r="DT61" s="224">
        <v>90.739997863769531</v>
      </c>
      <c r="DU61" s="224">
        <v>90.739997863769531</v>
      </c>
      <c r="DV61" s="224">
        <v>90.739997863769531</v>
      </c>
      <c r="DW61" s="224">
        <v>90.739997863769531</v>
      </c>
      <c r="DX61" s="224">
        <v>90.739997863769531</v>
      </c>
      <c r="DY61" s="224">
        <v>90.739997863769531</v>
      </c>
      <c r="DZ61" s="224">
        <v>90.739997863769531</v>
      </c>
      <c r="EA61" s="224">
        <v>90.739997863769531</v>
      </c>
      <c r="EB61" s="224">
        <v>90.739997863769531</v>
      </c>
      <c r="EC61" s="224">
        <v>90.739997863769531</v>
      </c>
      <c r="ED61" s="224">
        <v>76.849998474121094</v>
      </c>
      <c r="EE61" s="224">
        <v>76.849998474121094</v>
      </c>
      <c r="EF61" s="224">
        <v>76.849998474121094</v>
      </c>
      <c r="EG61" s="224">
        <v>76.849998474121094</v>
      </c>
      <c r="EH61" s="224">
        <v>76.849998474121094</v>
      </c>
      <c r="EI61" s="224">
        <v>76.849998474121094</v>
      </c>
      <c r="EJ61" s="224">
        <v>76.849998474121094</v>
      </c>
      <c r="EK61" s="224">
        <v>76.849998474121094</v>
      </c>
      <c r="EL61" s="224">
        <v>76.849998474121094</v>
      </c>
      <c r="EM61" s="224">
        <v>76.849998474121094</v>
      </c>
      <c r="EN61" s="224">
        <v>76.849998474121094</v>
      </c>
      <c r="EO61" s="224">
        <v>76.849998474121094</v>
      </c>
      <c r="EP61" s="224">
        <v>76.849998474121094</v>
      </c>
      <c r="EQ61" s="224">
        <v>76.849998474121094</v>
      </c>
      <c r="ER61" s="224">
        <v>76.849998474121094</v>
      </c>
      <c r="ES61" s="224">
        <v>75</v>
      </c>
      <c r="ET61" s="224">
        <v>75</v>
      </c>
      <c r="EU61" s="224">
        <v>75</v>
      </c>
      <c r="EV61" s="224">
        <v>75</v>
      </c>
      <c r="EW61" s="224">
        <v>75</v>
      </c>
      <c r="EX61" s="224">
        <v>75</v>
      </c>
      <c r="EY61" s="224">
        <v>75</v>
      </c>
      <c r="EZ61" s="224">
        <v>65.739997863769531</v>
      </c>
      <c r="FA61" s="224">
        <v>65.739997863769531</v>
      </c>
      <c r="FB61" s="224">
        <v>65.739997863769531</v>
      </c>
      <c r="FC61" s="224">
        <v>65.739997863769531</v>
      </c>
      <c r="FD61" s="224">
        <v>65.739997863769531</v>
      </c>
      <c r="FE61" s="224">
        <v>65.739997863769531</v>
      </c>
      <c r="FF61" s="224">
        <v>65.739997863769531</v>
      </c>
      <c r="FG61" s="224">
        <v>65.739997863769531</v>
      </c>
      <c r="FH61" s="224">
        <v>65.739997863769531</v>
      </c>
      <c r="FI61" s="224">
        <v>65.739997863769531</v>
      </c>
      <c r="FJ61" s="224">
        <v>65.739997863769531</v>
      </c>
      <c r="FK61" s="224">
        <v>65.739997863769531</v>
      </c>
      <c r="FL61" s="224">
        <v>65.739997863769531</v>
      </c>
      <c r="FM61" s="224">
        <v>65.739997863769531</v>
      </c>
      <c r="FN61" s="224">
        <v>65.739997863769531</v>
      </c>
      <c r="FO61" s="224">
        <v>65.739997863769531</v>
      </c>
      <c r="FP61" s="224">
        <v>65.739997863769531</v>
      </c>
      <c r="FQ61" s="224">
        <v>65.739997863769531</v>
      </c>
      <c r="FR61" s="224">
        <v>65.739997863769531</v>
      </c>
      <c r="FS61" s="224">
        <v>65.739997863769531</v>
      </c>
      <c r="FT61" s="224">
        <v>48.150001525878906</v>
      </c>
      <c r="FU61" s="224">
        <v>48.150001525878906</v>
      </c>
      <c r="FV61" s="224">
        <v>48.150001525878906</v>
      </c>
      <c r="FW61" s="224">
        <v>48.150001525878906</v>
      </c>
      <c r="FX61" s="224">
        <v>48.150001525878906</v>
      </c>
      <c r="FY61" s="224">
        <v>48.150001525878906</v>
      </c>
      <c r="FZ61" s="224">
        <v>48.150001525878906</v>
      </c>
      <c r="GA61" s="224">
        <v>48.150001525878906</v>
      </c>
      <c r="GB61" s="224">
        <v>48.150001525878906</v>
      </c>
      <c r="GC61" s="224">
        <v>48.150001525878906</v>
      </c>
      <c r="GD61" s="224">
        <v>48.150001525878906</v>
      </c>
      <c r="GE61" s="224">
        <v>48.150001525878906</v>
      </c>
      <c r="GF61" s="224">
        <v>48.150001525878906</v>
      </c>
      <c r="GG61" s="224">
        <v>48.150001525878906</v>
      </c>
      <c r="GH61" s="224">
        <v>48.150001525878906</v>
      </c>
      <c r="GI61" s="224">
        <v>31.479999542236328</v>
      </c>
      <c r="GJ61" s="224">
        <v>31.479999542236328</v>
      </c>
      <c r="GK61" s="224">
        <v>31.479999542236328</v>
      </c>
      <c r="GL61" s="224">
        <v>31.479999542236328</v>
      </c>
      <c r="GM61" s="224">
        <v>31.479999542236328</v>
      </c>
      <c r="GN61" s="224">
        <v>31.479999542236328</v>
      </c>
      <c r="GO61" s="224">
        <v>31.479999542236328</v>
      </c>
      <c r="GP61" s="224">
        <v>31.479999542236328</v>
      </c>
      <c r="GQ61" s="224">
        <v>31.479999542236328</v>
      </c>
      <c r="GR61" s="224">
        <v>31.479999542236328</v>
      </c>
      <c r="GS61" s="224">
        <v>31.479999542236328</v>
      </c>
      <c r="GT61" s="224">
        <v>31.479999542236328</v>
      </c>
      <c r="GU61" s="224">
        <v>31.479999542236328</v>
      </c>
      <c r="GV61" s="224">
        <v>31.479999542236328</v>
      </c>
      <c r="GW61" s="224">
        <v>31.479999542236328</v>
      </c>
      <c r="GX61" s="224">
        <v>31.479999542236328</v>
      </c>
      <c r="GY61" s="224">
        <v>31.479999542236328</v>
      </c>
      <c r="GZ61" s="224">
        <v>31.479999542236328</v>
      </c>
      <c r="HA61" s="224">
        <v>31.479999542236328</v>
      </c>
      <c r="HB61" s="224">
        <v>31.479999542236328</v>
      </c>
      <c r="HC61" s="224">
        <v>31.479999542236328</v>
      </c>
      <c r="HD61" s="224">
        <v>31.479999542236328</v>
      </c>
      <c r="HE61" s="224">
        <v>31.479999542236328</v>
      </c>
      <c r="HF61" s="9">
        <f t="shared" si="36"/>
        <v>31.479999542236328</v>
      </c>
      <c r="HG61" s="9">
        <f t="shared" si="37"/>
        <v>31.479999542236328</v>
      </c>
      <c r="HH61" s="9">
        <f t="shared" si="38"/>
        <v>31.479999542236328</v>
      </c>
      <c r="HI61" s="9">
        <f t="shared" si="39"/>
        <v>31.479999542236328</v>
      </c>
      <c r="HJ61" s="9">
        <f t="shared" si="40"/>
        <v>31.479999542236328</v>
      </c>
      <c r="HK61" s="9">
        <f t="shared" si="41"/>
        <v>31.479999542236328</v>
      </c>
      <c r="HL61" s="9">
        <f t="shared" si="42"/>
        <v>31.479999542236328</v>
      </c>
      <c r="HM61" s="9">
        <f t="shared" si="43"/>
        <v>31.479999542236328</v>
      </c>
      <c r="HN61" s="9">
        <f t="shared" si="44"/>
        <v>31.479999542236328</v>
      </c>
      <c r="HO61" s="9">
        <f t="shared" si="45"/>
        <v>31.479999542236328</v>
      </c>
      <c r="HP61" s="9">
        <f t="shared" si="46"/>
        <v>31.479999542236328</v>
      </c>
      <c r="HQ61" s="180"/>
      <c r="HR61" s="226">
        <v>31.479999542236328</v>
      </c>
      <c r="HS61" s="226">
        <v>31.479999542236328</v>
      </c>
      <c r="HT61" s="226">
        <v>31.479999542236328</v>
      </c>
      <c r="HU61" s="226">
        <v>31.479999542236328</v>
      </c>
      <c r="HV61" s="226">
        <v>31.479999542236328</v>
      </c>
      <c r="HW61" s="226">
        <v>31.479999542236328</v>
      </c>
      <c r="HX61" s="226">
        <v>31.479999542236328</v>
      </c>
      <c r="HY61" s="226">
        <v>31.479999542236328</v>
      </c>
      <c r="HZ61" s="226">
        <v>31.479999542236328</v>
      </c>
      <c r="IA61" s="226">
        <v>31.479999542236328</v>
      </c>
      <c r="IB61" s="226">
        <v>31.479999542236328</v>
      </c>
      <c r="IC61" s="226">
        <v>31.479999542236328</v>
      </c>
      <c r="ID61" s="9"/>
      <c r="IE61" s="9"/>
      <c r="IF61" s="9"/>
      <c r="IG61" s="9"/>
      <c r="IH61" s="9"/>
      <c r="II61" s="9">
        <f t="shared" si="19"/>
        <v>51.193486083494989</v>
      </c>
      <c r="IJ61" s="9">
        <f t="shared" si="20"/>
        <v>60.771665700276692</v>
      </c>
      <c r="IK61" s="9">
        <f t="shared" si="21"/>
        <v>34.706451539070379</v>
      </c>
      <c r="IL61" s="9">
        <f t="shared" si="22"/>
        <v>31.479999542236328</v>
      </c>
      <c r="IM61" s="9">
        <f t="shared" si="23"/>
        <v>25.183999633789064</v>
      </c>
      <c r="IN61" s="9">
        <f t="shared" si="24"/>
        <v>17.628799743652344</v>
      </c>
      <c r="IO61" s="9">
        <f t="shared" si="25"/>
        <v>12.340159820556639</v>
      </c>
      <c r="IP61" s="9">
        <f t="shared" si="26"/>
        <v>8.6381118743896472</v>
      </c>
      <c r="IQ61" s="9"/>
      <c r="IR61" s="9">
        <f t="shared" si="35"/>
        <v>37.226384855953839</v>
      </c>
      <c r="IS61" s="9">
        <f t="shared" si="27"/>
        <v>-32.907328918759013</v>
      </c>
      <c r="IT61" s="9"/>
      <c r="IU61" s="9"/>
      <c r="IV61" s="9"/>
      <c r="IW61" s="9"/>
      <c r="IX61" s="9"/>
      <c r="IY61" s="9"/>
      <c r="IZ61" s="9"/>
      <c r="JA61" s="9"/>
      <c r="JB61" s="9"/>
      <c r="JC61" s="9"/>
      <c r="JD61" s="9"/>
      <c r="JE61" s="9"/>
      <c r="JF61" s="9"/>
      <c r="JG61" s="9"/>
      <c r="JH61" s="9"/>
      <c r="JI61" s="9"/>
      <c r="JJ61" s="9"/>
      <c r="JK61" s="9"/>
      <c r="JL61" s="9"/>
      <c r="JM61" s="9"/>
      <c r="JN61" s="9"/>
      <c r="JO61" s="9"/>
      <c r="JP61" s="9"/>
      <c r="JQ61" s="9"/>
      <c r="JR61" s="9"/>
      <c r="JS61" s="9"/>
      <c r="JT61" s="9"/>
      <c r="JU61" s="9"/>
      <c r="JV61" s="9"/>
      <c r="JW61" s="9">
        <f t="shared" si="48"/>
        <v>31.479999542236328</v>
      </c>
      <c r="JX61" s="9">
        <f t="shared" si="49"/>
        <v>85.739997863769531</v>
      </c>
      <c r="JY61" s="19">
        <f t="shared" si="50"/>
        <v>204</v>
      </c>
      <c r="JZ61" s="19">
        <f t="shared" si="51"/>
        <v>55</v>
      </c>
      <c r="KA61" s="19">
        <f t="shared" si="28"/>
        <v>1</v>
      </c>
      <c r="KB61" s="19">
        <f t="shared" si="32"/>
        <v>55</v>
      </c>
      <c r="KD61" s="9">
        <f t="shared" si="52"/>
        <v>90.739997863769531</v>
      </c>
      <c r="KE61" s="9">
        <f t="shared" si="53"/>
        <v>56.36158336979328</v>
      </c>
      <c r="KG61" s="9">
        <f t="shared" si="29"/>
        <v>-34.378414493976251</v>
      </c>
      <c r="KH61" s="19">
        <f t="shared" si="30"/>
        <v>0.6211327385571519</v>
      </c>
      <c r="KI61" s="19">
        <f t="shared" si="31"/>
        <v>0.6211327385571519</v>
      </c>
    </row>
    <row r="62" spans="1:295">
      <c r="A62" s="222" t="s">
        <v>217</v>
      </c>
      <c r="B62" s="222" t="s">
        <v>218</v>
      </c>
      <c r="C62" s="224">
        <v>0</v>
      </c>
      <c r="D62" s="224">
        <v>0</v>
      </c>
      <c r="E62" s="224">
        <v>0</v>
      </c>
      <c r="F62" s="224">
        <v>0</v>
      </c>
      <c r="G62" s="224">
        <v>0</v>
      </c>
      <c r="H62" s="224">
        <v>0</v>
      </c>
      <c r="I62" s="224">
        <v>0</v>
      </c>
      <c r="J62" s="224">
        <v>0</v>
      </c>
      <c r="K62" s="224">
        <v>0</v>
      </c>
      <c r="L62" s="224">
        <v>0</v>
      </c>
      <c r="M62" s="224">
        <v>0</v>
      </c>
      <c r="N62" s="224">
        <v>0</v>
      </c>
      <c r="O62" s="224">
        <v>0</v>
      </c>
      <c r="P62" s="224">
        <v>0</v>
      </c>
      <c r="Q62" s="224">
        <v>0</v>
      </c>
      <c r="R62" s="224">
        <v>0</v>
      </c>
      <c r="S62" s="224">
        <v>0</v>
      </c>
      <c r="T62" s="224">
        <v>0</v>
      </c>
      <c r="U62" s="224">
        <v>0</v>
      </c>
      <c r="V62" s="224">
        <v>0</v>
      </c>
      <c r="W62" s="224">
        <v>0</v>
      </c>
      <c r="X62" s="224">
        <v>5.559999942779541</v>
      </c>
      <c r="Y62" s="224">
        <v>5.559999942779541</v>
      </c>
      <c r="Z62" s="224">
        <v>5.559999942779541</v>
      </c>
      <c r="AA62" s="224">
        <v>5.559999942779541</v>
      </c>
      <c r="AB62" s="224">
        <v>5.559999942779541</v>
      </c>
      <c r="AC62" s="224">
        <v>5.559999942779541</v>
      </c>
      <c r="AD62" s="224">
        <v>5.559999942779541</v>
      </c>
      <c r="AE62" s="224">
        <v>5.559999942779541</v>
      </c>
      <c r="AF62" s="224">
        <v>5.559999942779541</v>
      </c>
      <c r="AG62" s="224">
        <v>5.559999942779541</v>
      </c>
      <c r="AH62" s="224">
        <v>5.559999942779541</v>
      </c>
      <c r="AI62" s="224">
        <v>5.559999942779541</v>
      </c>
      <c r="AJ62" s="224">
        <v>5.559999942779541</v>
      </c>
      <c r="AK62" s="224">
        <v>5.559999942779541</v>
      </c>
      <c r="AL62" s="224">
        <v>5.559999942779541</v>
      </c>
      <c r="AM62" s="224">
        <v>5.559999942779541</v>
      </c>
      <c r="AN62" s="224">
        <v>13.890000343322754</v>
      </c>
      <c r="AO62" s="224">
        <v>13.890000343322754</v>
      </c>
      <c r="AP62" s="224">
        <v>13.890000343322754</v>
      </c>
      <c r="AQ62" s="224">
        <v>13.890000343322754</v>
      </c>
      <c r="AR62" s="224">
        <v>13.890000343322754</v>
      </c>
      <c r="AS62" s="224">
        <v>13.890000343322754</v>
      </c>
      <c r="AT62" s="224">
        <v>13.890000343322754</v>
      </c>
      <c r="AU62" s="224">
        <v>13.890000343322754</v>
      </c>
      <c r="AV62" s="224">
        <v>13.890000343322754</v>
      </c>
      <c r="AW62" s="224">
        <v>13.890000343322754</v>
      </c>
      <c r="AX62" s="224">
        <v>13.890000343322754</v>
      </c>
      <c r="AY62" s="224">
        <v>13.890000343322754</v>
      </c>
      <c r="AZ62" s="224">
        <v>13.890000343322754</v>
      </c>
      <c r="BA62" s="224">
        <v>13.890000343322754</v>
      </c>
      <c r="BB62" s="224">
        <v>13.890000343322754</v>
      </c>
      <c r="BC62" s="224">
        <v>13.890000343322754</v>
      </c>
      <c r="BD62" s="224">
        <v>13.890000343322754</v>
      </c>
      <c r="BE62" s="224">
        <v>13.890000343322754</v>
      </c>
      <c r="BF62" s="224">
        <v>13.890000343322754</v>
      </c>
      <c r="BG62" s="224">
        <v>13.890000343322754</v>
      </c>
      <c r="BH62" s="224">
        <v>13.890000343322754</v>
      </c>
      <c r="BI62" s="224">
        <v>13.890000343322754</v>
      </c>
      <c r="BJ62" s="224">
        <v>13.890000343322754</v>
      </c>
      <c r="BK62" s="224">
        <v>13.890000343322754</v>
      </c>
      <c r="BL62" s="224">
        <v>13.890000343322754</v>
      </c>
      <c r="BM62" s="224">
        <v>13.890000343322754</v>
      </c>
      <c r="BN62" s="224">
        <v>13.890000343322754</v>
      </c>
      <c r="BO62" s="224">
        <v>13.890000343322754</v>
      </c>
      <c r="BP62" s="224">
        <v>13.890000343322754</v>
      </c>
      <c r="BQ62" s="224">
        <v>13.890000343322754</v>
      </c>
      <c r="BR62" s="224">
        <v>13.890000343322754</v>
      </c>
      <c r="BS62" s="224">
        <v>13.890000343322754</v>
      </c>
      <c r="BT62" s="224">
        <v>13.890000343322754</v>
      </c>
      <c r="BU62" s="224">
        <v>13.890000343322754</v>
      </c>
      <c r="BV62" s="224">
        <v>13.890000343322754</v>
      </c>
      <c r="BW62" s="224">
        <v>33.330001831054688</v>
      </c>
      <c r="BX62" s="224">
        <v>33.330001831054688</v>
      </c>
      <c r="BY62" s="224">
        <v>33.330001831054688</v>
      </c>
      <c r="BZ62" s="224">
        <v>44.439998626708984</v>
      </c>
      <c r="CA62" s="224">
        <v>44.439998626708984</v>
      </c>
      <c r="CB62" s="224">
        <v>44.439998626708984</v>
      </c>
      <c r="CC62" s="224">
        <v>44.439998626708984</v>
      </c>
      <c r="CD62" s="224">
        <v>62.959999084472656</v>
      </c>
      <c r="CE62" s="224">
        <v>66.669998168945313</v>
      </c>
      <c r="CF62" s="224">
        <v>66.669998168945313</v>
      </c>
      <c r="CG62" s="224">
        <v>66.669998168945313</v>
      </c>
      <c r="CH62" s="224">
        <v>66.669998168945313</v>
      </c>
      <c r="CI62" s="224">
        <v>66.669998168945313</v>
      </c>
      <c r="CJ62" s="224">
        <v>66.669998168945313</v>
      </c>
      <c r="CK62" s="224">
        <v>66.669998168945313</v>
      </c>
      <c r="CL62" s="224">
        <v>66.669998168945313</v>
      </c>
      <c r="CM62" s="224">
        <v>66.669998168945313</v>
      </c>
      <c r="CN62" s="224">
        <v>66.669998168945313</v>
      </c>
      <c r="CO62" s="224">
        <v>66.669998168945313</v>
      </c>
      <c r="CP62" s="224">
        <v>66.669998168945313</v>
      </c>
      <c r="CQ62" s="224">
        <v>66.669998168945313</v>
      </c>
      <c r="CR62" s="224">
        <v>66.669998168945313</v>
      </c>
      <c r="CS62" s="224">
        <v>66.669998168945313</v>
      </c>
      <c r="CT62" s="224">
        <v>66.669998168945313</v>
      </c>
      <c r="CU62" s="224">
        <v>66.669998168945313</v>
      </c>
      <c r="CV62" s="224">
        <v>66.669998168945313</v>
      </c>
      <c r="CW62" s="224">
        <v>66.669998168945313</v>
      </c>
      <c r="CX62" s="224">
        <v>66.669998168945313</v>
      </c>
      <c r="CY62" s="224">
        <v>76.849998474121094</v>
      </c>
      <c r="CZ62" s="224">
        <v>76.849998474121094</v>
      </c>
      <c r="DA62" s="224">
        <v>78.699996948242188</v>
      </c>
      <c r="DB62" s="224">
        <v>78.699996948242188</v>
      </c>
      <c r="DC62" s="224">
        <v>81.480003356933594</v>
      </c>
      <c r="DD62" s="224">
        <v>81.480003356933594</v>
      </c>
      <c r="DE62" s="224">
        <v>81.480003356933594</v>
      </c>
      <c r="DF62" s="224">
        <v>81.480003356933594</v>
      </c>
      <c r="DG62" s="224">
        <v>81.480003356933594</v>
      </c>
      <c r="DH62" s="224">
        <v>81.480003356933594</v>
      </c>
      <c r="DI62" s="224">
        <v>81.480003356933594</v>
      </c>
      <c r="DJ62" s="224">
        <v>81.480003356933594</v>
      </c>
      <c r="DK62" s="224">
        <v>81.480003356933594</v>
      </c>
      <c r="DL62" s="224">
        <v>81.480003356933594</v>
      </c>
      <c r="DM62" s="224">
        <v>81.480003356933594</v>
      </c>
      <c r="DN62" s="224">
        <v>81.480003356933594</v>
      </c>
      <c r="DO62" s="224">
        <v>81.480003356933594</v>
      </c>
      <c r="DP62" s="224">
        <v>79.629997253417969</v>
      </c>
      <c r="DQ62" s="224">
        <v>79.629997253417969</v>
      </c>
      <c r="DR62" s="224">
        <v>79.629997253417969</v>
      </c>
      <c r="DS62" s="224">
        <v>79.629997253417969</v>
      </c>
      <c r="DT62" s="224">
        <v>79.629997253417969</v>
      </c>
      <c r="DU62" s="224">
        <v>79.629997253417969</v>
      </c>
      <c r="DV62" s="224">
        <v>79.629997253417969</v>
      </c>
      <c r="DW62" s="224">
        <v>79.629997253417969</v>
      </c>
      <c r="DX62" s="224">
        <v>79.629997253417969</v>
      </c>
      <c r="DY62" s="224">
        <v>79.629997253417969</v>
      </c>
      <c r="DZ62" s="224">
        <v>79.629997253417969</v>
      </c>
      <c r="EA62" s="224">
        <v>79.629997253417969</v>
      </c>
      <c r="EB62" s="224">
        <v>79.629997253417969</v>
      </c>
      <c r="EC62" s="224">
        <v>79.629997253417969</v>
      </c>
      <c r="ED62" s="224">
        <v>75</v>
      </c>
      <c r="EE62" s="224">
        <v>75</v>
      </c>
      <c r="EF62" s="224">
        <v>75</v>
      </c>
      <c r="EG62" s="224">
        <v>80.55999755859375</v>
      </c>
      <c r="EH62" s="224">
        <v>80.55999755859375</v>
      </c>
      <c r="EI62" s="224">
        <v>80.55999755859375</v>
      </c>
      <c r="EJ62" s="224">
        <v>80.55999755859375</v>
      </c>
      <c r="EK62" s="224">
        <v>80.55999755859375</v>
      </c>
      <c r="EL62" s="224">
        <v>80.55999755859375</v>
      </c>
      <c r="EM62" s="224">
        <v>80.55999755859375</v>
      </c>
      <c r="EN62" s="224">
        <v>80.55999755859375</v>
      </c>
      <c r="EO62" s="224">
        <v>80.55999755859375</v>
      </c>
      <c r="EP62" s="224">
        <v>80.55999755859375</v>
      </c>
      <c r="EQ62" s="224">
        <v>80.55999755859375</v>
      </c>
      <c r="ER62" s="224">
        <v>80.55999755859375</v>
      </c>
      <c r="ES62" s="224">
        <v>80.55999755859375</v>
      </c>
      <c r="ET62" s="224">
        <v>80.55999755859375</v>
      </c>
      <c r="EU62" s="224">
        <v>80.55999755859375</v>
      </c>
      <c r="EV62" s="224">
        <v>80.55999755859375</v>
      </c>
      <c r="EW62" s="224">
        <v>80.55999755859375</v>
      </c>
      <c r="EX62" s="224">
        <v>80.55999755859375</v>
      </c>
      <c r="EY62" s="224">
        <v>80.55999755859375</v>
      </c>
      <c r="EZ62" s="224">
        <v>80.55999755859375</v>
      </c>
      <c r="FA62" s="224">
        <v>80.55999755859375</v>
      </c>
      <c r="FB62" s="224">
        <v>80.55999755859375</v>
      </c>
      <c r="FC62" s="224">
        <v>80.55999755859375</v>
      </c>
      <c r="FD62" s="224">
        <v>80.55999755859375</v>
      </c>
      <c r="FE62" s="224">
        <v>80.55999755859375</v>
      </c>
      <c r="FF62" s="224">
        <v>80.55999755859375</v>
      </c>
      <c r="FG62" s="224">
        <v>80.55999755859375</v>
      </c>
      <c r="FH62" s="224">
        <v>80.55999755859375</v>
      </c>
      <c r="FI62" s="224">
        <v>80.55999755859375</v>
      </c>
      <c r="FJ62" s="224">
        <v>80.55999755859375</v>
      </c>
      <c r="FK62" s="224">
        <v>80.55999755859375</v>
      </c>
      <c r="FL62" s="224">
        <v>80.55999755859375</v>
      </c>
      <c r="FM62" s="224">
        <v>69.44000244140625</v>
      </c>
      <c r="FN62" s="224">
        <v>69.44000244140625</v>
      </c>
      <c r="FO62" s="224">
        <v>69.44000244140625</v>
      </c>
      <c r="FP62" s="224">
        <v>69.44000244140625</v>
      </c>
      <c r="FQ62" s="224">
        <v>69.44000244140625</v>
      </c>
      <c r="FR62" s="224">
        <v>69.44000244140625</v>
      </c>
      <c r="FS62" s="224">
        <v>69.44000244140625</v>
      </c>
      <c r="FT62" s="224">
        <v>69.44000244140625</v>
      </c>
      <c r="FU62" s="224">
        <v>69.44000244140625</v>
      </c>
      <c r="FV62" s="224">
        <v>69.44000244140625</v>
      </c>
      <c r="FW62" s="224">
        <v>69.44000244140625</v>
      </c>
      <c r="FX62" s="224">
        <v>69.44000244140625</v>
      </c>
      <c r="FY62" s="224">
        <v>69.44000244140625</v>
      </c>
      <c r="FZ62" s="224">
        <v>69.44000244140625</v>
      </c>
      <c r="GA62" s="224">
        <v>69.44000244140625</v>
      </c>
      <c r="GB62" s="224">
        <v>69.44000244140625</v>
      </c>
      <c r="GC62" s="224">
        <v>69.44000244140625</v>
      </c>
      <c r="GD62" s="224">
        <v>69.44000244140625</v>
      </c>
      <c r="GE62" s="224">
        <v>69.44000244140625</v>
      </c>
      <c r="GF62" s="224">
        <v>69.44000244140625</v>
      </c>
      <c r="GG62" s="224">
        <v>69.44000244140625</v>
      </c>
      <c r="GH62" s="224">
        <v>69.44000244140625</v>
      </c>
      <c r="GI62" s="224">
        <v>69.44000244140625</v>
      </c>
      <c r="GJ62" s="224">
        <v>69.44000244140625</v>
      </c>
      <c r="GK62" s="224">
        <v>69.44000244140625</v>
      </c>
      <c r="GL62" s="224">
        <v>69.44000244140625</v>
      </c>
      <c r="GM62" s="224">
        <v>69.44000244140625</v>
      </c>
      <c r="GN62" s="224">
        <v>69.44000244140625</v>
      </c>
      <c r="GO62" s="224">
        <v>69.44000244140625</v>
      </c>
      <c r="GP62" s="224">
        <v>69.44000244140625</v>
      </c>
      <c r="GQ62" s="224">
        <v>69.44000244140625</v>
      </c>
      <c r="GR62" s="224">
        <v>69.44000244140625</v>
      </c>
      <c r="GS62" s="224">
        <v>69.44000244140625</v>
      </c>
      <c r="GT62" s="224">
        <v>69.44000244140625</v>
      </c>
      <c r="GU62" s="224">
        <v>69.44000244140625</v>
      </c>
      <c r="GV62" s="224">
        <v>69.44000244140625</v>
      </c>
      <c r="GW62" s="224">
        <v>69.44000244140625</v>
      </c>
      <c r="GX62" s="224">
        <v>69.44000244140625</v>
      </c>
      <c r="GY62" s="224">
        <v>69.44000244140625</v>
      </c>
      <c r="GZ62" s="224">
        <v>69.44000244140625</v>
      </c>
      <c r="HA62" s="224">
        <v>69.44000244140625</v>
      </c>
      <c r="HB62" s="224">
        <v>69.44000244140625</v>
      </c>
      <c r="HC62" s="224">
        <v>69.44000244140625</v>
      </c>
      <c r="HD62" s="224">
        <v>69.44000244140625</v>
      </c>
      <c r="HE62" s="224">
        <v>69.44000244140625</v>
      </c>
      <c r="HF62" s="9">
        <f t="shared" si="36"/>
        <v>69.44000244140625</v>
      </c>
      <c r="HG62" s="9">
        <f t="shared" si="37"/>
        <v>69.44000244140625</v>
      </c>
      <c r="HH62" s="9">
        <f t="shared" si="38"/>
        <v>69.44000244140625</v>
      </c>
      <c r="HI62" s="9">
        <f t="shared" si="39"/>
        <v>69.44000244140625</v>
      </c>
      <c r="HJ62" s="9">
        <f t="shared" si="40"/>
        <v>69.44000244140625</v>
      </c>
      <c r="HK62" s="9">
        <f t="shared" si="41"/>
        <v>69.44000244140625</v>
      </c>
      <c r="HL62" s="9">
        <f t="shared" si="42"/>
        <v>69.44000244140625</v>
      </c>
      <c r="HM62" s="9">
        <f t="shared" si="43"/>
        <v>69.44000244140625</v>
      </c>
      <c r="HN62" s="9">
        <f t="shared" si="44"/>
        <v>69.44000244140625</v>
      </c>
      <c r="HO62" s="9">
        <f t="shared" si="45"/>
        <v>69.44000244140625</v>
      </c>
      <c r="HP62" s="9">
        <f t="shared" si="46"/>
        <v>69.44000244140625</v>
      </c>
      <c r="HQ62" s="180"/>
      <c r="HR62" s="226">
        <v>69.44000244140625</v>
      </c>
      <c r="HS62" s="226">
        <v>69.44000244140625</v>
      </c>
      <c r="HT62" s="226">
        <v>69.44000244140625</v>
      </c>
      <c r="HU62" s="226">
        <v>69.44000244140625</v>
      </c>
      <c r="HV62" s="226">
        <v>69.44000244140625</v>
      </c>
      <c r="HW62" s="226">
        <v>69.44000244140625</v>
      </c>
      <c r="HX62" s="226"/>
      <c r="HY62" s="226"/>
      <c r="HZ62" s="226"/>
      <c r="IA62" s="226"/>
      <c r="IB62" s="226"/>
      <c r="IC62" s="226"/>
      <c r="ID62" s="9"/>
      <c r="IE62" s="9"/>
      <c r="IF62" s="9"/>
      <c r="IG62" s="9"/>
      <c r="IH62" s="9"/>
      <c r="II62" s="9">
        <f t="shared" si="19"/>
        <v>42.167499510865461</v>
      </c>
      <c r="IJ62" s="9">
        <f t="shared" si="20"/>
        <v>74.62933349609375</v>
      </c>
      <c r="IK62" s="9">
        <f t="shared" si="21"/>
        <v>69.44000244140625</v>
      </c>
      <c r="IL62" s="9">
        <f t="shared" si="22"/>
        <v>69.44000244140625</v>
      </c>
      <c r="IM62" s="9">
        <f t="shared" si="23"/>
        <v>55.552001953125</v>
      </c>
      <c r="IN62" s="9">
        <f t="shared" si="24"/>
        <v>38.886401367187496</v>
      </c>
      <c r="IO62" s="9">
        <f t="shared" si="25"/>
        <v>27.220480957031246</v>
      </c>
      <c r="IP62" s="9">
        <f t="shared" si="26"/>
        <v>19.05433666992187</v>
      </c>
      <c r="IQ62" s="9"/>
      <c r="IR62" s="9">
        <f t="shared" si="35"/>
        <v>47.088338073374942</v>
      </c>
      <c r="IS62" s="9">
        <f t="shared" si="27"/>
        <v>-37.561169738414009</v>
      </c>
      <c r="IT62" s="9"/>
      <c r="IU62" s="9"/>
      <c r="IV62" s="9"/>
      <c r="IW62" s="9"/>
      <c r="IX62" s="9"/>
      <c r="IY62" s="9"/>
      <c r="IZ62" s="9"/>
      <c r="JA62" s="9"/>
      <c r="JB62" s="9"/>
      <c r="JC62" s="9"/>
      <c r="JD62" s="9"/>
      <c r="JE62" s="9"/>
      <c r="JF62" s="9"/>
      <c r="JG62" s="9"/>
      <c r="JH62" s="9"/>
      <c r="JI62" s="9"/>
      <c r="JJ62" s="9"/>
      <c r="JK62" s="9"/>
      <c r="JL62" s="9"/>
      <c r="JM62" s="9"/>
      <c r="JN62" s="9"/>
      <c r="JO62" s="9"/>
      <c r="JP62" s="9"/>
      <c r="JQ62" s="9"/>
      <c r="JR62" s="9"/>
      <c r="JS62" s="9"/>
      <c r="JT62" s="9"/>
      <c r="JU62" s="9"/>
      <c r="JV62" s="9"/>
      <c r="JW62" s="9">
        <f t="shared" si="48"/>
        <v>69.44000244140625</v>
      </c>
      <c r="JX62" s="9">
        <f t="shared" si="49"/>
        <v>76.480003356933594</v>
      </c>
      <c r="JY62" s="19">
        <f t="shared" si="50"/>
        <v>205</v>
      </c>
      <c r="JZ62" s="19">
        <f t="shared" si="51"/>
        <v>63</v>
      </c>
      <c r="KA62" s="19">
        <f t="shared" si="28"/>
        <v>1</v>
      </c>
      <c r="KB62" s="19">
        <f t="shared" si="32"/>
        <v>63</v>
      </c>
      <c r="KD62" s="9">
        <f t="shared" si="52"/>
        <v>76.296333567301431</v>
      </c>
      <c r="KE62" s="9">
        <f t="shared" si="53"/>
        <v>74.137228030969595</v>
      </c>
      <c r="KG62" s="9">
        <f t="shared" si="29"/>
        <v>-2.1591055363318361</v>
      </c>
      <c r="KH62" s="19">
        <f t="shared" si="30"/>
        <v>0.97170105776541316</v>
      </c>
      <c r="KI62" s="19">
        <f t="shared" si="31"/>
        <v>0.97170105776541316</v>
      </c>
    </row>
    <row r="63" spans="1:295">
      <c r="A63" s="222" t="s">
        <v>652</v>
      </c>
      <c r="B63" s="222" t="s">
        <v>478</v>
      </c>
      <c r="C63" s="224">
        <v>0</v>
      </c>
      <c r="D63" s="224">
        <v>0</v>
      </c>
      <c r="E63" s="224">
        <v>0</v>
      </c>
      <c r="F63" s="224">
        <v>0</v>
      </c>
      <c r="G63" s="224">
        <v>0</v>
      </c>
      <c r="H63" s="224">
        <v>0</v>
      </c>
      <c r="I63" s="224">
        <v>0</v>
      </c>
      <c r="J63" s="224">
        <v>0</v>
      </c>
      <c r="K63" s="224">
        <v>0</v>
      </c>
      <c r="L63" s="224">
        <v>0</v>
      </c>
      <c r="M63" s="224">
        <v>0</v>
      </c>
      <c r="N63" s="224">
        <v>0</v>
      </c>
      <c r="O63" s="224">
        <v>0</v>
      </c>
      <c r="P63" s="224">
        <v>0</v>
      </c>
      <c r="Q63" s="224">
        <v>0</v>
      </c>
      <c r="R63" s="224">
        <v>0</v>
      </c>
      <c r="S63" s="224">
        <v>0</v>
      </c>
      <c r="T63" s="224">
        <v>0</v>
      </c>
      <c r="U63" s="224">
        <v>0</v>
      </c>
      <c r="V63" s="224">
        <v>0</v>
      </c>
      <c r="W63" s="224">
        <v>0</v>
      </c>
      <c r="X63" s="224">
        <v>0</v>
      </c>
      <c r="Y63" s="224">
        <v>0</v>
      </c>
      <c r="Z63" s="224">
        <v>0</v>
      </c>
      <c r="AA63" s="224">
        <v>0</v>
      </c>
      <c r="AB63" s="224">
        <v>0</v>
      </c>
      <c r="AC63" s="224">
        <v>0</v>
      </c>
      <c r="AD63" s="224">
        <v>0</v>
      </c>
      <c r="AE63" s="224">
        <v>0</v>
      </c>
      <c r="AF63" s="224">
        <v>0</v>
      </c>
      <c r="AG63" s="224">
        <v>0</v>
      </c>
      <c r="AH63" s="224">
        <v>0</v>
      </c>
      <c r="AI63" s="224">
        <v>11.109999656677246</v>
      </c>
      <c r="AJ63" s="224">
        <v>11.109999656677246</v>
      </c>
      <c r="AK63" s="224">
        <v>11.109999656677246</v>
      </c>
      <c r="AL63" s="224">
        <v>11.109999656677246</v>
      </c>
      <c r="AM63" s="224">
        <v>11.109999656677246</v>
      </c>
      <c r="AN63" s="224">
        <v>11.109999656677246</v>
      </c>
      <c r="AO63" s="224">
        <v>11.109999656677246</v>
      </c>
      <c r="AP63" s="224">
        <v>11.109999656677246</v>
      </c>
      <c r="AQ63" s="224">
        <v>11.109999656677246</v>
      </c>
      <c r="AR63" s="224">
        <v>11.109999656677246</v>
      </c>
      <c r="AS63" s="224">
        <v>11.109999656677246</v>
      </c>
      <c r="AT63" s="224">
        <v>11.109999656677246</v>
      </c>
      <c r="AU63" s="224">
        <v>11.109999656677246</v>
      </c>
      <c r="AV63" s="224">
        <v>11.109999656677246</v>
      </c>
      <c r="AW63" s="224">
        <v>11.109999656677246</v>
      </c>
      <c r="AX63" s="224">
        <v>11.109999656677246</v>
      </c>
      <c r="AY63" s="224">
        <v>11.109999656677246</v>
      </c>
      <c r="AZ63" s="224">
        <v>11.109999656677246</v>
      </c>
      <c r="BA63" s="224">
        <v>11.109999656677246</v>
      </c>
      <c r="BB63" s="224">
        <v>11.109999656677246</v>
      </c>
      <c r="BC63" s="224">
        <v>11.109999656677246</v>
      </c>
      <c r="BD63" s="224">
        <v>11.109999656677246</v>
      </c>
      <c r="BE63" s="224">
        <v>11.109999656677246</v>
      </c>
      <c r="BF63" s="224">
        <v>11.109999656677246</v>
      </c>
      <c r="BG63" s="224">
        <v>11.109999656677246</v>
      </c>
      <c r="BH63" s="224">
        <v>11.109999656677246</v>
      </c>
      <c r="BI63" s="224">
        <v>11.109999656677246</v>
      </c>
      <c r="BJ63" s="224">
        <v>11.109999656677246</v>
      </c>
      <c r="BK63" s="224">
        <v>11.109999656677246</v>
      </c>
      <c r="BL63" s="224">
        <v>11.109999656677246</v>
      </c>
      <c r="BM63" s="224">
        <v>11.109999656677246</v>
      </c>
      <c r="BN63" s="224">
        <v>11.109999656677246</v>
      </c>
      <c r="BO63" s="224">
        <v>11.109999656677246</v>
      </c>
      <c r="BP63" s="224">
        <v>11.109999656677246</v>
      </c>
      <c r="BQ63" s="224">
        <v>11.109999656677246</v>
      </c>
      <c r="BR63" s="224">
        <v>11.109999656677246</v>
      </c>
      <c r="BS63" s="224">
        <v>11.109999656677246</v>
      </c>
      <c r="BT63" s="224">
        <v>11.109999656677246</v>
      </c>
      <c r="BU63" s="224">
        <v>11.109999656677246</v>
      </c>
      <c r="BV63" s="224">
        <v>11.109999656677246</v>
      </c>
      <c r="BW63" s="224">
        <v>11.109999656677246</v>
      </c>
      <c r="BX63" s="224">
        <v>11.109999656677246</v>
      </c>
      <c r="BY63" s="224">
        <v>11.109999656677246</v>
      </c>
      <c r="BZ63" s="224">
        <v>14.810000419616699</v>
      </c>
      <c r="CA63" s="224">
        <v>20.370000839233398</v>
      </c>
      <c r="CB63" s="224">
        <v>20.370000839233398</v>
      </c>
      <c r="CC63" s="224">
        <v>20.370000839233398</v>
      </c>
      <c r="CD63" s="224">
        <v>20.370000839233398</v>
      </c>
      <c r="CE63" s="224">
        <v>29.629999160766602</v>
      </c>
      <c r="CF63" s="224">
        <v>35.189998626708984</v>
      </c>
      <c r="CG63" s="224">
        <v>70.370002746582031</v>
      </c>
      <c r="CH63" s="224">
        <v>70.370002746582031</v>
      </c>
      <c r="CI63" s="224">
        <v>70.370002746582031</v>
      </c>
      <c r="CJ63" s="224">
        <v>75.930000305175781</v>
      </c>
      <c r="CK63" s="224">
        <v>75.930000305175781</v>
      </c>
      <c r="CL63" s="224">
        <v>75.930000305175781</v>
      </c>
      <c r="CM63" s="224">
        <v>75.930000305175781</v>
      </c>
      <c r="CN63" s="224">
        <v>75.930000305175781</v>
      </c>
      <c r="CO63" s="224">
        <v>75.930000305175781</v>
      </c>
      <c r="CP63" s="224">
        <v>75.930000305175781</v>
      </c>
      <c r="CQ63" s="224">
        <v>75.930000305175781</v>
      </c>
      <c r="CR63" s="224">
        <v>75.930000305175781</v>
      </c>
      <c r="CS63" s="224">
        <v>75.930000305175781</v>
      </c>
      <c r="CT63" s="224">
        <v>75.930000305175781</v>
      </c>
      <c r="CU63" s="224">
        <v>75.930000305175781</v>
      </c>
      <c r="CV63" s="224">
        <v>75.930000305175781</v>
      </c>
      <c r="CW63" s="224">
        <v>75.930000305175781</v>
      </c>
      <c r="CX63" s="224">
        <v>75.930000305175781</v>
      </c>
      <c r="CY63" s="224">
        <v>75.930000305175781</v>
      </c>
      <c r="CZ63" s="224">
        <v>75.930000305175781</v>
      </c>
      <c r="DA63" s="224">
        <v>75.930000305175781</v>
      </c>
      <c r="DB63" s="224">
        <v>75.930000305175781</v>
      </c>
      <c r="DC63" s="224">
        <v>75.930000305175781</v>
      </c>
      <c r="DD63" s="224">
        <v>75.930000305175781</v>
      </c>
      <c r="DE63" s="224">
        <v>75.930000305175781</v>
      </c>
      <c r="DF63" s="224">
        <v>75.930000305175781</v>
      </c>
      <c r="DG63" s="224">
        <v>75.930000305175781</v>
      </c>
      <c r="DH63" s="224">
        <v>75.930000305175781</v>
      </c>
      <c r="DI63" s="224">
        <v>75.930000305175781</v>
      </c>
      <c r="DJ63" s="224">
        <v>75.930000305175781</v>
      </c>
      <c r="DK63" s="224">
        <v>75.930000305175781</v>
      </c>
      <c r="DL63" s="224">
        <v>75.930000305175781</v>
      </c>
      <c r="DM63" s="224">
        <v>75.930000305175781</v>
      </c>
      <c r="DN63" s="224">
        <v>75.930000305175781</v>
      </c>
      <c r="DO63" s="224">
        <v>75.930000305175781</v>
      </c>
      <c r="DP63" s="224">
        <v>75.930000305175781</v>
      </c>
      <c r="DQ63" s="224">
        <v>75.930000305175781</v>
      </c>
      <c r="DR63" s="224">
        <v>75.930000305175781</v>
      </c>
      <c r="DS63" s="224">
        <v>75.930000305175781</v>
      </c>
      <c r="DT63" s="224">
        <v>75.930000305175781</v>
      </c>
      <c r="DU63" s="224">
        <v>75.930000305175781</v>
      </c>
      <c r="DV63" s="224">
        <v>75.930000305175781</v>
      </c>
      <c r="DW63" s="224">
        <v>75.930000305175781</v>
      </c>
      <c r="DX63" s="224">
        <v>75.930000305175781</v>
      </c>
      <c r="DY63" s="224">
        <v>75.930000305175781</v>
      </c>
      <c r="DZ63" s="224">
        <v>75.930000305175781</v>
      </c>
      <c r="EA63" s="224">
        <v>75.930000305175781</v>
      </c>
      <c r="EB63" s="224">
        <v>75.930000305175781</v>
      </c>
      <c r="EC63" s="224">
        <v>75.930000305175781</v>
      </c>
      <c r="ED63" s="224">
        <v>75.930000305175781</v>
      </c>
      <c r="EE63" s="224">
        <v>75.930000305175781</v>
      </c>
      <c r="EF63" s="224">
        <v>69.44000244140625</v>
      </c>
      <c r="EG63" s="224">
        <v>69.44000244140625</v>
      </c>
      <c r="EH63" s="224">
        <v>69.44000244140625</v>
      </c>
      <c r="EI63" s="224">
        <v>69.44000244140625</v>
      </c>
      <c r="EJ63" s="224">
        <v>69.44000244140625</v>
      </c>
      <c r="EK63" s="224">
        <v>69.44000244140625</v>
      </c>
      <c r="EL63" s="224">
        <v>69.44000244140625</v>
      </c>
      <c r="EM63" s="224">
        <v>69.44000244140625</v>
      </c>
      <c r="EN63" s="224">
        <v>69.44000244140625</v>
      </c>
      <c r="EO63" s="224">
        <v>69.44000244140625</v>
      </c>
      <c r="EP63" s="224">
        <v>69.44000244140625</v>
      </c>
      <c r="EQ63" s="224">
        <v>69.44000244140625</v>
      </c>
      <c r="ER63" s="224">
        <v>69.44000244140625</v>
      </c>
      <c r="ES63" s="224">
        <v>69.44000244140625</v>
      </c>
      <c r="ET63" s="224">
        <v>69.44000244140625</v>
      </c>
      <c r="EU63" s="224">
        <v>69.44000244140625</v>
      </c>
      <c r="EV63" s="224">
        <v>69.44000244140625</v>
      </c>
      <c r="EW63" s="224">
        <v>69.44000244140625</v>
      </c>
      <c r="EX63" s="224">
        <v>69.44000244140625</v>
      </c>
      <c r="EY63" s="224">
        <v>67.589996337890625</v>
      </c>
      <c r="EZ63" s="224">
        <v>67.589996337890625</v>
      </c>
      <c r="FA63" s="224">
        <v>67.589996337890625</v>
      </c>
      <c r="FB63" s="224">
        <v>67.589996337890625</v>
      </c>
      <c r="FC63" s="224">
        <v>67.589996337890625</v>
      </c>
      <c r="FD63" s="224">
        <v>67.589996337890625</v>
      </c>
      <c r="FE63" s="224">
        <v>67.589996337890625</v>
      </c>
      <c r="FF63" s="224">
        <v>73.150001525878906</v>
      </c>
      <c r="FG63" s="224">
        <v>73.150001525878906</v>
      </c>
      <c r="FH63" s="224">
        <v>73.150001525878906</v>
      </c>
      <c r="FI63" s="224">
        <v>73.150001525878906</v>
      </c>
      <c r="FJ63" s="224">
        <v>73.150001525878906</v>
      </c>
      <c r="FK63" s="224">
        <v>73.150001525878906</v>
      </c>
      <c r="FL63" s="224">
        <v>73.150001525878906</v>
      </c>
      <c r="FM63" s="224">
        <v>71.300003051757813</v>
      </c>
      <c r="FN63" s="224">
        <v>71.300003051757813</v>
      </c>
      <c r="FO63" s="224">
        <v>71.300003051757813</v>
      </c>
      <c r="FP63" s="224">
        <v>71.300003051757813</v>
      </c>
      <c r="FQ63" s="224">
        <v>71.300003051757813</v>
      </c>
      <c r="FR63" s="224">
        <v>71.300003051757813</v>
      </c>
      <c r="FS63" s="224">
        <v>71.300003051757813</v>
      </c>
      <c r="FT63" s="224">
        <v>71.300003051757813</v>
      </c>
      <c r="FU63" s="224">
        <v>71.300003051757813</v>
      </c>
      <c r="FV63" s="224">
        <v>71.300003051757813</v>
      </c>
      <c r="FW63" s="224">
        <v>71.300003051757813</v>
      </c>
      <c r="FX63" s="224">
        <v>71.300003051757813</v>
      </c>
      <c r="FY63" s="224">
        <v>71.300003051757813</v>
      </c>
      <c r="FZ63" s="224">
        <v>71.300003051757813</v>
      </c>
      <c r="GA63" s="224">
        <v>71.300003051757813</v>
      </c>
      <c r="GB63" s="224">
        <v>71.300003051757813</v>
      </c>
      <c r="GC63" s="224">
        <v>71.300003051757813</v>
      </c>
      <c r="GD63" s="224">
        <v>71.300003051757813</v>
      </c>
      <c r="GE63" s="224">
        <v>71.300003051757813</v>
      </c>
      <c r="GF63" s="224">
        <v>69.910003662109375</v>
      </c>
      <c r="GG63" s="224">
        <v>69.910003662109375</v>
      </c>
      <c r="GH63" s="224">
        <v>64.349998474121094</v>
      </c>
      <c r="GI63" s="224">
        <v>64.349998474121094</v>
      </c>
      <c r="GJ63" s="224">
        <v>64.349998474121094</v>
      </c>
      <c r="GK63" s="224">
        <v>64.349998474121094</v>
      </c>
      <c r="GL63" s="224">
        <v>64.349998474121094</v>
      </c>
      <c r="GM63" s="224">
        <v>64.349998474121094</v>
      </c>
      <c r="GN63" s="224">
        <v>64.349998474121094</v>
      </c>
      <c r="GO63" s="224">
        <v>64.349998474121094</v>
      </c>
      <c r="GP63" s="224">
        <v>64.349998474121094</v>
      </c>
      <c r="GQ63" s="224">
        <v>64.349998474121094</v>
      </c>
      <c r="GR63" s="224">
        <v>64.349998474121094</v>
      </c>
      <c r="GS63" s="224">
        <v>64.349998474121094</v>
      </c>
      <c r="GT63" s="224">
        <v>64.349998474121094</v>
      </c>
      <c r="GU63" s="224">
        <v>64.349998474121094</v>
      </c>
      <c r="GV63" s="224">
        <v>64.349998474121094</v>
      </c>
      <c r="GW63" s="224">
        <v>64.349998474121094</v>
      </c>
      <c r="GX63" s="224">
        <v>64.349998474121094</v>
      </c>
      <c r="GY63" s="224">
        <v>64.349998474121094</v>
      </c>
      <c r="GZ63" s="224">
        <v>64.349998474121094</v>
      </c>
      <c r="HA63" s="224">
        <v>64.349998474121094</v>
      </c>
      <c r="HB63" s="224">
        <v>64.349998474121094</v>
      </c>
      <c r="HC63" s="224">
        <v>64.349998474121094</v>
      </c>
      <c r="HD63" s="224">
        <v>64.349998474121094</v>
      </c>
      <c r="HE63" s="224">
        <v>64.349998474121094</v>
      </c>
      <c r="HF63" s="9">
        <f t="shared" si="36"/>
        <v>64.349998474121094</v>
      </c>
      <c r="HG63" s="9">
        <f t="shared" si="37"/>
        <v>64.349998474121094</v>
      </c>
      <c r="HH63" s="9">
        <f t="shared" si="38"/>
        <v>68.05999755859375</v>
      </c>
      <c r="HI63" s="9">
        <f t="shared" si="39"/>
        <v>68.05999755859375</v>
      </c>
      <c r="HJ63" s="9">
        <f t="shared" si="40"/>
        <v>68.05999755859375</v>
      </c>
      <c r="HK63" s="9">
        <f t="shared" si="41"/>
        <v>68.05999755859375</v>
      </c>
      <c r="HL63" s="9">
        <f t="shared" si="42"/>
        <v>68.05999755859375</v>
      </c>
      <c r="HM63" s="9">
        <f t="shared" si="43"/>
        <v>68.05999755859375</v>
      </c>
      <c r="HN63" s="9">
        <f t="shared" si="44"/>
        <v>68.05999755859375</v>
      </c>
      <c r="HO63" s="9">
        <f t="shared" si="45"/>
        <v>68.05999755859375</v>
      </c>
      <c r="HP63" s="9">
        <f t="shared" si="46"/>
        <v>68.05999755859375</v>
      </c>
      <c r="HQ63" s="180"/>
      <c r="HR63" s="226">
        <v>64.349998474121094</v>
      </c>
      <c r="HS63" s="226">
        <v>64.349998474121094</v>
      </c>
      <c r="HT63" s="226">
        <v>64.349998474121094</v>
      </c>
      <c r="HU63" s="226">
        <v>68.05999755859375</v>
      </c>
      <c r="HV63" s="226">
        <v>68.05999755859375</v>
      </c>
      <c r="HW63" s="226">
        <v>68.05999755859375</v>
      </c>
      <c r="HX63" s="226"/>
      <c r="HY63" s="226"/>
      <c r="HZ63" s="226"/>
      <c r="IA63" s="226"/>
      <c r="IB63" s="226"/>
      <c r="IC63" s="226"/>
      <c r="ID63" s="9"/>
      <c r="IE63" s="9"/>
      <c r="IF63" s="9"/>
      <c r="IG63" s="9"/>
      <c r="IH63" s="9"/>
      <c r="II63" s="9">
        <f t="shared" si="19"/>
        <v>38.249671421552961</v>
      </c>
      <c r="IJ63" s="9">
        <f t="shared" si="20"/>
        <v>70.866001129150391</v>
      </c>
      <c r="IK63" s="9">
        <f t="shared" si="21"/>
        <v>65.381289574407759</v>
      </c>
      <c r="IL63" s="9">
        <f t="shared" si="22"/>
        <v>68.05999755859375</v>
      </c>
      <c r="IM63" s="9">
        <f t="shared" si="23"/>
        <v>54.447998046875</v>
      </c>
      <c r="IN63" s="9">
        <f t="shared" si="24"/>
        <v>38.113598632812497</v>
      </c>
      <c r="IO63" s="9">
        <f t="shared" si="25"/>
        <v>26.679519042968746</v>
      </c>
      <c r="IP63" s="9">
        <f t="shared" si="26"/>
        <v>18.67566333007812</v>
      </c>
      <c r="IQ63" s="9"/>
      <c r="IR63" s="9">
        <f t="shared" si="35"/>
        <v>44.456035368554268</v>
      </c>
      <c r="IS63" s="9">
        <f t="shared" si="27"/>
        <v>-35.118203703515206</v>
      </c>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f t="shared" si="48"/>
        <v>65.277498245239258</v>
      </c>
      <c r="JX63" s="9">
        <f t="shared" si="49"/>
        <v>70.930000305175781</v>
      </c>
      <c r="JY63" s="19">
        <f t="shared" si="50"/>
        <v>194</v>
      </c>
      <c r="JZ63" s="19">
        <f t="shared" si="51"/>
        <v>74</v>
      </c>
      <c r="KA63" s="19">
        <f t="shared" si="28"/>
        <v>1</v>
      </c>
      <c r="KB63" s="19">
        <f t="shared" si="32"/>
        <v>74</v>
      </c>
      <c r="KD63" s="9">
        <f t="shared" si="52"/>
        <v>75.930000305175781</v>
      </c>
      <c r="KE63" s="9">
        <f t="shared" si="53"/>
        <v>69.265940977795296</v>
      </c>
      <c r="KG63" s="9">
        <f t="shared" si="29"/>
        <v>-6.6640593273804853</v>
      </c>
      <c r="KH63" s="19">
        <f t="shared" si="30"/>
        <v>0.91223417225607162</v>
      </c>
      <c r="KI63" s="19">
        <f t="shared" si="31"/>
        <v>0.91223417225607162</v>
      </c>
    </row>
    <row r="64" spans="1:295">
      <c r="A64" s="222" t="s">
        <v>13</v>
      </c>
      <c r="B64" s="222" t="s">
        <v>221</v>
      </c>
      <c r="C64" s="224">
        <v>0</v>
      </c>
      <c r="D64" s="224">
        <v>0</v>
      </c>
      <c r="E64" s="224">
        <v>0</v>
      </c>
      <c r="F64" s="224">
        <v>0</v>
      </c>
      <c r="G64" s="224">
        <v>0</v>
      </c>
      <c r="H64" s="224">
        <v>0</v>
      </c>
      <c r="I64" s="224">
        <v>0</v>
      </c>
      <c r="J64" s="224">
        <v>0</v>
      </c>
      <c r="K64" s="224">
        <v>0</v>
      </c>
      <c r="L64" s="224">
        <v>0</v>
      </c>
      <c r="M64" s="224">
        <v>0</v>
      </c>
      <c r="N64" s="224">
        <v>0</v>
      </c>
      <c r="O64" s="224">
        <v>0</v>
      </c>
      <c r="P64" s="224">
        <v>0</v>
      </c>
      <c r="Q64" s="224">
        <v>0</v>
      </c>
      <c r="R64" s="224">
        <v>0</v>
      </c>
      <c r="S64" s="224">
        <v>0</v>
      </c>
      <c r="T64" s="224">
        <v>0</v>
      </c>
      <c r="U64" s="224">
        <v>0</v>
      </c>
      <c r="V64" s="224">
        <v>0</v>
      </c>
      <c r="W64" s="224">
        <v>0</v>
      </c>
      <c r="X64" s="224">
        <v>0</v>
      </c>
      <c r="Y64" s="224">
        <v>0</v>
      </c>
      <c r="Z64" s="224">
        <v>0</v>
      </c>
      <c r="AA64" s="224">
        <v>0</v>
      </c>
      <c r="AB64" s="224">
        <v>0</v>
      </c>
      <c r="AC64" s="224">
        <v>0</v>
      </c>
      <c r="AD64" s="224">
        <v>8.3299999237060547</v>
      </c>
      <c r="AE64" s="224">
        <v>19.440000534057617</v>
      </c>
      <c r="AF64" s="224">
        <v>19.440000534057617</v>
      </c>
      <c r="AG64" s="224">
        <v>19.440000534057617</v>
      </c>
      <c r="AH64" s="224">
        <v>19.440000534057617</v>
      </c>
      <c r="AI64" s="224">
        <v>19.440000534057617</v>
      </c>
      <c r="AJ64" s="224">
        <v>19.440000534057617</v>
      </c>
      <c r="AK64" s="224">
        <v>19.440000534057617</v>
      </c>
      <c r="AL64" s="224">
        <v>19.440000534057617</v>
      </c>
      <c r="AM64" s="224">
        <v>19.440000534057617</v>
      </c>
      <c r="AN64" s="224">
        <v>19.440000534057617</v>
      </c>
      <c r="AO64" s="224">
        <v>19.440000534057617</v>
      </c>
      <c r="AP64" s="224">
        <v>19.440000534057617</v>
      </c>
      <c r="AQ64" s="224">
        <v>19.440000534057617</v>
      </c>
      <c r="AR64" s="224">
        <v>19.440000534057617</v>
      </c>
      <c r="AS64" s="224">
        <v>19.440000534057617</v>
      </c>
      <c r="AT64" s="224">
        <v>19.440000534057617</v>
      </c>
      <c r="AU64" s="224">
        <v>19.440000534057617</v>
      </c>
      <c r="AV64" s="224">
        <v>19.440000534057617</v>
      </c>
      <c r="AW64" s="224">
        <v>19.440000534057617</v>
      </c>
      <c r="AX64" s="224">
        <v>19.440000534057617</v>
      </c>
      <c r="AY64" s="224">
        <v>19.440000534057617</v>
      </c>
      <c r="AZ64" s="224">
        <v>19.440000534057617</v>
      </c>
      <c r="BA64" s="224">
        <v>19.440000534057617</v>
      </c>
      <c r="BB64" s="224">
        <v>19.440000534057617</v>
      </c>
      <c r="BC64" s="224">
        <v>19.440000534057617</v>
      </c>
      <c r="BD64" s="224">
        <v>19.440000534057617</v>
      </c>
      <c r="BE64" s="224">
        <v>19.440000534057617</v>
      </c>
      <c r="BF64" s="224">
        <v>19.440000534057617</v>
      </c>
      <c r="BG64" s="224">
        <v>19.440000534057617</v>
      </c>
      <c r="BH64" s="224">
        <v>19.440000534057617</v>
      </c>
      <c r="BI64" s="224">
        <v>19.440000534057617</v>
      </c>
      <c r="BJ64" s="224">
        <v>19.440000534057617</v>
      </c>
      <c r="BK64" s="224">
        <v>30.559999465942383</v>
      </c>
      <c r="BL64" s="224">
        <v>41.669998168945313</v>
      </c>
      <c r="BM64" s="224">
        <v>41.669998168945313</v>
      </c>
      <c r="BN64" s="224">
        <v>41.669998168945313</v>
      </c>
      <c r="BO64" s="224">
        <v>41.669998168945313</v>
      </c>
      <c r="BP64" s="224">
        <v>41.669998168945313</v>
      </c>
      <c r="BQ64" s="224">
        <v>41.669998168945313</v>
      </c>
      <c r="BR64" s="224">
        <v>41.669998168945313</v>
      </c>
      <c r="BS64" s="224">
        <v>45.369998931884766</v>
      </c>
      <c r="BT64" s="224">
        <v>45.369998931884766</v>
      </c>
      <c r="BU64" s="224">
        <v>45.369998931884766</v>
      </c>
      <c r="BV64" s="224">
        <v>45.369998931884766</v>
      </c>
      <c r="BW64" s="224">
        <v>45.369998931884766</v>
      </c>
      <c r="BX64" s="224">
        <v>52.779998779296875</v>
      </c>
      <c r="BY64" s="224">
        <v>52.779998779296875</v>
      </c>
      <c r="BZ64" s="224">
        <v>52.779998779296875</v>
      </c>
      <c r="CA64" s="224">
        <v>52.779998779296875</v>
      </c>
      <c r="CB64" s="224">
        <v>55.560001373291016</v>
      </c>
      <c r="CC64" s="224">
        <v>59.259998321533203</v>
      </c>
      <c r="CD64" s="224">
        <v>59.259998321533203</v>
      </c>
      <c r="CE64" s="224">
        <v>70.370002746582031</v>
      </c>
      <c r="CF64" s="224">
        <v>78.699996948242188</v>
      </c>
      <c r="CG64" s="224">
        <v>88.889999389648437</v>
      </c>
      <c r="CH64" s="224">
        <v>88.889999389648437</v>
      </c>
      <c r="CI64" s="224">
        <v>88.889999389648437</v>
      </c>
      <c r="CJ64" s="224">
        <v>90.739997863769531</v>
      </c>
      <c r="CK64" s="224">
        <v>90.739997863769531</v>
      </c>
      <c r="CL64" s="224">
        <v>90.739997863769531</v>
      </c>
      <c r="CM64" s="224">
        <v>90.739997863769531</v>
      </c>
      <c r="CN64" s="224">
        <v>90.739997863769531</v>
      </c>
      <c r="CO64" s="224">
        <v>100</v>
      </c>
      <c r="CP64" s="224">
        <v>100</v>
      </c>
      <c r="CQ64" s="224">
        <v>100</v>
      </c>
      <c r="CR64" s="224">
        <v>100</v>
      </c>
      <c r="CS64" s="224">
        <v>100</v>
      </c>
      <c r="CT64" s="224">
        <v>100</v>
      </c>
      <c r="CU64" s="224">
        <v>100</v>
      </c>
      <c r="CV64" s="224">
        <v>100</v>
      </c>
      <c r="CW64" s="224">
        <v>100</v>
      </c>
      <c r="CX64" s="224">
        <v>100</v>
      </c>
      <c r="CY64" s="224">
        <v>100</v>
      </c>
      <c r="CZ64" s="224">
        <v>100</v>
      </c>
      <c r="DA64" s="224">
        <v>100</v>
      </c>
      <c r="DB64" s="224">
        <v>100</v>
      </c>
      <c r="DC64" s="224">
        <v>100</v>
      </c>
      <c r="DD64" s="224">
        <v>100</v>
      </c>
      <c r="DE64" s="224">
        <v>100</v>
      </c>
      <c r="DF64" s="224">
        <v>100</v>
      </c>
      <c r="DG64" s="224">
        <v>100</v>
      </c>
      <c r="DH64" s="224">
        <v>100</v>
      </c>
      <c r="DI64" s="224">
        <v>100</v>
      </c>
      <c r="DJ64" s="224">
        <v>100</v>
      </c>
      <c r="DK64" s="224">
        <v>100</v>
      </c>
      <c r="DL64" s="224">
        <v>100</v>
      </c>
      <c r="DM64" s="224">
        <v>100</v>
      </c>
      <c r="DN64" s="224">
        <v>100</v>
      </c>
      <c r="DO64" s="224">
        <v>100</v>
      </c>
      <c r="DP64" s="224">
        <v>96.300003051757813</v>
      </c>
      <c r="DQ64" s="224">
        <v>96.300003051757813</v>
      </c>
      <c r="DR64" s="224">
        <v>96.300003051757813</v>
      </c>
      <c r="DS64" s="224">
        <v>96.300003051757813</v>
      </c>
      <c r="DT64" s="224">
        <v>96.300003051757813</v>
      </c>
      <c r="DU64" s="224">
        <v>96.300003051757813</v>
      </c>
      <c r="DV64" s="224">
        <v>96.300003051757813</v>
      </c>
      <c r="DW64" s="224">
        <v>96.300003051757813</v>
      </c>
      <c r="DX64" s="224">
        <v>96.300003051757813</v>
      </c>
      <c r="DY64" s="224">
        <v>96.300003051757813</v>
      </c>
      <c r="DZ64" s="224">
        <v>96.300003051757813</v>
      </c>
      <c r="EA64" s="224">
        <v>96.300003051757813</v>
      </c>
      <c r="EB64" s="224">
        <v>96.300003051757813</v>
      </c>
      <c r="EC64" s="224">
        <v>96.300003051757813</v>
      </c>
      <c r="ED64" s="224">
        <v>96.300003051757813</v>
      </c>
      <c r="EE64" s="224">
        <v>96.300003051757813</v>
      </c>
      <c r="EF64" s="224">
        <v>96.300003051757813</v>
      </c>
      <c r="EG64" s="224">
        <v>96.300003051757813</v>
      </c>
      <c r="EH64" s="224">
        <v>96.300003051757813</v>
      </c>
      <c r="EI64" s="224">
        <v>96.300003051757813</v>
      </c>
      <c r="EJ64" s="224">
        <v>96.300003051757813</v>
      </c>
      <c r="EK64" s="224">
        <v>96.300003051757813</v>
      </c>
      <c r="EL64" s="224">
        <v>96.300003051757813</v>
      </c>
      <c r="EM64" s="224">
        <v>96.300003051757813</v>
      </c>
      <c r="EN64" s="224">
        <v>96.300003051757813</v>
      </c>
      <c r="EO64" s="224">
        <v>96.300003051757813</v>
      </c>
      <c r="EP64" s="224">
        <v>86.110000610351563</v>
      </c>
      <c r="EQ64" s="224">
        <v>86.110000610351563</v>
      </c>
      <c r="ER64" s="224">
        <v>86.110000610351563</v>
      </c>
      <c r="ES64" s="224">
        <v>86.110000610351563</v>
      </c>
      <c r="ET64" s="224">
        <v>86.110000610351563</v>
      </c>
      <c r="EU64" s="224">
        <v>86.110000610351563</v>
      </c>
      <c r="EV64" s="224">
        <v>71.300003051757813</v>
      </c>
      <c r="EW64" s="224">
        <v>71.300003051757813</v>
      </c>
      <c r="EX64" s="224">
        <v>71.300003051757813</v>
      </c>
      <c r="EY64" s="224">
        <v>71.300003051757813</v>
      </c>
      <c r="EZ64" s="224">
        <v>71.300003051757813</v>
      </c>
      <c r="FA64" s="224">
        <v>71.300003051757813</v>
      </c>
      <c r="FB64" s="224">
        <v>71.300003051757813</v>
      </c>
      <c r="FC64" s="224">
        <v>71.300003051757813</v>
      </c>
      <c r="FD64" s="224">
        <v>71.300003051757813</v>
      </c>
      <c r="FE64" s="224">
        <v>71.300003051757813</v>
      </c>
      <c r="FF64" s="224">
        <v>71.300003051757813</v>
      </c>
      <c r="FG64" s="224">
        <v>71.300003051757813</v>
      </c>
      <c r="FH64" s="224">
        <v>71.300003051757813</v>
      </c>
      <c r="FI64" s="224">
        <v>71.300003051757813</v>
      </c>
      <c r="FJ64" s="224">
        <v>71.300003051757813</v>
      </c>
      <c r="FK64" s="224">
        <v>71.300003051757813</v>
      </c>
      <c r="FL64" s="224">
        <v>71.300003051757813</v>
      </c>
      <c r="FM64" s="224">
        <v>60.189998626708984</v>
      </c>
      <c r="FN64" s="224">
        <v>60.189998626708984</v>
      </c>
      <c r="FO64" s="224">
        <v>60.189998626708984</v>
      </c>
      <c r="FP64" s="224">
        <v>60.189998626708984</v>
      </c>
      <c r="FQ64" s="224">
        <v>57.409999847412109</v>
      </c>
      <c r="FR64" s="224">
        <v>57.409999847412109</v>
      </c>
      <c r="FS64" s="224">
        <v>57.409999847412109</v>
      </c>
      <c r="FT64" s="224">
        <v>57.409999847412109</v>
      </c>
      <c r="FU64" s="224">
        <v>57.409999847412109</v>
      </c>
      <c r="FV64" s="224">
        <v>57.409999847412109</v>
      </c>
      <c r="FW64" s="224">
        <v>57.409999847412109</v>
      </c>
      <c r="FX64" s="224">
        <v>57.409999847412109</v>
      </c>
      <c r="FY64" s="224">
        <v>57.409999847412109</v>
      </c>
      <c r="FZ64" s="224">
        <v>57.409999847412109</v>
      </c>
      <c r="GA64" s="224">
        <v>57.409999847412109</v>
      </c>
      <c r="GB64" s="224">
        <v>60.189998626708984</v>
      </c>
      <c r="GC64" s="224">
        <v>60.189998626708984</v>
      </c>
      <c r="GD64" s="224">
        <v>60.189998626708984</v>
      </c>
      <c r="GE64" s="224">
        <v>60.189998626708984</v>
      </c>
      <c r="GF64" s="224">
        <v>60.189998626708984</v>
      </c>
      <c r="GG64" s="224">
        <v>60.189998626708984</v>
      </c>
      <c r="GH64" s="224">
        <v>60.189998626708984</v>
      </c>
      <c r="GI64" s="224">
        <v>60.189998626708984</v>
      </c>
      <c r="GJ64" s="224">
        <v>60.189998626708984</v>
      </c>
      <c r="GK64" s="224">
        <v>60.189998626708984</v>
      </c>
      <c r="GL64" s="224">
        <v>59.259998321533203</v>
      </c>
      <c r="GM64" s="224">
        <v>59.259998321533203</v>
      </c>
      <c r="GN64" s="224">
        <v>59.259998321533203</v>
      </c>
      <c r="GO64" s="224">
        <v>53.700000762939453</v>
      </c>
      <c r="GP64" s="224">
        <v>53.700000762939453</v>
      </c>
      <c r="GQ64" s="224">
        <v>53.700000762939453</v>
      </c>
      <c r="GR64" s="224">
        <v>53.700000762939453</v>
      </c>
      <c r="GS64" s="224">
        <v>53.700000762939453</v>
      </c>
      <c r="GT64" s="224">
        <v>53.700000762939453</v>
      </c>
      <c r="GU64" s="224">
        <v>53.700000762939453</v>
      </c>
      <c r="GV64" s="224">
        <v>53.700000762939453</v>
      </c>
      <c r="GW64" s="224">
        <v>53.700000762939453</v>
      </c>
      <c r="GX64" s="224">
        <v>53.700000762939453</v>
      </c>
      <c r="GY64" s="224">
        <v>53.700000762939453</v>
      </c>
      <c r="GZ64" s="224">
        <v>53.700000762939453</v>
      </c>
      <c r="HA64" s="224">
        <v>53.700000762939453</v>
      </c>
      <c r="HB64" s="224">
        <v>53.700000762939453</v>
      </c>
      <c r="HC64" s="224">
        <v>53.700000762939453</v>
      </c>
      <c r="HD64" s="224">
        <v>53.700000762939453</v>
      </c>
      <c r="HE64" s="224">
        <v>53.700000762939453</v>
      </c>
      <c r="HF64" s="9">
        <f t="shared" si="36"/>
        <v>53.700000762939453</v>
      </c>
      <c r="HG64" s="9">
        <f t="shared" si="37"/>
        <v>53.700000762939453</v>
      </c>
      <c r="HH64" s="9">
        <f t="shared" si="38"/>
        <v>53.700000762939453</v>
      </c>
      <c r="HI64" s="9">
        <f t="shared" si="39"/>
        <v>53.700000762939453</v>
      </c>
      <c r="HJ64" s="9">
        <f t="shared" si="40"/>
        <v>53.700000762939453</v>
      </c>
      <c r="HK64" s="9">
        <f t="shared" si="41"/>
        <v>53.700000762939453</v>
      </c>
      <c r="HL64" s="9">
        <f t="shared" si="42"/>
        <v>53.700000762939453</v>
      </c>
      <c r="HM64" s="9">
        <f t="shared" si="43"/>
        <v>53.700000762939453</v>
      </c>
      <c r="HN64" s="9">
        <f t="shared" si="44"/>
        <v>53.700000762939453</v>
      </c>
      <c r="HO64" s="9">
        <f t="shared" si="45"/>
        <v>53.700000762939453</v>
      </c>
      <c r="HP64" s="9">
        <f t="shared" si="46"/>
        <v>53.700000762939453</v>
      </c>
      <c r="HQ64" s="180"/>
      <c r="HR64" s="226">
        <v>53.700000762939453</v>
      </c>
      <c r="HS64" s="226">
        <v>53.700000762939453</v>
      </c>
      <c r="HT64" s="226">
        <v>53.700000762939453</v>
      </c>
      <c r="HU64" s="226">
        <v>53.700000762939453</v>
      </c>
      <c r="HV64" s="226">
        <v>53.700000762939453</v>
      </c>
      <c r="HW64" s="226">
        <v>53.700000762939453</v>
      </c>
      <c r="HX64" s="226">
        <v>53.700000762939453</v>
      </c>
      <c r="HY64" s="226">
        <v>53.700000762939453</v>
      </c>
      <c r="HZ64" s="226">
        <v>53.700000762939453</v>
      </c>
      <c r="IA64" s="226">
        <v>53.700000762939453</v>
      </c>
      <c r="IB64" s="226">
        <v>53.700000762939453</v>
      </c>
      <c r="IC64" s="226">
        <v>53.700000762939453</v>
      </c>
      <c r="ID64" s="9"/>
      <c r="IE64" s="9"/>
      <c r="IF64" s="9"/>
      <c r="IG64" s="9"/>
      <c r="IH64" s="9"/>
      <c r="II64" s="9">
        <f t="shared" si="19"/>
        <v>55.055987307899876</v>
      </c>
      <c r="IJ64" s="9">
        <f t="shared" si="20"/>
        <v>64.355334472656253</v>
      </c>
      <c r="IK64" s="9">
        <f t="shared" si="21"/>
        <v>56.122257970994518</v>
      </c>
      <c r="IL64" s="9">
        <f t="shared" si="22"/>
        <v>53.700000762939453</v>
      </c>
      <c r="IM64" s="9">
        <f t="shared" si="23"/>
        <v>42.960000610351564</v>
      </c>
      <c r="IN64" s="9">
        <f t="shared" si="24"/>
        <v>30.072000427246092</v>
      </c>
      <c r="IO64" s="9">
        <f t="shared" si="25"/>
        <v>21.050400299072262</v>
      </c>
      <c r="IP64" s="9">
        <f t="shared" si="26"/>
        <v>14.735280209350583</v>
      </c>
      <c r="IQ64" s="9"/>
      <c r="IR64" s="9">
        <f t="shared" si="35"/>
        <v>46.522934274342511</v>
      </c>
      <c r="IS64" s="9">
        <f t="shared" si="27"/>
        <v>-39.155294169667215</v>
      </c>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f t="shared" si="48"/>
        <v>53.700000762939453</v>
      </c>
      <c r="JX64" s="9">
        <f t="shared" si="49"/>
        <v>95</v>
      </c>
      <c r="JY64" s="19">
        <f t="shared" si="50"/>
        <v>199</v>
      </c>
      <c r="JZ64" s="19">
        <f t="shared" si="51"/>
        <v>53</v>
      </c>
      <c r="KA64" s="19">
        <f t="shared" si="28"/>
        <v>1</v>
      </c>
      <c r="KB64" s="19">
        <f t="shared" si="32"/>
        <v>53</v>
      </c>
      <c r="KD64" s="9">
        <f t="shared" si="52"/>
        <v>99.506667073567712</v>
      </c>
      <c r="KE64" s="9">
        <f t="shared" si="53"/>
        <v>69.335743743594335</v>
      </c>
      <c r="KG64" s="9">
        <f t="shared" si="29"/>
        <v>-30.170923329973377</v>
      </c>
      <c r="KH64" s="19">
        <f t="shared" si="30"/>
        <v>0.69679495638551259</v>
      </c>
      <c r="KI64" s="19">
        <f t="shared" si="31"/>
        <v>0.69679495638551259</v>
      </c>
    </row>
    <row r="65" spans="1:295">
      <c r="A65" s="222" t="s">
        <v>224</v>
      </c>
      <c r="B65" s="222" t="s">
        <v>225</v>
      </c>
      <c r="C65" s="224">
        <v>0</v>
      </c>
      <c r="D65" s="224">
        <v>0</v>
      </c>
      <c r="E65" s="224">
        <v>0</v>
      </c>
      <c r="F65" s="224">
        <v>0</v>
      </c>
      <c r="G65" s="224">
        <v>0</v>
      </c>
      <c r="H65" s="224">
        <v>0</v>
      </c>
      <c r="I65" s="224">
        <v>0</v>
      </c>
      <c r="J65" s="224">
        <v>0</v>
      </c>
      <c r="K65" s="224">
        <v>0</v>
      </c>
      <c r="L65" s="224">
        <v>0</v>
      </c>
      <c r="M65" s="224">
        <v>0</v>
      </c>
      <c r="N65" s="224">
        <v>0</v>
      </c>
      <c r="O65" s="224">
        <v>0</v>
      </c>
      <c r="P65" s="224">
        <v>0</v>
      </c>
      <c r="Q65" s="224">
        <v>0</v>
      </c>
      <c r="R65" s="224">
        <v>0</v>
      </c>
      <c r="S65" s="224">
        <v>0</v>
      </c>
      <c r="T65" s="224">
        <v>0</v>
      </c>
      <c r="U65" s="224">
        <v>0</v>
      </c>
      <c r="V65" s="224">
        <v>0</v>
      </c>
      <c r="W65" s="224">
        <v>0</v>
      </c>
      <c r="X65" s="224">
        <v>0</v>
      </c>
      <c r="Y65" s="224">
        <v>0</v>
      </c>
      <c r="Z65" s="224">
        <v>2.7799999713897705</v>
      </c>
      <c r="AA65" s="224">
        <v>2.7799999713897705</v>
      </c>
      <c r="AB65" s="224">
        <v>2.7799999713897705</v>
      </c>
      <c r="AC65" s="224">
        <v>2.7799999713897705</v>
      </c>
      <c r="AD65" s="224">
        <v>2.7799999713897705</v>
      </c>
      <c r="AE65" s="224">
        <v>2.7799999713897705</v>
      </c>
      <c r="AF65" s="224">
        <v>2.7799999713897705</v>
      </c>
      <c r="AG65" s="224">
        <v>2.7799999713897705</v>
      </c>
      <c r="AH65" s="224">
        <v>2.7799999713897705</v>
      </c>
      <c r="AI65" s="224">
        <v>2.7799999713897705</v>
      </c>
      <c r="AJ65" s="224">
        <v>2.7799999713897705</v>
      </c>
      <c r="AK65" s="224">
        <v>2.7799999713897705</v>
      </c>
      <c r="AL65" s="224">
        <v>2.7799999713897705</v>
      </c>
      <c r="AM65" s="224">
        <v>2.7799999713897705</v>
      </c>
      <c r="AN65" s="224">
        <v>2.7799999713897705</v>
      </c>
      <c r="AO65" s="224">
        <v>2.7799999713897705</v>
      </c>
      <c r="AP65" s="224">
        <v>2.7799999713897705</v>
      </c>
      <c r="AQ65" s="224">
        <v>2.7799999713897705</v>
      </c>
      <c r="AR65" s="224">
        <v>2.7799999713897705</v>
      </c>
      <c r="AS65" s="224">
        <v>2.7799999713897705</v>
      </c>
      <c r="AT65" s="224">
        <v>2.7799999713897705</v>
      </c>
      <c r="AU65" s="224">
        <v>2.7799999713897705</v>
      </c>
      <c r="AV65" s="224">
        <v>2.7799999713897705</v>
      </c>
      <c r="AW65" s="224">
        <v>2.7799999713897705</v>
      </c>
      <c r="AX65" s="224">
        <v>2.7799999713897705</v>
      </c>
      <c r="AY65" s="224">
        <v>2.7799999713897705</v>
      </c>
      <c r="AZ65" s="224">
        <v>2.7799999713897705</v>
      </c>
      <c r="BA65" s="224">
        <v>2.7799999713897705</v>
      </c>
      <c r="BB65" s="224">
        <v>2.7799999713897705</v>
      </c>
      <c r="BC65" s="224">
        <v>2.7799999713897705</v>
      </c>
      <c r="BD65" s="224">
        <v>2.7799999713897705</v>
      </c>
      <c r="BE65" s="224">
        <v>2.7799999713897705</v>
      </c>
      <c r="BF65" s="224">
        <v>2.7799999713897705</v>
      </c>
      <c r="BG65" s="224">
        <v>2.7799999713897705</v>
      </c>
      <c r="BH65" s="224">
        <v>2.7799999713897705</v>
      </c>
      <c r="BI65" s="224">
        <v>2.7799999713897705</v>
      </c>
      <c r="BJ65" s="224">
        <v>2.7799999713897705</v>
      </c>
      <c r="BK65" s="224">
        <v>2.7799999713897705</v>
      </c>
      <c r="BL65" s="224">
        <v>2.7799999713897705</v>
      </c>
      <c r="BM65" s="224">
        <v>2.7799999713897705</v>
      </c>
      <c r="BN65" s="224">
        <v>2.7799999713897705</v>
      </c>
      <c r="BO65" s="224">
        <v>2.7799999713897705</v>
      </c>
      <c r="BP65" s="224">
        <v>2.7799999713897705</v>
      </c>
      <c r="BQ65" s="224">
        <v>2.7799999713897705</v>
      </c>
      <c r="BR65" s="224">
        <v>2.7799999713897705</v>
      </c>
      <c r="BS65" s="224">
        <v>2.7799999713897705</v>
      </c>
      <c r="BT65" s="224">
        <v>2.7799999713897705</v>
      </c>
      <c r="BU65" s="224">
        <v>8.3299999237060547</v>
      </c>
      <c r="BV65" s="224">
        <v>8.3299999237060547</v>
      </c>
      <c r="BW65" s="224">
        <v>8.3299999237060547</v>
      </c>
      <c r="BX65" s="224">
        <v>8.3299999237060547</v>
      </c>
      <c r="BY65" s="224">
        <v>13.890000343322754</v>
      </c>
      <c r="BZ65" s="224">
        <v>44.439998626708984</v>
      </c>
      <c r="CA65" s="224">
        <v>50</v>
      </c>
      <c r="CB65" s="224">
        <v>50</v>
      </c>
      <c r="CC65" s="224">
        <v>50</v>
      </c>
      <c r="CD65" s="224">
        <v>50</v>
      </c>
      <c r="CE65" s="224">
        <v>50</v>
      </c>
      <c r="CF65" s="224">
        <v>52.779998779296875</v>
      </c>
      <c r="CG65" s="224">
        <v>52.779998779296875</v>
      </c>
      <c r="CH65" s="224">
        <v>52.779998779296875</v>
      </c>
      <c r="CI65" s="224">
        <v>52.779998779296875</v>
      </c>
      <c r="CJ65" s="224">
        <v>52.779998779296875</v>
      </c>
      <c r="CK65" s="224">
        <v>52.779998779296875</v>
      </c>
      <c r="CL65" s="224">
        <v>52.779998779296875</v>
      </c>
      <c r="CM65" s="224">
        <v>52.779998779296875</v>
      </c>
      <c r="CN65" s="224">
        <v>86.110000610351563</v>
      </c>
      <c r="CO65" s="224">
        <v>86.110000610351563</v>
      </c>
      <c r="CP65" s="224">
        <v>86.110000610351563</v>
      </c>
      <c r="CQ65" s="224">
        <v>86.110000610351563</v>
      </c>
      <c r="CR65" s="224">
        <v>86.110000610351563</v>
      </c>
      <c r="CS65" s="224">
        <v>86.110000610351563</v>
      </c>
      <c r="CT65" s="224">
        <v>86.110000610351563</v>
      </c>
      <c r="CU65" s="224">
        <v>86.110000610351563</v>
      </c>
      <c r="CV65" s="224">
        <v>86.110000610351563</v>
      </c>
      <c r="CW65" s="224">
        <v>86.110000610351563</v>
      </c>
      <c r="CX65" s="224">
        <v>86.110000610351563</v>
      </c>
      <c r="CY65" s="224">
        <v>86.110000610351563</v>
      </c>
      <c r="CZ65" s="224">
        <v>86.110000610351563</v>
      </c>
      <c r="DA65" s="224">
        <v>86.110000610351563</v>
      </c>
      <c r="DB65" s="224">
        <v>86.110000610351563</v>
      </c>
      <c r="DC65" s="224">
        <v>86.110000610351563</v>
      </c>
      <c r="DD65" s="224">
        <v>86.110000610351563</v>
      </c>
      <c r="DE65" s="224">
        <v>86.110000610351563</v>
      </c>
      <c r="DF65" s="224">
        <v>86.110000610351563</v>
      </c>
      <c r="DG65" s="224">
        <v>84.260002136230469</v>
      </c>
      <c r="DH65" s="224">
        <v>70.370002746582031</v>
      </c>
      <c r="DI65" s="224">
        <v>62.040000915527344</v>
      </c>
      <c r="DJ65" s="224">
        <v>62.040000915527344</v>
      </c>
      <c r="DK65" s="224">
        <v>62.040000915527344</v>
      </c>
      <c r="DL65" s="224">
        <v>62.040000915527344</v>
      </c>
      <c r="DM65" s="224">
        <v>62.040000915527344</v>
      </c>
      <c r="DN65" s="224">
        <v>62.040000915527344</v>
      </c>
      <c r="DO65" s="224">
        <v>62.040000915527344</v>
      </c>
      <c r="DP65" s="224">
        <v>62.040000915527344</v>
      </c>
      <c r="DQ65" s="224">
        <v>62.040000915527344</v>
      </c>
      <c r="DR65" s="224">
        <v>62.040000915527344</v>
      </c>
      <c r="DS65" s="224">
        <v>62.040000915527344</v>
      </c>
      <c r="DT65" s="224">
        <v>62.040000915527344</v>
      </c>
      <c r="DU65" s="224">
        <v>62.040000915527344</v>
      </c>
      <c r="DV65" s="224">
        <v>62.040000915527344</v>
      </c>
      <c r="DW65" s="224">
        <v>62.040000915527344</v>
      </c>
      <c r="DX65" s="224">
        <v>62.040000915527344</v>
      </c>
      <c r="DY65" s="224">
        <v>62.040000915527344</v>
      </c>
      <c r="DZ65" s="224">
        <v>62.040000915527344</v>
      </c>
      <c r="EA65" s="224">
        <v>62.040000915527344</v>
      </c>
      <c r="EB65" s="224">
        <v>62.040000915527344</v>
      </c>
      <c r="EC65" s="224">
        <v>62.040000915527344</v>
      </c>
      <c r="ED65" s="224">
        <v>62.040000915527344</v>
      </c>
      <c r="EE65" s="224">
        <v>62.040000915527344</v>
      </c>
      <c r="EF65" s="224">
        <v>62.040000915527344</v>
      </c>
      <c r="EG65" s="224">
        <v>62.040000915527344</v>
      </c>
      <c r="EH65" s="224">
        <v>62.040000915527344</v>
      </c>
      <c r="EI65" s="224">
        <v>62.040000915527344</v>
      </c>
      <c r="EJ65" s="224">
        <v>62.040000915527344</v>
      </c>
      <c r="EK65" s="224">
        <v>62.040000915527344</v>
      </c>
      <c r="EL65" s="224">
        <v>62.040000915527344</v>
      </c>
      <c r="EM65" s="224">
        <v>62.040000915527344</v>
      </c>
      <c r="EN65" s="224">
        <v>62.040000915527344</v>
      </c>
      <c r="EO65" s="224">
        <v>62.040000915527344</v>
      </c>
      <c r="EP65" s="224">
        <v>62.040000915527344</v>
      </c>
      <c r="EQ65" s="224">
        <v>62.040000915527344</v>
      </c>
      <c r="ER65" s="224">
        <v>62.040000915527344</v>
      </c>
      <c r="ES65" s="224">
        <v>56.479999542236328</v>
      </c>
      <c r="ET65" s="224">
        <v>56.479999542236328</v>
      </c>
      <c r="EU65" s="224">
        <v>56.479999542236328</v>
      </c>
      <c r="EV65" s="224">
        <v>56.479999542236328</v>
      </c>
      <c r="EW65" s="224">
        <v>56.479999542236328</v>
      </c>
      <c r="EX65" s="224">
        <v>56.479999542236328</v>
      </c>
      <c r="EY65" s="224">
        <v>56.479999542236328</v>
      </c>
      <c r="EZ65" s="224">
        <v>56.479999542236328</v>
      </c>
      <c r="FA65" s="224">
        <v>56.479999542236328</v>
      </c>
      <c r="FB65" s="224">
        <v>56.479999542236328</v>
      </c>
      <c r="FC65" s="224">
        <v>56.479999542236328</v>
      </c>
      <c r="FD65" s="224">
        <v>56.479999542236328</v>
      </c>
      <c r="FE65" s="224">
        <v>56.479999542236328</v>
      </c>
      <c r="FF65" s="224">
        <v>56.479999542236328</v>
      </c>
      <c r="FG65" s="224">
        <v>56.479999542236328</v>
      </c>
      <c r="FH65" s="224">
        <v>56.479999542236328</v>
      </c>
      <c r="FI65" s="224">
        <v>56.479999542236328</v>
      </c>
      <c r="FJ65" s="224">
        <v>56.479999542236328</v>
      </c>
      <c r="FK65" s="224">
        <v>56.479999542236328</v>
      </c>
      <c r="FL65" s="224">
        <v>56.479999542236328</v>
      </c>
      <c r="FM65" s="224">
        <v>56.479999542236328</v>
      </c>
      <c r="FN65" s="224">
        <v>56.479999542236328</v>
      </c>
      <c r="FO65" s="224">
        <v>56.479999542236328</v>
      </c>
      <c r="FP65" s="224">
        <v>56.479999542236328</v>
      </c>
      <c r="FQ65" s="224">
        <v>56.479999542236328</v>
      </c>
      <c r="FR65" s="224">
        <v>56.479999542236328</v>
      </c>
      <c r="FS65" s="224">
        <v>56.479999542236328</v>
      </c>
      <c r="FT65" s="224">
        <v>52.779998779296875</v>
      </c>
      <c r="FU65" s="224">
        <v>52.779998779296875</v>
      </c>
      <c r="FV65" s="224">
        <v>52.779998779296875</v>
      </c>
      <c r="FW65" s="224">
        <v>52.779998779296875</v>
      </c>
      <c r="FX65" s="224">
        <v>52.779998779296875</v>
      </c>
      <c r="FY65" s="224">
        <v>52.779998779296875</v>
      </c>
      <c r="FZ65" s="224">
        <v>52.779998779296875</v>
      </c>
      <c r="GA65" s="224">
        <v>52.779998779296875</v>
      </c>
      <c r="GB65" s="224">
        <v>52.779998779296875</v>
      </c>
      <c r="GC65" s="224">
        <v>52.779998779296875</v>
      </c>
      <c r="GD65" s="224">
        <v>52.779998779296875</v>
      </c>
      <c r="GE65" s="224">
        <v>52.779998779296875</v>
      </c>
      <c r="GF65" s="224">
        <v>52.779998779296875</v>
      </c>
      <c r="GG65" s="224">
        <v>52.779998779296875</v>
      </c>
      <c r="GH65" s="224">
        <v>52.779998779296875</v>
      </c>
      <c r="GI65" s="224">
        <v>52.779998779296875</v>
      </c>
      <c r="GJ65" s="224">
        <v>52.779998779296875</v>
      </c>
      <c r="GK65" s="224">
        <v>52.779998779296875</v>
      </c>
      <c r="GL65" s="224">
        <v>52.779998779296875</v>
      </c>
      <c r="GM65" s="224">
        <v>52.779998779296875</v>
      </c>
      <c r="GN65" s="224">
        <v>52.779998779296875</v>
      </c>
      <c r="GO65" s="224">
        <v>52.779998779296875</v>
      </c>
      <c r="GP65" s="224">
        <v>52.779998779296875</v>
      </c>
      <c r="GQ65" s="224">
        <v>52.779998779296875</v>
      </c>
      <c r="GR65" s="224">
        <v>52.779998779296875</v>
      </c>
      <c r="GS65" s="224">
        <v>52.779998779296875</v>
      </c>
      <c r="GT65" s="224">
        <v>52.779998779296875</v>
      </c>
      <c r="GU65" s="224">
        <v>52.779998779296875</v>
      </c>
      <c r="GV65" s="224">
        <v>52.779998779296875</v>
      </c>
      <c r="GW65" s="224">
        <v>52.779998779296875</v>
      </c>
      <c r="GX65" s="224">
        <v>52.779998779296875</v>
      </c>
      <c r="GY65" s="224">
        <v>52.779998779296875</v>
      </c>
      <c r="GZ65" s="224">
        <v>52.779998779296875</v>
      </c>
      <c r="HA65" s="224">
        <v>52.779998779296875</v>
      </c>
      <c r="HB65" s="224">
        <v>52.779998779296875</v>
      </c>
      <c r="HC65" s="224">
        <v>52.779998779296875</v>
      </c>
      <c r="HD65" s="224">
        <v>52.779998779296875</v>
      </c>
      <c r="HE65" s="224">
        <v>52.779998779296875</v>
      </c>
      <c r="HF65" s="9">
        <f t="shared" si="36"/>
        <v>52.779998779296875</v>
      </c>
      <c r="HG65" s="9">
        <f t="shared" si="37"/>
        <v>52.779998779296875</v>
      </c>
      <c r="HH65" s="9">
        <f t="shared" si="38"/>
        <v>52.779998779296875</v>
      </c>
      <c r="HI65" s="9">
        <f t="shared" si="39"/>
        <v>52.779998779296875</v>
      </c>
      <c r="HJ65" s="9">
        <f t="shared" si="40"/>
        <v>52.779998779296875</v>
      </c>
      <c r="HK65" s="9">
        <f t="shared" si="41"/>
        <v>52.779998779296875</v>
      </c>
      <c r="HL65" s="9">
        <f t="shared" si="42"/>
        <v>52.779998779296875</v>
      </c>
      <c r="HM65" s="9">
        <f t="shared" si="43"/>
        <v>52.779998779296875</v>
      </c>
      <c r="HN65" s="9">
        <f t="shared" si="44"/>
        <v>52.779998779296875</v>
      </c>
      <c r="HO65" s="9">
        <f t="shared" si="45"/>
        <v>52.779998779296875</v>
      </c>
      <c r="HP65" s="9">
        <f t="shared" si="46"/>
        <v>52.779998779296875</v>
      </c>
      <c r="HQ65" s="180"/>
      <c r="HR65" s="226">
        <v>52.779998779296875</v>
      </c>
      <c r="HS65" s="226">
        <v>52.779998779296875</v>
      </c>
      <c r="HT65" s="226">
        <v>52.779998779296875</v>
      </c>
      <c r="HU65" s="226">
        <v>52.779998779296875</v>
      </c>
      <c r="HV65" s="226">
        <v>52.779998779296875</v>
      </c>
      <c r="HW65" s="226"/>
      <c r="HX65" s="226"/>
      <c r="HY65" s="226"/>
      <c r="HZ65" s="226"/>
      <c r="IA65" s="226"/>
      <c r="IB65" s="226"/>
      <c r="IC65" s="226"/>
      <c r="ID65" s="9"/>
      <c r="IE65" s="9"/>
      <c r="IF65" s="9"/>
      <c r="IG65" s="9"/>
      <c r="IH65" s="9"/>
      <c r="II65" s="9">
        <f t="shared" si="19"/>
        <v>34.5894081200424</v>
      </c>
      <c r="IJ65" s="9">
        <f t="shared" si="20"/>
        <v>55.369999313354491</v>
      </c>
      <c r="IK65" s="9">
        <f t="shared" si="21"/>
        <v>52.779998779296875</v>
      </c>
      <c r="IL65" s="9">
        <f t="shared" si="22"/>
        <v>52.779998779296875</v>
      </c>
      <c r="IM65" s="9">
        <f t="shared" si="23"/>
        <v>42.2239990234375</v>
      </c>
      <c r="IN65" s="9">
        <f t="shared" si="24"/>
        <v>29.556799316406249</v>
      </c>
      <c r="IO65" s="9">
        <f t="shared" si="25"/>
        <v>20.689759521484373</v>
      </c>
      <c r="IP65" s="9">
        <f t="shared" si="26"/>
        <v>14.482831665039059</v>
      </c>
      <c r="IQ65" s="9"/>
      <c r="IR65" s="9">
        <f t="shared" si="35"/>
        <v>36.735868916543957</v>
      </c>
      <c r="IS65" s="9">
        <f t="shared" si="27"/>
        <v>-29.494453084024428</v>
      </c>
      <c r="IT65" s="9"/>
      <c r="IU65" s="9"/>
      <c r="IV65" s="9"/>
      <c r="IW65" s="9"/>
      <c r="IX65" s="9"/>
      <c r="IY65" s="9"/>
      <c r="IZ65" s="9"/>
      <c r="JA65" s="9"/>
      <c r="JB65" s="9"/>
      <c r="JC65" s="9"/>
      <c r="JD65" s="9"/>
      <c r="JE65" s="9"/>
      <c r="JF65" s="9"/>
      <c r="JG65" s="9"/>
      <c r="JH65" s="9"/>
      <c r="JI65" s="9"/>
      <c r="JJ65" s="9"/>
      <c r="JK65" s="9"/>
      <c r="JL65" s="9"/>
      <c r="JM65" s="9"/>
      <c r="JN65" s="9"/>
      <c r="JO65" s="9"/>
      <c r="JP65" s="9"/>
      <c r="JQ65" s="9"/>
      <c r="JR65" s="9"/>
      <c r="JS65" s="9"/>
      <c r="JT65" s="9"/>
      <c r="JU65" s="9"/>
      <c r="JV65" s="9"/>
      <c r="JW65" s="9">
        <f t="shared" si="48"/>
        <v>52.779998779296875</v>
      </c>
      <c r="JX65" s="9">
        <f t="shared" si="49"/>
        <v>81.110000610351563</v>
      </c>
      <c r="JY65" s="19">
        <f t="shared" si="50"/>
        <v>203</v>
      </c>
      <c r="JZ65" s="19">
        <f t="shared" si="51"/>
        <v>20</v>
      </c>
      <c r="KA65" s="19">
        <f t="shared" si="28"/>
        <v>1</v>
      </c>
      <c r="KB65" s="19">
        <f t="shared" si="32"/>
        <v>20</v>
      </c>
      <c r="KD65" s="9">
        <f t="shared" si="52"/>
        <v>76.698000844319665</v>
      </c>
      <c r="KE65" s="9">
        <f t="shared" si="53"/>
        <v>56.061187630832784</v>
      </c>
      <c r="KG65" s="9">
        <f t="shared" si="29"/>
        <v>-20.636813213486882</v>
      </c>
      <c r="KH65" s="19">
        <f t="shared" si="30"/>
        <v>0.73093414448474159</v>
      </c>
      <c r="KI65" s="19">
        <f t="shared" si="31"/>
        <v>0.73093414448474159</v>
      </c>
    </row>
    <row r="66" spans="1:295">
      <c r="A66" s="222" t="s">
        <v>226</v>
      </c>
      <c r="B66" s="222" t="s">
        <v>227</v>
      </c>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4"/>
      <c r="AE66" s="224"/>
      <c r="AF66" s="224"/>
      <c r="AG66" s="224"/>
      <c r="AH66" s="224"/>
      <c r="AI66" s="224"/>
      <c r="AJ66" s="224"/>
      <c r="AK66" s="224"/>
      <c r="AL66" s="224"/>
      <c r="AM66" s="224"/>
      <c r="AN66" s="224"/>
      <c r="AO66" s="224"/>
      <c r="AP66" s="224"/>
      <c r="AQ66" s="224"/>
      <c r="AR66" s="224"/>
      <c r="AS66" s="224"/>
      <c r="AT66" s="224"/>
      <c r="AU66" s="224"/>
      <c r="AV66" s="224"/>
      <c r="AW66" s="224"/>
      <c r="AX66" s="224"/>
      <c r="AY66" s="224"/>
      <c r="AZ66" s="224"/>
      <c r="BA66" s="224"/>
      <c r="BB66" s="224"/>
      <c r="BC66" s="224"/>
      <c r="BD66" s="224"/>
      <c r="BE66" s="224"/>
      <c r="BF66" s="224"/>
      <c r="BG66" s="224"/>
      <c r="BH66" s="224"/>
      <c r="BI66" s="224"/>
      <c r="BJ66" s="224"/>
      <c r="BK66" s="224"/>
      <c r="BL66" s="224"/>
      <c r="BM66" s="224"/>
      <c r="BN66" s="224"/>
      <c r="BO66" s="224"/>
      <c r="BP66" s="224"/>
      <c r="BQ66" s="224"/>
      <c r="BR66" s="224"/>
      <c r="BS66" s="224"/>
      <c r="BT66" s="224"/>
      <c r="BU66" s="224"/>
      <c r="BV66" s="224"/>
      <c r="BW66" s="224"/>
      <c r="BX66" s="224"/>
      <c r="BY66" s="224"/>
      <c r="BZ66" s="224"/>
      <c r="CA66" s="224"/>
      <c r="CB66" s="224">
        <v>71.300003051757813</v>
      </c>
      <c r="CC66" s="224">
        <v>71.300003051757813</v>
      </c>
      <c r="CD66" s="224">
        <v>71.300003051757813</v>
      </c>
      <c r="CE66" s="224">
        <v>71.300003051757813</v>
      </c>
      <c r="CF66" s="224">
        <v>71.300003051757813</v>
      </c>
      <c r="CG66" s="224">
        <v>71.300003051757813</v>
      </c>
      <c r="CH66" s="224">
        <v>77.779998779296875</v>
      </c>
      <c r="CI66" s="224">
        <v>77.779998779296875</v>
      </c>
      <c r="CJ66" s="224">
        <v>77.779998779296875</v>
      </c>
      <c r="CK66" s="224">
        <v>77.779998779296875</v>
      </c>
      <c r="CL66" s="224">
        <v>77.779998779296875</v>
      </c>
      <c r="CM66" s="224">
        <v>77.779998779296875</v>
      </c>
      <c r="CN66" s="224">
        <v>77.779998779296875</v>
      </c>
      <c r="CO66" s="224">
        <v>77.779998779296875</v>
      </c>
      <c r="CP66" s="224">
        <v>77.779998779296875</v>
      </c>
      <c r="CQ66" s="224">
        <v>77.779998779296875</v>
      </c>
      <c r="CR66" s="224">
        <v>77.779998779296875</v>
      </c>
      <c r="CS66" s="224">
        <v>77.779998779296875</v>
      </c>
      <c r="CT66" s="224">
        <v>77.779998779296875</v>
      </c>
      <c r="CU66" s="224">
        <v>77.779998779296875</v>
      </c>
      <c r="CV66" s="224">
        <v>77.779998779296875</v>
      </c>
      <c r="CW66" s="224">
        <v>77.779998779296875</v>
      </c>
      <c r="CX66" s="224">
        <v>77.779998779296875</v>
      </c>
      <c r="CY66" s="224">
        <v>77.779998779296875</v>
      </c>
      <c r="CZ66" s="224">
        <v>77.779998779296875</v>
      </c>
      <c r="DA66" s="224">
        <v>77.779998779296875</v>
      </c>
      <c r="DB66" s="224">
        <v>77.779998779296875</v>
      </c>
      <c r="DC66" s="224">
        <v>77.779998779296875</v>
      </c>
      <c r="DD66" s="224">
        <v>77.779998779296875</v>
      </c>
      <c r="DE66" s="224">
        <v>77.779998779296875</v>
      </c>
      <c r="DF66" s="224">
        <v>77.779998779296875</v>
      </c>
      <c r="DG66" s="224">
        <v>77.779998779296875</v>
      </c>
      <c r="DH66" s="224">
        <v>77.779998779296875</v>
      </c>
      <c r="DI66" s="224">
        <v>77.779998779296875</v>
      </c>
      <c r="DJ66" s="224">
        <v>77.779998779296875</v>
      </c>
      <c r="DK66" s="224">
        <v>77.779998779296875</v>
      </c>
      <c r="DL66" s="224">
        <v>77.779998779296875</v>
      </c>
      <c r="DM66" s="224">
        <v>77.779998779296875</v>
      </c>
      <c r="DN66" s="224">
        <v>77.779998779296875</v>
      </c>
      <c r="DO66" s="224">
        <v>77.779998779296875</v>
      </c>
      <c r="DP66" s="224">
        <v>77.779998779296875</v>
      </c>
      <c r="DQ66" s="224">
        <v>77.779998779296875</v>
      </c>
      <c r="DR66" s="224">
        <v>74.069999694824219</v>
      </c>
      <c r="DS66" s="224">
        <v>74.069999694824219</v>
      </c>
      <c r="DT66" s="224">
        <v>74.069999694824219</v>
      </c>
      <c r="DU66" s="224">
        <v>70.370002746582031</v>
      </c>
      <c r="DV66" s="224">
        <v>70.370002746582031</v>
      </c>
      <c r="DW66" s="224">
        <v>70.370002746582031</v>
      </c>
      <c r="DX66" s="224">
        <v>70.370002746582031</v>
      </c>
      <c r="DY66" s="224">
        <v>70.370002746582031</v>
      </c>
      <c r="DZ66" s="224">
        <v>70.370002746582031</v>
      </c>
      <c r="EA66" s="224">
        <v>70.370002746582031</v>
      </c>
      <c r="EB66" s="224">
        <v>70.370002746582031</v>
      </c>
      <c r="EC66" s="224">
        <v>70.370002746582031</v>
      </c>
      <c r="ED66" s="224">
        <v>70.370002746582031</v>
      </c>
      <c r="EE66" s="224">
        <v>70.370002746582031</v>
      </c>
      <c r="EF66" s="224">
        <v>70.370002746582031</v>
      </c>
      <c r="EG66" s="224">
        <v>73.150001525878906</v>
      </c>
      <c r="EH66" s="224">
        <v>73.150001525878906</v>
      </c>
      <c r="EI66" s="224">
        <v>73.150001525878906</v>
      </c>
      <c r="EJ66" s="224">
        <v>73.150001525878906</v>
      </c>
      <c r="EK66" s="224">
        <v>73.150001525878906</v>
      </c>
      <c r="EL66" s="224">
        <v>73.150001525878906</v>
      </c>
      <c r="EM66" s="224">
        <v>73.150001525878906</v>
      </c>
      <c r="EN66" s="224">
        <v>70.370002746582031</v>
      </c>
      <c r="EO66" s="224">
        <f>EN66</f>
        <v>70.370002746582031</v>
      </c>
      <c r="EP66" s="226">
        <f t="shared" ref="EP66:HA66" si="57">EO66</f>
        <v>70.370002746582031</v>
      </c>
      <c r="EQ66" s="226">
        <f t="shared" si="57"/>
        <v>70.370002746582031</v>
      </c>
      <c r="ER66" s="226">
        <f t="shared" si="57"/>
        <v>70.370002746582031</v>
      </c>
      <c r="ES66" s="226">
        <f t="shared" si="57"/>
        <v>70.370002746582031</v>
      </c>
      <c r="ET66" s="226">
        <f t="shared" si="57"/>
        <v>70.370002746582031</v>
      </c>
      <c r="EU66" s="226">
        <f t="shared" si="57"/>
        <v>70.370002746582031</v>
      </c>
      <c r="EV66" s="226">
        <f t="shared" si="57"/>
        <v>70.370002746582031</v>
      </c>
      <c r="EW66" s="226">
        <f t="shared" si="57"/>
        <v>70.370002746582031</v>
      </c>
      <c r="EX66" s="226">
        <f t="shared" si="57"/>
        <v>70.370002746582031</v>
      </c>
      <c r="EY66" s="226">
        <f t="shared" si="57"/>
        <v>70.370002746582031</v>
      </c>
      <c r="EZ66" s="226">
        <f t="shared" si="57"/>
        <v>70.370002746582031</v>
      </c>
      <c r="FA66" s="226">
        <f t="shared" si="57"/>
        <v>70.370002746582031</v>
      </c>
      <c r="FB66" s="226">
        <f t="shared" si="57"/>
        <v>70.370002746582031</v>
      </c>
      <c r="FC66" s="226">
        <f t="shared" si="57"/>
        <v>70.370002746582031</v>
      </c>
      <c r="FD66" s="226">
        <f t="shared" si="57"/>
        <v>70.370002746582031</v>
      </c>
      <c r="FE66" s="226">
        <f t="shared" si="57"/>
        <v>70.370002746582031</v>
      </c>
      <c r="FF66" s="226">
        <f t="shared" si="57"/>
        <v>70.370002746582031</v>
      </c>
      <c r="FG66" s="226">
        <f t="shared" si="57"/>
        <v>70.370002746582031</v>
      </c>
      <c r="FH66" s="226">
        <f t="shared" si="57"/>
        <v>70.370002746582031</v>
      </c>
      <c r="FI66" s="226">
        <f t="shared" si="57"/>
        <v>70.370002746582031</v>
      </c>
      <c r="FJ66" s="226">
        <f t="shared" si="57"/>
        <v>70.370002746582031</v>
      </c>
      <c r="FK66" s="226">
        <f t="shared" si="57"/>
        <v>70.370002746582031</v>
      </c>
      <c r="FL66" s="226">
        <f t="shared" si="57"/>
        <v>70.370002746582031</v>
      </c>
      <c r="FM66" s="226">
        <f t="shared" si="57"/>
        <v>70.370002746582031</v>
      </c>
      <c r="FN66" s="226">
        <f t="shared" si="57"/>
        <v>70.370002746582031</v>
      </c>
      <c r="FO66" s="226">
        <f t="shared" si="57"/>
        <v>70.370002746582031</v>
      </c>
      <c r="FP66" s="226">
        <f t="shared" si="57"/>
        <v>70.370002746582031</v>
      </c>
      <c r="FQ66" s="226">
        <f t="shared" si="57"/>
        <v>70.370002746582031</v>
      </c>
      <c r="FR66" s="226">
        <f t="shared" si="57"/>
        <v>70.370002746582031</v>
      </c>
      <c r="FS66" s="226">
        <f t="shared" si="57"/>
        <v>70.370002746582031</v>
      </c>
      <c r="FT66" s="226">
        <f t="shared" si="57"/>
        <v>70.370002746582031</v>
      </c>
      <c r="FU66" s="226">
        <f t="shared" si="57"/>
        <v>70.370002746582031</v>
      </c>
      <c r="FV66" s="226">
        <f t="shared" si="57"/>
        <v>70.370002746582031</v>
      </c>
      <c r="FW66" s="226">
        <f t="shared" si="57"/>
        <v>70.370002746582031</v>
      </c>
      <c r="FX66" s="226">
        <f t="shared" si="57"/>
        <v>70.370002746582031</v>
      </c>
      <c r="FY66" s="226">
        <f t="shared" si="57"/>
        <v>70.370002746582031</v>
      </c>
      <c r="FZ66" s="226">
        <f t="shared" si="57"/>
        <v>70.370002746582031</v>
      </c>
      <c r="GA66" s="226">
        <f t="shared" si="57"/>
        <v>70.370002746582031</v>
      </c>
      <c r="GB66" s="226">
        <f t="shared" si="57"/>
        <v>70.370002746582031</v>
      </c>
      <c r="GC66" s="226">
        <f t="shared" si="57"/>
        <v>70.370002746582031</v>
      </c>
      <c r="GD66" s="226">
        <f t="shared" si="57"/>
        <v>70.370002746582031</v>
      </c>
      <c r="GE66" s="226">
        <f t="shared" si="57"/>
        <v>70.370002746582031</v>
      </c>
      <c r="GF66" s="226">
        <f t="shared" si="57"/>
        <v>70.370002746582031</v>
      </c>
      <c r="GG66" s="226">
        <f t="shared" si="57"/>
        <v>70.370002746582031</v>
      </c>
      <c r="GH66" s="226">
        <f t="shared" si="57"/>
        <v>70.370002746582031</v>
      </c>
      <c r="GI66" s="226">
        <f t="shared" si="57"/>
        <v>70.370002746582031</v>
      </c>
      <c r="GJ66" s="226">
        <f t="shared" si="57"/>
        <v>70.370002746582031</v>
      </c>
      <c r="GK66" s="226">
        <f t="shared" si="57"/>
        <v>70.370002746582031</v>
      </c>
      <c r="GL66" s="226">
        <f t="shared" si="57"/>
        <v>70.370002746582031</v>
      </c>
      <c r="GM66" s="226">
        <f t="shared" si="57"/>
        <v>70.370002746582031</v>
      </c>
      <c r="GN66" s="226">
        <f t="shared" si="57"/>
        <v>70.370002746582031</v>
      </c>
      <c r="GO66" s="226">
        <f t="shared" si="57"/>
        <v>70.370002746582031</v>
      </c>
      <c r="GP66" s="226">
        <f t="shared" si="57"/>
        <v>70.370002746582031</v>
      </c>
      <c r="GQ66" s="226">
        <f t="shared" si="57"/>
        <v>70.370002746582031</v>
      </c>
      <c r="GR66" s="226">
        <f t="shared" si="57"/>
        <v>70.370002746582031</v>
      </c>
      <c r="GS66" s="226">
        <f t="shared" si="57"/>
        <v>70.370002746582031</v>
      </c>
      <c r="GT66" s="226">
        <f t="shared" si="57"/>
        <v>70.370002746582031</v>
      </c>
      <c r="GU66" s="226">
        <f t="shared" si="57"/>
        <v>70.370002746582031</v>
      </c>
      <c r="GV66" s="226">
        <f t="shared" si="57"/>
        <v>70.370002746582031</v>
      </c>
      <c r="GW66" s="226">
        <f t="shared" si="57"/>
        <v>70.370002746582031</v>
      </c>
      <c r="GX66" s="226">
        <f t="shared" si="57"/>
        <v>70.370002746582031</v>
      </c>
      <c r="GY66" s="226">
        <f t="shared" si="57"/>
        <v>70.370002746582031</v>
      </c>
      <c r="GZ66" s="226">
        <f t="shared" si="57"/>
        <v>70.370002746582031</v>
      </c>
      <c r="HA66" s="226">
        <f t="shared" si="57"/>
        <v>70.370002746582031</v>
      </c>
      <c r="HB66" s="226">
        <f>HA66</f>
        <v>70.370002746582031</v>
      </c>
      <c r="HC66" s="226">
        <f>HB66</f>
        <v>70.370002746582031</v>
      </c>
      <c r="HD66" s="226">
        <f>HC66</f>
        <v>70.370002746582031</v>
      </c>
      <c r="HE66" s="226">
        <f>HD66</f>
        <v>70.370002746582031</v>
      </c>
      <c r="HF66" s="9">
        <f t="shared" si="36"/>
        <v>70.370002746582031</v>
      </c>
      <c r="HG66" s="9">
        <f t="shared" si="37"/>
        <v>70.370002746582031</v>
      </c>
      <c r="HH66" s="9">
        <f t="shared" si="38"/>
        <v>70.370002746582031</v>
      </c>
      <c r="HI66" s="9">
        <f t="shared" si="39"/>
        <v>70.370002746582031</v>
      </c>
      <c r="HJ66" s="9">
        <f t="shared" si="40"/>
        <v>70.370002746582031</v>
      </c>
      <c r="HK66" s="9">
        <f t="shared" si="41"/>
        <v>70.370002746582031</v>
      </c>
      <c r="HL66" s="9">
        <f t="shared" si="42"/>
        <v>70.370002746582031</v>
      </c>
      <c r="HM66" s="9">
        <f t="shared" si="43"/>
        <v>70.370002746582031</v>
      </c>
      <c r="HN66" s="9">
        <f t="shared" si="44"/>
        <v>70.370002746582031</v>
      </c>
      <c r="HO66" s="9">
        <f t="shared" si="45"/>
        <v>70.370002746582031</v>
      </c>
      <c r="HP66" s="9">
        <f t="shared" si="46"/>
        <v>70.370002746582031</v>
      </c>
      <c r="HQ66" s="180"/>
      <c r="HR66" s="226"/>
      <c r="HS66" s="226"/>
      <c r="HT66" s="226"/>
      <c r="HU66" s="226"/>
      <c r="HV66" s="226"/>
      <c r="HW66" s="226"/>
      <c r="HX66" s="226"/>
      <c r="HY66" s="226"/>
      <c r="HZ66" s="226"/>
      <c r="IA66" s="226"/>
      <c r="IB66" s="226"/>
      <c r="IC66" s="226"/>
      <c r="ID66" s="9"/>
      <c r="IE66" s="9"/>
      <c r="IF66" s="9"/>
      <c r="IG66" s="9"/>
      <c r="IH66" s="9"/>
      <c r="II66" s="9">
        <f t="shared" si="19"/>
        <v>74.40866729736328</v>
      </c>
      <c r="IJ66" s="9">
        <f t="shared" si="20"/>
        <v>70.370002746582031</v>
      </c>
      <c r="IK66" s="9">
        <f t="shared" si="21"/>
        <v>70.370002746582031</v>
      </c>
      <c r="IL66" s="9">
        <f t="shared" si="22"/>
        <v>70.370002746582031</v>
      </c>
      <c r="IM66" s="9">
        <f t="shared" si="23"/>
        <v>56.296002197265629</v>
      </c>
      <c r="IN66" s="9">
        <f t="shared" si="24"/>
        <v>39.407201538085936</v>
      </c>
      <c r="IO66" s="9">
        <f t="shared" si="25"/>
        <v>27.585041076660154</v>
      </c>
      <c r="IP66" s="9">
        <f t="shared" si="26"/>
        <v>19.309528753662107</v>
      </c>
      <c r="IQ66" s="9"/>
      <c r="IR66" s="9">
        <f t="shared" si="35"/>
        <v>60.479259857686358</v>
      </c>
      <c r="IS66" s="9">
        <f t="shared" si="27"/>
        <v>-50.824495480855305</v>
      </c>
      <c r="IT66" s="9"/>
      <c r="IU66" s="9"/>
      <c r="IV66" s="9"/>
      <c r="IW66" s="9"/>
      <c r="IX66" s="9"/>
      <c r="IY66" s="9"/>
      <c r="IZ66" s="9"/>
      <c r="JA66" s="9"/>
      <c r="JB66" s="9"/>
      <c r="JC66" s="9"/>
      <c r="JD66" s="9"/>
      <c r="JE66" s="9"/>
      <c r="JF66" s="9"/>
      <c r="JG66" s="9"/>
      <c r="JH66" s="9"/>
      <c r="JI66" s="9"/>
      <c r="JJ66" s="9"/>
      <c r="JK66" s="9"/>
      <c r="JL66" s="9"/>
      <c r="JM66" s="9"/>
      <c r="JN66" s="9"/>
      <c r="JO66" s="9"/>
      <c r="JP66" s="9"/>
      <c r="JQ66" s="9"/>
      <c r="JR66" s="9"/>
      <c r="JS66" s="9"/>
      <c r="JT66" s="9"/>
      <c r="JU66" s="9"/>
      <c r="JV66" s="9"/>
      <c r="JW66" s="9" t="e">
        <f t="shared" ref="JW66:JW97" si="58">AVERAGE(HR66:HU66)</f>
        <v>#DIV/0!</v>
      </c>
      <c r="JX66" s="9">
        <f t="shared" ref="JX66:JX97" si="59">MAX(C66:HU66)-5</f>
        <v>72.779998779296875</v>
      </c>
      <c r="JY66" s="19">
        <f t="shared" ref="JY66:JY97" si="60">COUNTIF(C66:HU66,"&gt;0")</f>
        <v>145</v>
      </c>
      <c r="JZ66" s="19">
        <f t="shared" ref="JZ66:JZ97" si="61">COUNTIFS(C66:HU66,"&gt;"&amp;JX66)</f>
        <v>46</v>
      </c>
      <c r="KA66" s="19" t="e">
        <f t="shared" si="28"/>
        <v>#DIV/0!</v>
      </c>
      <c r="KB66" s="19" t="e">
        <f t="shared" si="32"/>
        <v>#DIV/0!</v>
      </c>
      <c r="KD66" s="9">
        <f t="shared" ref="KD66:KD97" si="62">AVERAGE(CP66:DS66)</f>
        <v>77.532665506998697</v>
      </c>
      <c r="KE66" s="9">
        <f t="shared" ref="KE66:KE97" si="63">AVERAGE(DT66:HQ66)</f>
        <v>70.599309562456483</v>
      </c>
      <c r="KG66" s="9">
        <f t="shared" si="29"/>
        <v>-6.9333559445422139</v>
      </c>
      <c r="KH66" s="19">
        <f t="shared" si="30"/>
        <v>0.91057503441673426</v>
      </c>
      <c r="KI66" s="19">
        <f t="shared" si="31"/>
        <v>0.91057503441673426</v>
      </c>
    </row>
    <row r="67" spans="1:295">
      <c r="A67" s="222" t="s">
        <v>241</v>
      </c>
      <c r="B67" s="222" t="s">
        <v>242</v>
      </c>
      <c r="C67" s="224">
        <v>0</v>
      </c>
      <c r="D67" s="224">
        <v>0</v>
      </c>
      <c r="E67" s="224">
        <v>0</v>
      </c>
      <c r="F67" s="224">
        <v>0</v>
      </c>
      <c r="G67" s="224">
        <v>0</v>
      </c>
      <c r="H67" s="224">
        <v>0</v>
      </c>
      <c r="I67" s="224">
        <v>0</v>
      </c>
      <c r="J67" s="224">
        <v>0</v>
      </c>
      <c r="K67" s="224">
        <v>0</v>
      </c>
      <c r="L67" s="224">
        <v>0</v>
      </c>
      <c r="M67" s="224">
        <v>0</v>
      </c>
      <c r="N67" s="224">
        <v>0</v>
      </c>
      <c r="O67" s="224">
        <v>0</v>
      </c>
      <c r="P67" s="224">
        <v>0</v>
      </c>
      <c r="Q67" s="224">
        <v>0</v>
      </c>
      <c r="R67" s="224">
        <v>0</v>
      </c>
      <c r="S67" s="224">
        <v>0</v>
      </c>
      <c r="T67" s="224">
        <v>0</v>
      </c>
      <c r="U67" s="224">
        <v>0</v>
      </c>
      <c r="V67" s="224">
        <v>0</v>
      </c>
      <c r="W67" s="224">
        <v>0</v>
      </c>
      <c r="X67" s="224">
        <v>0</v>
      </c>
      <c r="Y67" s="224">
        <v>0</v>
      </c>
      <c r="Z67" s="224">
        <v>0</v>
      </c>
      <c r="AA67" s="224">
        <v>0</v>
      </c>
      <c r="AB67" s="224">
        <v>0</v>
      </c>
      <c r="AC67" s="224">
        <v>5.559999942779541</v>
      </c>
      <c r="AD67" s="224">
        <v>5.559999942779541</v>
      </c>
      <c r="AE67" s="224">
        <v>11.109999656677246</v>
      </c>
      <c r="AF67" s="224">
        <v>11.109999656677246</v>
      </c>
      <c r="AG67" s="224">
        <v>11.109999656677246</v>
      </c>
      <c r="AH67" s="224">
        <v>11.109999656677246</v>
      </c>
      <c r="AI67" s="224">
        <v>11.109999656677246</v>
      </c>
      <c r="AJ67" s="224">
        <v>11.109999656677246</v>
      </c>
      <c r="AK67" s="224">
        <v>11.109999656677246</v>
      </c>
      <c r="AL67" s="224">
        <v>11.109999656677246</v>
      </c>
      <c r="AM67" s="224">
        <v>11.109999656677246</v>
      </c>
      <c r="AN67" s="224">
        <v>11.109999656677246</v>
      </c>
      <c r="AO67" s="224">
        <v>11.109999656677246</v>
      </c>
      <c r="AP67" s="224">
        <v>11.109999656677246</v>
      </c>
      <c r="AQ67" s="224">
        <v>11.109999656677246</v>
      </c>
      <c r="AR67" s="224">
        <v>11.109999656677246</v>
      </c>
      <c r="AS67" s="224">
        <v>11.109999656677246</v>
      </c>
      <c r="AT67" s="224">
        <v>11.109999656677246</v>
      </c>
      <c r="AU67" s="224">
        <v>11.109999656677246</v>
      </c>
      <c r="AV67" s="224">
        <v>11.109999656677246</v>
      </c>
      <c r="AW67" s="224">
        <v>11.109999656677246</v>
      </c>
      <c r="AX67" s="224">
        <v>11.109999656677246</v>
      </c>
      <c r="AY67" s="224">
        <v>11.109999656677246</v>
      </c>
      <c r="AZ67" s="224">
        <v>11.109999656677246</v>
      </c>
      <c r="BA67" s="224">
        <v>11.109999656677246</v>
      </c>
      <c r="BB67" s="224">
        <v>11.109999656677246</v>
      </c>
      <c r="BC67" s="224">
        <v>11.109999656677246</v>
      </c>
      <c r="BD67" s="224">
        <v>11.109999656677246</v>
      </c>
      <c r="BE67" s="224">
        <v>11.109999656677246</v>
      </c>
      <c r="BF67" s="224">
        <v>11.109999656677246</v>
      </c>
      <c r="BG67" s="224">
        <v>11.109999656677246</v>
      </c>
      <c r="BH67" s="224">
        <v>11.109999656677246</v>
      </c>
      <c r="BI67" s="224">
        <v>11.109999656677246</v>
      </c>
      <c r="BJ67" s="224">
        <v>11.109999656677246</v>
      </c>
      <c r="BK67" s="224">
        <v>11.109999656677246</v>
      </c>
      <c r="BL67" s="224">
        <v>11.109999656677246</v>
      </c>
      <c r="BM67" s="224">
        <v>11.109999656677246</v>
      </c>
      <c r="BN67" s="224">
        <v>11.109999656677246</v>
      </c>
      <c r="BO67" s="224">
        <v>11.109999656677246</v>
      </c>
      <c r="BP67" s="224">
        <v>11.109999656677246</v>
      </c>
      <c r="BQ67" s="224">
        <v>13.890000343322754</v>
      </c>
      <c r="BR67" s="224">
        <v>13.890000343322754</v>
      </c>
      <c r="BS67" s="224">
        <v>13.890000343322754</v>
      </c>
      <c r="BT67" s="224">
        <v>13.890000343322754</v>
      </c>
      <c r="BU67" s="224">
        <v>13.890000343322754</v>
      </c>
      <c r="BV67" s="224">
        <v>13.890000343322754</v>
      </c>
      <c r="BW67" s="224">
        <v>13.890000343322754</v>
      </c>
      <c r="BX67" s="224">
        <v>13.890000343322754</v>
      </c>
      <c r="BY67" s="224">
        <v>13.890000343322754</v>
      </c>
      <c r="BZ67" s="224">
        <v>13.890000343322754</v>
      </c>
      <c r="CA67" s="224">
        <v>13.890000343322754</v>
      </c>
      <c r="CB67" s="224">
        <v>13.890000343322754</v>
      </c>
      <c r="CC67" s="224">
        <v>13.890000343322754</v>
      </c>
      <c r="CD67" s="224">
        <v>13.890000343322754</v>
      </c>
      <c r="CE67" s="224">
        <v>25</v>
      </c>
      <c r="CF67" s="224">
        <v>25</v>
      </c>
      <c r="CG67" s="224">
        <v>25</v>
      </c>
      <c r="CH67" s="224">
        <v>25</v>
      </c>
      <c r="CI67" s="224">
        <v>25</v>
      </c>
      <c r="CJ67" s="224">
        <v>25</v>
      </c>
      <c r="CK67" s="224">
        <v>71.300003051757813</v>
      </c>
      <c r="CL67" s="224">
        <v>71.300003051757813</v>
      </c>
      <c r="CM67" s="224">
        <v>71.300003051757813</v>
      </c>
      <c r="CN67" s="224">
        <v>78.699996948242188</v>
      </c>
      <c r="CO67" s="224">
        <v>78.699996948242188</v>
      </c>
      <c r="CP67" s="224">
        <v>78.699996948242188</v>
      </c>
      <c r="CQ67" s="224">
        <v>78.699996948242188</v>
      </c>
      <c r="CR67" s="224">
        <v>78.699996948242188</v>
      </c>
      <c r="CS67" s="224">
        <v>78.699996948242188</v>
      </c>
      <c r="CT67" s="224">
        <v>78.699996948242188</v>
      </c>
      <c r="CU67" s="224">
        <v>78.699996948242188</v>
      </c>
      <c r="CV67" s="224">
        <v>78.699996948242188</v>
      </c>
      <c r="CW67" s="224">
        <v>78.699996948242188</v>
      </c>
      <c r="CX67" s="224">
        <v>78.699996948242188</v>
      </c>
      <c r="CY67" s="224">
        <v>78.699996948242188</v>
      </c>
      <c r="CZ67" s="224">
        <v>78.699996948242188</v>
      </c>
      <c r="DA67" s="224">
        <v>78.699996948242188</v>
      </c>
      <c r="DB67" s="224">
        <v>78.699996948242188</v>
      </c>
      <c r="DC67" s="224">
        <v>78.699996948242188</v>
      </c>
      <c r="DD67" s="224">
        <v>78.699996948242188</v>
      </c>
      <c r="DE67" s="224">
        <v>78.699996948242188</v>
      </c>
      <c r="DF67" s="224">
        <v>78.699996948242188</v>
      </c>
      <c r="DG67" s="224">
        <v>78.699996948242188</v>
      </c>
      <c r="DH67" s="224">
        <v>78.699996948242188</v>
      </c>
      <c r="DI67" s="224">
        <v>78.699996948242188</v>
      </c>
      <c r="DJ67" s="224">
        <v>78.699996948242188</v>
      </c>
      <c r="DK67" s="224">
        <v>78.699996948242188</v>
      </c>
      <c r="DL67" s="224">
        <v>78.699996948242188</v>
      </c>
      <c r="DM67" s="224">
        <v>78.699996948242188</v>
      </c>
      <c r="DN67" s="224">
        <v>78.699996948242188</v>
      </c>
      <c r="DO67" s="224">
        <v>78.699996948242188</v>
      </c>
      <c r="DP67" s="224">
        <v>78.699996948242188</v>
      </c>
      <c r="DQ67" s="224">
        <v>78.699996948242188</v>
      </c>
      <c r="DR67" s="224">
        <v>78.699996948242188</v>
      </c>
      <c r="DS67" s="224">
        <v>78.699996948242188</v>
      </c>
      <c r="DT67" s="224">
        <v>78.699996948242188</v>
      </c>
      <c r="DU67" s="224">
        <v>78.699996948242188</v>
      </c>
      <c r="DV67" s="224">
        <v>78.699996948242188</v>
      </c>
      <c r="DW67" s="224">
        <v>78.699996948242188</v>
      </c>
      <c r="DX67" s="224">
        <v>78.699996948242188</v>
      </c>
      <c r="DY67" s="224">
        <v>78.699996948242188</v>
      </c>
      <c r="DZ67" s="224">
        <v>78.699996948242188</v>
      </c>
      <c r="EA67" s="224">
        <v>78.699996948242188</v>
      </c>
      <c r="EB67" s="224">
        <v>78.699996948242188</v>
      </c>
      <c r="EC67" s="224">
        <v>78.699996948242188</v>
      </c>
      <c r="ED67" s="224">
        <v>78.699996948242188</v>
      </c>
      <c r="EE67" s="224">
        <v>78.699996948242188</v>
      </c>
      <c r="EF67" s="224">
        <v>78.699996948242188</v>
      </c>
      <c r="EG67" s="224">
        <v>78.699996948242188</v>
      </c>
      <c r="EH67" s="224">
        <v>78.699996948242188</v>
      </c>
      <c r="EI67" s="224">
        <v>78.699996948242188</v>
      </c>
      <c r="EJ67" s="224">
        <v>78.699996948242188</v>
      </c>
      <c r="EK67" s="224">
        <v>78.699996948242188</v>
      </c>
      <c r="EL67" s="224">
        <v>78.699996948242188</v>
      </c>
      <c r="EM67" s="224">
        <v>78.699996948242188</v>
      </c>
      <c r="EN67" s="224">
        <v>78.699996948242188</v>
      </c>
      <c r="EO67" s="224">
        <v>78.699996948242188</v>
      </c>
      <c r="EP67" s="224">
        <v>78.699996948242188</v>
      </c>
      <c r="EQ67" s="224">
        <v>78.699996948242188</v>
      </c>
      <c r="ER67" s="224">
        <v>78.699996948242188</v>
      </c>
      <c r="ES67" s="224">
        <v>78.699996948242188</v>
      </c>
      <c r="ET67" s="224">
        <v>78.699996948242188</v>
      </c>
      <c r="EU67" s="224">
        <v>78.699996948242188</v>
      </c>
      <c r="EV67" s="224">
        <v>78.699996948242188</v>
      </c>
      <c r="EW67" s="224">
        <v>78.699996948242188</v>
      </c>
      <c r="EX67" s="224">
        <v>78.699996948242188</v>
      </c>
      <c r="EY67" s="224">
        <v>78.699996948242188</v>
      </c>
      <c r="EZ67" s="224">
        <v>78.699996948242188</v>
      </c>
      <c r="FA67" s="224">
        <v>78.699996948242188</v>
      </c>
      <c r="FB67" s="224">
        <v>78.699996948242188</v>
      </c>
      <c r="FC67" s="224">
        <v>78.699996948242188</v>
      </c>
      <c r="FD67" s="224">
        <v>78.699996948242188</v>
      </c>
      <c r="FE67" s="224">
        <v>78.699996948242188</v>
      </c>
      <c r="FF67" s="224">
        <v>78.699996948242188</v>
      </c>
      <c r="FG67" s="224">
        <v>78.699996948242188</v>
      </c>
      <c r="FH67" s="224">
        <v>78.699996948242188</v>
      </c>
      <c r="FI67" s="224">
        <v>78.699996948242188</v>
      </c>
      <c r="FJ67" s="224">
        <v>78.699996948242188</v>
      </c>
      <c r="FK67" s="224">
        <v>78.699996948242188</v>
      </c>
      <c r="FL67" s="224">
        <v>78.699996948242188</v>
      </c>
      <c r="FM67" s="224">
        <v>54.630001068115234</v>
      </c>
      <c r="FN67" s="224">
        <v>54.630001068115234</v>
      </c>
      <c r="FO67" s="224">
        <v>54.630001068115234</v>
      </c>
      <c r="FP67" s="224">
        <v>54.630001068115234</v>
      </c>
      <c r="FQ67" s="224">
        <v>54.630001068115234</v>
      </c>
      <c r="FR67" s="224">
        <v>54.630001068115234</v>
      </c>
      <c r="FS67" s="224">
        <v>54.630001068115234</v>
      </c>
      <c r="FT67" s="224">
        <v>54.630001068115234</v>
      </c>
      <c r="FU67" s="224">
        <v>54.630001068115234</v>
      </c>
      <c r="FV67" s="224">
        <v>54.630001068115234</v>
      </c>
      <c r="FW67" s="224">
        <v>54.630001068115234</v>
      </c>
      <c r="FX67" s="224">
        <v>54.630001068115234</v>
      </c>
      <c r="FY67" s="224">
        <v>54.630001068115234</v>
      </c>
      <c r="FZ67" s="224">
        <v>54.630001068115234</v>
      </c>
      <c r="GA67" s="224">
        <v>54.630001068115234</v>
      </c>
      <c r="GB67" s="224">
        <v>54.630001068115234</v>
      </c>
      <c r="GC67" s="224">
        <v>54.630001068115234</v>
      </c>
      <c r="GD67" s="224">
        <v>54.630001068115234</v>
      </c>
      <c r="GE67" s="224">
        <v>54.630001068115234</v>
      </c>
      <c r="GF67" s="224">
        <v>54.630001068115234</v>
      </c>
      <c r="GG67" s="224">
        <v>54.630001068115234</v>
      </c>
      <c r="GH67" s="224">
        <v>54.630001068115234</v>
      </c>
      <c r="GI67" s="224">
        <v>54.630001068115234</v>
      </c>
      <c r="GJ67" s="224">
        <v>54.630001068115234</v>
      </c>
      <c r="GK67" s="224">
        <v>54.630001068115234</v>
      </c>
      <c r="GL67" s="224">
        <v>54.630001068115234</v>
      </c>
      <c r="GM67" s="224">
        <v>54.630001068115234</v>
      </c>
      <c r="GN67" s="224">
        <v>54.630001068115234</v>
      </c>
      <c r="GO67" s="224">
        <v>54.630001068115234</v>
      </c>
      <c r="GP67" s="224">
        <v>54.630001068115234</v>
      </c>
      <c r="GQ67" s="224">
        <v>60.189998626708984</v>
      </c>
      <c r="GR67" s="224">
        <v>60.189998626708984</v>
      </c>
      <c r="GS67" s="224">
        <v>60.189998626708984</v>
      </c>
      <c r="GT67" s="224">
        <v>60.189998626708984</v>
      </c>
      <c r="GU67" s="224">
        <v>60.189998626708984</v>
      </c>
      <c r="GV67" s="224">
        <v>72.220001220703125</v>
      </c>
      <c r="GW67" s="224">
        <v>72.220001220703125</v>
      </c>
      <c r="GX67" s="224">
        <v>72.220001220703125</v>
      </c>
      <c r="GY67" s="224">
        <v>72.220001220703125</v>
      </c>
      <c r="GZ67" s="224">
        <v>72.220001220703125</v>
      </c>
      <c r="HA67" s="224">
        <v>72.220001220703125</v>
      </c>
      <c r="HB67" s="224">
        <v>72.220001220703125</v>
      </c>
      <c r="HC67" s="224">
        <v>72.220001220703125</v>
      </c>
      <c r="HD67" s="224">
        <v>72.220001220703125</v>
      </c>
      <c r="HE67" s="224">
        <v>72.220001220703125</v>
      </c>
      <c r="HF67" s="9">
        <f t="shared" si="36"/>
        <v>72.220001220703125</v>
      </c>
      <c r="HG67" s="9">
        <f t="shared" si="37"/>
        <v>72.220001220703125</v>
      </c>
      <c r="HH67" s="9">
        <f t="shared" si="38"/>
        <v>72.220001220703125</v>
      </c>
      <c r="HI67" s="9">
        <f t="shared" si="39"/>
        <v>72.220001220703125</v>
      </c>
      <c r="HJ67" s="9">
        <f t="shared" si="40"/>
        <v>72.220001220703125</v>
      </c>
      <c r="HK67" s="9">
        <f t="shared" si="41"/>
        <v>72.220001220703125</v>
      </c>
      <c r="HL67" s="9">
        <f t="shared" si="42"/>
        <v>72.220001220703125</v>
      </c>
      <c r="HM67" s="9">
        <f t="shared" si="43"/>
        <v>72.220001220703125</v>
      </c>
      <c r="HN67" s="9">
        <f t="shared" si="44"/>
        <v>72.220001220703125</v>
      </c>
      <c r="HO67" s="9">
        <f t="shared" si="45"/>
        <v>72.220001220703125</v>
      </c>
      <c r="HP67" s="9">
        <f t="shared" si="46"/>
        <v>72.220001220703125</v>
      </c>
      <c r="HQ67" s="180"/>
      <c r="HR67" s="226">
        <v>72.220001220703125</v>
      </c>
      <c r="HS67" s="226">
        <v>72.220001220703125</v>
      </c>
      <c r="HT67" s="226">
        <v>72.220001220703125</v>
      </c>
      <c r="HU67" s="226">
        <v>72.220001220703125</v>
      </c>
      <c r="HV67" s="226">
        <v>72.220001220703125</v>
      </c>
      <c r="HW67" s="226"/>
      <c r="HX67" s="226"/>
      <c r="HY67" s="226"/>
      <c r="HZ67" s="226"/>
      <c r="IA67" s="226"/>
      <c r="IB67" s="226"/>
      <c r="IC67" s="226"/>
      <c r="ID67" s="9"/>
      <c r="IE67" s="9"/>
      <c r="IF67" s="9"/>
      <c r="IG67" s="9"/>
      <c r="IH67" s="9"/>
      <c r="II67" s="9">
        <f t="shared" ref="II67:II130" si="64">AVERAGE(C67:EX67)</f>
        <v>39.143156635133842</v>
      </c>
      <c r="IJ67" s="9">
        <f t="shared" ref="IJ67:IJ130" si="65">AVERAGE(EY67:GB67)</f>
        <v>65.862665812174484</v>
      </c>
      <c r="IK67" s="9">
        <f t="shared" ref="IK67:IK130" si="66">AVERAGE(GC67:HG67)</f>
        <v>62.335807185019213</v>
      </c>
      <c r="IL67" s="9">
        <f t="shared" ref="IL67:IL130" si="67">AVERAGE(HH67:HP67)</f>
        <v>72.220001220703125</v>
      </c>
      <c r="IM67" s="9">
        <f t="shared" ref="IM67:IM130" si="68">IL67*0.8</f>
        <v>57.7760009765625</v>
      </c>
      <c r="IN67" s="9">
        <f t="shared" ref="IN67:IN130" si="69">IM67*0.7</f>
        <v>40.443200683593744</v>
      </c>
      <c r="IO67" s="9">
        <f t="shared" ref="IO67:IO130" si="70">IN67*0.7</f>
        <v>28.31024047851562</v>
      </c>
      <c r="IP67" s="9">
        <f t="shared" ref="IP67:IP130" si="71">IO67*0.7</f>
        <v>19.817168334960932</v>
      </c>
      <c r="IQ67" s="9"/>
      <c r="IR67" s="9">
        <f t="shared" si="35"/>
        <v>45.206738988933232</v>
      </c>
      <c r="IS67" s="9">
        <f t="shared" ref="IS67:IS130" si="72">0.5*-IR67+0.5*(IP67-IR67)</f>
        <v>-35.298154821452769</v>
      </c>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f t="shared" si="58"/>
        <v>72.220001220703125</v>
      </c>
      <c r="JX67" s="9">
        <f t="shared" si="59"/>
        <v>73.699996948242188</v>
      </c>
      <c r="JY67" s="19">
        <f t="shared" si="60"/>
        <v>200</v>
      </c>
      <c r="JZ67" s="19">
        <f t="shared" si="61"/>
        <v>77</v>
      </c>
      <c r="KA67" s="19">
        <f t="shared" ref="KA67:KA130" si="73">IF(JX67&gt;JW67,1,0)</f>
        <v>1</v>
      </c>
      <c r="KB67" s="19">
        <f t="shared" si="32"/>
        <v>77</v>
      </c>
      <c r="KD67" s="9">
        <f t="shared" si="62"/>
        <v>78.699996948242188</v>
      </c>
      <c r="KE67" s="9">
        <f t="shared" si="63"/>
        <v>69.286830826561044</v>
      </c>
      <c r="KG67" s="9">
        <f t="shared" ref="KG67:KG130" si="74">KE67-KD67</f>
        <v>-9.4131661216811437</v>
      </c>
      <c r="KH67" s="19">
        <f t="shared" ref="KH67:KH130" si="75">KE67/KD67</f>
        <v>0.88039178542952423</v>
      </c>
      <c r="KI67" s="19">
        <f t="shared" ref="KI67:KI130" si="76">IF(KG67&lt;0,KH67,"")</f>
        <v>0.88039178542952423</v>
      </c>
    </row>
    <row r="68" spans="1:295">
      <c r="A68" s="222" t="s">
        <v>219</v>
      </c>
      <c r="B68" s="222" t="s">
        <v>220</v>
      </c>
      <c r="C68" s="224">
        <v>0</v>
      </c>
      <c r="D68" s="224">
        <v>0</v>
      </c>
      <c r="E68" s="224">
        <v>0</v>
      </c>
      <c r="F68" s="224">
        <v>0</v>
      </c>
      <c r="G68" s="224">
        <v>0</v>
      </c>
      <c r="H68" s="224">
        <v>0</v>
      </c>
      <c r="I68" s="224">
        <v>0</v>
      </c>
      <c r="J68" s="224">
        <v>0</v>
      </c>
      <c r="K68" s="224">
        <v>0</v>
      </c>
      <c r="L68" s="224">
        <v>0</v>
      </c>
      <c r="M68" s="224">
        <v>0</v>
      </c>
      <c r="N68" s="224">
        <v>0</v>
      </c>
      <c r="O68" s="224">
        <v>0</v>
      </c>
      <c r="P68" s="224">
        <v>0</v>
      </c>
      <c r="Q68" s="224">
        <v>0</v>
      </c>
      <c r="R68" s="224">
        <v>0</v>
      </c>
      <c r="S68" s="224">
        <v>0</v>
      </c>
      <c r="T68" s="224">
        <v>0</v>
      </c>
      <c r="U68" s="224">
        <v>0</v>
      </c>
      <c r="V68" s="224">
        <v>0</v>
      </c>
      <c r="W68" s="224">
        <v>0</v>
      </c>
      <c r="X68" s="224">
        <v>0</v>
      </c>
      <c r="Y68" s="224">
        <v>0</v>
      </c>
      <c r="Z68" s="224">
        <v>0</v>
      </c>
      <c r="AA68" s="224">
        <v>0</v>
      </c>
      <c r="AB68" s="224">
        <v>0</v>
      </c>
      <c r="AC68" s="224">
        <v>0</v>
      </c>
      <c r="AD68" s="224">
        <v>0</v>
      </c>
      <c r="AE68" s="224">
        <v>0</v>
      </c>
      <c r="AF68" s="224">
        <v>0</v>
      </c>
      <c r="AG68" s="224">
        <v>0</v>
      </c>
      <c r="AH68" s="224">
        <v>0</v>
      </c>
      <c r="AI68" s="224">
        <v>0</v>
      </c>
      <c r="AJ68" s="224">
        <v>0</v>
      </c>
      <c r="AK68" s="224">
        <v>0</v>
      </c>
      <c r="AL68" s="224">
        <v>0</v>
      </c>
      <c r="AM68" s="224">
        <v>0</v>
      </c>
      <c r="AN68" s="224">
        <v>5.559999942779541</v>
      </c>
      <c r="AO68" s="224">
        <v>5.559999942779541</v>
      </c>
      <c r="AP68" s="224">
        <v>5.559999942779541</v>
      </c>
      <c r="AQ68" s="224">
        <v>5.559999942779541</v>
      </c>
      <c r="AR68" s="224">
        <v>5.559999942779541</v>
      </c>
      <c r="AS68" s="224">
        <v>5.559999942779541</v>
      </c>
      <c r="AT68" s="224">
        <v>5.559999942779541</v>
      </c>
      <c r="AU68" s="224">
        <v>5.559999942779541</v>
      </c>
      <c r="AV68" s="224">
        <v>5.559999942779541</v>
      </c>
      <c r="AW68" s="224">
        <v>5.559999942779541</v>
      </c>
      <c r="AX68" s="224">
        <v>5.559999942779541</v>
      </c>
      <c r="AY68" s="224">
        <v>5.559999942779541</v>
      </c>
      <c r="AZ68" s="224">
        <v>5.559999942779541</v>
      </c>
      <c r="BA68" s="224">
        <v>5.559999942779541</v>
      </c>
      <c r="BB68" s="224">
        <v>5.559999942779541</v>
      </c>
      <c r="BC68" s="224">
        <v>5.559999942779541</v>
      </c>
      <c r="BD68" s="224">
        <v>5.559999942779541</v>
      </c>
      <c r="BE68" s="224">
        <v>5.559999942779541</v>
      </c>
      <c r="BF68" s="224">
        <v>5.559999942779541</v>
      </c>
      <c r="BG68" s="224">
        <v>5.559999942779541</v>
      </c>
      <c r="BH68" s="224">
        <v>11.109999656677246</v>
      </c>
      <c r="BI68" s="224">
        <v>11.109999656677246</v>
      </c>
      <c r="BJ68" s="224">
        <v>11.109999656677246</v>
      </c>
      <c r="BK68" s="224">
        <v>11.109999656677246</v>
      </c>
      <c r="BL68" s="224">
        <v>11.109999656677246</v>
      </c>
      <c r="BM68" s="224">
        <v>11.109999656677246</v>
      </c>
      <c r="BN68" s="224">
        <v>11.109999656677246</v>
      </c>
      <c r="BO68" s="224">
        <v>11.109999656677246</v>
      </c>
      <c r="BP68" s="224">
        <v>11.109999656677246</v>
      </c>
      <c r="BQ68" s="224">
        <v>11.109999656677246</v>
      </c>
      <c r="BR68" s="224">
        <v>11.109999656677246</v>
      </c>
      <c r="BS68" s="224">
        <v>11.109999656677246</v>
      </c>
      <c r="BT68" s="224">
        <v>11.109999656677246</v>
      </c>
      <c r="BU68" s="224">
        <v>11.109999656677246</v>
      </c>
      <c r="BV68" s="224">
        <v>11.109999656677246</v>
      </c>
      <c r="BW68" s="224">
        <v>11.109999656677246</v>
      </c>
      <c r="BX68" s="224">
        <v>11.109999656677246</v>
      </c>
      <c r="BY68" s="224">
        <v>11.109999656677246</v>
      </c>
      <c r="BZ68" s="224">
        <v>11.109999656677246</v>
      </c>
      <c r="CA68" s="224">
        <v>11.109999656677246</v>
      </c>
      <c r="CB68" s="224">
        <v>45.369998931884766</v>
      </c>
      <c r="CC68" s="224">
        <v>45.369998931884766</v>
      </c>
      <c r="CD68" s="224">
        <v>53.700000762939453</v>
      </c>
      <c r="CE68" s="224">
        <v>53.700000762939453</v>
      </c>
      <c r="CF68" s="224">
        <v>53.700000762939453</v>
      </c>
      <c r="CG68" s="224">
        <v>56.479999542236328</v>
      </c>
      <c r="CH68" s="224">
        <v>56.479999542236328</v>
      </c>
      <c r="CI68" s="224">
        <v>56.479999542236328</v>
      </c>
      <c r="CJ68" s="224">
        <v>56.479999542236328</v>
      </c>
      <c r="CK68" s="224">
        <v>78.699996948242188</v>
      </c>
      <c r="CL68" s="224">
        <v>78.699996948242188</v>
      </c>
      <c r="CM68" s="224">
        <v>78.699996948242188</v>
      </c>
      <c r="CN68" s="224">
        <v>78.699996948242188</v>
      </c>
      <c r="CO68" s="224">
        <v>78.699996948242188</v>
      </c>
      <c r="CP68" s="224">
        <v>78.699996948242188</v>
      </c>
      <c r="CQ68" s="224">
        <v>78.699996948242188</v>
      </c>
      <c r="CR68" s="224">
        <v>78.699996948242188</v>
      </c>
      <c r="CS68" s="224">
        <v>78.699996948242188</v>
      </c>
      <c r="CT68" s="224">
        <v>78.699996948242188</v>
      </c>
      <c r="CU68" s="224">
        <v>78.699996948242188</v>
      </c>
      <c r="CV68" s="224">
        <v>78.699996948242188</v>
      </c>
      <c r="CW68" s="224">
        <v>78.699996948242188</v>
      </c>
      <c r="CX68" s="224">
        <v>78.699996948242188</v>
      </c>
      <c r="CY68" s="224">
        <v>78.699996948242188</v>
      </c>
      <c r="CZ68" s="224">
        <v>78.699996948242188</v>
      </c>
      <c r="DA68" s="224">
        <v>78.699996948242188</v>
      </c>
      <c r="DB68" s="224">
        <v>78.699996948242188</v>
      </c>
      <c r="DC68" s="224">
        <v>78.699996948242188</v>
      </c>
      <c r="DD68" s="224">
        <v>78.699996948242188</v>
      </c>
      <c r="DE68" s="224">
        <v>78.699996948242188</v>
      </c>
      <c r="DF68" s="224">
        <v>78.699996948242188</v>
      </c>
      <c r="DG68" s="224">
        <v>78.699996948242188</v>
      </c>
      <c r="DH68" s="224">
        <v>78.699996948242188</v>
      </c>
      <c r="DI68" s="224">
        <v>78.699996948242188</v>
      </c>
      <c r="DJ68" s="224">
        <v>78.699996948242188</v>
      </c>
      <c r="DK68" s="224">
        <v>78.699996948242188</v>
      </c>
      <c r="DL68" s="224">
        <v>78.699996948242188</v>
      </c>
      <c r="DM68" s="224">
        <v>78.699996948242188</v>
      </c>
      <c r="DN68" s="224">
        <v>78.699996948242188</v>
      </c>
      <c r="DO68" s="224">
        <v>78.699996948242188</v>
      </c>
      <c r="DP68" s="224">
        <v>78.699996948242188</v>
      </c>
      <c r="DQ68" s="224">
        <v>78.699996948242188</v>
      </c>
      <c r="DR68" s="224">
        <v>78.699996948242188</v>
      </c>
      <c r="DS68" s="224">
        <v>78.699996948242188</v>
      </c>
      <c r="DT68" s="224">
        <v>78.699996948242188</v>
      </c>
      <c r="DU68" s="224">
        <v>78.699996948242188</v>
      </c>
      <c r="DV68" s="224">
        <v>78.699996948242188</v>
      </c>
      <c r="DW68" s="224">
        <v>78.699996948242188</v>
      </c>
      <c r="DX68" s="224">
        <v>78.699996948242188</v>
      </c>
      <c r="DY68" s="224">
        <v>78.699996948242188</v>
      </c>
      <c r="DZ68" s="224">
        <v>78.699996948242188</v>
      </c>
      <c r="EA68" s="224">
        <v>78.699996948242188</v>
      </c>
      <c r="EB68" s="224">
        <v>78.699996948242188</v>
      </c>
      <c r="EC68" s="224">
        <v>78.699996948242188</v>
      </c>
      <c r="ED68" s="224">
        <v>78.699996948242188</v>
      </c>
      <c r="EE68" s="224">
        <v>78.699996948242188</v>
      </c>
      <c r="EF68" s="224">
        <v>78.699996948242188</v>
      </c>
      <c r="EG68" s="224">
        <v>78.699996948242188</v>
      </c>
      <c r="EH68" s="224">
        <v>78.699996948242188</v>
      </c>
      <c r="EI68" s="224">
        <v>78.699996948242188</v>
      </c>
      <c r="EJ68" s="224">
        <v>78.699996948242188</v>
      </c>
      <c r="EK68" s="224">
        <v>77.779998779296875</v>
      </c>
      <c r="EL68" s="224">
        <v>77.779998779296875</v>
      </c>
      <c r="EM68" s="224">
        <v>77.779998779296875</v>
      </c>
      <c r="EN68" s="224">
        <v>77.779998779296875</v>
      </c>
      <c r="EO68" s="224">
        <v>77.779998779296875</v>
      </c>
      <c r="EP68" s="224">
        <v>77.779998779296875</v>
      </c>
      <c r="EQ68" s="224">
        <v>77.779998779296875</v>
      </c>
      <c r="ER68" s="224">
        <v>77.779998779296875</v>
      </c>
      <c r="ES68" s="224">
        <v>77.779998779296875</v>
      </c>
      <c r="ET68" s="224">
        <v>77.779998779296875</v>
      </c>
      <c r="EU68" s="224">
        <v>77.779998779296875</v>
      </c>
      <c r="EV68" s="224">
        <v>77.779998779296875</v>
      </c>
      <c r="EW68" s="224">
        <v>77.779998779296875</v>
      </c>
      <c r="EX68" s="224">
        <v>77.779998779296875</v>
      </c>
      <c r="EY68" s="224">
        <v>77.779998779296875</v>
      </c>
      <c r="EZ68" s="224">
        <v>77.779998779296875</v>
      </c>
      <c r="FA68" s="224">
        <v>77.779998779296875</v>
      </c>
      <c r="FB68" s="224">
        <v>74.069999694824219</v>
      </c>
      <c r="FC68" s="224">
        <v>74.069999694824219</v>
      </c>
      <c r="FD68" s="224">
        <v>74.069999694824219</v>
      </c>
      <c r="FE68" s="224">
        <v>74.069999694824219</v>
      </c>
      <c r="FF68" s="224">
        <v>74.069999694824219</v>
      </c>
      <c r="FG68" s="224">
        <v>74.069999694824219</v>
      </c>
      <c r="FH68" s="224">
        <v>74.069999694824219</v>
      </c>
      <c r="FI68" s="224">
        <v>74.069999694824219</v>
      </c>
      <c r="FJ68" s="224">
        <v>74.069999694824219</v>
      </c>
      <c r="FK68" s="224">
        <v>74.069999694824219</v>
      </c>
      <c r="FL68" s="224">
        <v>74.069999694824219</v>
      </c>
      <c r="FM68" s="224">
        <v>74.069999694824219</v>
      </c>
      <c r="FN68" s="224">
        <v>74.069999694824219</v>
      </c>
      <c r="FO68" s="224">
        <v>74.069999694824219</v>
      </c>
      <c r="FP68" s="224">
        <v>74.069999694824219</v>
      </c>
      <c r="FQ68" s="224">
        <v>74.069999694824219</v>
      </c>
      <c r="FR68" s="224">
        <v>74.069999694824219</v>
      </c>
      <c r="FS68" s="224">
        <v>74.069999694824219</v>
      </c>
      <c r="FT68" s="224">
        <v>74.069999694824219</v>
      </c>
      <c r="FU68" s="224">
        <v>74.069999694824219</v>
      </c>
      <c r="FV68" s="224">
        <v>74.069999694824219</v>
      </c>
      <c r="FW68" s="224">
        <v>74.069999694824219</v>
      </c>
      <c r="FX68" s="224">
        <v>74.069999694824219</v>
      </c>
      <c r="FY68" s="224">
        <v>74.069999694824219</v>
      </c>
      <c r="FZ68" s="224">
        <v>74.069999694824219</v>
      </c>
      <c r="GA68" s="224">
        <v>67.129997253417969</v>
      </c>
      <c r="GB68" s="224">
        <v>67.129997253417969</v>
      </c>
      <c r="GC68" s="224">
        <v>67.129997253417969</v>
      </c>
      <c r="GD68" s="224">
        <v>67.129997253417969</v>
      </c>
      <c r="GE68" s="224">
        <v>67.129997253417969</v>
      </c>
      <c r="GF68" s="224">
        <v>67.129997253417969</v>
      </c>
      <c r="GG68" s="224">
        <v>67.129997253417969</v>
      </c>
      <c r="GH68" s="224">
        <v>67.129997253417969</v>
      </c>
      <c r="GI68" s="224">
        <v>67.129997253417969</v>
      </c>
      <c r="GJ68" s="224">
        <v>67.129997253417969</v>
      </c>
      <c r="GK68" s="224">
        <v>67.129997253417969</v>
      </c>
      <c r="GL68" s="224">
        <v>67.129997253417969</v>
      </c>
      <c r="GM68" s="224">
        <v>67.129997253417969</v>
      </c>
      <c r="GN68" s="224">
        <v>67.129997253417969</v>
      </c>
      <c r="GO68" s="224">
        <v>67.129997253417969</v>
      </c>
      <c r="GP68" s="224">
        <v>67.129997253417969</v>
      </c>
      <c r="GQ68" s="224">
        <v>67.129997253417969</v>
      </c>
      <c r="GR68" s="224">
        <v>67.129997253417969</v>
      </c>
      <c r="GS68" s="224">
        <v>67.129997253417969</v>
      </c>
      <c r="GT68" s="224">
        <v>67.129997253417969</v>
      </c>
      <c r="GU68" s="224">
        <v>67.129997253417969</v>
      </c>
      <c r="GV68" s="224">
        <v>67.129997253417969</v>
      </c>
      <c r="GW68" s="224">
        <v>67.129997253417969</v>
      </c>
      <c r="GX68" s="224">
        <v>22.219999313354492</v>
      </c>
      <c r="GY68" s="224">
        <v>22.219999313354492</v>
      </c>
      <c r="GZ68" s="224">
        <v>22.219999313354492</v>
      </c>
      <c r="HA68" s="224">
        <v>22.219999313354492</v>
      </c>
      <c r="HB68" s="224">
        <v>22.219999313354492</v>
      </c>
      <c r="HC68" s="224">
        <v>22.219999313354492</v>
      </c>
      <c r="HD68" s="224">
        <v>22.219999313354492</v>
      </c>
      <c r="HE68" s="224">
        <v>22.219999313354492</v>
      </c>
      <c r="HF68" s="9">
        <f t="shared" si="36"/>
        <v>22.219999313354492</v>
      </c>
      <c r="HG68" s="9">
        <f t="shared" si="37"/>
        <v>22.219999313354492</v>
      </c>
      <c r="HH68" s="9">
        <f t="shared" si="38"/>
        <v>22.219999313354492</v>
      </c>
      <c r="HI68" s="9">
        <f t="shared" si="39"/>
        <v>22.219999313354492</v>
      </c>
      <c r="HJ68" s="9">
        <f t="shared" si="40"/>
        <v>22.219999313354492</v>
      </c>
      <c r="HK68" s="9">
        <f t="shared" si="41"/>
        <v>22.219999313354492</v>
      </c>
      <c r="HL68" s="9">
        <f t="shared" si="42"/>
        <v>22.219999313354492</v>
      </c>
      <c r="HM68" s="9">
        <f t="shared" si="43"/>
        <v>22.219999313354492</v>
      </c>
      <c r="HN68" s="9">
        <f t="shared" si="44"/>
        <v>22.219999313354492</v>
      </c>
      <c r="HO68" s="9">
        <f t="shared" si="45"/>
        <v>22.219999313354492</v>
      </c>
      <c r="HP68" s="9">
        <f t="shared" si="46"/>
        <v>22.219999313354492</v>
      </c>
      <c r="HQ68" s="180"/>
      <c r="HR68" s="226">
        <v>22.219999313354492</v>
      </c>
      <c r="HS68" s="226">
        <v>22.219999313354492</v>
      </c>
      <c r="HT68" s="226">
        <v>22.219999313354492</v>
      </c>
      <c r="HU68" s="226">
        <v>22.219999313354492</v>
      </c>
      <c r="HV68" s="226">
        <v>22.219999313354492</v>
      </c>
      <c r="HW68" s="226">
        <v>22.219999313354492</v>
      </c>
      <c r="HX68" s="226"/>
      <c r="HY68" s="226"/>
      <c r="HZ68" s="226"/>
      <c r="IA68" s="226"/>
      <c r="IB68" s="226"/>
      <c r="IC68" s="226"/>
      <c r="ID68" s="9"/>
      <c r="IE68" s="9"/>
      <c r="IF68" s="9"/>
      <c r="IG68" s="9"/>
      <c r="IH68" s="9"/>
      <c r="II68" s="9">
        <f t="shared" si="64"/>
        <v>39.424209306114598</v>
      </c>
      <c r="IJ68" s="9">
        <f t="shared" si="65"/>
        <v>73.9783327738444</v>
      </c>
      <c r="IK68" s="9">
        <f t="shared" si="66"/>
        <v>52.642901143720074</v>
      </c>
      <c r="IL68" s="9">
        <f t="shared" si="67"/>
        <v>22.219999313354492</v>
      </c>
      <c r="IM68" s="9">
        <f t="shared" si="68"/>
        <v>17.775999450683596</v>
      </c>
      <c r="IN68" s="9">
        <f t="shared" si="69"/>
        <v>12.443199615478516</v>
      </c>
      <c r="IO68" s="9">
        <f t="shared" si="70"/>
        <v>8.7102397308349602</v>
      </c>
      <c r="IP68" s="9">
        <f t="shared" si="71"/>
        <v>6.0971678115844714</v>
      </c>
      <c r="IQ68" s="9"/>
      <c r="IR68" s="9">
        <f t="shared" si="35"/>
        <v>32.582407197506129</v>
      </c>
      <c r="IS68" s="9">
        <f t="shared" si="72"/>
        <v>-29.533823291713894</v>
      </c>
      <c r="IT68" s="9"/>
      <c r="IU68" s="9"/>
      <c r="IV68" s="9"/>
      <c r="IW68" s="9"/>
      <c r="IX68" s="9"/>
      <c r="IY68" s="9"/>
      <c r="IZ68" s="9"/>
      <c r="JA68" s="9"/>
      <c r="JB68" s="9"/>
      <c r="JC68" s="9"/>
      <c r="JD68" s="9"/>
      <c r="JE68" s="9"/>
      <c r="JF68" s="9"/>
      <c r="JG68" s="9"/>
      <c r="JH68" s="9"/>
      <c r="JI68" s="9"/>
      <c r="JJ68" s="9"/>
      <c r="JK68" s="9"/>
      <c r="JL68" s="9"/>
      <c r="JM68" s="9"/>
      <c r="JN68" s="9"/>
      <c r="JO68" s="9"/>
      <c r="JP68" s="9"/>
      <c r="JQ68" s="9"/>
      <c r="JR68" s="9"/>
      <c r="JS68" s="9"/>
      <c r="JT68" s="9"/>
      <c r="JU68" s="9"/>
      <c r="JV68" s="9"/>
      <c r="JW68" s="9">
        <f t="shared" si="58"/>
        <v>22.219999313354492</v>
      </c>
      <c r="JX68" s="9">
        <f t="shared" si="59"/>
        <v>73.699996948242188</v>
      </c>
      <c r="JY68" s="19">
        <f t="shared" si="60"/>
        <v>189</v>
      </c>
      <c r="JZ68" s="19">
        <f t="shared" si="61"/>
        <v>94</v>
      </c>
      <c r="KA68" s="19">
        <f t="shared" si="73"/>
        <v>1</v>
      </c>
      <c r="KB68" s="19">
        <f t="shared" ref="KB68:KB131" si="77">IF(KA68=1,JZ68,"")</f>
        <v>94</v>
      </c>
      <c r="KD68" s="9">
        <f t="shared" si="62"/>
        <v>78.699996948242188</v>
      </c>
      <c r="KE68" s="9">
        <f t="shared" si="63"/>
        <v>64.1394043912982</v>
      </c>
      <c r="KG68" s="9">
        <f t="shared" si="74"/>
        <v>-14.560592556943988</v>
      </c>
      <c r="KH68" s="19">
        <f t="shared" si="75"/>
        <v>0.81498611027240697</v>
      </c>
      <c r="KI68" s="19">
        <f t="shared" si="76"/>
        <v>0.81498611027240697</v>
      </c>
    </row>
    <row r="69" spans="1:295">
      <c r="A69" s="222" t="s">
        <v>228</v>
      </c>
      <c r="B69" s="222" t="s">
        <v>229</v>
      </c>
      <c r="C69" s="224">
        <v>0</v>
      </c>
      <c r="D69" s="224">
        <v>0</v>
      </c>
      <c r="E69" s="224">
        <v>0</v>
      </c>
      <c r="F69" s="224">
        <v>0</v>
      </c>
      <c r="G69" s="224">
        <v>0</v>
      </c>
      <c r="H69" s="224">
        <v>0</v>
      </c>
      <c r="I69" s="224">
        <v>0</v>
      </c>
      <c r="J69" s="224">
        <v>0</v>
      </c>
      <c r="K69" s="224">
        <v>0</v>
      </c>
      <c r="L69" s="224">
        <v>0</v>
      </c>
      <c r="M69" s="224">
        <v>0</v>
      </c>
      <c r="N69" s="224">
        <v>0</v>
      </c>
      <c r="O69" s="224">
        <v>0</v>
      </c>
      <c r="P69" s="224">
        <v>0</v>
      </c>
      <c r="Q69" s="224">
        <v>0</v>
      </c>
      <c r="R69" s="224">
        <v>0</v>
      </c>
      <c r="S69" s="224">
        <v>0</v>
      </c>
      <c r="T69" s="224">
        <v>0</v>
      </c>
      <c r="U69" s="224">
        <v>0</v>
      </c>
      <c r="V69" s="224">
        <v>0</v>
      </c>
      <c r="W69" s="224">
        <v>0</v>
      </c>
      <c r="X69" s="224">
        <v>0</v>
      </c>
      <c r="Y69" s="224">
        <v>0</v>
      </c>
      <c r="Z69" s="224">
        <v>0</v>
      </c>
      <c r="AA69" s="224">
        <v>0</v>
      </c>
      <c r="AB69" s="224">
        <v>0</v>
      </c>
      <c r="AC69" s="224">
        <v>0</v>
      </c>
      <c r="AD69" s="224">
        <v>0</v>
      </c>
      <c r="AE69" s="224">
        <v>0</v>
      </c>
      <c r="AF69" s="224">
        <v>0</v>
      </c>
      <c r="AG69" s="224">
        <v>0</v>
      </c>
      <c r="AH69" s="224">
        <v>0</v>
      </c>
      <c r="AI69" s="224">
        <v>0</v>
      </c>
      <c r="AJ69" s="224">
        <v>0</v>
      </c>
      <c r="AK69" s="224">
        <v>0</v>
      </c>
      <c r="AL69" s="224">
        <v>0</v>
      </c>
      <c r="AM69" s="224">
        <v>0</v>
      </c>
      <c r="AN69" s="224">
        <v>0</v>
      </c>
      <c r="AO69" s="224">
        <v>0</v>
      </c>
      <c r="AP69" s="224">
        <v>0</v>
      </c>
      <c r="AQ69" s="224">
        <v>0</v>
      </c>
      <c r="AR69" s="224">
        <v>0</v>
      </c>
      <c r="AS69" s="224">
        <v>0</v>
      </c>
      <c r="AT69" s="224">
        <v>0</v>
      </c>
      <c r="AU69" s="224">
        <v>0</v>
      </c>
      <c r="AV69" s="224">
        <v>0</v>
      </c>
      <c r="AW69" s="224">
        <v>0</v>
      </c>
      <c r="AX69" s="224">
        <v>0</v>
      </c>
      <c r="AY69" s="224">
        <v>0</v>
      </c>
      <c r="AZ69" s="224">
        <v>0</v>
      </c>
      <c r="BA69" s="224">
        <v>0</v>
      </c>
      <c r="BB69" s="224">
        <v>0</v>
      </c>
      <c r="BC69" s="224">
        <v>0</v>
      </c>
      <c r="BD69" s="224">
        <v>0</v>
      </c>
      <c r="BE69" s="224">
        <v>0</v>
      </c>
      <c r="BF69" s="224">
        <v>11.109999656677246</v>
      </c>
      <c r="BG69" s="224">
        <v>11.109999656677246</v>
      </c>
      <c r="BH69" s="224">
        <v>11.109999656677246</v>
      </c>
      <c r="BI69" s="224">
        <v>11.109999656677246</v>
      </c>
      <c r="BJ69" s="224">
        <v>19.440000534057617</v>
      </c>
      <c r="BK69" s="224">
        <v>19.440000534057617</v>
      </c>
      <c r="BL69" s="224">
        <v>19.440000534057617</v>
      </c>
      <c r="BM69" s="224">
        <v>19.440000534057617</v>
      </c>
      <c r="BN69" s="224">
        <v>19.440000534057617</v>
      </c>
      <c r="BO69" s="224">
        <v>28.700000762939453</v>
      </c>
      <c r="BP69" s="224">
        <v>28.700000762939453</v>
      </c>
      <c r="BQ69" s="224">
        <v>28.700000762939453</v>
      </c>
      <c r="BR69" s="224">
        <v>28.700000762939453</v>
      </c>
      <c r="BS69" s="224">
        <v>31.479999542236328</v>
      </c>
      <c r="BT69" s="224">
        <v>33.330001831054688</v>
      </c>
      <c r="BU69" s="224">
        <v>33.330001831054688</v>
      </c>
      <c r="BV69" s="224">
        <v>40.740001678466797</v>
      </c>
      <c r="BW69" s="224">
        <v>40.740001678466797</v>
      </c>
      <c r="BX69" s="224">
        <v>54.630001068115234</v>
      </c>
      <c r="BY69" s="224">
        <v>54.630001068115234</v>
      </c>
      <c r="BZ69" s="224">
        <v>54.630001068115234</v>
      </c>
      <c r="CA69" s="224">
        <v>54.630001068115234</v>
      </c>
      <c r="CB69" s="224">
        <v>65.739997863769531</v>
      </c>
      <c r="CC69" s="224">
        <v>65.739997863769531</v>
      </c>
      <c r="CD69" s="224">
        <v>65.739997863769531</v>
      </c>
      <c r="CE69" s="224">
        <v>74.069999694824219</v>
      </c>
      <c r="CF69" s="224">
        <v>74.069999694824219</v>
      </c>
      <c r="CG69" s="224">
        <v>84.260002136230469</v>
      </c>
      <c r="CH69" s="224">
        <v>84.260002136230469</v>
      </c>
      <c r="CI69" s="224">
        <v>84.260002136230469</v>
      </c>
      <c r="CJ69" s="224">
        <v>84.260002136230469</v>
      </c>
      <c r="CK69" s="224">
        <v>84.260002136230469</v>
      </c>
      <c r="CL69" s="224">
        <v>84.260002136230469</v>
      </c>
      <c r="CM69" s="224">
        <v>84.260002136230469</v>
      </c>
      <c r="CN69" s="224">
        <v>84.260002136230469</v>
      </c>
      <c r="CO69" s="224">
        <v>84.260002136230469</v>
      </c>
      <c r="CP69" s="224">
        <v>84.260002136230469</v>
      </c>
      <c r="CQ69" s="224">
        <v>84.260002136230469</v>
      </c>
      <c r="CR69" s="224">
        <v>84.260002136230469</v>
      </c>
      <c r="CS69" s="224">
        <v>84.260002136230469</v>
      </c>
      <c r="CT69" s="224">
        <v>84.260002136230469</v>
      </c>
      <c r="CU69" s="224">
        <v>84.260002136230469</v>
      </c>
      <c r="CV69" s="224">
        <v>84.260002136230469</v>
      </c>
      <c r="CW69" s="224">
        <v>84.260002136230469</v>
      </c>
      <c r="CX69" s="224">
        <v>84.260002136230469</v>
      </c>
      <c r="CY69" s="224">
        <v>84.260002136230469</v>
      </c>
      <c r="CZ69" s="224">
        <v>84.260002136230469</v>
      </c>
      <c r="DA69" s="224">
        <v>84.260002136230469</v>
      </c>
      <c r="DB69" s="224">
        <v>84.260002136230469</v>
      </c>
      <c r="DC69" s="224">
        <v>84.260002136230469</v>
      </c>
      <c r="DD69" s="224">
        <v>84.260002136230469</v>
      </c>
      <c r="DE69" s="224">
        <v>84.260002136230469</v>
      </c>
      <c r="DF69" s="224">
        <v>84.260002136230469</v>
      </c>
      <c r="DG69" s="224">
        <v>84.260002136230469</v>
      </c>
      <c r="DH69" s="224">
        <v>84.260002136230469</v>
      </c>
      <c r="DI69" s="224">
        <v>84.260002136230469</v>
      </c>
      <c r="DJ69" s="224">
        <v>84.260002136230469</v>
      </c>
      <c r="DK69" s="224">
        <v>84.260002136230469</v>
      </c>
      <c r="DL69" s="224">
        <v>84.260002136230469</v>
      </c>
      <c r="DM69" s="224">
        <v>84.260002136230469</v>
      </c>
      <c r="DN69" s="224">
        <v>84.260002136230469</v>
      </c>
      <c r="DO69" s="224">
        <v>84.260002136230469</v>
      </c>
      <c r="DP69" s="224">
        <v>84.260002136230469</v>
      </c>
      <c r="DQ69" s="224">
        <v>84.260002136230469</v>
      </c>
      <c r="DR69" s="224">
        <v>84.260002136230469</v>
      </c>
      <c r="DS69" s="224">
        <v>84.260002136230469</v>
      </c>
      <c r="DT69" s="224">
        <v>84.260002136230469</v>
      </c>
      <c r="DU69" s="224">
        <v>84.260002136230469</v>
      </c>
      <c r="DV69" s="224">
        <v>84.260002136230469</v>
      </c>
      <c r="DW69" s="224">
        <v>81.480003356933594</v>
      </c>
      <c r="DX69" s="224">
        <v>72.220001220703125</v>
      </c>
      <c r="DY69" s="224">
        <v>72.220001220703125</v>
      </c>
      <c r="DZ69" s="224">
        <v>72.220001220703125</v>
      </c>
      <c r="EA69" s="224">
        <v>72.220001220703125</v>
      </c>
      <c r="EB69" s="224">
        <v>72.220001220703125</v>
      </c>
      <c r="EC69" s="224">
        <v>72.220001220703125</v>
      </c>
      <c r="ED69" s="224">
        <v>68.519996643066406</v>
      </c>
      <c r="EE69" s="224">
        <v>68.519996643066406</v>
      </c>
      <c r="EF69" s="224">
        <v>68.519996643066406</v>
      </c>
      <c r="EG69" s="224">
        <v>68.519996643066406</v>
      </c>
      <c r="EH69" s="224">
        <v>68.519996643066406</v>
      </c>
      <c r="EI69" s="224">
        <v>68.519996643066406</v>
      </c>
      <c r="EJ69" s="224">
        <v>68.519996643066406</v>
      </c>
      <c r="EK69" s="224">
        <v>68.519996643066406</v>
      </c>
      <c r="EL69" s="224">
        <v>68.519996643066406</v>
      </c>
      <c r="EM69" s="224">
        <v>68.519996643066406</v>
      </c>
      <c r="EN69" s="224">
        <v>68.519996643066406</v>
      </c>
      <c r="EO69" s="224">
        <v>68.519996643066406</v>
      </c>
      <c r="EP69" s="224">
        <v>68.519996643066406</v>
      </c>
      <c r="EQ69" s="224">
        <v>68.519996643066406</v>
      </c>
      <c r="ER69" s="224">
        <v>68.519996643066406</v>
      </c>
      <c r="ES69" s="224">
        <v>68.519996643066406</v>
      </c>
      <c r="ET69" s="224">
        <v>68.519996643066406</v>
      </c>
      <c r="EU69" s="224">
        <v>68.519996643066406</v>
      </c>
      <c r="EV69" s="224">
        <v>68.519996643066406</v>
      </c>
      <c r="EW69" s="224">
        <v>62.040000915527344</v>
      </c>
      <c r="EX69" s="224">
        <v>62.040000915527344</v>
      </c>
      <c r="EY69" s="224">
        <v>54.630001068115234</v>
      </c>
      <c r="EZ69" s="224">
        <v>54.630001068115234</v>
      </c>
      <c r="FA69" s="224">
        <v>54.630001068115234</v>
      </c>
      <c r="FB69" s="224">
        <v>54.630001068115234</v>
      </c>
      <c r="FC69" s="224">
        <v>54.630001068115234</v>
      </c>
      <c r="FD69" s="224">
        <v>54.630001068115234</v>
      </c>
      <c r="FE69" s="224">
        <v>54.630001068115234</v>
      </c>
      <c r="FF69" s="224">
        <v>54.630001068115234</v>
      </c>
      <c r="FG69" s="224">
        <v>54.630001068115234</v>
      </c>
      <c r="FH69" s="224">
        <v>54.630001068115234</v>
      </c>
      <c r="FI69" s="224">
        <v>54.630001068115234</v>
      </c>
      <c r="FJ69" s="224">
        <v>54.630001068115234</v>
      </c>
      <c r="FK69" s="224">
        <v>54.630001068115234</v>
      </c>
      <c r="FL69" s="224">
        <v>54.630001068115234</v>
      </c>
      <c r="FM69" s="224">
        <v>40.740001678466797</v>
      </c>
      <c r="FN69" s="224">
        <v>40.740001678466797</v>
      </c>
      <c r="FO69" s="224">
        <v>40.740001678466797</v>
      </c>
      <c r="FP69" s="224">
        <v>40.740001678466797</v>
      </c>
      <c r="FQ69" s="224">
        <v>40.740001678466797</v>
      </c>
      <c r="FR69" s="224">
        <v>40.740001678466797</v>
      </c>
      <c r="FS69" s="224">
        <v>40.740001678466797</v>
      </c>
      <c r="FT69" s="224">
        <v>46.299999237060547</v>
      </c>
      <c r="FU69" s="224">
        <v>46.299999237060547</v>
      </c>
      <c r="FV69" s="224">
        <v>46.299999237060547</v>
      </c>
      <c r="FW69" s="224">
        <v>46.299999237060547</v>
      </c>
      <c r="FX69" s="224">
        <v>46.299999237060547</v>
      </c>
      <c r="FY69" s="224">
        <v>40.740001678466797</v>
      </c>
      <c r="FZ69" s="224">
        <v>40.740001678466797</v>
      </c>
      <c r="GA69" s="224">
        <v>40.740001678466797</v>
      </c>
      <c r="GB69" s="224">
        <v>40.740001678466797</v>
      </c>
      <c r="GC69" s="224">
        <v>40.740001678466797</v>
      </c>
      <c r="GD69" s="224">
        <v>46.299999237060547</v>
      </c>
      <c r="GE69" s="224">
        <v>46.299999237060547</v>
      </c>
      <c r="GF69" s="224">
        <v>46.299999237060547</v>
      </c>
      <c r="GG69" s="224">
        <v>46.299999237060547</v>
      </c>
      <c r="GH69" s="224">
        <v>46.299999237060547</v>
      </c>
      <c r="GI69" s="224">
        <v>46.299999237060547</v>
      </c>
      <c r="GJ69" s="224">
        <v>46.299999237060547</v>
      </c>
      <c r="GK69" s="224">
        <v>46.299999237060547</v>
      </c>
      <c r="GL69" s="224">
        <v>46.299999237060547</v>
      </c>
      <c r="GM69" s="224">
        <v>46.299999237060547</v>
      </c>
      <c r="GN69" s="224">
        <v>46.299999237060547</v>
      </c>
      <c r="GO69" s="224">
        <v>57.409999847412109</v>
      </c>
      <c r="GP69" s="224">
        <v>57.409999847412109</v>
      </c>
      <c r="GQ69" s="224">
        <v>57.409999847412109</v>
      </c>
      <c r="GR69" s="224">
        <v>57.409999847412109</v>
      </c>
      <c r="GS69" s="224">
        <v>57.409999847412109</v>
      </c>
      <c r="GT69" s="224">
        <v>57.409999847412109</v>
      </c>
      <c r="GU69" s="224">
        <v>57.409999847412109</v>
      </c>
      <c r="GV69" s="224">
        <v>57.409999847412109</v>
      </c>
      <c r="GW69" s="224">
        <v>57.409999847412109</v>
      </c>
      <c r="GX69" s="224">
        <v>57.409999847412109</v>
      </c>
      <c r="GY69" s="224">
        <v>57.409999847412109</v>
      </c>
      <c r="GZ69" s="224">
        <v>57.409999847412109</v>
      </c>
      <c r="HA69" s="224">
        <v>57.409999847412109</v>
      </c>
      <c r="HB69" s="224">
        <v>57.409999847412109</v>
      </c>
      <c r="HC69" s="224">
        <v>57.409999847412109</v>
      </c>
      <c r="HD69" s="224">
        <v>57.409999847412109</v>
      </c>
      <c r="HE69" s="224">
        <v>57.409999847412109</v>
      </c>
      <c r="HF69" s="9">
        <f t="shared" si="36"/>
        <v>57.409999847412109</v>
      </c>
      <c r="HG69" s="9">
        <f t="shared" si="37"/>
        <v>57.409999847412109</v>
      </c>
      <c r="HH69" s="9">
        <f t="shared" si="38"/>
        <v>46.299999237060547</v>
      </c>
      <c r="HI69" s="9">
        <f t="shared" si="39"/>
        <v>46.299999237060547</v>
      </c>
      <c r="HJ69" s="9">
        <f t="shared" si="40"/>
        <v>46.299999237060547</v>
      </c>
      <c r="HK69" s="9">
        <f t="shared" si="41"/>
        <v>46.299999237060547</v>
      </c>
      <c r="HL69" s="9">
        <f t="shared" si="42"/>
        <v>46.299999237060547</v>
      </c>
      <c r="HM69" s="9">
        <f t="shared" si="43"/>
        <v>46.299999237060547</v>
      </c>
      <c r="HN69" s="9">
        <f t="shared" si="44"/>
        <v>46.299999237060547</v>
      </c>
      <c r="HO69" s="9">
        <f t="shared" si="45"/>
        <v>46.299999237060547</v>
      </c>
      <c r="HP69" s="9">
        <f t="shared" si="46"/>
        <v>46.299999237060547</v>
      </c>
      <c r="HQ69" s="180"/>
      <c r="HR69" s="226">
        <v>57.409999847412109</v>
      </c>
      <c r="HS69" s="226">
        <v>57.409999847412109</v>
      </c>
      <c r="HT69" s="226">
        <v>57.409999847412109</v>
      </c>
      <c r="HU69" s="226">
        <v>46.299999237060547</v>
      </c>
      <c r="HV69" s="226">
        <v>46.299999237060547</v>
      </c>
      <c r="HW69" s="226">
        <v>46.299999237060547</v>
      </c>
      <c r="HX69" s="226">
        <v>46.299999237060547</v>
      </c>
      <c r="HY69" s="226">
        <v>46.299999237060547</v>
      </c>
      <c r="HZ69" s="226">
        <v>46.299999237060547</v>
      </c>
      <c r="IA69" s="226">
        <v>46.299999237060547</v>
      </c>
      <c r="IB69" s="226">
        <v>46.299999237060547</v>
      </c>
      <c r="IC69" s="226"/>
      <c r="ID69" s="9"/>
      <c r="IE69" s="9"/>
      <c r="IF69" s="9"/>
      <c r="IG69" s="9"/>
      <c r="IH69" s="9"/>
      <c r="II69" s="9">
        <f t="shared" si="64"/>
        <v>42.629079254050005</v>
      </c>
      <c r="IJ69" s="9">
        <f t="shared" si="65"/>
        <v>48.148667653401695</v>
      </c>
      <c r="IK69" s="9">
        <f t="shared" si="66"/>
        <v>52.929999689902026</v>
      </c>
      <c r="IL69" s="9">
        <f t="shared" si="67"/>
        <v>46.299999237060547</v>
      </c>
      <c r="IM69" s="9">
        <f t="shared" si="68"/>
        <v>37.039999389648436</v>
      </c>
      <c r="IN69" s="9">
        <f t="shared" si="69"/>
        <v>25.927999572753905</v>
      </c>
      <c r="IO69" s="9">
        <f t="shared" si="70"/>
        <v>18.14959970092773</v>
      </c>
      <c r="IP69" s="9">
        <f t="shared" si="71"/>
        <v>12.70471979064941</v>
      </c>
      <c r="IQ69" s="9"/>
      <c r="IR69" s="9">
        <f t="shared" ref="IR69:IR132" si="78">5/12*II69+7/12*AVERAGE(IJ69:IP69)</f>
        <v>37.862198442049483</v>
      </c>
      <c r="IS69" s="9">
        <f t="shared" si="72"/>
        <v>-31.509838546724779</v>
      </c>
      <c r="IT69" s="9"/>
      <c r="IU69" s="9"/>
      <c r="IV69" s="9"/>
      <c r="IW69" s="9"/>
      <c r="IX69" s="9"/>
      <c r="IY69" s="9"/>
      <c r="IZ69" s="9"/>
      <c r="JA69" s="9"/>
      <c r="JB69" s="9"/>
      <c r="JC69" s="9"/>
      <c r="JD69" s="9"/>
      <c r="JE69" s="9"/>
      <c r="JF69" s="9"/>
      <c r="JG69" s="9"/>
      <c r="JH69" s="9"/>
      <c r="JI69" s="9"/>
      <c r="JJ69" s="9"/>
      <c r="JK69" s="9"/>
      <c r="JL69" s="9"/>
      <c r="JM69" s="9"/>
      <c r="JN69" s="9"/>
      <c r="JO69" s="9"/>
      <c r="JP69" s="9"/>
      <c r="JQ69" s="9"/>
      <c r="JR69" s="9"/>
      <c r="JS69" s="9"/>
      <c r="JT69" s="9"/>
      <c r="JU69" s="9"/>
      <c r="JV69" s="9"/>
      <c r="JW69" s="9">
        <f t="shared" si="58"/>
        <v>54.632499694824219</v>
      </c>
      <c r="JX69" s="9">
        <f t="shared" si="59"/>
        <v>79.260002136230469</v>
      </c>
      <c r="JY69" s="19">
        <f t="shared" si="60"/>
        <v>171</v>
      </c>
      <c r="JZ69" s="19">
        <f t="shared" si="61"/>
        <v>43</v>
      </c>
      <c r="KA69" s="19">
        <f t="shared" si="73"/>
        <v>1</v>
      </c>
      <c r="KB69" s="19">
        <f t="shared" si="77"/>
        <v>43</v>
      </c>
      <c r="KD69" s="9">
        <f t="shared" si="62"/>
        <v>84.260002136230469</v>
      </c>
      <c r="KE69" s="9">
        <f t="shared" si="63"/>
        <v>56.391385824373451</v>
      </c>
      <c r="KG69" s="9">
        <f t="shared" si="74"/>
        <v>-27.868616311857018</v>
      </c>
      <c r="KH69" s="19">
        <f t="shared" si="75"/>
        <v>0.66925450266664599</v>
      </c>
      <c r="KI69" s="19">
        <f t="shared" si="76"/>
        <v>0.66925450266664599</v>
      </c>
    </row>
    <row r="70" spans="1:295">
      <c r="A70" s="222" t="s">
        <v>230</v>
      </c>
      <c r="B70" s="222" t="s">
        <v>231</v>
      </c>
      <c r="C70" s="224">
        <v>0</v>
      </c>
      <c r="D70" s="224">
        <v>0</v>
      </c>
      <c r="E70" s="224">
        <v>0</v>
      </c>
      <c r="F70" s="224">
        <v>0</v>
      </c>
      <c r="G70" s="224">
        <v>0</v>
      </c>
      <c r="H70" s="224">
        <v>0</v>
      </c>
      <c r="I70" s="224">
        <v>0</v>
      </c>
      <c r="J70" s="224">
        <v>0</v>
      </c>
      <c r="K70" s="224">
        <v>0</v>
      </c>
      <c r="L70" s="224">
        <v>0</v>
      </c>
      <c r="M70" s="224">
        <v>0</v>
      </c>
      <c r="N70" s="224">
        <v>0</v>
      </c>
      <c r="O70" s="224">
        <v>0</v>
      </c>
      <c r="P70" s="224">
        <v>0</v>
      </c>
      <c r="Q70" s="224">
        <v>0</v>
      </c>
      <c r="R70" s="224">
        <v>0</v>
      </c>
      <c r="S70" s="224">
        <v>0</v>
      </c>
      <c r="T70" s="224">
        <v>0</v>
      </c>
      <c r="U70" s="224">
        <v>0</v>
      </c>
      <c r="V70" s="224">
        <v>0</v>
      </c>
      <c r="W70" s="224">
        <v>0</v>
      </c>
      <c r="X70" s="224">
        <v>0</v>
      </c>
      <c r="Y70" s="224">
        <v>0</v>
      </c>
      <c r="Z70" s="224">
        <v>0</v>
      </c>
      <c r="AA70" s="224">
        <v>0</v>
      </c>
      <c r="AB70" s="224">
        <v>0</v>
      </c>
      <c r="AC70" s="224">
        <v>0</v>
      </c>
      <c r="AD70" s="224">
        <v>0</v>
      </c>
      <c r="AE70" s="224">
        <v>0</v>
      </c>
      <c r="AF70" s="224">
        <v>0</v>
      </c>
      <c r="AG70" s="224">
        <v>0</v>
      </c>
      <c r="AH70" s="224">
        <v>0</v>
      </c>
      <c r="AI70" s="224">
        <v>0</v>
      </c>
      <c r="AJ70" s="224">
        <v>0</v>
      </c>
      <c r="AK70" s="224">
        <v>0</v>
      </c>
      <c r="AL70" s="224">
        <v>0</v>
      </c>
      <c r="AM70" s="224">
        <v>0</v>
      </c>
      <c r="AN70" s="224">
        <v>0</v>
      </c>
      <c r="AO70" s="224">
        <v>0</v>
      </c>
      <c r="AP70" s="224">
        <v>0</v>
      </c>
      <c r="AQ70" s="224">
        <v>0</v>
      </c>
      <c r="AR70" s="224">
        <v>0</v>
      </c>
      <c r="AS70" s="224">
        <v>0</v>
      </c>
      <c r="AT70" s="224">
        <v>0</v>
      </c>
      <c r="AU70" s="224">
        <v>0</v>
      </c>
      <c r="AV70" s="224">
        <v>0</v>
      </c>
      <c r="AW70" s="224">
        <v>0</v>
      </c>
      <c r="AX70" s="224">
        <v>0</v>
      </c>
      <c r="AY70" s="224">
        <v>0</v>
      </c>
      <c r="AZ70" s="224">
        <v>0</v>
      </c>
      <c r="BA70" s="224">
        <v>0</v>
      </c>
      <c r="BB70" s="224">
        <v>0</v>
      </c>
      <c r="BC70" s="224">
        <v>0</v>
      </c>
      <c r="BD70" s="224">
        <v>0</v>
      </c>
      <c r="BE70" s="224">
        <v>0</v>
      </c>
      <c r="BF70" s="224">
        <v>0</v>
      </c>
      <c r="BG70" s="224">
        <v>0</v>
      </c>
      <c r="BH70" s="224">
        <v>0</v>
      </c>
      <c r="BI70" s="224">
        <v>0</v>
      </c>
      <c r="BJ70" s="224">
        <v>0</v>
      </c>
      <c r="BK70" s="224">
        <v>0</v>
      </c>
      <c r="BL70" s="224">
        <v>5.559999942779541</v>
      </c>
      <c r="BM70" s="224">
        <v>5.559999942779541</v>
      </c>
      <c r="BN70" s="224">
        <v>5.559999942779541</v>
      </c>
      <c r="BO70" s="224">
        <v>5.559999942779541</v>
      </c>
      <c r="BP70" s="224">
        <v>5.559999942779541</v>
      </c>
      <c r="BQ70" s="224">
        <v>5.559999942779541</v>
      </c>
      <c r="BR70" s="224">
        <v>5.559999942779541</v>
      </c>
      <c r="BS70" s="224">
        <v>5.559999942779541</v>
      </c>
      <c r="BT70" s="224">
        <v>5.559999942779541</v>
      </c>
      <c r="BU70" s="224">
        <v>5.559999942779541</v>
      </c>
      <c r="BV70" s="224">
        <v>5.559999942779541</v>
      </c>
      <c r="BW70" s="224">
        <v>33.330001831054688</v>
      </c>
      <c r="BX70" s="224">
        <v>33.330001831054688</v>
      </c>
      <c r="BY70" s="224">
        <v>33.330001831054688</v>
      </c>
      <c r="BZ70" s="224">
        <v>33.330001831054688</v>
      </c>
      <c r="CA70" s="224">
        <v>33.330001831054688</v>
      </c>
      <c r="CB70" s="224">
        <v>61.110000610351563</v>
      </c>
      <c r="CC70" s="224">
        <v>72.220001220703125</v>
      </c>
      <c r="CD70" s="224">
        <v>72.220001220703125</v>
      </c>
      <c r="CE70" s="224">
        <v>72.220001220703125</v>
      </c>
      <c r="CF70" s="224">
        <v>72.220001220703125</v>
      </c>
      <c r="CG70" s="224">
        <v>72.220001220703125</v>
      </c>
      <c r="CH70" s="224">
        <v>72.220001220703125</v>
      </c>
      <c r="CI70" s="224">
        <v>72.220001220703125</v>
      </c>
      <c r="CJ70" s="224">
        <v>77.779998779296875</v>
      </c>
      <c r="CK70" s="224">
        <v>77.779998779296875</v>
      </c>
      <c r="CL70" s="224">
        <v>77.779998779296875</v>
      </c>
      <c r="CM70" s="224">
        <v>77.779998779296875</v>
      </c>
      <c r="CN70" s="224">
        <v>77.779998779296875</v>
      </c>
      <c r="CO70" s="224">
        <v>77.779998779296875</v>
      </c>
      <c r="CP70" s="224">
        <v>77.779998779296875</v>
      </c>
      <c r="CQ70" s="224">
        <v>77.779998779296875</v>
      </c>
      <c r="CR70" s="224">
        <v>77.779998779296875</v>
      </c>
      <c r="CS70" s="224">
        <v>77.779998779296875</v>
      </c>
      <c r="CT70" s="224">
        <v>77.779998779296875</v>
      </c>
      <c r="CU70" s="224">
        <v>77.779998779296875</v>
      </c>
      <c r="CV70" s="224">
        <v>77.779998779296875</v>
      </c>
      <c r="CW70" s="224">
        <v>77.779998779296875</v>
      </c>
      <c r="CX70" s="224">
        <v>77.779998779296875</v>
      </c>
      <c r="CY70" s="224">
        <v>77.779998779296875</v>
      </c>
      <c r="CZ70" s="224">
        <v>77.779998779296875</v>
      </c>
      <c r="DA70" s="224">
        <v>77.779998779296875</v>
      </c>
      <c r="DB70" s="224">
        <v>77.779998779296875</v>
      </c>
      <c r="DC70" s="224">
        <v>75.930000305175781</v>
      </c>
      <c r="DD70" s="224">
        <v>75.930000305175781</v>
      </c>
      <c r="DE70" s="224">
        <v>75.930000305175781</v>
      </c>
      <c r="DF70" s="224">
        <v>75.930000305175781</v>
      </c>
      <c r="DG70" s="224">
        <v>75.930000305175781</v>
      </c>
      <c r="DH70" s="224">
        <v>75.930000305175781</v>
      </c>
      <c r="DI70" s="224">
        <v>74.069999694824219</v>
      </c>
      <c r="DJ70" s="224">
        <v>74.069999694824219</v>
      </c>
      <c r="DK70" s="224">
        <v>71.300003051757813</v>
      </c>
      <c r="DL70" s="224">
        <v>71.300003051757813</v>
      </c>
      <c r="DM70" s="224">
        <v>71.300003051757813</v>
      </c>
      <c r="DN70" s="224">
        <v>68.519996643066406</v>
      </c>
      <c r="DO70" s="224">
        <v>68.519996643066406</v>
      </c>
      <c r="DP70" s="224">
        <v>61.110000610351563</v>
      </c>
      <c r="DQ70" s="224">
        <v>61.110000610351563</v>
      </c>
      <c r="DR70" s="224">
        <v>61.110000610351563</v>
      </c>
      <c r="DS70" s="224">
        <v>55.560001373291016</v>
      </c>
      <c r="DT70" s="224">
        <v>55.560001373291016</v>
      </c>
      <c r="DU70" s="224">
        <v>55.560001373291016</v>
      </c>
      <c r="DV70" s="224">
        <v>55.560001373291016</v>
      </c>
      <c r="DW70" s="224">
        <v>55.560001373291016</v>
      </c>
      <c r="DX70" s="224">
        <v>55.560001373291016</v>
      </c>
      <c r="DY70" s="224">
        <v>55.560001373291016</v>
      </c>
      <c r="DZ70" s="224">
        <v>55.560001373291016</v>
      </c>
      <c r="EA70" s="224">
        <v>55.560001373291016</v>
      </c>
      <c r="EB70" s="224">
        <v>55.560001373291016</v>
      </c>
      <c r="EC70" s="224">
        <v>55.560001373291016</v>
      </c>
      <c r="ED70" s="224">
        <v>55.560001373291016</v>
      </c>
      <c r="EE70" s="224">
        <v>55.560001373291016</v>
      </c>
      <c r="EF70" s="224">
        <v>55.560001373291016</v>
      </c>
      <c r="EG70" s="224">
        <v>55.560001373291016</v>
      </c>
      <c r="EH70" s="224">
        <v>55.560001373291016</v>
      </c>
      <c r="EI70" s="224">
        <v>55.560001373291016</v>
      </c>
      <c r="EJ70" s="224">
        <v>55.560001373291016</v>
      </c>
      <c r="EK70" s="224">
        <v>55.560001373291016</v>
      </c>
      <c r="EL70" s="224">
        <v>55.560001373291016</v>
      </c>
      <c r="EM70" s="224">
        <v>55.560001373291016</v>
      </c>
      <c r="EN70" s="224">
        <v>55.560001373291016</v>
      </c>
      <c r="EO70" s="224">
        <v>55.560001373291016</v>
      </c>
      <c r="EP70" s="224">
        <v>55.560001373291016</v>
      </c>
      <c r="EQ70" s="224">
        <v>55.560001373291016</v>
      </c>
      <c r="ER70" s="224">
        <v>55.560001373291016</v>
      </c>
      <c r="ES70" s="224">
        <v>55.560001373291016</v>
      </c>
      <c r="ET70" s="224">
        <v>55.560001373291016</v>
      </c>
      <c r="EU70" s="224">
        <v>55.560001373291016</v>
      </c>
      <c r="EV70" s="224">
        <v>48.150001525878906</v>
      </c>
      <c r="EW70" s="224">
        <v>48.150001525878906</v>
      </c>
      <c r="EX70" s="224">
        <v>48.150001525878906</v>
      </c>
      <c r="EY70" s="224">
        <v>48.150001525878906</v>
      </c>
      <c r="EZ70" s="224">
        <v>48.150001525878906</v>
      </c>
      <c r="FA70" s="224">
        <v>48.150001525878906</v>
      </c>
      <c r="FB70" s="224">
        <v>48.150001525878906</v>
      </c>
      <c r="FC70" s="224">
        <v>48.150001525878906</v>
      </c>
      <c r="FD70" s="224">
        <v>48.150001525878906</v>
      </c>
      <c r="FE70" s="224">
        <v>48.150001525878906</v>
      </c>
      <c r="FF70" s="224">
        <v>48.150001525878906</v>
      </c>
      <c r="FG70" s="224">
        <v>48.150001525878906</v>
      </c>
      <c r="FH70" s="224">
        <v>48.150001525878906</v>
      </c>
      <c r="FI70" s="224">
        <v>48.150001525878906</v>
      </c>
      <c r="FJ70" s="224">
        <v>48.150001525878906</v>
      </c>
      <c r="FK70" s="224">
        <v>48.150001525878906</v>
      </c>
      <c r="FL70" s="224">
        <v>48.150001525878906</v>
      </c>
      <c r="FM70" s="224">
        <v>38.889999389648438</v>
      </c>
      <c r="FN70" s="224">
        <v>38.889999389648438</v>
      </c>
      <c r="FO70" s="224">
        <v>38.889999389648438</v>
      </c>
      <c r="FP70" s="224">
        <v>38.889999389648438</v>
      </c>
      <c r="FQ70" s="224">
        <v>38.889999389648438</v>
      </c>
      <c r="FR70" s="224">
        <v>38.889999389648438</v>
      </c>
      <c r="FS70" s="224">
        <v>38.889999389648438</v>
      </c>
      <c r="FT70" s="224">
        <v>38.889999389648438</v>
      </c>
      <c r="FU70" s="224">
        <v>38.889999389648438</v>
      </c>
      <c r="FV70" s="224">
        <v>33.330001831054688</v>
      </c>
      <c r="FW70" s="224">
        <v>33.330001831054688</v>
      </c>
      <c r="FX70" s="224">
        <v>33.330001831054688</v>
      </c>
      <c r="FY70" s="224">
        <v>33.330001831054688</v>
      </c>
      <c r="FZ70" s="224">
        <v>33.330001831054688</v>
      </c>
      <c r="GA70" s="224">
        <v>33.330001831054688</v>
      </c>
      <c r="GB70" s="224">
        <v>33.330001831054688</v>
      </c>
      <c r="GC70" s="224">
        <v>33.330001831054688</v>
      </c>
      <c r="GD70" s="224">
        <v>33.330001831054688</v>
      </c>
      <c r="GE70" s="224">
        <v>33.330001831054688</v>
      </c>
      <c r="GF70" s="224">
        <v>33.330001831054688</v>
      </c>
      <c r="GG70" s="224">
        <v>33.330001831054688</v>
      </c>
      <c r="GH70" s="224">
        <v>33.330001831054688</v>
      </c>
      <c r="GI70" s="224">
        <v>33.330001831054688</v>
      </c>
      <c r="GJ70" s="224">
        <v>33.330001831054688</v>
      </c>
      <c r="GK70" s="224">
        <v>33.330001831054688</v>
      </c>
      <c r="GL70" s="224">
        <v>33.330001831054688</v>
      </c>
      <c r="GM70" s="224">
        <v>33.330001831054688</v>
      </c>
      <c r="GN70" s="224">
        <v>33.330001831054688</v>
      </c>
      <c r="GO70" s="224">
        <v>33.330001831054688</v>
      </c>
      <c r="GP70" s="224">
        <v>33.330001831054688</v>
      </c>
      <c r="GQ70" s="224">
        <v>33.330001831054688</v>
      </c>
      <c r="GR70" s="224">
        <v>33.330001831054688</v>
      </c>
      <c r="GS70" s="224">
        <v>33.330001831054688</v>
      </c>
      <c r="GT70" s="224">
        <v>33.330001831054688</v>
      </c>
      <c r="GU70" s="224">
        <v>33.330001831054688</v>
      </c>
      <c r="GV70" s="224">
        <v>33.330001831054688</v>
      </c>
      <c r="GW70" s="224">
        <v>33.330001831054688</v>
      </c>
      <c r="GX70" s="224">
        <v>33.330001831054688</v>
      </c>
      <c r="GY70" s="224">
        <v>33.330001831054688</v>
      </c>
      <c r="GZ70" s="224">
        <v>33.330001831054688</v>
      </c>
      <c r="HA70" s="224">
        <v>33.330001831054688</v>
      </c>
      <c r="HB70" s="224">
        <v>33.330001831054688</v>
      </c>
      <c r="HC70" s="224">
        <v>33.330001831054688</v>
      </c>
      <c r="HD70" s="224">
        <v>33.330001831054688</v>
      </c>
      <c r="HE70" s="224">
        <v>33.330001831054688</v>
      </c>
      <c r="HF70" s="9">
        <f t="shared" si="36"/>
        <v>33.330001831054688</v>
      </c>
      <c r="HG70" s="9">
        <f t="shared" si="37"/>
        <v>30.559999465942383</v>
      </c>
      <c r="HH70" s="9">
        <f t="shared" si="38"/>
        <v>30.559999465942383</v>
      </c>
      <c r="HI70" s="9">
        <f t="shared" si="39"/>
        <v>30.559999465942383</v>
      </c>
      <c r="HJ70" s="9">
        <f t="shared" si="40"/>
        <v>30.559999465942383</v>
      </c>
      <c r="HK70" s="9">
        <f t="shared" si="41"/>
        <v>30.559999465942383</v>
      </c>
      <c r="HL70" s="9">
        <f t="shared" si="42"/>
        <v>30.559999465942383</v>
      </c>
      <c r="HM70" s="9">
        <f t="shared" si="43"/>
        <v>30.559999465942383</v>
      </c>
      <c r="HN70" s="9">
        <f t="shared" si="44"/>
        <v>30.559999465942383</v>
      </c>
      <c r="HO70" s="9">
        <f t="shared" si="45"/>
        <v>30.559999465942383</v>
      </c>
      <c r="HP70" s="9">
        <f t="shared" si="46"/>
        <v>30.559999465942383</v>
      </c>
      <c r="HQ70" s="180"/>
      <c r="HR70" s="226">
        <v>33.330001831054688</v>
      </c>
      <c r="HS70" s="226">
        <v>33.330001831054688</v>
      </c>
      <c r="HT70" s="226">
        <v>30.559999465942383</v>
      </c>
      <c r="HU70" s="226">
        <v>30.559999465942383</v>
      </c>
      <c r="HV70" s="226">
        <v>30.559999465942383</v>
      </c>
      <c r="HW70" s="226">
        <v>30.559999465942383</v>
      </c>
      <c r="HX70" s="226">
        <v>30.559999465942383</v>
      </c>
      <c r="HY70" s="226">
        <v>30.559999465942383</v>
      </c>
      <c r="HZ70" s="226">
        <v>30.559999465942383</v>
      </c>
      <c r="IA70" s="226">
        <v>30.559999465942383</v>
      </c>
      <c r="IB70" s="226">
        <v>30.559999465942383</v>
      </c>
      <c r="IC70" s="226">
        <v>30.559999465942383</v>
      </c>
      <c r="ID70" s="9"/>
      <c r="IE70" s="9"/>
      <c r="IF70" s="9"/>
      <c r="IG70" s="9"/>
      <c r="IH70" s="9"/>
      <c r="II70" s="9">
        <f t="shared" si="64"/>
        <v>33.986579239368439</v>
      </c>
      <c r="IJ70" s="9">
        <f t="shared" si="65"/>
        <v>41.91400095621745</v>
      </c>
      <c r="IK70" s="9">
        <f t="shared" si="66"/>
        <v>33.240646916051062</v>
      </c>
      <c r="IL70" s="9">
        <f t="shared" si="67"/>
        <v>30.559999465942383</v>
      </c>
      <c r="IM70" s="9">
        <f t="shared" si="68"/>
        <v>24.447999572753908</v>
      </c>
      <c r="IN70" s="9">
        <f t="shared" si="69"/>
        <v>17.113599700927733</v>
      </c>
      <c r="IO70" s="9">
        <f t="shared" si="70"/>
        <v>11.979519790649412</v>
      </c>
      <c r="IP70" s="9">
        <f t="shared" si="71"/>
        <v>8.385663853454588</v>
      </c>
      <c r="IQ70" s="9"/>
      <c r="IR70" s="9">
        <f t="shared" si="78"/>
        <v>28.131193871069897</v>
      </c>
      <c r="IS70" s="9">
        <f t="shared" si="72"/>
        <v>-23.938361944342603</v>
      </c>
      <c r="IT70" s="9"/>
      <c r="IU70" s="9"/>
      <c r="IV70" s="9"/>
      <c r="IW70" s="9"/>
      <c r="IX70" s="9"/>
      <c r="IY70" s="9"/>
      <c r="IZ70" s="9"/>
      <c r="JA70" s="9"/>
      <c r="JB70" s="9"/>
      <c r="JC70" s="9"/>
      <c r="JD70" s="9"/>
      <c r="JE70" s="9"/>
      <c r="JF70" s="9"/>
      <c r="JG70" s="9"/>
      <c r="JH70" s="9"/>
      <c r="JI70" s="9"/>
      <c r="JJ70" s="9"/>
      <c r="JK70" s="9"/>
      <c r="JL70" s="9"/>
      <c r="JM70" s="9"/>
      <c r="JN70" s="9"/>
      <c r="JO70" s="9"/>
      <c r="JP70" s="9"/>
      <c r="JQ70" s="9"/>
      <c r="JR70" s="9"/>
      <c r="JS70" s="9"/>
      <c r="JT70" s="9"/>
      <c r="JU70" s="9"/>
      <c r="JV70" s="9"/>
      <c r="JW70" s="9">
        <f t="shared" si="58"/>
        <v>31.945000648498535</v>
      </c>
      <c r="JX70" s="9">
        <f t="shared" si="59"/>
        <v>72.779998779296875</v>
      </c>
      <c r="JY70" s="19">
        <f t="shared" si="60"/>
        <v>165</v>
      </c>
      <c r="JZ70" s="19">
        <f t="shared" si="61"/>
        <v>27</v>
      </c>
      <c r="KA70" s="19">
        <f t="shared" si="73"/>
        <v>1</v>
      </c>
      <c r="KB70" s="19">
        <f t="shared" si="77"/>
        <v>27</v>
      </c>
      <c r="KD70" s="9">
        <f t="shared" si="62"/>
        <v>73.489666366577154</v>
      </c>
      <c r="KE70" s="9">
        <f t="shared" si="63"/>
        <v>42.208417042647255</v>
      </c>
      <c r="KG70" s="9">
        <f t="shared" si="74"/>
        <v>-31.281249323929899</v>
      </c>
      <c r="KH70" s="19">
        <f t="shared" si="75"/>
        <v>0.57434492670174231</v>
      </c>
      <c r="KI70" s="19">
        <f t="shared" si="76"/>
        <v>0.57434492670174231</v>
      </c>
    </row>
    <row r="71" spans="1:295">
      <c r="A71" s="222" t="s">
        <v>237</v>
      </c>
      <c r="B71" s="222" t="s">
        <v>238</v>
      </c>
      <c r="C71" s="224">
        <v>0</v>
      </c>
      <c r="D71" s="224">
        <v>0</v>
      </c>
      <c r="E71" s="224">
        <v>0</v>
      </c>
      <c r="F71" s="224">
        <v>0</v>
      </c>
      <c r="G71" s="224">
        <v>0</v>
      </c>
      <c r="H71" s="224">
        <v>0</v>
      </c>
      <c r="I71" s="224">
        <v>0</v>
      </c>
      <c r="J71" s="224">
        <v>0</v>
      </c>
      <c r="K71" s="224">
        <v>0</v>
      </c>
      <c r="L71" s="224">
        <v>0</v>
      </c>
      <c r="M71" s="224">
        <v>0</v>
      </c>
      <c r="N71" s="224">
        <v>0</v>
      </c>
      <c r="O71" s="224">
        <v>0</v>
      </c>
      <c r="P71" s="224">
        <v>0</v>
      </c>
      <c r="Q71" s="224">
        <v>0</v>
      </c>
      <c r="R71" s="224">
        <v>0</v>
      </c>
      <c r="S71" s="224">
        <v>0</v>
      </c>
      <c r="T71" s="224">
        <v>0</v>
      </c>
      <c r="U71" s="224">
        <v>0</v>
      </c>
      <c r="V71" s="224">
        <v>0</v>
      </c>
      <c r="W71" s="224">
        <v>2.7799999713897705</v>
      </c>
      <c r="X71" s="224">
        <v>2.7799999713897705</v>
      </c>
      <c r="Y71" s="224">
        <v>2.7799999713897705</v>
      </c>
      <c r="Z71" s="224">
        <v>2.7799999713897705</v>
      </c>
      <c r="AA71" s="224">
        <v>2.7799999713897705</v>
      </c>
      <c r="AB71" s="224">
        <v>2.7799999713897705</v>
      </c>
      <c r="AC71" s="224">
        <v>2.7799999713897705</v>
      </c>
      <c r="AD71" s="224">
        <v>8.3299999237060547</v>
      </c>
      <c r="AE71" s="224">
        <v>8.3299999237060547</v>
      </c>
      <c r="AF71" s="224">
        <v>8.3299999237060547</v>
      </c>
      <c r="AG71" s="224">
        <v>11.109999656677246</v>
      </c>
      <c r="AH71" s="224">
        <v>11.109999656677246</v>
      </c>
      <c r="AI71" s="224">
        <v>11.109999656677246</v>
      </c>
      <c r="AJ71" s="224">
        <v>11.109999656677246</v>
      </c>
      <c r="AK71" s="224">
        <v>11.109999656677246</v>
      </c>
      <c r="AL71" s="224">
        <v>11.109999656677246</v>
      </c>
      <c r="AM71" s="224">
        <v>11.109999656677246</v>
      </c>
      <c r="AN71" s="224">
        <v>11.109999656677246</v>
      </c>
      <c r="AO71" s="224">
        <v>11.109999656677246</v>
      </c>
      <c r="AP71" s="224">
        <v>11.109999656677246</v>
      </c>
      <c r="AQ71" s="224">
        <v>11.109999656677246</v>
      </c>
      <c r="AR71" s="224">
        <v>11.109999656677246</v>
      </c>
      <c r="AS71" s="224">
        <v>11.109999656677246</v>
      </c>
      <c r="AT71" s="224">
        <v>11.109999656677246</v>
      </c>
      <c r="AU71" s="224">
        <v>11.109999656677246</v>
      </c>
      <c r="AV71" s="224">
        <v>11.109999656677246</v>
      </c>
      <c r="AW71" s="224">
        <v>11.109999656677246</v>
      </c>
      <c r="AX71" s="224">
        <v>11.109999656677246</v>
      </c>
      <c r="AY71" s="224">
        <v>11.109999656677246</v>
      </c>
      <c r="AZ71" s="224">
        <v>11.109999656677246</v>
      </c>
      <c r="BA71" s="224">
        <v>11.109999656677246</v>
      </c>
      <c r="BB71" s="224">
        <v>11.109999656677246</v>
      </c>
      <c r="BC71" s="224">
        <v>11.109999656677246</v>
      </c>
      <c r="BD71" s="224">
        <v>11.109999656677246</v>
      </c>
      <c r="BE71" s="224">
        <v>11.109999656677246</v>
      </c>
      <c r="BF71" s="224">
        <v>11.109999656677246</v>
      </c>
      <c r="BG71" s="224">
        <v>11.109999656677246</v>
      </c>
      <c r="BH71" s="224">
        <v>11.109999656677246</v>
      </c>
      <c r="BI71" s="224">
        <v>11.109999656677246</v>
      </c>
      <c r="BJ71" s="224">
        <v>11.109999656677246</v>
      </c>
      <c r="BK71" s="224">
        <v>11.109999656677246</v>
      </c>
      <c r="BL71" s="224">
        <v>11.109999656677246</v>
      </c>
      <c r="BM71" s="224">
        <v>11.109999656677246</v>
      </c>
      <c r="BN71" s="224">
        <v>11.109999656677246</v>
      </c>
      <c r="BO71" s="224">
        <v>11.109999656677246</v>
      </c>
      <c r="BP71" s="224">
        <v>25</v>
      </c>
      <c r="BQ71" s="224">
        <v>25</v>
      </c>
      <c r="BR71" s="224">
        <v>25</v>
      </c>
      <c r="BS71" s="224">
        <v>30.559999465942383</v>
      </c>
      <c r="BT71" s="224">
        <v>30.559999465942383</v>
      </c>
      <c r="BU71" s="224">
        <v>30.559999465942383</v>
      </c>
      <c r="BV71" s="224">
        <v>33.330001831054688</v>
      </c>
      <c r="BW71" s="224">
        <v>33.330001831054688</v>
      </c>
      <c r="BX71" s="224">
        <v>33.330001831054688</v>
      </c>
      <c r="BY71" s="224">
        <v>41.669998168945313</v>
      </c>
      <c r="BZ71" s="224">
        <v>52.779998779296875</v>
      </c>
      <c r="CA71" s="224">
        <v>83.330001831054687</v>
      </c>
      <c r="CB71" s="224">
        <v>83.330001831054687</v>
      </c>
      <c r="CC71" s="224">
        <v>83.330001831054687</v>
      </c>
      <c r="CD71" s="224">
        <v>83.330001831054687</v>
      </c>
      <c r="CE71" s="224">
        <v>83.330001831054687</v>
      </c>
      <c r="CF71" s="224">
        <v>93.519996643066406</v>
      </c>
      <c r="CG71" s="224">
        <v>93.519996643066406</v>
      </c>
      <c r="CH71" s="224">
        <v>93.519996643066406</v>
      </c>
      <c r="CI71" s="224">
        <v>93.519996643066406</v>
      </c>
      <c r="CJ71" s="224">
        <v>93.519996643066406</v>
      </c>
      <c r="CK71" s="224">
        <v>93.519996643066406</v>
      </c>
      <c r="CL71" s="224">
        <v>93.519996643066406</v>
      </c>
      <c r="CM71" s="224">
        <v>93.519996643066406</v>
      </c>
      <c r="CN71" s="224">
        <v>93.519996643066406</v>
      </c>
      <c r="CO71" s="224">
        <v>93.519996643066406</v>
      </c>
      <c r="CP71" s="224">
        <v>93.519996643066406</v>
      </c>
      <c r="CQ71" s="224">
        <v>93.519996643066406</v>
      </c>
      <c r="CR71" s="224">
        <v>93.519996643066406</v>
      </c>
      <c r="CS71" s="224">
        <v>93.519996643066406</v>
      </c>
      <c r="CT71" s="224">
        <v>93.519996643066406</v>
      </c>
      <c r="CU71" s="224">
        <v>93.519996643066406</v>
      </c>
      <c r="CV71" s="224">
        <v>93.519996643066406</v>
      </c>
      <c r="CW71" s="224">
        <v>93.519996643066406</v>
      </c>
      <c r="CX71" s="224">
        <v>93.519996643066406</v>
      </c>
      <c r="CY71" s="224">
        <v>93.519996643066406</v>
      </c>
      <c r="CZ71" s="224">
        <v>93.519996643066406</v>
      </c>
      <c r="DA71" s="224">
        <v>93.519996643066406</v>
      </c>
      <c r="DB71" s="224">
        <v>93.519996643066406</v>
      </c>
      <c r="DC71" s="224">
        <v>93.519996643066406</v>
      </c>
      <c r="DD71" s="224">
        <v>93.519996643066406</v>
      </c>
      <c r="DE71" s="224">
        <v>93.519996643066406</v>
      </c>
      <c r="DF71" s="224">
        <v>93.519996643066406</v>
      </c>
      <c r="DG71" s="224">
        <v>96.300003051757813</v>
      </c>
      <c r="DH71" s="224">
        <v>96.300003051757813</v>
      </c>
      <c r="DI71" s="224">
        <v>96.300003051757813</v>
      </c>
      <c r="DJ71" s="224">
        <v>96.300003051757813</v>
      </c>
      <c r="DK71" s="224">
        <v>96.300003051757813</v>
      </c>
      <c r="DL71" s="224">
        <v>96.300003051757813</v>
      </c>
      <c r="DM71" s="224">
        <v>96.300003051757813</v>
      </c>
      <c r="DN71" s="224">
        <v>96.300003051757813</v>
      </c>
      <c r="DO71" s="224">
        <v>96.300003051757813</v>
      </c>
      <c r="DP71" s="224">
        <v>96.300003051757813</v>
      </c>
      <c r="DQ71" s="224">
        <v>96.300003051757813</v>
      </c>
      <c r="DR71" s="224">
        <v>96.300003051757813</v>
      </c>
      <c r="DS71" s="224">
        <v>96.300003051757813</v>
      </c>
      <c r="DT71" s="224">
        <v>96.300003051757813</v>
      </c>
      <c r="DU71" s="224">
        <v>96.300003051757813</v>
      </c>
      <c r="DV71" s="224">
        <v>96.300003051757813</v>
      </c>
      <c r="DW71" s="224">
        <v>96.300003051757813</v>
      </c>
      <c r="DX71" s="224">
        <v>96.300003051757813</v>
      </c>
      <c r="DY71" s="224">
        <v>96.300003051757813</v>
      </c>
      <c r="DZ71" s="224">
        <v>96.300003051757813</v>
      </c>
      <c r="EA71" s="224">
        <v>96.300003051757813</v>
      </c>
      <c r="EB71" s="224">
        <v>96.300003051757813</v>
      </c>
      <c r="EC71" s="224">
        <v>96.300003051757813</v>
      </c>
      <c r="ED71" s="224">
        <v>96.300003051757813</v>
      </c>
      <c r="EE71" s="224">
        <v>96.300003051757813</v>
      </c>
      <c r="EF71" s="224">
        <v>96.300003051757813</v>
      </c>
      <c r="EG71" s="224">
        <v>96.300003051757813</v>
      </c>
      <c r="EH71" s="224">
        <v>96.300003051757813</v>
      </c>
      <c r="EI71" s="224">
        <v>96.300003051757813</v>
      </c>
      <c r="EJ71" s="224">
        <v>96.300003051757813</v>
      </c>
      <c r="EK71" s="224">
        <v>96.300003051757813</v>
      </c>
      <c r="EL71" s="224">
        <v>96.300003051757813</v>
      </c>
      <c r="EM71" s="224">
        <v>96.300003051757813</v>
      </c>
      <c r="EN71" s="224">
        <v>96.300003051757813</v>
      </c>
      <c r="EO71" s="224">
        <v>96.300003051757813</v>
      </c>
      <c r="EP71" s="224">
        <v>96.300003051757813</v>
      </c>
      <c r="EQ71" s="224">
        <v>96.300003051757813</v>
      </c>
      <c r="ER71" s="224">
        <v>96.300003051757813</v>
      </c>
      <c r="ES71" s="224">
        <v>96.300003051757813</v>
      </c>
      <c r="ET71" s="224">
        <v>96.300003051757813</v>
      </c>
      <c r="EU71" s="224">
        <v>96.300003051757813</v>
      </c>
      <c r="EV71" s="224">
        <v>96.300003051757813</v>
      </c>
      <c r="EW71" s="224">
        <v>96.300003051757813</v>
      </c>
      <c r="EX71" s="224">
        <v>96.300003051757813</v>
      </c>
      <c r="EY71" s="224">
        <v>96.300003051757813</v>
      </c>
      <c r="EZ71" s="224">
        <v>96.300003051757813</v>
      </c>
      <c r="FA71" s="224">
        <v>96.300003051757813</v>
      </c>
      <c r="FB71" s="224">
        <v>96.300003051757813</v>
      </c>
      <c r="FC71" s="224">
        <v>96.300003051757813</v>
      </c>
      <c r="FD71" s="224">
        <v>96.300003051757813</v>
      </c>
      <c r="FE71" s="224">
        <v>96.300003051757813</v>
      </c>
      <c r="FF71" s="224">
        <v>96.300003051757813</v>
      </c>
      <c r="FG71" s="224">
        <v>96.300003051757813</v>
      </c>
      <c r="FH71" s="224">
        <v>96.300003051757813</v>
      </c>
      <c r="FI71" s="224">
        <v>96.300003051757813</v>
      </c>
      <c r="FJ71" s="224">
        <v>96.300003051757813</v>
      </c>
      <c r="FK71" s="224">
        <v>96.300003051757813</v>
      </c>
      <c r="FL71" s="224">
        <v>96.300003051757813</v>
      </c>
      <c r="FM71" s="224">
        <v>96.300003051757813</v>
      </c>
      <c r="FN71" s="224">
        <v>96.300003051757813</v>
      </c>
      <c r="FO71" s="224">
        <v>96.300003051757813</v>
      </c>
      <c r="FP71" s="224">
        <v>96.300003051757813</v>
      </c>
      <c r="FQ71" s="224">
        <v>96.300003051757813</v>
      </c>
      <c r="FR71" s="224">
        <v>96.300003051757813</v>
      </c>
      <c r="FS71" s="224">
        <v>96.300003051757813</v>
      </c>
      <c r="FT71" s="224">
        <v>96.300003051757813</v>
      </c>
      <c r="FU71" s="224">
        <v>96.300003051757813</v>
      </c>
      <c r="FV71" s="224">
        <v>96.300003051757813</v>
      </c>
      <c r="FW71" s="224">
        <v>96.300003051757813</v>
      </c>
      <c r="FX71" s="224">
        <v>96.300003051757813</v>
      </c>
      <c r="FY71" s="224">
        <v>96.300003051757813</v>
      </c>
      <c r="FZ71" s="224">
        <v>96.300003051757813</v>
      </c>
      <c r="GA71" s="224">
        <v>96.300003051757813</v>
      </c>
      <c r="GB71" s="224">
        <v>96.300003051757813</v>
      </c>
      <c r="GC71" s="224">
        <v>96.300003051757813</v>
      </c>
      <c r="GD71" s="224">
        <v>96.300003051757813</v>
      </c>
      <c r="GE71" s="224">
        <v>96.300003051757813</v>
      </c>
      <c r="GF71" s="224">
        <v>96.300003051757813</v>
      </c>
      <c r="GG71" s="224">
        <v>96.300003051757813</v>
      </c>
      <c r="GH71" s="224">
        <v>96.300003051757813</v>
      </c>
      <c r="GI71" s="224">
        <v>96.300003051757813</v>
      </c>
      <c r="GJ71" s="224">
        <v>96.300003051757813</v>
      </c>
      <c r="GK71" s="224">
        <v>96.300003051757813</v>
      </c>
      <c r="GL71" s="224">
        <v>96.300003051757813</v>
      </c>
      <c r="GM71" s="224">
        <v>96.300003051757813</v>
      </c>
      <c r="GN71" s="224">
        <v>96.300003051757813</v>
      </c>
      <c r="GO71" s="224">
        <v>96.300003051757813</v>
      </c>
      <c r="GP71" s="224">
        <v>96.300003051757813</v>
      </c>
      <c r="GQ71" s="224">
        <v>96.300003051757813</v>
      </c>
      <c r="GR71" s="224">
        <v>96.300003051757813</v>
      </c>
      <c r="GS71" s="224">
        <v>96.300003051757813</v>
      </c>
      <c r="GT71" s="224">
        <v>96.300003051757813</v>
      </c>
      <c r="GU71" s="224">
        <v>96.300003051757813</v>
      </c>
      <c r="GV71" s="224">
        <v>96.300003051757813</v>
      </c>
      <c r="GW71" s="224">
        <v>96.300003051757813</v>
      </c>
      <c r="GX71" s="224">
        <v>96.300003051757813</v>
      </c>
      <c r="GY71" s="224">
        <v>96.300003051757813</v>
      </c>
      <c r="GZ71" s="224">
        <v>96.300003051757813</v>
      </c>
      <c r="HA71" s="224">
        <v>96.300003051757813</v>
      </c>
      <c r="HB71" s="224">
        <v>96.300003051757813</v>
      </c>
      <c r="HC71" s="224">
        <v>87.040000915527344</v>
      </c>
      <c r="HD71" s="224">
        <v>87.040000915527344</v>
      </c>
      <c r="HE71" s="224">
        <v>87.040000915527344</v>
      </c>
      <c r="HF71" s="9">
        <f t="shared" si="36"/>
        <v>87.040000915527344</v>
      </c>
      <c r="HG71" s="9">
        <f t="shared" si="37"/>
        <v>87.040000915527344</v>
      </c>
      <c r="HH71" s="9">
        <f t="shared" si="38"/>
        <v>87.040000915527344</v>
      </c>
      <c r="HI71" s="9">
        <f t="shared" si="39"/>
        <v>87.040000915527344</v>
      </c>
      <c r="HJ71" s="9">
        <f t="shared" si="40"/>
        <v>87.040000915527344</v>
      </c>
      <c r="HK71" s="9">
        <f t="shared" si="41"/>
        <v>87.040000915527344</v>
      </c>
      <c r="HL71" s="9">
        <f t="shared" si="42"/>
        <v>87.040000915527344</v>
      </c>
      <c r="HM71" s="9">
        <f t="shared" si="43"/>
        <v>87.040000915527344</v>
      </c>
      <c r="HN71" s="9">
        <f t="shared" si="44"/>
        <v>87.040000915527344</v>
      </c>
      <c r="HO71" s="9">
        <f t="shared" si="45"/>
        <v>87.040000915527344</v>
      </c>
      <c r="HP71" s="9">
        <f t="shared" si="46"/>
        <v>87.040000915527344</v>
      </c>
      <c r="HQ71" s="180"/>
      <c r="HR71" s="226">
        <v>87.040000915527344</v>
      </c>
      <c r="HS71" s="226">
        <v>87.040000915527344</v>
      </c>
      <c r="HT71" s="226">
        <v>87.040000915527344</v>
      </c>
      <c r="HU71" s="226">
        <v>87.040000915527344</v>
      </c>
      <c r="HV71" s="226">
        <v>87.040000915527344</v>
      </c>
      <c r="HW71" s="226">
        <v>87.040000915527344</v>
      </c>
      <c r="HX71" s="226">
        <v>87.040000915527344</v>
      </c>
      <c r="HY71" s="226">
        <v>87.040000915527344</v>
      </c>
      <c r="HZ71" s="226">
        <v>87.040000915527344</v>
      </c>
      <c r="IA71" s="226">
        <v>87.040000915527344</v>
      </c>
      <c r="IB71" s="226">
        <v>87.040000915527344</v>
      </c>
      <c r="IC71" s="226">
        <v>87.040000915527344</v>
      </c>
      <c r="ID71" s="9"/>
      <c r="IE71" s="9"/>
      <c r="IF71" s="9"/>
      <c r="IG71" s="9"/>
      <c r="IH71" s="9"/>
      <c r="II71" s="9">
        <f t="shared" si="64"/>
        <v>52.455987113086799</v>
      </c>
      <c r="IJ71" s="9">
        <f t="shared" si="65"/>
        <v>96.300003051757813</v>
      </c>
      <c r="IK71" s="9">
        <f t="shared" si="66"/>
        <v>94.806454320107733</v>
      </c>
      <c r="IL71" s="9">
        <f t="shared" si="67"/>
        <v>87.040000915527344</v>
      </c>
      <c r="IM71" s="9">
        <f t="shared" si="68"/>
        <v>69.632000732421872</v>
      </c>
      <c r="IN71" s="9">
        <f t="shared" si="69"/>
        <v>48.742400512695305</v>
      </c>
      <c r="IO71" s="9">
        <f t="shared" si="70"/>
        <v>34.119680358886711</v>
      </c>
      <c r="IP71" s="9">
        <f t="shared" si="71"/>
        <v>23.883776251220695</v>
      </c>
      <c r="IQ71" s="9"/>
      <c r="IR71" s="9">
        <f t="shared" si="78"/>
        <v>59.733687642337628</v>
      </c>
      <c r="IS71" s="9">
        <f t="shared" si="72"/>
        <v>-47.791799516727281</v>
      </c>
      <c r="IT71" s="9"/>
      <c r="IU71" s="9"/>
      <c r="IV71" s="9"/>
      <c r="IW71" s="9"/>
      <c r="IX71" s="9"/>
      <c r="IY71" s="9"/>
      <c r="IZ71" s="9"/>
      <c r="JA71" s="9"/>
      <c r="JB71" s="9"/>
      <c r="JC71" s="9"/>
      <c r="JD71" s="9"/>
      <c r="JE71" s="9"/>
      <c r="JF71" s="9"/>
      <c r="JG71" s="9"/>
      <c r="JH71" s="9"/>
      <c r="JI71" s="9"/>
      <c r="JJ71" s="9"/>
      <c r="JK71" s="9"/>
      <c r="JL71" s="9"/>
      <c r="JM71" s="9"/>
      <c r="JN71" s="9"/>
      <c r="JO71" s="9"/>
      <c r="JP71" s="9"/>
      <c r="JQ71" s="9"/>
      <c r="JR71" s="9"/>
      <c r="JS71" s="9"/>
      <c r="JT71" s="9"/>
      <c r="JU71" s="9"/>
      <c r="JV71" s="9"/>
      <c r="JW71" s="9">
        <f t="shared" si="58"/>
        <v>87.040000915527344</v>
      </c>
      <c r="JX71" s="9">
        <f t="shared" si="59"/>
        <v>91.300003051757813</v>
      </c>
      <c r="JY71" s="19">
        <f t="shared" si="60"/>
        <v>206</v>
      </c>
      <c r="JZ71" s="19">
        <f t="shared" si="61"/>
        <v>127</v>
      </c>
      <c r="KA71" s="19">
        <f t="shared" si="73"/>
        <v>1</v>
      </c>
      <c r="KB71" s="19">
        <f t="shared" si="77"/>
        <v>127</v>
      </c>
      <c r="KD71" s="9">
        <f t="shared" si="62"/>
        <v>94.724666086832684</v>
      </c>
      <c r="KE71" s="9">
        <f t="shared" si="63"/>
        <v>95.016438399211012</v>
      </c>
      <c r="KG71" s="9">
        <f t="shared" si="74"/>
        <v>0.29177231237832757</v>
      </c>
      <c r="KH71" s="19">
        <f t="shared" si="75"/>
        <v>1.0030802147363693</v>
      </c>
      <c r="KI71" s="19" t="str">
        <f t="shared" si="76"/>
        <v/>
      </c>
    </row>
    <row r="72" spans="1:295">
      <c r="A72" s="222" t="s">
        <v>14</v>
      </c>
      <c r="B72" s="222" t="s">
        <v>236</v>
      </c>
      <c r="C72" s="224">
        <v>0</v>
      </c>
      <c r="D72" s="224">
        <v>0</v>
      </c>
      <c r="E72" s="224">
        <v>0</v>
      </c>
      <c r="F72" s="224">
        <v>0</v>
      </c>
      <c r="G72" s="224">
        <v>0</v>
      </c>
      <c r="H72" s="224">
        <v>0</v>
      </c>
      <c r="I72" s="224">
        <v>0</v>
      </c>
      <c r="J72" s="224">
        <v>0</v>
      </c>
      <c r="K72" s="224">
        <v>0</v>
      </c>
      <c r="L72" s="224">
        <v>0</v>
      </c>
      <c r="M72" s="224">
        <v>0</v>
      </c>
      <c r="N72" s="224">
        <v>0</v>
      </c>
      <c r="O72" s="224">
        <v>0</v>
      </c>
      <c r="P72" s="224">
        <v>0</v>
      </c>
      <c r="Q72" s="224">
        <v>0</v>
      </c>
      <c r="R72" s="224">
        <v>0</v>
      </c>
      <c r="S72" s="224">
        <v>0</v>
      </c>
      <c r="T72" s="224">
        <v>0</v>
      </c>
      <c r="U72" s="224">
        <v>0</v>
      </c>
      <c r="V72" s="224">
        <v>0</v>
      </c>
      <c r="W72" s="224">
        <v>0</v>
      </c>
      <c r="X72" s="224">
        <v>0</v>
      </c>
      <c r="Y72" s="224">
        <v>0</v>
      </c>
      <c r="Z72" s="224">
        <v>0</v>
      </c>
      <c r="AA72" s="224">
        <v>0</v>
      </c>
      <c r="AB72" s="224">
        <v>0</v>
      </c>
      <c r="AC72" s="224">
        <v>0</v>
      </c>
      <c r="AD72" s="224">
        <v>0</v>
      </c>
      <c r="AE72" s="224">
        <v>0</v>
      </c>
      <c r="AF72" s="224">
        <v>0</v>
      </c>
      <c r="AG72" s="224">
        <v>0</v>
      </c>
      <c r="AH72" s="224">
        <v>0</v>
      </c>
      <c r="AI72" s="224">
        <v>0</v>
      </c>
      <c r="AJ72" s="224">
        <v>0</v>
      </c>
      <c r="AK72" s="224">
        <v>0</v>
      </c>
      <c r="AL72" s="224">
        <v>0</v>
      </c>
      <c r="AM72" s="224">
        <v>0</v>
      </c>
      <c r="AN72" s="224">
        <v>11.109999656677246</v>
      </c>
      <c r="AO72" s="224">
        <v>11.109999656677246</v>
      </c>
      <c r="AP72" s="224">
        <v>11.109999656677246</v>
      </c>
      <c r="AQ72" s="224">
        <v>11.109999656677246</v>
      </c>
      <c r="AR72" s="224">
        <v>11.109999656677246</v>
      </c>
      <c r="AS72" s="224">
        <v>11.109999656677246</v>
      </c>
      <c r="AT72" s="224">
        <v>11.109999656677246</v>
      </c>
      <c r="AU72" s="224">
        <v>11.109999656677246</v>
      </c>
      <c r="AV72" s="224">
        <v>11.109999656677246</v>
      </c>
      <c r="AW72" s="224">
        <v>11.109999656677246</v>
      </c>
      <c r="AX72" s="224">
        <v>11.109999656677246</v>
      </c>
      <c r="AY72" s="224">
        <v>11.109999656677246</v>
      </c>
      <c r="AZ72" s="224">
        <v>11.109999656677246</v>
      </c>
      <c r="BA72" s="224">
        <v>11.109999656677246</v>
      </c>
      <c r="BB72" s="224">
        <v>11.109999656677246</v>
      </c>
      <c r="BC72" s="224">
        <v>11.109999656677246</v>
      </c>
      <c r="BD72" s="224">
        <v>11.109999656677246</v>
      </c>
      <c r="BE72" s="224">
        <v>11.109999656677246</v>
      </c>
      <c r="BF72" s="224">
        <v>11.109999656677246</v>
      </c>
      <c r="BG72" s="224">
        <v>11.109999656677246</v>
      </c>
      <c r="BH72" s="224">
        <v>11.109999656677246</v>
      </c>
      <c r="BI72" s="224">
        <v>11.109999656677246</v>
      </c>
      <c r="BJ72" s="224">
        <v>11.109999656677246</v>
      </c>
      <c r="BK72" s="224">
        <v>11.109999656677246</v>
      </c>
      <c r="BL72" s="224">
        <v>11.109999656677246</v>
      </c>
      <c r="BM72" s="224">
        <v>11.109999656677246</v>
      </c>
      <c r="BN72" s="224">
        <v>11.109999656677246</v>
      </c>
      <c r="BO72" s="224">
        <v>11.109999656677246</v>
      </c>
      <c r="BP72" s="224">
        <v>11.109999656677246</v>
      </c>
      <c r="BQ72" s="224">
        <v>11.109999656677246</v>
      </c>
      <c r="BR72" s="224">
        <v>11.109999656677246</v>
      </c>
      <c r="BS72" s="224">
        <v>11.109999656677246</v>
      </c>
      <c r="BT72" s="224">
        <v>11.109999656677246</v>
      </c>
      <c r="BU72" s="224">
        <v>11.109999656677246</v>
      </c>
      <c r="BV72" s="224">
        <v>11.109999656677246</v>
      </c>
      <c r="BW72" s="224">
        <v>11.109999656677246</v>
      </c>
      <c r="BX72" s="224">
        <v>11.109999656677246</v>
      </c>
      <c r="BY72" s="224">
        <v>11.109999656677246</v>
      </c>
      <c r="BZ72" s="224">
        <v>55.560001373291016</v>
      </c>
      <c r="CA72" s="224">
        <v>55.560001373291016</v>
      </c>
      <c r="CB72" s="224">
        <v>55.560001373291016</v>
      </c>
      <c r="CC72" s="224">
        <v>55.560001373291016</v>
      </c>
      <c r="CD72" s="224">
        <v>67.589996337890625</v>
      </c>
      <c r="CE72" s="224">
        <v>67.589996337890625</v>
      </c>
      <c r="CF72" s="224">
        <v>67.589996337890625</v>
      </c>
      <c r="CG72" s="224">
        <v>67.589996337890625</v>
      </c>
      <c r="CH72" s="224">
        <v>67.589996337890625</v>
      </c>
      <c r="CI72" s="224">
        <v>67.589996337890625</v>
      </c>
      <c r="CJ72" s="224">
        <v>67.589996337890625</v>
      </c>
      <c r="CK72" s="224">
        <v>67.589996337890625</v>
      </c>
      <c r="CL72" s="224">
        <v>67.589996337890625</v>
      </c>
      <c r="CM72" s="224">
        <v>67.589996337890625</v>
      </c>
      <c r="CN72" s="224">
        <v>67.589996337890625</v>
      </c>
      <c r="CO72" s="224">
        <v>67.589996337890625</v>
      </c>
      <c r="CP72" s="224">
        <v>67.589996337890625</v>
      </c>
      <c r="CQ72" s="224">
        <v>67.589996337890625</v>
      </c>
      <c r="CR72" s="224">
        <v>67.589996337890625</v>
      </c>
      <c r="CS72" s="224">
        <v>67.589996337890625</v>
      </c>
      <c r="CT72" s="224">
        <v>67.589996337890625</v>
      </c>
      <c r="CU72" s="224">
        <v>67.589996337890625</v>
      </c>
      <c r="CV72" s="224">
        <v>67.589996337890625</v>
      </c>
      <c r="CW72" s="224">
        <v>67.589996337890625</v>
      </c>
      <c r="CX72" s="224">
        <v>67.589996337890625</v>
      </c>
      <c r="CY72" s="224">
        <v>67.589996337890625</v>
      </c>
      <c r="CZ72" s="224">
        <v>75.930000305175781</v>
      </c>
      <c r="DA72" s="224">
        <v>75.930000305175781</v>
      </c>
      <c r="DB72" s="224">
        <v>75.930000305175781</v>
      </c>
      <c r="DC72" s="224">
        <v>75.930000305175781</v>
      </c>
      <c r="DD72" s="224">
        <v>75.930000305175781</v>
      </c>
      <c r="DE72" s="224">
        <v>75.930000305175781</v>
      </c>
      <c r="DF72" s="224">
        <v>75.930000305175781</v>
      </c>
      <c r="DG72" s="224">
        <v>75.930000305175781</v>
      </c>
      <c r="DH72" s="224">
        <v>75.930000305175781</v>
      </c>
      <c r="DI72" s="224">
        <v>75.930000305175781</v>
      </c>
      <c r="DJ72" s="224">
        <v>75.930000305175781</v>
      </c>
      <c r="DK72" s="224">
        <v>75.930000305175781</v>
      </c>
      <c r="DL72" s="224">
        <v>75.930000305175781</v>
      </c>
      <c r="DM72" s="224">
        <v>75.930000305175781</v>
      </c>
      <c r="DN72" s="224">
        <v>75.930000305175781</v>
      </c>
      <c r="DO72" s="224">
        <v>75.930000305175781</v>
      </c>
      <c r="DP72" s="224">
        <v>75.930000305175781</v>
      </c>
      <c r="DQ72" s="224">
        <v>73.150001525878906</v>
      </c>
      <c r="DR72" s="224">
        <v>73.150001525878906</v>
      </c>
      <c r="DS72" s="224">
        <v>73.150001525878906</v>
      </c>
      <c r="DT72" s="224">
        <v>73.150001525878906</v>
      </c>
      <c r="DU72" s="224">
        <v>73.150001525878906</v>
      </c>
      <c r="DV72" s="224">
        <v>73.150001525878906</v>
      </c>
      <c r="DW72" s="224">
        <v>73.150001525878906</v>
      </c>
      <c r="DX72" s="224">
        <v>73.150001525878906</v>
      </c>
      <c r="DY72" s="224">
        <v>73.150001525878906</v>
      </c>
      <c r="DZ72" s="224">
        <v>73.150001525878906</v>
      </c>
      <c r="EA72" s="224">
        <v>73.150001525878906</v>
      </c>
      <c r="EB72" s="224">
        <v>73.150001525878906</v>
      </c>
      <c r="EC72" s="224">
        <v>69.44000244140625</v>
      </c>
      <c r="ED72" s="224">
        <v>69.44000244140625</v>
      </c>
      <c r="EE72" s="224">
        <v>69.44000244140625</v>
      </c>
      <c r="EF72" s="224">
        <v>69.44000244140625</v>
      </c>
      <c r="EG72" s="224">
        <v>69.44000244140625</v>
      </c>
      <c r="EH72" s="224">
        <v>69.44000244140625</v>
      </c>
      <c r="EI72" s="224">
        <v>69.44000244140625</v>
      </c>
      <c r="EJ72" s="224">
        <v>69.44000244140625</v>
      </c>
      <c r="EK72" s="224">
        <v>69.44000244140625</v>
      </c>
      <c r="EL72" s="224">
        <v>69.44000244140625</v>
      </c>
      <c r="EM72" s="224">
        <v>69.44000244140625</v>
      </c>
      <c r="EN72" s="224">
        <v>69.44000244140625</v>
      </c>
      <c r="EO72" s="224">
        <v>69.44000244140625</v>
      </c>
      <c r="EP72" s="224">
        <v>69.44000244140625</v>
      </c>
      <c r="EQ72" s="224">
        <v>69.44000244140625</v>
      </c>
      <c r="ER72" s="224">
        <v>69.44000244140625</v>
      </c>
      <c r="ES72" s="224">
        <v>69.44000244140625</v>
      </c>
      <c r="ET72" s="224">
        <v>69.44000244140625</v>
      </c>
      <c r="EU72" s="224">
        <v>66.669998168945313</v>
      </c>
      <c r="EV72" s="224">
        <v>66.669998168945313</v>
      </c>
      <c r="EW72" s="224">
        <v>66.669998168945313</v>
      </c>
      <c r="EX72" s="224">
        <v>66.669998168945313</v>
      </c>
      <c r="EY72" s="224">
        <v>63.889999389648437</v>
      </c>
      <c r="EZ72" s="224">
        <v>63.889999389648437</v>
      </c>
      <c r="FA72" s="224">
        <v>63.889999389648437</v>
      </c>
      <c r="FB72" s="224">
        <v>63.889999389648437</v>
      </c>
      <c r="FC72" s="224">
        <v>63.889999389648437</v>
      </c>
      <c r="FD72" s="224">
        <v>63.889999389648437</v>
      </c>
      <c r="FE72" s="224">
        <v>63.889999389648437</v>
      </c>
      <c r="FF72" s="224">
        <v>63.889999389648437</v>
      </c>
      <c r="FG72" s="224">
        <v>63.889999389648437</v>
      </c>
      <c r="FH72" s="224">
        <v>63.889999389648437</v>
      </c>
      <c r="FI72" s="224">
        <v>63.889999389648437</v>
      </c>
      <c r="FJ72" s="224">
        <v>63.889999389648437</v>
      </c>
      <c r="FK72" s="224">
        <v>63.889999389648437</v>
      </c>
      <c r="FL72" s="224">
        <v>63.889999389648437</v>
      </c>
      <c r="FM72" s="224">
        <v>63.889999389648437</v>
      </c>
      <c r="FN72" s="224">
        <v>63.889999389648437</v>
      </c>
      <c r="FO72" s="224">
        <v>63.889999389648437</v>
      </c>
      <c r="FP72" s="224">
        <v>63.889999389648437</v>
      </c>
      <c r="FQ72" s="224">
        <v>63.889999389648437</v>
      </c>
      <c r="FR72" s="224">
        <v>63.889999389648437</v>
      </c>
      <c r="FS72" s="224">
        <v>63.889999389648437</v>
      </c>
      <c r="FT72" s="224">
        <v>63.889999389648437</v>
      </c>
      <c r="FU72" s="224">
        <v>63.889999389648437</v>
      </c>
      <c r="FV72" s="224">
        <v>63.889999389648437</v>
      </c>
      <c r="FW72" s="224">
        <v>63.889999389648437</v>
      </c>
      <c r="FX72" s="224">
        <v>63.889999389648437</v>
      </c>
      <c r="FY72" s="224">
        <v>63.889999389648437</v>
      </c>
      <c r="FZ72" s="224">
        <v>63.889999389648437</v>
      </c>
      <c r="GA72" s="224">
        <v>63.889999389648437</v>
      </c>
      <c r="GB72" s="224">
        <v>63.889999389648437</v>
      </c>
      <c r="GC72" s="224">
        <v>63.889999389648437</v>
      </c>
      <c r="GD72" s="224">
        <v>63.889999389648437</v>
      </c>
      <c r="GE72" s="224">
        <v>63.889999389648437</v>
      </c>
      <c r="GF72" s="224">
        <v>63.889999389648437</v>
      </c>
      <c r="GG72" s="224">
        <v>63.889999389648437</v>
      </c>
      <c r="GH72" s="224">
        <v>63.889999389648437</v>
      </c>
      <c r="GI72" s="224">
        <v>63.889999389648437</v>
      </c>
      <c r="GJ72" s="224">
        <v>63.889999389648437</v>
      </c>
      <c r="GK72" s="224">
        <v>63.889999389648437</v>
      </c>
      <c r="GL72" s="224">
        <v>63.889999389648437</v>
      </c>
      <c r="GM72" s="224">
        <v>63.889999389648437</v>
      </c>
      <c r="GN72" s="224">
        <v>63.889999389648437</v>
      </c>
      <c r="GO72" s="224">
        <v>63.889999389648437</v>
      </c>
      <c r="GP72" s="224">
        <v>63.889999389648437</v>
      </c>
      <c r="GQ72" s="224">
        <v>63.889999389648437</v>
      </c>
      <c r="GR72" s="224">
        <v>63.889999389648437</v>
      </c>
      <c r="GS72" s="224">
        <v>63.889999389648437</v>
      </c>
      <c r="GT72" s="224">
        <v>63.889999389648437</v>
      </c>
      <c r="GU72" s="224">
        <v>63.889999389648437</v>
      </c>
      <c r="GV72" s="224">
        <v>49.069999694824219</v>
      </c>
      <c r="GW72" s="224">
        <v>49.069999694824219</v>
      </c>
      <c r="GX72" s="224">
        <v>49.069999694824219</v>
      </c>
      <c r="GY72" s="224">
        <v>49.069999694824219</v>
      </c>
      <c r="GZ72" s="224">
        <v>49.069999694824219</v>
      </c>
      <c r="HA72" s="224">
        <v>49.069999694824219</v>
      </c>
      <c r="HB72" s="224">
        <v>49.069999694824219</v>
      </c>
      <c r="HC72" s="224">
        <f>HB72</f>
        <v>49.069999694824219</v>
      </c>
      <c r="HD72" s="226">
        <f>HC72</f>
        <v>49.069999694824219</v>
      </c>
      <c r="HE72" s="226">
        <f>HD72</f>
        <v>49.069999694824219</v>
      </c>
      <c r="HF72" s="9">
        <f t="shared" si="36"/>
        <v>49.069999694824219</v>
      </c>
      <c r="HG72" s="9">
        <f t="shared" si="37"/>
        <v>49.069999694824219</v>
      </c>
      <c r="HH72" s="9">
        <f t="shared" si="38"/>
        <v>49.069999694824219</v>
      </c>
      <c r="HI72" s="9">
        <f t="shared" si="39"/>
        <v>49.069999694824219</v>
      </c>
      <c r="HJ72" s="9">
        <f t="shared" si="40"/>
        <v>49.069999694824219</v>
      </c>
      <c r="HK72" s="9">
        <f t="shared" si="41"/>
        <v>49.069999694824219</v>
      </c>
      <c r="HL72" s="9">
        <f t="shared" si="42"/>
        <v>49.069999694824219</v>
      </c>
      <c r="HM72" s="9">
        <f t="shared" si="43"/>
        <v>49.069999694824219</v>
      </c>
      <c r="HN72" s="9">
        <f t="shared" si="44"/>
        <v>49.069999694824219</v>
      </c>
      <c r="HO72" s="9">
        <f t="shared" si="45"/>
        <v>49.069999694824219</v>
      </c>
      <c r="HP72" s="9">
        <f t="shared" si="46"/>
        <v>49.069999694824219</v>
      </c>
      <c r="HQ72" s="180"/>
      <c r="HR72" s="226"/>
      <c r="HS72" s="226"/>
      <c r="HT72" s="226"/>
      <c r="HU72" s="226"/>
      <c r="HV72" s="226"/>
      <c r="HW72" s="226"/>
      <c r="HX72" s="226"/>
      <c r="HY72" s="226"/>
      <c r="HZ72" s="226"/>
      <c r="IA72" s="226"/>
      <c r="IB72" s="226"/>
      <c r="IC72" s="226"/>
      <c r="ID72" s="9"/>
      <c r="IE72" s="9"/>
      <c r="IF72" s="9"/>
      <c r="IG72" s="9"/>
      <c r="IH72" s="9"/>
      <c r="II72" s="9">
        <f t="shared" si="64"/>
        <v>38.267170868421857</v>
      </c>
      <c r="IJ72" s="9">
        <f t="shared" si="65"/>
        <v>63.889999389648437</v>
      </c>
      <c r="IK72" s="9">
        <f t="shared" si="66"/>
        <v>58.153225314232614</v>
      </c>
      <c r="IL72" s="9">
        <f t="shared" si="67"/>
        <v>49.069999694824219</v>
      </c>
      <c r="IM72" s="9">
        <f t="shared" si="68"/>
        <v>39.255999755859378</v>
      </c>
      <c r="IN72" s="9">
        <f t="shared" si="69"/>
        <v>27.479199829101564</v>
      </c>
      <c r="IO72" s="9">
        <f t="shared" si="70"/>
        <v>19.235439880371093</v>
      </c>
      <c r="IP72" s="9">
        <f t="shared" si="71"/>
        <v>13.464807916259764</v>
      </c>
      <c r="IQ72" s="9"/>
      <c r="IR72" s="9">
        <f t="shared" si="78"/>
        <v>38.490377176867199</v>
      </c>
      <c r="IS72" s="9">
        <f t="shared" si="72"/>
        <v>-31.757973218737316</v>
      </c>
      <c r="IT72" s="9"/>
      <c r="IU72" s="9"/>
      <c r="IV72" s="9"/>
      <c r="IW72" s="9"/>
      <c r="IX72" s="9"/>
      <c r="IY72" s="9"/>
      <c r="IZ72" s="9"/>
      <c r="JA72" s="9"/>
      <c r="JB72" s="9"/>
      <c r="JC72" s="9"/>
      <c r="JD72" s="9"/>
      <c r="JE72" s="9"/>
      <c r="JF72" s="9"/>
      <c r="JG72" s="9"/>
      <c r="JH72" s="9"/>
      <c r="JI72" s="9"/>
      <c r="JJ72" s="9"/>
      <c r="JK72" s="9"/>
      <c r="JL72" s="9"/>
      <c r="JM72" s="9"/>
      <c r="JN72" s="9"/>
      <c r="JO72" s="9"/>
      <c r="JP72" s="9"/>
      <c r="JQ72" s="9"/>
      <c r="JR72" s="9"/>
      <c r="JS72" s="9"/>
      <c r="JT72" s="9"/>
      <c r="JU72" s="9"/>
      <c r="JV72" s="9"/>
      <c r="JW72" s="9" t="e">
        <f t="shared" si="58"/>
        <v>#DIV/0!</v>
      </c>
      <c r="JX72" s="9">
        <f t="shared" si="59"/>
        <v>70.930000305175781</v>
      </c>
      <c r="JY72" s="19">
        <f t="shared" si="60"/>
        <v>185</v>
      </c>
      <c r="JZ72" s="19">
        <f t="shared" si="61"/>
        <v>29</v>
      </c>
      <c r="KA72" s="19" t="e">
        <f t="shared" si="73"/>
        <v>#DIV/0!</v>
      </c>
      <c r="KB72" s="19" t="e">
        <f t="shared" si="77"/>
        <v>#DIV/0!</v>
      </c>
      <c r="KD72" s="9">
        <f t="shared" si="62"/>
        <v>72.871999104817704</v>
      </c>
      <c r="KE72" s="9">
        <f t="shared" si="63"/>
        <v>62.732970436020651</v>
      </c>
      <c r="KG72" s="9">
        <f t="shared" si="74"/>
        <v>-10.139028668797053</v>
      </c>
      <c r="KH72" s="19">
        <f t="shared" si="75"/>
        <v>0.86086523227922884</v>
      </c>
      <c r="KI72" s="19">
        <f t="shared" si="76"/>
        <v>0.86086523227922884</v>
      </c>
    </row>
    <row r="73" spans="1:295">
      <c r="A73" s="222" t="s">
        <v>245</v>
      </c>
      <c r="B73" s="222" t="s">
        <v>246</v>
      </c>
      <c r="C73" s="224">
        <v>0</v>
      </c>
      <c r="D73" s="224">
        <v>0</v>
      </c>
      <c r="E73" s="224">
        <v>0</v>
      </c>
      <c r="F73" s="224">
        <v>0</v>
      </c>
      <c r="G73" s="224">
        <v>0</v>
      </c>
      <c r="H73" s="224">
        <v>0</v>
      </c>
      <c r="I73" s="224">
        <v>0</v>
      </c>
      <c r="J73" s="224">
        <v>0</v>
      </c>
      <c r="K73" s="224">
        <v>0</v>
      </c>
      <c r="L73" s="224">
        <v>0</v>
      </c>
      <c r="M73" s="224">
        <v>0</v>
      </c>
      <c r="N73" s="224">
        <v>0</v>
      </c>
      <c r="O73" s="224">
        <v>0</v>
      </c>
      <c r="P73" s="224">
        <v>0</v>
      </c>
      <c r="Q73" s="224">
        <v>0</v>
      </c>
      <c r="R73" s="224">
        <v>0</v>
      </c>
      <c r="S73" s="224">
        <v>0</v>
      </c>
      <c r="T73" s="224">
        <v>2.7799999713897705</v>
      </c>
      <c r="U73" s="224">
        <v>2.7799999713897705</v>
      </c>
      <c r="V73" s="224">
        <v>2.7799999713897705</v>
      </c>
      <c r="W73" s="224">
        <v>2.7799999713897705</v>
      </c>
      <c r="X73" s="224">
        <v>2.7799999713897705</v>
      </c>
      <c r="Y73" s="224">
        <v>2.7799999713897705</v>
      </c>
      <c r="Z73" s="224">
        <v>2.7799999713897705</v>
      </c>
      <c r="AA73" s="224">
        <v>2.7799999713897705</v>
      </c>
      <c r="AB73" s="224">
        <v>2.7799999713897705</v>
      </c>
      <c r="AC73" s="224">
        <v>2.7799999713897705</v>
      </c>
      <c r="AD73" s="224">
        <v>2.7799999713897705</v>
      </c>
      <c r="AE73" s="224">
        <v>2.7799999713897705</v>
      </c>
      <c r="AF73" s="224">
        <v>2.7799999713897705</v>
      </c>
      <c r="AG73" s="224">
        <v>2.7799999713897705</v>
      </c>
      <c r="AH73" s="224">
        <v>2.7799999713897705</v>
      </c>
      <c r="AI73" s="224">
        <v>2.7799999713897705</v>
      </c>
      <c r="AJ73" s="224">
        <v>2.7799999713897705</v>
      </c>
      <c r="AK73" s="224">
        <v>2.7799999713897705</v>
      </c>
      <c r="AL73" s="224">
        <v>8.3299999237060547</v>
      </c>
      <c r="AM73" s="224">
        <v>8.3299999237060547</v>
      </c>
      <c r="AN73" s="224">
        <v>13.890000343322754</v>
      </c>
      <c r="AO73" s="224">
        <v>13.890000343322754</v>
      </c>
      <c r="AP73" s="224">
        <v>13.890000343322754</v>
      </c>
      <c r="AQ73" s="224">
        <v>13.890000343322754</v>
      </c>
      <c r="AR73" s="224">
        <v>13.890000343322754</v>
      </c>
      <c r="AS73" s="224">
        <v>13.890000343322754</v>
      </c>
      <c r="AT73" s="224">
        <v>13.890000343322754</v>
      </c>
      <c r="AU73" s="224">
        <v>13.890000343322754</v>
      </c>
      <c r="AV73" s="224">
        <v>13.890000343322754</v>
      </c>
      <c r="AW73" s="224">
        <v>13.890000343322754</v>
      </c>
      <c r="AX73" s="224">
        <v>13.890000343322754</v>
      </c>
      <c r="AY73" s="224">
        <v>13.890000343322754</v>
      </c>
      <c r="AZ73" s="224">
        <v>13.890000343322754</v>
      </c>
      <c r="BA73" s="224">
        <v>13.890000343322754</v>
      </c>
      <c r="BB73" s="224">
        <v>13.890000343322754</v>
      </c>
      <c r="BC73" s="224">
        <v>13.890000343322754</v>
      </c>
      <c r="BD73" s="224">
        <v>13.890000343322754</v>
      </c>
      <c r="BE73" s="224">
        <v>13.890000343322754</v>
      </c>
      <c r="BF73" s="224">
        <v>13.890000343322754</v>
      </c>
      <c r="BG73" s="224">
        <v>13.890000343322754</v>
      </c>
      <c r="BH73" s="224">
        <v>13.890000343322754</v>
      </c>
      <c r="BI73" s="224">
        <v>13.890000343322754</v>
      </c>
      <c r="BJ73" s="224">
        <v>13.890000343322754</v>
      </c>
      <c r="BK73" s="224">
        <v>13.890000343322754</v>
      </c>
      <c r="BL73" s="224">
        <v>13.890000343322754</v>
      </c>
      <c r="BM73" s="224">
        <v>13.890000343322754</v>
      </c>
      <c r="BN73" s="224">
        <v>13.890000343322754</v>
      </c>
      <c r="BO73" s="224">
        <v>13.890000343322754</v>
      </c>
      <c r="BP73" s="224">
        <v>13.890000343322754</v>
      </c>
      <c r="BQ73" s="224">
        <v>13.890000343322754</v>
      </c>
      <c r="BR73" s="224">
        <v>13.890000343322754</v>
      </c>
      <c r="BS73" s="224">
        <v>13.890000343322754</v>
      </c>
      <c r="BT73" s="224">
        <v>13.890000343322754</v>
      </c>
      <c r="BU73" s="224">
        <v>25</v>
      </c>
      <c r="BV73" s="224">
        <v>25</v>
      </c>
      <c r="BW73" s="224">
        <v>25</v>
      </c>
      <c r="BX73" s="224">
        <v>25</v>
      </c>
      <c r="BY73" s="224">
        <v>25</v>
      </c>
      <c r="BZ73" s="224">
        <v>36.110000610351563</v>
      </c>
      <c r="CA73" s="224">
        <v>36.110000610351563</v>
      </c>
      <c r="CB73" s="224">
        <v>41.669998168945313</v>
      </c>
      <c r="CC73" s="224">
        <v>41.669998168945313</v>
      </c>
      <c r="CD73" s="224">
        <v>41.669998168945313</v>
      </c>
      <c r="CE73" s="224">
        <v>41.669998168945313</v>
      </c>
      <c r="CF73" s="224">
        <v>41.669998168945313</v>
      </c>
      <c r="CG73" s="224">
        <v>41.669998168945313</v>
      </c>
      <c r="CH73" s="224">
        <v>41.669998168945313</v>
      </c>
      <c r="CI73" s="224">
        <v>41.669998168945313</v>
      </c>
      <c r="CJ73" s="224">
        <v>45.369998931884766</v>
      </c>
      <c r="CK73" s="224">
        <v>48.150001525878906</v>
      </c>
      <c r="CL73" s="224">
        <v>57.409999847412109</v>
      </c>
      <c r="CM73" s="224">
        <v>57.409999847412109</v>
      </c>
      <c r="CN73" s="224">
        <v>57.409999847412109</v>
      </c>
      <c r="CO73" s="224">
        <v>57.409999847412109</v>
      </c>
      <c r="CP73" s="224">
        <v>57.409999847412109</v>
      </c>
      <c r="CQ73" s="224">
        <v>57.409999847412109</v>
      </c>
      <c r="CR73" s="224">
        <v>85.19000244140625</v>
      </c>
      <c r="CS73" s="224">
        <v>85.19000244140625</v>
      </c>
      <c r="CT73" s="224">
        <v>85.19000244140625</v>
      </c>
      <c r="CU73" s="224">
        <v>85.19000244140625</v>
      </c>
      <c r="CV73" s="224">
        <v>85.19000244140625</v>
      </c>
      <c r="CW73" s="224">
        <v>85.19000244140625</v>
      </c>
      <c r="CX73" s="224">
        <v>87.040000915527344</v>
      </c>
      <c r="CY73" s="224">
        <v>87.040000915527344</v>
      </c>
      <c r="CZ73" s="224">
        <v>87.040000915527344</v>
      </c>
      <c r="DA73" s="224">
        <v>87.040000915527344</v>
      </c>
      <c r="DB73" s="224">
        <v>87.040000915527344</v>
      </c>
      <c r="DC73" s="224">
        <v>87.040000915527344</v>
      </c>
      <c r="DD73" s="224">
        <v>87.040000915527344</v>
      </c>
      <c r="DE73" s="224">
        <v>87.040000915527344</v>
      </c>
      <c r="DF73" s="224">
        <v>87.040000915527344</v>
      </c>
      <c r="DG73" s="224">
        <v>87.040000915527344</v>
      </c>
      <c r="DH73" s="224">
        <v>87.040000915527344</v>
      </c>
      <c r="DI73" s="224">
        <v>87.040000915527344</v>
      </c>
      <c r="DJ73" s="224">
        <v>87.040000915527344</v>
      </c>
      <c r="DK73" s="224">
        <v>87.040000915527344</v>
      </c>
      <c r="DL73" s="224">
        <v>87.040000915527344</v>
      </c>
      <c r="DM73" s="224">
        <v>87.040000915527344</v>
      </c>
      <c r="DN73" s="224">
        <v>87.040000915527344</v>
      </c>
      <c r="DO73" s="224">
        <v>87.040000915527344</v>
      </c>
      <c r="DP73" s="224">
        <v>87.040000915527344</v>
      </c>
      <c r="DQ73" s="224">
        <v>87.040000915527344</v>
      </c>
      <c r="DR73" s="224">
        <v>87.040000915527344</v>
      </c>
      <c r="DS73" s="224">
        <v>87.040000915527344</v>
      </c>
      <c r="DT73" s="224">
        <v>87.040000915527344</v>
      </c>
      <c r="DU73" s="224">
        <v>87.040000915527344</v>
      </c>
      <c r="DV73" s="224">
        <v>87.040000915527344</v>
      </c>
      <c r="DW73" s="224">
        <v>87.040000915527344</v>
      </c>
      <c r="DX73" s="224">
        <v>87.040000915527344</v>
      </c>
      <c r="DY73" s="224">
        <v>87.040000915527344</v>
      </c>
      <c r="DZ73" s="224">
        <v>87.040000915527344</v>
      </c>
      <c r="EA73" s="224">
        <v>87.040000915527344</v>
      </c>
      <c r="EB73" s="224">
        <v>87.040000915527344</v>
      </c>
      <c r="EC73" s="224">
        <v>87.040000915527344</v>
      </c>
      <c r="ED73" s="224">
        <v>87.040000915527344</v>
      </c>
      <c r="EE73" s="224">
        <v>87.040000915527344</v>
      </c>
      <c r="EF73" s="224">
        <v>87.040000915527344</v>
      </c>
      <c r="EG73" s="224">
        <v>87.040000915527344</v>
      </c>
      <c r="EH73" s="224">
        <v>87.040000915527344</v>
      </c>
      <c r="EI73" s="224">
        <v>87.040000915527344</v>
      </c>
      <c r="EJ73" s="224">
        <v>87.040000915527344</v>
      </c>
      <c r="EK73" s="224">
        <v>87.040000915527344</v>
      </c>
      <c r="EL73" s="224">
        <v>87.040000915527344</v>
      </c>
      <c r="EM73" s="224">
        <v>87.040000915527344</v>
      </c>
      <c r="EN73" s="224">
        <v>87.040000915527344</v>
      </c>
      <c r="EO73" s="224">
        <v>87.040000915527344</v>
      </c>
      <c r="EP73" s="224">
        <v>87.040000915527344</v>
      </c>
      <c r="EQ73" s="224">
        <v>87.040000915527344</v>
      </c>
      <c r="ER73" s="224">
        <v>87.040000915527344</v>
      </c>
      <c r="ES73" s="224">
        <v>87.040000915527344</v>
      </c>
      <c r="ET73" s="224">
        <v>87.040000915527344</v>
      </c>
      <c r="EU73" s="224">
        <v>87.040000915527344</v>
      </c>
      <c r="EV73" s="224">
        <v>87.040000915527344</v>
      </c>
      <c r="EW73" s="224">
        <v>87.040000915527344</v>
      </c>
      <c r="EX73" s="224">
        <v>87.040000915527344</v>
      </c>
      <c r="EY73" s="224">
        <v>87.040000915527344</v>
      </c>
      <c r="EZ73" s="224">
        <v>87.040000915527344</v>
      </c>
      <c r="FA73" s="224">
        <v>87.040000915527344</v>
      </c>
      <c r="FB73" s="224">
        <v>87.040000915527344</v>
      </c>
      <c r="FC73" s="224">
        <v>87.040000915527344</v>
      </c>
      <c r="FD73" s="224">
        <v>87.040000915527344</v>
      </c>
      <c r="FE73" s="224">
        <v>87.040000915527344</v>
      </c>
      <c r="FF73" s="224">
        <v>83.330001831054687</v>
      </c>
      <c r="FG73" s="224">
        <v>83.330001831054687</v>
      </c>
      <c r="FH73" s="224">
        <v>83.330001831054687</v>
      </c>
      <c r="FI73" s="224">
        <v>83.330001831054687</v>
      </c>
      <c r="FJ73" s="224">
        <v>83.330001831054687</v>
      </c>
      <c r="FK73" s="224">
        <v>83.330001831054687</v>
      </c>
      <c r="FL73" s="224">
        <v>83.330001831054687</v>
      </c>
      <c r="FM73" s="224">
        <v>83.330001831054687</v>
      </c>
      <c r="FN73" s="224">
        <v>83.330001831054687</v>
      </c>
      <c r="FO73" s="224">
        <v>79.629997253417969</v>
      </c>
      <c r="FP73" s="224">
        <v>79.629997253417969</v>
      </c>
      <c r="FQ73" s="224">
        <v>79.629997253417969</v>
      </c>
      <c r="FR73" s="224">
        <v>79.629997253417969</v>
      </c>
      <c r="FS73" s="224">
        <v>79.629997253417969</v>
      </c>
      <c r="FT73" s="224">
        <v>79.629997253417969</v>
      </c>
      <c r="FU73" s="224">
        <v>79.629997253417969</v>
      </c>
      <c r="FV73" s="224">
        <v>79.629997253417969</v>
      </c>
      <c r="FW73" s="224">
        <v>79.629997253417969</v>
      </c>
      <c r="FX73" s="224">
        <v>79.629997253417969</v>
      </c>
      <c r="FY73" s="224">
        <v>79.629997253417969</v>
      </c>
      <c r="FZ73" s="224">
        <v>79.629997253417969</v>
      </c>
      <c r="GA73" s="224">
        <v>79.629997253417969</v>
      </c>
      <c r="GB73" s="224">
        <v>79.629997253417969</v>
      </c>
      <c r="GC73" s="224">
        <v>79.629997253417969</v>
      </c>
      <c r="GD73" s="224">
        <v>79.629997253417969</v>
      </c>
      <c r="GE73" s="224">
        <v>77.30999755859375</v>
      </c>
      <c r="GF73" s="224">
        <v>77.30999755859375</v>
      </c>
      <c r="GG73" s="224">
        <v>77.30999755859375</v>
      </c>
      <c r="GH73" s="224">
        <v>77.30999755859375</v>
      </c>
      <c r="GI73" s="224">
        <v>77.30999755859375</v>
      </c>
      <c r="GJ73" s="224">
        <v>77.30999755859375</v>
      </c>
      <c r="GK73" s="224">
        <v>77.30999755859375</v>
      </c>
      <c r="GL73" s="224">
        <v>77.30999755859375</v>
      </c>
      <c r="GM73" s="224">
        <v>77.30999755859375</v>
      </c>
      <c r="GN73" s="224">
        <v>77.30999755859375</v>
      </c>
      <c r="GO73" s="224">
        <v>77.30999755859375</v>
      </c>
      <c r="GP73" s="224">
        <v>77.30999755859375</v>
      </c>
      <c r="GQ73" s="224">
        <v>77.30999755859375</v>
      </c>
      <c r="GR73" s="224">
        <v>77.30999755859375</v>
      </c>
      <c r="GS73" s="224">
        <v>77.30999755859375</v>
      </c>
      <c r="GT73" s="224">
        <v>77.30999755859375</v>
      </c>
      <c r="GU73" s="224">
        <v>77.30999755859375</v>
      </c>
      <c r="GV73" s="224">
        <v>77.30999755859375</v>
      </c>
      <c r="GW73" s="224">
        <v>77.30999755859375</v>
      </c>
      <c r="GX73" s="224">
        <v>77.30999755859375</v>
      </c>
      <c r="GY73" s="224">
        <v>77.30999755859375</v>
      </c>
      <c r="GZ73" s="224">
        <v>77.30999755859375</v>
      </c>
      <c r="HA73" s="224">
        <v>77.30999755859375</v>
      </c>
      <c r="HB73" s="224">
        <v>77.30999755859375</v>
      </c>
      <c r="HC73" s="224">
        <v>77.30999755859375</v>
      </c>
      <c r="HD73" s="224">
        <v>77.30999755859375</v>
      </c>
      <c r="HE73" s="224">
        <v>77.30999755859375</v>
      </c>
      <c r="HF73" s="9">
        <f t="shared" si="36"/>
        <v>77.30999755859375</v>
      </c>
      <c r="HG73" s="9">
        <f t="shared" si="37"/>
        <v>77.30999755859375</v>
      </c>
      <c r="HH73" s="9">
        <f t="shared" si="38"/>
        <v>81.480003356933594</v>
      </c>
      <c r="HI73" s="9">
        <f t="shared" si="39"/>
        <v>81.480003356933594</v>
      </c>
      <c r="HJ73" s="9">
        <f t="shared" si="40"/>
        <v>81.480003356933594</v>
      </c>
      <c r="HK73" s="9">
        <f t="shared" si="41"/>
        <v>81.480003356933594</v>
      </c>
      <c r="HL73" s="9">
        <f t="shared" si="42"/>
        <v>81.480003356933594</v>
      </c>
      <c r="HM73" s="9">
        <f t="shared" si="43"/>
        <v>81.480003356933594</v>
      </c>
      <c r="HN73" s="9">
        <f t="shared" si="44"/>
        <v>81.480003356933594</v>
      </c>
      <c r="HO73" s="9">
        <f t="shared" si="45"/>
        <v>81.480003356933594</v>
      </c>
      <c r="HP73" s="9">
        <f t="shared" si="46"/>
        <v>81.480003356933594</v>
      </c>
      <c r="HQ73" s="180"/>
      <c r="HR73" s="226">
        <v>77.30999755859375</v>
      </c>
      <c r="HS73" s="226">
        <v>77.30999755859375</v>
      </c>
      <c r="HT73" s="226">
        <v>77.30999755859375</v>
      </c>
      <c r="HU73" s="226">
        <v>81.480003356933594</v>
      </c>
      <c r="HV73" s="226">
        <v>81.480003356933594</v>
      </c>
      <c r="HW73" s="226">
        <v>81.480003356933594</v>
      </c>
      <c r="HX73" s="226">
        <v>81.480003356933594</v>
      </c>
      <c r="HY73" s="226">
        <v>81.480003356933594</v>
      </c>
      <c r="HZ73" s="226"/>
      <c r="IA73" s="226"/>
      <c r="IB73" s="226"/>
      <c r="IC73" s="226"/>
      <c r="ID73" s="9"/>
      <c r="IE73" s="9"/>
      <c r="IF73" s="9"/>
      <c r="IG73" s="9"/>
      <c r="IH73" s="9"/>
      <c r="II73" s="9">
        <f t="shared" si="64"/>
        <v>43.538750394394526</v>
      </c>
      <c r="IJ73" s="9">
        <f t="shared" si="65"/>
        <v>82.468999481201166</v>
      </c>
      <c r="IK73" s="9">
        <f t="shared" si="66"/>
        <v>77.459674958259825</v>
      </c>
      <c r="IL73" s="9">
        <f t="shared" si="67"/>
        <v>81.480003356933594</v>
      </c>
      <c r="IM73" s="9">
        <f t="shared" si="68"/>
        <v>65.184002685546872</v>
      </c>
      <c r="IN73" s="9">
        <f t="shared" si="69"/>
        <v>45.628801879882808</v>
      </c>
      <c r="IO73" s="9">
        <f t="shared" si="70"/>
        <v>31.940161315917962</v>
      </c>
      <c r="IP73" s="9">
        <f t="shared" si="71"/>
        <v>22.35811292114257</v>
      </c>
      <c r="IQ73" s="9"/>
      <c r="IR73" s="9">
        <f t="shared" si="78"/>
        <v>52.017792380904787</v>
      </c>
      <c r="IS73" s="9">
        <f t="shared" si="72"/>
        <v>-40.838735920333505</v>
      </c>
      <c r="IT73" s="9"/>
      <c r="IU73" s="9"/>
      <c r="IV73" s="9"/>
      <c r="IW73" s="9"/>
      <c r="IX73" s="9"/>
      <c r="IY73" s="9"/>
      <c r="IZ73" s="9"/>
      <c r="JA73" s="9"/>
      <c r="JB73" s="9"/>
      <c r="JC73" s="9"/>
      <c r="JD73" s="9"/>
      <c r="JE73" s="9"/>
      <c r="JF73" s="9"/>
      <c r="JG73" s="9"/>
      <c r="JH73" s="9"/>
      <c r="JI73" s="9"/>
      <c r="JJ73" s="9"/>
      <c r="JK73" s="9"/>
      <c r="JL73" s="9"/>
      <c r="JM73" s="9"/>
      <c r="JN73" s="9"/>
      <c r="JO73" s="9"/>
      <c r="JP73" s="9"/>
      <c r="JQ73" s="9"/>
      <c r="JR73" s="9"/>
      <c r="JS73" s="9"/>
      <c r="JT73" s="9"/>
      <c r="JU73" s="9"/>
      <c r="JV73" s="9"/>
      <c r="JW73" s="9">
        <f t="shared" si="58"/>
        <v>78.352499008178711</v>
      </c>
      <c r="JX73" s="9">
        <f t="shared" si="59"/>
        <v>82.040000915527344</v>
      </c>
      <c r="JY73" s="19">
        <f t="shared" si="60"/>
        <v>209</v>
      </c>
      <c r="JZ73" s="19">
        <f t="shared" si="61"/>
        <v>75</v>
      </c>
      <c r="KA73" s="19">
        <f t="shared" si="73"/>
        <v>1</v>
      </c>
      <c r="KB73" s="19">
        <f t="shared" si="77"/>
        <v>75</v>
      </c>
      <c r="KD73" s="9">
        <f t="shared" si="62"/>
        <v>84.694667816162109</v>
      </c>
      <c r="KE73" s="9">
        <f t="shared" si="63"/>
        <v>82.24633630431525</v>
      </c>
      <c r="KG73" s="9">
        <f t="shared" si="74"/>
        <v>-2.4483315118468596</v>
      </c>
      <c r="KH73" s="19">
        <f t="shared" si="75"/>
        <v>0.97109225911174013</v>
      </c>
      <c r="KI73" s="19">
        <f t="shared" si="76"/>
        <v>0.97109225911174013</v>
      </c>
    </row>
    <row r="74" spans="1:295">
      <c r="A74" s="222" t="s">
        <v>653</v>
      </c>
      <c r="B74" s="222" t="s">
        <v>147</v>
      </c>
      <c r="C74" s="224">
        <v>13.890000343322754</v>
      </c>
      <c r="D74" s="224">
        <v>13.890000343322754</v>
      </c>
      <c r="E74" s="224">
        <v>13.890000343322754</v>
      </c>
      <c r="F74" s="224">
        <v>13.890000343322754</v>
      </c>
      <c r="G74" s="224">
        <v>13.890000343322754</v>
      </c>
      <c r="H74" s="224">
        <v>13.890000343322754</v>
      </c>
      <c r="I74" s="224">
        <v>13.890000343322754</v>
      </c>
      <c r="J74" s="224">
        <v>13.890000343322754</v>
      </c>
      <c r="K74" s="224">
        <v>13.890000343322754</v>
      </c>
      <c r="L74" s="224">
        <v>13.890000343322754</v>
      </c>
      <c r="M74" s="224">
        <v>13.890000343322754</v>
      </c>
      <c r="N74" s="224">
        <v>13.890000343322754</v>
      </c>
      <c r="O74" s="224">
        <v>13.890000343322754</v>
      </c>
      <c r="P74" s="224">
        <v>13.890000343322754</v>
      </c>
      <c r="Q74" s="224">
        <v>13.890000343322754</v>
      </c>
      <c r="R74" s="224">
        <v>13.890000343322754</v>
      </c>
      <c r="S74" s="224">
        <v>13.890000343322754</v>
      </c>
      <c r="T74" s="224">
        <v>13.890000343322754</v>
      </c>
      <c r="U74" s="224">
        <v>13.890000343322754</v>
      </c>
      <c r="V74" s="224">
        <v>13.890000343322754</v>
      </c>
      <c r="W74" s="224">
        <v>13.890000343322754</v>
      </c>
      <c r="X74" s="224">
        <v>13.890000343322754</v>
      </c>
      <c r="Y74" s="224">
        <v>13.890000343322754</v>
      </c>
      <c r="Z74" s="224">
        <v>13.890000343322754</v>
      </c>
      <c r="AA74" s="224">
        <v>25</v>
      </c>
      <c r="AB74" s="224">
        <v>36.110000610351563</v>
      </c>
      <c r="AC74" s="224">
        <v>41.669998168945313</v>
      </c>
      <c r="AD74" s="224">
        <v>45.369998931884766</v>
      </c>
      <c r="AE74" s="224">
        <v>49.069999694824219</v>
      </c>
      <c r="AF74" s="224">
        <v>49.069999694824219</v>
      </c>
      <c r="AG74" s="224">
        <v>49.069999694824219</v>
      </c>
      <c r="AH74" s="224">
        <v>49.069999694824219</v>
      </c>
      <c r="AI74" s="224">
        <v>49.069999694824219</v>
      </c>
      <c r="AJ74" s="224">
        <v>49.069999694824219</v>
      </c>
      <c r="AK74" s="224">
        <v>49.069999694824219</v>
      </c>
      <c r="AL74" s="224">
        <v>49.069999694824219</v>
      </c>
      <c r="AM74" s="224">
        <v>49.069999694824219</v>
      </c>
      <c r="AN74" s="224">
        <v>49.069999694824219</v>
      </c>
      <c r="AO74" s="224">
        <v>52.779998779296875</v>
      </c>
      <c r="AP74" s="224">
        <v>52.779998779296875</v>
      </c>
      <c r="AQ74" s="224">
        <v>52.779998779296875</v>
      </c>
      <c r="AR74" s="224">
        <v>52.779998779296875</v>
      </c>
      <c r="AS74" s="224">
        <v>52.779998779296875</v>
      </c>
      <c r="AT74" s="224">
        <v>52.779998779296875</v>
      </c>
      <c r="AU74" s="224">
        <v>52.779998779296875</v>
      </c>
      <c r="AV74" s="224">
        <v>52.779998779296875</v>
      </c>
      <c r="AW74" s="224">
        <v>52.779998779296875</v>
      </c>
      <c r="AX74" s="224">
        <v>52.779998779296875</v>
      </c>
      <c r="AY74" s="224">
        <v>52.779998779296875</v>
      </c>
      <c r="AZ74" s="224">
        <v>52.779998779296875</v>
      </c>
      <c r="BA74" s="224">
        <v>52.779998779296875</v>
      </c>
      <c r="BB74" s="224">
        <v>52.779998779296875</v>
      </c>
      <c r="BC74" s="224">
        <v>52.779998779296875</v>
      </c>
      <c r="BD74" s="224">
        <v>52.779998779296875</v>
      </c>
      <c r="BE74" s="224">
        <v>52.779998779296875</v>
      </c>
      <c r="BF74" s="224">
        <v>52.779998779296875</v>
      </c>
      <c r="BG74" s="224">
        <v>52.779998779296875</v>
      </c>
      <c r="BH74" s="224">
        <v>52.779998779296875</v>
      </c>
      <c r="BI74" s="224">
        <v>52.779998779296875</v>
      </c>
      <c r="BJ74" s="224">
        <v>52.779998779296875</v>
      </c>
      <c r="BK74" s="224">
        <v>52.779998779296875</v>
      </c>
      <c r="BL74" s="224">
        <v>45.369998931884766</v>
      </c>
      <c r="BM74" s="224">
        <v>45.369998931884766</v>
      </c>
      <c r="BN74" s="224">
        <v>45.369998931884766</v>
      </c>
      <c r="BO74" s="224">
        <v>45.369998931884766</v>
      </c>
      <c r="BP74" s="224">
        <v>45.369998931884766</v>
      </c>
      <c r="BQ74" s="224">
        <v>45.369998931884766</v>
      </c>
      <c r="BR74" s="224">
        <v>45.369998931884766</v>
      </c>
      <c r="BS74" s="224">
        <v>45.369998931884766</v>
      </c>
      <c r="BT74" s="224">
        <v>45.369998931884766</v>
      </c>
      <c r="BU74" s="224">
        <v>45.369998931884766</v>
      </c>
      <c r="BV74" s="224">
        <v>45.369998931884766</v>
      </c>
      <c r="BW74" s="224">
        <v>45.369998931884766</v>
      </c>
      <c r="BX74" s="224">
        <v>45.369998931884766</v>
      </c>
      <c r="BY74" s="224">
        <v>45.369998931884766</v>
      </c>
      <c r="BZ74" s="224">
        <v>45.369998931884766</v>
      </c>
      <c r="CA74" s="224">
        <v>45.369998931884766</v>
      </c>
      <c r="CB74" s="224">
        <v>45.369998931884766</v>
      </c>
      <c r="CC74" s="224">
        <v>45.369998931884766</v>
      </c>
      <c r="CD74" s="224">
        <v>45.369998931884766</v>
      </c>
      <c r="CE74" s="224">
        <v>45.369998931884766</v>
      </c>
      <c r="CF74" s="224">
        <v>45.369998931884766</v>
      </c>
      <c r="CG74" s="224">
        <v>52.779998779296875</v>
      </c>
      <c r="CH74" s="224">
        <v>52.779998779296875</v>
      </c>
      <c r="CI74" s="224">
        <v>52.779998779296875</v>
      </c>
      <c r="CJ74" s="224">
        <v>52.779998779296875</v>
      </c>
      <c r="CK74" s="224">
        <v>52.779998779296875</v>
      </c>
      <c r="CL74" s="224">
        <v>52.779998779296875</v>
      </c>
      <c r="CM74" s="224">
        <v>63.889999389648437</v>
      </c>
      <c r="CN74" s="224">
        <v>63.889999389648437</v>
      </c>
      <c r="CO74" s="224">
        <v>63.889999389648437</v>
      </c>
      <c r="CP74" s="224">
        <v>63.889999389648437</v>
      </c>
      <c r="CQ74" s="224">
        <v>63.889999389648437</v>
      </c>
      <c r="CR74" s="224">
        <v>63.889999389648437</v>
      </c>
      <c r="CS74" s="224">
        <v>63.889999389648437</v>
      </c>
      <c r="CT74" s="224">
        <v>63.889999389648437</v>
      </c>
      <c r="CU74" s="224">
        <v>66.669998168945313</v>
      </c>
      <c r="CV74" s="224">
        <v>66.669998168945313</v>
      </c>
      <c r="CW74" s="224">
        <v>66.669998168945313</v>
      </c>
      <c r="CX74" s="224">
        <v>66.669998168945313</v>
      </c>
      <c r="CY74" s="224">
        <v>66.669998168945313</v>
      </c>
      <c r="CZ74" s="224">
        <v>66.669998168945313</v>
      </c>
      <c r="DA74" s="224">
        <v>66.669998168945313</v>
      </c>
      <c r="DB74" s="224">
        <v>66.669998168945313</v>
      </c>
      <c r="DC74" s="224">
        <v>66.669998168945313</v>
      </c>
      <c r="DD74" s="224">
        <v>66.669998168945313</v>
      </c>
      <c r="DE74" s="224">
        <v>66.669998168945313</v>
      </c>
      <c r="DF74" s="224">
        <v>66.669998168945313</v>
      </c>
      <c r="DG74" s="224">
        <v>66.669998168945313</v>
      </c>
      <c r="DH74" s="224">
        <v>66.669998168945313</v>
      </c>
      <c r="DI74" s="224">
        <v>66.669998168945313</v>
      </c>
      <c r="DJ74" s="224">
        <v>66.669998168945313</v>
      </c>
      <c r="DK74" s="224">
        <v>66.669998168945313</v>
      </c>
      <c r="DL74" s="224">
        <v>66.669998168945313</v>
      </c>
      <c r="DM74" s="224">
        <v>66.669998168945313</v>
      </c>
      <c r="DN74" s="224">
        <v>66.669998168945313</v>
      </c>
      <c r="DO74" s="224">
        <v>66.669998168945313</v>
      </c>
      <c r="DP74" s="224">
        <v>66.669998168945313</v>
      </c>
      <c r="DQ74" s="224">
        <v>66.669998168945313</v>
      </c>
      <c r="DR74" s="224">
        <v>66.669998168945313</v>
      </c>
      <c r="DS74" s="224">
        <v>66.669998168945313</v>
      </c>
      <c r="DT74" s="224">
        <v>66.669998168945313</v>
      </c>
      <c r="DU74" s="224">
        <v>66.669998168945313</v>
      </c>
      <c r="DV74" s="224">
        <v>66.669998168945313</v>
      </c>
      <c r="DW74" s="224">
        <v>66.669998168945313</v>
      </c>
      <c r="DX74" s="224">
        <v>66.669998168945313</v>
      </c>
      <c r="DY74" s="224">
        <v>66.669998168945313</v>
      </c>
      <c r="DZ74" s="224">
        <v>66.669998168945313</v>
      </c>
      <c r="EA74" s="224">
        <v>63.889999389648437</v>
      </c>
      <c r="EB74" s="224">
        <v>63.889999389648437</v>
      </c>
      <c r="EC74" s="224">
        <v>63.889999389648437</v>
      </c>
      <c r="ED74" s="224">
        <v>63.889999389648437</v>
      </c>
      <c r="EE74" s="224">
        <v>63.889999389648437</v>
      </c>
      <c r="EF74" s="224">
        <v>63.889999389648437</v>
      </c>
      <c r="EG74" s="224">
        <v>63.889999389648437</v>
      </c>
      <c r="EH74" s="224">
        <v>63.889999389648437</v>
      </c>
      <c r="EI74" s="224">
        <v>63.889999389648437</v>
      </c>
      <c r="EJ74" s="224">
        <v>63.889999389648437</v>
      </c>
      <c r="EK74" s="224">
        <v>63.889999389648437</v>
      </c>
      <c r="EL74" s="224">
        <v>63.889999389648437</v>
      </c>
      <c r="EM74" s="224">
        <v>63.889999389648437</v>
      </c>
      <c r="EN74" s="224">
        <v>63.889999389648437</v>
      </c>
      <c r="EO74" s="224">
        <v>63.889999389648437</v>
      </c>
      <c r="EP74" s="224">
        <v>63.889999389648437</v>
      </c>
      <c r="EQ74" s="224">
        <v>63.889999389648437</v>
      </c>
      <c r="ER74" s="224">
        <v>63.889999389648437</v>
      </c>
      <c r="ES74" s="224">
        <v>63.889999389648437</v>
      </c>
      <c r="ET74" s="224">
        <v>60.189998626708984</v>
      </c>
      <c r="EU74" s="224">
        <v>60.189998626708984</v>
      </c>
      <c r="EV74" s="224">
        <v>52.779998779296875</v>
      </c>
      <c r="EW74" s="224">
        <v>52.779998779296875</v>
      </c>
      <c r="EX74" s="224">
        <v>52.779998779296875</v>
      </c>
      <c r="EY74" s="224">
        <v>52.779998779296875</v>
      </c>
      <c r="EZ74" s="224">
        <v>52.779998779296875</v>
      </c>
      <c r="FA74" s="224">
        <v>52.779998779296875</v>
      </c>
      <c r="FB74" s="224">
        <v>52.779998779296875</v>
      </c>
      <c r="FC74" s="224">
        <v>52.779998779296875</v>
      </c>
      <c r="FD74" s="224">
        <v>52.779998779296875</v>
      </c>
      <c r="FE74" s="224">
        <v>52.779998779296875</v>
      </c>
      <c r="FF74" s="224">
        <v>52.779998779296875</v>
      </c>
      <c r="FG74" s="224">
        <v>52.779998779296875</v>
      </c>
      <c r="FH74" s="224">
        <v>52.779998779296875</v>
      </c>
      <c r="FI74" s="224">
        <v>52.779998779296875</v>
      </c>
      <c r="FJ74" s="224">
        <v>52.779998779296875</v>
      </c>
      <c r="FK74" s="224">
        <v>52.779998779296875</v>
      </c>
      <c r="FL74" s="224">
        <v>52.779998779296875</v>
      </c>
      <c r="FM74" s="224">
        <v>52.779998779296875</v>
      </c>
      <c r="FN74" s="224">
        <v>52.779998779296875</v>
      </c>
      <c r="FO74" s="224">
        <v>52.779998779296875</v>
      </c>
      <c r="FP74" s="224">
        <v>52.779998779296875</v>
      </c>
      <c r="FQ74" s="224">
        <v>41.669998168945313</v>
      </c>
      <c r="FR74" s="224">
        <v>41.669998168945313</v>
      </c>
      <c r="FS74" s="224">
        <v>41.669998168945313</v>
      </c>
      <c r="FT74" s="224">
        <v>41.669998168945313</v>
      </c>
      <c r="FU74" s="224">
        <v>41.669998168945313</v>
      </c>
      <c r="FV74" s="224">
        <v>41.669998168945313</v>
      </c>
      <c r="FW74" s="224">
        <v>41.669998168945313</v>
      </c>
      <c r="FX74" s="224">
        <v>41.669998168945313</v>
      </c>
      <c r="FY74" s="224">
        <v>41.669998168945313</v>
      </c>
      <c r="FZ74" s="224">
        <v>41.669998168945313</v>
      </c>
      <c r="GA74" s="224">
        <v>41.669998168945313</v>
      </c>
      <c r="GB74" s="224">
        <v>41.669998168945313</v>
      </c>
      <c r="GC74" s="224">
        <v>41.669998168945313</v>
      </c>
      <c r="GD74" s="224">
        <v>41.669998168945313</v>
      </c>
      <c r="GE74" s="224">
        <v>41.669998168945313</v>
      </c>
      <c r="GF74" s="224">
        <v>41.669998168945313</v>
      </c>
      <c r="GG74" s="224">
        <v>41.669998168945313</v>
      </c>
      <c r="GH74" s="224">
        <v>41.669998168945313</v>
      </c>
      <c r="GI74" s="224">
        <v>41.669998168945313</v>
      </c>
      <c r="GJ74" s="224">
        <v>41.669998168945313</v>
      </c>
      <c r="GK74" s="224">
        <v>41.669998168945313</v>
      </c>
      <c r="GL74" s="224">
        <v>41.669998168945313</v>
      </c>
      <c r="GM74" s="224">
        <v>41.669998168945313</v>
      </c>
      <c r="GN74" s="224">
        <v>41.669998168945313</v>
      </c>
      <c r="GO74" s="224">
        <v>41.669998168945313</v>
      </c>
      <c r="GP74" s="224">
        <v>41.669998168945313</v>
      </c>
      <c r="GQ74" s="224">
        <v>66.669998168945313</v>
      </c>
      <c r="GR74" s="224">
        <v>66.669998168945313</v>
      </c>
      <c r="GS74" s="224">
        <v>66.669998168945313</v>
      </c>
      <c r="GT74" s="224">
        <v>66.669998168945313</v>
      </c>
      <c r="GU74" s="224">
        <v>66.669998168945313</v>
      </c>
      <c r="GV74" s="224">
        <v>66.669998168945313</v>
      </c>
      <c r="GW74" s="224">
        <v>66.669998168945313</v>
      </c>
      <c r="GX74" s="224">
        <v>66.669998168945313</v>
      </c>
      <c r="GY74" s="224">
        <v>66.669998168945313</v>
      </c>
      <c r="GZ74" s="224">
        <v>66.669998168945313</v>
      </c>
      <c r="HA74" s="224">
        <v>66.669998168945313</v>
      </c>
      <c r="HB74" s="224">
        <v>66.669998168945313</v>
      </c>
      <c r="HC74" s="224">
        <v>66.669998168945313</v>
      </c>
      <c r="HD74" s="224">
        <v>66.669998168945313</v>
      </c>
      <c r="HE74" s="224">
        <v>66.669998168945313</v>
      </c>
      <c r="HF74" s="9">
        <f t="shared" si="36"/>
        <v>66.669998168945313</v>
      </c>
      <c r="HG74" s="9">
        <f t="shared" si="37"/>
        <v>66.669998168945313</v>
      </c>
      <c r="HH74" s="9">
        <f t="shared" si="38"/>
        <v>66.669998168945313</v>
      </c>
      <c r="HI74" s="9">
        <f t="shared" si="39"/>
        <v>66.669998168945313</v>
      </c>
      <c r="HJ74" s="9">
        <f t="shared" si="40"/>
        <v>66.669998168945313</v>
      </c>
      <c r="HK74" s="9">
        <f t="shared" si="41"/>
        <v>66.669998168945313</v>
      </c>
      <c r="HL74" s="9">
        <f t="shared" si="42"/>
        <v>66.669998168945313</v>
      </c>
      <c r="HM74" s="9">
        <f t="shared" si="43"/>
        <v>66.669998168945313</v>
      </c>
      <c r="HN74" s="9">
        <f t="shared" si="44"/>
        <v>66.669998168945313</v>
      </c>
      <c r="HO74" s="9">
        <f t="shared" si="45"/>
        <v>66.669998168945313</v>
      </c>
      <c r="HP74" s="9">
        <f t="shared" si="46"/>
        <v>66.669998168945313</v>
      </c>
      <c r="HQ74" s="180"/>
      <c r="HR74" s="226">
        <v>66.669998168945313</v>
      </c>
      <c r="HS74" s="226">
        <v>66.669998168945313</v>
      </c>
      <c r="HT74" s="226">
        <v>66.669998168945313</v>
      </c>
      <c r="HU74" s="226">
        <v>66.669998168945313</v>
      </c>
      <c r="HV74" s="226">
        <v>66.669998168945313</v>
      </c>
      <c r="HW74" s="226">
        <v>66.669998168945313</v>
      </c>
      <c r="HX74" s="226">
        <v>66.669998168945313</v>
      </c>
      <c r="HY74" s="226">
        <v>66.669998168945313</v>
      </c>
      <c r="HZ74" s="226"/>
      <c r="IA74" s="226"/>
      <c r="IB74" s="226"/>
      <c r="IC74" s="226"/>
      <c r="ID74" s="9"/>
      <c r="IE74" s="9"/>
      <c r="IF74" s="9"/>
      <c r="IG74" s="9"/>
      <c r="IH74" s="9"/>
      <c r="II74" s="9">
        <f t="shared" si="64"/>
        <v>49.952564892015957</v>
      </c>
      <c r="IJ74" s="9">
        <f t="shared" si="65"/>
        <v>48.33599853515625</v>
      </c>
      <c r="IK74" s="9">
        <f t="shared" si="66"/>
        <v>55.379675588300152</v>
      </c>
      <c r="IL74" s="9">
        <f t="shared" si="67"/>
        <v>66.669998168945313</v>
      </c>
      <c r="IM74" s="9">
        <f t="shared" si="68"/>
        <v>53.33599853515625</v>
      </c>
      <c r="IN74" s="9">
        <f t="shared" si="69"/>
        <v>37.335198974609369</v>
      </c>
      <c r="IO74" s="9">
        <f t="shared" si="70"/>
        <v>26.134639282226559</v>
      </c>
      <c r="IP74" s="9">
        <f t="shared" si="71"/>
        <v>18.29424749755859</v>
      </c>
      <c r="IQ74" s="9"/>
      <c r="IR74" s="9">
        <f t="shared" si="78"/>
        <v>46.270715086836027</v>
      </c>
      <c r="IS74" s="9">
        <f t="shared" si="72"/>
        <v>-37.123591338056734</v>
      </c>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f t="shared" si="58"/>
        <v>66.669998168945313</v>
      </c>
      <c r="JX74" s="9">
        <f t="shared" si="59"/>
        <v>61.669998168945313</v>
      </c>
      <c r="JY74" s="19">
        <f t="shared" si="60"/>
        <v>226</v>
      </c>
      <c r="JZ74" s="19">
        <f t="shared" si="61"/>
        <v>89</v>
      </c>
      <c r="KA74" s="19">
        <f t="shared" si="73"/>
        <v>0</v>
      </c>
      <c r="KB74" s="19" t="str">
        <f t="shared" si="77"/>
        <v/>
      </c>
      <c r="KD74" s="9">
        <f t="shared" si="62"/>
        <v>66.2066650390625</v>
      </c>
      <c r="KE74" s="9">
        <f t="shared" si="63"/>
        <v>56.695048039502439</v>
      </c>
      <c r="KG74" s="9">
        <f t="shared" si="74"/>
        <v>-9.5116169995600615</v>
      </c>
      <c r="KH74" s="19">
        <f t="shared" si="75"/>
        <v>0.85633444919860979</v>
      </c>
      <c r="KI74" s="19">
        <f t="shared" si="76"/>
        <v>0.85633444919860979</v>
      </c>
    </row>
    <row r="75" spans="1:295">
      <c r="A75" s="222" t="s">
        <v>253</v>
      </c>
      <c r="B75" s="222" t="s">
        <v>254</v>
      </c>
      <c r="C75" s="224">
        <v>0</v>
      </c>
      <c r="D75" s="224">
        <v>0</v>
      </c>
      <c r="E75" s="224">
        <v>0</v>
      </c>
      <c r="F75" s="224">
        <v>0</v>
      </c>
      <c r="G75" s="224">
        <v>0</v>
      </c>
      <c r="H75" s="224">
        <v>0</v>
      </c>
      <c r="I75" s="224">
        <v>0</v>
      </c>
      <c r="J75" s="224">
        <v>0</v>
      </c>
      <c r="K75" s="224">
        <v>0</v>
      </c>
      <c r="L75" s="224">
        <v>0</v>
      </c>
      <c r="M75" s="224">
        <v>0</v>
      </c>
      <c r="N75" s="224">
        <v>0</v>
      </c>
      <c r="O75" s="224">
        <v>0</v>
      </c>
      <c r="P75" s="224">
        <v>0</v>
      </c>
      <c r="Q75" s="224">
        <v>0</v>
      </c>
      <c r="R75" s="224">
        <v>0</v>
      </c>
      <c r="S75" s="224">
        <v>0</v>
      </c>
      <c r="T75" s="224">
        <v>0</v>
      </c>
      <c r="U75" s="224">
        <v>0</v>
      </c>
      <c r="V75" s="224">
        <v>0</v>
      </c>
      <c r="W75" s="224">
        <v>0</v>
      </c>
      <c r="X75" s="224">
        <v>0</v>
      </c>
      <c r="Y75" s="224">
        <v>0</v>
      </c>
      <c r="Z75" s="224">
        <v>0</v>
      </c>
      <c r="AA75" s="224">
        <v>0</v>
      </c>
      <c r="AB75" s="224">
        <v>0</v>
      </c>
      <c r="AC75" s="224">
        <v>0</v>
      </c>
      <c r="AD75" s="224">
        <v>0</v>
      </c>
      <c r="AE75" s="224">
        <v>0</v>
      </c>
      <c r="AF75" s="224">
        <v>0</v>
      </c>
      <c r="AG75" s="224">
        <v>0</v>
      </c>
      <c r="AH75" s="224">
        <v>0</v>
      </c>
      <c r="AI75" s="224">
        <v>0</v>
      </c>
      <c r="AJ75" s="224">
        <v>0</v>
      </c>
      <c r="AK75" s="224">
        <v>0</v>
      </c>
      <c r="AL75" s="224">
        <v>0</v>
      </c>
      <c r="AM75" s="224">
        <v>0</v>
      </c>
      <c r="AN75" s="224">
        <v>0</v>
      </c>
      <c r="AO75" s="224">
        <v>0</v>
      </c>
      <c r="AP75" s="224">
        <v>0</v>
      </c>
      <c r="AQ75" s="224">
        <v>0</v>
      </c>
      <c r="AR75" s="224">
        <v>0</v>
      </c>
      <c r="AS75" s="224">
        <v>0</v>
      </c>
      <c r="AT75" s="224">
        <v>0</v>
      </c>
      <c r="AU75" s="224">
        <v>0</v>
      </c>
      <c r="AV75" s="224">
        <v>0</v>
      </c>
      <c r="AW75" s="224">
        <v>0</v>
      </c>
      <c r="AX75" s="224">
        <v>0</v>
      </c>
      <c r="AY75" s="224">
        <v>0</v>
      </c>
      <c r="AZ75" s="224">
        <v>0</v>
      </c>
      <c r="BA75" s="224">
        <v>0</v>
      </c>
      <c r="BB75" s="224">
        <v>0</v>
      </c>
      <c r="BC75" s="224">
        <v>0</v>
      </c>
      <c r="BD75" s="224">
        <v>0</v>
      </c>
      <c r="BE75" s="224">
        <v>0</v>
      </c>
      <c r="BF75" s="224">
        <v>0</v>
      </c>
      <c r="BG75" s="224">
        <v>0</v>
      </c>
      <c r="BH75" s="224">
        <v>0</v>
      </c>
      <c r="BI75" s="224">
        <v>0</v>
      </c>
      <c r="BJ75" s="224">
        <v>0</v>
      </c>
      <c r="BK75" s="224">
        <v>0</v>
      </c>
      <c r="BL75" s="224">
        <v>11.109999656677246</v>
      </c>
      <c r="BM75" s="224">
        <v>11.109999656677246</v>
      </c>
      <c r="BN75" s="224">
        <v>11.109999656677246</v>
      </c>
      <c r="BO75" s="224">
        <v>11.109999656677246</v>
      </c>
      <c r="BP75" s="224">
        <v>11.109999656677246</v>
      </c>
      <c r="BQ75" s="224">
        <v>11.109999656677246</v>
      </c>
      <c r="BR75" s="224">
        <v>11.109999656677246</v>
      </c>
      <c r="BS75" s="224">
        <v>11.109999656677246</v>
      </c>
      <c r="BT75" s="224">
        <v>11.109999656677246</v>
      </c>
      <c r="BU75" s="224">
        <v>11.109999656677246</v>
      </c>
      <c r="BV75" s="224">
        <v>11.109999656677246</v>
      </c>
      <c r="BW75" s="224">
        <v>33.330001831054688</v>
      </c>
      <c r="BX75" s="224">
        <v>33.330001831054688</v>
      </c>
      <c r="BY75" s="224">
        <v>33.330001831054688</v>
      </c>
      <c r="BZ75" s="224">
        <v>93.519996643066406</v>
      </c>
      <c r="CA75" s="224">
        <v>93.519996643066406</v>
      </c>
      <c r="CB75" s="224">
        <v>93.519996643066406</v>
      </c>
      <c r="CC75" s="224">
        <v>93.519996643066406</v>
      </c>
      <c r="CD75" s="224">
        <v>97.220001220703125</v>
      </c>
      <c r="CE75" s="224">
        <v>100</v>
      </c>
      <c r="CF75" s="224">
        <v>100</v>
      </c>
      <c r="CG75" s="224">
        <v>100</v>
      </c>
      <c r="CH75" s="224">
        <v>100</v>
      </c>
      <c r="CI75" s="224">
        <v>100</v>
      </c>
      <c r="CJ75" s="224">
        <v>100</v>
      </c>
      <c r="CK75" s="224">
        <v>100</v>
      </c>
      <c r="CL75" s="224">
        <v>100</v>
      </c>
      <c r="CM75" s="224">
        <v>100</v>
      </c>
      <c r="CN75" s="224">
        <v>100</v>
      </c>
      <c r="CO75" s="224">
        <v>100</v>
      </c>
      <c r="CP75" s="224">
        <v>100</v>
      </c>
      <c r="CQ75" s="224">
        <v>100</v>
      </c>
      <c r="CR75" s="224">
        <v>100</v>
      </c>
      <c r="CS75" s="224">
        <v>100</v>
      </c>
      <c r="CT75" s="224">
        <v>100</v>
      </c>
      <c r="CU75" s="224">
        <v>100</v>
      </c>
      <c r="CV75" s="224">
        <v>100</v>
      </c>
      <c r="CW75" s="224">
        <v>100</v>
      </c>
      <c r="CX75" s="224">
        <v>100</v>
      </c>
      <c r="CY75" s="224">
        <v>100</v>
      </c>
      <c r="CZ75" s="224">
        <v>100</v>
      </c>
      <c r="DA75" s="224">
        <v>100</v>
      </c>
      <c r="DB75" s="224">
        <v>100</v>
      </c>
      <c r="DC75" s="224">
        <v>100</v>
      </c>
      <c r="DD75" s="224">
        <v>100</v>
      </c>
      <c r="DE75" s="224">
        <v>100</v>
      </c>
      <c r="DF75" s="224">
        <v>100</v>
      </c>
      <c r="DG75" s="224">
        <v>100</v>
      </c>
      <c r="DH75" s="224">
        <v>100</v>
      </c>
      <c r="DI75" s="224">
        <v>100</v>
      </c>
      <c r="DJ75" s="224">
        <v>100</v>
      </c>
      <c r="DK75" s="224">
        <v>100</v>
      </c>
      <c r="DL75" s="224">
        <v>100</v>
      </c>
      <c r="DM75" s="224">
        <v>100</v>
      </c>
      <c r="DN75" s="224">
        <v>100</v>
      </c>
      <c r="DO75" s="224">
        <v>100</v>
      </c>
      <c r="DP75" s="224">
        <v>100</v>
      </c>
      <c r="DQ75" s="224">
        <v>100</v>
      </c>
      <c r="DR75" s="224">
        <v>100</v>
      </c>
      <c r="DS75" s="224">
        <v>100</v>
      </c>
      <c r="DT75" s="224">
        <v>100</v>
      </c>
      <c r="DU75" s="224">
        <v>100</v>
      </c>
      <c r="DV75" s="224">
        <v>100</v>
      </c>
      <c r="DW75" s="224">
        <v>100</v>
      </c>
      <c r="DX75" s="224">
        <v>100</v>
      </c>
      <c r="DY75" s="224">
        <v>100</v>
      </c>
      <c r="DZ75" s="224">
        <v>100</v>
      </c>
      <c r="EA75" s="224">
        <v>100</v>
      </c>
      <c r="EB75" s="224">
        <v>100</v>
      </c>
      <c r="EC75" s="224">
        <v>100</v>
      </c>
      <c r="ED75" s="224">
        <v>100</v>
      </c>
      <c r="EE75" s="224">
        <v>100</v>
      </c>
      <c r="EF75" s="224">
        <v>100</v>
      </c>
      <c r="EG75" s="224">
        <v>100</v>
      </c>
      <c r="EH75" s="224">
        <v>100</v>
      </c>
      <c r="EI75" s="224">
        <v>100</v>
      </c>
      <c r="EJ75" s="224">
        <v>100</v>
      </c>
      <c r="EK75" s="224">
        <v>100</v>
      </c>
      <c r="EL75" s="224">
        <v>100</v>
      </c>
      <c r="EM75" s="224">
        <v>100</v>
      </c>
      <c r="EN75" s="224">
        <v>100</v>
      </c>
      <c r="EO75" s="224">
        <v>100</v>
      </c>
      <c r="EP75" s="224">
        <v>100</v>
      </c>
      <c r="EQ75" s="224">
        <v>100</v>
      </c>
      <c r="ER75" s="224">
        <v>100</v>
      </c>
      <c r="ES75" s="224">
        <v>100</v>
      </c>
      <c r="ET75" s="224">
        <v>100</v>
      </c>
      <c r="EU75" s="224">
        <v>100</v>
      </c>
      <c r="EV75" s="224">
        <v>100</v>
      </c>
      <c r="EW75" s="224">
        <v>100</v>
      </c>
      <c r="EX75" s="224">
        <v>100</v>
      </c>
      <c r="EY75" s="224">
        <v>100</v>
      </c>
      <c r="EZ75" s="224">
        <v>100</v>
      </c>
      <c r="FA75" s="224">
        <v>100</v>
      </c>
      <c r="FB75" s="224">
        <v>100</v>
      </c>
      <c r="FC75" s="224">
        <v>100</v>
      </c>
      <c r="FD75" s="224">
        <v>100</v>
      </c>
      <c r="FE75" s="224">
        <v>100</v>
      </c>
      <c r="FF75" s="224">
        <v>96.300003051757813</v>
      </c>
      <c r="FG75" s="224">
        <v>96.300003051757813</v>
      </c>
      <c r="FH75" s="224">
        <v>96.300003051757813</v>
      </c>
      <c r="FI75" s="224">
        <v>96.300003051757813</v>
      </c>
      <c r="FJ75" s="224">
        <v>96.300003051757813</v>
      </c>
      <c r="FK75" s="224">
        <v>96.300003051757813</v>
      </c>
      <c r="FL75" s="224">
        <v>96.300003051757813</v>
      </c>
      <c r="FM75" s="224">
        <v>96.300003051757813</v>
      </c>
      <c r="FN75" s="224">
        <v>96.300003051757813</v>
      </c>
      <c r="FO75" s="224">
        <v>96.300003051757813</v>
      </c>
      <c r="FP75" s="224">
        <v>96.300003051757813</v>
      </c>
      <c r="FQ75" s="224">
        <v>96.300003051757813</v>
      </c>
      <c r="FR75" s="224">
        <v>96.300003051757813</v>
      </c>
      <c r="FS75" s="224">
        <v>96.300003051757813</v>
      </c>
      <c r="FT75" s="224">
        <v>96.300003051757813</v>
      </c>
      <c r="FU75" s="224">
        <v>96.300003051757813</v>
      </c>
      <c r="FV75" s="224">
        <v>96.300003051757813</v>
      </c>
      <c r="FW75" s="224">
        <v>96.300003051757813</v>
      </c>
      <c r="FX75" s="224">
        <v>96.300003051757813</v>
      </c>
      <c r="FY75" s="224">
        <v>96.300003051757813</v>
      </c>
      <c r="FZ75" s="224">
        <v>96.300003051757813</v>
      </c>
      <c r="GA75" s="224">
        <v>96.300003051757813</v>
      </c>
      <c r="GB75" s="224">
        <v>96.300003051757813</v>
      </c>
      <c r="GC75" s="224">
        <v>96.300003051757813</v>
      </c>
      <c r="GD75" s="224">
        <v>96.300003051757813</v>
      </c>
      <c r="GE75" s="224">
        <v>96.300003051757813</v>
      </c>
      <c r="GF75" s="224">
        <v>96.300003051757813</v>
      </c>
      <c r="GG75" s="224">
        <v>96.300003051757813</v>
      </c>
      <c r="GH75" s="224">
        <v>96.300003051757813</v>
      </c>
      <c r="GI75" s="224">
        <v>96.300003051757813</v>
      </c>
      <c r="GJ75" s="224">
        <v>96.300003051757813</v>
      </c>
      <c r="GK75" s="224">
        <v>96.300003051757813</v>
      </c>
      <c r="GL75" s="224">
        <v>96.300003051757813</v>
      </c>
      <c r="GM75" s="224">
        <v>96.300003051757813</v>
      </c>
      <c r="GN75" s="224">
        <v>96.300003051757813</v>
      </c>
      <c r="GO75" s="224">
        <v>96.300003051757813</v>
      </c>
      <c r="GP75" s="224">
        <v>96.300003051757813</v>
      </c>
      <c r="GQ75" s="224">
        <v>96.300003051757813</v>
      </c>
      <c r="GR75" s="224">
        <v>96.300003051757813</v>
      </c>
      <c r="GS75" s="224">
        <v>96.300003051757813</v>
      </c>
      <c r="GT75" s="224">
        <v>96.300003051757813</v>
      </c>
      <c r="GU75" s="224">
        <v>96.300003051757813</v>
      </c>
      <c r="GV75" s="224">
        <v>96.300003051757813</v>
      </c>
      <c r="GW75" s="224">
        <v>96.300003051757813</v>
      </c>
      <c r="GX75" s="224">
        <v>96.300003051757813</v>
      </c>
      <c r="GY75" s="224">
        <v>96.300003051757813</v>
      </c>
      <c r="GZ75" s="224">
        <v>96.300003051757813</v>
      </c>
      <c r="HA75" s="224">
        <v>96.300003051757813</v>
      </c>
      <c r="HB75" s="224">
        <v>96.300003051757813</v>
      </c>
      <c r="HC75" s="224">
        <v>96.300003051757813</v>
      </c>
      <c r="HD75" s="224">
        <v>96.300003051757813</v>
      </c>
      <c r="HE75" s="224">
        <v>96.300003051757813</v>
      </c>
      <c r="HF75" s="9">
        <f t="shared" si="36"/>
        <v>96.300003051757813</v>
      </c>
      <c r="HG75" s="9">
        <f t="shared" si="37"/>
        <v>96.300003051757813</v>
      </c>
      <c r="HH75" s="9">
        <f t="shared" si="38"/>
        <v>96.300003051757813</v>
      </c>
      <c r="HI75" s="9">
        <f t="shared" si="39"/>
        <v>96.300003051757813</v>
      </c>
      <c r="HJ75" s="9">
        <f t="shared" si="40"/>
        <v>96.300003051757813</v>
      </c>
      <c r="HK75" s="9">
        <f t="shared" si="41"/>
        <v>96.300003051757813</v>
      </c>
      <c r="HL75" s="9">
        <f t="shared" si="42"/>
        <v>96.300003051757813</v>
      </c>
      <c r="HM75" s="9">
        <f t="shared" si="43"/>
        <v>96.300003051757813</v>
      </c>
      <c r="HN75" s="9">
        <f t="shared" si="44"/>
        <v>96.300003051757813</v>
      </c>
      <c r="HO75" s="9">
        <f t="shared" si="45"/>
        <v>96.300003051757813</v>
      </c>
      <c r="HP75" s="9">
        <f t="shared" si="46"/>
        <v>96.300003051757813</v>
      </c>
      <c r="HQ75" s="180"/>
      <c r="HR75" s="226">
        <v>96.300003051757813</v>
      </c>
      <c r="HS75" s="226">
        <v>96.300003051757813</v>
      </c>
      <c r="HT75" s="226">
        <v>96.300003051757813</v>
      </c>
      <c r="HU75" s="226">
        <v>96.300003051757813</v>
      </c>
      <c r="HV75" s="226">
        <v>96.300003051757813</v>
      </c>
      <c r="HW75" s="226">
        <v>96.300003051757813</v>
      </c>
      <c r="HX75" s="226">
        <v>96.300003051757813</v>
      </c>
      <c r="HY75" s="226">
        <v>96.300003051757813</v>
      </c>
      <c r="HZ75" s="226">
        <v>96.300003051757813</v>
      </c>
      <c r="IA75" s="226">
        <v>96.300003051757813</v>
      </c>
      <c r="IB75" s="226">
        <v>96.300003051757813</v>
      </c>
      <c r="IC75" s="226">
        <v>96.300003051757813</v>
      </c>
      <c r="ID75" s="9"/>
      <c r="IE75" s="9"/>
      <c r="IF75" s="9"/>
      <c r="IG75" s="9"/>
      <c r="IH75" s="9"/>
      <c r="II75" s="9">
        <f t="shared" si="64"/>
        <v>51.930920983615671</v>
      </c>
      <c r="IJ75" s="9">
        <f t="shared" si="65"/>
        <v>97.163335673014316</v>
      </c>
      <c r="IK75" s="9">
        <f t="shared" si="66"/>
        <v>96.300003051757813</v>
      </c>
      <c r="IL75" s="9">
        <f t="shared" si="67"/>
        <v>96.300003051757813</v>
      </c>
      <c r="IM75" s="9">
        <f t="shared" si="68"/>
        <v>77.040002441406259</v>
      </c>
      <c r="IN75" s="9">
        <f t="shared" si="69"/>
        <v>53.928001708984375</v>
      </c>
      <c r="IO75" s="9">
        <f t="shared" si="70"/>
        <v>37.749601196289063</v>
      </c>
      <c r="IP75" s="9">
        <f t="shared" si="71"/>
        <v>26.424720837402344</v>
      </c>
      <c r="IQ75" s="9"/>
      <c r="IR75" s="9">
        <f t="shared" si="78"/>
        <v>62.046689406557533</v>
      </c>
      <c r="IS75" s="9">
        <f t="shared" si="72"/>
        <v>-48.83432898785636</v>
      </c>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f t="shared" si="58"/>
        <v>96.300003051757813</v>
      </c>
      <c r="JX75" s="9">
        <f t="shared" si="59"/>
        <v>95</v>
      </c>
      <c r="JY75" s="19">
        <f t="shared" si="60"/>
        <v>165</v>
      </c>
      <c r="JZ75" s="19">
        <f t="shared" si="61"/>
        <v>147</v>
      </c>
      <c r="KA75" s="19">
        <f t="shared" si="73"/>
        <v>0</v>
      </c>
      <c r="KB75" s="19" t="str">
        <f t="shared" si="77"/>
        <v/>
      </c>
      <c r="KD75" s="9">
        <f t="shared" si="62"/>
        <v>100</v>
      </c>
      <c r="KE75" s="9">
        <f t="shared" si="63"/>
        <v>97.692081111492499</v>
      </c>
      <c r="KG75" s="9">
        <f t="shared" si="74"/>
        <v>-2.3079188885075013</v>
      </c>
      <c r="KH75" s="19">
        <f t="shared" si="75"/>
        <v>0.97692081111492501</v>
      </c>
      <c r="KI75" s="19">
        <f t="shared" si="76"/>
        <v>0.97692081111492501</v>
      </c>
    </row>
    <row r="76" spans="1:295">
      <c r="A76" s="222" t="s">
        <v>165</v>
      </c>
      <c r="B76" s="222" t="s">
        <v>166</v>
      </c>
      <c r="C76" s="224">
        <v>0</v>
      </c>
      <c r="D76" s="224">
        <v>0</v>
      </c>
      <c r="E76" s="224">
        <v>0</v>
      </c>
      <c r="F76" s="224">
        <v>0</v>
      </c>
      <c r="G76" s="224">
        <v>0</v>
      </c>
      <c r="H76" s="224">
        <v>0</v>
      </c>
      <c r="I76" s="224">
        <v>0</v>
      </c>
      <c r="J76" s="224">
        <v>0</v>
      </c>
      <c r="K76" s="224">
        <v>0</v>
      </c>
      <c r="L76" s="224">
        <v>0</v>
      </c>
      <c r="M76" s="224">
        <v>0</v>
      </c>
      <c r="N76" s="224">
        <v>0</v>
      </c>
      <c r="O76" s="224">
        <v>0</v>
      </c>
      <c r="P76" s="224">
        <v>0</v>
      </c>
      <c r="Q76" s="224">
        <v>0</v>
      </c>
      <c r="R76" s="224">
        <v>0</v>
      </c>
      <c r="S76" s="224">
        <v>0</v>
      </c>
      <c r="T76" s="224">
        <v>0</v>
      </c>
      <c r="U76" s="224">
        <v>0</v>
      </c>
      <c r="V76" s="224">
        <v>0</v>
      </c>
      <c r="W76" s="224">
        <v>0</v>
      </c>
      <c r="X76" s="224">
        <v>0</v>
      </c>
      <c r="Y76" s="224">
        <v>0</v>
      </c>
      <c r="Z76" s="224">
        <v>0</v>
      </c>
      <c r="AA76" s="224">
        <v>0</v>
      </c>
      <c r="AB76" s="224">
        <v>0</v>
      </c>
      <c r="AC76" s="224">
        <v>5.559999942779541</v>
      </c>
      <c r="AD76" s="224">
        <v>5.559999942779541</v>
      </c>
      <c r="AE76" s="224">
        <v>5.559999942779541</v>
      </c>
      <c r="AF76" s="224">
        <v>5.559999942779541</v>
      </c>
      <c r="AG76" s="224">
        <v>11.109999656677246</v>
      </c>
      <c r="AH76" s="224">
        <v>11.109999656677246</v>
      </c>
      <c r="AI76" s="224">
        <v>11.109999656677246</v>
      </c>
      <c r="AJ76" s="224">
        <v>11.109999656677246</v>
      </c>
      <c r="AK76" s="224">
        <v>13.890000343322754</v>
      </c>
      <c r="AL76" s="224">
        <v>13.890000343322754</v>
      </c>
      <c r="AM76" s="224">
        <v>13.890000343322754</v>
      </c>
      <c r="AN76" s="224">
        <v>13.890000343322754</v>
      </c>
      <c r="AO76" s="224">
        <v>13.890000343322754</v>
      </c>
      <c r="AP76" s="224">
        <v>13.890000343322754</v>
      </c>
      <c r="AQ76" s="224">
        <v>13.890000343322754</v>
      </c>
      <c r="AR76" s="224">
        <v>13.890000343322754</v>
      </c>
      <c r="AS76" s="224">
        <v>13.890000343322754</v>
      </c>
      <c r="AT76" s="224">
        <v>13.890000343322754</v>
      </c>
      <c r="AU76" s="224">
        <v>13.890000343322754</v>
      </c>
      <c r="AV76" s="224">
        <v>13.890000343322754</v>
      </c>
      <c r="AW76" s="224">
        <v>13.890000343322754</v>
      </c>
      <c r="AX76" s="224">
        <v>13.890000343322754</v>
      </c>
      <c r="AY76" s="224">
        <v>13.890000343322754</v>
      </c>
      <c r="AZ76" s="224">
        <v>13.890000343322754</v>
      </c>
      <c r="BA76" s="224">
        <v>13.890000343322754</v>
      </c>
      <c r="BB76" s="224">
        <v>13.890000343322754</v>
      </c>
      <c r="BC76" s="224">
        <v>13.890000343322754</v>
      </c>
      <c r="BD76" s="224">
        <v>13.890000343322754</v>
      </c>
      <c r="BE76" s="224">
        <v>13.890000343322754</v>
      </c>
      <c r="BF76" s="224">
        <v>13.890000343322754</v>
      </c>
      <c r="BG76" s="224">
        <v>13.890000343322754</v>
      </c>
      <c r="BH76" s="224">
        <v>13.890000343322754</v>
      </c>
      <c r="BI76" s="224">
        <v>13.890000343322754</v>
      </c>
      <c r="BJ76" s="224">
        <v>13.890000343322754</v>
      </c>
      <c r="BK76" s="224">
        <v>13.890000343322754</v>
      </c>
      <c r="BL76" s="224">
        <v>13.890000343322754</v>
      </c>
      <c r="BM76" s="224">
        <v>13.890000343322754</v>
      </c>
      <c r="BN76" s="224">
        <v>13.890000343322754</v>
      </c>
      <c r="BO76" s="224">
        <v>13.890000343322754</v>
      </c>
      <c r="BP76" s="224">
        <v>13.890000343322754</v>
      </c>
      <c r="BQ76" s="224">
        <v>13.890000343322754</v>
      </c>
      <c r="BR76" s="224">
        <v>13.890000343322754</v>
      </c>
      <c r="BS76" s="224">
        <v>13.890000343322754</v>
      </c>
      <c r="BT76" s="224">
        <v>22.219999313354492</v>
      </c>
      <c r="BU76" s="224">
        <v>22.219999313354492</v>
      </c>
      <c r="BV76" s="224">
        <v>22.219999313354492</v>
      </c>
      <c r="BW76" s="224">
        <v>31.479999542236328</v>
      </c>
      <c r="BX76" s="224">
        <v>38.889999389648438</v>
      </c>
      <c r="BY76" s="224">
        <v>41.669998168945313</v>
      </c>
      <c r="BZ76" s="224">
        <v>41.669998168945313</v>
      </c>
      <c r="CA76" s="224">
        <v>41.669998168945313</v>
      </c>
      <c r="CB76" s="224">
        <v>44.439998626708984</v>
      </c>
      <c r="CC76" s="224">
        <v>50</v>
      </c>
      <c r="CD76" s="224">
        <v>66.669998168945313</v>
      </c>
      <c r="CE76" s="224">
        <v>75</v>
      </c>
      <c r="CF76" s="224">
        <v>77.779998779296875</v>
      </c>
      <c r="CG76" s="224">
        <v>96.300003051757813</v>
      </c>
      <c r="CH76" s="224">
        <v>96.300003051757813</v>
      </c>
      <c r="CI76" s="224">
        <v>96.300003051757813</v>
      </c>
      <c r="CJ76" s="224">
        <v>96.300003051757813</v>
      </c>
      <c r="CK76" s="224">
        <v>96.300003051757813</v>
      </c>
      <c r="CL76" s="224">
        <v>96.300003051757813</v>
      </c>
      <c r="CM76" s="224">
        <v>96.300003051757813</v>
      </c>
      <c r="CN76" s="224">
        <v>96.300003051757813</v>
      </c>
      <c r="CO76" s="224">
        <v>96.300003051757813</v>
      </c>
      <c r="CP76" s="224">
        <v>96.300003051757813</v>
      </c>
      <c r="CQ76" s="224">
        <v>96.300003051757813</v>
      </c>
      <c r="CR76" s="224">
        <v>96.300003051757813</v>
      </c>
      <c r="CS76" s="224">
        <v>96.300003051757813</v>
      </c>
      <c r="CT76" s="224">
        <v>96.300003051757813</v>
      </c>
      <c r="CU76" s="224">
        <v>96.300003051757813</v>
      </c>
      <c r="CV76" s="224">
        <v>96.300003051757813</v>
      </c>
      <c r="CW76" s="224">
        <v>96.300003051757813</v>
      </c>
      <c r="CX76" s="224">
        <v>96.300003051757813</v>
      </c>
      <c r="CY76" s="224">
        <v>96.300003051757813</v>
      </c>
      <c r="CZ76" s="224">
        <v>96.300003051757813</v>
      </c>
      <c r="DA76" s="224">
        <v>96.300003051757813</v>
      </c>
      <c r="DB76" s="224">
        <v>96.300003051757813</v>
      </c>
      <c r="DC76" s="224">
        <v>96.300003051757813</v>
      </c>
      <c r="DD76" s="224">
        <v>96.300003051757813</v>
      </c>
      <c r="DE76" s="224">
        <v>96.300003051757813</v>
      </c>
      <c r="DF76" s="224">
        <v>96.300003051757813</v>
      </c>
      <c r="DG76" s="224">
        <v>96.300003051757813</v>
      </c>
      <c r="DH76" s="224">
        <v>96.300003051757813</v>
      </c>
      <c r="DI76" s="224">
        <v>96.300003051757813</v>
      </c>
      <c r="DJ76" s="224">
        <v>96.300003051757813</v>
      </c>
      <c r="DK76" s="224">
        <v>96.300003051757813</v>
      </c>
      <c r="DL76" s="224">
        <v>96.300003051757813</v>
      </c>
      <c r="DM76" s="224">
        <v>96.300003051757813</v>
      </c>
      <c r="DN76" s="224">
        <v>96.300003051757813</v>
      </c>
      <c r="DO76" s="224">
        <v>96.300003051757813</v>
      </c>
      <c r="DP76" s="224">
        <v>89.80999755859375</v>
      </c>
      <c r="DQ76" s="224">
        <v>89.80999755859375</v>
      </c>
      <c r="DR76" s="224">
        <v>89.80999755859375</v>
      </c>
      <c r="DS76" s="224">
        <v>89.80999755859375</v>
      </c>
      <c r="DT76" s="224">
        <v>89.80999755859375</v>
      </c>
      <c r="DU76" s="224">
        <v>89.80999755859375</v>
      </c>
      <c r="DV76" s="224">
        <v>89.80999755859375</v>
      </c>
      <c r="DW76" s="224">
        <v>89.80999755859375</v>
      </c>
      <c r="DX76" s="224">
        <v>89.80999755859375</v>
      </c>
      <c r="DY76" s="224">
        <v>89.80999755859375</v>
      </c>
      <c r="DZ76" s="224">
        <v>89.80999755859375</v>
      </c>
      <c r="EA76" s="224">
        <v>89.80999755859375</v>
      </c>
      <c r="EB76" s="224">
        <v>89.80999755859375</v>
      </c>
      <c r="EC76" s="224">
        <v>89.80999755859375</v>
      </c>
      <c r="ED76" s="224">
        <v>70.370002746582031</v>
      </c>
      <c r="EE76" s="224">
        <v>70.370002746582031</v>
      </c>
      <c r="EF76" s="224">
        <v>70.370002746582031</v>
      </c>
      <c r="EG76" s="224">
        <v>70.370002746582031</v>
      </c>
      <c r="EH76" s="224">
        <v>70.370002746582031</v>
      </c>
      <c r="EI76" s="224">
        <v>70.370002746582031</v>
      </c>
      <c r="EJ76" s="224">
        <v>70.370002746582031</v>
      </c>
      <c r="EK76" s="224">
        <v>70.370002746582031</v>
      </c>
      <c r="EL76" s="224">
        <v>70.370002746582031</v>
      </c>
      <c r="EM76" s="224">
        <v>70.370002746582031</v>
      </c>
      <c r="EN76" s="224">
        <v>70.370002746582031</v>
      </c>
      <c r="EO76" s="224">
        <v>70.370002746582031</v>
      </c>
      <c r="EP76" s="224">
        <v>70.370002746582031</v>
      </c>
      <c r="EQ76" s="224">
        <v>70.370002746582031</v>
      </c>
      <c r="ER76" s="224">
        <v>62.040000915527344</v>
      </c>
      <c r="ES76" s="224">
        <v>53.700000762939453</v>
      </c>
      <c r="ET76" s="224">
        <v>53.700000762939453</v>
      </c>
      <c r="EU76" s="224">
        <v>50.930000305175781</v>
      </c>
      <c r="EV76" s="224">
        <v>50.930000305175781</v>
      </c>
      <c r="EW76" s="224">
        <v>50.930000305175781</v>
      </c>
      <c r="EX76" s="224">
        <v>50.930000305175781</v>
      </c>
      <c r="EY76" s="224">
        <v>50.930000305175781</v>
      </c>
      <c r="EZ76" s="224">
        <v>50.930000305175781</v>
      </c>
      <c r="FA76" s="224">
        <v>50.930000305175781</v>
      </c>
      <c r="FB76" s="224">
        <v>50.930000305175781</v>
      </c>
      <c r="FC76" s="224">
        <v>36.110000610351563</v>
      </c>
      <c r="FD76" s="224">
        <v>36.110000610351563</v>
      </c>
      <c r="FE76" s="224">
        <v>36.110000610351563</v>
      </c>
      <c r="FF76" s="224">
        <v>36.110000610351563</v>
      </c>
      <c r="FG76" s="224">
        <v>36.110000610351563</v>
      </c>
      <c r="FH76" s="224">
        <v>36.110000610351563</v>
      </c>
      <c r="FI76" s="224">
        <v>36.110000610351563</v>
      </c>
      <c r="FJ76" s="224">
        <v>32.409999847412109</v>
      </c>
      <c r="FK76" s="224">
        <v>32.409999847412109</v>
      </c>
      <c r="FL76" s="224">
        <v>32.409999847412109</v>
      </c>
      <c r="FM76" s="224">
        <v>32.409999847412109</v>
      </c>
      <c r="FN76" s="224">
        <v>32.409999847412109</v>
      </c>
      <c r="FO76" s="224">
        <v>32.409999847412109</v>
      </c>
      <c r="FP76" s="224">
        <v>32.409999847412109</v>
      </c>
      <c r="FQ76" s="224">
        <v>32.409999847412109</v>
      </c>
      <c r="FR76" s="224">
        <v>32.409999847412109</v>
      </c>
      <c r="FS76" s="224">
        <v>32.409999847412109</v>
      </c>
      <c r="FT76" s="224">
        <v>32.409999847412109</v>
      </c>
      <c r="FU76" s="224">
        <v>32.409999847412109</v>
      </c>
      <c r="FV76" s="224">
        <v>32.409999847412109</v>
      </c>
      <c r="FW76" s="224">
        <v>32.409999847412109</v>
      </c>
      <c r="FX76" s="224">
        <v>32.409999847412109</v>
      </c>
      <c r="FY76" s="224">
        <v>32.409999847412109</v>
      </c>
      <c r="FZ76" s="224">
        <v>32.409999847412109</v>
      </c>
      <c r="GA76" s="224">
        <v>32.409999847412109</v>
      </c>
      <c r="GB76" s="224">
        <v>32.409999847412109</v>
      </c>
      <c r="GC76" s="224">
        <v>32.409999847412109</v>
      </c>
      <c r="GD76" s="224">
        <v>32.409999847412109</v>
      </c>
      <c r="GE76" s="224">
        <v>32.409999847412109</v>
      </c>
      <c r="GF76" s="224">
        <v>32.409999847412109</v>
      </c>
      <c r="GG76" s="224">
        <v>32.409999847412109</v>
      </c>
      <c r="GH76" s="224">
        <v>32.409999847412109</v>
      </c>
      <c r="GI76" s="224">
        <v>32.409999847412109</v>
      </c>
      <c r="GJ76" s="224">
        <v>32.409999847412109</v>
      </c>
      <c r="GK76" s="224">
        <v>32.409999847412109</v>
      </c>
      <c r="GL76" s="224">
        <v>32.409999847412109</v>
      </c>
      <c r="GM76" s="224">
        <v>29.629999160766602</v>
      </c>
      <c r="GN76" s="224">
        <v>29.629999160766602</v>
      </c>
      <c r="GO76" s="224">
        <v>29.629999160766602</v>
      </c>
      <c r="GP76" s="224">
        <v>29.629999160766602</v>
      </c>
      <c r="GQ76" s="224">
        <v>26.850000381469727</v>
      </c>
      <c r="GR76" s="224">
        <v>26.850000381469727</v>
      </c>
      <c r="GS76" s="224">
        <v>26.850000381469727</v>
      </c>
      <c r="GT76" s="224">
        <v>26.850000381469727</v>
      </c>
      <c r="GU76" s="224">
        <v>26.850000381469727</v>
      </c>
      <c r="GV76" s="224">
        <v>26.850000381469727</v>
      </c>
      <c r="GW76" s="224">
        <v>24.069999694824219</v>
      </c>
      <c r="GX76" s="224">
        <v>24.069999694824219</v>
      </c>
      <c r="GY76" s="224">
        <v>24.069999694824219</v>
      </c>
      <c r="GZ76" s="224">
        <v>24.069999694824219</v>
      </c>
      <c r="HA76" s="224">
        <v>24.069999694824219</v>
      </c>
      <c r="HB76" s="224">
        <v>24.069999694824219</v>
      </c>
      <c r="HC76" s="224">
        <v>24.069999694824219</v>
      </c>
      <c r="HD76" s="224">
        <v>24.069999694824219</v>
      </c>
      <c r="HE76" s="224">
        <v>24.069999694824219</v>
      </c>
      <c r="HF76" s="9">
        <f t="shared" si="36"/>
        <v>24.069999694824219</v>
      </c>
      <c r="HG76" s="9">
        <f t="shared" si="37"/>
        <v>24.069999694824219</v>
      </c>
      <c r="HH76" s="9">
        <f t="shared" si="38"/>
        <v>24.069999694824219</v>
      </c>
      <c r="HI76" s="9">
        <f t="shared" si="39"/>
        <v>24.069999694824219</v>
      </c>
      <c r="HJ76" s="9">
        <f t="shared" si="40"/>
        <v>24.069999694824219</v>
      </c>
      <c r="HK76" s="9">
        <f t="shared" si="41"/>
        <v>24.069999694824219</v>
      </c>
      <c r="HL76" s="9">
        <f t="shared" si="42"/>
        <v>24.069999694824219</v>
      </c>
      <c r="HM76" s="9">
        <f t="shared" si="43"/>
        <v>24.069999694824219</v>
      </c>
      <c r="HN76" s="9">
        <f t="shared" si="44"/>
        <v>24.069999694824219</v>
      </c>
      <c r="HO76" s="9">
        <f t="shared" si="45"/>
        <v>24.069999694824219</v>
      </c>
      <c r="HP76" s="9">
        <f t="shared" si="46"/>
        <v>24.069999694824219</v>
      </c>
      <c r="HQ76" s="180"/>
      <c r="HR76" s="226">
        <v>24.069999694824219</v>
      </c>
      <c r="HS76" s="226">
        <v>24.069999694824219</v>
      </c>
      <c r="HT76" s="226">
        <v>24.069999694824219</v>
      </c>
      <c r="HU76" s="226">
        <v>24.069999694824219</v>
      </c>
      <c r="HV76" s="226">
        <v>24.069999694824219</v>
      </c>
      <c r="HW76" s="226">
        <v>24.069999694824219</v>
      </c>
      <c r="HX76" s="226">
        <v>24.069999694824219</v>
      </c>
      <c r="HY76" s="226"/>
      <c r="HZ76" s="226"/>
      <c r="IA76" s="226"/>
      <c r="IB76" s="226"/>
      <c r="IC76" s="226"/>
      <c r="ID76" s="9"/>
      <c r="IE76" s="9"/>
      <c r="IF76" s="9"/>
      <c r="IG76" s="9"/>
      <c r="IH76" s="9"/>
      <c r="II76" s="9">
        <f t="shared" si="64"/>
        <v>46.808816527065481</v>
      </c>
      <c r="IJ76" s="9">
        <f t="shared" si="65"/>
        <v>35.742666753133136</v>
      </c>
      <c r="IK76" s="9">
        <f t="shared" si="66"/>
        <v>28.015806259647494</v>
      </c>
      <c r="IL76" s="9">
        <f t="shared" si="67"/>
        <v>24.069999694824219</v>
      </c>
      <c r="IM76" s="9">
        <f t="shared" si="68"/>
        <v>19.255999755859378</v>
      </c>
      <c r="IN76" s="9">
        <f t="shared" si="69"/>
        <v>13.479199829101564</v>
      </c>
      <c r="IO76" s="9">
        <f t="shared" si="70"/>
        <v>9.4354398803710939</v>
      </c>
      <c r="IP76" s="9">
        <f t="shared" si="71"/>
        <v>6.604807916259765</v>
      </c>
      <c r="IQ76" s="9"/>
      <c r="IR76" s="9">
        <f t="shared" si="78"/>
        <v>30.887333560377009</v>
      </c>
      <c r="IS76" s="9">
        <f t="shared" si="72"/>
        <v>-27.584929602247126</v>
      </c>
      <c r="IT76" s="9"/>
      <c r="IU76" s="9"/>
      <c r="IV76" s="9"/>
      <c r="IW76" s="9"/>
      <c r="IX76" s="9"/>
      <c r="IY76" s="9"/>
      <c r="IZ76" s="9"/>
      <c r="JA76" s="9"/>
      <c r="JB76" s="9"/>
      <c r="JC76" s="9"/>
      <c r="JD76" s="9"/>
      <c r="JE76" s="9"/>
      <c r="JF76" s="9"/>
      <c r="JG76" s="9"/>
      <c r="JH76" s="9"/>
      <c r="JI76" s="9"/>
      <c r="JJ76" s="9"/>
      <c r="JK76" s="9"/>
      <c r="JL76" s="9"/>
      <c r="JM76" s="9"/>
      <c r="JN76" s="9"/>
      <c r="JO76" s="9"/>
      <c r="JP76" s="9"/>
      <c r="JQ76" s="9"/>
      <c r="JR76" s="9"/>
      <c r="JS76" s="9"/>
      <c r="JT76" s="9"/>
      <c r="JU76" s="9"/>
      <c r="JV76" s="9"/>
      <c r="JW76" s="9">
        <f t="shared" si="58"/>
        <v>24.069999694824219</v>
      </c>
      <c r="JX76" s="9">
        <f t="shared" si="59"/>
        <v>91.300003051757813</v>
      </c>
      <c r="JY76" s="19">
        <f t="shared" si="60"/>
        <v>200</v>
      </c>
      <c r="JZ76" s="19">
        <f t="shared" si="61"/>
        <v>35</v>
      </c>
      <c r="KA76" s="19">
        <f t="shared" si="73"/>
        <v>1</v>
      </c>
      <c r="KB76" s="19">
        <f t="shared" si="77"/>
        <v>35</v>
      </c>
      <c r="KD76" s="9">
        <f t="shared" si="62"/>
        <v>95.434668986002606</v>
      </c>
      <c r="KE76" s="9">
        <f t="shared" si="63"/>
        <v>43.701386253432474</v>
      </c>
      <c r="KG76" s="9">
        <f t="shared" si="74"/>
        <v>-51.733282732570132</v>
      </c>
      <c r="KH76" s="19">
        <f t="shared" si="75"/>
        <v>0.45791939887004957</v>
      </c>
      <c r="KI76" s="19">
        <f t="shared" si="76"/>
        <v>0.45791939887004957</v>
      </c>
    </row>
    <row r="77" spans="1:295">
      <c r="A77" s="222" t="s">
        <v>247</v>
      </c>
      <c r="B77" s="222" t="s">
        <v>248</v>
      </c>
      <c r="C77" s="224">
        <v>0</v>
      </c>
      <c r="D77" s="224">
        <v>0</v>
      </c>
      <c r="E77" s="224">
        <v>0</v>
      </c>
      <c r="F77" s="224">
        <v>0</v>
      </c>
      <c r="G77" s="224">
        <v>0</v>
      </c>
      <c r="H77" s="224">
        <v>0</v>
      </c>
      <c r="I77" s="224">
        <v>0</v>
      </c>
      <c r="J77" s="224">
        <v>0</v>
      </c>
      <c r="K77" s="224">
        <v>0</v>
      </c>
      <c r="L77" s="224">
        <v>0</v>
      </c>
      <c r="M77" s="224">
        <v>0</v>
      </c>
      <c r="N77" s="224">
        <v>0</v>
      </c>
      <c r="O77" s="224">
        <v>0</v>
      </c>
      <c r="P77" s="224">
        <v>0</v>
      </c>
      <c r="Q77" s="224">
        <v>0</v>
      </c>
      <c r="R77" s="224">
        <v>0</v>
      </c>
      <c r="S77" s="224">
        <v>0</v>
      </c>
      <c r="T77" s="224">
        <v>0</v>
      </c>
      <c r="U77" s="224">
        <v>0</v>
      </c>
      <c r="V77" s="224">
        <v>0</v>
      </c>
      <c r="W77" s="224">
        <v>0</v>
      </c>
      <c r="X77" s="224">
        <v>0</v>
      </c>
      <c r="Y77" s="224">
        <v>0</v>
      </c>
      <c r="Z77" s="224">
        <v>0</v>
      </c>
      <c r="AA77" s="224">
        <v>0</v>
      </c>
      <c r="AB77" s="224">
        <v>0</v>
      </c>
      <c r="AC77" s="224">
        <v>0</v>
      </c>
      <c r="AD77" s="224">
        <v>0</v>
      </c>
      <c r="AE77" s="224">
        <v>0</v>
      </c>
      <c r="AF77" s="224">
        <v>0</v>
      </c>
      <c r="AG77" s="224">
        <v>0</v>
      </c>
      <c r="AH77" s="224">
        <v>0</v>
      </c>
      <c r="AI77" s="224">
        <v>0</v>
      </c>
      <c r="AJ77" s="224">
        <v>0</v>
      </c>
      <c r="AK77" s="224">
        <v>0</v>
      </c>
      <c r="AL77" s="224">
        <v>0</v>
      </c>
      <c r="AM77" s="224">
        <v>0</v>
      </c>
      <c r="AN77" s="224">
        <v>0</v>
      </c>
      <c r="AO77" s="224">
        <v>0</v>
      </c>
      <c r="AP77" s="224">
        <v>0</v>
      </c>
      <c r="AQ77" s="224">
        <v>0</v>
      </c>
      <c r="AR77" s="224">
        <v>0</v>
      </c>
      <c r="AS77" s="224">
        <v>0</v>
      </c>
      <c r="AT77" s="224">
        <v>0</v>
      </c>
      <c r="AU77" s="224">
        <v>0</v>
      </c>
      <c r="AV77" s="224">
        <v>0</v>
      </c>
      <c r="AW77" s="224">
        <v>0</v>
      </c>
      <c r="AX77" s="224">
        <v>0</v>
      </c>
      <c r="AY77" s="224">
        <v>0</v>
      </c>
      <c r="AZ77" s="224">
        <v>0</v>
      </c>
      <c r="BA77" s="224">
        <v>0</v>
      </c>
      <c r="BB77" s="224">
        <v>0</v>
      </c>
      <c r="BC77" s="224">
        <v>0</v>
      </c>
      <c r="BD77" s="224">
        <v>0</v>
      </c>
      <c r="BE77" s="224">
        <v>0</v>
      </c>
      <c r="BF77" s="224">
        <v>0</v>
      </c>
      <c r="BG77" s="224">
        <v>0</v>
      </c>
      <c r="BH77" s="224">
        <v>0</v>
      </c>
      <c r="BI77" s="224">
        <v>0</v>
      </c>
      <c r="BJ77" s="224">
        <v>0</v>
      </c>
      <c r="BK77" s="224">
        <v>0</v>
      </c>
      <c r="BL77" s="224">
        <v>0</v>
      </c>
      <c r="BM77" s="224">
        <v>5.559999942779541</v>
      </c>
      <c r="BN77" s="224">
        <v>5.559999942779541</v>
      </c>
      <c r="BO77" s="224">
        <v>5.559999942779541</v>
      </c>
      <c r="BP77" s="224">
        <v>5.559999942779541</v>
      </c>
      <c r="BQ77" s="224">
        <v>5.559999942779541</v>
      </c>
      <c r="BR77" s="224">
        <v>5.559999942779541</v>
      </c>
      <c r="BS77" s="224">
        <v>5.559999942779541</v>
      </c>
      <c r="BT77" s="224">
        <v>5.559999942779541</v>
      </c>
      <c r="BU77" s="224">
        <v>5.559999942779541</v>
      </c>
      <c r="BV77" s="224">
        <v>13.890000343322754</v>
      </c>
      <c r="BW77" s="224">
        <v>13.890000343322754</v>
      </c>
      <c r="BX77" s="224">
        <v>13.890000343322754</v>
      </c>
      <c r="BY77" s="224">
        <v>13.890000343322754</v>
      </c>
      <c r="BZ77" s="224">
        <v>19.440000534057617</v>
      </c>
      <c r="CA77" s="224">
        <v>19.440000534057617</v>
      </c>
      <c r="CB77" s="224">
        <v>19.440000534057617</v>
      </c>
      <c r="CC77" s="224">
        <v>75.930000305175781</v>
      </c>
      <c r="CD77" s="224">
        <v>75.930000305175781</v>
      </c>
      <c r="CE77" s="224">
        <v>75.930000305175781</v>
      </c>
      <c r="CF77" s="224">
        <v>75.930000305175781</v>
      </c>
      <c r="CG77" s="224">
        <v>75.930000305175781</v>
      </c>
      <c r="CH77" s="224">
        <v>75.930000305175781</v>
      </c>
      <c r="CI77" s="224">
        <v>75.930000305175781</v>
      </c>
      <c r="CJ77" s="224">
        <v>75.930000305175781</v>
      </c>
      <c r="CK77" s="224">
        <v>75.930000305175781</v>
      </c>
      <c r="CL77" s="224">
        <v>75.930000305175781</v>
      </c>
      <c r="CM77" s="224">
        <v>75.930000305175781</v>
      </c>
      <c r="CN77" s="224">
        <v>75.930000305175781</v>
      </c>
      <c r="CO77" s="224">
        <v>75.930000305175781</v>
      </c>
      <c r="CP77" s="224">
        <v>75.930000305175781</v>
      </c>
      <c r="CQ77" s="224">
        <v>75.930000305175781</v>
      </c>
      <c r="CR77" s="224">
        <v>75.930000305175781</v>
      </c>
      <c r="CS77" s="224">
        <v>75.930000305175781</v>
      </c>
      <c r="CT77" s="224">
        <v>75.930000305175781</v>
      </c>
      <c r="CU77" s="224">
        <v>84.260002136230469</v>
      </c>
      <c r="CV77" s="224">
        <v>84.260002136230469</v>
      </c>
      <c r="CW77" s="224">
        <v>84.260002136230469</v>
      </c>
      <c r="CX77" s="224">
        <v>84.260002136230469</v>
      </c>
      <c r="CY77" s="224">
        <v>84.260002136230469</v>
      </c>
      <c r="CZ77" s="224">
        <v>84.260002136230469</v>
      </c>
      <c r="DA77" s="224">
        <v>84.260002136230469</v>
      </c>
      <c r="DB77" s="224">
        <v>84.260002136230469</v>
      </c>
      <c r="DC77" s="224">
        <v>84.260002136230469</v>
      </c>
      <c r="DD77" s="224">
        <v>84.260002136230469</v>
      </c>
      <c r="DE77" s="224">
        <v>84.260002136230469</v>
      </c>
      <c r="DF77" s="224">
        <v>84.260002136230469</v>
      </c>
      <c r="DG77" s="224">
        <v>84.260002136230469</v>
      </c>
      <c r="DH77" s="224">
        <v>87.040000915527344</v>
      </c>
      <c r="DI77" s="224">
        <v>83.330001831054687</v>
      </c>
      <c r="DJ77" s="224">
        <v>83.330001831054687</v>
      </c>
      <c r="DK77" s="224">
        <v>83.330001831054687</v>
      </c>
      <c r="DL77" s="224">
        <v>83.330001831054687</v>
      </c>
      <c r="DM77" s="224">
        <v>83.330001831054687</v>
      </c>
      <c r="DN77" s="224">
        <v>83.330001831054687</v>
      </c>
      <c r="DO77" s="224">
        <v>83.330001831054687</v>
      </c>
      <c r="DP77" s="224">
        <v>83.330001831054687</v>
      </c>
      <c r="DQ77" s="224">
        <v>83.330001831054687</v>
      </c>
      <c r="DR77" s="224">
        <v>83.330001831054687</v>
      </c>
      <c r="DS77" s="224">
        <v>83.330001831054687</v>
      </c>
      <c r="DT77" s="224">
        <v>83.330001831054687</v>
      </c>
      <c r="DU77" s="224">
        <v>83.330001831054687</v>
      </c>
      <c r="DV77" s="224">
        <v>83.330001831054687</v>
      </c>
      <c r="DW77" s="224">
        <v>83.330001831054687</v>
      </c>
      <c r="DX77" s="224">
        <v>83.330001831054687</v>
      </c>
      <c r="DY77" s="224">
        <v>83.330001831054687</v>
      </c>
      <c r="DZ77" s="224">
        <v>83.330001831054687</v>
      </c>
      <c r="EA77" s="224">
        <v>83.330001831054687</v>
      </c>
      <c r="EB77" s="224">
        <v>83.330001831054687</v>
      </c>
      <c r="EC77" s="224">
        <v>83.330001831054687</v>
      </c>
      <c r="ED77" s="224">
        <v>83.330001831054687</v>
      </c>
      <c r="EE77" s="224">
        <v>83.330001831054687</v>
      </c>
      <c r="EF77" s="224">
        <v>83.330001831054687</v>
      </c>
      <c r="EG77" s="224">
        <v>83.330001831054687</v>
      </c>
      <c r="EH77" s="224">
        <v>83.330001831054687</v>
      </c>
      <c r="EI77" s="224">
        <v>83.330001831054687</v>
      </c>
      <c r="EJ77" s="224">
        <v>83.330001831054687</v>
      </c>
      <c r="EK77" s="224">
        <v>83.330001831054687</v>
      </c>
      <c r="EL77" s="224">
        <v>83.330001831054687</v>
      </c>
      <c r="EM77" s="224">
        <v>83.330001831054687</v>
      </c>
      <c r="EN77" s="224">
        <v>83.330001831054687</v>
      </c>
      <c r="EO77" s="224">
        <v>83.330001831054687</v>
      </c>
      <c r="EP77" s="224">
        <v>83.330001831054687</v>
      </c>
      <c r="EQ77" s="224">
        <v>83.330001831054687</v>
      </c>
      <c r="ER77" s="224">
        <v>83.330001831054687</v>
      </c>
      <c r="ES77" s="224">
        <v>83.330001831054687</v>
      </c>
      <c r="ET77" s="224">
        <v>83.330001831054687</v>
      </c>
      <c r="EU77" s="224">
        <v>83.330001831054687</v>
      </c>
      <c r="EV77" s="224">
        <v>83.330001831054687</v>
      </c>
      <c r="EW77" s="224">
        <v>83.330001831054687</v>
      </c>
      <c r="EX77" s="224">
        <v>83.330001831054687</v>
      </c>
      <c r="EY77" s="224">
        <v>83.330001831054687</v>
      </c>
      <c r="EZ77" s="224">
        <v>74.069999694824219</v>
      </c>
      <c r="FA77" s="224">
        <v>74.069999694824219</v>
      </c>
      <c r="FB77" s="224">
        <v>74.069999694824219</v>
      </c>
      <c r="FC77" s="224">
        <v>74.069999694824219</v>
      </c>
      <c r="FD77" s="224">
        <v>74.069999694824219</v>
      </c>
      <c r="FE77" s="224">
        <v>74.069999694824219</v>
      </c>
      <c r="FF77" s="224">
        <v>74.069999694824219</v>
      </c>
      <c r="FG77" s="224">
        <v>74.069999694824219</v>
      </c>
      <c r="FH77" s="224">
        <v>74.069999694824219</v>
      </c>
      <c r="FI77" s="224">
        <v>74.069999694824219</v>
      </c>
      <c r="FJ77" s="224">
        <v>74.069999694824219</v>
      </c>
      <c r="FK77" s="224">
        <v>74.069999694824219</v>
      </c>
      <c r="FL77" s="224">
        <v>74.069999694824219</v>
      </c>
      <c r="FM77" s="224">
        <v>74.069999694824219</v>
      </c>
      <c r="FN77" s="224">
        <v>74.069999694824219</v>
      </c>
      <c r="FO77" s="224">
        <v>74.069999694824219</v>
      </c>
      <c r="FP77" s="224">
        <v>74.069999694824219</v>
      </c>
      <c r="FQ77" s="224">
        <v>74.069999694824219</v>
      </c>
      <c r="FR77" s="224">
        <v>74.069999694824219</v>
      </c>
      <c r="FS77" s="224">
        <v>74.069999694824219</v>
      </c>
      <c r="FT77" s="224">
        <v>74.069999694824219</v>
      </c>
      <c r="FU77" s="224">
        <v>71.300003051757813</v>
      </c>
      <c r="FV77" s="224">
        <v>71.300003051757813</v>
      </c>
      <c r="FW77" s="224">
        <v>71.300003051757813</v>
      </c>
      <c r="FX77" s="224">
        <v>71.300003051757813</v>
      </c>
      <c r="FY77" s="224">
        <v>71.300003051757813</v>
      </c>
      <c r="FZ77" s="224">
        <v>71.300003051757813</v>
      </c>
      <c r="GA77" s="224">
        <v>71.300003051757813</v>
      </c>
      <c r="GB77" s="224">
        <v>65.739997863769531</v>
      </c>
      <c r="GC77" s="224">
        <v>65.739997863769531</v>
      </c>
      <c r="GD77" s="224">
        <v>65.739997863769531</v>
      </c>
      <c r="GE77" s="224">
        <v>65.739997863769531</v>
      </c>
      <c r="GF77" s="224">
        <v>65.739997863769531</v>
      </c>
      <c r="GG77" s="224">
        <v>65.739997863769531</v>
      </c>
      <c r="GH77" s="224">
        <v>65.739997863769531</v>
      </c>
      <c r="GI77" s="224">
        <v>65.739997863769531</v>
      </c>
      <c r="GJ77" s="224">
        <v>65.739997863769531</v>
      </c>
      <c r="GK77" s="224">
        <v>65.739997863769531</v>
      </c>
      <c r="GL77" s="224">
        <v>65.739997863769531</v>
      </c>
      <c r="GM77" s="224">
        <v>65.739997863769531</v>
      </c>
      <c r="GN77" s="224">
        <v>65.739997863769531</v>
      </c>
      <c r="GO77" s="224">
        <v>65.739997863769531</v>
      </c>
      <c r="GP77" s="224">
        <v>65.739997863769531</v>
      </c>
      <c r="GQ77" s="224">
        <v>62.959999084472656</v>
      </c>
      <c r="GR77" s="224">
        <v>62.959999084472656</v>
      </c>
      <c r="GS77" s="224">
        <v>62.959999084472656</v>
      </c>
      <c r="GT77" s="224">
        <v>62.959999084472656</v>
      </c>
      <c r="GU77" s="224">
        <v>62.959999084472656</v>
      </c>
      <c r="GV77" s="224">
        <v>28.700000762939453</v>
      </c>
      <c r="GW77" s="224">
        <v>28.700000762939453</v>
      </c>
      <c r="GX77" s="224">
        <v>28.700000762939453</v>
      </c>
      <c r="GY77" s="224">
        <v>28.700000762939453</v>
      </c>
      <c r="GZ77" s="224">
        <v>28.700000762939453</v>
      </c>
      <c r="HA77" s="224">
        <v>28.700000762939453</v>
      </c>
      <c r="HB77" s="224">
        <v>28.700000762939453</v>
      </c>
      <c r="HC77" s="224">
        <v>28.700000762939453</v>
      </c>
      <c r="HD77" s="224">
        <v>28.700000762939453</v>
      </c>
      <c r="HE77" s="224">
        <v>28.700000762939453</v>
      </c>
      <c r="HF77" s="9">
        <f t="shared" si="36"/>
        <v>28.700000762939453</v>
      </c>
      <c r="HG77" s="9">
        <f t="shared" si="37"/>
        <v>28.700000762939453</v>
      </c>
      <c r="HH77" s="9">
        <f t="shared" si="38"/>
        <v>28.700000762939453</v>
      </c>
      <c r="HI77" s="9">
        <f t="shared" si="39"/>
        <v>28.700000762939453</v>
      </c>
      <c r="HJ77" s="9">
        <f t="shared" si="40"/>
        <v>28.700000762939453</v>
      </c>
      <c r="HK77" s="9">
        <f t="shared" si="41"/>
        <v>28.700000762939453</v>
      </c>
      <c r="HL77" s="9">
        <f t="shared" si="42"/>
        <v>28.700000762939453</v>
      </c>
      <c r="HM77" s="9">
        <f t="shared" si="43"/>
        <v>28.700000762939453</v>
      </c>
      <c r="HN77" s="9">
        <f t="shared" si="44"/>
        <v>28.700000762939453</v>
      </c>
      <c r="HO77" s="9">
        <f t="shared" si="45"/>
        <v>28.700000762939453</v>
      </c>
      <c r="HP77" s="9">
        <f t="shared" si="46"/>
        <v>28.700000762939453</v>
      </c>
      <c r="HQ77" s="180"/>
      <c r="HR77" s="226">
        <v>28.700000762939453</v>
      </c>
      <c r="HS77" s="226">
        <v>28.700000762939453</v>
      </c>
      <c r="HT77" s="226">
        <v>28.700000762939453</v>
      </c>
      <c r="HU77" s="226">
        <v>28.700000762939453</v>
      </c>
      <c r="HV77" s="226">
        <v>28.700000762939453</v>
      </c>
      <c r="HW77" s="226">
        <v>28.700000762939453</v>
      </c>
      <c r="HX77" s="226">
        <v>28.700000762939453</v>
      </c>
      <c r="HY77" s="226">
        <v>28.700000762939453</v>
      </c>
      <c r="HZ77" s="226">
        <v>28.700000762939453</v>
      </c>
      <c r="IA77" s="226">
        <v>28.700000762939453</v>
      </c>
      <c r="IB77" s="226">
        <v>28.700000762939453</v>
      </c>
      <c r="IC77" s="226"/>
      <c r="ID77" s="9"/>
      <c r="IE77" s="9"/>
      <c r="IF77" s="9"/>
      <c r="IG77" s="9"/>
      <c r="IH77" s="9"/>
      <c r="II77" s="9">
        <f t="shared" si="64"/>
        <v>40.874606010160946</v>
      </c>
      <c r="IJ77" s="9">
        <f t="shared" si="65"/>
        <v>73.454667154947913</v>
      </c>
      <c r="IK77" s="9">
        <f t="shared" si="66"/>
        <v>50.953547570013228</v>
      </c>
      <c r="IL77" s="9">
        <f t="shared" si="67"/>
        <v>28.700000762939453</v>
      </c>
      <c r="IM77" s="9">
        <f t="shared" si="68"/>
        <v>22.960000610351564</v>
      </c>
      <c r="IN77" s="9">
        <f t="shared" si="69"/>
        <v>16.072000427246095</v>
      </c>
      <c r="IO77" s="9">
        <f t="shared" si="70"/>
        <v>11.250400299072266</v>
      </c>
      <c r="IP77" s="9">
        <f t="shared" si="71"/>
        <v>7.8752802093505858</v>
      </c>
      <c r="IQ77" s="9"/>
      <c r="IR77" s="9">
        <f t="shared" si="78"/>
        <v>34.636577257060488</v>
      </c>
      <c r="IS77" s="9">
        <f t="shared" si="72"/>
        <v>-30.698937152385195</v>
      </c>
      <c r="IT77" s="9"/>
      <c r="IU77" s="9"/>
      <c r="IV77" s="9"/>
      <c r="IW77" s="9"/>
      <c r="IX77" s="9"/>
      <c r="IY77" s="9"/>
      <c r="IZ77" s="9"/>
      <c r="JA77" s="9"/>
      <c r="JB77" s="9"/>
      <c r="JC77" s="9"/>
      <c r="JD77" s="9"/>
      <c r="JE77" s="9"/>
      <c r="JF77" s="9"/>
      <c r="JG77" s="9"/>
      <c r="JH77" s="9"/>
      <c r="JI77" s="9"/>
      <c r="JJ77" s="9"/>
      <c r="JK77" s="9"/>
      <c r="JL77" s="9"/>
      <c r="JM77" s="9"/>
      <c r="JN77" s="9"/>
      <c r="JO77" s="9"/>
      <c r="JP77" s="9"/>
      <c r="JQ77" s="9"/>
      <c r="JR77" s="9"/>
      <c r="JS77" s="9"/>
      <c r="JT77" s="9"/>
      <c r="JU77" s="9"/>
      <c r="JV77" s="9"/>
      <c r="JW77" s="9">
        <f t="shared" si="58"/>
        <v>28.700000762939453</v>
      </c>
      <c r="JX77" s="9">
        <f t="shared" si="59"/>
        <v>82.040000915527344</v>
      </c>
      <c r="JY77" s="19">
        <f t="shared" si="60"/>
        <v>164</v>
      </c>
      <c r="JZ77" s="19">
        <f t="shared" si="61"/>
        <v>57</v>
      </c>
      <c r="KA77" s="19">
        <f t="shared" si="73"/>
        <v>1</v>
      </c>
      <c r="KB77" s="19">
        <f t="shared" si="77"/>
        <v>57</v>
      </c>
      <c r="KD77" s="9">
        <f t="shared" si="62"/>
        <v>82.623335011800137</v>
      </c>
      <c r="KE77" s="9">
        <f t="shared" si="63"/>
        <v>65.591386662851463</v>
      </c>
      <c r="KG77" s="9">
        <f t="shared" si="74"/>
        <v>-17.031948348948674</v>
      </c>
      <c r="KH77" s="19">
        <f t="shared" si="75"/>
        <v>0.79386031383850342</v>
      </c>
      <c r="KI77" s="19">
        <f t="shared" si="76"/>
        <v>0.79386031383850342</v>
      </c>
    </row>
    <row r="78" spans="1:295">
      <c r="A78" s="222" t="s">
        <v>255</v>
      </c>
      <c r="B78" s="222" t="s">
        <v>256</v>
      </c>
      <c r="C78" s="224">
        <v>0</v>
      </c>
      <c r="D78" s="224">
        <v>0</v>
      </c>
      <c r="E78" s="224">
        <v>0</v>
      </c>
      <c r="F78" s="224">
        <v>0</v>
      </c>
      <c r="G78" s="224">
        <v>0</v>
      </c>
      <c r="H78" s="224">
        <v>0</v>
      </c>
      <c r="I78" s="224">
        <v>0</v>
      </c>
      <c r="J78" s="224">
        <v>0</v>
      </c>
      <c r="K78" s="224">
        <v>0</v>
      </c>
      <c r="L78" s="224">
        <v>0</v>
      </c>
      <c r="M78" s="224">
        <v>0</v>
      </c>
      <c r="N78" s="224">
        <v>0</v>
      </c>
      <c r="O78" s="224">
        <v>0</v>
      </c>
      <c r="P78" s="224">
        <v>0</v>
      </c>
      <c r="Q78" s="224">
        <v>0</v>
      </c>
      <c r="R78" s="224">
        <v>0</v>
      </c>
      <c r="S78" s="224">
        <v>0</v>
      </c>
      <c r="T78" s="224">
        <v>0</v>
      </c>
      <c r="U78" s="224">
        <v>0</v>
      </c>
      <c r="V78" s="224">
        <v>0</v>
      </c>
      <c r="W78" s="224">
        <v>0</v>
      </c>
      <c r="X78" s="224">
        <v>0</v>
      </c>
      <c r="Y78" s="224">
        <v>0</v>
      </c>
      <c r="Z78" s="224">
        <v>0</v>
      </c>
      <c r="AA78" s="224">
        <v>0</v>
      </c>
      <c r="AB78" s="224">
        <v>0</v>
      </c>
      <c r="AC78" s="224">
        <v>0</v>
      </c>
      <c r="AD78" s="224">
        <v>0</v>
      </c>
      <c r="AE78" s="224">
        <v>0</v>
      </c>
      <c r="AF78" s="224">
        <v>0</v>
      </c>
      <c r="AG78" s="224">
        <v>0</v>
      </c>
      <c r="AH78" s="224">
        <v>0</v>
      </c>
      <c r="AI78" s="224">
        <v>0</v>
      </c>
      <c r="AJ78" s="224">
        <v>0</v>
      </c>
      <c r="AK78" s="224">
        <v>0</v>
      </c>
      <c r="AL78" s="224">
        <v>0</v>
      </c>
      <c r="AM78" s="224">
        <v>0</v>
      </c>
      <c r="AN78" s="224">
        <v>0</v>
      </c>
      <c r="AO78" s="224">
        <v>0</v>
      </c>
      <c r="AP78" s="224">
        <v>0</v>
      </c>
      <c r="AQ78" s="224">
        <v>0</v>
      </c>
      <c r="AR78" s="224">
        <v>0</v>
      </c>
      <c r="AS78" s="224">
        <v>0</v>
      </c>
      <c r="AT78" s="224">
        <v>0</v>
      </c>
      <c r="AU78" s="224">
        <v>0</v>
      </c>
      <c r="AV78" s="224">
        <v>0</v>
      </c>
      <c r="AW78" s="224">
        <v>0</v>
      </c>
      <c r="AX78" s="224">
        <v>0</v>
      </c>
      <c r="AY78" s="224">
        <v>0</v>
      </c>
      <c r="AZ78" s="224">
        <v>0</v>
      </c>
      <c r="BA78" s="224">
        <v>0</v>
      </c>
      <c r="BB78" s="224">
        <v>0</v>
      </c>
      <c r="BC78" s="224">
        <v>0</v>
      </c>
      <c r="BD78" s="224">
        <v>0</v>
      </c>
      <c r="BE78" s="224">
        <v>0</v>
      </c>
      <c r="BF78" s="224">
        <v>0</v>
      </c>
      <c r="BG78" s="224">
        <v>0</v>
      </c>
      <c r="BH78" s="224">
        <v>0</v>
      </c>
      <c r="BI78" s="224">
        <v>5.559999942779541</v>
      </c>
      <c r="BJ78" s="224">
        <v>5.559999942779541</v>
      </c>
      <c r="BK78" s="224">
        <v>11.109999656677246</v>
      </c>
      <c r="BL78" s="224">
        <v>11.109999656677246</v>
      </c>
      <c r="BM78" s="224">
        <v>11.109999656677246</v>
      </c>
      <c r="BN78" s="224">
        <v>11.109999656677246</v>
      </c>
      <c r="BO78" s="224">
        <v>11.109999656677246</v>
      </c>
      <c r="BP78" s="224">
        <v>11.109999656677246</v>
      </c>
      <c r="BQ78" s="224">
        <v>11.109999656677246</v>
      </c>
      <c r="BR78" s="224">
        <v>11.109999656677246</v>
      </c>
      <c r="BS78" s="224">
        <v>19.440000534057617</v>
      </c>
      <c r="BT78" s="224">
        <v>19.440000534057617</v>
      </c>
      <c r="BU78" s="224">
        <v>50</v>
      </c>
      <c r="BV78" s="224">
        <v>53.700000762939453</v>
      </c>
      <c r="BW78" s="224">
        <v>53.700000762939453</v>
      </c>
      <c r="BX78" s="224">
        <v>53.700000762939453</v>
      </c>
      <c r="BY78" s="224">
        <v>53.700000762939453</v>
      </c>
      <c r="BZ78" s="224">
        <v>67.589996337890625</v>
      </c>
      <c r="CA78" s="224">
        <v>67.589996337890625</v>
      </c>
      <c r="CB78" s="224">
        <v>67.589996337890625</v>
      </c>
      <c r="CC78" s="224">
        <v>67.589996337890625</v>
      </c>
      <c r="CD78" s="224">
        <v>67.589996337890625</v>
      </c>
      <c r="CE78" s="224">
        <v>67.589996337890625</v>
      </c>
      <c r="CF78" s="224">
        <v>67.589996337890625</v>
      </c>
      <c r="CG78" s="224">
        <v>67.589996337890625</v>
      </c>
      <c r="CH78" s="224">
        <v>67.589996337890625</v>
      </c>
      <c r="CI78" s="224">
        <v>67.589996337890625</v>
      </c>
      <c r="CJ78" s="224">
        <v>67.589996337890625</v>
      </c>
      <c r="CK78" s="224">
        <v>71.300003051757813</v>
      </c>
      <c r="CL78" s="224">
        <v>76.849998474121094</v>
      </c>
      <c r="CM78" s="224">
        <v>76.849998474121094</v>
      </c>
      <c r="CN78" s="224">
        <v>76.849998474121094</v>
      </c>
      <c r="CO78" s="224">
        <v>76.849998474121094</v>
      </c>
      <c r="CP78" s="224">
        <v>76.849998474121094</v>
      </c>
      <c r="CQ78" s="224">
        <v>76.849998474121094</v>
      </c>
      <c r="CR78" s="224">
        <v>76.849998474121094</v>
      </c>
      <c r="CS78" s="224">
        <v>76.849998474121094</v>
      </c>
      <c r="CT78" s="224">
        <v>76.849998474121094</v>
      </c>
      <c r="CU78" s="224">
        <v>76.849998474121094</v>
      </c>
      <c r="CV78" s="224">
        <v>76.849998474121094</v>
      </c>
      <c r="CW78" s="224">
        <v>76.849998474121094</v>
      </c>
      <c r="CX78" s="224">
        <v>76.849998474121094</v>
      </c>
      <c r="CY78" s="224">
        <v>76.849998474121094</v>
      </c>
      <c r="CZ78" s="224">
        <v>76.849998474121094</v>
      </c>
      <c r="DA78" s="224">
        <v>76.849998474121094</v>
      </c>
      <c r="DB78" s="224">
        <v>76.849998474121094</v>
      </c>
      <c r="DC78" s="224">
        <v>76.849998474121094</v>
      </c>
      <c r="DD78" s="224">
        <v>76.849998474121094</v>
      </c>
      <c r="DE78" s="224">
        <v>76.849998474121094</v>
      </c>
      <c r="DF78" s="224">
        <v>76.849998474121094</v>
      </c>
      <c r="DG78" s="224">
        <v>76.849998474121094</v>
      </c>
      <c r="DH78" s="224">
        <v>76.849998474121094</v>
      </c>
      <c r="DI78" s="224">
        <v>76.849998474121094</v>
      </c>
      <c r="DJ78" s="224">
        <v>76.849998474121094</v>
      </c>
      <c r="DK78" s="224">
        <v>76.849998474121094</v>
      </c>
      <c r="DL78" s="224">
        <v>76.849998474121094</v>
      </c>
      <c r="DM78" s="224">
        <v>76.849998474121094</v>
      </c>
      <c r="DN78" s="224">
        <v>76.849998474121094</v>
      </c>
      <c r="DO78" s="224">
        <v>76.849998474121094</v>
      </c>
      <c r="DP78" s="224">
        <v>76.849998474121094</v>
      </c>
      <c r="DQ78" s="224">
        <v>76.849998474121094</v>
      </c>
      <c r="DR78" s="224">
        <v>76.849998474121094</v>
      </c>
      <c r="DS78" s="224">
        <v>76.849998474121094</v>
      </c>
      <c r="DT78" s="224">
        <v>76.849998474121094</v>
      </c>
      <c r="DU78" s="224">
        <v>76.849998474121094</v>
      </c>
      <c r="DV78" s="224">
        <v>76.849998474121094</v>
      </c>
      <c r="DW78" s="224">
        <v>62.959999084472656</v>
      </c>
      <c r="DX78" s="224">
        <v>62.959999084472656</v>
      </c>
      <c r="DY78" s="224">
        <v>62.959999084472656</v>
      </c>
      <c r="DZ78" s="224">
        <v>62.959999084472656</v>
      </c>
      <c r="EA78" s="224">
        <v>62.959999084472656</v>
      </c>
      <c r="EB78" s="224">
        <v>62.959999084472656</v>
      </c>
      <c r="EC78" s="224">
        <v>62.959999084472656</v>
      </c>
      <c r="ED78" s="224">
        <v>62.959999084472656</v>
      </c>
      <c r="EE78" s="224">
        <v>62.959999084472656</v>
      </c>
      <c r="EF78" s="224">
        <v>62.959999084472656</v>
      </c>
      <c r="EG78" s="224">
        <v>62.959999084472656</v>
      </c>
      <c r="EH78" s="224">
        <v>62.959999084472656</v>
      </c>
      <c r="EI78" s="224">
        <v>62.959999084472656</v>
      </c>
      <c r="EJ78" s="224">
        <v>62.959999084472656</v>
      </c>
      <c r="EK78" s="224">
        <v>62.959999084472656</v>
      </c>
      <c r="EL78" s="224">
        <v>62.959999084472656</v>
      </c>
      <c r="EM78" s="224">
        <v>62.959999084472656</v>
      </c>
      <c r="EN78" s="224">
        <v>62.959999084472656</v>
      </c>
      <c r="EO78" s="224">
        <v>62.959999084472656</v>
      </c>
      <c r="EP78" s="224">
        <v>62.959999084472656</v>
      </c>
      <c r="EQ78" s="224">
        <v>62.959999084472656</v>
      </c>
      <c r="ER78" s="224">
        <v>62.959999084472656</v>
      </c>
      <c r="ES78" s="224">
        <v>62.959999084472656</v>
      </c>
      <c r="ET78" s="224">
        <v>62.959999084472656</v>
      </c>
      <c r="EU78" s="224">
        <v>62.959999084472656</v>
      </c>
      <c r="EV78" s="224">
        <v>62.959999084472656</v>
      </c>
      <c r="EW78" s="224">
        <v>62.959999084472656</v>
      </c>
      <c r="EX78" s="224">
        <v>62.959999084472656</v>
      </c>
      <c r="EY78" s="224">
        <v>62.959999084472656</v>
      </c>
      <c r="EZ78" s="224">
        <v>62.959999084472656</v>
      </c>
      <c r="FA78" s="224">
        <v>62.959999084472656</v>
      </c>
      <c r="FB78" s="224">
        <v>62.959999084472656</v>
      </c>
      <c r="FC78" s="224">
        <v>62.959999084472656</v>
      </c>
      <c r="FD78" s="224">
        <v>62.959999084472656</v>
      </c>
      <c r="FE78" s="224">
        <v>62.959999084472656</v>
      </c>
      <c r="FF78" s="224">
        <v>62.959999084472656</v>
      </c>
      <c r="FG78" s="224">
        <v>62.959999084472656</v>
      </c>
      <c r="FH78" s="224">
        <v>62.959999084472656</v>
      </c>
      <c r="FI78" s="224">
        <v>62.959999084472656</v>
      </c>
      <c r="FJ78" s="224">
        <v>62.959999084472656</v>
      </c>
      <c r="FK78" s="224">
        <v>62.959999084472656</v>
      </c>
      <c r="FL78" s="224">
        <v>62.959999084472656</v>
      </c>
      <c r="FM78" s="224">
        <v>62.959999084472656</v>
      </c>
      <c r="FN78" s="224">
        <v>62.959999084472656</v>
      </c>
      <c r="FO78" s="224">
        <v>62.959999084472656</v>
      </c>
      <c r="FP78" s="224">
        <v>62.959999084472656</v>
      </c>
      <c r="FQ78" s="224">
        <v>52.779998779296875</v>
      </c>
      <c r="FR78" s="224">
        <v>52.779998779296875</v>
      </c>
      <c r="FS78" s="224">
        <v>52.779998779296875</v>
      </c>
      <c r="FT78" s="224">
        <v>52.779998779296875</v>
      </c>
      <c r="FU78" s="224">
        <v>52.779998779296875</v>
      </c>
      <c r="FV78" s="224">
        <v>52.779998779296875</v>
      </c>
      <c r="FW78" s="224">
        <v>52.779998779296875</v>
      </c>
      <c r="FX78" s="224">
        <v>52.779998779296875</v>
      </c>
      <c r="FY78" s="224">
        <v>52.779998779296875</v>
      </c>
      <c r="FZ78" s="224">
        <v>52.779998779296875</v>
      </c>
      <c r="GA78" s="224">
        <v>52.779998779296875</v>
      </c>
      <c r="GB78" s="224">
        <v>52.779998779296875</v>
      </c>
      <c r="GC78" s="224">
        <v>52.779998779296875</v>
      </c>
      <c r="GD78" s="224">
        <v>52.779998779296875</v>
      </c>
      <c r="GE78" s="224">
        <v>52.779998779296875</v>
      </c>
      <c r="GF78" s="224">
        <v>52.779998779296875</v>
      </c>
      <c r="GG78" s="224">
        <v>52.779998779296875</v>
      </c>
      <c r="GH78" s="224">
        <v>52.779998779296875</v>
      </c>
      <c r="GI78" s="224">
        <v>52.779998779296875</v>
      </c>
      <c r="GJ78" s="224">
        <v>52.779998779296875</v>
      </c>
      <c r="GK78" s="224">
        <v>52.779998779296875</v>
      </c>
      <c r="GL78" s="224">
        <v>52.779998779296875</v>
      </c>
      <c r="GM78" s="224">
        <v>52.779998779296875</v>
      </c>
      <c r="GN78" s="224">
        <v>52.779998779296875</v>
      </c>
      <c r="GO78" s="224">
        <v>52.779998779296875</v>
      </c>
      <c r="GP78" s="224">
        <v>52.779998779296875</v>
      </c>
      <c r="GQ78" s="224">
        <v>52.779998779296875</v>
      </c>
      <c r="GR78" s="224">
        <v>52.779998779296875</v>
      </c>
      <c r="GS78" s="224">
        <v>52.779998779296875</v>
      </c>
      <c r="GT78" s="224">
        <v>52.779998779296875</v>
      </c>
      <c r="GU78" s="224">
        <v>52.779998779296875</v>
      </c>
      <c r="GV78" s="224">
        <v>52.779998779296875</v>
      </c>
      <c r="GW78" s="224">
        <v>52.779998779296875</v>
      </c>
      <c r="GX78" s="224">
        <v>52.779998779296875</v>
      </c>
      <c r="GY78" s="224">
        <v>52.779998779296875</v>
      </c>
      <c r="GZ78" s="224">
        <v>52.779998779296875</v>
      </c>
      <c r="HA78" s="224">
        <v>52.779998779296875</v>
      </c>
      <c r="HB78" s="224">
        <v>52.779998779296875</v>
      </c>
      <c r="HC78" s="224">
        <v>52.779998779296875</v>
      </c>
      <c r="HD78" s="224">
        <v>52.779998779296875</v>
      </c>
      <c r="HE78" s="224">
        <v>52.779998779296875</v>
      </c>
      <c r="HF78" s="9">
        <f t="shared" ref="HF78:HF141" si="79">IF(HS78&lt;&gt;"", HS78, HE78)</f>
        <v>52.779998779296875</v>
      </c>
      <c r="HG78" s="9">
        <f t="shared" ref="HG78:HG141" si="80">IF(HT78&lt;&gt;"", HT78, HF78)</f>
        <v>52.779998779296875</v>
      </c>
      <c r="HH78" s="9">
        <f t="shared" ref="HH78:HH141" si="81">IF(HU78&lt;&gt;"", HU78, HG78)</f>
        <v>52.779998779296875</v>
      </c>
      <c r="HI78" s="9">
        <f t="shared" ref="HI78:HI141" si="82">IF(HV78&lt;&gt;"", HV78, HH78)</f>
        <v>52.779998779296875</v>
      </c>
      <c r="HJ78" s="9">
        <f t="shared" ref="HJ78:HJ141" si="83">IF(HW78&lt;&gt;"", HW78, HI78)</f>
        <v>52.779998779296875</v>
      </c>
      <c r="HK78" s="9">
        <f t="shared" ref="HK78:HK141" si="84">IF(HX78&lt;&gt;"", HX78, HJ78)</f>
        <v>52.779998779296875</v>
      </c>
      <c r="HL78" s="9">
        <f t="shared" ref="HL78:HL141" si="85">IF(HY78&lt;&gt;"", HY78, HK78)</f>
        <v>52.779998779296875</v>
      </c>
      <c r="HM78" s="9">
        <f t="shared" ref="HM78:HM141" si="86">IF(HZ78&lt;&gt;"", HZ78, HL78)</f>
        <v>52.779998779296875</v>
      </c>
      <c r="HN78" s="9">
        <f t="shared" ref="HN78:HN141" si="87">IF(IA78&lt;&gt;"", IA78, HM78)</f>
        <v>52.779998779296875</v>
      </c>
      <c r="HO78" s="9">
        <f t="shared" ref="HO78:HO141" si="88">IF(IB78&lt;&gt;"", IB78, HN78)</f>
        <v>52.779998779296875</v>
      </c>
      <c r="HP78" s="9">
        <f t="shared" ref="HP78:HP141" si="89">IF(IC78&lt;&gt;"", IC78, HO78)</f>
        <v>52.779998779296875</v>
      </c>
      <c r="HQ78" s="180"/>
      <c r="HR78" s="226">
        <v>52.779998779296875</v>
      </c>
      <c r="HS78" s="226">
        <v>52.779998779296875</v>
      </c>
      <c r="HT78" s="226">
        <v>52.779998779296875</v>
      </c>
      <c r="HU78" s="226">
        <v>52.779998779296875</v>
      </c>
      <c r="HV78" s="226">
        <v>52.779998779296875</v>
      </c>
      <c r="HW78" s="226">
        <v>52.779998779296875</v>
      </c>
      <c r="HX78" s="226">
        <v>52.779998779296875</v>
      </c>
      <c r="HY78" s="226">
        <v>52.779998779296875</v>
      </c>
      <c r="HZ78" s="226">
        <v>52.779998779296875</v>
      </c>
      <c r="IA78" s="226">
        <v>52.779998779296875</v>
      </c>
      <c r="IB78" s="226">
        <v>52.779998779296875</v>
      </c>
      <c r="IC78" s="226">
        <v>52.779998779296875</v>
      </c>
      <c r="ID78" s="9"/>
      <c r="IE78" s="9"/>
      <c r="IF78" s="9"/>
      <c r="IG78" s="9"/>
      <c r="IH78" s="9"/>
      <c r="II78" s="9">
        <f t="shared" si="64"/>
        <v>38.321051854836313</v>
      </c>
      <c r="IJ78" s="9">
        <f t="shared" si="65"/>
        <v>58.887998962402342</v>
      </c>
      <c r="IK78" s="9">
        <f t="shared" si="66"/>
        <v>52.779998779296875</v>
      </c>
      <c r="IL78" s="9">
        <f t="shared" si="67"/>
        <v>52.779998779296875</v>
      </c>
      <c r="IM78" s="9">
        <f t="shared" si="68"/>
        <v>42.2239990234375</v>
      </c>
      <c r="IN78" s="9">
        <f t="shared" si="69"/>
        <v>29.556799316406249</v>
      </c>
      <c r="IO78" s="9">
        <f t="shared" si="70"/>
        <v>20.689759521484373</v>
      </c>
      <c r="IP78" s="9">
        <f t="shared" si="71"/>
        <v>14.482831665039059</v>
      </c>
      <c r="IQ78" s="9"/>
      <c r="IR78" s="9">
        <f t="shared" si="78"/>
        <v>38.583887110128735</v>
      </c>
      <c r="IS78" s="9">
        <f t="shared" si="72"/>
        <v>-31.342471277609206</v>
      </c>
      <c r="IT78" s="9"/>
      <c r="IU78" s="9"/>
      <c r="IV78" s="9"/>
      <c r="IW78" s="9"/>
      <c r="IX78" s="9"/>
      <c r="IY78" s="9"/>
      <c r="IZ78" s="9"/>
      <c r="JA78" s="9"/>
      <c r="JB78" s="9"/>
      <c r="JC78" s="9"/>
      <c r="JD78" s="9"/>
      <c r="JE78" s="9"/>
      <c r="JF78" s="9"/>
      <c r="JG78" s="9"/>
      <c r="JH78" s="9"/>
      <c r="JI78" s="9"/>
      <c r="JJ78" s="9"/>
      <c r="JK78" s="9"/>
      <c r="JL78" s="9"/>
      <c r="JM78" s="9"/>
      <c r="JN78" s="9"/>
      <c r="JO78" s="9"/>
      <c r="JP78" s="9"/>
      <c r="JQ78" s="9"/>
      <c r="JR78" s="9"/>
      <c r="JS78" s="9"/>
      <c r="JT78" s="9"/>
      <c r="JU78" s="9"/>
      <c r="JV78" s="9"/>
      <c r="JW78" s="9">
        <f t="shared" si="58"/>
        <v>52.779998779296875</v>
      </c>
      <c r="JX78" s="9">
        <f t="shared" si="59"/>
        <v>71.849998474121094</v>
      </c>
      <c r="JY78" s="19">
        <f t="shared" si="60"/>
        <v>168</v>
      </c>
      <c r="JZ78" s="19">
        <f t="shared" si="61"/>
        <v>37</v>
      </c>
      <c r="KA78" s="19">
        <f t="shared" si="73"/>
        <v>1</v>
      </c>
      <c r="KB78" s="19">
        <f t="shared" si="77"/>
        <v>37</v>
      </c>
      <c r="KD78" s="9">
        <f t="shared" si="62"/>
        <v>76.849998474121094</v>
      </c>
      <c r="KE78" s="9">
        <f t="shared" si="63"/>
        <v>58.131385047837057</v>
      </c>
      <c r="KG78" s="9">
        <f t="shared" si="74"/>
        <v>-18.718613426284037</v>
      </c>
      <c r="KH78" s="19">
        <f t="shared" si="75"/>
        <v>0.7564266259213076</v>
      </c>
      <c r="KI78" s="19">
        <f t="shared" si="76"/>
        <v>0.7564266259213076</v>
      </c>
    </row>
    <row r="79" spans="1:295">
      <c r="A79" s="222" t="s">
        <v>17</v>
      </c>
      <c r="B79" s="222" t="s">
        <v>260</v>
      </c>
      <c r="C79" s="224">
        <v>0</v>
      </c>
      <c r="D79" s="224">
        <v>0</v>
      </c>
      <c r="E79" s="224">
        <v>5.559999942779541</v>
      </c>
      <c r="F79" s="224">
        <v>5.559999942779541</v>
      </c>
      <c r="G79" s="224">
        <v>5.559999942779541</v>
      </c>
      <c r="H79" s="224">
        <v>5.559999942779541</v>
      </c>
      <c r="I79" s="224">
        <v>5.559999942779541</v>
      </c>
      <c r="J79" s="224">
        <v>5.559999942779541</v>
      </c>
      <c r="K79" s="224">
        <v>5.559999942779541</v>
      </c>
      <c r="L79" s="224">
        <v>5.559999942779541</v>
      </c>
      <c r="M79" s="224">
        <v>5.559999942779541</v>
      </c>
      <c r="N79" s="224">
        <v>5.559999942779541</v>
      </c>
      <c r="O79" s="224">
        <v>5.559999942779541</v>
      </c>
      <c r="P79" s="224">
        <v>5.559999942779541</v>
      </c>
      <c r="Q79" s="224">
        <v>5.559999942779541</v>
      </c>
      <c r="R79" s="224">
        <v>5.559999942779541</v>
      </c>
      <c r="S79" s="224">
        <v>5.559999942779541</v>
      </c>
      <c r="T79" s="224">
        <v>8.3299999237060547</v>
      </c>
      <c r="U79" s="224">
        <v>8.3299999237060547</v>
      </c>
      <c r="V79" s="224">
        <v>8.3299999237060547</v>
      </c>
      <c r="W79" s="224">
        <v>8.3299999237060547</v>
      </c>
      <c r="X79" s="224">
        <v>8.3299999237060547</v>
      </c>
      <c r="Y79" s="224">
        <v>8.3299999237060547</v>
      </c>
      <c r="Z79" s="224">
        <v>8.3299999237060547</v>
      </c>
      <c r="AA79" s="224">
        <v>8.3299999237060547</v>
      </c>
      <c r="AB79" s="224">
        <v>8.3299999237060547</v>
      </c>
      <c r="AC79" s="224">
        <v>8.3299999237060547</v>
      </c>
      <c r="AD79" s="224">
        <v>8.3299999237060547</v>
      </c>
      <c r="AE79" s="224">
        <v>13.890000343322754</v>
      </c>
      <c r="AF79" s="224">
        <v>13.890000343322754</v>
      </c>
      <c r="AG79" s="224">
        <v>13.890000343322754</v>
      </c>
      <c r="AH79" s="224">
        <v>13.890000343322754</v>
      </c>
      <c r="AI79" s="224">
        <v>13.890000343322754</v>
      </c>
      <c r="AJ79" s="224">
        <v>23.149999618530273</v>
      </c>
      <c r="AK79" s="224">
        <v>23.149999618530273</v>
      </c>
      <c r="AL79" s="224">
        <v>28.700000762939453</v>
      </c>
      <c r="AM79" s="224">
        <v>28.700000762939453</v>
      </c>
      <c r="AN79" s="224">
        <v>28.700000762939453</v>
      </c>
      <c r="AO79" s="224">
        <v>28.700000762939453</v>
      </c>
      <c r="AP79" s="224">
        <v>28.700000762939453</v>
      </c>
      <c r="AQ79" s="224">
        <v>28.700000762939453</v>
      </c>
      <c r="AR79" s="224">
        <v>28.700000762939453</v>
      </c>
      <c r="AS79" s="224">
        <v>28.700000762939453</v>
      </c>
      <c r="AT79" s="224">
        <v>28.700000762939453</v>
      </c>
      <c r="AU79" s="224">
        <v>28.700000762939453</v>
      </c>
      <c r="AV79" s="224">
        <v>28.700000762939453</v>
      </c>
      <c r="AW79" s="224">
        <v>28.700000762939453</v>
      </c>
      <c r="AX79" s="224">
        <v>28.700000762939453</v>
      </c>
      <c r="AY79" s="224">
        <v>28.700000762939453</v>
      </c>
      <c r="AZ79" s="224">
        <v>28.700000762939453</v>
      </c>
      <c r="BA79" s="224">
        <v>28.700000762939453</v>
      </c>
      <c r="BB79" s="224">
        <v>28.700000762939453</v>
      </c>
      <c r="BC79" s="224">
        <v>28.700000762939453</v>
      </c>
      <c r="BD79" s="224">
        <v>28.700000762939453</v>
      </c>
      <c r="BE79" s="224">
        <v>28.700000762939453</v>
      </c>
      <c r="BF79" s="224">
        <v>28.700000762939453</v>
      </c>
      <c r="BG79" s="224">
        <v>28.700000762939453</v>
      </c>
      <c r="BH79" s="224">
        <v>28.700000762939453</v>
      </c>
      <c r="BI79" s="224">
        <v>28.700000762939453</v>
      </c>
      <c r="BJ79" s="224">
        <v>28.700000762939453</v>
      </c>
      <c r="BK79" s="224">
        <v>28.700000762939453</v>
      </c>
      <c r="BL79" s="224">
        <v>28.700000762939453</v>
      </c>
      <c r="BM79" s="224">
        <v>37.040000915527344</v>
      </c>
      <c r="BN79" s="224">
        <v>37.040000915527344</v>
      </c>
      <c r="BO79" s="224">
        <v>37.040000915527344</v>
      </c>
      <c r="BP79" s="224">
        <v>37.040000915527344</v>
      </c>
      <c r="BQ79" s="224">
        <v>37.040000915527344</v>
      </c>
      <c r="BR79" s="224">
        <v>37.040000915527344</v>
      </c>
      <c r="BS79" s="224">
        <v>37.040000915527344</v>
      </c>
      <c r="BT79" s="224">
        <v>37.040000915527344</v>
      </c>
      <c r="BU79" s="224">
        <v>37.040000915527344</v>
      </c>
      <c r="BV79" s="224">
        <v>37.040000915527344</v>
      </c>
      <c r="BW79" s="224">
        <v>37.040000915527344</v>
      </c>
      <c r="BX79" s="224">
        <v>37.040000915527344</v>
      </c>
      <c r="BY79" s="224">
        <v>40.740001678466797</v>
      </c>
      <c r="BZ79" s="224">
        <v>43.520000457763672</v>
      </c>
      <c r="CA79" s="224">
        <v>40.740001678466797</v>
      </c>
      <c r="CB79" s="224">
        <v>40.740001678466797</v>
      </c>
      <c r="CC79" s="224">
        <v>43.520000457763672</v>
      </c>
      <c r="CD79" s="224">
        <v>43.520000457763672</v>
      </c>
      <c r="CE79" s="224">
        <v>43.520000457763672</v>
      </c>
      <c r="CF79" s="224">
        <v>43.520000457763672</v>
      </c>
      <c r="CG79" s="224">
        <v>46.299999237060547</v>
      </c>
      <c r="CH79" s="224">
        <v>46.299999237060547</v>
      </c>
      <c r="CI79" s="224">
        <v>46.299999237060547</v>
      </c>
      <c r="CJ79" s="224">
        <v>48.150001525878906</v>
      </c>
      <c r="CK79" s="224">
        <v>48.150001525878906</v>
      </c>
      <c r="CL79" s="224">
        <v>48.150001525878906</v>
      </c>
      <c r="CM79" s="224">
        <v>50.930000305175781</v>
      </c>
      <c r="CN79" s="224">
        <v>50.930000305175781</v>
      </c>
      <c r="CO79" s="224">
        <v>50.930000305175781</v>
      </c>
      <c r="CP79" s="224">
        <v>50.930000305175781</v>
      </c>
      <c r="CQ79" s="224">
        <v>50.930000305175781</v>
      </c>
      <c r="CR79" s="224">
        <v>50.930000305175781</v>
      </c>
      <c r="CS79" s="224">
        <v>50.930000305175781</v>
      </c>
      <c r="CT79" s="224">
        <v>50.930000305175781</v>
      </c>
      <c r="CU79" s="224">
        <v>50.930000305175781</v>
      </c>
      <c r="CV79" s="224">
        <v>60.650001525878906</v>
      </c>
      <c r="CW79" s="224">
        <v>60.650001525878906</v>
      </c>
      <c r="CX79" s="224">
        <v>60.650001525878906</v>
      </c>
      <c r="CY79" s="224">
        <v>71.760002136230469</v>
      </c>
      <c r="CZ79" s="224">
        <v>71.760002136230469</v>
      </c>
      <c r="DA79" s="224">
        <v>71.760002136230469</v>
      </c>
      <c r="DB79" s="224">
        <v>71.760002136230469</v>
      </c>
      <c r="DC79" s="224">
        <v>71.760002136230469</v>
      </c>
      <c r="DD79" s="224">
        <v>71.760002136230469</v>
      </c>
      <c r="DE79" s="224">
        <v>71.760002136230469</v>
      </c>
      <c r="DF79" s="224">
        <v>71.760002136230469</v>
      </c>
      <c r="DG79" s="224">
        <v>71.760002136230469</v>
      </c>
      <c r="DH79" s="224">
        <v>71.760002136230469</v>
      </c>
      <c r="DI79" s="224">
        <v>71.760002136230469</v>
      </c>
      <c r="DJ79" s="224">
        <v>71.760002136230469</v>
      </c>
      <c r="DK79" s="224">
        <v>71.760002136230469</v>
      </c>
      <c r="DL79" s="224">
        <v>71.760002136230469</v>
      </c>
      <c r="DM79" s="224">
        <v>80.089996337890625</v>
      </c>
      <c r="DN79" s="224">
        <v>80.089996337890625</v>
      </c>
      <c r="DO79" s="224">
        <v>80.089996337890625</v>
      </c>
      <c r="DP79" s="224">
        <v>80.089996337890625</v>
      </c>
      <c r="DQ79" s="224">
        <v>80.089996337890625</v>
      </c>
      <c r="DR79" s="224">
        <v>80.089996337890625</v>
      </c>
      <c r="DS79" s="224">
        <v>80.089996337890625</v>
      </c>
      <c r="DT79" s="224">
        <v>80.089996337890625</v>
      </c>
      <c r="DU79" s="224">
        <v>80.089996337890625</v>
      </c>
      <c r="DV79" s="224">
        <v>74.540000915527344</v>
      </c>
      <c r="DW79" s="224">
        <v>74.540000915527344</v>
      </c>
      <c r="DX79" s="224">
        <v>74.540000915527344</v>
      </c>
      <c r="DY79" s="224">
        <v>74.540000915527344</v>
      </c>
      <c r="DZ79" s="224">
        <v>74.540000915527344</v>
      </c>
      <c r="EA79" s="224">
        <v>74.540000915527344</v>
      </c>
      <c r="EB79" s="224">
        <v>74.540000915527344</v>
      </c>
      <c r="EC79" s="224">
        <v>74.540000915527344</v>
      </c>
      <c r="ED79" s="224">
        <v>74.540000915527344</v>
      </c>
      <c r="EE79" s="224">
        <v>74.540000915527344</v>
      </c>
      <c r="EF79" s="224">
        <v>74.540000915527344</v>
      </c>
      <c r="EG79" s="224">
        <v>74.540000915527344</v>
      </c>
      <c r="EH79" s="224">
        <v>74.540000915527344</v>
      </c>
      <c r="EI79" s="224">
        <v>74.540000915527344</v>
      </c>
      <c r="EJ79" s="224">
        <v>74.540000915527344</v>
      </c>
      <c r="EK79" s="224">
        <v>74.540000915527344</v>
      </c>
      <c r="EL79" s="224">
        <v>74.540000915527344</v>
      </c>
      <c r="EM79" s="224">
        <v>71.760002136230469</v>
      </c>
      <c r="EN79" s="224">
        <v>71.760002136230469</v>
      </c>
      <c r="EO79" s="224">
        <v>71.760002136230469</v>
      </c>
      <c r="EP79" s="224">
        <v>71.760002136230469</v>
      </c>
      <c r="EQ79" s="224">
        <v>71.760002136230469</v>
      </c>
      <c r="ER79" s="224">
        <v>71.760002136230469</v>
      </c>
      <c r="ES79" s="224">
        <v>71.760002136230469</v>
      </c>
      <c r="ET79" s="224">
        <v>71.760002136230469</v>
      </c>
      <c r="EU79" s="224">
        <v>71.760002136230469</v>
      </c>
      <c r="EV79" s="224">
        <v>71.760002136230469</v>
      </c>
      <c r="EW79" s="224">
        <v>71.760002136230469</v>
      </c>
      <c r="EX79" s="224">
        <v>71.760002136230469</v>
      </c>
      <c r="EY79" s="224">
        <v>71.760002136230469</v>
      </c>
      <c r="EZ79" s="224">
        <v>71.760002136230469</v>
      </c>
      <c r="FA79" s="224">
        <v>71.760002136230469</v>
      </c>
      <c r="FB79" s="224">
        <v>71.760002136230469</v>
      </c>
      <c r="FC79" s="224">
        <v>71.760002136230469</v>
      </c>
      <c r="FD79" s="224">
        <v>71.760002136230469</v>
      </c>
      <c r="FE79" s="224">
        <v>71.760002136230469</v>
      </c>
      <c r="FF79" s="224">
        <v>68.05999755859375</v>
      </c>
      <c r="FG79" s="224">
        <v>68.05999755859375</v>
      </c>
      <c r="FH79" s="224">
        <v>68.05999755859375</v>
      </c>
      <c r="FI79" s="224">
        <v>68.05999755859375</v>
      </c>
      <c r="FJ79" s="224">
        <v>68.05999755859375</v>
      </c>
      <c r="FK79" s="224">
        <v>68.05999755859375</v>
      </c>
      <c r="FL79" s="224">
        <v>68.05999755859375</v>
      </c>
      <c r="FM79" s="224">
        <v>68.05999755859375</v>
      </c>
      <c r="FN79" s="224">
        <v>68.05999755859375</v>
      </c>
      <c r="FO79" s="224">
        <v>68.05999755859375</v>
      </c>
      <c r="FP79" s="224">
        <v>68.05999755859375</v>
      </c>
      <c r="FQ79" s="224">
        <v>68.05999755859375</v>
      </c>
      <c r="FR79" s="224">
        <v>68.05999755859375</v>
      </c>
      <c r="FS79" s="224">
        <v>68.05999755859375</v>
      </c>
      <c r="FT79" s="224">
        <v>68.05999755859375</v>
      </c>
      <c r="FU79" s="224">
        <v>59.720001220703125</v>
      </c>
      <c r="FV79" s="224">
        <v>59.720001220703125</v>
      </c>
      <c r="FW79" s="224">
        <v>59.720001220703125</v>
      </c>
      <c r="FX79" s="224">
        <v>59.720001220703125</v>
      </c>
      <c r="FY79" s="224">
        <v>59.720001220703125</v>
      </c>
      <c r="FZ79" s="224">
        <v>59.720001220703125</v>
      </c>
      <c r="GA79" s="224">
        <v>59.720001220703125</v>
      </c>
      <c r="GB79" s="224">
        <v>54.169998168945313</v>
      </c>
      <c r="GC79" s="224">
        <v>54.169998168945313</v>
      </c>
      <c r="GD79" s="224">
        <v>54.169998168945313</v>
      </c>
      <c r="GE79" s="224">
        <v>54.169998168945313</v>
      </c>
      <c r="GF79" s="224">
        <v>54.169998168945313</v>
      </c>
      <c r="GG79" s="224">
        <v>54.169998168945313</v>
      </c>
      <c r="GH79" s="224">
        <v>54.169998168945313</v>
      </c>
      <c r="GI79" s="224">
        <v>54.169998168945313</v>
      </c>
      <c r="GJ79" s="224">
        <v>54.169998168945313</v>
      </c>
      <c r="GK79" s="224">
        <v>54.169998168945313</v>
      </c>
      <c r="GL79" s="224">
        <v>54.169998168945313</v>
      </c>
      <c r="GM79" s="224">
        <v>62.5</v>
      </c>
      <c r="GN79" s="224">
        <v>62.5</v>
      </c>
      <c r="GO79" s="224">
        <v>62.5</v>
      </c>
      <c r="GP79" s="224">
        <v>62.5</v>
      </c>
      <c r="GQ79" s="224">
        <v>62.5</v>
      </c>
      <c r="GR79" s="224">
        <v>62.5</v>
      </c>
      <c r="GS79" s="224">
        <v>62.5</v>
      </c>
      <c r="GT79" s="224">
        <v>62.5</v>
      </c>
      <c r="GU79" s="224">
        <v>62.5</v>
      </c>
      <c r="GV79" s="224">
        <v>62.5</v>
      </c>
      <c r="GW79" s="224">
        <v>62.5</v>
      </c>
      <c r="GX79" s="224">
        <v>62.5</v>
      </c>
      <c r="GY79" s="224">
        <v>62.5</v>
      </c>
      <c r="GZ79" s="224">
        <v>62.5</v>
      </c>
      <c r="HA79" s="224">
        <v>62.5</v>
      </c>
      <c r="HB79" s="224">
        <v>62.5</v>
      </c>
      <c r="HC79" s="224">
        <v>62.5</v>
      </c>
      <c r="HD79" s="9">
        <f>IF(HQ79&lt;&gt;"", HQ79, HC79)</f>
        <v>62.5</v>
      </c>
      <c r="HE79" s="9">
        <f>IF(HR79&lt;&gt;"", HR79, HD79)</f>
        <v>62.5</v>
      </c>
      <c r="HF79" s="9">
        <f t="shared" si="79"/>
        <v>62.5</v>
      </c>
      <c r="HG79" s="9">
        <f t="shared" si="80"/>
        <v>62.5</v>
      </c>
      <c r="HH79" s="9">
        <f t="shared" si="81"/>
        <v>62.5</v>
      </c>
      <c r="HI79" s="9">
        <f t="shared" si="82"/>
        <v>62.5</v>
      </c>
      <c r="HJ79" s="9">
        <f t="shared" si="83"/>
        <v>62.5</v>
      </c>
      <c r="HK79" s="9">
        <f t="shared" si="84"/>
        <v>62.5</v>
      </c>
      <c r="HL79" s="9">
        <f t="shared" si="85"/>
        <v>62.5</v>
      </c>
      <c r="HM79" s="9">
        <f t="shared" si="86"/>
        <v>62.5</v>
      </c>
      <c r="HN79" s="9">
        <f t="shared" si="87"/>
        <v>62.5</v>
      </c>
      <c r="HO79" s="9">
        <f t="shared" si="88"/>
        <v>62.5</v>
      </c>
      <c r="HP79" s="9">
        <f t="shared" si="89"/>
        <v>62.5</v>
      </c>
      <c r="HQ79" s="180"/>
      <c r="HR79" s="226"/>
      <c r="HS79" s="226"/>
      <c r="HT79" s="226"/>
      <c r="HU79" s="226"/>
      <c r="HV79" s="226"/>
      <c r="HW79" s="226"/>
      <c r="HX79" s="226"/>
      <c r="HY79" s="226"/>
      <c r="HZ79" s="226"/>
      <c r="IA79" s="226"/>
      <c r="IB79" s="226"/>
      <c r="IC79" s="226"/>
      <c r="ID79" s="9"/>
      <c r="IE79" s="9"/>
      <c r="IF79" s="9"/>
      <c r="IG79" s="9"/>
      <c r="IH79" s="9"/>
      <c r="II79" s="9">
        <f t="shared" si="64"/>
        <v>43.601316354776685</v>
      </c>
      <c r="IJ79" s="9">
        <f t="shared" si="65"/>
        <v>66.514332834879554</v>
      </c>
      <c r="IK79" s="9">
        <f t="shared" si="66"/>
        <v>59.812902635143651</v>
      </c>
      <c r="IL79" s="9">
        <f t="shared" si="67"/>
        <v>62.5</v>
      </c>
      <c r="IM79" s="9">
        <f t="shared" si="68"/>
        <v>50</v>
      </c>
      <c r="IN79" s="9">
        <f t="shared" si="69"/>
        <v>35</v>
      </c>
      <c r="IO79" s="9">
        <f t="shared" si="70"/>
        <v>24.5</v>
      </c>
      <c r="IP79" s="9">
        <f t="shared" si="71"/>
        <v>17.149999999999999</v>
      </c>
      <c r="IQ79" s="9"/>
      <c r="IR79" s="9">
        <f t="shared" si="78"/>
        <v>44.456984770325548</v>
      </c>
      <c r="IS79" s="9">
        <f t="shared" si="72"/>
        <v>-35.881984770325545</v>
      </c>
      <c r="IT79" s="9"/>
      <c r="IU79" s="9"/>
      <c r="IV79" s="9"/>
      <c r="IW79" s="9"/>
      <c r="IX79" s="9"/>
      <c r="IY79" s="9"/>
      <c r="IZ79" s="9"/>
      <c r="JA79" s="9"/>
      <c r="JB79" s="9"/>
      <c r="JC79" s="9"/>
      <c r="JD79" s="9"/>
      <c r="JE79" s="9"/>
      <c r="JF79" s="9"/>
      <c r="JG79" s="9"/>
      <c r="JH79" s="9"/>
      <c r="JI79" s="9"/>
      <c r="JJ79" s="9"/>
      <c r="JK79" s="9"/>
      <c r="JL79" s="9"/>
      <c r="JM79" s="9"/>
      <c r="JN79" s="9"/>
      <c r="JO79" s="9"/>
      <c r="JP79" s="9"/>
      <c r="JQ79" s="9"/>
      <c r="JR79" s="9"/>
      <c r="JS79" s="9"/>
      <c r="JT79" s="9"/>
      <c r="JU79" s="9"/>
      <c r="JV79" s="9"/>
      <c r="JW79" s="9" t="e">
        <f t="shared" si="58"/>
        <v>#DIV/0!</v>
      </c>
      <c r="JX79" s="9">
        <f t="shared" si="59"/>
        <v>75.089996337890625</v>
      </c>
      <c r="JY79" s="19">
        <f t="shared" si="60"/>
        <v>220</v>
      </c>
      <c r="JZ79" s="19">
        <f t="shared" si="61"/>
        <v>9</v>
      </c>
      <c r="KA79" s="19" t="e">
        <f t="shared" si="73"/>
        <v>#DIV/0!</v>
      </c>
      <c r="KB79" s="19" t="e">
        <f t="shared" si="77"/>
        <v>#DIV/0!</v>
      </c>
      <c r="KD79" s="9">
        <f t="shared" si="62"/>
        <v>68.426667022705075</v>
      </c>
      <c r="KE79" s="9">
        <f t="shared" si="63"/>
        <v>66.342673273369812</v>
      </c>
      <c r="KG79" s="9">
        <f t="shared" si="74"/>
        <v>-2.0839937493352636</v>
      </c>
      <c r="KH79" s="19">
        <f t="shared" si="75"/>
        <v>0.9695441289191572</v>
      </c>
      <c r="KI79" s="19">
        <f t="shared" si="76"/>
        <v>0.9695441289191572</v>
      </c>
    </row>
    <row r="80" spans="1:295">
      <c r="A80" s="222" t="s">
        <v>16</v>
      </c>
      <c r="B80" s="222" t="s">
        <v>259</v>
      </c>
      <c r="C80" s="224">
        <v>0</v>
      </c>
      <c r="D80" s="224">
        <v>0</v>
      </c>
      <c r="E80" s="224">
        <v>0</v>
      </c>
      <c r="F80" s="224">
        <v>0</v>
      </c>
      <c r="G80" s="224">
        <v>0</v>
      </c>
      <c r="H80" s="224">
        <v>0</v>
      </c>
      <c r="I80" s="224">
        <v>0</v>
      </c>
      <c r="J80" s="224">
        <v>0</v>
      </c>
      <c r="K80" s="224">
        <v>0</v>
      </c>
      <c r="L80" s="224">
        <v>0</v>
      </c>
      <c r="M80" s="224">
        <v>0</v>
      </c>
      <c r="N80" s="224">
        <v>0</v>
      </c>
      <c r="O80" s="224">
        <v>0</v>
      </c>
      <c r="P80" s="224">
        <v>0</v>
      </c>
      <c r="Q80" s="224">
        <v>0</v>
      </c>
      <c r="R80" s="224">
        <v>0</v>
      </c>
      <c r="S80" s="224">
        <v>0</v>
      </c>
      <c r="T80" s="224">
        <v>0</v>
      </c>
      <c r="U80" s="224">
        <v>0</v>
      </c>
      <c r="V80" s="224">
        <v>0</v>
      </c>
      <c r="W80" s="224">
        <v>0</v>
      </c>
      <c r="X80" s="224">
        <v>0</v>
      </c>
      <c r="Y80" s="224">
        <v>0</v>
      </c>
      <c r="Z80" s="224">
        <v>0</v>
      </c>
      <c r="AA80" s="224">
        <v>5.559999942779541</v>
      </c>
      <c r="AB80" s="224">
        <v>10.189999580383301</v>
      </c>
      <c r="AC80" s="224">
        <v>10.189999580383301</v>
      </c>
      <c r="AD80" s="224">
        <v>10.189999580383301</v>
      </c>
      <c r="AE80" s="224">
        <v>10.189999580383301</v>
      </c>
      <c r="AF80" s="224">
        <v>10.189999580383301</v>
      </c>
      <c r="AG80" s="224">
        <v>10.189999580383301</v>
      </c>
      <c r="AH80" s="224">
        <v>10.189999580383301</v>
      </c>
      <c r="AI80" s="224">
        <v>10.189999580383301</v>
      </c>
      <c r="AJ80" s="224">
        <v>10.189999580383301</v>
      </c>
      <c r="AK80" s="224">
        <v>10.189999580383301</v>
      </c>
      <c r="AL80" s="224">
        <v>10.189999580383301</v>
      </c>
      <c r="AM80" s="224">
        <v>10.189999580383301</v>
      </c>
      <c r="AN80" s="224">
        <v>10.189999580383301</v>
      </c>
      <c r="AO80" s="224">
        <v>10.189999580383301</v>
      </c>
      <c r="AP80" s="224">
        <v>10.189999580383301</v>
      </c>
      <c r="AQ80" s="224">
        <v>10.189999580383301</v>
      </c>
      <c r="AR80" s="224">
        <v>10.189999580383301</v>
      </c>
      <c r="AS80" s="224">
        <v>10.189999580383301</v>
      </c>
      <c r="AT80" s="224">
        <v>10.189999580383301</v>
      </c>
      <c r="AU80" s="224">
        <v>10.189999580383301</v>
      </c>
      <c r="AV80" s="224">
        <v>10.189999580383301</v>
      </c>
      <c r="AW80" s="224">
        <v>10.189999580383301</v>
      </c>
      <c r="AX80" s="224">
        <v>10.189999580383301</v>
      </c>
      <c r="AY80" s="224">
        <v>10.189999580383301</v>
      </c>
      <c r="AZ80" s="224">
        <v>10.189999580383301</v>
      </c>
      <c r="BA80" s="224">
        <v>10.189999580383301</v>
      </c>
      <c r="BB80" s="224">
        <v>10.189999580383301</v>
      </c>
      <c r="BC80" s="224">
        <v>10.189999580383301</v>
      </c>
      <c r="BD80" s="224">
        <v>10.189999580383301</v>
      </c>
      <c r="BE80" s="224">
        <v>10.189999580383301</v>
      </c>
      <c r="BF80" s="224">
        <v>10.189999580383301</v>
      </c>
      <c r="BG80" s="224">
        <v>10.189999580383301</v>
      </c>
      <c r="BH80" s="224">
        <v>10.189999580383301</v>
      </c>
      <c r="BI80" s="224">
        <v>10.189999580383301</v>
      </c>
      <c r="BJ80" s="224">
        <v>10.189999580383301</v>
      </c>
      <c r="BK80" s="224">
        <v>10.189999580383301</v>
      </c>
      <c r="BL80" s="224">
        <v>10.189999580383301</v>
      </c>
      <c r="BM80" s="224">
        <v>10.189999580383301</v>
      </c>
      <c r="BN80" s="224">
        <v>15.739999771118164</v>
      </c>
      <c r="BO80" s="224">
        <v>26.850000381469727</v>
      </c>
      <c r="BP80" s="224">
        <v>26.850000381469727</v>
      </c>
      <c r="BQ80" s="224">
        <v>26.850000381469727</v>
      </c>
      <c r="BR80" s="224">
        <v>26.850000381469727</v>
      </c>
      <c r="BS80" s="224">
        <v>26.850000381469727</v>
      </c>
      <c r="BT80" s="224">
        <v>26.850000381469727</v>
      </c>
      <c r="BU80" s="224">
        <v>26.850000381469727</v>
      </c>
      <c r="BV80" s="224">
        <v>26.850000381469727</v>
      </c>
      <c r="BW80" s="224">
        <v>33.330001831054688</v>
      </c>
      <c r="BX80" s="224">
        <v>36.110000610351563</v>
      </c>
      <c r="BY80" s="224">
        <v>38.889999389648438</v>
      </c>
      <c r="BZ80" s="224">
        <v>48.150001525878906</v>
      </c>
      <c r="CA80" s="224">
        <v>48.150001525878906</v>
      </c>
      <c r="CB80" s="224">
        <v>50</v>
      </c>
      <c r="CC80" s="224">
        <v>59.720001220703125</v>
      </c>
      <c r="CD80" s="224">
        <v>70.830001831054687</v>
      </c>
      <c r="CE80" s="224">
        <v>76.389999389648437</v>
      </c>
      <c r="CF80" s="224">
        <v>100</v>
      </c>
      <c r="CG80" s="224">
        <v>86.569999694824219</v>
      </c>
      <c r="CH80" s="224">
        <v>86.569999694824219</v>
      </c>
      <c r="CI80" s="224">
        <v>100</v>
      </c>
      <c r="CJ80" s="224">
        <v>100</v>
      </c>
      <c r="CK80" s="224">
        <v>100</v>
      </c>
      <c r="CL80" s="224">
        <v>100</v>
      </c>
      <c r="CM80" s="224">
        <v>100</v>
      </c>
      <c r="CN80" s="224">
        <v>100</v>
      </c>
      <c r="CO80" s="224">
        <v>100</v>
      </c>
      <c r="CP80" s="224">
        <v>100</v>
      </c>
      <c r="CQ80" s="224">
        <v>100</v>
      </c>
      <c r="CR80" s="224">
        <v>100</v>
      </c>
      <c r="CS80" s="224">
        <v>100</v>
      </c>
      <c r="CT80" s="224">
        <v>100</v>
      </c>
      <c r="CU80" s="224">
        <v>100</v>
      </c>
      <c r="CV80" s="224">
        <v>100</v>
      </c>
      <c r="CW80" s="224">
        <v>100</v>
      </c>
      <c r="CX80" s="224">
        <v>100</v>
      </c>
      <c r="CY80" s="224">
        <v>100</v>
      </c>
      <c r="CZ80" s="224">
        <v>100</v>
      </c>
      <c r="DA80" s="224">
        <v>100</v>
      </c>
      <c r="DB80" s="224">
        <v>100</v>
      </c>
      <c r="DC80" s="224">
        <v>100</v>
      </c>
      <c r="DD80" s="224">
        <v>100</v>
      </c>
      <c r="DE80" s="224">
        <v>100</v>
      </c>
      <c r="DF80" s="224">
        <v>100</v>
      </c>
      <c r="DG80" s="224">
        <v>100</v>
      </c>
      <c r="DH80" s="224">
        <v>100</v>
      </c>
      <c r="DI80" s="224">
        <v>96.300003051757813</v>
      </c>
      <c r="DJ80" s="224">
        <v>96.300003051757813</v>
      </c>
      <c r="DK80" s="224">
        <v>96.300003051757813</v>
      </c>
      <c r="DL80" s="224">
        <v>96.300003051757813</v>
      </c>
      <c r="DM80" s="224">
        <v>96.300003051757813</v>
      </c>
      <c r="DN80" s="224">
        <v>96.300003051757813</v>
      </c>
      <c r="DO80" s="224">
        <v>96.300003051757813</v>
      </c>
      <c r="DP80" s="224">
        <v>96.300003051757813</v>
      </c>
      <c r="DQ80" s="224">
        <v>96.300003051757813</v>
      </c>
      <c r="DR80" s="224">
        <v>96.300003051757813</v>
      </c>
      <c r="DS80" s="224">
        <v>96.300003051757813</v>
      </c>
      <c r="DT80" s="224">
        <v>96.300003051757813</v>
      </c>
      <c r="DU80" s="224">
        <v>96.300003051757813</v>
      </c>
      <c r="DV80" s="224">
        <v>96.300003051757813</v>
      </c>
      <c r="DW80" s="224">
        <v>81.94000244140625</v>
      </c>
      <c r="DX80" s="224">
        <v>81.94000244140625</v>
      </c>
      <c r="DY80" s="224">
        <v>81.94000244140625</v>
      </c>
      <c r="DZ80" s="224">
        <v>81.94000244140625</v>
      </c>
      <c r="EA80" s="224">
        <v>81.94000244140625</v>
      </c>
      <c r="EB80" s="224">
        <v>81.94000244140625</v>
      </c>
      <c r="EC80" s="224">
        <v>81.94000244140625</v>
      </c>
      <c r="ED80" s="224">
        <v>81.94000244140625</v>
      </c>
      <c r="EE80" s="224">
        <v>81.94000244140625</v>
      </c>
      <c r="EF80" s="224">
        <v>81.94000244140625</v>
      </c>
      <c r="EG80" s="224">
        <v>81.94000244140625</v>
      </c>
      <c r="EH80" s="224">
        <v>81.94000244140625</v>
      </c>
      <c r="EI80" s="224">
        <v>81.94000244140625</v>
      </c>
      <c r="EJ80" s="224">
        <v>81.94000244140625</v>
      </c>
      <c r="EK80" s="224">
        <v>79.169998168945313</v>
      </c>
      <c r="EL80" s="224">
        <v>79.169998168945313</v>
      </c>
      <c r="EM80" s="224">
        <v>79.169998168945313</v>
      </c>
      <c r="EN80" s="224">
        <v>79.169998168945313</v>
      </c>
      <c r="EO80" s="224">
        <v>79.169998168945313</v>
      </c>
      <c r="EP80" s="224">
        <v>79.169998168945313</v>
      </c>
      <c r="EQ80" s="224">
        <v>79.169998168945313</v>
      </c>
      <c r="ER80" s="224">
        <v>79.169998168945313</v>
      </c>
      <c r="ES80" s="224">
        <v>79.169998168945313</v>
      </c>
      <c r="ET80" s="224">
        <v>79.169998168945313</v>
      </c>
      <c r="EU80" s="224">
        <v>79.169998168945313</v>
      </c>
      <c r="EV80" s="224">
        <v>79.169998168945313</v>
      </c>
      <c r="EW80" s="224">
        <v>79.169998168945313</v>
      </c>
      <c r="EX80" s="224">
        <v>79.169998168945313</v>
      </c>
      <c r="EY80" s="224">
        <v>75.459999084472656</v>
      </c>
      <c r="EZ80" s="224">
        <v>75.459999084472656</v>
      </c>
      <c r="FA80" s="224">
        <v>75.459999084472656</v>
      </c>
      <c r="FB80" s="224">
        <v>75.459999084472656</v>
      </c>
      <c r="FC80" s="224">
        <v>75.459999084472656</v>
      </c>
      <c r="FD80" s="224">
        <v>75.459999084472656</v>
      </c>
      <c r="FE80" s="224">
        <v>75.459999084472656</v>
      </c>
      <c r="FF80" s="224">
        <v>75.459999084472656</v>
      </c>
      <c r="FG80" s="224">
        <v>76.849998474121094</v>
      </c>
      <c r="FH80" s="224">
        <v>76.849998474121094</v>
      </c>
      <c r="FI80" s="224">
        <v>76.849998474121094</v>
      </c>
      <c r="FJ80" s="224">
        <v>76.849998474121094</v>
      </c>
      <c r="FK80" s="224">
        <v>76.849998474121094</v>
      </c>
      <c r="FL80" s="224">
        <v>76.849998474121094</v>
      </c>
      <c r="FM80" s="224">
        <v>76.849998474121094</v>
      </c>
      <c r="FN80" s="224">
        <v>76.849998474121094</v>
      </c>
      <c r="FO80" s="224">
        <v>76.849998474121094</v>
      </c>
      <c r="FP80" s="224">
        <v>76.389999389648437</v>
      </c>
      <c r="FQ80" s="224">
        <v>76.389999389648437</v>
      </c>
      <c r="FR80" s="224">
        <v>76.389999389648437</v>
      </c>
      <c r="FS80" s="224">
        <v>76.389999389648437</v>
      </c>
      <c r="FT80" s="224">
        <v>76.389999389648437</v>
      </c>
      <c r="FU80" s="224">
        <v>76.389999389648437</v>
      </c>
      <c r="FV80" s="224">
        <v>76.389999389648437</v>
      </c>
      <c r="FW80" s="224">
        <v>76.389999389648437</v>
      </c>
      <c r="FX80" s="224">
        <v>76.389999389648437</v>
      </c>
      <c r="FY80" s="224">
        <v>76.389999389648437</v>
      </c>
      <c r="FZ80" s="224">
        <v>76.389999389648437</v>
      </c>
      <c r="GA80" s="224">
        <v>76.389999389648437</v>
      </c>
      <c r="GB80" s="224">
        <v>76.389999389648437</v>
      </c>
      <c r="GC80" s="224">
        <v>74.069999694824219</v>
      </c>
      <c r="GD80" s="224">
        <v>74.069999694824219</v>
      </c>
      <c r="GE80" s="224">
        <v>74.069999694824219</v>
      </c>
      <c r="GF80" s="224">
        <v>74.069999694824219</v>
      </c>
      <c r="GG80" s="224">
        <v>74.069999694824219</v>
      </c>
      <c r="GH80" s="224">
        <v>74.069999694824219</v>
      </c>
      <c r="GI80" s="224">
        <v>74.069999694824219</v>
      </c>
      <c r="GJ80" s="224">
        <v>74.069999694824219</v>
      </c>
      <c r="GK80" s="224">
        <v>74.069999694824219</v>
      </c>
      <c r="GL80" s="224">
        <v>77.779998779296875</v>
      </c>
      <c r="GM80" s="224">
        <v>77.779998779296875</v>
      </c>
      <c r="GN80" s="224">
        <v>77.779998779296875</v>
      </c>
      <c r="GO80" s="224">
        <v>77.779998779296875</v>
      </c>
      <c r="GP80" s="224">
        <v>77.779998779296875</v>
      </c>
      <c r="GQ80" s="224">
        <v>77.779998779296875</v>
      </c>
      <c r="GR80" s="224">
        <v>77.779998779296875</v>
      </c>
      <c r="GS80" s="224">
        <v>77.779998779296875</v>
      </c>
      <c r="GT80" s="224">
        <v>77.779998779296875</v>
      </c>
      <c r="GU80" s="224">
        <v>77.779998779296875</v>
      </c>
      <c r="GV80" s="224">
        <v>77.779998779296875</v>
      </c>
      <c r="GW80" s="224">
        <v>77.779998779296875</v>
      </c>
      <c r="GX80" s="224">
        <v>77.779998779296875</v>
      </c>
      <c r="GY80" s="224">
        <v>77.779998779296875</v>
      </c>
      <c r="GZ80" s="224">
        <v>77.779998779296875</v>
      </c>
      <c r="HA80" s="224">
        <v>77.779998779296875</v>
      </c>
      <c r="HB80" s="224">
        <v>77.779998779296875</v>
      </c>
      <c r="HC80" s="224">
        <v>77.779998779296875</v>
      </c>
      <c r="HD80" s="224">
        <v>77.779998779296875</v>
      </c>
      <c r="HE80" s="224">
        <v>77.779998779296875</v>
      </c>
      <c r="HF80" s="9">
        <f t="shared" si="79"/>
        <v>77.779998779296875</v>
      </c>
      <c r="HG80" s="9">
        <f t="shared" si="80"/>
        <v>77.779998779296875</v>
      </c>
      <c r="HH80" s="9">
        <f t="shared" si="81"/>
        <v>79.629997253417969</v>
      </c>
      <c r="HI80" s="9">
        <f t="shared" si="82"/>
        <v>79.629997253417969</v>
      </c>
      <c r="HJ80" s="9">
        <f t="shared" si="83"/>
        <v>79.629997253417969</v>
      </c>
      <c r="HK80" s="9">
        <f t="shared" si="84"/>
        <v>79.629997253417969</v>
      </c>
      <c r="HL80" s="9">
        <f t="shared" si="85"/>
        <v>79.629997253417969</v>
      </c>
      <c r="HM80" s="9">
        <f t="shared" si="86"/>
        <v>79.629997253417969</v>
      </c>
      <c r="HN80" s="9">
        <f t="shared" si="87"/>
        <v>79.629997253417969</v>
      </c>
      <c r="HO80" s="9">
        <f t="shared" si="88"/>
        <v>79.629997253417969</v>
      </c>
      <c r="HP80" s="9">
        <f t="shared" si="89"/>
        <v>79.629997253417969</v>
      </c>
      <c r="HQ80" s="180"/>
      <c r="HR80" s="226">
        <v>77.779998779296875</v>
      </c>
      <c r="HS80" s="226">
        <v>77.779998779296875</v>
      </c>
      <c r="HT80" s="226">
        <v>77.779998779296875</v>
      </c>
      <c r="HU80" s="226">
        <v>79.629997253417969</v>
      </c>
      <c r="HV80" s="226">
        <v>79.629997253417969</v>
      </c>
      <c r="HW80" s="226">
        <v>79.629997253417969</v>
      </c>
      <c r="HX80" s="226">
        <v>79.629997253417969</v>
      </c>
      <c r="HY80" s="226">
        <v>79.629997253417969</v>
      </c>
      <c r="HZ80" s="226">
        <v>79.629997253417969</v>
      </c>
      <c r="IA80" s="226">
        <v>79.629997253417969</v>
      </c>
      <c r="IB80" s="226"/>
      <c r="IC80" s="226"/>
      <c r="ID80" s="9"/>
      <c r="IE80" s="9"/>
      <c r="IF80" s="9"/>
      <c r="IG80" s="9"/>
      <c r="IH80" s="9"/>
      <c r="II80" s="9">
        <f t="shared" si="64"/>
        <v>49.748487136865919</v>
      </c>
      <c r="IJ80" s="9">
        <f t="shared" si="65"/>
        <v>76.279999033610025</v>
      </c>
      <c r="IK80" s="9">
        <f t="shared" si="66"/>
        <v>76.702902270901589</v>
      </c>
      <c r="IL80" s="9">
        <f t="shared" si="67"/>
        <v>79.629997253417969</v>
      </c>
      <c r="IM80" s="9">
        <f t="shared" si="68"/>
        <v>63.703997802734378</v>
      </c>
      <c r="IN80" s="9">
        <f t="shared" si="69"/>
        <v>44.592798461914064</v>
      </c>
      <c r="IO80" s="9">
        <f t="shared" si="70"/>
        <v>31.214958923339843</v>
      </c>
      <c r="IP80" s="9">
        <f t="shared" si="71"/>
        <v>21.850471246337889</v>
      </c>
      <c r="IQ80" s="9"/>
      <c r="IR80" s="9">
        <f t="shared" si="78"/>
        <v>53.559796723048791</v>
      </c>
      <c r="IS80" s="9">
        <f t="shared" si="72"/>
        <v>-42.634561099879846</v>
      </c>
      <c r="IT80" s="9"/>
      <c r="IU80" s="9"/>
      <c r="IV80" s="9"/>
      <c r="IW80" s="9"/>
      <c r="IX80" s="9"/>
      <c r="IY80" s="9"/>
      <c r="IZ80" s="9"/>
      <c r="JA80" s="9"/>
      <c r="JB80" s="9"/>
      <c r="JC80" s="9"/>
      <c r="JD80" s="9"/>
      <c r="JE80" s="9"/>
      <c r="JF80" s="9"/>
      <c r="JG80" s="9"/>
      <c r="JH80" s="9"/>
      <c r="JI80" s="9"/>
      <c r="JJ80" s="9"/>
      <c r="JK80" s="9"/>
      <c r="JL80" s="9"/>
      <c r="JM80" s="9"/>
      <c r="JN80" s="9"/>
      <c r="JO80" s="9"/>
      <c r="JP80" s="9"/>
      <c r="JQ80" s="9"/>
      <c r="JR80" s="9"/>
      <c r="JS80" s="9"/>
      <c r="JT80" s="9"/>
      <c r="JU80" s="9"/>
      <c r="JV80" s="9"/>
      <c r="JW80" s="9">
        <f t="shared" si="58"/>
        <v>78.242498397827148</v>
      </c>
      <c r="JX80" s="9">
        <f t="shared" si="59"/>
        <v>95</v>
      </c>
      <c r="JY80" s="19">
        <f t="shared" si="60"/>
        <v>202</v>
      </c>
      <c r="JZ80" s="19">
        <f t="shared" si="61"/>
        <v>41</v>
      </c>
      <c r="KA80" s="19">
        <f t="shared" si="73"/>
        <v>1</v>
      </c>
      <c r="KB80" s="19">
        <f t="shared" si="77"/>
        <v>41</v>
      </c>
      <c r="KD80" s="9">
        <f t="shared" si="62"/>
        <v>98.643334452311194</v>
      </c>
      <c r="KE80" s="9">
        <f t="shared" si="63"/>
        <v>78.488118162249577</v>
      </c>
      <c r="KG80" s="9">
        <f t="shared" si="74"/>
        <v>-20.155216290061617</v>
      </c>
      <c r="KH80" s="19">
        <f t="shared" si="75"/>
        <v>0.79567584163727156</v>
      </c>
      <c r="KI80" s="19">
        <f t="shared" si="76"/>
        <v>0.79567584163727156</v>
      </c>
    </row>
    <row r="81" spans="1:295">
      <c r="A81" s="222" t="s">
        <v>264</v>
      </c>
      <c r="B81" s="222" t="s">
        <v>265</v>
      </c>
      <c r="C81" s="224">
        <v>0</v>
      </c>
      <c r="D81" s="224">
        <v>0</v>
      </c>
      <c r="E81" s="224">
        <v>0</v>
      </c>
      <c r="F81" s="224">
        <v>0</v>
      </c>
      <c r="G81" s="224">
        <v>0</v>
      </c>
      <c r="H81" s="224">
        <v>0</v>
      </c>
      <c r="I81" s="224">
        <v>0</v>
      </c>
      <c r="J81" s="224">
        <v>0</v>
      </c>
      <c r="K81" s="224">
        <v>0</v>
      </c>
      <c r="L81" s="224">
        <v>0</v>
      </c>
      <c r="M81" s="224">
        <v>0</v>
      </c>
      <c r="N81" s="224">
        <v>0</v>
      </c>
      <c r="O81" s="224">
        <v>0</v>
      </c>
      <c r="P81" s="224">
        <v>0</v>
      </c>
      <c r="Q81" s="224">
        <v>0</v>
      </c>
      <c r="R81" s="224">
        <v>0</v>
      </c>
      <c r="S81" s="224">
        <v>0</v>
      </c>
      <c r="T81" s="224">
        <v>0</v>
      </c>
      <c r="U81" s="224">
        <v>0</v>
      </c>
      <c r="V81" s="224">
        <v>0</v>
      </c>
      <c r="W81" s="224">
        <v>0</v>
      </c>
      <c r="X81" s="224">
        <v>0</v>
      </c>
      <c r="Y81" s="224">
        <v>0</v>
      </c>
      <c r="Z81" s="224">
        <v>0</v>
      </c>
      <c r="AA81" s="224">
        <v>0</v>
      </c>
      <c r="AB81" s="224">
        <v>0</v>
      </c>
      <c r="AC81" s="224">
        <v>0</v>
      </c>
      <c r="AD81" s="224">
        <v>0</v>
      </c>
      <c r="AE81" s="224">
        <v>0</v>
      </c>
      <c r="AF81" s="224">
        <v>0</v>
      </c>
      <c r="AG81" s="224">
        <v>0</v>
      </c>
      <c r="AH81" s="224">
        <v>0</v>
      </c>
      <c r="AI81" s="224">
        <v>0</v>
      </c>
      <c r="AJ81" s="224">
        <v>0</v>
      </c>
      <c r="AK81" s="224">
        <v>5.559999942779541</v>
      </c>
      <c r="AL81" s="224">
        <v>5.559999942779541</v>
      </c>
      <c r="AM81" s="224">
        <v>5.559999942779541</v>
      </c>
      <c r="AN81" s="224">
        <v>5.559999942779541</v>
      </c>
      <c r="AO81" s="224">
        <v>5.559999942779541</v>
      </c>
      <c r="AP81" s="224">
        <v>5.559999942779541</v>
      </c>
      <c r="AQ81" s="224">
        <v>5.559999942779541</v>
      </c>
      <c r="AR81" s="224">
        <v>5.559999942779541</v>
      </c>
      <c r="AS81" s="224">
        <v>5.559999942779541</v>
      </c>
      <c r="AT81" s="224">
        <v>5.559999942779541</v>
      </c>
      <c r="AU81" s="224">
        <v>5.559999942779541</v>
      </c>
      <c r="AV81" s="224">
        <v>5.559999942779541</v>
      </c>
      <c r="AW81" s="224">
        <v>5.559999942779541</v>
      </c>
      <c r="AX81" s="224">
        <v>5.559999942779541</v>
      </c>
      <c r="AY81" s="224">
        <v>5.559999942779541</v>
      </c>
      <c r="AZ81" s="224">
        <v>5.559999942779541</v>
      </c>
      <c r="BA81" s="224">
        <v>5.559999942779541</v>
      </c>
      <c r="BB81" s="224">
        <v>5.559999942779541</v>
      </c>
      <c r="BC81" s="224">
        <v>5.559999942779541</v>
      </c>
      <c r="BD81" s="224">
        <v>5.559999942779541</v>
      </c>
      <c r="BE81" s="224">
        <v>5.559999942779541</v>
      </c>
      <c r="BF81" s="224">
        <v>5.559999942779541</v>
      </c>
      <c r="BG81" s="224">
        <v>5.559999942779541</v>
      </c>
      <c r="BH81" s="224">
        <v>5.559999942779541</v>
      </c>
      <c r="BI81" s="224">
        <v>5.559999942779541</v>
      </c>
      <c r="BJ81" s="224">
        <v>11.109999656677246</v>
      </c>
      <c r="BK81" s="224">
        <v>11.109999656677246</v>
      </c>
      <c r="BL81" s="224">
        <v>11.109999656677246</v>
      </c>
      <c r="BM81" s="224">
        <v>11.109999656677246</v>
      </c>
      <c r="BN81" s="224">
        <v>11.109999656677246</v>
      </c>
      <c r="BO81" s="224">
        <v>11.109999656677246</v>
      </c>
      <c r="BP81" s="224">
        <v>11.109999656677246</v>
      </c>
      <c r="BQ81" s="224">
        <v>11.109999656677246</v>
      </c>
      <c r="BR81" s="224">
        <v>11.109999656677246</v>
      </c>
      <c r="BS81" s="224">
        <v>11.109999656677246</v>
      </c>
      <c r="BT81" s="224">
        <v>11.109999656677246</v>
      </c>
      <c r="BU81" s="224">
        <v>11.109999656677246</v>
      </c>
      <c r="BV81" s="224">
        <v>31.479999542236328</v>
      </c>
      <c r="BW81" s="224">
        <v>42.590000152587891</v>
      </c>
      <c r="BX81" s="224">
        <v>42.590000152587891</v>
      </c>
      <c r="BY81" s="224">
        <v>48.150001525878906</v>
      </c>
      <c r="BZ81" s="224">
        <v>48.150001525878906</v>
      </c>
      <c r="CA81" s="224">
        <v>48.150001525878906</v>
      </c>
      <c r="CB81" s="224">
        <v>48.150001525878906</v>
      </c>
      <c r="CC81" s="224">
        <v>48.150001525878906</v>
      </c>
      <c r="CD81" s="224">
        <v>48.150001525878906</v>
      </c>
      <c r="CE81" s="224">
        <v>48.150001525878906</v>
      </c>
      <c r="CF81" s="224">
        <v>48.150001525878906</v>
      </c>
      <c r="CG81" s="224">
        <v>48.150001525878906</v>
      </c>
      <c r="CH81" s="224">
        <v>48.150001525878906</v>
      </c>
      <c r="CI81" s="224">
        <v>48.150001525878906</v>
      </c>
      <c r="CJ81" s="224">
        <v>57.409999847412109</v>
      </c>
      <c r="CK81" s="224">
        <v>75.930000305175781</v>
      </c>
      <c r="CL81" s="224">
        <v>85.19000244140625</v>
      </c>
      <c r="CM81" s="224">
        <v>85.19000244140625</v>
      </c>
      <c r="CN81" s="224">
        <v>85.19000244140625</v>
      </c>
      <c r="CO81" s="224">
        <v>85.19000244140625</v>
      </c>
      <c r="CP81" s="224">
        <v>85.19000244140625</v>
      </c>
      <c r="CQ81" s="224">
        <v>85.19000244140625</v>
      </c>
      <c r="CR81" s="224">
        <v>85.19000244140625</v>
      </c>
      <c r="CS81" s="224">
        <v>85.19000244140625</v>
      </c>
      <c r="CT81" s="224">
        <v>85.19000244140625</v>
      </c>
      <c r="CU81" s="224">
        <v>90.739997863769531</v>
      </c>
      <c r="CV81" s="224">
        <v>90.739997863769531</v>
      </c>
      <c r="CW81" s="224">
        <v>90.739997863769531</v>
      </c>
      <c r="CX81" s="224">
        <v>90.739997863769531</v>
      </c>
      <c r="CY81" s="224">
        <v>90.739997863769531</v>
      </c>
      <c r="CZ81" s="224">
        <v>90.739997863769531</v>
      </c>
      <c r="DA81" s="224">
        <v>90.739997863769531</v>
      </c>
      <c r="DB81" s="224">
        <v>90.739997863769531</v>
      </c>
      <c r="DC81" s="224">
        <v>90.739997863769531</v>
      </c>
      <c r="DD81" s="224">
        <v>90.739997863769531</v>
      </c>
      <c r="DE81" s="224">
        <v>90.739997863769531</v>
      </c>
      <c r="DF81" s="224">
        <v>90.739997863769531</v>
      </c>
      <c r="DG81" s="224">
        <v>90.739997863769531</v>
      </c>
      <c r="DH81" s="224">
        <v>90.739997863769531</v>
      </c>
      <c r="DI81" s="224">
        <v>90.739997863769531</v>
      </c>
      <c r="DJ81" s="224">
        <v>90.739997863769531</v>
      </c>
      <c r="DK81" s="224">
        <v>90.739997863769531</v>
      </c>
      <c r="DL81" s="224">
        <v>90.739997863769531</v>
      </c>
      <c r="DM81" s="224">
        <v>90.739997863769531</v>
      </c>
      <c r="DN81" s="224">
        <v>90.739997863769531</v>
      </c>
      <c r="DO81" s="224">
        <v>90.739997863769531</v>
      </c>
      <c r="DP81" s="224">
        <v>90.739997863769531</v>
      </c>
      <c r="DQ81" s="224">
        <v>90.739997863769531</v>
      </c>
      <c r="DR81" s="224">
        <v>90.739997863769531</v>
      </c>
      <c r="DS81" s="224">
        <v>90.739997863769531</v>
      </c>
      <c r="DT81" s="224">
        <v>90.739997863769531</v>
      </c>
      <c r="DU81" s="224">
        <v>90.739997863769531</v>
      </c>
      <c r="DV81" s="224">
        <v>90.739997863769531</v>
      </c>
      <c r="DW81" s="224">
        <v>90.739997863769531</v>
      </c>
      <c r="DX81" s="224">
        <v>90.739997863769531</v>
      </c>
      <c r="DY81" s="224">
        <v>90.739997863769531</v>
      </c>
      <c r="DZ81" s="224">
        <v>90.739997863769531</v>
      </c>
      <c r="EA81" s="224">
        <v>90.739997863769531</v>
      </c>
      <c r="EB81" s="224">
        <v>90.739997863769531</v>
      </c>
      <c r="EC81" s="224">
        <v>90.739997863769531</v>
      </c>
      <c r="ED81" s="224">
        <v>90.739997863769531</v>
      </c>
      <c r="EE81" s="224">
        <v>90.739997863769531</v>
      </c>
      <c r="EF81" s="224">
        <v>90.739997863769531</v>
      </c>
      <c r="EG81" s="224">
        <v>90.739997863769531</v>
      </c>
      <c r="EH81" s="224">
        <v>90.739997863769531</v>
      </c>
      <c r="EI81" s="224">
        <v>90.739997863769531</v>
      </c>
      <c r="EJ81" s="224">
        <v>90.739997863769531</v>
      </c>
      <c r="EK81" s="224">
        <v>83.330001831054687</v>
      </c>
      <c r="EL81" s="224">
        <v>83.330001831054687</v>
      </c>
      <c r="EM81" s="224">
        <v>83.330001831054687</v>
      </c>
      <c r="EN81" s="224">
        <v>83.330001831054687</v>
      </c>
      <c r="EO81" s="224">
        <v>83.330001831054687</v>
      </c>
      <c r="EP81" s="224">
        <v>83.330001831054687</v>
      </c>
      <c r="EQ81" s="224">
        <v>83.330001831054687</v>
      </c>
      <c r="ER81" s="224">
        <v>83.330001831054687</v>
      </c>
      <c r="ES81" s="224">
        <v>83.330001831054687</v>
      </c>
      <c r="ET81" s="224">
        <v>83.330001831054687</v>
      </c>
      <c r="EU81" s="224">
        <v>83.330001831054687</v>
      </c>
      <c r="EV81" s="224">
        <v>83.330001831054687</v>
      </c>
      <c r="EW81" s="224">
        <v>83.330001831054687</v>
      </c>
      <c r="EX81" s="224">
        <v>83.330001831054687</v>
      </c>
      <c r="EY81" s="224">
        <v>83.330001831054687</v>
      </c>
      <c r="EZ81" s="224">
        <v>83.330001831054687</v>
      </c>
      <c r="FA81" s="224">
        <v>83.330001831054687</v>
      </c>
      <c r="FB81" s="224">
        <v>83.330001831054687</v>
      </c>
      <c r="FC81" s="224">
        <v>72.220001220703125</v>
      </c>
      <c r="FD81" s="224">
        <v>72.220001220703125</v>
      </c>
      <c r="FE81" s="224">
        <v>72.220001220703125</v>
      </c>
      <c r="FF81" s="224">
        <v>72.220001220703125</v>
      </c>
      <c r="FG81" s="224">
        <v>72.220001220703125</v>
      </c>
      <c r="FH81" s="224">
        <v>72.220001220703125</v>
      </c>
      <c r="FI81" s="224">
        <v>72.220001220703125</v>
      </c>
      <c r="FJ81" s="224">
        <v>72.220001220703125</v>
      </c>
      <c r="FK81" s="224">
        <v>72.220001220703125</v>
      </c>
      <c r="FL81" s="224">
        <v>72.220001220703125</v>
      </c>
      <c r="FM81" s="224">
        <v>72.220001220703125</v>
      </c>
      <c r="FN81" s="224">
        <v>72.220001220703125</v>
      </c>
      <c r="FO81" s="224">
        <v>72.220001220703125</v>
      </c>
      <c r="FP81" s="224">
        <v>72.220001220703125</v>
      </c>
      <c r="FQ81" s="224">
        <v>72.220001220703125</v>
      </c>
      <c r="FR81" s="224">
        <v>72.220001220703125</v>
      </c>
      <c r="FS81" s="224">
        <v>72.220001220703125</v>
      </c>
      <c r="FT81" s="224">
        <v>72.220001220703125</v>
      </c>
      <c r="FU81" s="224">
        <v>72.220001220703125</v>
      </c>
      <c r="FV81" s="224">
        <v>72.220001220703125</v>
      </c>
      <c r="FW81" s="224">
        <v>72.220001220703125</v>
      </c>
      <c r="FX81" s="224">
        <v>38.889999389648438</v>
      </c>
      <c r="FY81" s="224">
        <v>38.889999389648438</v>
      </c>
      <c r="FZ81" s="224">
        <v>38.889999389648438</v>
      </c>
      <c r="GA81" s="224">
        <v>38.889999389648438</v>
      </c>
      <c r="GB81" s="224">
        <v>38.889999389648438</v>
      </c>
      <c r="GC81" s="224">
        <v>38.889999389648438</v>
      </c>
      <c r="GD81" s="224">
        <v>38.889999389648438</v>
      </c>
      <c r="GE81" s="224">
        <v>38.889999389648438</v>
      </c>
      <c r="GF81" s="224">
        <v>38.889999389648438</v>
      </c>
      <c r="GG81" s="224">
        <v>38.889999389648438</v>
      </c>
      <c r="GH81" s="224">
        <v>38.889999389648438</v>
      </c>
      <c r="GI81" s="224">
        <v>38.889999389648438</v>
      </c>
      <c r="GJ81" s="224">
        <v>38.889999389648438</v>
      </c>
      <c r="GK81" s="224">
        <v>38.889999389648438</v>
      </c>
      <c r="GL81" s="224">
        <v>38.889999389648438</v>
      </c>
      <c r="GM81" s="224">
        <v>38.889999389648438</v>
      </c>
      <c r="GN81" s="224">
        <v>38.889999389648438</v>
      </c>
      <c r="GO81" s="224">
        <v>38.889999389648438</v>
      </c>
      <c r="GP81" s="224">
        <v>38.889999389648438</v>
      </c>
      <c r="GQ81" s="224">
        <v>38.889999389648438</v>
      </c>
      <c r="GR81" s="224">
        <v>38.889999389648438</v>
      </c>
      <c r="GS81" s="224">
        <v>38.889999389648438</v>
      </c>
      <c r="GT81" s="224">
        <v>38.889999389648438</v>
      </c>
      <c r="GU81" s="224">
        <v>38.889999389648438</v>
      </c>
      <c r="GV81" s="224">
        <v>38.889999389648438</v>
      </c>
      <c r="GW81" s="224">
        <v>38.889999389648438</v>
      </c>
      <c r="GX81" s="224">
        <v>38.889999389648438</v>
      </c>
      <c r="GY81" s="224">
        <v>38.889999389648438</v>
      </c>
      <c r="GZ81" s="224">
        <v>38.889999389648438</v>
      </c>
      <c r="HA81" s="224">
        <v>38.889999389648438</v>
      </c>
      <c r="HB81" s="224">
        <v>38.889999389648438</v>
      </c>
      <c r="HC81" s="224">
        <v>38.889999389648438</v>
      </c>
      <c r="HD81" s="224">
        <v>38.889999389648438</v>
      </c>
      <c r="HE81" s="224">
        <v>38.889999389648438</v>
      </c>
      <c r="HF81" s="9">
        <f t="shared" si="79"/>
        <v>38.889999389648438</v>
      </c>
      <c r="HG81" s="9">
        <f t="shared" si="80"/>
        <v>38.889999389648438</v>
      </c>
      <c r="HH81" s="9">
        <f t="shared" si="81"/>
        <v>38.889999389648438</v>
      </c>
      <c r="HI81" s="9">
        <f t="shared" si="82"/>
        <v>38.889999389648438</v>
      </c>
      <c r="HJ81" s="9">
        <f t="shared" si="83"/>
        <v>38.889999389648438</v>
      </c>
      <c r="HK81" s="9">
        <f t="shared" si="84"/>
        <v>38.889999389648438</v>
      </c>
      <c r="HL81" s="9">
        <f t="shared" si="85"/>
        <v>38.889999389648438</v>
      </c>
      <c r="HM81" s="9">
        <f t="shared" si="86"/>
        <v>38.889999389648438</v>
      </c>
      <c r="HN81" s="9">
        <f t="shared" si="87"/>
        <v>38.889999389648438</v>
      </c>
      <c r="HO81" s="9">
        <f t="shared" si="88"/>
        <v>38.889999389648438</v>
      </c>
      <c r="HP81" s="9">
        <f t="shared" si="89"/>
        <v>38.889999389648438</v>
      </c>
      <c r="HQ81" s="180"/>
      <c r="HR81" s="226">
        <v>38.889999389648438</v>
      </c>
      <c r="HS81" s="226">
        <v>38.889999389648438</v>
      </c>
      <c r="HT81" s="226">
        <v>38.889999389648438</v>
      </c>
      <c r="HU81" s="226">
        <v>38.889999389648438</v>
      </c>
      <c r="HV81" s="226">
        <v>38.889999389648438</v>
      </c>
      <c r="HW81" s="226">
        <v>38.889999389648438</v>
      </c>
      <c r="HX81" s="226">
        <v>38.889999389648438</v>
      </c>
      <c r="HY81" s="226">
        <v>38.889999389648438</v>
      </c>
      <c r="HZ81" s="226">
        <v>38.889999389648438</v>
      </c>
      <c r="IA81" s="226">
        <v>38.889999389648438</v>
      </c>
      <c r="IB81" s="226"/>
      <c r="IC81" s="226"/>
      <c r="ID81" s="9"/>
      <c r="IE81" s="9"/>
      <c r="IF81" s="9"/>
      <c r="IG81" s="9"/>
      <c r="IH81" s="9"/>
      <c r="II81" s="9">
        <f t="shared" si="64"/>
        <v>44.713026112631745</v>
      </c>
      <c r="IJ81" s="9">
        <f t="shared" si="65"/>
        <v>68.14633433024089</v>
      </c>
      <c r="IK81" s="9">
        <f t="shared" si="66"/>
        <v>38.889999389648438</v>
      </c>
      <c r="IL81" s="9">
        <f t="shared" si="67"/>
        <v>38.889999389648438</v>
      </c>
      <c r="IM81" s="9">
        <f t="shared" si="68"/>
        <v>31.11199951171875</v>
      </c>
      <c r="IN81" s="9">
        <f t="shared" si="69"/>
        <v>21.778399658203124</v>
      </c>
      <c r="IO81" s="9">
        <f t="shared" si="70"/>
        <v>15.244879760742187</v>
      </c>
      <c r="IP81" s="9">
        <f t="shared" si="71"/>
        <v>10.67141583251953</v>
      </c>
      <c r="IQ81" s="9"/>
      <c r="IR81" s="9">
        <f t="shared" si="78"/>
        <v>37.358179869656681</v>
      </c>
      <c r="IS81" s="9">
        <f t="shared" si="72"/>
        <v>-32.022471953396916</v>
      </c>
      <c r="IT81" s="9"/>
      <c r="IU81" s="9"/>
      <c r="IV81" s="9"/>
      <c r="IW81" s="9"/>
      <c r="IX81" s="9"/>
      <c r="IY81" s="9"/>
      <c r="IZ81" s="9"/>
      <c r="JA81" s="9"/>
      <c r="JB81" s="9"/>
      <c r="JC81" s="9"/>
      <c r="JD81" s="9"/>
      <c r="JE81" s="9"/>
      <c r="JF81" s="9"/>
      <c r="JG81" s="9"/>
      <c r="JH81" s="9"/>
      <c r="JI81" s="9"/>
      <c r="JJ81" s="9"/>
      <c r="JK81" s="9"/>
      <c r="JL81" s="9"/>
      <c r="JM81" s="9"/>
      <c r="JN81" s="9"/>
      <c r="JO81" s="9"/>
      <c r="JP81" s="9"/>
      <c r="JQ81" s="9"/>
      <c r="JR81" s="9"/>
      <c r="JS81" s="9"/>
      <c r="JT81" s="9"/>
      <c r="JU81" s="9"/>
      <c r="JV81" s="9"/>
      <c r="JW81" s="9">
        <f t="shared" si="58"/>
        <v>38.889999389648438</v>
      </c>
      <c r="JX81" s="9">
        <f t="shared" si="59"/>
        <v>85.739997863769531</v>
      </c>
      <c r="JY81" s="19">
        <f t="shared" si="60"/>
        <v>192</v>
      </c>
      <c r="JZ81" s="19">
        <f t="shared" si="61"/>
        <v>42</v>
      </c>
      <c r="KA81" s="19">
        <f t="shared" si="73"/>
        <v>1</v>
      </c>
      <c r="KB81" s="19">
        <f t="shared" si="77"/>
        <v>42</v>
      </c>
      <c r="KD81" s="9">
        <f t="shared" si="62"/>
        <v>89.814998626708984</v>
      </c>
      <c r="KE81" s="9">
        <f t="shared" si="63"/>
        <v>62.467227671406057</v>
      </c>
      <c r="KG81" s="9">
        <f t="shared" si="74"/>
        <v>-27.347770955302927</v>
      </c>
      <c r="KH81" s="19">
        <f t="shared" si="75"/>
        <v>0.69550997747084187</v>
      </c>
      <c r="KI81" s="19">
        <f t="shared" si="76"/>
        <v>0.69550997747084187</v>
      </c>
    </row>
    <row r="82" spans="1:295">
      <c r="A82" s="222" t="s">
        <v>654</v>
      </c>
      <c r="B82" s="222" t="s">
        <v>261</v>
      </c>
      <c r="C82" s="224">
        <v>0</v>
      </c>
      <c r="D82" s="224">
        <v>0</v>
      </c>
      <c r="E82" s="224">
        <v>0</v>
      </c>
      <c r="F82" s="224">
        <v>0</v>
      </c>
      <c r="G82" s="224">
        <v>0</v>
      </c>
      <c r="H82" s="224">
        <v>0</v>
      </c>
      <c r="I82" s="224">
        <v>0</v>
      </c>
      <c r="J82" s="224">
        <v>0</v>
      </c>
      <c r="K82" s="224">
        <v>0</v>
      </c>
      <c r="L82" s="224">
        <v>0</v>
      </c>
      <c r="M82" s="224">
        <v>0</v>
      </c>
      <c r="N82" s="224">
        <v>0</v>
      </c>
      <c r="O82" s="224">
        <v>0</v>
      </c>
      <c r="P82" s="224">
        <v>0</v>
      </c>
      <c r="Q82" s="224">
        <v>0</v>
      </c>
      <c r="R82" s="224">
        <v>0</v>
      </c>
      <c r="S82" s="224">
        <v>0</v>
      </c>
      <c r="T82" s="224">
        <v>0</v>
      </c>
      <c r="U82" s="224">
        <v>0</v>
      </c>
      <c r="V82" s="224">
        <v>0</v>
      </c>
      <c r="W82" s="224">
        <v>0</v>
      </c>
      <c r="X82" s="224">
        <v>0</v>
      </c>
      <c r="Y82" s="224">
        <v>0</v>
      </c>
      <c r="Z82" s="224">
        <v>0</v>
      </c>
      <c r="AA82" s="224">
        <v>0</v>
      </c>
      <c r="AB82" s="224">
        <v>0</v>
      </c>
      <c r="AC82" s="224">
        <v>0</v>
      </c>
      <c r="AD82" s="224">
        <v>0</v>
      </c>
      <c r="AE82" s="224">
        <v>0</v>
      </c>
      <c r="AF82" s="224">
        <v>0</v>
      </c>
      <c r="AG82" s="224">
        <v>0</v>
      </c>
      <c r="AH82" s="224">
        <v>0</v>
      </c>
      <c r="AI82" s="224">
        <v>0</v>
      </c>
      <c r="AJ82" s="224">
        <v>0</v>
      </c>
      <c r="AK82" s="224">
        <v>0</v>
      </c>
      <c r="AL82" s="224">
        <v>0</v>
      </c>
      <c r="AM82" s="224">
        <v>0</v>
      </c>
      <c r="AN82" s="224">
        <v>0</v>
      </c>
      <c r="AO82" s="224">
        <v>0</v>
      </c>
      <c r="AP82" s="224">
        <v>0</v>
      </c>
      <c r="AQ82" s="224">
        <v>0</v>
      </c>
      <c r="AR82" s="224">
        <v>0</v>
      </c>
      <c r="AS82" s="224">
        <v>0</v>
      </c>
      <c r="AT82" s="224">
        <v>0</v>
      </c>
      <c r="AU82" s="224">
        <v>0</v>
      </c>
      <c r="AV82" s="224">
        <v>0</v>
      </c>
      <c r="AW82" s="224">
        <v>0</v>
      </c>
      <c r="AX82" s="224">
        <v>0</v>
      </c>
      <c r="AY82" s="224">
        <v>0</v>
      </c>
      <c r="AZ82" s="224">
        <v>0</v>
      </c>
      <c r="BA82" s="224">
        <v>2.7799999713897705</v>
      </c>
      <c r="BB82" s="224">
        <v>2.7799999713897705</v>
      </c>
      <c r="BC82" s="224">
        <v>11.109999656677246</v>
      </c>
      <c r="BD82" s="224">
        <v>11.109999656677246</v>
      </c>
      <c r="BE82" s="224">
        <v>11.109999656677246</v>
      </c>
      <c r="BF82" s="224">
        <v>11.109999656677246</v>
      </c>
      <c r="BG82" s="224">
        <v>20.370000839233398</v>
      </c>
      <c r="BH82" s="224">
        <v>20.370000839233398</v>
      </c>
      <c r="BI82" s="224">
        <v>20.370000839233398</v>
      </c>
      <c r="BJ82" s="224">
        <v>20.370000839233398</v>
      </c>
      <c r="BK82" s="224">
        <v>20.370000839233398</v>
      </c>
      <c r="BL82" s="224">
        <v>20.370000839233398</v>
      </c>
      <c r="BM82" s="224">
        <v>20.370000839233398</v>
      </c>
      <c r="BN82" s="224">
        <v>20.370000839233398</v>
      </c>
      <c r="BO82" s="224">
        <v>42.590000152587891</v>
      </c>
      <c r="BP82" s="224">
        <v>42.590000152587891</v>
      </c>
      <c r="BQ82" s="224">
        <v>42.590000152587891</v>
      </c>
      <c r="BR82" s="224">
        <v>42.590000152587891</v>
      </c>
      <c r="BS82" s="224">
        <v>42.590000152587891</v>
      </c>
      <c r="BT82" s="224">
        <v>42.590000152587891</v>
      </c>
      <c r="BU82" s="224">
        <v>48.150001525878906</v>
      </c>
      <c r="BV82" s="224">
        <v>48.150001525878906</v>
      </c>
      <c r="BW82" s="224">
        <v>48.150001525878906</v>
      </c>
      <c r="BX82" s="224">
        <v>48.150001525878906</v>
      </c>
      <c r="BY82" s="224">
        <v>48.150001525878906</v>
      </c>
      <c r="BZ82" s="224">
        <v>48.150001525878906</v>
      </c>
      <c r="CA82" s="224">
        <v>48.150001525878906</v>
      </c>
      <c r="CB82" s="224">
        <v>48.150001525878906</v>
      </c>
      <c r="CC82" s="224">
        <v>51.849998474121094</v>
      </c>
      <c r="CD82" s="224">
        <v>51.849998474121094</v>
      </c>
      <c r="CE82" s="224">
        <v>51.849998474121094</v>
      </c>
      <c r="CF82" s="224">
        <v>57.409999847412109</v>
      </c>
      <c r="CG82" s="224">
        <v>57.409999847412109</v>
      </c>
      <c r="CH82" s="224">
        <v>57.409999847412109</v>
      </c>
      <c r="CI82" s="224">
        <v>57.409999847412109</v>
      </c>
      <c r="CJ82" s="224">
        <v>57.409999847412109</v>
      </c>
      <c r="CK82" s="224">
        <v>57.409999847412109</v>
      </c>
      <c r="CL82" s="224">
        <v>57.409999847412109</v>
      </c>
      <c r="CM82" s="224">
        <v>57.409999847412109</v>
      </c>
      <c r="CN82" s="224">
        <v>57.409999847412109</v>
      </c>
      <c r="CO82" s="224">
        <v>57.409999847412109</v>
      </c>
      <c r="CP82" s="224">
        <v>57.409999847412109</v>
      </c>
      <c r="CQ82" s="224">
        <v>57.409999847412109</v>
      </c>
      <c r="CR82" s="224">
        <v>57.409999847412109</v>
      </c>
      <c r="CS82" s="224">
        <v>57.409999847412109</v>
      </c>
      <c r="CT82" s="224">
        <v>59.259998321533203</v>
      </c>
      <c r="CU82" s="224">
        <v>59.259998321533203</v>
      </c>
      <c r="CV82" s="224">
        <v>59.259998321533203</v>
      </c>
      <c r="CW82" s="224">
        <v>59.259998321533203</v>
      </c>
      <c r="CX82" s="224">
        <v>59.259998321533203</v>
      </c>
      <c r="CY82" s="224">
        <v>59.259998321533203</v>
      </c>
      <c r="CZ82" s="224">
        <v>50.930000305175781</v>
      </c>
      <c r="DA82" s="224">
        <v>50.930000305175781</v>
      </c>
      <c r="DB82" s="224">
        <v>50.930000305175781</v>
      </c>
      <c r="DC82" s="224">
        <v>50.930000305175781</v>
      </c>
      <c r="DD82" s="224">
        <v>50.930000305175781</v>
      </c>
      <c r="DE82" s="224">
        <v>50.930000305175781</v>
      </c>
      <c r="DF82" s="224">
        <v>50.930000305175781</v>
      </c>
      <c r="DG82" s="224">
        <v>50.930000305175781</v>
      </c>
      <c r="DH82" s="224">
        <v>53.700000762939453</v>
      </c>
      <c r="DI82" s="224">
        <v>53.700000762939453</v>
      </c>
      <c r="DJ82" s="224">
        <v>53.700000762939453</v>
      </c>
      <c r="DK82" s="224">
        <v>53.700000762939453</v>
      </c>
      <c r="DL82" s="224">
        <v>53.700000762939453</v>
      </c>
      <c r="DM82" s="224">
        <v>53.700000762939453</v>
      </c>
      <c r="DN82" s="224">
        <v>53.700000762939453</v>
      </c>
      <c r="DO82" s="224">
        <v>53.700000762939453</v>
      </c>
      <c r="DP82" s="224">
        <v>53.700000762939453</v>
      </c>
      <c r="DQ82" s="224">
        <v>53.700000762939453</v>
      </c>
      <c r="DR82" s="224">
        <v>53.700000762939453</v>
      </c>
      <c r="DS82" s="224">
        <v>53.700000762939453</v>
      </c>
      <c r="DT82" s="224">
        <v>53.700000762939453</v>
      </c>
      <c r="DU82" s="224">
        <v>53.700000762939453</v>
      </c>
      <c r="DV82" s="224">
        <v>53.700000762939453</v>
      </c>
      <c r="DW82" s="224">
        <v>53.700000762939453</v>
      </c>
      <c r="DX82" s="224">
        <v>53.700000762939453</v>
      </c>
      <c r="DY82" s="224">
        <v>53.700000762939453</v>
      </c>
      <c r="DZ82" s="224">
        <v>53.700000762939453</v>
      </c>
      <c r="EA82" s="224">
        <v>53.700000762939453</v>
      </c>
      <c r="EB82" s="224">
        <v>50.930000305175781</v>
      </c>
      <c r="EC82" s="224">
        <v>50.930000305175781</v>
      </c>
      <c r="ED82" s="224">
        <v>50.930000305175781</v>
      </c>
      <c r="EE82" s="224">
        <v>50.930000305175781</v>
      </c>
      <c r="EF82" s="224">
        <v>50.930000305175781</v>
      </c>
      <c r="EG82" s="224">
        <v>50.930000305175781</v>
      </c>
      <c r="EH82" s="224">
        <v>50.930000305175781</v>
      </c>
      <c r="EI82" s="224">
        <v>45.369998931884766</v>
      </c>
      <c r="EJ82" s="224">
        <v>52.779998779296875</v>
      </c>
      <c r="EK82" s="224">
        <v>52.779998779296875</v>
      </c>
      <c r="EL82" s="224">
        <v>52.779998779296875</v>
      </c>
      <c r="EM82" s="224">
        <v>52.779998779296875</v>
      </c>
      <c r="EN82" s="224">
        <v>52.779998779296875</v>
      </c>
      <c r="EO82" s="224">
        <v>52.779998779296875</v>
      </c>
      <c r="EP82" s="224">
        <v>52.779998779296875</v>
      </c>
      <c r="EQ82" s="224">
        <v>52.779998779296875</v>
      </c>
      <c r="ER82" s="224">
        <v>52.779998779296875</v>
      </c>
      <c r="ES82" s="224">
        <v>48.150001525878906</v>
      </c>
      <c r="ET82" s="224">
        <v>48.150001525878906</v>
      </c>
      <c r="EU82" s="224">
        <v>48.150001525878906</v>
      </c>
      <c r="EV82" s="224">
        <v>48.150001525878906</v>
      </c>
      <c r="EW82" s="224">
        <v>48.150001525878906</v>
      </c>
      <c r="EX82" s="224">
        <v>48.150001525878906</v>
      </c>
      <c r="EY82" s="224">
        <v>48.150001525878906</v>
      </c>
      <c r="EZ82" s="224">
        <v>48.150001525878906</v>
      </c>
      <c r="FA82" s="224">
        <v>48.150001525878906</v>
      </c>
      <c r="FB82" s="224">
        <v>48.150001525878906</v>
      </c>
      <c r="FC82" s="224">
        <v>48.150001525878906</v>
      </c>
      <c r="FD82" s="224">
        <v>48.150001525878906</v>
      </c>
      <c r="FE82" s="224">
        <v>48.150001525878906</v>
      </c>
      <c r="FF82" s="224">
        <v>48.150001525878906</v>
      </c>
      <c r="FG82" s="224">
        <v>48.150001525878906</v>
      </c>
      <c r="FH82" s="224">
        <v>48.150001525878906</v>
      </c>
      <c r="FI82" s="224">
        <v>48.150001525878906</v>
      </c>
      <c r="FJ82" s="224">
        <v>48.150001525878906</v>
      </c>
      <c r="FK82" s="224">
        <v>48.150001525878906</v>
      </c>
      <c r="FL82" s="224">
        <v>48.150001525878906</v>
      </c>
      <c r="FM82" s="224">
        <v>48.150001525878906</v>
      </c>
      <c r="FN82" s="224">
        <v>48.150001525878906</v>
      </c>
      <c r="FO82" s="224">
        <v>48.150001525878906</v>
      </c>
      <c r="FP82" s="224">
        <v>48.150001525878906</v>
      </c>
      <c r="FQ82" s="224">
        <v>48.150001525878906</v>
      </c>
      <c r="FR82" s="224">
        <v>48.150001525878906</v>
      </c>
      <c r="FS82" s="224">
        <v>45.369998931884766</v>
      </c>
      <c r="FT82" s="224">
        <v>45.369998931884766</v>
      </c>
      <c r="FU82" s="224">
        <v>45.369998931884766</v>
      </c>
      <c r="FV82" s="224">
        <v>45.369998931884766</v>
      </c>
      <c r="FW82" s="224">
        <v>45.369998931884766</v>
      </c>
      <c r="FX82" s="224">
        <v>45.369998931884766</v>
      </c>
      <c r="FY82" s="224">
        <v>45.369998931884766</v>
      </c>
      <c r="FZ82" s="224">
        <v>45.369998931884766</v>
      </c>
      <c r="GA82" s="224">
        <v>45.369998931884766</v>
      </c>
      <c r="GB82" s="224">
        <v>45.369998931884766</v>
      </c>
      <c r="GC82" s="224">
        <v>45.369998931884766</v>
      </c>
      <c r="GD82" s="224">
        <v>45.369998931884766</v>
      </c>
      <c r="GE82" s="224">
        <v>45.369998931884766</v>
      </c>
      <c r="GF82" s="224">
        <v>45.369998931884766</v>
      </c>
      <c r="GG82" s="224">
        <v>45.369998931884766</v>
      </c>
      <c r="GH82" s="224">
        <v>45.369998931884766</v>
      </c>
      <c r="GI82" s="224">
        <v>45.369998931884766</v>
      </c>
      <c r="GJ82" s="224">
        <v>45.369998931884766</v>
      </c>
      <c r="GK82" s="224">
        <v>45.369998931884766</v>
      </c>
      <c r="GL82" s="224">
        <v>45.369998931884766</v>
      </c>
      <c r="GM82" s="224">
        <v>57.869998931884766</v>
      </c>
      <c r="GN82" s="224">
        <v>57.869998931884766</v>
      </c>
      <c r="GO82" s="224">
        <v>64.349998474121094</v>
      </c>
      <c r="GP82" s="224">
        <v>64.349998474121094</v>
      </c>
      <c r="GQ82" s="224">
        <v>64.349998474121094</v>
      </c>
      <c r="GR82" s="224">
        <v>64.349998474121094</v>
      </c>
      <c r="GS82" s="224">
        <v>64.349998474121094</v>
      </c>
      <c r="GT82" s="224">
        <v>64.349998474121094</v>
      </c>
      <c r="GU82" s="224">
        <v>64.349998474121094</v>
      </c>
      <c r="GV82" s="224">
        <v>64.349998474121094</v>
      </c>
      <c r="GW82" s="224">
        <v>64.349998474121094</v>
      </c>
      <c r="GX82" s="224">
        <v>64.349998474121094</v>
      </c>
      <c r="GY82" s="224">
        <v>64.349998474121094</v>
      </c>
      <c r="GZ82" s="224">
        <v>64.349998474121094</v>
      </c>
      <c r="HA82" s="224">
        <v>64.349998474121094</v>
      </c>
      <c r="HB82" s="224">
        <v>64.349998474121094</v>
      </c>
      <c r="HC82" s="224">
        <v>64.349998474121094</v>
      </c>
      <c r="HD82" s="224">
        <v>64.349998474121094</v>
      </c>
      <c r="HE82" s="224">
        <v>64.349998474121094</v>
      </c>
      <c r="HF82" s="9">
        <f t="shared" si="79"/>
        <v>64.349998474121094</v>
      </c>
      <c r="HG82" s="9">
        <f t="shared" si="80"/>
        <v>64.349998474121094</v>
      </c>
      <c r="HH82" s="9">
        <f t="shared" si="81"/>
        <v>64.349998474121094</v>
      </c>
      <c r="HI82" s="9">
        <f t="shared" si="82"/>
        <v>64.349998474121094</v>
      </c>
      <c r="HJ82" s="9">
        <f t="shared" si="83"/>
        <v>64.349998474121094</v>
      </c>
      <c r="HK82" s="9">
        <f t="shared" si="84"/>
        <v>64.349998474121094</v>
      </c>
      <c r="HL82" s="9">
        <f t="shared" si="85"/>
        <v>64.349998474121094</v>
      </c>
      <c r="HM82" s="9">
        <f t="shared" si="86"/>
        <v>64.349998474121094</v>
      </c>
      <c r="HN82" s="9">
        <f t="shared" si="87"/>
        <v>64.349998474121094</v>
      </c>
      <c r="HO82" s="9">
        <f t="shared" si="88"/>
        <v>64.349998474121094</v>
      </c>
      <c r="HP82" s="9">
        <f t="shared" si="89"/>
        <v>64.349998474121094</v>
      </c>
      <c r="HQ82" s="180"/>
      <c r="HR82" s="226">
        <v>64.349998474121094</v>
      </c>
      <c r="HS82" s="226">
        <v>64.349998474121094</v>
      </c>
      <c r="HT82" s="226">
        <v>64.349998474121094</v>
      </c>
      <c r="HU82" s="226">
        <v>64.349998474121094</v>
      </c>
      <c r="HV82" s="226">
        <v>64.349998474121094</v>
      </c>
      <c r="HW82" s="226">
        <v>64.349998474121094</v>
      </c>
      <c r="HX82" s="226"/>
      <c r="HY82" s="226"/>
      <c r="HZ82" s="226"/>
      <c r="IA82" s="226"/>
      <c r="IB82" s="226"/>
      <c r="IC82" s="226"/>
      <c r="ID82" s="9"/>
      <c r="IE82" s="9"/>
      <c r="IF82" s="9"/>
      <c r="IG82" s="9"/>
      <c r="IH82" s="9"/>
      <c r="II82" s="9">
        <f t="shared" si="64"/>
        <v>31.682829069463832</v>
      </c>
      <c r="IJ82" s="9">
        <f t="shared" si="65"/>
        <v>47.223333994547524</v>
      </c>
      <c r="IK82" s="9">
        <f t="shared" si="66"/>
        <v>57.809353490029615</v>
      </c>
      <c r="IL82" s="9">
        <f t="shared" si="67"/>
        <v>64.349998474121094</v>
      </c>
      <c r="IM82" s="9">
        <f t="shared" si="68"/>
        <v>51.479998779296878</v>
      </c>
      <c r="IN82" s="9">
        <f t="shared" si="69"/>
        <v>36.035999145507809</v>
      </c>
      <c r="IO82" s="9">
        <f t="shared" si="70"/>
        <v>25.225199401855466</v>
      </c>
      <c r="IP82" s="9">
        <f t="shared" si="71"/>
        <v>17.657639581298824</v>
      </c>
      <c r="IQ82" s="9"/>
      <c r="IR82" s="9">
        <f t="shared" si="78"/>
        <v>38.1829723511647</v>
      </c>
      <c r="IS82" s="9">
        <f t="shared" si="72"/>
        <v>-29.354152560515288</v>
      </c>
      <c r="IT82" s="9"/>
      <c r="IU82" s="9"/>
      <c r="IV82" s="9"/>
      <c r="IW82" s="9"/>
      <c r="IX82" s="9"/>
      <c r="IY82" s="9"/>
      <c r="IZ82" s="9"/>
      <c r="JA82" s="9"/>
      <c r="JB82" s="9"/>
      <c r="JC82" s="9"/>
      <c r="JD82" s="9"/>
      <c r="JE82" s="9"/>
      <c r="JF82" s="9"/>
      <c r="JG82" s="9"/>
      <c r="JH82" s="9"/>
      <c r="JI82" s="9"/>
      <c r="JJ82" s="9"/>
      <c r="JK82" s="9"/>
      <c r="JL82" s="9"/>
      <c r="JM82" s="9"/>
      <c r="JN82" s="9"/>
      <c r="JO82" s="9"/>
      <c r="JP82" s="9"/>
      <c r="JQ82" s="9"/>
      <c r="JR82" s="9"/>
      <c r="JS82" s="9"/>
      <c r="JT82" s="9"/>
      <c r="JU82" s="9"/>
      <c r="JV82" s="9"/>
      <c r="JW82" s="9">
        <f t="shared" si="58"/>
        <v>64.349998474121094</v>
      </c>
      <c r="JX82" s="9">
        <f t="shared" si="59"/>
        <v>59.349998474121094</v>
      </c>
      <c r="JY82" s="19">
        <f t="shared" si="60"/>
        <v>176</v>
      </c>
      <c r="JZ82" s="19">
        <f t="shared" si="61"/>
        <v>32</v>
      </c>
      <c r="KA82" s="19">
        <f t="shared" si="73"/>
        <v>0</v>
      </c>
      <c r="KB82" s="19" t="str">
        <f t="shared" si="77"/>
        <v/>
      </c>
      <c r="KD82" s="9">
        <f t="shared" si="62"/>
        <v>54.568000030517581</v>
      </c>
      <c r="KE82" s="9">
        <f t="shared" si="63"/>
        <v>53.300395738960489</v>
      </c>
      <c r="KG82" s="9">
        <f t="shared" si="74"/>
        <v>-1.2676042915570918</v>
      </c>
      <c r="KH82" s="19">
        <f t="shared" si="75"/>
        <v>0.976770189656059</v>
      </c>
      <c r="KI82" s="19">
        <f t="shared" si="76"/>
        <v>0.976770189656059</v>
      </c>
    </row>
    <row r="83" spans="1:295">
      <c r="A83" s="222" t="s">
        <v>262</v>
      </c>
      <c r="B83" s="222" t="s">
        <v>263</v>
      </c>
      <c r="C83" s="224">
        <v>0</v>
      </c>
      <c r="D83" s="224">
        <v>0</v>
      </c>
      <c r="E83" s="224">
        <v>0</v>
      </c>
      <c r="F83" s="224">
        <v>0</v>
      </c>
      <c r="G83" s="224">
        <v>0</v>
      </c>
      <c r="H83" s="224">
        <v>0</v>
      </c>
      <c r="I83" s="224">
        <v>0</v>
      </c>
      <c r="J83" s="224">
        <v>0</v>
      </c>
      <c r="K83" s="224">
        <v>0</v>
      </c>
      <c r="L83" s="224">
        <v>0</v>
      </c>
      <c r="M83" s="224">
        <v>0</v>
      </c>
      <c r="N83" s="224">
        <v>0</v>
      </c>
      <c r="O83" s="224">
        <v>0</v>
      </c>
      <c r="P83" s="224">
        <v>0</v>
      </c>
      <c r="Q83" s="224">
        <v>0</v>
      </c>
      <c r="R83" s="224">
        <v>0</v>
      </c>
      <c r="S83" s="224">
        <v>0</v>
      </c>
      <c r="T83" s="224">
        <v>0</v>
      </c>
      <c r="U83" s="224">
        <v>0</v>
      </c>
      <c r="V83" s="224">
        <v>0</v>
      </c>
      <c r="W83" s="224">
        <v>0</v>
      </c>
      <c r="X83" s="224">
        <v>0</v>
      </c>
      <c r="Y83" s="224">
        <v>0</v>
      </c>
      <c r="Z83" s="224">
        <v>0</v>
      </c>
      <c r="AA83" s="224">
        <v>0</v>
      </c>
      <c r="AB83" s="224">
        <v>0</v>
      </c>
      <c r="AC83" s="224">
        <v>0</v>
      </c>
      <c r="AD83" s="224">
        <v>0</v>
      </c>
      <c r="AE83" s="224">
        <v>0</v>
      </c>
      <c r="AF83" s="224">
        <v>0</v>
      </c>
      <c r="AG83" s="224">
        <v>0</v>
      </c>
      <c r="AH83" s="224">
        <v>0</v>
      </c>
      <c r="AI83" s="224">
        <v>0</v>
      </c>
      <c r="AJ83" s="224">
        <v>0</v>
      </c>
      <c r="AK83" s="224">
        <v>0</v>
      </c>
      <c r="AL83" s="224">
        <v>0</v>
      </c>
      <c r="AM83" s="224">
        <v>0</v>
      </c>
      <c r="AN83" s="224">
        <v>0</v>
      </c>
      <c r="AO83" s="224">
        <v>0</v>
      </c>
      <c r="AP83" s="224">
        <v>0</v>
      </c>
      <c r="AQ83" s="224">
        <v>0</v>
      </c>
      <c r="AR83" s="224">
        <v>0</v>
      </c>
      <c r="AS83" s="224">
        <v>0</v>
      </c>
      <c r="AT83" s="224">
        <v>0</v>
      </c>
      <c r="AU83" s="224">
        <v>0</v>
      </c>
      <c r="AV83" s="224">
        <v>0</v>
      </c>
      <c r="AW83" s="224">
        <v>0</v>
      </c>
      <c r="AX83" s="224">
        <v>0</v>
      </c>
      <c r="AY83" s="224">
        <v>0</v>
      </c>
      <c r="AZ83" s="224">
        <v>2.7799999713897705</v>
      </c>
      <c r="BA83" s="224">
        <v>11.109999656677246</v>
      </c>
      <c r="BB83" s="224">
        <v>11.109999656677246</v>
      </c>
      <c r="BC83" s="224">
        <v>11.109999656677246</v>
      </c>
      <c r="BD83" s="224">
        <v>19.440000534057617</v>
      </c>
      <c r="BE83" s="224">
        <v>19.440000534057617</v>
      </c>
      <c r="BF83" s="224">
        <v>50.930000305175781</v>
      </c>
      <c r="BG83" s="224">
        <v>50.930000305175781</v>
      </c>
      <c r="BH83" s="224">
        <v>52.779998779296875</v>
      </c>
      <c r="BI83" s="224">
        <v>52.779998779296875</v>
      </c>
      <c r="BJ83" s="224">
        <v>52.779998779296875</v>
      </c>
      <c r="BK83" s="224">
        <v>52.779998779296875</v>
      </c>
      <c r="BL83" s="224">
        <v>52.779998779296875</v>
      </c>
      <c r="BM83" s="224">
        <v>52.779998779296875</v>
      </c>
      <c r="BN83" s="224">
        <v>52.779998779296875</v>
      </c>
      <c r="BO83" s="224">
        <v>52.779998779296875</v>
      </c>
      <c r="BP83" s="224">
        <v>52.779998779296875</v>
      </c>
      <c r="BQ83" s="224">
        <v>52.779998779296875</v>
      </c>
      <c r="BR83" s="224">
        <v>52.779998779296875</v>
      </c>
      <c r="BS83" s="224">
        <v>52.779998779296875</v>
      </c>
      <c r="BT83" s="224">
        <v>52.779998779296875</v>
      </c>
      <c r="BU83" s="224">
        <v>61.110000610351563</v>
      </c>
      <c r="BV83" s="224">
        <v>61.110000610351563</v>
      </c>
      <c r="BW83" s="224">
        <v>75</v>
      </c>
      <c r="BX83" s="224">
        <v>75</v>
      </c>
      <c r="BY83" s="224">
        <v>75</v>
      </c>
      <c r="BZ83" s="224">
        <v>77.779998779296875</v>
      </c>
      <c r="CA83" s="224">
        <v>89.80999755859375</v>
      </c>
      <c r="CB83" s="224">
        <v>89.80999755859375</v>
      </c>
      <c r="CC83" s="224">
        <v>89.80999755859375</v>
      </c>
      <c r="CD83" s="224">
        <v>89.80999755859375</v>
      </c>
      <c r="CE83" s="224">
        <v>89.80999755859375</v>
      </c>
      <c r="CF83" s="224">
        <v>94.44000244140625</v>
      </c>
      <c r="CG83" s="224">
        <v>94.44000244140625</v>
      </c>
      <c r="CH83" s="224">
        <v>94.44000244140625</v>
      </c>
      <c r="CI83" s="224">
        <v>94.44000244140625</v>
      </c>
      <c r="CJ83" s="224">
        <v>96.300003051757813</v>
      </c>
      <c r="CK83" s="224">
        <v>96.300003051757813</v>
      </c>
      <c r="CL83" s="224">
        <v>96.300003051757813</v>
      </c>
      <c r="CM83" s="224">
        <v>96.300003051757813</v>
      </c>
      <c r="CN83" s="224">
        <v>96.300003051757813</v>
      </c>
      <c r="CO83" s="224">
        <v>96.300003051757813</v>
      </c>
      <c r="CP83" s="224">
        <v>96.300003051757813</v>
      </c>
      <c r="CQ83" s="224">
        <v>96.300003051757813</v>
      </c>
      <c r="CR83" s="224">
        <v>96.300003051757813</v>
      </c>
      <c r="CS83" s="224">
        <v>96.300003051757813</v>
      </c>
      <c r="CT83" s="224">
        <v>96.300003051757813</v>
      </c>
      <c r="CU83" s="224">
        <v>96.300003051757813</v>
      </c>
      <c r="CV83" s="224">
        <v>96.300003051757813</v>
      </c>
      <c r="CW83" s="224">
        <v>96.300003051757813</v>
      </c>
      <c r="CX83" s="224">
        <v>96.300003051757813</v>
      </c>
      <c r="CY83" s="224">
        <v>96.300003051757813</v>
      </c>
      <c r="CZ83" s="224">
        <v>96.300003051757813</v>
      </c>
      <c r="DA83" s="224">
        <v>96.300003051757813</v>
      </c>
      <c r="DB83" s="224">
        <v>96.300003051757813</v>
      </c>
      <c r="DC83" s="224">
        <v>96.300003051757813</v>
      </c>
      <c r="DD83" s="224">
        <v>96.300003051757813</v>
      </c>
      <c r="DE83" s="224">
        <v>96.300003051757813</v>
      </c>
      <c r="DF83" s="224">
        <v>96.300003051757813</v>
      </c>
      <c r="DG83" s="224">
        <v>96.300003051757813</v>
      </c>
      <c r="DH83" s="224">
        <v>96.300003051757813</v>
      </c>
      <c r="DI83" s="224">
        <v>96.300003051757813</v>
      </c>
      <c r="DJ83" s="224">
        <v>85.19000244140625</v>
      </c>
      <c r="DK83" s="224">
        <v>85.19000244140625</v>
      </c>
      <c r="DL83" s="224">
        <v>85.19000244140625</v>
      </c>
      <c r="DM83" s="224">
        <v>85.19000244140625</v>
      </c>
      <c r="DN83" s="224">
        <v>85.19000244140625</v>
      </c>
      <c r="DO83" s="224">
        <v>85.19000244140625</v>
      </c>
      <c r="DP83" s="224">
        <v>85.19000244140625</v>
      </c>
      <c r="DQ83" s="224">
        <v>85.19000244140625</v>
      </c>
      <c r="DR83" s="224">
        <v>85.19000244140625</v>
      </c>
      <c r="DS83" s="224">
        <v>85.19000244140625</v>
      </c>
      <c r="DT83" s="224">
        <v>85.19000244140625</v>
      </c>
      <c r="DU83" s="224">
        <v>85.19000244140625</v>
      </c>
      <c r="DV83" s="224">
        <v>85.19000244140625</v>
      </c>
      <c r="DW83" s="224">
        <v>85.19000244140625</v>
      </c>
      <c r="DX83" s="224">
        <v>85.19000244140625</v>
      </c>
      <c r="DY83" s="224">
        <v>85.19000244140625</v>
      </c>
      <c r="DZ83" s="224">
        <v>85.19000244140625</v>
      </c>
      <c r="EA83" s="224">
        <v>85.19000244140625</v>
      </c>
      <c r="EB83" s="224">
        <v>85.19000244140625</v>
      </c>
      <c r="EC83" s="224">
        <v>85.19000244140625</v>
      </c>
      <c r="ED83" s="224">
        <v>82.410003662109375</v>
      </c>
      <c r="EE83" s="224">
        <v>82.410003662109375</v>
      </c>
      <c r="EF83" s="224">
        <v>82.410003662109375</v>
      </c>
      <c r="EG83" s="224">
        <v>82.410003662109375</v>
      </c>
      <c r="EH83" s="224">
        <v>82.410003662109375</v>
      </c>
      <c r="EI83" s="224">
        <v>82.410003662109375</v>
      </c>
      <c r="EJ83" s="224">
        <v>82.410003662109375</v>
      </c>
      <c r="EK83" s="224">
        <v>82.410003662109375</v>
      </c>
      <c r="EL83" s="224">
        <v>82.410003662109375</v>
      </c>
      <c r="EM83" s="224">
        <v>82.410003662109375</v>
      </c>
      <c r="EN83" s="224">
        <v>82.410003662109375</v>
      </c>
      <c r="EO83" s="224">
        <v>82.410003662109375</v>
      </c>
      <c r="EP83" s="224">
        <v>82.410003662109375</v>
      </c>
      <c r="EQ83" s="224">
        <v>82.410003662109375</v>
      </c>
      <c r="ER83" s="224">
        <v>82.410003662109375</v>
      </c>
      <c r="ES83" s="224">
        <v>92.589996337890625</v>
      </c>
      <c r="ET83" s="224">
        <v>92.589996337890625</v>
      </c>
      <c r="EU83" s="224">
        <v>92.589996337890625</v>
      </c>
      <c r="EV83" s="224">
        <v>92.589996337890625</v>
      </c>
      <c r="EW83" s="224">
        <v>92.589996337890625</v>
      </c>
      <c r="EX83" s="224">
        <v>92.589996337890625</v>
      </c>
      <c r="EY83" s="224">
        <v>92.589996337890625</v>
      </c>
      <c r="EZ83" s="224">
        <v>92.589996337890625</v>
      </c>
      <c r="FA83" s="224">
        <v>92.589996337890625</v>
      </c>
      <c r="FB83" s="224">
        <v>92.589996337890625</v>
      </c>
      <c r="FC83" s="224">
        <v>92.589996337890625</v>
      </c>
      <c r="FD83" s="224">
        <v>92.589996337890625</v>
      </c>
      <c r="FE83" s="224">
        <v>92.589996337890625</v>
      </c>
      <c r="FF83" s="224">
        <v>92.589996337890625</v>
      </c>
      <c r="FG83" s="224">
        <v>92.589996337890625</v>
      </c>
      <c r="FH83" s="224">
        <v>92.589996337890625</v>
      </c>
      <c r="FI83" s="224">
        <v>92.589996337890625</v>
      </c>
      <c r="FJ83" s="224">
        <v>92.589996337890625</v>
      </c>
      <c r="FK83" s="224">
        <v>92.589996337890625</v>
      </c>
      <c r="FL83" s="224">
        <v>92.589996337890625</v>
      </c>
      <c r="FM83" s="224">
        <v>92.589996337890625</v>
      </c>
      <c r="FN83" s="224">
        <v>92.589996337890625</v>
      </c>
      <c r="FO83" s="224">
        <v>92.589996337890625</v>
      </c>
      <c r="FP83" s="224">
        <v>92.589996337890625</v>
      </c>
      <c r="FQ83" s="224">
        <v>92.589996337890625</v>
      </c>
      <c r="FR83" s="224">
        <v>92.589996337890625</v>
      </c>
      <c r="FS83" s="224">
        <v>92.589996337890625</v>
      </c>
      <c r="FT83" s="224">
        <v>92.589996337890625</v>
      </c>
      <c r="FU83" s="224">
        <v>92.589996337890625</v>
      </c>
      <c r="FV83" s="224">
        <v>92.589996337890625</v>
      </c>
      <c r="FW83" s="224">
        <v>92.589996337890625</v>
      </c>
      <c r="FX83" s="224">
        <v>92.589996337890625</v>
      </c>
      <c r="FY83" s="224">
        <v>92.589996337890625</v>
      </c>
      <c r="FZ83" s="224">
        <v>92.589996337890625</v>
      </c>
      <c r="GA83" s="224">
        <v>92.589996337890625</v>
      </c>
      <c r="GB83" s="224">
        <v>92.589996337890625</v>
      </c>
      <c r="GC83" s="224">
        <v>92.589996337890625</v>
      </c>
      <c r="GD83" s="224">
        <v>92.589996337890625</v>
      </c>
      <c r="GE83" s="224">
        <v>92.589996337890625</v>
      </c>
      <c r="GF83" s="224">
        <v>92.589996337890625</v>
      </c>
      <c r="GG83" s="224">
        <v>92.589996337890625</v>
      </c>
      <c r="GH83" s="224">
        <v>92.589996337890625</v>
      </c>
      <c r="GI83" s="224">
        <v>92.589996337890625</v>
      </c>
      <c r="GJ83" s="224">
        <v>92.589996337890625</v>
      </c>
      <c r="GK83" s="224">
        <v>92.589996337890625</v>
      </c>
      <c r="GL83" s="224">
        <v>92.589996337890625</v>
      </c>
      <c r="GM83" s="224">
        <v>92.589996337890625</v>
      </c>
      <c r="GN83" s="224">
        <v>92.589996337890625</v>
      </c>
      <c r="GO83" s="224">
        <v>92.589996337890625</v>
      </c>
      <c r="GP83" s="224">
        <v>92.589996337890625</v>
      </c>
      <c r="GQ83" s="224">
        <v>92.589996337890625</v>
      </c>
      <c r="GR83" s="224">
        <v>92.589996337890625</v>
      </c>
      <c r="GS83" s="224">
        <v>92.589996337890625</v>
      </c>
      <c r="GT83" s="224">
        <v>92.589996337890625</v>
      </c>
      <c r="GU83" s="224">
        <v>92.589996337890625</v>
      </c>
      <c r="GV83" s="224">
        <v>92.589996337890625</v>
      </c>
      <c r="GW83" s="224">
        <v>92.589996337890625</v>
      </c>
      <c r="GX83" s="224">
        <v>92.589996337890625</v>
      </c>
      <c r="GY83" s="224">
        <v>92.589996337890625</v>
      </c>
      <c r="GZ83" s="224">
        <v>92.589996337890625</v>
      </c>
      <c r="HA83" s="224">
        <v>92.589996337890625</v>
      </c>
      <c r="HB83" s="224">
        <v>92.589996337890625</v>
      </c>
      <c r="HC83" s="224">
        <v>92.589996337890625</v>
      </c>
      <c r="HD83" s="224">
        <v>92.589996337890625</v>
      </c>
      <c r="HE83" s="224">
        <v>92.589996337890625</v>
      </c>
      <c r="HF83" s="9">
        <f t="shared" si="79"/>
        <v>92.589996337890625</v>
      </c>
      <c r="HG83" s="9">
        <f t="shared" si="80"/>
        <v>92.589996337890625</v>
      </c>
      <c r="HH83" s="9">
        <f t="shared" si="81"/>
        <v>92.589996337890625</v>
      </c>
      <c r="HI83" s="9">
        <f t="shared" si="82"/>
        <v>92.589996337890625</v>
      </c>
      <c r="HJ83" s="9">
        <f t="shared" si="83"/>
        <v>92.589996337890625</v>
      </c>
      <c r="HK83" s="9">
        <f t="shared" si="84"/>
        <v>92.589996337890625</v>
      </c>
      <c r="HL83" s="9">
        <f t="shared" si="85"/>
        <v>92.589996337890625</v>
      </c>
      <c r="HM83" s="9">
        <f t="shared" si="86"/>
        <v>92.589996337890625</v>
      </c>
      <c r="HN83" s="9">
        <f t="shared" si="87"/>
        <v>92.589996337890625</v>
      </c>
      <c r="HO83" s="9">
        <f t="shared" si="88"/>
        <v>92.589996337890625</v>
      </c>
      <c r="HP83" s="9">
        <f t="shared" si="89"/>
        <v>92.589996337890625</v>
      </c>
      <c r="HQ83" s="180"/>
      <c r="HR83" s="226">
        <v>92.589996337890625</v>
      </c>
      <c r="HS83" s="226">
        <v>92.589996337890625</v>
      </c>
      <c r="HT83" s="226">
        <v>92.589996337890625</v>
      </c>
      <c r="HU83" s="226">
        <v>92.589996337890625</v>
      </c>
      <c r="HV83" s="226">
        <v>92.589996337890625</v>
      </c>
      <c r="HW83" s="226">
        <v>92.589996337890625</v>
      </c>
      <c r="HX83" s="226">
        <v>92.589996337890625</v>
      </c>
      <c r="HY83" s="226">
        <v>92.589996337890625</v>
      </c>
      <c r="HZ83" s="226">
        <v>92.589996337890625</v>
      </c>
      <c r="IA83" s="226">
        <v>92.589996337890625</v>
      </c>
      <c r="IB83" s="226">
        <v>92.589996337890625</v>
      </c>
      <c r="IC83" s="226"/>
      <c r="ID83" s="9"/>
      <c r="IE83" s="9"/>
      <c r="IF83" s="9"/>
      <c r="IG83" s="9"/>
      <c r="IH83" s="9"/>
      <c r="II83" s="9">
        <f t="shared" si="64"/>
        <v>53.382171996329959</v>
      </c>
      <c r="IJ83" s="9">
        <f t="shared" si="65"/>
        <v>92.589996337890625</v>
      </c>
      <c r="IK83" s="9">
        <f t="shared" si="66"/>
        <v>92.589996337890625</v>
      </c>
      <c r="IL83" s="9">
        <f t="shared" si="67"/>
        <v>92.589996337890625</v>
      </c>
      <c r="IM83" s="9">
        <f t="shared" si="68"/>
        <v>74.071997070312506</v>
      </c>
      <c r="IN83" s="9">
        <f t="shared" si="69"/>
        <v>51.850397949218753</v>
      </c>
      <c r="IO83" s="9">
        <f t="shared" si="70"/>
        <v>36.295278564453128</v>
      </c>
      <c r="IP83" s="9">
        <f t="shared" si="71"/>
        <v>25.406694995117189</v>
      </c>
      <c r="IQ83" s="9"/>
      <c r="IR83" s="9">
        <f t="shared" si="78"/>
        <v>61.025434797868606</v>
      </c>
      <c r="IS83" s="9">
        <f t="shared" si="72"/>
        <v>-48.322087300310017</v>
      </c>
      <c r="IT83" s="9"/>
      <c r="IU83" s="9"/>
      <c r="IV83" s="9"/>
      <c r="IW83" s="9"/>
      <c r="IX83" s="9"/>
      <c r="IY83" s="9"/>
      <c r="IZ83" s="9"/>
      <c r="JA83" s="9"/>
      <c r="JB83" s="9"/>
      <c r="JC83" s="9"/>
      <c r="JD83" s="9"/>
      <c r="JE83" s="9"/>
      <c r="JF83" s="9"/>
      <c r="JG83" s="9"/>
      <c r="JH83" s="9"/>
      <c r="JI83" s="9"/>
      <c r="JJ83" s="9"/>
      <c r="JK83" s="9"/>
      <c r="JL83" s="9"/>
      <c r="JM83" s="9"/>
      <c r="JN83" s="9"/>
      <c r="JO83" s="9"/>
      <c r="JP83" s="9"/>
      <c r="JQ83" s="9"/>
      <c r="JR83" s="9"/>
      <c r="JS83" s="9"/>
      <c r="JT83" s="9"/>
      <c r="JU83" s="9"/>
      <c r="JV83" s="9"/>
      <c r="JW83" s="9">
        <f t="shared" si="58"/>
        <v>92.589996337890625</v>
      </c>
      <c r="JX83" s="9">
        <f t="shared" si="59"/>
        <v>91.300003051757813</v>
      </c>
      <c r="JY83" s="19">
        <f t="shared" si="60"/>
        <v>177</v>
      </c>
      <c r="JZ83" s="19">
        <f t="shared" si="61"/>
        <v>110</v>
      </c>
      <c r="KA83" s="19">
        <f t="shared" si="73"/>
        <v>0</v>
      </c>
      <c r="KB83" s="19" t="str">
        <f t="shared" si="77"/>
        <v/>
      </c>
      <c r="KD83" s="9">
        <f t="shared" si="62"/>
        <v>92.596669514973954</v>
      </c>
      <c r="KE83" s="9">
        <f t="shared" si="63"/>
        <v>90.34544357450882</v>
      </c>
      <c r="KG83" s="9">
        <f t="shared" si="74"/>
        <v>-2.2512259404651331</v>
      </c>
      <c r="KH83" s="19">
        <f t="shared" si="75"/>
        <v>0.97568783032632633</v>
      </c>
      <c r="KI83" s="19">
        <f t="shared" si="76"/>
        <v>0.97568783032632633</v>
      </c>
    </row>
    <row r="84" spans="1:295">
      <c r="A84" s="222" t="s">
        <v>257</v>
      </c>
      <c r="B84" s="222" t="s">
        <v>258</v>
      </c>
      <c r="C84" s="224">
        <v>0</v>
      </c>
      <c r="D84" s="224">
        <v>0</v>
      </c>
      <c r="E84" s="224">
        <v>0</v>
      </c>
      <c r="F84" s="224">
        <v>0</v>
      </c>
      <c r="G84" s="224">
        <v>0</v>
      </c>
      <c r="H84" s="224">
        <v>0</v>
      </c>
      <c r="I84" s="224">
        <v>0</v>
      </c>
      <c r="J84" s="224">
        <v>0</v>
      </c>
      <c r="K84" s="224">
        <v>0</v>
      </c>
      <c r="L84" s="224">
        <v>0</v>
      </c>
      <c r="M84" s="224">
        <v>0</v>
      </c>
      <c r="N84" s="224">
        <v>0</v>
      </c>
      <c r="O84" s="224">
        <v>0</v>
      </c>
      <c r="P84" s="224">
        <v>0</v>
      </c>
      <c r="Q84" s="224">
        <v>0</v>
      </c>
      <c r="R84" s="224">
        <v>0</v>
      </c>
      <c r="S84" s="224">
        <v>0</v>
      </c>
      <c r="T84" s="224">
        <v>0</v>
      </c>
      <c r="U84" s="224">
        <v>0</v>
      </c>
      <c r="V84" s="224">
        <v>0</v>
      </c>
      <c r="W84" s="224">
        <v>0</v>
      </c>
      <c r="X84" s="224">
        <v>0</v>
      </c>
      <c r="Y84" s="224">
        <v>8.3299999237060547</v>
      </c>
      <c r="Z84" s="224">
        <v>8.3299999237060547</v>
      </c>
      <c r="AA84" s="224">
        <v>8.3299999237060547</v>
      </c>
      <c r="AB84" s="224">
        <v>8.3299999237060547</v>
      </c>
      <c r="AC84" s="224">
        <v>8.3299999237060547</v>
      </c>
      <c r="AD84" s="224">
        <v>11.109999656677246</v>
      </c>
      <c r="AE84" s="224">
        <v>16.670000076293945</v>
      </c>
      <c r="AF84" s="224">
        <v>16.670000076293945</v>
      </c>
      <c r="AG84" s="224">
        <v>16.670000076293945</v>
      </c>
      <c r="AH84" s="224">
        <v>16.670000076293945</v>
      </c>
      <c r="AI84" s="224">
        <v>16.670000076293945</v>
      </c>
      <c r="AJ84" s="224">
        <v>16.670000076293945</v>
      </c>
      <c r="AK84" s="224">
        <v>16.670000076293945</v>
      </c>
      <c r="AL84" s="224">
        <v>16.670000076293945</v>
      </c>
      <c r="AM84" s="224">
        <v>16.670000076293945</v>
      </c>
      <c r="AN84" s="224">
        <v>16.670000076293945</v>
      </c>
      <c r="AO84" s="224">
        <v>16.670000076293945</v>
      </c>
      <c r="AP84" s="224">
        <v>16.670000076293945</v>
      </c>
      <c r="AQ84" s="224">
        <v>16.670000076293945</v>
      </c>
      <c r="AR84" s="224">
        <v>16.670000076293945</v>
      </c>
      <c r="AS84" s="224">
        <v>16.670000076293945</v>
      </c>
      <c r="AT84" s="224">
        <v>16.670000076293945</v>
      </c>
      <c r="AU84" s="224">
        <v>16.670000076293945</v>
      </c>
      <c r="AV84" s="224">
        <v>16.670000076293945</v>
      </c>
      <c r="AW84" s="224">
        <v>16.670000076293945</v>
      </c>
      <c r="AX84" s="224">
        <v>16.670000076293945</v>
      </c>
      <c r="AY84" s="224">
        <v>16.670000076293945</v>
      </c>
      <c r="AZ84" s="224">
        <v>16.670000076293945</v>
      </c>
      <c r="BA84" s="224">
        <v>16.670000076293945</v>
      </c>
      <c r="BB84" s="224">
        <v>16.670000076293945</v>
      </c>
      <c r="BC84" s="224">
        <v>16.670000076293945</v>
      </c>
      <c r="BD84" s="224">
        <v>16.670000076293945</v>
      </c>
      <c r="BE84" s="224">
        <v>16.670000076293945</v>
      </c>
      <c r="BF84" s="224">
        <v>16.670000076293945</v>
      </c>
      <c r="BG84" s="224">
        <v>16.670000076293945</v>
      </c>
      <c r="BH84" s="224">
        <v>16.670000076293945</v>
      </c>
      <c r="BI84" s="224">
        <v>16.670000076293945</v>
      </c>
      <c r="BJ84" s="224">
        <v>16.670000076293945</v>
      </c>
      <c r="BK84" s="224">
        <v>16.670000076293945</v>
      </c>
      <c r="BL84" s="224">
        <v>16.670000076293945</v>
      </c>
      <c r="BM84" s="224">
        <v>16.670000076293945</v>
      </c>
      <c r="BN84" s="224">
        <v>16.670000076293945</v>
      </c>
      <c r="BO84" s="224">
        <v>16.670000076293945</v>
      </c>
      <c r="BP84" s="224">
        <v>16.670000076293945</v>
      </c>
      <c r="BQ84" s="224">
        <v>16.670000076293945</v>
      </c>
      <c r="BR84" s="224">
        <v>16.670000076293945</v>
      </c>
      <c r="BS84" s="224">
        <v>16.670000076293945</v>
      </c>
      <c r="BT84" s="224">
        <v>16.670000076293945</v>
      </c>
      <c r="BU84" s="224">
        <v>16.670000076293945</v>
      </c>
      <c r="BV84" s="224">
        <v>16.670000076293945</v>
      </c>
      <c r="BW84" s="224">
        <v>16.670000076293945</v>
      </c>
      <c r="BX84" s="224">
        <v>16.670000076293945</v>
      </c>
      <c r="BY84" s="224">
        <v>25</v>
      </c>
      <c r="BZ84" s="224">
        <v>50.930000305175781</v>
      </c>
      <c r="CA84" s="224">
        <v>50.930000305175781</v>
      </c>
      <c r="CB84" s="224">
        <v>50.930000305175781</v>
      </c>
      <c r="CC84" s="224">
        <v>50.930000305175781</v>
      </c>
      <c r="CD84" s="224">
        <v>53.700000762939453</v>
      </c>
      <c r="CE84" s="224">
        <v>53.700000762939453</v>
      </c>
      <c r="CF84" s="224">
        <v>53.700000762939453</v>
      </c>
      <c r="CG84" s="224">
        <v>53.700000762939453</v>
      </c>
      <c r="CH84" s="224">
        <v>53.700000762939453</v>
      </c>
      <c r="CI84" s="224">
        <v>53.700000762939453</v>
      </c>
      <c r="CJ84" s="224">
        <v>53.700000762939453</v>
      </c>
      <c r="CK84" s="224">
        <v>53.700000762939453</v>
      </c>
      <c r="CL84" s="224">
        <v>53.700000762939453</v>
      </c>
      <c r="CM84" s="224">
        <v>53.700000762939453</v>
      </c>
      <c r="CN84" s="224">
        <v>53.700000762939453</v>
      </c>
      <c r="CO84" s="224">
        <v>53.700000762939453</v>
      </c>
      <c r="CP84" s="224">
        <v>53.700000762939453</v>
      </c>
      <c r="CQ84" s="224">
        <v>53.700000762939453</v>
      </c>
      <c r="CR84" s="224">
        <v>53.700000762939453</v>
      </c>
      <c r="CS84" s="224">
        <v>53.700000762939453</v>
      </c>
      <c r="CT84" s="224">
        <v>53.700000762939453</v>
      </c>
      <c r="CU84" s="224">
        <v>53.700000762939453</v>
      </c>
      <c r="CV84" s="224">
        <v>53.700000762939453</v>
      </c>
      <c r="CW84" s="224">
        <v>53.700000762939453</v>
      </c>
      <c r="CX84" s="224">
        <v>53.700000762939453</v>
      </c>
      <c r="CY84" s="224">
        <v>53.700000762939453</v>
      </c>
      <c r="CZ84" s="224">
        <v>53.700000762939453</v>
      </c>
      <c r="DA84" s="224">
        <v>53.700000762939453</v>
      </c>
      <c r="DB84" s="224">
        <v>53.700000762939453</v>
      </c>
      <c r="DC84" s="224">
        <v>53.700000762939453</v>
      </c>
      <c r="DD84" s="224">
        <v>53.700000762939453</v>
      </c>
      <c r="DE84" s="224">
        <v>53.700000762939453</v>
      </c>
      <c r="DF84" s="224">
        <v>53.700000762939453</v>
      </c>
      <c r="DG84" s="224">
        <v>53.700000762939453</v>
      </c>
      <c r="DH84" s="224">
        <v>53.700000762939453</v>
      </c>
      <c r="DI84" s="224">
        <v>53.700000762939453</v>
      </c>
      <c r="DJ84" s="224">
        <v>53.700000762939453</v>
      </c>
      <c r="DK84" s="224">
        <v>53.700000762939453</v>
      </c>
      <c r="DL84" s="224">
        <v>53.700000762939453</v>
      </c>
      <c r="DM84" s="224">
        <v>53.700000762939453</v>
      </c>
      <c r="DN84" s="224">
        <v>53.700000762939453</v>
      </c>
      <c r="DO84" s="224">
        <v>53.700000762939453</v>
      </c>
      <c r="DP84" s="224">
        <v>53.700000762939453</v>
      </c>
      <c r="DQ84" s="224">
        <v>53.700000762939453</v>
      </c>
      <c r="DR84" s="224">
        <v>53.700000762939453</v>
      </c>
      <c r="DS84" s="224">
        <v>53.700000762939453</v>
      </c>
      <c r="DT84" s="224">
        <v>53.700000762939453</v>
      </c>
      <c r="DU84" s="224">
        <v>53.700000762939453</v>
      </c>
      <c r="DV84" s="224">
        <v>53.700000762939453</v>
      </c>
      <c r="DW84" s="224">
        <v>46.299999237060547</v>
      </c>
      <c r="DX84" s="224">
        <v>46.299999237060547</v>
      </c>
      <c r="DY84" s="224">
        <v>46.299999237060547</v>
      </c>
      <c r="DZ84" s="224">
        <v>46.299999237060547</v>
      </c>
      <c r="EA84" s="224">
        <v>46.299999237060547</v>
      </c>
      <c r="EB84" s="224">
        <v>46.299999237060547</v>
      </c>
      <c r="EC84" s="224">
        <v>46.299999237060547</v>
      </c>
      <c r="ED84" s="224">
        <v>46.299999237060547</v>
      </c>
      <c r="EE84" s="224">
        <v>46.299999237060547</v>
      </c>
      <c r="EF84" s="224">
        <v>46.299999237060547</v>
      </c>
      <c r="EG84" s="224">
        <v>46.299999237060547</v>
      </c>
      <c r="EH84" s="224">
        <v>46.299999237060547</v>
      </c>
      <c r="EI84" s="224">
        <v>46.299999237060547</v>
      </c>
      <c r="EJ84" s="224">
        <v>46.299999237060547</v>
      </c>
      <c r="EK84" s="224">
        <v>46.299999237060547</v>
      </c>
      <c r="EL84" s="224">
        <v>46.299999237060547</v>
      </c>
      <c r="EM84" s="224">
        <v>46.299999237060547</v>
      </c>
      <c r="EN84" s="224">
        <v>46.299999237060547</v>
      </c>
      <c r="EO84" s="224">
        <v>46.299999237060547</v>
      </c>
      <c r="EP84" s="224">
        <v>46.299999237060547</v>
      </c>
      <c r="EQ84" s="224">
        <v>46.299999237060547</v>
      </c>
      <c r="ER84" s="224">
        <v>36.110000610351563</v>
      </c>
      <c r="ES84" s="224">
        <v>36.110000610351563</v>
      </c>
      <c r="ET84" s="224">
        <v>36.110000610351563</v>
      </c>
      <c r="EU84" s="224">
        <v>36.110000610351563</v>
      </c>
      <c r="EV84" s="224">
        <v>36.110000610351563</v>
      </c>
      <c r="EW84" s="224">
        <v>36.110000610351563</v>
      </c>
      <c r="EX84" s="224">
        <v>36.110000610351563</v>
      </c>
      <c r="EY84" s="224">
        <v>36.110000610351563</v>
      </c>
      <c r="EZ84" s="224">
        <v>36.110000610351563</v>
      </c>
      <c r="FA84" s="224">
        <v>36.110000610351563</v>
      </c>
      <c r="FB84" s="224">
        <v>36.110000610351563</v>
      </c>
      <c r="FC84" s="224">
        <v>36.110000610351563</v>
      </c>
      <c r="FD84" s="224">
        <v>36.110000610351563</v>
      </c>
      <c r="FE84" s="224">
        <v>36.110000610351563</v>
      </c>
      <c r="FF84" s="224">
        <v>36.110000610351563</v>
      </c>
      <c r="FG84" s="224">
        <v>36.110000610351563</v>
      </c>
      <c r="FH84" s="224">
        <v>36.110000610351563</v>
      </c>
      <c r="FI84" s="224">
        <v>36.110000610351563</v>
      </c>
      <c r="FJ84" s="224">
        <v>36.110000610351563</v>
      </c>
      <c r="FK84" s="224">
        <v>36.110000610351563</v>
      </c>
      <c r="FL84" s="224">
        <v>36.110000610351563</v>
      </c>
      <c r="FM84" s="224">
        <v>33.330001831054688</v>
      </c>
      <c r="FN84" s="224">
        <v>33.330001831054688</v>
      </c>
      <c r="FO84" s="224">
        <v>33.330001831054688</v>
      </c>
      <c r="FP84" s="224">
        <v>33.330001831054688</v>
      </c>
      <c r="FQ84" s="224">
        <v>33.330001831054688</v>
      </c>
      <c r="FR84" s="224">
        <v>33.330001831054688</v>
      </c>
      <c r="FS84" s="224">
        <v>33.330001831054688</v>
      </c>
      <c r="FT84" s="224">
        <v>33.330001831054688</v>
      </c>
      <c r="FU84" s="224">
        <v>33.330001831054688</v>
      </c>
      <c r="FV84" s="224">
        <v>33.330001831054688</v>
      </c>
      <c r="FW84" s="224">
        <v>33.330001831054688</v>
      </c>
      <c r="FX84" s="224">
        <v>33.330001831054688</v>
      </c>
      <c r="FY84" s="224">
        <v>33.330001831054688</v>
      </c>
      <c r="FZ84" s="224">
        <v>33.330001831054688</v>
      </c>
      <c r="GA84" s="224">
        <v>33.330001831054688</v>
      </c>
      <c r="GB84" s="224">
        <v>33.330001831054688</v>
      </c>
      <c r="GC84" s="224">
        <v>33.330001831054688</v>
      </c>
      <c r="GD84" s="224">
        <v>33.330001831054688</v>
      </c>
      <c r="GE84" s="224">
        <v>33.330001831054688</v>
      </c>
      <c r="GF84" s="224">
        <v>33.330001831054688</v>
      </c>
      <c r="GG84" s="224">
        <v>33.330001831054688</v>
      </c>
      <c r="GH84" s="224">
        <v>33.330001831054688</v>
      </c>
      <c r="GI84" s="224">
        <v>33.330001831054688</v>
      </c>
      <c r="GJ84" s="224">
        <v>33.330001831054688</v>
      </c>
      <c r="GK84" s="224">
        <v>33.330001831054688</v>
      </c>
      <c r="GL84" s="224">
        <v>33.330001831054688</v>
      </c>
      <c r="GM84" s="224">
        <v>33.330001831054688</v>
      </c>
      <c r="GN84" s="224">
        <v>33.330001831054688</v>
      </c>
      <c r="GO84" s="224">
        <v>33.330001831054688</v>
      </c>
      <c r="GP84" s="224">
        <v>33.330001831054688</v>
      </c>
      <c r="GQ84" s="224">
        <v>33.330001831054688</v>
      </c>
      <c r="GR84" s="224">
        <v>33.330001831054688</v>
      </c>
      <c r="GS84" s="224">
        <v>33.330001831054688</v>
      </c>
      <c r="GT84" s="224">
        <v>33.330001831054688</v>
      </c>
      <c r="GU84" s="224">
        <v>33.330001831054688</v>
      </c>
      <c r="GV84" s="224">
        <v>33.330001831054688</v>
      </c>
      <c r="GW84" s="224">
        <v>33.330001831054688</v>
      </c>
      <c r="GX84" s="224">
        <v>33.330001831054688</v>
      </c>
      <c r="GY84" s="224">
        <v>33.330001831054688</v>
      </c>
      <c r="GZ84" s="224">
        <v>33.330001831054688</v>
      </c>
      <c r="HA84" s="224">
        <v>33.330001831054688</v>
      </c>
      <c r="HB84" s="224">
        <v>33.330001831054688</v>
      </c>
      <c r="HC84" s="224">
        <v>33.330001831054688</v>
      </c>
      <c r="HD84" s="224">
        <v>33.330001831054688</v>
      </c>
      <c r="HE84" s="224">
        <v>33.330001831054688</v>
      </c>
      <c r="HF84" s="9">
        <f t="shared" si="79"/>
        <v>33.330001831054688</v>
      </c>
      <c r="HG84" s="9">
        <f t="shared" si="80"/>
        <v>39.810001373291016</v>
      </c>
      <c r="HH84" s="9">
        <f t="shared" si="81"/>
        <v>39.810001373291016</v>
      </c>
      <c r="HI84" s="9">
        <f t="shared" si="82"/>
        <v>39.810001373291016</v>
      </c>
      <c r="HJ84" s="9">
        <f t="shared" si="83"/>
        <v>39.810001373291016</v>
      </c>
      <c r="HK84" s="9">
        <f t="shared" si="84"/>
        <v>39.810001373291016</v>
      </c>
      <c r="HL84" s="9">
        <f t="shared" si="85"/>
        <v>39.810001373291016</v>
      </c>
      <c r="HM84" s="9">
        <f t="shared" si="86"/>
        <v>39.810001373291016</v>
      </c>
      <c r="HN84" s="9">
        <f t="shared" si="87"/>
        <v>39.810001373291016</v>
      </c>
      <c r="HO84" s="9">
        <f t="shared" si="88"/>
        <v>39.810001373291016</v>
      </c>
      <c r="HP84" s="9">
        <f t="shared" si="89"/>
        <v>39.810001373291016</v>
      </c>
      <c r="HQ84" s="180"/>
      <c r="HR84" s="226">
        <v>33.330001831054688</v>
      </c>
      <c r="HS84" s="226">
        <v>33.330001831054688</v>
      </c>
      <c r="HT84" s="226">
        <v>39.810001373291016</v>
      </c>
      <c r="HU84" s="226">
        <v>39.810001373291016</v>
      </c>
      <c r="HV84" s="226">
        <v>39.810001373291016</v>
      </c>
      <c r="HW84" s="226"/>
      <c r="HX84" s="226"/>
      <c r="HY84" s="226"/>
      <c r="HZ84" s="226"/>
      <c r="IA84" s="226"/>
      <c r="IB84" s="226"/>
      <c r="IC84" s="226"/>
      <c r="ID84" s="9"/>
      <c r="IE84" s="9"/>
      <c r="IF84" s="9"/>
      <c r="IG84" s="9"/>
      <c r="IH84" s="9"/>
      <c r="II84" s="9">
        <f t="shared" si="64"/>
        <v>30.854408069660789</v>
      </c>
      <c r="IJ84" s="9">
        <f t="shared" si="65"/>
        <v>34.627334594726563</v>
      </c>
      <c r="IK84" s="9">
        <f t="shared" si="66"/>
        <v>33.539034074352635</v>
      </c>
      <c r="IL84" s="9">
        <f t="shared" si="67"/>
        <v>39.810001373291016</v>
      </c>
      <c r="IM84" s="9">
        <f t="shared" si="68"/>
        <v>31.848001098632814</v>
      </c>
      <c r="IN84" s="9">
        <f t="shared" si="69"/>
        <v>22.293600769042968</v>
      </c>
      <c r="IO84" s="9">
        <f t="shared" si="70"/>
        <v>15.605520538330076</v>
      </c>
      <c r="IP84" s="9">
        <f t="shared" si="71"/>
        <v>10.923864376831052</v>
      </c>
      <c r="IQ84" s="9"/>
      <c r="IR84" s="9">
        <f t="shared" si="78"/>
        <v>28.57661643112592</v>
      </c>
      <c r="IS84" s="9">
        <f t="shared" si="72"/>
        <v>-23.114684242710396</v>
      </c>
      <c r="IT84" s="9"/>
      <c r="IU84" s="9"/>
      <c r="IV84" s="9"/>
      <c r="IW84" s="9"/>
      <c r="IX84" s="9"/>
      <c r="IY84" s="9"/>
      <c r="IZ84" s="9"/>
      <c r="JA84" s="9"/>
      <c r="JB84" s="9"/>
      <c r="JC84" s="9"/>
      <c r="JD84" s="9"/>
      <c r="JE84" s="9"/>
      <c r="JF84" s="9"/>
      <c r="JG84" s="9"/>
      <c r="JH84" s="9"/>
      <c r="JI84" s="9"/>
      <c r="JJ84" s="9"/>
      <c r="JK84" s="9"/>
      <c r="JL84" s="9"/>
      <c r="JM84" s="9"/>
      <c r="JN84" s="9"/>
      <c r="JO84" s="9"/>
      <c r="JP84" s="9"/>
      <c r="JQ84" s="9"/>
      <c r="JR84" s="9"/>
      <c r="JS84" s="9"/>
      <c r="JT84" s="9"/>
      <c r="JU84" s="9"/>
      <c r="JV84" s="9"/>
      <c r="JW84" s="9">
        <f t="shared" si="58"/>
        <v>36.570001602172852</v>
      </c>
      <c r="JX84" s="9">
        <f t="shared" si="59"/>
        <v>48.700000762939453</v>
      </c>
      <c r="JY84" s="19">
        <f t="shared" si="60"/>
        <v>204</v>
      </c>
      <c r="JZ84" s="19">
        <f t="shared" si="61"/>
        <v>49</v>
      </c>
      <c r="KA84" s="19">
        <f t="shared" si="73"/>
        <v>1</v>
      </c>
      <c r="KB84" s="19">
        <f t="shared" si="77"/>
        <v>49</v>
      </c>
      <c r="KD84" s="9">
        <f t="shared" si="62"/>
        <v>53.700000762939453</v>
      </c>
      <c r="KE84" s="9">
        <f t="shared" si="63"/>
        <v>37.85138709946434</v>
      </c>
      <c r="KG84" s="9">
        <f t="shared" si="74"/>
        <v>-15.848613663475113</v>
      </c>
      <c r="KH84" s="19">
        <f t="shared" si="75"/>
        <v>0.70486753373730149</v>
      </c>
      <c r="KI84" s="19">
        <f t="shared" si="76"/>
        <v>0.70486753373730149</v>
      </c>
    </row>
    <row r="85" spans="1:295">
      <c r="A85" s="222" t="s">
        <v>268</v>
      </c>
      <c r="B85" s="222" t="s">
        <v>269</v>
      </c>
      <c r="C85" s="224">
        <v>0</v>
      </c>
      <c r="D85" s="224">
        <v>0</v>
      </c>
      <c r="E85" s="224">
        <v>0</v>
      </c>
      <c r="F85" s="224">
        <v>0</v>
      </c>
      <c r="G85" s="224">
        <v>0</v>
      </c>
      <c r="H85" s="224">
        <v>0</v>
      </c>
      <c r="I85" s="224">
        <v>0</v>
      </c>
      <c r="J85" s="224">
        <v>0</v>
      </c>
      <c r="K85" s="224">
        <v>0</v>
      </c>
      <c r="L85" s="224">
        <v>0</v>
      </c>
      <c r="M85" s="224">
        <v>0</v>
      </c>
      <c r="N85" s="224">
        <v>0</v>
      </c>
      <c r="O85" s="224">
        <v>0</v>
      </c>
      <c r="P85" s="224">
        <v>0</v>
      </c>
      <c r="Q85" s="224">
        <v>0</v>
      </c>
      <c r="R85" s="224">
        <v>0</v>
      </c>
      <c r="S85" s="224">
        <v>0</v>
      </c>
      <c r="T85" s="224">
        <v>0</v>
      </c>
      <c r="U85" s="224">
        <v>0</v>
      </c>
      <c r="V85" s="224">
        <v>0</v>
      </c>
      <c r="W85" s="224">
        <v>0</v>
      </c>
      <c r="X85" s="224">
        <v>0</v>
      </c>
      <c r="Y85" s="224">
        <v>0</v>
      </c>
      <c r="Z85" s="224">
        <v>0</v>
      </c>
      <c r="AA85" s="224">
        <v>0</v>
      </c>
      <c r="AB85" s="224">
        <v>0</v>
      </c>
      <c r="AC85" s="224">
        <v>2.7799999713897705</v>
      </c>
      <c r="AD85" s="224">
        <v>2.7799999713897705</v>
      </c>
      <c r="AE85" s="224">
        <v>2.7799999713897705</v>
      </c>
      <c r="AF85" s="224">
        <v>2.7799999713897705</v>
      </c>
      <c r="AG85" s="224">
        <v>2.7799999713897705</v>
      </c>
      <c r="AH85" s="224">
        <v>2.7799999713897705</v>
      </c>
      <c r="AI85" s="224">
        <v>13.890000343322754</v>
      </c>
      <c r="AJ85" s="224">
        <v>13.890000343322754</v>
      </c>
      <c r="AK85" s="224">
        <v>13.890000343322754</v>
      </c>
      <c r="AL85" s="224">
        <v>13.890000343322754</v>
      </c>
      <c r="AM85" s="224">
        <v>13.890000343322754</v>
      </c>
      <c r="AN85" s="224">
        <v>13.890000343322754</v>
      </c>
      <c r="AO85" s="224">
        <v>13.890000343322754</v>
      </c>
      <c r="AP85" s="224">
        <v>19.440000534057617</v>
      </c>
      <c r="AQ85" s="224">
        <v>19.440000534057617</v>
      </c>
      <c r="AR85" s="224">
        <v>19.440000534057617</v>
      </c>
      <c r="AS85" s="224">
        <v>19.440000534057617</v>
      </c>
      <c r="AT85" s="224">
        <v>19.440000534057617</v>
      </c>
      <c r="AU85" s="224">
        <v>19.440000534057617</v>
      </c>
      <c r="AV85" s="224">
        <v>19.440000534057617</v>
      </c>
      <c r="AW85" s="224">
        <v>19.440000534057617</v>
      </c>
      <c r="AX85" s="224">
        <v>19.440000534057617</v>
      </c>
      <c r="AY85" s="224">
        <v>19.440000534057617</v>
      </c>
      <c r="AZ85" s="224">
        <v>19.440000534057617</v>
      </c>
      <c r="BA85" s="224">
        <v>19.440000534057617</v>
      </c>
      <c r="BB85" s="224">
        <v>19.440000534057617</v>
      </c>
      <c r="BC85" s="224">
        <v>19.440000534057617</v>
      </c>
      <c r="BD85" s="224">
        <v>19.440000534057617</v>
      </c>
      <c r="BE85" s="224">
        <v>19.440000534057617</v>
      </c>
      <c r="BF85" s="224">
        <v>19.440000534057617</v>
      </c>
      <c r="BG85" s="224">
        <v>19.440000534057617</v>
      </c>
      <c r="BH85" s="224">
        <v>19.440000534057617</v>
      </c>
      <c r="BI85" s="224">
        <v>19.440000534057617</v>
      </c>
      <c r="BJ85" s="224">
        <v>19.440000534057617</v>
      </c>
      <c r="BK85" s="224">
        <v>19.440000534057617</v>
      </c>
      <c r="BL85" s="224">
        <v>19.440000534057617</v>
      </c>
      <c r="BM85" s="224">
        <v>19.440000534057617</v>
      </c>
      <c r="BN85" s="224">
        <v>33.330001831054688</v>
      </c>
      <c r="BO85" s="224">
        <v>33.330001831054688</v>
      </c>
      <c r="BP85" s="224">
        <v>33.330001831054688</v>
      </c>
      <c r="BQ85" s="224">
        <v>33.330001831054688</v>
      </c>
      <c r="BR85" s="224">
        <v>33.330001831054688</v>
      </c>
      <c r="BS85" s="224">
        <v>33.330001831054688</v>
      </c>
      <c r="BT85" s="224">
        <v>33.330001831054688</v>
      </c>
      <c r="BU85" s="224">
        <v>33.330001831054688</v>
      </c>
      <c r="BV85" s="224">
        <v>41.669998168945313</v>
      </c>
      <c r="BW85" s="224">
        <v>52.779998779296875</v>
      </c>
      <c r="BX85" s="224">
        <v>52.779998779296875</v>
      </c>
      <c r="BY85" s="224">
        <v>62.959999084472656</v>
      </c>
      <c r="BZ85" s="224">
        <v>68.519996643066406</v>
      </c>
      <c r="CA85" s="224">
        <v>77.779998779296875</v>
      </c>
      <c r="CB85" s="224">
        <v>77.779998779296875</v>
      </c>
      <c r="CC85" s="224">
        <v>77.779998779296875</v>
      </c>
      <c r="CD85" s="224">
        <v>81.480003356933594</v>
      </c>
      <c r="CE85" s="224">
        <v>81.480003356933594</v>
      </c>
      <c r="CF85" s="224">
        <v>81.480003356933594</v>
      </c>
      <c r="CG85" s="224">
        <v>81.480003356933594</v>
      </c>
      <c r="CH85" s="224">
        <v>81.480003356933594</v>
      </c>
      <c r="CI85" s="224">
        <v>81.480003356933594</v>
      </c>
      <c r="CJ85" s="224">
        <v>81.480003356933594</v>
      </c>
      <c r="CK85" s="224">
        <v>81.480003356933594</v>
      </c>
      <c r="CL85" s="224">
        <v>81.480003356933594</v>
      </c>
      <c r="CM85" s="224">
        <v>81.480003356933594</v>
      </c>
      <c r="CN85" s="224">
        <v>81.480003356933594</v>
      </c>
      <c r="CO85" s="224">
        <v>81.480003356933594</v>
      </c>
      <c r="CP85" s="224">
        <v>85.19000244140625</v>
      </c>
      <c r="CQ85" s="224">
        <v>85.19000244140625</v>
      </c>
      <c r="CR85" s="224">
        <v>87.959999084472656</v>
      </c>
      <c r="CS85" s="224">
        <v>87.959999084472656</v>
      </c>
      <c r="CT85" s="224">
        <v>87.959999084472656</v>
      </c>
      <c r="CU85" s="224">
        <v>87.959999084472656</v>
      </c>
      <c r="CV85" s="224">
        <v>90.739997863769531</v>
      </c>
      <c r="CW85" s="224">
        <v>94.44000244140625</v>
      </c>
      <c r="CX85" s="224">
        <v>94.44000244140625</v>
      </c>
      <c r="CY85" s="224">
        <v>94.44000244140625</v>
      </c>
      <c r="CZ85" s="224">
        <v>91.669998168945313</v>
      </c>
      <c r="DA85" s="224">
        <v>91.669998168945313</v>
      </c>
      <c r="DB85" s="224">
        <v>91.669998168945313</v>
      </c>
      <c r="DC85" s="224">
        <v>94.44000244140625</v>
      </c>
      <c r="DD85" s="224">
        <v>94.44000244140625</v>
      </c>
      <c r="DE85" s="224">
        <v>94.44000244140625</v>
      </c>
      <c r="DF85" s="224">
        <v>91.669998168945313</v>
      </c>
      <c r="DG85" s="224">
        <v>91.669998168945313</v>
      </c>
      <c r="DH85" s="224">
        <v>87.959999084472656</v>
      </c>
      <c r="DI85" s="224">
        <v>87.959999084472656</v>
      </c>
      <c r="DJ85" s="224">
        <v>87.959999084472656</v>
      </c>
      <c r="DK85" s="224">
        <v>87.959999084472656</v>
      </c>
      <c r="DL85" s="224">
        <v>87.959999084472656</v>
      </c>
      <c r="DM85" s="224">
        <v>87.959999084472656</v>
      </c>
      <c r="DN85" s="224">
        <v>87.959999084472656</v>
      </c>
      <c r="DO85" s="224">
        <v>84.260002136230469</v>
      </c>
      <c r="DP85" s="224">
        <v>84.260002136230469</v>
      </c>
      <c r="DQ85" s="224">
        <v>87.040000915527344</v>
      </c>
      <c r="DR85" s="224">
        <v>87.040000915527344</v>
      </c>
      <c r="DS85" s="224">
        <v>84.260002136230469</v>
      </c>
      <c r="DT85" s="224">
        <v>84.260002136230469</v>
      </c>
      <c r="DU85" s="224">
        <v>84.260002136230469</v>
      </c>
      <c r="DV85" s="224">
        <v>80.55999755859375</v>
      </c>
      <c r="DW85" s="224">
        <v>80.55999755859375</v>
      </c>
      <c r="DX85" s="224">
        <v>77.779998779296875</v>
      </c>
      <c r="DY85" s="224">
        <v>77.779998779296875</v>
      </c>
      <c r="DZ85" s="224">
        <v>77.779998779296875</v>
      </c>
      <c r="EA85" s="224">
        <v>77.779998779296875</v>
      </c>
      <c r="EB85" s="224">
        <v>77.779998779296875</v>
      </c>
      <c r="EC85" s="224">
        <v>77.779998779296875</v>
      </c>
      <c r="ED85" s="224">
        <v>77.779998779296875</v>
      </c>
      <c r="EE85" s="224">
        <v>77.779998779296875</v>
      </c>
      <c r="EF85" s="224">
        <v>77.779998779296875</v>
      </c>
      <c r="EG85" s="224">
        <v>77.779998779296875</v>
      </c>
      <c r="EH85" s="224">
        <v>77.779998779296875</v>
      </c>
      <c r="EI85" s="224">
        <v>77.779998779296875</v>
      </c>
      <c r="EJ85" s="224">
        <v>77.779998779296875</v>
      </c>
      <c r="EK85" s="224">
        <v>77.779998779296875</v>
      </c>
      <c r="EL85" s="224">
        <v>77.779998779296875</v>
      </c>
      <c r="EM85" s="224">
        <v>75</v>
      </c>
      <c r="EN85" s="224">
        <v>75</v>
      </c>
      <c r="EO85" s="224">
        <v>75</v>
      </c>
      <c r="EP85" s="224">
        <v>75</v>
      </c>
      <c r="EQ85" s="224">
        <v>75</v>
      </c>
      <c r="ER85" s="224">
        <v>75</v>
      </c>
      <c r="ES85" s="224">
        <v>75</v>
      </c>
      <c r="ET85" s="224">
        <v>75</v>
      </c>
      <c r="EU85" s="224">
        <v>75</v>
      </c>
      <c r="EV85" s="224">
        <v>75</v>
      </c>
      <c r="EW85" s="224">
        <v>75</v>
      </c>
      <c r="EX85" s="224">
        <v>75</v>
      </c>
      <c r="EY85" s="224">
        <v>75</v>
      </c>
      <c r="EZ85" s="224">
        <v>75</v>
      </c>
      <c r="FA85" s="224">
        <v>75</v>
      </c>
      <c r="FB85" s="224">
        <v>75</v>
      </c>
      <c r="FC85" s="224">
        <v>75</v>
      </c>
      <c r="FD85" s="224">
        <v>75</v>
      </c>
      <c r="FE85" s="224">
        <v>75</v>
      </c>
      <c r="FF85" s="224">
        <v>75</v>
      </c>
      <c r="FG85" s="224">
        <v>75</v>
      </c>
      <c r="FH85" s="224">
        <v>75</v>
      </c>
      <c r="FI85" s="224">
        <v>75</v>
      </c>
      <c r="FJ85" s="224">
        <v>75</v>
      </c>
      <c r="FK85" s="224">
        <v>75</v>
      </c>
      <c r="FL85" s="224">
        <v>75</v>
      </c>
      <c r="FM85" s="224">
        <v>75</v>
      </c>
      <c r="FN85" s="224">
        <v>75</v>
      </c>
      <c r="FO85" s="224">
        <v>75</v>
      </c>
      <c r="FP85" s="224">
        <v>75</v>
      </c>
      <c r="FQ85" s="224">
        <v>75</v>
      </c>
      <c r="FR85" s="224">
        <v>75</v>
      </c>
      <c r="FS85" s="224">
        <v>75</v>
      </c>
      <c r="FT85" s="224">
        <v>75</v>
      </c>
      <c r="FU85" s="224">
        <v>75</v>
      </c>
      <c r="FV85" s="224">
        <v>75</v>
      </c>
      <c r="FW85" s="224">
        <v>75</v>
      </c>
      <c r="FX85" s="224">
        <v>75</v>
      </c>
      <c r="FY85" s="224">
        <v>75</v>
      </c>
      <c r="FZ85" s="224">
        <v>75</v>
      </c>
      <c r="GA85" s="224">
        <v>75</v>
      </c>
      <c r="GB85" s="224">
        <v>69.44000244140625</v>
      </c>
      <c r="GC85" s="224">
        <v>69.44000244140625</v>
      </c>
      <c r="GD85" s="224">
        <v>69.44000244140625</v>
      </c>
      <c r="GE85" s="224">
        <v>69.44000244140625</v>
      </c>
      <c r="GF85" s="224">
        <v>69.44000244140625</v>
      </c>
      <c r="GG85" s="224">
        <v>69.44000244140625</v>
      </c>
      <c r="GH85" s="224">
        <v>72.220001220703125</v>
      </c>
      <c r="GI85" s="224">
        <v>72.220001220703125</v>
      </c>
      <c r="GJ85" s="224">
        <v>72.220001220703125</v>
      </c>
      <c r="GK85" s="224">
        <v>72.220001220703125</v>
      </c>
      <c r="GL85" s="224">
        <v>72.220001220703125</v>
      </c>
      <c r="GM85" s="224">
        <v>72.220001220703125</v>
      </c>
      <c r="GN85" s="224">
        <v>72.220001220703125</v>
      </c>
      <c r="GO85" s="224">
        <v>68.519996643066406</v>
      </c>
      <c r="GP85" s="224">
        <v>68.519996643066406</v>
      </c>
      <c r="GQ85" s="224">
        <v>68.519996643066406</v>
      </c>
      <c r="GR85" s="224">
        <v>68.519996643066406</v>
      </c>
      <c r="GS85" s="224">
        <v>68.519996643066406</v>
      </c>
      <c r="GT85" s="224">
        <v>54.630001068115234</v>
      </c>
      <c r="GU85" s="224">
        <v>54.630001068115234</v>
      </c>
      <c r="GV85" s="224">
        <v>54.630001068115234</v>
      </c>
      <c r="GW85" s="224">
        <v>54.630001068115234</v>
      </c>
      <c r="GX85" s="224">
        <v>54.630001068115234</v>
      </c>
      <c r="GY85" s="224">
        <v>54.630001068115234</v>
      </c>
      <c r="GZ85" s="224">
        <v>54.630001068115234</v>
      </c>
      <c r="HA85" s="224">
        <v>54.630001068115234</v>
      </c>
      <c r="HB85" s="224">
        <v>54.630001068115234</v>
      </c>
      <c r="HC85" s="224">
        <v>52.779998779296875</v>
      </c>
      <c r="HD85" s="224">
        <v>52.779998779296875</v>
      </c>
      <c r="HE85" s="224">
        <v>52.779998779296875</v>
      </c>
      <c r="HF85" s="9">
        <f t="shared" si="79"/>
        <v>52.779998779296875</v>
      </c>
      <c r="HG85" s="9">
        <f t="shared" si="80"/>
        <v>52.779998779296875</v>
      </c>
      <c r="HH85" s="9">
        <f t="shared" si="81"/>
        <v>52.779998779296875</v>
      </c>
      <c r="HI85" s="9">
        <f t="shared" si="82"/>
        <v>52.779998779296875</v>
      </c>
      <c r="HJ85" s="9">
        <f t="shared" si="83"/>
        <v>52.779998779296875</v>
      </c>
      <c r="HK85" s="9">
        <f t="shared" si="84"/>
        <v>52.779998779296875</v>
      </c>
      <c r="HL85" s="9">
        <f t="shared" si="85"/>
        <v>52.779998779296875</v>
      </c>
      <c r="HM85" s="9">
        <f t="shared" si="86"/>
        <v>52.779998779296875</v>
      </c>
      <c r="HN85" s="9">
        <f t="shared" si="87"/>
        <v>52.779998779296875</v>
      </c>
      <c r="HO85" s="9">
        <f t="shared" si="88"/>
        <v>52.779998779296875</v>
      </c>
      <c r="HP85" s="9">
        <f t="shared" si="89"/>
        <v>52.779998779296875</v>
      </c>
      <c r="HQ85" s="180"/>
      <c r="HR85" s="226">
        <v>52.779998779296875</v>
      </c>
      <c r="HS85" s="226">
        <v>52.779998779296875</v>
      </c>
      <c r="HT85" s="226">
        <v>52.779998779296875</v>
      </c>
      <c r="HU85" s="226">
        <v>52.779998779296875</v>
      </c>
      <c r="HV85" s="226">
        <v>52.779998779296875</v>
      </c>
      <c r="HW85" s="226">
        <v>52.779998779296875</v>
      </c>
      <c r="HX85" s="226">
        <v>52.779998779296875</v>
      </c>
      <c r="HY85" s="226">
        <v>52.779998779296875</v>
      </c>
      <c r="HZ85" s="226">
        <v>52.779998779296875</v>
      </c>
      <c r="IA85" s="226"/>
      <c r="IB85" s="226"/>
      <c r="IC85" s="226"/>
      <c r="ID85" s="9"/>
      <c r="IE85" s="9"/>
      <c r="IF85" s="9"/>
      <c r="IG85" s="9"/>
      <c r="IH85" s="9"/>
      <c r="II85" s="9">
        <f t="shared" si="64"/>
        <v>48.774934508298571</v>
      </c>
      <c r="IJ85" s="9">
        <f t="shared" si="65"/>
        <v>74.814666748046875</v>
      </c>
      <c r="IK85" s="9">
        <f t="shared" si="66"/>
        <v>62.932580886348603</v>
      </c>
      <c r="IL85" s="9">
        <f t="shared" si="67"/>
        <v>52.779998779296875</v>
      </c>
      <c r="IM85" s="9">
        <f t="shared" si="68"/>
        <v>42.2239990234375</v>
      </c>
      <c r="IN85" s="9">
        <f t="shared" si="69"/>
        <v>29.556799316406249</v>
      </c>
      <c r="IO85" s="9">
        <f t="shared" si="70"/>
        <v>20.689759521484373</v>
      </c>
      <c r="IP85" s="9">
        <f t="shared" si="71"/>
        <v>14.482831665039059</v>
      </c>
      <c r="IQ85" s="9"/>
      <c r="IR85" s="9">
        <f t="shared" si="78"/>
        <v>45.112942373462701</v>
      </c>
      <c r="IS85" s="9">
        <f t="shared" si="72"/>
        <v>-37.871526540943172</v>
      </c>
      <c r="IT85" s="9"/>
      <c r="IU85" s="9"/>
      <c r="IV85" s="9"/>
      <c r="IW85" s="9"/>
      <c r="IX85" s="9"/>
      <c r="IY85" s="9"/>
      <c r="IZ85" s="9"/>
      <c r="JA85" s="9"/>
      <c r="JB85" s="9"/>
      <c r="JC85" s="9"/>
      <c r="JD85" s="9"/>
      <c r="JE85" s="9"/>
      <c r="JF85" s="9"/>
      <c r="JG85" s="9"/>
      <c r="JH85" s="9"/>
      <c r="JI85" s="9"/>
      <c r="JJ85" s="9"/>
      <c r="JK85" s="9"/>
      <c r="JL85" s="9"/>
      <c r="JM85" s="9"/>
      <c r="JN85" s="9"/>
      <c r="JO85" s="9"/>
      <c r="JP85" s="9"/>
      <c r="JQ85" s="9"/>
      <c r="JR85" s="9"/>
      <c r="JS85" s="9"/>
      <c r="JT85" s="9"/>
      <c r="JU85" s="9"/>
      <c r="JV85" s="9"/>
      <c r="JW85" s="9">
        <f t="shared" si="58"/>
        <v>52.779998779296875</v>
      </c>
      <c r="JX85" s="9">
        <f t="shared" si="59"/>
        <v>89.44000244140625</v>
      </c>
      <c r="JY85" s="19">
        <f t="shared" si="60"/>
        <v>200</v>
      </c>
      <c r="JZ85" s="19">
        <f t="shared" si="61"/>
        <v>12</v>
      </c>
      <c r="KA85" s="19">
        <f t="shared" si="73"/>
        <v>1</v>
      </c>
      <c r="KB85" s="19">
        <f t="shared" si="77"/>
        <v>12</v>
      </c>
      <c r="KD85" s="9">
        <f t="shared" si="62"/>
        <v>89.351000213623053</v>
      </c>
      <c r="KE85" s="9">
        <f t="shared" si="63"/>
        <v>69.967425544663229</v>
      </c>
      <c r="KG85" s="9">
        <f t="shared" si="74"/>
        <v>-19.383574668959824</v>
      </c>
      <c r="KH85" s="19">
        <f t="shared" si="75"/>
        <v>0.78306258886171398</v>
      </c>
      <c r="KI85" s="19">
        <f t="shared" si="76"/>
        <v>0.78306258886171398</v>
      </c>
    </row>
    <row r="86" spans="1:295">
      <c r="A86" s="222" t="s">
        <v>270</v>
      </c>
      <c r="B86" s="222" t="s">
        <v>271</v>
      </c>
      <c r="C86" s="224">
        <v>0</v>
      </c>
      <c r="D86" s="224">
        <v>0</v>
      </c>
      <c r="E86" s="224">
        <v>0</v>
      </c>
      <c r="F86" s="224">
        <v>0</v>
      </c>
      <c r="G86" s="224">
        <v>0</v>
      </c>
      <c r="H86" s="224">
        <v>0</v>
      </c>
      <c r="I86" s="224">
        <v>0</v>
      </c>
      <c r="J86" s="224">
        <v>0</v>
      </c>
      <c r="K86" s="224">
        <v>0</v>
      </c>
      <c r="L86" s="224">
        <v>0</v>
      </c>
      <c r="M86" s="224">
        <v>0</v>
      </c>
      <c r="N86" s="224">
        <v>0</v>
      </c>
      <c r="O86" s="224">
        <v>0</v>
      </c>
      <c r="P86" s="224">
        <v>0</v>
      </c>
      <c r="Q86" s="224">
        <v>0</v>
      </c>
      <c r="R86" s="224">
        <v>0</v>
      </c>
      <c r="S86" s="224">
        <v>0</v>
      </c>
      <c r="T86" s="224">
        <v>0</v>
      </c>
      <c r="U86" s="224">
        <v>0</v>
      </c>
      <c r="V86" s="224">
        <v>0</v>
      </c>
      <c r="W86" s="224">
        <v>0</v>
      </c>
      <c r="X86" s="224">
        <v>0</v>
      </c>
      <c r="Y86" s="224">
        <v>2.7799999713897705</v>
      </c>
      <c r="Z86" s="224">
        <v>2.7799999713897705</v>
      </c>
      <c r="AA86" s="224">
        <v>2.7799999713897705</v>
      </c>
      <c r="AB86" s="224">
        <v>2.7799999713897705</v>
      </c>
      <c r="AC86" s="224">
        <v>2.7799999713897705</v>
      </c>
      <c r="AD86" s="224">
        <v>2.7799999713897705</v>
      </c>
      <c r="AE86" s="224">
        <v>2.7799999713897705</v>
      </c>
      <c r="AF86" s="224">
        <v>8.3299999237060547</v>
      </c>
      <c r="AG86" s="224">
        <v>19.440000534057617</v>
      </c>
      <c r="AH86" s="224">
        <v>19.440000534057617</v>
      </c>
      <c r="AI86" s="224">
        <v>19.440000534057617</v>
      </c>
      <c r="AJ86" s="224">
        <v>19.440000534057617</v>
      </c>
      <c r="AK86" s="224">
        <v>19.440000534057617</v>
      </c>
      <c r="AL86" s="224">
        <v>19.440000534057617</v>
      </c>
      <c r="AM86" s="224">
        <v>19.440000534057617</v>
      </c>
      <c r="AN86" s="224">
        <v>19.440000534057617</v>
      </c>
      <c r="AO86" s="224">
        <v>19.440000534057617</v>
      </c>
      <c r="AP86" s="224">
        <v>19.440000534057617</v>
      </c>
      <c r="AQ86" s="224">
        <v>19.440000534057617</v>
      </c>
      <c r="AR86" s="224">
        <v>19.440000534057617</v>
      </c>
      <c r="AS86" s="224">
        <v>19.440000534057617</v>
      </c>
      <c r="AT86" s="224">
        <v>19.440000534057617</v>
      </c>
      <c r="AU86" s="224">
        <v>19.440000534057617</v>
      </c>
      <c r="AV86" s="224">
        <v>19.440000534057617</v>
      </c>
      <c r="AW86" s="224">
        <v>19.440000534057617</v>
      </c>
      <c r="AX86" s="224">
        <v>19.440000534057617</v>
      </c>
      <c r="AY86" s="224">
        <v>19.440000534057617</v>
      </c>
      <c r="AZ86" s="224">
        <v>19.440000534057617</v>
      </c>
      <c r="BA86" s="224">
        <v>19.440000534057617</v>
      </c>
      <c r="BB86" s="224">
        <v>27.780000686645508</v>
      </c>
      <c r="BC86" s="224">
        <v>37.040000915527344</v>
      </c>
      <c r="BD86" s="224">
        <v>69.910003662109375</v>
      </c>
      <c r="BE86" s="224">
        <v>69.910003662109375</v>
      </c>
      <c r="BF86" s="224">
        <v>69.910003662109375</v>
      </c>
      <c r="BG86" s="224">
        <v>69.910003662109375</v>
      </c>
      <c r="BH86" s="224">
        <v>69.910003662109375</v>
      </c>
      <c r="BI86" s="224">
        <v>69.910003662109375</v>
      </c>
      <c r="BJ86" s="224">
        <v>69.910003662109375</v>
      </c>
      <c r="BK86" s="224">
        <v>69.910003662109375</v>
      </c>
      <c r="BL86" s="224">
        <v>69.910003662109375</v>
      </c>
      <c r="BM86" s="224">
        <v>69.910003662109375</v>
      </c>
      <c r="BN86" s="224">
        <v>74.540000915527344</v>
      </c>
      <c r="BO86" s="224">
        <v>74.540000915527344</v>
      </c>
      <c r="BP86" s="224">
        <v>74.540000915527344</v>
      </c>
      <c r="BQ86" s="224">
        <v>74.540000915527344</v>
      </c>
      <c r="BR86" s="224">
        <v>74.540000915527344</v>
      </c>
      <c r="BS86" s="224">
        <v>74.540000915527344</v>
      </c>
      <c r="BT86" s="224">
        <v>82.410003662109375</v>
      </c>
      <c r="BU86" s="224">
        <v>85.19000244140625</v>
      </c>
      <c r="BV86" s="224">
        <v>85.19000244140625</v>
      </c>
      <c r="BW86" s="224">
        <v>85.19000244140625</v>
      </c>
      <c r="BX86" s="224">
        <v>85.19000244140625</v>
      </c>
      <c r="BY86" s="224">
        <v>85.19000244140625</v>
      </c>
      <c r="BZ86" s="224">
        <v>85.19000244140625</v>
      </c>
      <c r="CA86" s="224">
        <v>85.19000244140625</v>
      </c>
      <c r="CB86" s="224">
        <v>85.19000244140625</v>
      </c>
      <c r="CC86" s="224">
        <v>85.19000244140625</v>
      </c>
      <c r="CD86" s="224">
        <v>91.669998168945313</v>
      </c>
      <c r="CE86" s="224">
        <v>91.669998168945313</v>
      </c>
      <c r="CF86" s="224">
        <v>91.669998168945313</v>
      </c>
      <c r="CG86" s="224">
        <v>91.669998168945313</v>
      </c>
      <c r="CH86" s="224">
        <v>91.669998168945313</v>
      </c>
      <c r="CI86" s="224">
        <v>91.669998168945313</v>
      </c>
      <c r="CJ86" s="224">
        <v>91.669998168945313</v>
      </c>
      <c r="CK86" s="224">
        <v>91.669998168945313</v>
      </c>
      <c r="CL86" s="224">
        <v>91.669998168945313</v>
      </c>
      <c r="CM86" s="224">
        <v>91.669998168945313</v>
      </c>
      <c r="CN86" s="224">
        <v>91.669998168945313</v>
      </c>
      <c r="CO86" s="224">
        <v>91.669998168945313</v>
      </c>
      <c r="CP86" s="224">
        <v>91.669998168945313</v>
      </c>
      <c r="CQ86" s="224">
        <v>91.669998168945313</v>
      </c>
      <c r="CR86" s="224">
        <v>91.669998168945313</v>
      </c>
      <c r="CS86" s="224">
        <v>91.669998168945313</v>
      </c>
      <c r="CT86" s="224">
        <v>91.669998168945313</v>
      </c>
      <c r="CU86" s="224">
        <v>91.669998168945313</v>
      </c>
      <c r="CV86" s="224">
        <v>91.669998168945313</v>
      </c>
      <c r="CW86" s="224">
        <v>91.669998168945313</v>
      </c>
      <c r="CX86" s="224">
        <v>91.669998168945313</v>
      </c>
      <c r="CY86" s="224">
        <v>87.959999084472656</v>
      </c>
      <c r="CZ86" s="224">
        <v>87.959999084472656</v>
      </c>
      <c r="DA86" s="224">
        <v>93.519996643066406</v>
      </c>
      <c r="DB86" s="224">
        <v>93.519996643066406</v>
      </c>
      <c r="DC86" s="224">
        <v>93.519996643066406</v>
      </c>
      <c r="DD86" s="224">
        <v>93.519996643066406</v>
      </c>
      <c r="DE86" s="224">
        <v>93.519996643066406</v>
      </c>
      <c r="DF86" s="224">
        <v>93.519996643066406</v>
      </c>
      <c r="DG86" s="224">
        <v>93.519996643066406</v>
      </c>
      <c r="DH86" s="224">
        <v>93.519996643066406</v>
      </c>
      <c r="DI86" s="224">
        <v>93.519996643066406</v>
      </c>
      <c r="DJ86" s="224">
        <v>93.519996643066406</v>
      </c>
      <c r="DK86" s="224">
        <v>93.519996643066406</v>
      </c>
      <c r="DL86" s="224">
        <v>93.519996643066406</v>
      </c>
      <c r="DM86" s="224">
        <v>93.519996643066406</v>
      </c>
      <c r="DN86" s="224">
        <v>93.519996643066406</v>
      </c>
      <c r="DO86" s="224">
        <v>93.519996643066406</v>
      </c>
      <c r="DP86" s="224">
        <v>93.519996643066406</v>
      </c>
      <c r="DQ86" s="224">
        <v>93.519996643066406</v>
      </c>
      <c r="DR86" s="224">
        <v>93.519996643066406</v>
      </c>
      <c r="DS86" s="224">
        <v>93.519996643066406</v>
      </c>
      <c r="DT86" s="224">
        <v>93.519996643066406</v>
      </c>
      <c r="DU86" s="224">
        <v>93.519996643066406</v>
      </c>
      <c r="DV86" s="224">
        <v>93.519996643066406</v>
      </c>
      <c r="DW86" s="224">
        <v>62.959999084472656</v>
      </c>
      <c r="DX86" s="224">
        <v>62.959999084472656</v>
      </c>
      <c r="DY86" s="224">
        <v>62.959999084472656</v>
      </c>
      <c r="DZ86" s="224">
        <v>62.959999084472656</v>
      </c>
      <c r="EA86" s="224">
        <v>62.959999084472656</v>
      </c>
      <c r="EB86" s="224">
        <v>62.959999084472656</v>
      </c>
      <c r="EC86" s="224">
        <v>62.959999084472656</v>
      </c>
      <c r="ED86" s="224">
        <v>62.959999084472656</v>
      </c>
      <c r="EE86" s="224">
        <v>62.959999084472656</v>
      </c>
      <c r="EF86" s="224">
        <v>62.959999084472656</v>
      </c>
      <c r="EG86" s="224">
        <v>62.959999084472656</v>
      </c>
      <c r="EH86" s="224">
        <v>62.959999084472656</v>
      </c>
      <c r="EI86" s="224">
        <v>66.669998168945313</v>
      </c>
      <c r="EJ86" s="224">
        <v>66.669998168945313</v>
      </c>
      <c r="EK86" s="224">
        <v>63.889999389648437</v>
      </c>
      <c r="EL86" s="224">
        <v>63.889999389648437</v>
      </c>
      <c r="EM86" s="224">
        <v>63.889999389648437</v>
      </c>
      <c r="EN86" s="224">
        <v>63.889999389648437</v>
      </c>
      <c r="EO86" s="224">
        <v>63.889999389648437</v>
      </c>
      <c r="EP86" s="224">
        <v>63.889999389648437</v>
      </c>
      <c r="EQ86" s="224">
        <v>63.889999389648437</v>
      </c>
      <c r="ER86" s="224">
        <v>63.889999389648437</v>
      </c>
      <c r="ES86" s="224">
        <v>63.889999389648437</v>
      </c>
      <c r="ET86" s="224">
        <v>63.889999389648437</v>
      </c>
      <c r="EU86" s="224">
        <v>63.889999389648437</v>
      </c>
      <c r="EV86" s="224">
        <v>63.889999389648437</v>
      </c>
      <c r="EW86" s="224">
        <v>63.889999389648437</v>
      </c>
      <c r="EX86" s="224">
        <v>63.889999389648437</v>
      </c>
      <c r="EY86" s="224">
        <v>63.889999389648437</v>
      </c>
      <c r="EZ86" s="224">
        <v>52.779998779296875</v>
      </c>
      <c r="FA86" s="224">
        <v>44.439998626708984</v>
      </c>
      <c r="FB86" s="224">
        <v>44.439998626708984</v>
      </c>
      <c r="FC86" s="224">
        <v>44.439998626708984</v>
      </c>
      <c r="FD86" s="224">
        <v>44.439998626708984</v>
      </c>
      <c r="FE86" s="224">
        <v>44.439998626708984</v>
      </c>
      <c r="FF86" s="224">
        <v>44.439998626708984</v>
      </c>
      <c r="FG86" s="224">
        <v>44.439998626708984</v>
      </c>
      <c r="FH86" s="224">
        <v>44.439998626708984</v>
      </c>
      <c r="FI86" s="224">
        <v>50</v>
      </c>
      <c r="FJ86" s="224">
        <v>50</v>
      </c>
      <c r="FK86" s="224">
        <v>50</v>
      </c>
      <c r="FL86" s="224">
        <v>50</v>
      </c>
      <c r="FM86" s="224">
        <v>55.560001373291016</v>
      </c>
      <c r="FN86" s="224">
        <v>55.560001373291016</v>
      </c>
      <c r="FO86" s="224">
        <v>55.560001373291016</v>
      </c>
      <c r="FP86" s="224">
        <v>55.560001373291016</v>
      </c>
      <c r="FQ86" s="224">
        <v>55.560001373291016</v>
      </c>
      <c r="FR86" s="224">
        <v>55.560001373291016</v>
      </c>
      <c r="FS86" s="224">
        <v>55.560001373291016</v>
      </c>
      <c r="FT86" s="224">
        <v>55.560001373291016</v>
      </c>
      <c r="FU86" s="224">
        <v>55.560001373291016</v>
      </c>
      <c r="FV86" s="224">
        <v>55.560001373291016</v>
      </c>
      <c r="FW86" s="224">
        <v>55.560001373291016</v>
      </c>
      <c r="FX86" s="224">
        <v>55.560001373291016</v>
      </c>
      <c r="FY86" s="224">
        <v>55.560001373291016</v>
      </c>
      <c r="FZ86" s="224">
        <v>55.560001373291016</v>
      </c>
      <c r="GA86" s="224">
        <v>55.560001373291016</v>
      </c>
      <c r="GB86" s="224">
        <v>55.560001373291016</v>
      </c>
      <c r="GC86" s="224">
        <v>55.560001373291016</v>
      </c>
      <c r="GD86" s="224">
        <v>55.560001373291016</v>
      </c>
      <c r="GE86" s="224">
        <v>55.560001373291016</v>
      </c>
      <c r="GF86" s="224">
        <v>55.560001373291016</v>
      </c>
      <c r="GG86" s="224">
        <v>55.560001373291016</v>
      </c>
      <c r="GH86" s="224">
        <v>55.560001373291016</v>
      </c>
      <c r="GI86" s="224">
        <v>55.560001373291016</v>
      </c>
      <c r="GJ86" s="224">
        <v>55.560001373291016</v>
      </c>
      <c r="GK86" s="224">
        <v>58.330001831054688</v>
      </c>
      <c r="GL86" s="224">
        <v>58.330001831054688</v>
      </c>
      <c r="GM86" s="224">
        <v>58.330001831054688</v>
      </c>
      <c r="GN86" s="224">
        <v>58.330001831054688</v>
      </c>
      <c r="GO86" s="224">
        <v>58.330001831054688</v>
      </c>
      <c r="GP86" s="224">
        <v>58.330001831054688</v>
      </c>
      <c r="GQ86" s="224">
        <v>58.330001831054688</v>
      </c>
      <c r="GR86" s="224">
        <v>58.330001831054688</v>
      </c>
      <c r="GS86" s="224">
        <v>58.330001831054688</v>
      </c>
      <c r="GT86" s="224">
        <v>58.330001831054688</v>
      </c>
      <c r="GU86" s="224">
        <v>58.330001831054688</v>
      </c>
      <c r="GV86" s="224">
        <v>58.330001831054688</v>
      </c>
      <c r="GW86" s="224">
        <v>58.330001831054688</v>
      </c>
      <c r="GX86" s="224">
        <v>58.330001831054688</v>
      </c>
      <c r="GY86" s="224">
        <v>58.330001831054688</v>
      </c>
      <c r="GZ86" s="224">
        <v>58.330001831054688</v>
      </c>
      <c r="HA86" s="224">
        <v>58.330001831054688</v>
      </c>
      <c r="HB86" s="224">
        <v>58.330001831054688</v>
      </c>
      <c r="HC86" s="224">
        <v>48.150001525878906</v>
      </c>
      <c r="HD86" s="224">
        <v>48.150001525878906</v>
      </c>
      <c r="HE86" s="224">
        <v>48.150001525878906</v>
      </c>
      <c r="HF86" s="9">
        <f t="shared" si="79"/>
        <v>48.150001525878906</v>
      </c>
      <c r="HG86" s="9">
        <f t="shared" si="80"/>
        <v>48.150001525878906</v>
      </c>
      <c r="HH86" s="9">
        <f t="shared" si="81"/>
        <v>48.150001525878906</v>
      </c>
      <c r="HI86" s="9">
        <f t="shared" si="82"/>
        <v>48.150001525878906</v>
      </c>
      <c r="HJ86" s="9">
        <f t="shared" si="83"/>
        <v>48.150001525878906</v>
      </c>
      <c r="HK86" s="9">
        <f t="shared" si="84"/>
        <v>48.150001525878906</v>
      </c>
      <c r="HL86" s="9">
        <f t="shared" si="85"/>
        <v>48.150001525878906</v>
      </c>
      <c r="HM86" s="9">
        <f t="shared" si="86"/>
        <v>48.150001525878906</v>
      </c>
      <c r="HN86" s="9">
        <f t="shared" si="87"/>
        <v>48.150001525878906</v>
      </c>
      <c r="HO86" s="9">
        <f t="shared" si="88"/>
        <v>48.150001525878906</v>
      </c>
      <c r="HP86" s="9">
        <f t="shared" si="89"/>
        <v>48.150001525878906</v>
      </c>
      <c r="HQ86" s="180"/>
      <c r="HR86" s="226">
        <v>48.150001525878906</v>
      </c>
      <c r="HS86" s="226">
        <v>48.150001525878906</v>
      </c>
      <c r="HT86" s="226">
        <v>48.150001525878906</v>
      </c>
      <c r="HU86" s="226">
        <v>48.150001525878906</v>
      </c>
      <c r="HV86" s="226">
        <v>48.150001525878906</v>
      </c>
      <c r="HW86" s="226">
        <v>48.150001525878906</v>
      </c>
      <c r="HX86" s="226">
        <v>48.150001525878906</v>
      </c>
      <c r="HY86" s="226">
        <v>48.150001525878906</v>
      </c>
      <c r="HZ86" s="226">
        <v>48.150001525878906</v>
      </c>
      <c r="IA86" s="226">
        <v>48.150001525878906</v>
      </c>
      <c r="IB86" s="226"/>
      <c r="IC86" s="226"/>
      <c r="ID86" s="9"/>
      <c r="IE86" s="9"/>
      <c r="IF86" s="9"/>
      <c r="IG86" s="9"/>
      <c r="IH86" s="9"/>
      <c r="II86" s="9">
        <f t="shared" si="64"/>
        <v>55.513552256320651</v>
      </c>
      <c r="IJ86" s="9">
        <f t="shared" si="65"/>
        <v>52.038333638509116</v>
      </c>
      <c r="IK86" s="9">
        <f t="shared" si="66"/>
        <v>55.973227470151841</v>
      </c>
      <c r="IL86" s="9">
        <f t="shared" si="67"/>
        <v>48.150001525878906</v>
      </c>
      <c r="IM86" s="9">
        <f t="shared" si="68"/>
        <v>38.520001220703129</v>
      </c>
      <c r="IN86" s="9">
        <f t="shared" si="69"/>
        <v>26.964000854492188</v>
      </c>
      <c r="IO86" s="9">
        <f t="shared" si="70"/>
        <v>18.874800598144532</v>
      </c>
      <c r="IP86" s="9">
        <f t="shared" si="71"/>
        <v>13.212360418701172</v>
      </c>
      <c r="IQ86" s="9"/>
      <c r="IR86" s="9">
        <f t="shared" si="78"/>
        <v>44.275040584015343</v>
      </c>
      <c r="IS86" s="9">
        <f t="shared" si="72"/>
        <v>-37.66886037466476</v>
      </c>
      <c r="IT86" s="9"/>
      <c r="IU86" s="9"/>
      <c r="IV86" s="9"/>
      <c r="IW86" s="9"/>
      <c r="IX86" s="9"/>
      <c r="IY86" s="9"/>
      <c r="IZ86" s="9"/>
      <c r="JA86" s="9"/>
      <c r="JB86" s="9"/>
      <c r="JC86" s="9"/>
      <c r="JD86" s="9"/>
      <c r="JE86" s="9"/>
      <c r="JF86" s="9"/>
      <c r="JG86" s="9"/>
      <c r="JH86" s="9"/>
      <c r="JI86" s="9"/>
      <c r="JJ86" s="9"/>
      <c r="JK86" s="9"/>
      <c r="JL86" s="9"/>
      <c r="JM86" s="9"/>
      <c r="JN86" s="9"/>
      <c r="JO86" s="9"/>
      <c r="JP86" s="9"/>
      <c r="JQ86" s="9"/>
      <c r="JR86" s="9"/>
      <c r="JS86" s="9"/>
      <c r="JT86" s="9"/>
      <c r="JU86" s="9"/>
      <c r="JV86" s="9"/>
      <c r="JW86" s="9">
        <f t="shared" si="58"/>
        <v>48.150001525878906</v>
      </c>
      <c r="JX86" s="9">
        <f t="shared" si="59"/>
        <v>88.519996643066406</v>
      </c>
      <c r="JY86" s="19">
        <f t="shared" si="60"/>
        <v>204</v>
      </c>
      <c r="JZ86" s="19">
        <f t="shared" si="61"/>
        <v>43</v>
      </c>
      <c r="KA86" s="19">
        <f t="shared" si="73"/>
        <v>1</v>
      </c>
      <c r="KB86" s="19">
        <f t="shared" si="77"/>
        <v>43</v>
      </c>
      <c r="KD86" s="9">
        <f t="shared" si="62"/>
        <v>92.594330596923825</v>
      </c>
      <c r="KE86" s="9">
        <f t="shared" si="63"/>
        <v>57.361881596027033</v>
      </c>
      <c r="KG86" s="9">
        <f t="shared" si="74"/>
        <v>-35.232449000896793</v>
      </c>
      <c r="KH86" s="19">
        <f t="shared" si="75"/>
        <v>0.61949669300738719</v>
      </c>
      <c r="KI86" s="19">
        <f t="shared" si="76"/>
        <v>0.61949669300738719</v>
      </c>
    </row>
    <row r="87" spans="1:295">
      <c r="A87" s="222" t="s">
        <v>272</v>
      </c>
      <c r="B87" s="222" t="s">
        <v>273</v>
      </c>
      <c r="C87" s="224">
        <v>0</v>
      </c>
      <c r="D87" s="224">
        <v>0</v>
      </c>
      <c r="E87" s="224">
        <v>0</v>
      </c>
      <c r="F87" s="224">
        <v>0</v>
      </c>
      <c r="G87" s="224">
        <v>0</v>
      </c>
      <c r="H87" s="224">
        <v>0</v>
      </c>
      <c r="I87" s="224">
        <v>0</v>
      </c>
      <c r="J87" s="224">
        <v>0</v>
      </c>
      <c r="K87" s="224">
        <v>0</v>
      </c>
      <c r="L87" s="224">
        <v>0</v>
      </c>
      <c r="M87" s="224">
        <v>0</v>
      </c>
      <c r="N87" s="224">
        <v>0</v>
      </c>
      <c r="O87" s="224">
        <v>0</v>
      </c>
      <c r="P87" s="224">
        <v>0</v>
      </c>
      <c r="Q87" s="224">
        <v>0</v>
      </c>
      <c r="R87" s="224">
        <v>0</v>
      </c>
      <c r="S87" s="224">
        <v>0</v>
      </c>
      <c r="T87" s="224">
        <v>0</v>
      </c>
      <c r="U87" s="224">
        <v>0</v>
      </c>
      <c r="V87" s="224">
        <v>0</v>
      </c>
      <c r="W87" s="224">
        <v>0</v>
      </c>
      <c r="X87" s="224">
        <v>0</v>
      </c>
      <c r="Y87" s="224">
        <v>0</v>
      </c>
      <c r="Z87" s="224">
        <v>0</v>
      </c>
      <c r="AA87" s="224">
        <v>0</v>
      </c>
      <c r="AB87" s="224">
        <v>0</v>
      </c>
      <c r="AC87" s="224">
        <v>0</v>
      </c>
      <c r="AD87" s="224">
        <v>0</v>
      </c>
      <c r="AE87" s="224">
        <v>0</v>
      </c>
      <c r="AF87" s="224">
        <v>0</v>
      </c>
      <c r="AG87" s="224">
        <v>8.3299999237060547</v>
      </c>
      <c r="AH87" s="224">
        <v>8.3299999237060547</v>
      </c>
      <c r="AI87" s="224">
        <v>8.3299999237060547</v>
      </c>
      <c r="AJ87" s="224">
        <v>8.3299999237060547</v>
      </c>
      <c r="AK87" s="224">
        <v>8.3299999237060547</v>
      </c>
      <c r="AL87" s="224">
        <v>19.440000534057617</v>
      </c>
      <c r="AM87" s="224">
        <v>19.440000534057617</v>
      </c>
      <c r="AN87" s="224">
        <v>19.440000534057617</v>
      </c>
      <c r="AO87" s="224">
        <v>19.440000534057617</v>
      </c>
      <c r="AP87" s="224">
        <v>19.440000534057617</v>
      </c>
      <c r="AQ87" s="224">
        <v>19.440000534057617</v>
      </c>
      <c r="AR87" s="224">
        <v>19.440000534057617</v>
      </c>
      <c r="AS87" s="224">
        <v>19.440000534057617</v>
      </c>
      <c r="AT87" s="224">
        <v>19.440000534057617</v>
      </c>
      <c r="AU87" s="224">
        <v>19.440000534057617</v>
      </c>
      <c r="AV87" s="224">
        <v>19.440000534057617</v>
      </c>
      <c r="AW87" s="224">
        <v>19.440000534057617</v>
      </c>
      <c r="AX87" s="224">
        <v>19.440000534057617</v>
      </c>
      <c r="AY87" s="224">
        <v>19.440000534057617</v>
      </c>
      <c r="AZ87" s="224">
        <v>19.440000534057617</v>
      </c>
      <c r="BA87" s="224">
        <v>19.440000534057617</v>
      </c>
      <c r="BB87" s="224">
        <v>19.440000534057617</v>
      </c>
      <c r="BC87" s="224">
        <v>19.440000534057617</v>
      </c>
      <c r="BD87" s="224">
        <v>19.440000534057617</v>
      </c>
      <c r="BE87" s="224">
        <v>19.440000534057617</v>
      </c>
      <c r="BF87" s="224">
        <v>19.440000534057617</v>
      </c>
      <c r="BG87" s="224">
        <v>19.440000534057617</v>
      </c>
      <c r="BH87" s="224">
        <v>19.440000534057617</v>
      </c>
      <c r="BI87" s="224">
        <v>19.440000534057617</v>
      </c>
      <c r="BJ87" s="224">
        <v>19.440000534057617</v>
      </c>
      <c r="BK87" s="224">
        <v>19.440000534057617</v>
      </c>
      <c r="BL87" s="224">
        <v>19.440000534057617</v>
      </c>
      <c r="BM87" s="224">
        <v>19.440000534057617</v>
      </c>
      <c r="BN87" s="224">
        <v>19.440000534057617</v>
      </c>
      <c r="BO87" s="224">
        <v>19.440000534057617</v>
      </c>
      <c r="BP87" s="224">
        <v>19.440000534057617</v>
      </c>
      <c r="BQ87" s="224">
        <v>19.440000534057617</v>
      </c>
      <c r="BR87" s="224">
        <v>19.440000534057617</v>
      </c>
      <c r="BS87" s="224">
        <v>19.440000534057617</v>
      </c>
      <c r="BT87" s="224">
        <v>25</v>
      </c>
      <c r="BU87" s="224">
        <v>30.559999465942383</v>
      </c>
      <c r="BV87" s="224">
        <v>30.559999465942383</v>
      </c>
      <c r="BW87" s="224">
        <v>59.259998321533203</v>
      </c>
      <c r="BX87" s="224">
        <v>59.259998321533203</v>
      </c>
      <c r="BY87" s="224">
        <v>59.259998321533203</v>
      </c>
      <c r="BZ87" s="224">
        <v>59.259998321533203</v>
      </c>
      <c r="CA87" s="224">
        <v>59.259998321533203</v>
      </c>
      <c r="CB87" s="224">
        <v>71.300003051757813</v>
      </c>
      <c r="CC87" s="224">
        <v>71.300003051757813</v>
      </c>
      <c r="CD87" s="224">
        <v>71.300003051757813</v>
      </c>
      <c r="CE87" s="224">
        <v>74.069999694824219</v>
      </c>
      <c r="CF87" s="224">
        <v>74.069999694824219</v>
      </c>
      <c r="CG87" s="224">
        <v>74.069999694824219</v>
      </c>
      <c r="CH87" s="224">
        <v>74.069999694824219</v>
      </c>
      <c r="CI87" s="224">
        <v>75</v>
      </c>
      <c r="CJ87" s="224">
        <v>75</v>
      </c>
      <c r="CK87" s="224">
        <v>75</v>
      </c>
      <c r="CL87" s="224">
        <v>75</v>
      </c>
      <c r="CM87" s="224">
        <v>75</v>
      </c>
      <c r="CN87" s="224">
        <v>75</v>
      </c>
      <c r="CO87" s="224">
        <v>75</v>
      </c>
      <c r="CP87" s="224">
        <v>78.699996948242188</v>
      </c>
      <c r="CQ87" s="224">
        <v>78.699996948242188</v>
      </c>
      <c r="CR87" s="224">
        <v>78.699996948242188</v>
      </c>
      <c r="CS87" s="224">
        <v>78.699996948242188</v>
      </c>
      <c r="CT87" s="224">
        <v>78.699996948242188</v>
      </c>
      <c r="CU87" s="224">
        <v>78.699996948242188</v>
      </c>
      <c r="CV87" s="224">
        <v>78.699996948242188</v>
      </c>
      <c r="CW87" s="224">
        <v>78.699996948242188</v>
      </c>
      <c r="CX87" s="224">
        <v>78.699996948242188</v>
      </c>
      <c r="CY87" s="224">
        <v>78.699996948242188</v>
      </c>
      <c r="CZ87" s="224">
        <v>78.699996948242188</v>
      </c>
      <c r="DA87" s="224">
        <v>78.699996948242188</v>
      </c>
      <c r="DB87" s="224">
        <v>78.699996948242188</v>
      </c>
      <c r="DC87" s="224">
        <v>78.699996948242188</v>
      </c>
      <c r="DD87" s="224">
        <v>80.55999755859375</v>
      </c>
      <c r="DE87" s="224">
        <v>80.55999755859375</v>
      </c>
      <c r="DF87" s="224">
        <v>80.55999755859375</v>
      </c>
      <c r="DG87" s="224">
        <v>80.55999755859375</v>
      </c>
      <c r="DH87" s="224">
        <v>80.55999755859375</v>
      </c>
      <c r="DI87" s="224">
        <v>80.55999755859375</v>
      </c>
      <c r="DJ87" s="224">
        <v>80.55999755859375</v>
      </c>
      <c r="DK87" s="224">
        <v>87.040000915527344</v>
      </c>
      <c r="DL87" s="224">
        <v>87.040000915527344</v>
      </c>
      <c r="DM87" s="224">
        <v>87.040000915527344</v>
      </c>
      <c r="DN87" s="224">
        <v>87.040000915527344</v>
      </c>
      <c r="DO87" s="224">
        <v>87.040000915527344</v>
      </c>
      <c r="DP87" s="224">
        <v>87.040000915527344</v>
      </c>
      <c r="DQ87" s="224">
        <v>87.040000915527344</v>
      </c>
      <c r="DR87" s="224">
        <v>87.040000915527344</v>
      </c>
      <c r="DS87" s="224">
        <v>87.040000915527344</v>
      </c>
      <c r="DT87" s="224">
        <v>87.040000915527344</v>
      </c>
      <c r="DU87" s="224">
        <v>87.040000915527344</v>
      </c>
      <c r="DV87" s="224">
        <v>87.040000915527344</v>
      </c>
      <c r="DW87" s="224">
        <v>87.040000915527344</v>
      </c>
      <c r="DX87" s="224">
        <v>87.040000915527344</v>
      </c>
      <c r="DY87" s="224">
        <v>87.040000915527344</v>
      </c>
      <c r="DZ87" s="224">
        <v>87.040000915527344</v>
      </c>
      <c r="EA87" s="224">
        <v>87.040000915527344</v>
      </c>
      <c r="EB87" s="224">
        <v>87.040000915527344</v>
      </c>
      <c r="EC87" s="224">
        <v>87.040000915527344</v>
      </c>
      <c r="ED87" s="224">
        <v>87.040000915527344</v>
      </c>
      <c r="EE87" s="224">
        <v>87.040000915527344</v>
      </c>
      <c r="EF87" s="224">
        <v>87.040000915527344</v>
      </c>
      <c r="EG87" s="224">
        <v>87.040000915527344</v>
      </c>
      <c r="EH87" s="224">
        <v>87.040000915527344</v>
      </c>
      <c r="EI87" s="224">
        <v>87.040000915527344</v>
      </c>
      <c r="EJ87" s="224">
        <v>87.040000915527344</v>
      </c>
      <c r="EK87" s="224">
        <v>87.040000915527344</v>
      </c>
      <c r="EL87" s="224">
        <v>87.040000915527344</v>
      </c>
      <c r="EM87" s="224">
        <v>87.040000915527344</v>
      </c>
      <c r="EN87" s="224">
        <v>87.040000915527344</v>
      </c>
      <c r="EO87" s="224">
        <v>87.040000915527344</v>
      </c>
      <c r="EP87" s="224">
        <v>87.040000915527344</v>
      </c>
      <c r="EQ87" s="224">
        <v>87.040000915527344</v>
      </c>
      <c r="ER87" s="224">
        <v>87.040000915527344</v>
      </c>
      <c r="ES87" s="224">
        <v>87.040000915527344</v>
      </c>
      <c r="ET87" s="224">
        <v>87.040000915527344</v>
      </c>
      <c r="EU87" s="224">
        <v>87.040000915527344</v>
      </c>
      <c r="EV87" s="224">
        <v>87.040000915527344</v>
      </c>
      <c r="EW87" s="224">
        <v>87.040000915527344</v>
      </c>
      <c r="EX87" s="224">
        <v>84.260002136230469</v>
      </c>
      <c r="EY87" s="224">
        <v>80.55999755859375</v>
      </c>
      <c r="EZ87" s="224">
        <v>76.849998474121094</v>
      </c>
      <c r="FA87" s="224">
        <v>76.849998474121094</v>
      </c>
      <c r="FB87" s="224">
        <v>76.849998474121094</v>
      </c>
      <c r="FC87" s="224">
        <v>76.849998474121094</v>
      </c>
      <c r="FD87" s="224">
        <v>76.849998474121094</v>
      </c>
      <c r="FE87" s="224">
        <v>76.849998474121094</v>
      </c>
      <c r="FF87" s="224">
        <v>73.150001525878906</v>
      </c>
      <c r="FG87" s="224">
        <v>73.150001525878906</v>
      </c>
      <c r="FH87" s="224">
        <v>73.150001525878906</v>
      </c>
      <c r="FI87" s="224">
        <v>73.150001525878906</v>
      </c>
      <c r="FJ87" s="224">
        <v>73.150001525878906</v>
      </c>
      <c r="FK87" s="224">
        <v>73.150001525878906</v>
      </c>
      <c r="FL87" s="224">
        <v>73.150001525878906</v>
      </c>
      <c r="FM87" s="224">
        <v>64.80999755859375</v>
      </c>
      <c r="FN87" s="224">
        <v>64.80999755859375</v>
      </c>
      <c r="FO87" s="224">
        <v>64.80999755859375</v>
      </c>
      <c r="FP87" s="224">
        <v>64.80999755859375</v>
      </c>
      <c r="FQ87" s="224">
        <v>64.80999755859375</v>
      </c>
      <c r="FR87" s="224">
        <v>64.80999755859375</v>
      </c>
      <c r="FS87" s="224">
        <v>64.80999755859375</v>
      </c>
      <c r="FT87" s="224">
        <v>64.80999755859375</v>
      </c>
      <c r="FU87" s="224">
        <v>64.80999755859375</v>
      </c>
      <c r="FV87" s="224">
        <v>64.80999755859375</v>
      </c>
      <c r="FW87" s="224">
        <v>64.80999755859375</v>
      </c>
      <c r="FX87" s="224">
        <v>64.80999755859375</v>
      </c>
      <c r="FY87" s="224">
        <v>64.80999755859375</v>
      </c>
      <c r="FZ87" s="224">
        <v>64.80999755859375</v>
      </c>
      <c r="GA87" s="224">
        <v>64.80999755859375</v>
      </c>
      <c r="GB87" s="224">
        <v>64.80999755859375</v>
      </c>
      <c r="GC87" s="224">
        <v>64.80999755859375</v>
      </c>
      <c r="GD87" s="224">
        <v>64.80999755859375</v>
      </c>
      <c r="GE87" s="224">
        <v>64.80999755859375</v>
      </c>
      <c r="GF87" s="224">
        <v>64.80999755859375</v>
      </c>
      <c r="GG87" s="224">
        <v>64.80999755859375</v>
      </c>
      <c r="GH87" s="224">
        <v>64.80999755859375</v>
      </c>
      <c r="GI87" s="224">
        <v>64.80999755859375</v>
      </c>
      <c r="GJ87" s="224">
        <v>64.80999755859375</v>
      </c>
      <c r="GK87" s="224">
        <v>64.80999755859375</v>
      </c>
      <c r="GL87" s="224">
        <v>64.80999755859375</v>
      </c>
      <c r="GM87" s="224">
        <v>64.80999755859375</v>
      </c>
      <c r="GN87" s="224">
        <v>64.80999755859375</v>
      </c>
      <c r="GO87" s="224">
        <v>64.80999755859375</v>
      </c>
      <c r="GP87" s="224">
        <v>64.80999755859375</v>
      </c>
      <c r="GQ87" s="224">
        <v>64.80999755859375</v>
      </c>
      <c r="GR87" s="224">
        <v>64.80999755859375</v>
      </c>
      <c r="GS87" s="224">
        <v>64.80999755859375</v>
      </c>
      <c r="GT87" s="224">
        <v>64.80999755859375</v>
      </c>
      <c r="GU87" s="224">
        <v>64.80999755859375</v>
      </c>
      <c r="GV87" s="224">
        <v>64.80999755859375</v>
      </c>
      <c r="GW87" s="224">
        <v>64.80999755859375</v>
      </c>
      <c r="GX87" s="224">
        <v>64.80999755859375</v>
      </c>
      <c r="GY87" s="224">
        <v>64.80999755859375</v>
      </c>
      <c r="GZ87" s="224">
        <v>64.80999755859375</v>
      </c>
      <c r="HA87" s="224">
        <v>64.80999755859375</v>
      </c>
      <c r="HB87" s="224">
        <v>64.80999755859375</v>
      </c>
      <c r="HC87" s="224">
        <v>64.80999755859375</v>
      </c>
      <c r="HD87" s="224">
        <v>64.80999755859375</v>
      </c>
      <c r="HE87" s="224">
        <v>64.80999755859375</v>
      </c>
      <c r="HF87" s="9">
        <f t="shared" si="79"/>
        <v>64.80999755859375</v>
      </c>
      <c r="HG87" s="9">
        <f t="shared" si="80"/>
        <v>64.80999755859375</v>
      </c>
      <c r="HH87" s="9">
        <f t="shared" si="81"/>
        <v>68.519996643066406</v>
      </c>
      <c r="HI87" s="9">
        <f t="shared" si="82"/>
        <v>68.519996643066406</v>
      </c>
      <c r="HJ87" s="9">
        <f t="shared" si="83"/>
        <v>68.519996643066406</v>
      </c>
      <c r="HK87" s="9">
        <f t="shared" si="84"/>
        <v>68.519996643066406</v>
      </c>
      <c r="HL87" s="9">
        <f t="shared" si="85"/>
        <v>68.519996643066406</v>
      </c>
      <c r="HM87" s="9">
        <f t="shared" si="86"/>
        <v>68.519996643066406</v>
      </c>
      <c r="HN87" s="9">
        <f t="shared" si="87"/>
        <v>68.519996643066406</v>
      </c>
      <c r="HO87" s="9">
        <f t="shared" si="88"/>
        <v>68.519996643066406</v>
      </c>
      <c r="HP87" s="9">
        <f t="shared" si="89"/>
        <v>68.519996643066406</v>
      </c>
      <c r="HQ87" s="180"/>
      <c r="HR87" s="226">
        <v>64.80999755859375</v>
      </c>
      <c r="HS87" s="226">
        <v>64.80999755859375</v>
      </c>
      <c r="HT87" s="226">
        <v>64.80999755859375</v>
      </c>
      <c r="HU87" s="226">
        <v>68.519996643066406</v>
      </c>
      <c r="HV87" s="226">
        <v>68.519996643066406</v>
      </c>
      <c r="HW87" s="226">
        <v>68.519996643066406</v>
      </c>
      <c r="HX87" s="226"/>
      <c r="HY87" s="226"/>
      <c r="HZ87" s="226"/>
      <c r="IA87" s="226"/>
      <c r="IB87" s="226"/>
      <c r="IC87" s="226"/>
      <c r="ID87" s="9"/>
      <c r="IE87" s="9"/>
      <c r="IF87" s="9"/>
      <c r="IG87" s="9"/>
      <c r="IH87" s="9"/>
      <c r="II87" s="9">
        <f t="shared" si="64"/>
        <v>47.794407857091805</v>
      </c>
      <c r="IJ87" s="9">
        <f t="shared" si="65"/>
        <v>69.68899866739909</v>
      </c>
      <c r="IK87" s="9">
        <f t="shared" si="66"/>
        <v>64.80999755859375</v>
      </c>
      <c r="IL87" s="9">
        <f t="shared" si="67"/>
        <v>68.519996643066406</v>
      </c>
      <c r="IM87" s="9">
        <f t="shared" si="68"/>
        <v>54.815997314453128</v>
      </c>
      <c r="IN87" s="9">
        <f t="shared" si="69"/>
        <v>38.371198120117185</v>
      </c>
      <c r="IO87" s="9">
        <f t="shared" si="70"/>
        <v>26.859838684082028</v>
      </c>
      <c r="IP87" s="9">
        <f t="shared" si="71"/>
        <v>18.801887078857419</v>
      </c>
      <c r="IQ87" s="9"/>
      <c r="IR87" s="9">
        <f t="shared" si="78"/>
        <v>48.403329446002346</v>
      </c>
      <c r="IS87" s="9">
        <f t="shared" si="72"/>
        <v>-39.002385906573636</v>
      </c>
      <c r="IT87" s="9"/>
      <c r="IU87" s="9"/>
      <c r="IV87" s="9"/>
      <c r="IW87" s="9"/>
      <c r="IX87" s="9"/>
      <c r="IY87" s="9"/>
      <c r="IZ87" s="9"/>
      <c r="JA87" s="9"/>
      <c r="JB87" s="9"/>
      <c r="JC87" s="9"/>
      <c r="JD87" s="9"/>
      <c r="JE87" s="9"/>
      <c r="JF87" s="9"/>
      <c r="JG87" s="9"/>
      <c r="JH87" s="9"/>
      <c r="JI87" s="9"/>
      <c r="JJ87" s="9"/>
      <c r="JK87" s="9"/>
      <c r="JL87" s="9"/>
      <c r="JM87" s="9"/>
      <c r="JN87" s="9"/>
      <c r="JO87" s="9"/>
      <c r="JP87" s="9"/>
      <c r="JQ87" s="9"/>
      <c r="JR87" s="9"/>
      <c r="JS87" s="9"/>
      <c r="JT87" s="9"/>
      <c r="JU87" s="9"/>
      <c r="JV87" s="9"/>
      <c r="JW87" s="9">
        <f t="shared" si="58"/>
        <v>65.737497329711914</v>
      </c>
      <c r="JX87" s="9">
        <f t="shared" si="59"/>
        <v>82.040000915527344</v>
      </c>
      <c r="JY87" s="19">
        <f t="shared" si="60"/>
        <v>196</v>
      </c>
      <c r="JZ87" s="19">
        <f t="shared" si="61"/>
        <v>40</v>
      </c>
      <c r="KA87" s="19">
        <f t="shared" si="73"/>
        <v>1</v>
      </c>
      <c r="KB87" s="19">
        <f t="shared" si="77"/>
        <v>40</v>
      </c>
      <c r="KD87" s="9">
        <f t="shared" si="62"/>
        <v>81.635998280843097</v>
      </c>
      <c r="KE87" s="9">
        <f t="shared" si="63"/>
        <v>73.385345383445809</v>
      </c>
      <c r="KG87" s="9">
        <f t="shared" si="74"/>
        <v>-8.2506528973972877</v>
      </c>
      <c r="KH87" s="19">
        <f t="shared" si="75"/>
        <v>0.89893364359907135</v>
      </c>
      <c r="KI87" s="19">
        <f t="shared" si="76"/>
        <v>0.89893364359907135</v>
      </c>
    </row>
    <row r="88" spans="1:295">
      <c r="A88" s="222" t="s">
        <v>277</v>
      </c>
      <c r="B88" s="222" t="s">
        <v>278</v>
      </c>
      <c r="C88" s="224">
        <v>0</v>
      </c>
      <c r="D88" s="224">
        <v>0</v>
      </c>
      <c r="E88" s="224">
        <v>0</v>
      </c>
      <c r="F88" s="224">
        <v>0</v>
      </c>
      <c r="G88" s="224">
        <v>0</v>
      </c>
      <c r="H88" s="224">
        <v>0</v>
      </c>
      <c r="I88" s="224">
        <v>0</v>
      </c>
      <c r="J88" s="224">
        <v>0</v>
      </c>
      <c r="K88" s="224">
        <v>0</v>
      </c>
      <c r="L88" s="224">
        <v>0</v>
      </c>
      <c r="M88" s="224">
        <v>0</v>
      </c>
      <c r="N88" s="224">
        <v>0</v>
      </c>
      <c r="O88" s="224">
        <v>0</v>
      </c>
      <c r="P88" s="224">
        <v>0</v>
      </c>
      <c r="Q88" s="224">
        <v>0</v>
      </c>
      <c r="R88" s="224">
        <v>0</v>
      </c>
      <c r="S88" s="224">
        <v>0</v>
      </c>
      <c r="T88" s="224">
        <v>0</v>
      </c>
      <c r="U88" s="224">
        <v>0</v>
      </c>
      <c r="V88" s="224">
        <v>0</v>
      </c>
      <c r="W88" s="224">
        <v>0</v>
      </c>
      <c r="X88" s="224">
        <v>0</v>
      </c>
      <c r="Y88" s="224">
        <v>0</v>
      </c>
      <c r="Z88" s="224">
        <v>0</v>
      </c>
      <c r="AA88" s="224">
        <v>0</v>
      </c>
      <c r="AB88" s="224">
        <v>0</v>
      </c>
      <c r="AC88" s="224">
        <v>0</v>
      </c>
      <c r="AD88" s="224">
        <v>0</v>
      </c>
      <c r="AE88" s="224">
        <v>0</v>
      </c>
      <c r="AF88" s="224">
        <v>0</v>
      </c>
      <c r="AG88" s="224">
        <v>0</v>
      </c>
      <c r="AH88" s="224">
        <v>0</v>
      </c>
      <c r="AI88" s="224">
        <v>0</v>
      </c>
      <c r="AJ88" s="224">
        <v>0</v>
      </c>
      <c r="AK88" s="224">
        <v>0</v>
      </c>
      <c r="AL88" s="224">
        <v>0</v>
      </c>
      <c r="AM88" s="224">
        <v>0</v>
      </c>
      <c r="AN88" s="224">
        <v>0</v>
      </c>
      <c r="AO88" s="224">
        <v>0</v>
      </c>
      <c r="AP88" s="224">
        <v>0</v>
      </c>
      <c r="AQ88" s="224">
        <v>0</v>
      </c>
      <c r="AR88" s="224">
        <v>0</v>
      </c>
      <c r="AS88" s="224">
        <v>0</v>
      </c>
      <c r="AT88" s="224">
        <v>0</v>
      </c>
      <c r="AU88" s="224">
        <v>0</v>
      </c>
      <c r="AV88" s="224">
        <v>0</v>
      </c>
      <c r="AW88" s="224">
        <v>0</v>
      </c>
      <c r="AX88" s="224">
        <v>0</v>
      </c>
      <c r="AY88" s="224">
        <v>0</v>
      </c>
      <c r="AZ88" s="224">
        <v>0</v>
      </c>
      <c r="BA88" s="224">
        <v>0</v>
      </c>
      <c r="BB88" s="224">
        <v>0</v>
      </c>
      <c r="BC88" s="224">
        <v>0</v>
      </c>
      <c r="BD88" s="224">
        <v>0</v>
      </c>
      <c r="BE88" s="224">
        <v>0</v>
      </c>
      <c r="BF88" s="224">
        <v>0</v>
      </c>
      <c r="BG88" s="224">
        <v>0</v>
      </c>
      <c r="BH88" s="224">
        <v>0</v>
      </c>
      <c r="BI88" s="224">
        <v>0</v>
      </c>
      <c r="BJ88" s="224">
        <v>0</v>
      </c>
      <c r="BK88" s="224">
        <v>0</v>
      </c>
      <c r="BL88" s="224">
        <v>0</v>
      </c>
      <c r="BM88" s="224">
        <v>0</v>
      </c>
      <c r="BN88" s="224">
        <v>0</v>
      </c>
      <c r="BO88" s="224">
        <v>11.109999656677246</v>
      </c>
      <c r="BP88" s="224">
        <v>11.109999656677246</v>
      </c>
      <c r="BQ88" s="224">
        <v>11.109999656677246</v>
      </c>
      <c r="BR88" s="224">
        <v>11.109999656677246</v>
      </c>
      <c r="BS88" s="224">
        <v>11.109999656677246</v>
      </c>
      <c r="BT88" s="224">
        <v>11.109999656677246</v>
      </c>
      <c r="BU88" s="224">
        <v>11.109999656677246</v>
      </c>
      <c r="BV88" s="224">
        <v>11.109999656677246</v>
      </c>
      <c r="BW88" s="224">
        <v>11.109999656677246</v>
      </c>
      <c r="BX88" s="224">
        <v>11.109999656677246</v>
      </c>
      <c r="BY88" s="224">
        <v>33.330001831054688</v>
      </c>
      <c r="BZ88" s="224">
        <v>33.330001831054688</v>
      </c>
      <c r="CA88" s="224">
        <v>33.330001831054688</v>
      </c>
      <c r="CB88" s="224">
        <v>100</v>
      </c>
      <c r="CC88" s="224">
        <v>100</v>
      </c>
      <c r="CD88" s="224">
        <v>100</v>
      </c>
      <c r="CE88" s="224">
        <v>100</v>
      </c>
      <c r="CF88" s="224">
        <v>100</v>
      </c>
      <c r="CG88" s="224">
        <v>100</v>
      </c>
      <c r="CH88" s="224">
        <v>100</v>
      </c>
      <c r="CI88" s="224">
        <v>100</v>
      </c>
      <c r="CJ88" s="224">
        <v>100</v>
      </c>
      <c r="CK88" s="224">
        <v>100</v>
      </c>
      <c r="CL88" s="224">
        <v>100</v>
      </c>
      <c r="CM88" s="224">
        <v>100</v>
      </c>
      <c r="CN88" s="224">
        <v>100</v>
      </c>
      <c r="CO88" s="224">
        <v>100</v>
      </c>
      <c r="CP88" s="224">
        <v>100</v>
      </c>
      <c r="CQ88" s="224">
        <v>100</v>
      </c>
      <c r="CR88" s="224">
        <v>100</v>
      </c>
      <c r="CS88" s="224">
        <v>100</v>
      </c>
      <c r="CT88" s="224">
        <v>100</v>
      </c>
      <c r="CU88" s="224">
        <v>100</v>
      </c>
      <c r="CV88" s="224">
        <v>100</v>
      </c>
      <c r="CW88" s="224">
        <v>100</v>
      </c>
      <c r="CX88" s="224">
        <v>100</v>
      </c>
      <c r="CY88" s="224">
        <v>100</v>
      </c>
      <c r="CZ88" s="224">
        <v>100</v>
      </c>
      <c r="DA88" s="224">
        <v>100</v>
      </c>
      <c r="DB88" s="224">
        <v>100</v>
      </c>
      <c r="DC88" s="224">
        <v>100</v>
      </c>
      <c r="DD88" s="224">
        <v>100</v>
      </c>
      <c r="DE88" s="224">
        <v>100</v>
      </c>
      <c r="DF88" s="224">
        <v>100</v>
      </c>
      <c r="DG88" s="224">
        <v>100</v>
      </c>
      <c r="DH88" s="224">
        <v>100</v>
      </c>
      <c r="DI88" s="224">
        <v>100</v>
      </c>
      <c r="DJ88" s="224">
        <v>96.300003051757813</v>
      </c>
      <c r="DK88" s="224">
        <v>96.300003051757813</v>
      </c>
      <c r="DL88" s="224">
        <v>96.300003051757813</v>
      </c>
      <c r="DM88" s="224">
        <v>96.300003051757813</v>
      </c>
      <c r="DN88" s="224">
        <v>96.300003051757813</v>
      </c>
      <c r="DO88" s="224">
        <v>96.300003051757813</v>
      </c>
      <c r="DP88" s="224">
        <v>89.80999755859375</v>
      </c>
      <c r="DQ88" s="224">
        <v>89.80999755859375</v>
      </c>
      <c r="DR88" s="224">
        <v>89.80999755859375</v>
      </c>
      <c r="DS88" s="224">
        <v>89.80999755859375</v>
      </c>
      <c r="DT88" s="224">
        <v>89.80999755859375</v>
      </c>
      <c r="DU88" s="224">
        <v>89.80999755859375</v>
      </c>
      <c r="DV88" s="224">
        <v>89.80999755859375</v>
      </c>
      <c r="DW88" s="224">
        <v>87.040000915527344</v>
      </c>
      <c r="DX88" s="224">
        <v>87.040000915527344</v>
      </c>
      <c r="DY88" s="224">
        <v>87.040000915527344</v>
      </c>
      <c r="DZ88" s="224">
        <v>87.040000915527344</v>
      </c>
      <c r="EA88" s="224">
        <v>87.040000915527344</v>
      </c>
      <c r="EB88" s="224">
        <v>87.040000915527344</v>
      </c>
      <c r="EC88" s="224">
        <v>87.040000915527344</v>
      </c>
      <c r="ED88" s="224">
        <v>87.040000915527344</v>
      </c>
      <c r="EE88" s="224">
        <v>77.779998779296875</v>
      </c>
      <c r="EF88" s="224">
        <v>77.779998779296875</v>
      </c>
      <c r="EG88" s="224">
        <v>77.779998779296875</v>
      </c>
      <c r="EH88" s="224">
        <v>77.779998779296875</v>
      </c>
      <c r="EI88" s="224">
        <v>77.779998779296875</v>
      </c>
      <c r="EJ88" s="224">
        <v>77.779998779296875</v>
      </c>
      <c r="EK88" s="224">
        <v>77.779998779296875</v>
      </c>
      <c r="EL88" s="224">
        <v>77.779998779296875</v>
      </c>
      <c r="EM88" s="224">
        <v>77.779998779296875</v>
      </c>
      <c r="EN88" s="224">
        <v>77.779998779296875</v>
      </c>
      <c r="EO88" s="224">
        <v>77.779998779296875</v>
      </c>
      <c r="EP88" s="224">
        <v>77.779998779296875</v>
      </c>
      <c r="EQ88" s="224">
        <v>77.779998779296875</v>
      </c>
      <c r="ER88" s="224">
        <v>77.779998779296875</v>
      </c>
      <c r="ES88" s="224">
        <v>77.779998779296875</v>
      </c>
      <c r="ET88" s="224">
        <v>77.779998779296875</v>
      </c>
      <c r="EU88" s="224">
        <v>77.779998779296875</v>
      </c>
      <c r="EV88" s="224">
        <v>77.779998779296875</v>
      </c>
      <c r="EW88" s="224">
        <v>77.779998779296875</v>
      </c>
      <c r="EX88" s="224">
        <v>77.779998779296875</v>
      </c>
      <c r="EY88" s="224">
        <v>77.779998779296875</v>
      </c>
      <c r="EZ88" s="224">
        <v>77.779998779296875</v>
      </c>
      <c r="FA88" s="224">
        <v>77.779998779296875</v>
      </c>
      <c r="FB88" s="224">
        <v>77.779998779296875</v>
      </c>
      <c r="FC88" s="224">
        <v>77.779998779296875</v>
      </c>
      <c r="FD88" s="224">
        <v>55.560001373291016</v>
      </c>
      <c r="FE88" s="224">
        <v>55.560001373291016</v>
      </c>
      <c r="FF88" s="224">
        <v>48.150001525878906</v>
      </c>
      <c r="FG88" s="224">
        <v>48.150001525878906</v>
      </c>
      <c r="FH88" s="224">
        <v>48.150001525878906</v>
      </c>
      <c r="FI88" s="224">
        <v>48.150001525878906</v>
      </c>
      <c r="FJ88" s="224">
        <v>48.150001525878906</v>
      </c>
      <c r="FK88" s="224">
        <v>48.150001525878906</v>
      </c>
      <c r="FL88" s="224">
        <v>48.150001525878906</v>
      </c>
      <c r="FM88" s="224">
        <v>48.150001525878906</v>
      </c>
      <c r="FN88" s="224">
        <v>48.150001525878906</v>
      </c>
      <c r="FO88" s="224">
        <v>48.150001525878906</v>
      </c>
      <c r="FP88" s="224">
        <v>48.150001525878906</v>
      </c>
      <c r="FQ88" s="224">
        <v>48.150001525878906</v>
      </c>
      <c r="FR88" s="224">
        <v>48.150001525878906</v>
      </c>
      <c r="FS88" s="224">
        <v>48.150001525878906</v>
      </c>
      <c r="FT88" s="224">
        <v>48.150001525878906</v>
      </c>
      <c r="FU88" s="224">
        <v>48.150001525878906</v>
      </c>
      <c r="FV88" s="224">
        <v>48.150001525878906</v>
      </c>
      <c r="FW88" s="224">
        <v>48.150001525878906</v>
      </c>
      <c r="FX88" s="224">
        <v>48.150001525878906</v>
      </c>
      <c r="FY88" s="224">
        <v>48.150001525878906</v>
      </c>
      <c r="FZ88" s="224">
        <v>48.150001525878906</v>
      </c>
      <c r="GA88" s="224">
        <v>48.150001525878906</v>
      </c>
      <c r="GB88" s="224">
        <v>48.150001525878906</v>
      </c>
      <c r="GC88" s="224">
        <v>48.150001525878906</v>
      </c>
      <c r="GD88" s="224">
        <v>48.150001525878906</v>
      </c>
      <c r="GE88" s="224">
        <v>48.150001525878906</v>
      </c>
      <c r="GF88" s="224">
        <v>48.150001525878906</v>
      </c>
      <c r="GG88" s="224">
        <v>48.150001525878906</v>
      </c>
      <c r="GH88" s="224">
        <v>48.150001525878906</v>
      </c>
      <c r="GI88" s="224">
        <v>48.150001525878906</v>
      </c>
      <c r="GJ88" s="224">
        <v>48.150001525878906</v>
      </c>
      <c r="GK88" s="224">
        <v>48.150001525878906</v>
      </c>
      <c r="GL88" s="224">
        <v>48.150001525878906</v>
      </c>
      <c r="GM88" s="224">
        <v>48.150001525878906</v>
      </c>
      <c r="GN88" s="224">
        <v>48.150001525878906</v>
      </c>
      <c r="GO88" s="224">
        <v>48.150001525878906</v>
      </c>
      <c r="GP88" s="224">
        <v>48.150001525878906</v>
      </c>
      <c r="GQ88" s="224">
        <v>48.150001525878906</v>
      </c>
      <c r="GR88" s="224">
        <v>48.150001525878906</v>
      </c>
      <c r="GS88" s="224">
        <v>48.150001525878906</v>
      </c>
      <c r="GT88" s="224">
        <v>48.150001525878906</v>
      </c>
      <c r="GU88" s="224">
        <v>48.150001525878906</v>
      </c>
      <c r="GV88" s="224">
        <v>48.150001525878906</v>
      </c>
      <c r="GW88" s="224">
        <v>48.150001525878906</v>
      </c>
      <c r="GX88" s="224">
        <v>48.150001525878906</v>
      </c>
      <c r="GY88" s="224">
        <v>48.150001525878906</v>
      </c>
      <c r="GZ88" s="224">
        <v>48.150001525878906</v>
      </c>
      <c r="HA88" s="224">
        <v>48.150001525878906</v>
      </c>
      <c r="HB88" s="224">
        <v>48.150001525878906</v>
      </c>
      <c r="HC88" s="224">
        <v>48.150001525878906</v>
      </c>
      <c r="HD88" s="224">
        <v>48.150001525878906</v>
      </c>
      <c r="HE88" s="224">
        <v>48.150001525878906</v>
      </c>
      <c r="HF88" s="9">
        <f t="shared" si="79"/>
        <v>48.150001525878906</v>
      </c>
      <c r="HG88" s="9">
        <f t="shared" si="80"/>
        <v>48.150001525878906</v>
      </c>
      <c r="HH88" s="9">
        <f t="shared" si="81"/>
        <v>48.150001525878906</v>
      </c>
      <c r="HI88" s="9">
        <f t="shared" si="82"/>
        <v>48.150001525878906</v>
      </c>
      <c r="HJ88" s="9">
        <f t="shared" si="83"/>
        <v>48.150001525878906</v>
      </c>
      <c r="HK88" s="9">
        <f t="shared" si="84"/>
        <v>48.150001525878906</v>
      </c>
      <c r="HL88" s="9">
        <f t="shared" si="85"/>
        <v>48.150001525878906</v>
      </c>
      <c r="HM88" s="9">
        <f t="shared" si="86"/>
        <v>48.150001525878906</v>
      </c>
      <c r="HN88" s="9">
        <f t="shared" si="87"/>
        <v>48.150001525878906</v>
      </c>
      <c r="HO88" s="9">
        <f t="shared" si="88"/>
        <v>48.150001525878906</v>
      </c>
      <c r="HP88" s="9">
        <f t="shared" si="89"/>
        <v>48.150001525878906</v>
      </c>
      <c r="HQ88" s="180"/>
      <c r="HR88" s="226">
        <v>48.150001525878906</v>
      </c>
      <c r="HS88" s="226">
        <v>48.150001525878906</v>
      </c>
      <c r="HT88" s="226">
        <v>48.150001525878906</v>
      </c>
      <c r="HU88" s="226">
        <v>48.150001525878906</v>
      </c>
      <c r="HV88" s="226">
        <v>48.150001525878906</v>
      </c>
      <c r="HW88" s="226">
        <v>48.150001525878906</v>
      </c>
      <c r="HX88" s="226">
        <v>48.150001525878906</v>
      </c>
      <c r="HY88" s="226">
        <v>48.150001525878906</v>
      </c>
      <c r="HZ88" s="226">
        <v>48.150001525878906</v>
      </c>
      <c r="IA88" s="226"/>
      <c r="IB88" s="226"/>
      <c r="IC88" s="226"/>
      <c r="ID88" s="9"/>
      <c r="IE88" s="9"/>
      <c r="IF88" s="9"/>
      <c r="IG88" s="9"/>
      <c r="IH88" s="9"/>
      <c r="II88" s="9">
        <f t="shared" si="64"/>
        <v>46.50973675125524</v>
      </c>
      <c r="IJ88" s="9">
        <f t="shared" si="65"/>
        <v>53.582334391276042</v>
      </c>
      <c r="IK88" s="9">
        <f t="shared" si="66"/>
        <v>48.150001525878906</v>
      </c>
      <c r="IL88" s="9">
        <f t="shared" si="67"/>
        <v>48.150001525878906</v>
      </c>
      <c r="IM88" s="9">
        <f t="shared" si="68"/>
        <v>38.520001220703129</v>
      </c>
      <c r="IN88" s="9">
        <f t="shared" si="69"/>
        <v>26.964000854492188</v>
      </c>
      <c r="IO88" s="9">
        <f t="shared" si="70"/>
        <v>18.874800598144532</v>
      </c>
      <c r="IP88" s="9">
        <f t="shared" si="71"/>
        <v>13.212360418701172</v>
      </c>
      <c r="IQ88" s="9"/>
      <c r="IR88" s="9">
        <f t="shared" si="78"/>
        <v>40.000182024279255</v>
      </c>
      <c r="IS88" s="9">
        <f t="shared" si="72"/>
        <v>-33.394001814928671</v>
      </c>
      <c r="IT88" s="9"/>
      <c r="IU88" s="9"/>
      <c r="IV88" s="9"/>
      <c r="IW88" s="9"/>
      <c r="IX88" s="9"/>
      <c r="IY88" s="9"/>
      <c r="IZ88" s="9"/>
      <c r="JA88" s="9"/>
      <c r="JB88" s="9"/>
      <c r="JC88" s="9"/>
      <c r="JD88" s="9"/>
      <c r="JE88" s="9"/>
      <c r="JF88" s="9"/>
      <c r="JG88" s="9"/>
      <c r="JH88" s="9"/>
      <c r="JI88" s="9"/>
      <c r="JJ88" s="9"/>
      <c r="JK88" s="9"/>
      <c r="JL88" s="9"/>
      <c r="JM88" s="9"/>
      <c r="JN88" s="9"/>
      <c r="JO88" s="9"/>
      <c r="JP88" s="9"/>
      <c r="JQ88" s="9"/>
      <c r="JR88" s="9"/>
      <c r="JS88" s="9"/>
      <c r="JT88" s="9"/>
      <c r="JU88" s="9"/>
      <c r="JV88" s="9"/>
      <c r="JW88" s="9">
        <f t="shared" si="58"/>
        <v>48.150001525878906</v>
      </c>
      <c r="JX88" s="9">
        <f t="shared" si="59"/>
        <v>95</v>
      </c>
      <c r="JY88" s="19">
        <f t="shared" si="60"/>
        <v>162</v>
      </c>
      <c r="JZ88" s="19">
        <f t="shared" si="61"/>
        <v>40</v>
      </c>
      <c r="KA88" s="19">
        <f t="shared" si="73"/>
        <v>1</v>
      </c>
      <c r="KB88" s="19">
        <f t="shared" si="77"/>
        <v>40</v>
      </c>
      <c r="KD88" s="9">
        <f t="shared" si="62"/>
        <v>97.90133361816406</v>
      </c>
      <c r="KE88" s="9">
        <f t="shared" si="63"/>
        <v>59.948713548112622</v>
      </c>
      <c r="KG88" s="9">
        <f t="shared" si="74"/>
        <v>-37.952620070051438</v>
      </c>
      <c r="KH88" s="19">
        <f t="shared" si="75"/>
        <v>0.61233806867151885</v>
      </c>
      <c r="KI88" s="19">
        <f t="shared" si="76"/>
        <v>0.61233806867151885</v>
      </c>
    </row>
    <row r="89" spans="1:295">
      <c r="A89" s="222" t="s">
        <v>19</v>
      </c>
      <c r="B89" s="222" t="s">
        <v>274</v>
      </c>
      <c r="C89" s="224">
        <v>0</v>
      </c>
      <c r="D89" s="224">
        <v>0</v>
      </c>
      <c r="E89" s="224">
        <v>0</v>
      </c>
      <c r="F89" s="224">
        <v>0</v>
      </c>
      <c r="G89" s="224">
        <v>0</v>
      </c>
      <c r="H89" s="224">
        <v>0</v>
      </c>
      <c r="I89" s="224">
        <v>2.7799999713897705</v>
      </c>
      <c r="J89" s="224">
        <v>2.7799999713897705</v>
      </c>
      <c r="K89" s="224">
        <v>2.7799999713897705</v>
      </c>
      <c r="L89" s="224">
        <v>2.7799999713897705</v>
      </c>
      <c r="M89" s="224">
        <v>2.7799999713897705</v>
      </c>
      <c r="N89" s="224">
        <v>2.7799999713897705</v>
      </c>
      <c r="O89" s="224">
        <v>2.7799999713897705</v>
      </c>
      <c r="P89" s="224">
        <v>2.7799999713897705</v>
      </c>
      <c r="Q89" s="224">
        <v>2.7799999713897705</v>
      </c>
      <c r="R89" s="224">
        <v>2.7799999713897705</v>
      </c>
      <c r="S89" s="224">
        <v>2.7799999713897705</v>
      </c>
      <c r="T89" s="224">
        <v>2.7799999713897705</v>
      </c>
      <c r="U89" s="224">
        <v>2.7799999713897705</v>
      </c>
      <c r="V89" s="224">
        <v>2.7799999713897705</v>
      </c>
      <c r="W89" s="224">
        <v>2.7799999713897705</v>
      </c>
      <c r="X89" s="224">
        <v>2.7799999713897705</v>
      </c>
      <c r="Y89" s="224">
        <v>2.7799999713897705</v>
      </c>
      <c r="Z89" s="224">
        <v>2.7799999713897705</v>
      </c>
      <c r="AA89" s="224">
        <v>2.7799999713897705</v>
      </c>
      <c r="AB89" s="224">
        <v>2.7799999713897705</v>
      </c>
      <c r="AC89" s="224">
        <v>2.7799999713897705</v>
      </c>
      <c r="AD89" s="224">
        <v>2.7799999713897705</v>
      </c>
      <c r="AE89" s="224">
        <v>2.7799999713897705</v>
      </c>
      <c r="AF89" s="224">
        <v>2.7799999713897705</v>
      </c>
      <c r="AG89" s="224">
        <v>2.7799999713897705</v>
      </c>
      <c r="AH89" s="224">
        <v>8.3299999237060547</v>
      </c>
      <c r="AI89" s="224">
        <v>8.3299999237060547</v>
      </c>
      <c r="AJ89" s="224">
        <v>8.3299999237060547</v>
      </c>
      <c r="AK89" s="224">
        <v>19.440000534057617</v>
      </c>
      <c r="AL89" s="224">
        <v>19.440000534057617</v>
      </c>
      <c r="AM89" s="224">
        <v>19.440000534057617</v>
      </c>
      <c r="AN89" s="224">
        <v>19.440000534057617</v>
      </c>
      <c r="AO89" s="224">
        <v>19.440000534057617</v>
      </c>
      <c r="AP89" s="224">
        <v>19.440000534057617</v>
      </c>
      <c r="AQ89" s="224">
        <v>19.440000534057617</v>
      </c>
      <c r="AR89" s="224">
        <v>19.440000534057617</v>
      </c>
      <c r="AS89" s="224">
        <v>19.440000534057617</v>
      </c>
      <c r="AT89" s="224">
        <v>19.440000534057617</v>
      </c>
      <c r="AU89" s="224">
        <v>19.440000534057617</v>
      </c>
      <c r="AV89" s="224">
        <v>19.440000534057617</v>
      </c>
      <c r="AW89" s="224">
        <v>19.440000534057617</v>
      </c>
      <c r="AX89" s="224">
        <v>19.440000534057617</v>
      </c>
      <c r="AY89" s="224">
        <v>19.440000534057617</v>
      </c>
      <c r="AZ89" s="224">
        <v>19.440000534057617</v>
      </c>
      <c r="BA89" s="224">
        <v>25</v>
      </c>
      <c r="BB89" s="224">
        <v>25</v>
      </c>
      <c r="BC89" s="224">
        <v>25</v>
      </c>
      <c r="BD89" s="224">
        <v>25</v>
      </c>
      <c r="BE89" s="224">
        <v>25</v>
      </c>
      <c r="BF89" s="224">
        <v>34.259998321533203</v>
      </c>
      <c r="BG89" s="224">
        <v>34.259998321533203</v>
      </c>
      <c r="BH89" s="224">
        <v>34.259998321533203</v>
      </c>
      <c r="BI89" s="224">
        <v>34.259998321533203</v>
      </c>
      <c r="BJ89" s="224">
        <v>34.259998321533203</v>
      </c>
      <c r="BK89" s="224">
        <v>34.259998321533203</v>
      </c>
      <c r="BL89" s="224">
        <v>43.520000457763672</v>
      </c>
      <c r="BM89" s="224">
        <v>43.520000457763672</v>
      </c>
      <c r="BN89" s="224">
        <v>43.520000457763672</v>
      </c>
      <c r="BO89" s="224">
        <v>43.520000457763672</v>
      </c>
      <c r="BP89" s="224">
        <v>43.520000457763672</v>
      </c>
      <c r="BQ89" s="224">
        <v>43.520000457763672</v>
      </c>
      <c r="BR89" s="224">
        <v>43.520000457763672</v>
      </c>
      <c r="BS89" s="224">
        <v>40.740001678466797</v>
      </c>
      <c r="BT89" s="224">
        <v>40.740001678466797</v>
      </c>
      <c r="BU89" s="224">
        <v>40.740001678466797</v>
      </c>
      <c r="BV89" s="224">
        <v>40.740001678466797</v>
      </c>
      <c r="BW89" s="224">
        <v>40.740001678466797</v>
      </c>
      <c r="BX89" s="224">
        <v>40.740001678466797</v>
      </c>
      <c r="BY89" s="224">
        <v>40.740001678466797</v>
      </c>
      <c r="BZ89" s="224">
        <v>40.740001678466797</v>
      </c>
      <c r="CA89" s="224">
        <v>40.740001678466797</v>
      </c>
      <c r="CB89" s="224">
        <v>40.740001678466797</v>
      </c>
      <c r="CC89" s="224">
        <v>40.740001678466797</v>
      </c>
      <c r="CD89" s="224">
        <v>40.740001678466797</v>
      </c>
      <c r="CE89" s="224">
        <v>40.740001678466797</v>
      </c>
      <c r="CF89" s="224">
        <v>40.740001678466797</v>
      </c>
      <c r="CG89" s="224">
        <v>40.740001678466797</v>
      </c>
      <c r="CH89" s="224">
        <v>40.740001678466797</v>
      </c>
      <c r="CI89" s="224">
        <v>40.740001678466797</v>
      </c>
      <c r="CJ89" s="224">
        <v>40.740001678466797</v>
      </c>
      <c r="CK89" s="224">
        <v>40.740001678466797</v>
      </c>
      <c r="CL89" s="224">
        <v>40.740001678466797</v>
      </c>
      <c r="CM89" s="224">
        <v>40.740001678466797</v>
      </c>
      <c r="CN89" s="224">
        <v>40.740001678466797</v>
      </c>
      <c r="CO89" s="224">
        <v>40.740001678466797</v>
      </c>
      <c r="CP89" s="224">
        <v>40.740001678466797</v>
      </c>
      <c r="CQ89" s="224">
        <v>40.740001678466797</v>
      </c>
      <c r="CR89" s="224">
        <v>43.520000457763672</v>
      </c>
      <c r="CS89" s="224">
        <v>43.520000457763672</v>
      </c>
      <c r="CT89" s="224">
        <v>43.520000457763672</v>
      </c>
      <c r="CU89" s="224">
        <v>43.520000457763672</v>
      </c>
      <c r="CV89" s="224">
        <v>45.369998931884766</v>
      </c>
      <c r="CW89" s="224">
        <v>45.369998931884766</v>
      </c>
      <c r="CX89" s="224">
        <v>45.369998931884766</v>
      </c>
      <c r="CY89" s="224">
        <v>45.369998931884766</v>
      </c>
      <c r="CZ89" s="224">
        <v>45.369998931884766</v>
      </c>
      <c r="DA89" s="224">
        <v>45.369998931884766</v>
      </c>
      <c r="DB89" s="224">
        <v>45.369998931884766</v>
      </c>
      <c r="DC89" s="224">
        <v>45.369998931884766</v>
      </c>
      <c r="DD89" s="224">
        <v>45.369998931884766</v>
      </c>
      <c r="DE89" s="224">
        <v>47.220001220703125</v>
      </c>
      <c r="DF89" s="224">
        <v>47.220001220703125</v>
      </c>
      <c r="DG89" s="224">
        <v>47.220001220703125</v>
      </c>
      <c r="DH89" s="224">
        <v>47.220001220703125</v>
      </c>
      <c r="DI89" s="224">
        <v>47.220001220703125</v>
      </c>
      <c r="DJ89" s="224">
        <v>47.220001220703125</v>
      </c>
      <c r="DK89" s="224">
        <v>47.220001220703125</v>
      </c>
      <c r="DL89" s="224">
        <v>47.220001220703125</v>
      </c>
      <c r="DM89" s="224">
        <v>47.220001220703125</v>
      </c>
      <c r="DN89" s="224">
        <v>47.220001220703125</v>
      </c>
      <c r="DO89" s="224">
        <v>47.220001220703125</v>
      </c>
      <c r="DP89" s="224">
        <v>47.220001220703125</v>
      </c>
      <c r="DQ89" s="224">
        <v>47.220001220703125</v>
      </c>
      <c r="DR89" s="224">
        <v>47.220001220703125</v>
      </c>
      <c r="DS89" s="224">
        <v>47.220001220703125</v>
      </c>
      <c r="DT89" s="224">
        <v>47.220001220703125</v>
      </c>
      <c r="DU89" s="224">
        <v>47.220001220703125</v>
      </c>
      <c r="DV89" s="224">
        <v>47.220001220703125</v>
      </c>
      <c r="DW89" s="224">
        <v>47.220001220703125</v>
      </c>
      <c r="DX89" s="224">
        <v>47.220001220703125</v>
      </c>
      <c r="DY89" s="224">
        <v>47.220001220703125</v>
      </c>
      <c r="DZ89" s="224">
        <v>47.220001220703125</v>
      </c>
      <c r="EA89" s="224">
        <v>47.220001220703125</v>
      </c>
      <c r="EB89" s="224">
        <v>47.220001220703125</v>
      </c>
      <c r="EC89" s="224">
        <v>47.220001220703125</v>
      </c>
      <c r="ED89" s="224">
        <v>47.220001220703125</v>
      </c>
      <c r="EE89" s="224">
        <v>47.220001220703125</v>
      </c>
      <c r="EF89" s="224">
        <v>47.220001220703125</v>
      </c>
      <c r="EG89" s="224">
        <v>40.740001678466797</v>
      </c>
      <c r="EH89" s="224">
        <v>40.740001678466797</v>
      </c>
      <c r="EI89" s="224">
        <v>40.740001678466797</v>
      </c>
      <c r="EJ89" s="224">
        <v>40.740001678466797</v>
      </c>
      <c r="EK89" s="224">
        <v>40.740001678466797</v>
      </c>
      <c r="EL89" s="224">
        <v>40.740001678466797</v>
      </c>
      <c r="EM89" s="224">
        <v>40.740001678466797</v>
      </c>
      <c r="EN89" s="224">
        <v>40.740001678466797</v>
      </c>
      <c r="EO89" s="224">
        <v>40.740001678466797</v>
      </c>
      <c r="EP89" s="224">
        <v>40.740001678466797</v>
      </c>
      <c r="EQ89" s="224">
        <v>40.740001678466797</v>
      </c>
      <c r="ER89" s="224">
        <v>31.479999542236328</v>
      </c>
      <c r="ES89" s="224">
        <v>34.259998321533203</v>
      </c>
      <c r="ET89" s="224">
        <v>34.259998321533203</v>
      </c>
      <c r="EU89" s="224">
        <v>34.259998321533203</v>
      </c>
      <c r="EV89" s="224">
        <v>34.259998321533203</v>
      </c>
      <c r="EW89" s="224">
        <v>34.259998321533203</v>
      </c>
      <c r="EX89" s="224">
        <v>34.259998321533203</v>
      </c>
      <c r="EY89" s="224">
        <v>26.850000381469727</v>
      </c>
      <c r="EZ89" s="224">
        <v>26.850000381469727</v>
      </c>
      <c r="FA89" s="224">
        <v>26.850000381469727</v>
      </c>
      <c r="FB89" s="224">
        <v>26.850000381469727</v>
      </c>
      <c r="FC89" s="224">
        <v>26.850000381469727</v>
      </c>
      <c r="FD89" s="224">
        <v>26.850000381469727</v>
      </c>
      <c r="FE89" s="224">
        <v>26.850000381469727</v>
      </c>
      <c r="FF89" s="224">
        <v>26.850000381469727</v>
      </c>
      <c r="FG89" s="224">
        <v>26.850000381469727</v>
      </c>
      <c r="FH89" s="224">
        <v>26.850000381469727</v>
      </c>
      <c r="FI89" s="224">
        <v>26.850000381469727</v>
      </c>
      <c r="FJ89" s="224">
        <v>26.850000381469727</v>
      </c>
      <c r="FK89" s="224">
        <v>26.850000381469727</v>
      </c>
      <c r="FL89" s="224">
        <v>26.850000381469727</v>
      </c>
      <c r="FM89" s="224">
        <v>26.850000381469727</v>
      </c>
      <c r="FN89" s="224">
        <v>26.850000381469727</v>
      </c>
      <c r="FO89" s="224">
        <v>26.850000381469727</v>
      </c>
      <c r="FP89" s="224">
        <v>26.850000381469727</v>
      </c>
      <c r="FQ89" s="224">
        <v>26.850000381469727</v>
      </c>
      <c r="FR89" s="224">
        <v>26.850000381469727</v>
      </c>
      <c r="FS89" s="224">
        <v>24.069999694824219</v>
      </c>
      <c r="FT89" s="224">
        <v>24.069999694824219</v>
      </c>
      <c r="FU89" s="224">
        <v>24.069999694824219</v>
      </c>
      <c r="FV89" s="224">
        <v>24.069999694824219</v>
      </c>
      <c r="FW89" s="224">
        <v>24.069999694824219</v>
      </c>
      <c r="FX89" s="224">
        <v>24.069999694824219</v>
      </c>
      <c r="FY89" s="224">
        <v>24.069999694824219</v>
      </c>
      <c r="FZ89" s="224">
        <v>24.069999694824219</v>
      </c>
      <c r="GA89" s="224">
        <v>24.069999694824219</v>
      </c>
      <c r="GB89" s="224">
        <v>24.069999694824219</v>
      </c>
      <c r="GC89" s="224">
        <v>24.069999694824219</v>
      </c>
      <c r="GD89" s="224">
        <v>24.069999694824219</v>
      </c>
      <c r="GE89" s="224">
        <v>24.069999694824219</v>
      </c>
      <c r="GF89" s="224">
        <v>24.069999694824219</v>
      </c>
      <c r="GG89" s="224">
        <v>24.069999694824219</v>
      </c>
      <c r="GH89" s="224">
        <v>24.069999694824219</v>
      </c>
      <c r="GI89" s="224">
        <v>24.069999694824219</v>
      </c>
      <c r="GJ89" s="224">
        <v>24.069999694824219</v>
      </c>
      <c r="GK89" s="224">
        <v>24.069999694824219</v>
      </c>
      <c r="GL89" s="224">
        <v>24.069999694824219</v>
      </c>
      <c r="GM89" s="224">
        <v>24.069999694824219</v>
      </c>
      <c r="GN89" s="224">
        <v>24.069999694824219</v>
      </c>
      <c r="GO89" s="224">
        <v>24.069999694824219</v>
      </c>
      <c r="GP89" s="224">
        <v>24.069999694824219</v>
      </c>
      <c r="GQ89" s="224">
        <v>24.069999694824219</v>
      </c>
      <c r="GR89" s="224">
        <v>24.069999694824219</v>
      </c>
      <c r="GS89" s="224">
        <v>24.069999694824219</v>
      </c>
      <c r="GT89" s="224">
        <v>24.069999694824219</v>
      </c>
      <c r="GU89" s="224">
        <v>24.069999694824219</v>
      </c>
      <c r="GV89" s="224">
        <v>24.069999694824219</v>
      </c>
      <c r="GW89" s="224">
        <v>24.069999694824219</v>
      </c>
      <c r="GX89" s="224">
        <v>24.069999694824219</v>
      </c>
      <c r="GY89" s="224">
        <v>28.700000762939453</v>
      </c>
      <c r="GZ89" s="224">
        <v>28.700000762939453</v>
      </c>
      <c r="HA89" s="224">
        <v>28.700000762939453</v>
      </c>
      <c r="HB89" s="224">
        <v>32.409999847412109</v>
      </c>
      <c r="HC89" s="224">
        <v>32.409999847412109</v>
      </c>
      <c r="HD89" s="224">
        <v>32.409999847412109</v>
      </c>
      <c r="HE89" s="224">
        <v>32.409999847412109</v>
      </c>
      <c r="HF89" s="9">
        <f t="shared" si="79"/>
        <v>32.409999847412109</v>
      </c>
      <c r="HG89" s="9">
        <f t="shared" si="80"/>
        <v>32.409999847412109</v>
      </c>
      <c r="HH89" s="9">
        <f t="shared" si="81"/>
        <v>32.409999847412109</v>
      </c>
      <c r="HI89" s="9">
        <f t="shared" si="82"/>
        <v>32.409999847412109</v>
      </c>
      <c r="HJ89" s="9">
        <f t="shared" si="83"/>
        <v>32.409999847412109</v>
      </c>
      <c r="HK89" s="9">
        <f t="shared" si="84"/>
        <v>32.409999847412109</v>
      </c>
      <c r="HL89" s="9">
        <f t="shared" si="85"/>
        <v>32.409999847412109</v>
      </c>
      <c r="HM89" s="9">
        <f t="shared" si="86"/>
        <v>30.559999465942383</v>
      </c>
      <c r="HN89" s="9">
        <f t="shared" si="87"/>
        <v>30.559999465942383</v>
      </c>
      <c r="HO89" s="9">
        <f t="shared" si="88"/>
        <v>30.559999465942383</v>
      </c>
      <c r="HP89" s="9">
        <f t="shared" si="89"/>
        <v>30.559999465942383</v>
      </c>
      <c r="HQ89" s="180"/>
      <c r="HR89" s="226">
        <v>32.409999847412109</v>
      </c>
      <c r="HS89" s="226">
        <v>32.409999847412109</v>
      </c>
      <c r="HT89" s="226">
        <v>32.409999847412109</v>
      </c>
      <c r="HU89" s="226">
        <v>32.409999847412109</v>
      </c>
      <c r="HV89" s="226">
        <v>32.409999847412109</v>
      </c>
      <c r="HW89" s="226">
        <v>32.409999847412109</v>
      </c>
      <c r="HX89" s="226">
        <v>32.409999847412109</v>
      </c>
      <c r="HY89" s="226">
        <v>32.409999847412109</v>
      </c>
      <c r="HZ89" s="226">
        <v>30.559999465942383</v>
      </c>
      <c r="IA89" s="226">
        <v>30.559999465942383</v>
      </c>
      <c r="IB89" s="226">
        <v>30.559999465942383</v>
      </c>
      <c r="IC89" s="226">
        <v>30.559999465942383</v>
      </c>
      <c r="ID89" s="9"/>
      <c r="IE89" s="9"/>
      <c r="IF89" s="9"/>
      <c r="IG89" s="9"/>
      <c r="IH89" s="9"/>
      <c r="II89" s="9">
        <f t="shared" si="64"/>
        <v>30.585395243607071</v>
      </c>
      <c r="IJ89" s="9">
        <f t="shared" si="65"/>
        <v>25.923333485921223</v>
      </c>
      <c r="IK89" s="9">
        <f t="shared" si="66"/>
        <v>26.13225789223948</v>
      </c>
      <c r="IL89" s="9">
        <f t="shared" si="67"/>
        <v>31.587777455647785</v>
      </c>
      <c r="IM89" s="9">
        <f t="shared" si="68"/>
        <v>25.270221964518228</v>
      </c>
      <c r="IN89" s="9">
        <f t="shared" si="69"/>
        <v>17.689155375162759</v>
      </c>
      <c r="IO89" s="9">
        <f t="shared" si="70"/>
        <v>12.382408762613931</v>
      </c>
      <c r="IP89" s="9">
        <f t="shared" si="71"/>
        <v>8.6676861338297506</v>
      </c>
      <c r="IQ89" s="9"/>
      <c r="IR89" s="9">
        <f t="shared" si="78"/>
        <v>25.048318107330708</v>
      </c>
      <c r="IS89" s="9">
        <f t="shared" si="72"/>
        <v>-20.714475040415834</v>
      </c>
      <c r="IT89" s="9"/>
      <c r="IU89" s="9"/>
      <c r="IV89" s="9"/>
      <c r="IW89" s="9"/>
      <c r="IX89" s="9"/>
      <c r="IY89" s="9"/>
      <c r="IZ89" s="9"/>
      <c r="JA89" s="9"/>
      <c r="JB89" s="9"/>
      <c r="JC89" s="9"/>
      <c r="JD89" s="9"/>
      <c r="JE89" s="9"/>
      <c r="JF89" s="9"/>
      <c r="JG89" s="9"/>
      <c r="JH89" s="9"/>
      <c r="JI89" s="9"/>
      <c r="JJ89" s="9"/>
      <c r="JK89" s="9"/>
      <c r="JL89" s="9"/>
      <c r="JM89" s="9"/>
      <c r="JN89" s="9"/>
      <c r="JO89" s="9"/>
      <c r="JP89" s="9"/>
      <c r="JQ89" s="9"/>
      <c r="JR89" s="9"/>
      <c r="JS89" s="9"/>
      <c r="JT89" s="9"/>
      <c r="JU89" s="9"/>
      <c r="JV89" s="9"/>
      <c r="JW89" s="9">
        <f t="shared" si="58"/>
        <v>32.409999847412109</v>
      </c>
      <c r="JX89" s="9">
        <f t="shared" si="59"/>
        <v>42.220001220703125</v>
      </c>
      <c r="JY89" s="19">
        <f t="shared" si="60"/>
        <v>220</v>
      </c>
      <c r="JZ89" s="19">
        <f t="shared" si="61"/>
        <v>48</v>
      </c>
      <c r="KA89" s="19">
        <f t="shared" si="73"/>
        <v>1</v>
      </c>
      <c r="KB89" s="19">
        <f t="shared" si="77"/>
        <v>48</v>
      </c>
      <c r="KD89" s="9">
        <f t="shared" si="62"/>
        <v>45.739667129516604</v>
      </c>
      <c r="KE89" s="9">
        <f t="shared" si="63"/>
        <v>31.397326932095066</v>
      </c>
      <c r="KG89" s="9">
        <f t="shared" si="74"/>
        <v>-14.342340197421539</v>
      </c>
      <c r="KH89" s="19">
        <f t="shared" si="75"/>
        <v>0.68643540503236022</v>
      </c>
      <c r="KI89" s="19">
        <f t="shared" si="76"/>
        <v>0.68643540503236022</v>
      </c>
    </row>
    <row r="90" spans="1:295">
      <c r="A90" s="222" t="s">
        <v>20</v>
      </c>
      <c r="B90" s="222" t="s">
        <v>279</v>
      </c>
      <c r="C90" s="224">
        <v>0</v>
      </c>
      <c r="D90" s="224">
        <v>0</v>
      </c>
      <c r="E90" s="224">
        <v>0</v>
      </c>
      <c r="F90" s="224">
        <v>0</v>
      </c>
      <c r="G90" s="224">
        <v>0</v>
      </c>
      <c r="H90" s="224">
        <v>0</v>
      </c>
      <c r="I90" s="224">
        <v>0</v>
      </c>
      <c r="J90" s="224">
        <v>0</v>
      </c>
      <c r="K90" s="224">
        <v>0</v>
      </c>
      <c r="L90" s="224">
        <v>0</v>
      </c>
      <c r="M90" s="224">
        <v>0</v>
      </c>
      <c r="N90" s="224">
        <v>0</v>
      </c>
      <c r="O90" s="224">
        <v>0</v>
      </c>
      <c r="P90" s="224">
        <v>0</v>
      </c>
      <c r="Q90" s="224">
        <v>0</v>
      </c>
      <c r="R90" s="224">
        <v>0</v>
      </c>
      <c r="S90" s="224">
        <v>0</v>
      </c>
      <c r="T90" s="224">
        <v>0</v>
      </c>
      <c r="U90" s="224">
        <v>0</v>
      </c>
      <c r="V90" s="224">
        <v>0</v>
      </c>
      <c r="W90" s="224">
        <v>0</v>
      </c>
      <c r="X90" s="224">
        <v>0</v>
      </c>
      <c r="Y90" s="224">
        <v>0</v>
      </c>
      <c r="Z90" s="224">
        <v>0</v>
      </c>
      <c r="AA90" s="224">
        <v>0</v>
      </c>
      <c r="AB90" s="224">
        <v>0</v>
      </c>
      <c r="AC90" s="224">
        <v>0</v>
      </c>
      <c r="AD90" s="224">
        <v>0</v>
      </c>
      <c r="AE90" s="224">
        <v>0</v>
      </c>
      <c r="AF90" s="224">
        <v>0</v>
      </c>
      <c r="AG90" s="224">
        <v>0</v>
      </c>
      <c r="AH90" s="224">
        <v>0</v>
      </c>
      <c r="AI90" s="224">
        <v>0</v>
      </c>
      <c r="AJ90" s="224">
        <v>0</v>
      </c>
      <c r="AK90" s="224">
        <v>0</v>
      </c>
      <c r="AL90" s="224">
        <v>0</v>
      </c>
      <c r="AM90" s="224">
        <v>0</v>
      </c>
      <c r="AN90" s="224">
        <v>0</v>
      </c>
      <c r="AO90" s="224">
        <v>0</v>
      </c>
      <c r="AP90" s="224">
        <v>0</v>
      </c>
      <c r="AQ90" s="224">
        <v>0</v>
      </c>
      <c r="AR90" s="224">
        <v>0</v>
      </c>
      <c r="AS90" s="224">
        <v>0</v>
      </c>
      <c r="AT90" s="224">
        <v>0</v>
      </c>
      <c r="AU90" s="224">
        <v>0</v>
      </c>
      <c r="AV90" s="224">
        <v>0</v>
      </c>
      <c r="AW90" s="224">
        <v>0</v>
      </c>
      <c r="AX90" s="224">
        <v>0</v>
      </c>
      <c r="AY90" s="224">
        <v>0</v>
      </c>
      <c r="AZ90" s="224">
        <v>0</v>
      </c>
      <c r="BA90" s="224">
        <v>0</v>
      </c>
      <c r="BB90" s="224">
        <v>0</v>
      </c>
      <c r="BC90" s="224">
        <v>0</v>
      </c>
      <c r="BD90" s="224">
        <v>0</v>
      </c>
      <c r="BE90" s="224">
        <v>0</v>
      </c>
      <c r="BF90" s="224">
        <v>0</v>
      </c>
      <c r="BG90" s="224">
        <v>0</v>
      </c>
      <c r="BH90" s="224">
        <v>0</v>
      </c>
      <c r="BI90" s="224">
        <v>0</v>
      </c>
      <c r="BJ90" s="224">
        <v>0</v>
      </c>
      <c r="BK90" s="224">
        <v>0</v>
      </c>
      <c r="BL90" s="224">
        <v>0</v>
      </c>
      <c r="BM90" s="224">
        <v>0</v>
      </c>
      <c r="BN90" s="224">
        <v>0</v>
      </c>
      <c r="BO90" s="224">
        <v>0</v>
      </c>
      <c r="BP90" s="224">
        <v>0</v>
      </c>
      <c r="BQ90" s="224">
        <v>0</v>
      </c>
      <c r="BR90" s="224">
        <v>0</v>
      </c>
      <c r="BS90" s="224">
        <v>0</v>
      </c>
      <c r="BT90" s="224">
        <v>0</v>
      </c>
      <c r="BU90" s="224">
        <v>0</v>
      </c>
      <c r="BV90" s="224">
        <v>13.890000343322754</v>
      </c>
      <c r="BW90" s="224">
        <v>19.440000534057617</v>
      </c>
      <c r="BX90" s="224">
        <v>19.440000534057617</v>
      </c>
      <c r="BY90" s="224">
        <v>19.440000534057617</v>
      </c>
      <c r="BZ90" s="224">
        <v>47.220001220703125</v>
      </c>
      <c r="CA90" s="224">
        <v>47.220001220703125</v>
      </c>
      <c r="CB90" s="224">
        <v>55.560001373291016</v>
      </c>
      <c r="CC90" s="224">
        <v>80.089996337890625</v>
      </c>
      <c r="CD90" s="224">
        <v>80.089996337890625</v>
      </c>
      <c r="CE90" s="224">
        <v>80.089996337890625</v>
      </c>
      <c r="CF90" s="224">
        <v>80.089996337890625</v>
      </c>
      <c r="CG90" s="224">
        <v>80.089996337890625</v>
      </c>
      <c r="CH90" s="224">
        <v>80.089996337890625</v>
      </c>
      <c r="CI90" s="224">
        <v>80.089996337890625</v>
      </c>
      <c r="CJ90" s="224">
        <v>80.089996337890625</v>
      </c>
      <c r="CK90" s="224">
        <v>80.089996337890625</v>
      </c>
      <c r="CL90" s="224">
        <v>80.089996337890625</v>
      </c>
      <c r="CM90" s="224">
        <v>80.089996337890625</v>
      </c>
      <c r="CN90" s="224">
        <v>89.349998474121094</v>
      </c>
      <c r="CO90" s="224">
        <v>89.349998474121094</v>
      </c>
      <c r="CP90" s="224">
        <v>89.349998474121094</v>
      </c>
      <c r="CQ90" s="224">
        <v>89.349998474121094</v>
      </c>
      <c r="CR90" s="224">
        <v>89.349998474121094</v>
      </c>
      <c r="CS90" s="224">
        <v>89.349998474121094</v>
      </c>
      <c r="CT90" s="224">
        <v>89.349998474121094</v>
      </c>
      <c r="CU90" s="224">
        <v>89.349998474121094</v>
      </c>
      <c r="CV90" s="224">
        <v>89.349998474121094</v>
      </c>
      <c r="CW90" s="224">
        <v>89.349998474121094</v>
      </c>
      <c r="CX90" s="224">
        <v>89.349998474121094</v>
      </c>
      <c r="CY90" s="224">
        <v>89.349998474121094</v>
      </c>
      <c r="CZ90" s="224">
        <v>89.349998474121094</v>
      </c>
      <c r="DA90" s="224">
        <v>89.349998474121094</v>
      </c>
      <c r="DB90" s="224">
        <v>89.349998474121094</v>
      </c>
      <c r="DC90" s="224">
        <v>89.349998474121094</v>
      </c>
      <c r="DD90" s="224">
        <v>89.349998474121094</v>
      </c>
      <c r="DE90" s="224">
        <v>89.349998474121094</v>
      </c>
      <c r="DF90" s="224">
        <v>89.349998474121094</v>
      </c>
      <c r="DG90" s="224">
        <v>89.349998474121094</v>
      </c>
      <c r="DH90" s="224">
        <v>89.349998474121094</v>
      </c>
      <c r="DI90" s="224">
        <v>89.349998474121094</v>
      </c>
      <c r="DJ90" s="224">
        <v>89.349998474121094</v>
      </c>
      <c r="DK90" s="224">
        <v>89.349998474121094</v>
      </c>
      <c r="DL90" s="224">
        <v>89.349998474121094</v>
      </c>
      <c r="DM90" s="224">
        <v>89.349998474121094</v>
      </c>
      <c r="DN90" s="224">
        <v>89.349998474121094</v>
      </c>
      <c r="DO90" s="224">
        <v>89.349998474121094</v>
      </c>
      <c r="DP90" s="224">
        <v>89.349998474121094</v>
      </c>
      <c r="DQ90" s="224">
        <v>89.349998474121094</v>
      </c>
      <c r="DR90" s="224">
        <v>89.349998474121094</v>
      </c>
      <c r="DS90" s="224">
        <v>89.349998474121094</v>
      </c>
      <c r="DT90" s="224">
        <v>89.349998474121094</v>
      </c>
      <c r="DU90" s="224">
        <v>89.349998474121094</v>
      </c>
      <c r="DV90" s="224">
        <v>89.349998474121094</v>
      </c>
      <c r="DW90" s="224">
        <v>89.349998474121094</v>
      </c>
      <c r="DX90" s="224">
        <v>89.349998474121094</v>
      </c>
      <c r="DY90" s="224">
        <v>89.349998474121094</v>
      </c>
      <c r="DZ90" s="224">
        <v>89.349998474121094</v>
      </c>
      <c r="EA90" s="224">
        <v>89.349998474121094</v>
      </c>
      <c r="EB90" s="224">
        <v>89.349998474121094</v>
      </c>
      <c r="EC90" s="224">
        <v>89.349998474121094</v>
      </c>
      <c r="ED90" s="224">
        <v>81.94000244140625</v>
      </c>
      <c r="EE90" s="224">
        <v>81.94000244140625</v>
      </c>
      <c r="EF90" s="224">
        <v>81.94000244140625</v>
      </c>
      <c r="EG90" s="224">
        <v>81.94000244140625</v>
      </c>
      <c r="EH90" s="224">
        <v>81.94000244140625</v>
      </c>
      <c r="EI90" s="224">
        <v>81.94000244140625</v>
      </c>
      <c r="EJ90" s="224">
        <v>81.94000244140625</v>
      </c>
      <c r="EK90" s="224">
        <v>83.800003051757813</v>
      </c>
      <c r="EL90" s="224">
        <v>83.800003051757813</v>
      </c>
      <c r="EM90" s="224">
        <v>83.800003051757813</v>
      </c>
      <c r="EN90" s="224">
        <v>83.800003051757813</v>
      </c>
      <c r="EO90" s="224">
        <v>83.800003051757813</v>
      </c>
      <c r="EP90" s="224">
        <v>83.800003051757813</v>
      </c>
      <c r="EQ90" s="224">
        <v>83.800003051757813</v>
      </c>
      <c r="ER90" s="224">
        <v>83.800003051757813</v>
      </c>
      <c r="ES90" s="224">
        <v>83.800003051757813</v>
      </c>
      <c r="ET90" s="224">
        <v>83.800003051757813</v>
      </c>
      <c r="EU90" s="224">
        <v>83.800003051757813</v>
      </c>
      <c r="EV90" s="224">
        <v>83.800003051757813</v>
      </c>
      <c r="EW90" s="224">
        <v>83.800003051757813</v>
      </c>
      <c r="EX90" s="224">
        <v>83.800003051757813</v>
      </c>
      <c r="EY90" s="224">
        <v>77.30999755859375</v>
      </c>
      <c r="EZ90" s="224">
        <v>77.30999755859375</v>
      </c>
      <c r="FA90" s="224">
        <v>77.30999755859375</v>
      </c>
      <c r="FB90" s="224">
        <v>77.30999755859375</v>
      </c>
      <c r="FC90" s="224">
        <v>77.30999755859375</v>
      </c>
      <c r="FD90" s="224">
        <v>77.30999755859375</v>
      </c>
      <c r="FE90" s="224">
        <v>77.30999755859375</v>
      </c>
      <c r="FF90" s="224">
        <v>77.30999755859375</v>
      </c>
      <c r="FG90" s="224">
        <v>77.30999755859375</v>
      </c>
      <c r="FH90" s="224">
        <v>77.30999755859375</v>
      </c>
      <c r="FI90" s="224">
        <v>80.089996337890625</v>
      </c>
      <c r="FJ90" s="224">
        <v>80.089996337890625</v>
      </c>
      <c r="FK90" s="224">
        <v>80.089996337890625</v>
      </c>
      <c r="FL90" s="224">
        <v>80.089996337890625</v>
      </c>
      <c r="FM90" s="224">
        <v>80.089996337890625</v>
      </c>
      <c r="FN90" s="224">
        <v>80.089996337890625</v>
      </c>
      <c r="FO90" s="224">
        <v>80.089996337890625</v>
      </c>
      <c r="FP90" s="224">
        <v>80.089996337890625</v>
      </c>
      <c r="FQ90" s="224">
        <v>80.089996337890625</v>
      </c>
      <c r="FR90" s="224">
        <v>80.089996337890625</v>
      </c>
      <c r="FS90" s="224">
        <v>80.089996337890625</v>
      </c>
      <c r="FT90" s="224">
        <v>80.089996337890625</v>
      </c>
      <c r="FU90" s="224">
        <v>80.089996337890625</v>
      </c>
      <c r="FV90" s="224">
        <v>80.089996337890625</v>
      </c>
      <c r="FW90" s="224">
        <v>80.089996337890625</v>
      </c>
      <c r="FX90" s="224">
        <v>80.089996337890625</v>
      </c>
      <c r="FY90" s="224">
        <v>80.089996337890625</v>
      </c>
      <c r="FZ90" s="224">
        <v>80.089996337890625</v>
      </c>
      <c r="GA90" s="224">
        <v>80.089996337890625</v>
      </c>
      <c r="GB90" s="224">
        <v>80.089996337890625</v>
      </c>
      <c r="GC90" s="224">
        <v>80.089996337890625</v>
      </c>
      <c r="GD90" s="224">
        <v>80.089996337890625</v>
      </c>
      <c r="GE90" s="224">
        <v>80.089996337890625</v>
      </c>
      <c r="GF90" s="224">
        <v>80.089996337890625</v>
      </c>
      <c r="GG90" s="224">
        <v>79.629997253417969</v>
      </c>
      <c r="GH90" s="224">
        <v>79.629997253417969</v>
      </c>
      <c r="GI90" s="224">
        <v>79.629997253417969</v>
      </c>
      <c r="GJ90" s="224">
        <v>79.629997253417969</v>
      </c>
      <c r="GK90" s="224">
        <v>79.629997253417969</v>
      </c>
      <c r="GL90" s="224">
        <v>74.069999694824219</v>
      </c>
      <c r="GM90" s="224">
        <v>74.069999694824219</v>
      </c>
      <c r="GN90" s="224">
        <v>74.069999694824219</v>
      </c>
      <c r="GO90" s="224">
        <v>74.069999694824219</v>
      </c>
      <c r="GP90" s="224">
        <v>74.069999694824219</v>
      </c>
      <c r="GQ90" s="224">
        <v>74.069999694824219</v>
      </c>
      <c r="GR90" s="224">
        <v>74.069999694824219</v>
      </c>
      <c r="GS90" s="224">
        <v>74.069999694824219</v>
      </c>
      <c r="GT90" s="224">
        <v>74.069999694824219</v>
      </c>
      <c r="GU90" s="224">
        <v>74.069999694824219</v>
      </c>
      <c r="GV90" s="224">
        <v>74.069999694824219</v>
      </c>
      <c r="GW90" s="224">
        <v>74.069999694824219</v>
      </c>
      <c r="GX90" s="224">
        <v>74.069999694824219</v>
      </c>
      <c r="GY90" s="224">
        <v>74.069999694824219</v>
      </c>
      <c r="GZ90" s="224">
        <v>74.069999694824219</v>
      </c>
      <c r="HA90" s="224">
        <v>74.069999694824219</v>
      </c>
      <c r="HB90" s="224">
        <v>74.069999694824219</v>
      </c>
      <c r="HC90" s="224">
        <v>74.069999694824219</v>
      </c>
      <c r="HD90" s="224">
        <v>74.069999694824219</v>
      </c>
      <c r="HE90" s="224">
        <v>74.069999694824219</v>
      </c>
      <c r="HF90" s="9">
        <f t="shared" si="79"/>
        <v>74.069999694824219</v>
      </c>
      <c r="HG90" s="9">
        <f t="shared" si="80"/>
        <v>76.849998474121094</v>
      </c>
      <c r="HH90" s="9">
        <f t="shared" si="81"/>
        <v>76.849998474121094</v>
      </c>
      <c r="HI90" s="9">
        <f t="shared" si="82"/>
        <v>76.849998474121094</v>
      </c>
      <c r="HJ90" s="9">
        <f t="shared" si="83"/>
        <v>76.849998474121094</v>
      </c>
      <c r="HK90" s="9">
        <f t="shared" si="84"/>
        <v>76.849998474121094</v>
      </c>
      <c r="HL90" s="9">
        <f t="shared" si="85"/>
        <v>76.849998474121094</v>
      </c>
      <c r="HM90" s="9">
        <f t="shared" si="86"/>
        <v>76.849998474121094</v>
      </c>
      <c r="HN90" s="9">
        <f t="shared" si="87"/>
        <v>76.849998474121094</v>
      </c>
      <c r="HO90" s="9">
        <f t="shared" si="88"/>
        <v>76.849998474121094</v>
      </c>
      <c r="HP90" s="9">
        <f t="shared" si="89"/>
        <v>76.849998474121094</v>
      </c>
      <c r="HQ90" s="180"/>
      <c r="HR90" s="226">
        <v>74.069999694824219</v>
      </c>
      <c r="HS90" s="226">
        <v>74.069999694824219</v>
      </c>
      <c r="HT90" s="226">
        <v>76.849998474121094</v>
      </c>
      <c r="HU90" s="226">
        <v>76.849998474121094</v>
      </c>
      <c r="HV90" s="226">
        <v>76.849998474121094</v>
      </c>
      <c r="HW90" s="226">
        <v>76.849998474121094</v>
      </c>
      <c r="HX90" s="226">
        <v>76.849998474121094</v>
      </c>
      <c r="HY90" s="226">
        <v>76.849998474121094</v>
      </c>
      <c r="HZ90" s="226">
        <v>76.849998474121094</v>
      </c>
      <c r="IA90" s="226">
        <v>76.849998474121094</v>
      </c>
      <c r="IB90" s="226">
        <v>76.849998474121094</v>
      </c>
      <c r="IC90" s="226"/>
      <c r="ID90" s="9"/>
      <c r="IE90" s="9"/>
      <c r="IF90" s="9"/>
      <c r="IG90" s="9"/>
      <c r="IH90" s="9"/>
      <c r="II90" s="9">
        <f t="shared" si="64"/>
        <v>43.438683955292952</v>
      </c>
      <c r="IJ90" s="9">
        <f t="shared" si="65"/>
        <v>79.163330078125</v>
      </c>
      <c r="IK90" s="9">
        <f t="shared" si="66"/>
        <v>75.833224634970392</v>
      </c>
      <c r="IL90" s="9">
        <f t="shared" si="67"/>
        <v>76.849998474121094</v>
      </c>
      <c r="IM90" s="9">
        <f t="shared" si="68"/>
        <v>61.479998779296878</v>
      </c>
      <c r="IN90" s="9">
        <f t="shared" si="69"/>
        <v>43.035999145507809</v>
      </c>
      <c r="IO90" s="9">
        <f t="shared" si="70"/>
        <v>30.125199401855465</v>
      </c>
      <c r="IP90" s="9">
        <f t="shared" si="71"/>
        <v>21.087639581298824</v>
      </c>
      <c r="IQ90" s="9"/>
      <c r="IR90" s="9">
        <f t="shared" si="78"/>
        <v>50.397400822636691</v>
      </c>
      <c r="IS90" s="9">
        <f t="shared" si="72"/>
        <v>-39.853581031987275</v>
      </c>
      <c r="IT90" s="9"/>
      <c r="IU90" s="9"/>
      <c r="IV90" s="9"/>
      <c r="IW90" s="9"/>
      <c r="IX90" s="9"/>
      <c r="IY90" s="9"/>
      <c r="IZ90" s="9"/>
      <c r="JA90" s="9"/>
      <c r="JB90" s="9"/>
      <c r="JC90" s="9"/>
      <c r="JD90" s="9"/>
      <c r="JE90" s="9"/>
      <c r="JF90" s="9"/>
      <c r="JG90" s="9"/>
      <c r="JH90" s="9"/>
      <c r="JI90" s="9"/>
      <c r="JJ90" s="9"/>
      <c r="JK90" s="9"/>
      <c r="JL90" s="9"/>
      <c r="JM90" s="9"/>
      <c r="JN90" s="9"/>
      <c r="JO90" s="9"/>
      <c r="JP90" s="9"/>
      <c r="JQ90" s="9"/>
      <c r="JR90" s="9"/>
      <c r="JS90" s="9"/>
      <c r="JT90" s="9"/>
      <c r="JU90" s="9"/>
      <c r="JV90" s="9"/>
      <c r="JW90" s="9">
        <f t="shared" si="58"/>
        <v>75.459999084472656</v>
      </c>
      <c r="JX90" s="9">
        <f t="shared" si="59"/>
        <v>84.349998474121094</v>
      </c>
      <c r="JY90" s="19">
        <f t="shared" si="60"/>
        <v>155</v>
      </c>
      <c r="JZ90" s="19">
        <f t="shared" si="61"/>
        <v>42</v>
      </c>
      <c r="KA90" s="19">
        <f t="shared" si="73"/>
        <v>1</v>
      </c>
      <c r="KB90" s="19">
        <f t="shared" si="77"/>
        <v>42</v>
      </c>
      <c r="KD90" s="9">
        <f t="shared" si="62"/>
        <v>89.349998474121094</v>
      </c>
      <c r="KE90" s="9">
        <f t="shared" si="63"/>
        <v>79.778810859906798</v>
      </c>
      <c r="KG90" s="9">
        <f t="shared" si="74"/>
        <v>-9.5711876142142955</v>
      </c>
      <c r="KH90" s="19">
        <f t="shared" si="75"/>
        <v>0.89287982341727234</v>
      </c>
      <c r="KI90" s="19">
        <f t="shared" si="76"/>
        <v>0.89287982341727234</v>
      </c>
    </row>
    <row r="91" spans="1:295">
      <c r="A91" s="222" t="s">
        <v>280</v>
      </c>
      <c r="B91" s="222" t="s">
        <v>281</v>
      </c>
      <c r="C91" s="224">
        <v>0</v>
      </c>
      <c r="D91" s="224">
        <v>0</v>
      </c>
      <c r="E91" s="224">
        <v>0</v>
      </c>
      <c r="F91" s="224">
        <v>0</v>
      </c>
      <c r="G91" s="224">
        <v>0</v>
      </c>
      <c r="H91" s="224">
        <v>0</v>
      </c>
      <c r="I91" s="224">
        <v>0</v>
      </c>
      <c r="J91" s="224">
        <v>0</v>
      </c>
      <c r="K91" s="224">
        <v>0</v>
      </c>
      <c r="L91" s="224">
        <v>0</v>
      </c>
      <c r="M91" s="224">
        <v>0</v>
      </c>
      <c r="N91" s="224">
        <v>0</v>
      </c>
      <c r="O91" s="224">
        <v>0</v>
      </c>
      <c r="P91" s="224">
        <v>0</v>
      </c>
      <c r="Q91" s="224">
        <v>0</v>
      </c>
      <c r="R91" s="224">
        <v>0</v>
      </c>
      <c r="S91" s="224">
        <v>0</v>
      </c>
      <c r="T91" s="224">
        <v>0</v>
      </c>
      <c r="U91" s="224">
        <v>0</v>
      </c>
      <c r="V91" s="224">
        <v>2.7799999713897705</v>
      </c>
      <c r="W91" s="224">
        <v>2.7799999713897705</v>
      </c>
      <c r="X91" s="224">
        <v>2.7799999713897705</v>
      </c>
      <c r="Y91" s="224">
        <v>2.7799999713897705</v>
      </c>
      <c r="Z91" s="224">
        <v>2.7799999713897705</v>
      </c>
      <c r="AA91" s="224">
        <v>2.7799999713897705</v>
      </c>
      <c r="AB91" s="224">
        <v>2.7799999713897705</v>
      </c>
      <c r="AC91" s="224">
        <v>2.7799999713897705</v>
      </c>
      <c r="AD91" s="224">
        <v>2.7799999713897705</v>
      </c>
      <c r="AE91" s="224">
        <v>2.7799999713897705</v>
      </c>
      <c r="AF91" s="224">
        <v>2.7799999713897705</v>
      </c>
      <c r="AG91" s="224">
        <v>2.7799999713897705</v>
      </c>
      <c r="AH91" s="224">
        <v>2.7799999713897705</v>
      </c>
      <c r="AI91" s="224">
        <v>2.7799999713897705</v>
      </c>
      <c r="AJ91" s="224">
        <v>2.7799999713897705</v>
      </c>
      <c r="AK91" s="224">
        <v>2.7799999713897705</v>
      </c>
      <c r="AL91" s="224">
        <v>2.7799999713897705</v>
      </c>
      <c r="AM91" s="224">
        <v>2.7799999713897705</v>
      </c>
      <c r="AN91" s="224">
        <v>2.7799999713897705</v>
      </c>
      <c r="AO91" s="224">
        <v>2.7799999713897705</v>
      </c>
      <c r="AP91" s="224">
        <v>2.7799999713897705</v>
      </c>
      <c r="AQ91" s="224">
        <v>2.7799999713897705</v>
      </c>
      <c r="AR91" s="224">
        <v>2.7799999713897705</v>
      </c>
      <c r="AS91" s="224">
        <v>2.7799999713897705</v>
      </c>
      <c r="AT91" s="224">
        <v>2.7799999713897705</v>
      </c>
      <c r="AU91" s="224">
        <v>2.7799999713897705</v>
      </c>
      <c r="AV91" s="224">
        <v>2.7799999713897705</v>
      </c>
      <c r="AW91" s="224">
        <v>2.7799999713897705</v>
      </c>
      <c r="AX91" s="224">
        <v>2.7799999713897705</v>
      </c>
      <c r="AY91" s="224">
        <v>2.7799999713897705</v>
      </c>
      <c r="AZ91" s="224">
        <v>2.7799999713897705</v>
      </c>
      <c r="BA91" s="224">
        <v>2.7799999713897705</v>
      </c>
      <c r="BB91" s="224">
        <v>2.7799999713897705</v>
      </c>
      <c r="BC91" s="224">
        <v>2.7799999713897705</v>
      </c>
      <c r="BD91" s="224">
        <v>2.7799999713897705</v>
      </c>
      <c r="BE91" s="224">
        <v>2.7799999713897705</v>
      </c>
      <c r="BF91" s="224">
        <v>13.890000343322754</v>
      </c>
      <c r="BG91" s="224">
        <v>13.890000343322754</v>
      </c>
      <c r="BH91" s="224">
        <v>13.890000343322754</v>
      </c>
      <c r="BI91" s="224">
        <v>13.890000343322754</v>
      </c>
      <c r="BJ91" s="224">
        <v>13.890000343322754</v>
      </c>
      <c r="BK91" s="224">
        <v>13.890000343322754</v>
      </c>
      <c r="BL91" s="224">
        <v>13.890000343322754</v>
      </c>
      <c r="BM91" s="224">
        <v>13.890000343322754</v>
      </c>
      <c r="BN91" s="224">
        <v>13.890000343322754</v>
      </c>
      <c r="BO91" s="224">
        <v>13.890000343322754</v>
      </c>
      <c r="BP91" s="224">
        <v>13.890000343322754</v>
      </c>
      <c r="BQ91" s="224">
        <v>13.890000343322754</v>
      </c>
      <c r="BR91" s="224">
        <v>13.890000343322754</v>
      </c>
      <c r="BS91" s="224">
        <v>13.890000343322754</v>
      </c>
      <c r="BT91" s="224">
        <v>13.890000343322754</v>
      </c>
      <c r="BU91" s="224">
        <v>13.890000343322754</v>
      </c>
      <c r="BV91" s="224">
        <v>13.890000343322754</v>
      </c>
      <c r="BW91" s="224">
        <v>36.110000610351563</v>
      </c>
      <c r="BX91" s="224">
        <v>36.110000610351563</v>
      </c>
      <c r="BY91" s="224">
        <v>50.930000305175781</v>
      </c>
      <c r="BZ91" s="224">
        <v>56.479999542236328</v>
      </c>
      <c r="CA91" s="224">
        <v>56.479999542236328</v>
      </c>
      <c r="CB91" s="224">
        <v>56.479999542236328</v>
      </c>
      <c r="CC91" s="224">
        <v>56.479999542236328</v>
      </c>
      <c r="CD91" s="224">
        <v>62.040000915527344</v>
      </c>
      <c r="CE91" s="224">
        <v>62.040000915527344</v>
      </c>
      <c r="CF91" s="224">
        <v>62.040000915527344</v>
      </c>
      <c r="CG91" s="224">
        <v>62.040000915527344</v>
      </c>
      <c r="CH91" s="224">
        <v>65.739997863769531</v>
      </c>
      <c r="CI91" s="224">
        <v>68.519996643066406</v>
      </c>
      <c r="CJ91" s="224">
        <v>68.519996643066406</v>
      </c>
      <c r="CK91" s="224">
        <v>87.040000915527344</v>
      </c>
      <c r="CL91" s="224">
        <v>87.040000915527344</v>
      </c>
      <c r="CM91" s="224">
        <v>87.040000915527344</v>
      </c>
      <c r="CN91" s="224">
        <v>87.040000915527344</v>
      </c>
      <c r="CO91" s="224">
        <v>87.040000915527344</v>
      </c>
      <c r="CP91" s="224">
        <v>87.040000915527344</v>
      </c>
      <c r="CQ91" s="224">
        <v>87.040000915527344</v>
      </c>
      <c r="CR91" s="224">
        <v>87.040000915527344</v>
      </c>
      <c r="CS91" s="224">
        <v>87.040000915527344</v>
      </c>
      <c r="CT91" s="224">
        <v>87.040000915527344</v>
      </c>
      <c r="CU91" s="224">
        <v>91.669998168945313</v>
      </c>
      <c r="CV91" s="224">
        <v>91.669998168945313</v>
      </c>
      <c r="CW91" s="224">
        <v>91.669998168945313</v>
      </c>
      <c r="CX91" s="224">
        <v>91.669998168945313</v>
      </c>
      <c r="CY91" s="224">
        <v>91.669998168945313</v>
      </c>
      <c r="CZ91" s="224">
        <v>91.669998168945313</v>
      </c>
      <c r="DA91" s="224">
        <v>91.669998168945313</v>
      </c>
      <c r="DB91" s="224">
        <v>91.669998168945313</v>
      </c>
      <c r="DC91" s="224">
        <v>91.669998168945313</v>
      </c>
      <c r="DD91" s="224">
        <v>91.669998168945313</v>
      </c>
      <c r="DE91" s="224">
        <v>91.669998168945313</v>
      </c>
      <c r="DF91" s="224">
        <v>91.669998168945313</v>
      </c>
      <c r="DG91" s="224">
        <v>91.669998168945313</v>
      </c>
      <c r="DH91" s="224">
        <v>91.669998168945313</v>
      </c>
      <c r="DI91" s="224">
        <v>91.669998168945313</v>
      </c>
      <c r="DJ91" s="224">
        <v>91.669998168945313</v>
      </c>
      <c r="DK91" s="224">
        <v>91.669998168945313</v>
      </c>
      <c r="DL91" s="224">
        <v>91.669998168945313</v>
      </c>
      <c r="DM91" s="224">
        <v>91.669998168945313</v>
      </c>
      <c r="DN91" s="224">
        <v>91.669998168945313</v>
      </c>
      <c r="DO91" s="224">
        <v>91.669998168945313</v>
      </c>
      <c r="DP91" s="224">
        <v>91.669998168945313</v>
      </c>
      <c r="DQ91" s="224">
        <v>91.669998168945313</v>
      </c>
      <c r="DR91" s="224">
        <v>91.669998168945313</v>
      </c>
      <c r="DS91" s="224">
        <v>91.669998168945313</v>
      </c>
      <c r="DT91" s="224">
        <v>91.669998168945313</v>
      </c>
      <c r="DU91" s="224">
        <v>91.669998168945313</v>
      </c>
      <c r="DV91" s="224">
        <v>91.669998168945313</v>
      </c>
      <c r="DW91" s="224">
        <v>93.519996643066406</v>
      </c>
      <c r="DX91" s="224">
        <v>93.519996643066406</v>
      </c>
      <c r="DY91" s="224">
        <v>93.519996643066406</v>
      </c>
      <c r="DZ91" s="224">
        <v>93.519996643066406</v>
      </c>
      <c r="EA91" s="224">
        <v>93.519996643066406</v>
      </c>
      <c r="EB91" s="224">
        <v>93.519996643066406</v>
      </c>
      <c r="EC91" s="224">
        <v>93.519996643066406</v>
      </c>
      <c r="ED91" s="224">
        <v>93.519996643066406</v>
      </c>
      <c r="EE91" s="224">
        <v>93.519996643066406</v>
      </c>
      <c r="EF91" s="224">
        <v>93.519996643066406</v>
      </c>
      <c r="EG91" s="224">
        <v>93.519996643066406</v>
      </c>
      <c r="EH91" s="224">
        <v>93.519996643066406</v>
      </c>
      <c r="EI91" s="224">
        <v>93.519996643066406</v>
      </c>
      <c r="EJ91" s="224">
        <v>93.519996643066406</v>
      </c>
      <c r="EK91" s="224">
        <v>93.519996643066406</v>
      </c>
      <c r="EL91" s="224">
        <v>93.519996643066406</v>
      </c>
      <c r="EM91" s="224">
        <v>93.519996643066406</v>
      </c>
      <c r="EN91" s="224">
        <v>93.519996643066406</v>
      </c>
      <c r="EO91" s="224">
        <v>93.519996643066406</v>
      </c>
      <c r="EP91" s="224">
        <v>93.519996643066406</v>
      </c>
      <c r="EQ91" s="224">
        <v>93.519996643066406</v>
      </c>
      <c r="ER91" s="224">
        <v>93.519996643066406</v>
      </c>
      <c r="ES91" s="224">
        <v>93.519996643066406</v>
      </c>
      <c r="ET91" s="224">
        <v>93.519996643066406</v>
      </c>
      <c r="EU91" s="224">
        <v>93.519996643066406</v>
      </c>
      <c r="EV91" s="224">
        <v>93.519996643066406</v>
      </c>
      <c r="EW91" s="224">
        <v>93.519996643066406</v>
      </c>
      <c r="EX91" s="224">
        <v>93.519996643066406</v>
      </c>
      <c r="EY91" s="224">
        <v>93.519996643066406</v>
      </c>
      <c r="EZ91" s="224">
        <v>93.519996643066406</v>
      </c>
      <c r="FA91" s="224">
        <v>93.519996643066406</v>
      </c>
      <c r="FB91" s="224">
        <v>93.519996643066406</v>
      </c>
      <c r="FC91" s="224">
        <v>93.519996643066406</v>
      </c>
      <c r="FD91" s="224">
        <v>93.519996643066406</v>
      </c>
      <c r="FE91" s="224">
        <v>93.519996643066406</v>
      </c>
      <c r="FF91" s="224">
        <v>93.519996643066406</v>
      </c>
      <c r="FG91" s="224">
        <v>93.519996643066406</v>
      </c>
      <c r="FH91" s="224">
        <v>93.519996643066406</v>
      </c>
      <c r="FI91" s="224">
        <v>93.519996643066406</v>
      </c>
      <c r="FJ91" s="224">
        <v>93.519996643066406</v>
      </c>
      <c r="FK91" s="224">
        <v>93.519996643066406</v>
      </c>
      <c r="FL91" s="224">
        <v>93.519996643066406</v>
      </c>
      <c r="FM91" s="224">
        <v>93.519996643066406</v>
      </c>
      <c r="FN91" s="224">
        <v>93.519996643066406</v>
      </c>
      <c r="FO91" s="224">
        <v>93.519996643066406</v>
      </c>
      <c r="FP91" s="224">
        <v>93.519996643066406</v>
      </c>
      <c r="FQ91" s="224">
        <v>93.519996643066406</v>
      </c>
      <c r="FR91" s="224">
        <v>93.519996643066406</v>
      </c>
      <c r="FS91" s="224">
        <v>93.519996643066406</v>
      </c>
      <c r="FT91" s="224">
        <v>93.519996643066406</v>
      </c>
      <c r="FU91" s="224">
        <v>87.040000915527344</v>
      </c>
      <c r="FV91" s="224">
        <v>87.040000915527344</v>
      </c>
      <c r="FW91" s="224">
        <v>87.040000915527344</v>
      </c>
      <c r="FX91" s="224">
        <v>87.040000915527344</v>
      </c>
      <c r="FY91" s="224">
        <v>87.040000915527344</v>
      </c>
      <c r="FZ91" s="224">
        <v>87.040000915527344</v>
      </c>
      <c r="GA91" s="224">
        <v>87.040000915527344</v>
      </c>
      <c r="GB91" s="224">
        <v>87.040000915527344</v>
      </c>
      <c r="GC91" s="224">
        <v>87.040000915527344</v>
      </c>
      <c r="GD91" s="224">
        <v>87.040000915527344</v>
      </c>
      <c r="GE91" s="224">
        <v>87.040000915527344</v>
      </c>
      <c r="GF91" s="224">
        <v>87.040000915527344</v>
      </c>
      <c r="GG91" s="224">
        <v>87.040000915527344</v>
      </c>
      <c r="GH91" s="224">
        <v>87.040000915527344</v>
      </c>
      <c r="GI91" s="224">
        <v>81.480003356933594</v>
      </c>
      <c r="GJ91" s="224">
        <v>81.480003356933594</v>
      </c>
      <c r="GK91" s="224">
        <v>81.480003356933594</v>
      </c>
      <c r="GL91" s="224">
        <v>81.480003356933594</v>
      </c>
      <c r="GM91" s="224">
        <v>81.480003356933594</v>
      </c>
      <c r="GN91" s="224">
        <v>81.480003356933594</v>
      </c>
      <c r="GO91" s="224">
        <v>81.480003356933594</v>
      </c>
      <c r="GP91" s="224">
        <v>81.480003356933594</v>
      </c>
      <c r="GQ91" s="224">
        <v>81.480003356933594</v>
      </c>
      <c r="GR91" s="224">
        <v>81.480003356933594</v>
      </c>
      <c r="GS91" s="224">
        <v>81.480003356933594</v>
      </c>
      <c r="GT91" s="224">
        <v>81.480003356933594</v>
      </c>
      <c r="GU91" s="224">
        <v>81.480003356933594</v>
      </c>
      <c r="GV91" s="224">
        <v>81.480003356933594</v>
      </c>
      <c r="GW91" s="224">
        <v>81.480003356933594</v>
      </c>
      <c r="GX91" s="224">
        <v>81.480003356933594</v>
      </c>
      <c r="GY91" s="224">
        <v>81.480003356933594</v>
      </c>
      <c r="GZ91" s="224">
        <v>78.699996948242188</v>
      </c>
      <c r="HA91" s="224">
        <v>78.699996948242188</v>
      </c>
      <c r="HB91" s="224">
        <v>78.699996948242188</v>
      </c>
      <c r="HC91" s="224">
        <v>78.699996948242188</v>
      </c>
      <c r="HD91" s="224">
        <v>78.699996948242188</v>
      </c>
      <c r="HE91" s="224">
        <v>78.699996948242188</v>
      </c>
      <c r="HF91" s="9">
        <f t="shared" si="79"/>
        <v>78.699996948242188</v>
      </c>
      <c r="HG91" s="9">
        <f t="shared" si="80"/>
        <v>78.699996948242188</v>
      </c>
      <c r="HH91" s="9">
        <f t="shared" si="81"/>
        <v>73.150001525878906</v>
      </c>
      <c r="HI91" s="9">
        <f t="shared" si="82"/>
        <v>73.150001525878906</v>
      </c>
      <c r="HJ91" s="9">
        <f t="shared" si="83"/>
        <v>73.150001525878906</v>
      </c>
      <c r="HK91" s="9">
        <f t="shared" si="84"/>
        <v>73.150001525878906</v>
      </c>
      <c r="HL91" s="9">
        <f t="shared" si="85"/>
        <v>73.150001525878906</v>
      </c>
      <c r="HM91" s="9">
        <f t="shared" si="86"/>
        <v>73.150001525878906</v>
      </c>
      <c r="HN91" s="9">
        <f t="shared" si="87"/>
        <v>73.150001525878906</v>
      </c>
      <c r="HO91" s="9">
        <f t="shared" si="88"/>
        <v>73.150001525878906</v>
      </c>
      <c r="HP91" s="9">
        <f t="shared" si="89"/>
        <v>73.150001525878906</v>
      </c>
      <c r="HQ91" s="180"/>
      <c r="HR91" s="226">
        <v>78.699996948242188</v>
      </c>
      <c r="HS91" s="226">
        <v>78.699996948242188</v>
      </c>
      <c r="HT91" s="226">
        <v>78.699996948242188</v>
      </c>
      <c r="HU91" s="226">
        <v>73.150001525878906</v>
      </c>
      <c r="HV91" s="226">
        <v>73.150001525878906</v>
      </c>
      <c r="HW91" s="226">
        <v>73.150001525878906</v>
      </c>
      <c r="HX91" s="226"/>
      <c r="HY91" s="226"/>
      <c r="HZ91" s="226"/>
      <c r="IA91" s="226"/>
      <c r="IB91" s="226"/>
      <c r="IC91" s="226"/>
      <c r="ID91" s="9"/>
      <c r="IE91" s="9"/>
      <c r="IF91" s="9"/>
      <c r="IG91" s="9"/>
      <c r="IH91" s="9"/>
      <c r="II91" s="9">
        <f t="shared" si="64"/>
        <v>47.315393836874712</v>
      </c>
      <c r="IJ91" s="9">
        <f t="shared" si="65"/>
        <v>91.791997782389316</v>
      </c>
      <c r="IK91" s="9">
        <f t="shared" si="66"/>
        <v>81.838710907966856</v>
      </c>
      <c r="IL91" s="9">
        <f t="shared" si="67"/>
        <v>73.150001525878906</v>
      </c>
      <c r="IM91" s="9">
        <f t="shared" si="68"/>
        <v>58.520001220703129</v>
      </c>
      <c r="IN91" s="9">
        <f t="shared" si="69"/>
        <v>40.964000854492191</v>
      </c>
      <c r="IO91" s="9">
        <f t="shared" si="70"/>
        <v>28.674800598144532</v>
      </c>
      <c r="IP91" s="9">
        <f t="shared" si="71"/>
        <v>20.072360418701173</v>
      </c>
      <c r="IQ91" s="9"/>
      <c r="IR91" s="9">
        <f t="shared" si="78"/>
        <v>52.632403541054146</v>
      </c>
      <c r="IS91" s="9">
        <f t="shared" si="72"/>
        <v>-42.596223331703555</v>
      </c>
      <c r="IT91" s="9"/>
      <c r="IU91" s="9"/>
      <c r="IV91" s="9"/>
      <c r="IW91" s="9"/>
      <c r="IX91" s="9"/>
      <c r="IY91" s="9"/>
      <c r="IZ91" s="9"/>
      <c r="JA91" s="9"/>
      <c r="JB91" s="9"/>
      <c r="JC91" s="9"/>
      <c r="JD91" s="9"/>
      <c r="JE91" s="9"/>
      <c r="JF91" s="9"/>
      <c r="JG91" s="9"/>
      <c r="JH91" s="9"/>
      <c r="JI91" s="9"/>
      <c r="JJ91" s="9"/>
      <c r="JK91" s="9"/>
      <c r="JL91" s="9"/>
      <c r="JM91" s="9"/>
      <c r="JN91" s="9"/>
      <c r="JO91" s="9"/>
      <c r="JP91" s="9"/>
      <c r="JQ91" s="9"/>
      <c r="JR91" s="9"/>
      <c r="JS91" s="9"/>
      <c r="JT91" s="9"/>
      <c r="JU91" s="9"/>
      <c r="JV91" s="9"/>
      <c r="JW91" s="9">
        <f t="shared" si="58"/>
        <v>77.312498092651367</v>
      </c>
      <c r="JX91" s="9">
        <f t="shared" si="59"/>
        <v>88.519996643066406</v>
      </c>
      <c r="JY91" s="19">
        <f t="shared" si="60"/>
        <v>207</v>
      </c>
      <c r="JZ91" s="19">
        <f t="shared" si="61"/>
        <v>78</v>
      </c>
      <c r="KA91" s="19">
        <f t="shared" si="73"/>
        <v>1</v>
      </c>
      <c r="KB91" s="19">
        <f t="shared" si="77"/>
        <v>78</v>
      </c>
      <c r="KD91" s="9">
        <f t="shared" si="62"/>
        <v>90.898331960042313</v>
      </c>
      <c r="KE91" s="9">
        <f t="shared" si="63"/>
        <v>87.551285998656013</v>
      </c>
      <c r="KG91" s="9">
        <f t="shared" si="74"/>
        <v>-3.3470459613863</v>
      </c>
      <c r="KH91" s="19">
        <f t="shared" si="75"/>
        <v>0.96317813661467833</v>
      </c>
      <c r="KI91" s="19">
        <f t="shared" si="76"/>
        <v>0.96317813661467833</v>
      </c>
    </row>
    <row r="92" spans="1:295">
      <c r="A92" s="222" t="s">
        <v>655</v>
      </c>
      <c r="B92" s="222" t="s">
        <v>285</v>
      </c>
      <c r="C92" s="224">
        <v>0</v>
      </c>
      <c r="D92" s="224">
        <v>0</v>
      </c>
      <c r="E92" s="224">
        <v>0</v>
      </c>
      <c r="F92" s="224">
        <v>0</v>
      </c>
      <c r="G92" s="224">
        <v>0</v>
      </c>
      <c r="H92" s="224">
        <v>0</v>
      </c>
      <c r="I92" s="224">
        <v>0</v>
      </c>
      <c r="J92" s="224">
        <v>0</v>
      </c>
      <c r="K92" s="224">
        <v>0</v>
      </c>
      <c r="L92" s="224">
        <v>0</v>
      </c>
      <c r="M92" s="224">
        <v>0</v>
      </c>
      <c r="N92" s="224">
        <v>0</v>
      </c>
      <c r="O92" s="224">
        <v>0</v>
      </c>
      <c r="P92" s="224">
        <v>0</v>
      </c>
      <c r="Q92" s="224">
        <v>0</v>
      </c>
      <c r="R92" s="224">
        <v>0</v>
      </c>
      <c r="S92" s="224">
        <v>0</v>
      </c>
      <c r="T92" s="224">
        <v>0</v>
      </c>
      <c r="U92" s="224">
        <v>0</v>
      </c>
      <c r="V92" s="224">
        <v>0</v>
      </c>
      <c r="W92" s="224">
        <v>0</v>
      </c>
      <c r="X92" s="224">
        <v>2.7799999713897705</v>
      </c>
      <c r="Y92" s="224">
        <v>2.7799999713897705</v>
      </c>
      <c r="Z92" s="224">
        <v>2.7799999713897705</v>
      </c>
      <c r="AA92" s="224">
        <v>2.7799999713897705</v>
      </c>
      <c r="AB92" s="224">
        <v>2.7799999713897705</v>
      </c>
      <c r="AC92" s="224">
        <v>2.7799999713897705</v>
      </c>
      <c r="AD92" s="224">
        <v>11.109999656677246</v>
      </c>
      <c r="AE92" s="224">
        <v>11.109999656677246</v>
      </c>
      <c r="AF92" s="224">
        <v>11.109999656677246</v>
      </c>
      <c r="AG92" s="224">
        <v>11.109999656677246</v>
      </c>
      <c r="AH92" s="224">
        <v>13.890000343322754</v>
      </c>
      <c r="AI92" s="224">
        <v>13.890000343322754</v>
      </c>
      <c r="AJ92" s="224">
        <v>13.890000343322754</v>
      </c>
      <c r="AK92" s="224">
        <v>13.890000343322754</v>
      </c>
      <c r="AL92" s="224">
        <v>13.890000343322754</v>
      </c>
      <c r="AM92" s="224">
        <v>13.890000343322754</v>
      </c>
      <c r="AN92" s="224">
        <v>13.890000343322754</v>
      </c>
      <c r="AO92" s="224">
        <v>13.890000343322754</v>
      </c>
      <c r="AP92" s="224">
        <v>13.890000343322754</v>
      </c>
      <c r="AQ92" s="224">
        <v>13.890000343322754</v>
      </c>
      <c r="AR92" s="224">
        <v>13.890000343322754</v>
      </c>
      <c r="AS92" s="224">
        <v>13.890000343322754</v>
      </c>
      <c r="AT92" s="224">
        <v>13.890000343322754</v>
      </c>
      <c r="AU92" s="224">
        <v>13.890000343322754</v>
      </c>
      <c r="AV92" s="224">
        <v>13.890000343322754</v>
      </c>
      <c r="AW92" s="224">
        <v>13.890000343322754</v>
      </c>
      <c r="AX92" s="224">
        <v>13.890000343322754</v>
      </c>
      <c r="AY92" s="224">
        <v>13.890000343322754</v>
      </c>
      <c r="AZ92" s="224">
        <v>13.890000343322754</v>
      </c>
      <c r="BA92" s="224">
        <v>13.890000343322754</v>
      </c>
      <c r="BB92" s="224">
        <v>13.890000343322754</v>
      </c>
      <c r="BC92" s="224">
        <v>13.890000343322754</v>
      </c>
      <c r="BD92" s="224">
        <v>13.890000343322754</v>
      </c>
      <c r="BE92" s="224">
        <v>13.890000343322754</v>
      </c>
      <c r="BF92" s="224">
        <v>13.890000343322754</v>
      </c>
      <c r="BG92" s="224">
        <v>13.890000343322754</v>
      </c>
      <c r="BH92" s="224">
        <v>19.440000534057617</v>
      </c>
      <c r="BI92" s="224">
        <v>19.440000534057617</v>
      </c>
      <c r="BJ92" s="224">
        <v>19.440000534057617</v>
      </c>
      <c r="BK92" s="224">
        <v>22.219999313354492</v>
      </c>
      <c r="BL92" s="224">
        <v>22.219999313354492</v>
      </c>
      <c r="BM92" s="224">
        <v>22.219999313354492</v>
      </c>
      <c r="BN92" s="224">
        <v>22.219999313354492</v>
      </c>
      <c r="BO92" s="224">
        <v>22.219999313354492</v>
      </c>
      <c r="BP92" s="224">
        <v>22.219999313354492</v>
      </c>
      <c r="BQ92" s="224">
        <v>22.219999313354492</v>
      </c>
      <c r="BR92" s="224">
        <v>22.219999313354492</v>
      </c>
      <c r="BS92" s="224">
        <v>22.219999313354492</v>
      </c>
      <c r="BT92" s="224">
        <v>22.219999313354492</v>
      </c>
      <c r="BU92" s="224">
        <v>22.219999313354492</v>
      </c>
      <c r="BV92" s="224">
        <v>27.780000686645508</v>
      </c>
      <c r="BW92" s="224">
        <v>27.780000686645508</v>
      </c>
      <c r="BX92" s="224">
        <v>34.259998321533203</v>
      </c>
      <c r="BY92" s="224">
        <v>34.259998321533203</v>
      </c>
      <c r="BZ92" s="224">
        <v>45.369998931884766</v>
      </c>
      <c r="CA92" s="224">
        <v>63.889999389648437</v>
      </c>
      <c r="CB92" s="224">
        <v>63.889999389648437</v>
      </c>
      <c r="CC92" s="224">
        <v>63.889999389648437</v>
      </c>
      <c r="CD92" s="224">
        <v>63.889999389648437</v>
      </c>
      <c r="CE92" s="224">
        <v>63.889999389648437</v>
      </c>
      <c r="CF92" s="224">
        <v>69.44000244140625</v>
      </c>
      <c r="CG92" s="224">
        <v>69.44000244140625</v>
      </c>
      <c r="CH92" s="224">
        <v>69.44000244140625</v>
      </c>
      <c r="CI92" s="224">
        <v>92.129997253417969</v>
      </c>
      <c r="CJ92" s="224">
        <v>92.129997253417969</v>
      </c>
      <c r="CK92" s="224">
        <v>92.129997253417969</v>
      </c>
      <c r="CL92" s="224">
        <v>92.129997253417969</v>
      </c>
      <c r="CM92" s="224">
        <v>92.129997253417969</v>
      </c>
      <c r="CN92" s="224">
        <v>92.129997253417969</v>
      </c>
      <c r="CO92" s="224">
        <v>92.129997253417969</v>
      </c>
      <c r="CP92" s="224">
        <v>92.129997253417969</v>
      </c>
      <c r="CQ92" s="224">
        <v>92.129997253417969</v>
      </c>
      <c r="CR92" s="224">
        <v>92.129997253417969</v>
      </c>
      <c r="CS92" s="224">
        <v>92.129997253417969</v>
      </c>
      <c r="CT92" s="224">
        <v>92.129997253417969</v>
      </c>
      <c r="CU92" s="224">
        <v>92.129997253417969</v>
      </c>
      <c r="CV92" s="224">
        <v>92.129997253417969</v>
      </c>
      <c r="CW92" s="224">
        <v>92.129997253417969</v>
      </c>
      <c r="CX92" s="224">
        <v>92.129997253417969</v>
      </c>
      <c r="CY92" s="224">
        <v>92.129997253417969</v>
      </c>
      <c r="CZ92" s="224">
        <v>92.129997253417969</v>
      </c>
      <c r="DA92" s="224">
        <v>92.129997253417969</v>
      </c>
      <c r="DB92" s="224">
        <v>92.129997253417969</v>
      </c>
      <c r="DC92" s="224">
        <v>92.129997253417969</v>
      </c>
      <c r="DD92" s="224">
        <v>92.129997253417969</v>
      </c>
      <c r="DE92" s="224">
        <v>92.129997253417969</v>
      </c>
      <c r="DF92" s="224">
        <v>92.129997253417969</v>
      </c>
      <c r="DG92" s="224">
        <v>92.129997253417969</v>
      </c>
      <c r="DH92" s="224">
        <v>92.129997253417969</v>
      </c>
      <c r="DI92" s="224">
        <v>92.129997253417969</v>
      </c>
      <c r="DJ92" s="224">
        <v>92.129997253417969</v>
      </c>
      <c r="DK92" s="224">
        <v>92.129997253417969</v>
      </c>
      <c r="DL92" s="224">
        <v>92.129997253417969</v>
      </c>
      <c r="DM92" s="224">
        <v>92.129997253417969</v>
      </c>
      <c r="DN92" s="224">
        <v>92.129997253417969</v>
      </c>
      <c r="DO92" s="224">
        <v>92.129997253417969</v>
      </c>
      <c r="DP92" s="224">
        <v>92.129997253417969</v>
      </c>
      <c r="DQ92" s="224">
        <v>92.129997253417969</v>
      </c>
      <c r="DR92" s="224">
        <v>92.129997253417969</v>
      </c>
      <c r="DS92" s="224">
        <v>88.430000305175781</v>
      </c>
      <c r="DT92" s="224">
        <v>88.430000305175781</v>
      </c>
      <c r="DU92" s="224">
        <v>88.430000305175781</v>
      </c>
      <c r="DV92" s="224">
        <v>88.430000305175781</v>
      </c>
      <c r="DW92" s="224">
        <v>85.650001525878906</v>
      </c>
      <c r="DX92" s="224">
        <v>85.650001525878906</v>
      </c>
      <c r="DY92" s="224">
        <v>85.650001525878906</v>
      </c>
      <c r="DZ92" s="224">
        <v>85.650001525878906</v>
      </c>
      <c r="EA92" s="224">
        <v>85.650001525878906</v>
      </c>
      <c r="EB92" s="224">
        <v>85.650001525878906</v>
      </c>
      <c r="EC92" s="224">
        <v>85.650001525878906</v>
      </c>
      <c r="ED92" s="224">
        <v>81.94000244140625</v>
      </c>
      <c r="EE92" s="224">
        <v>81.94000244140625</v>
      </c>
      <c r="EF92" s="224">
        <v>81.94000244140625</v>
      </c>
      <c r="EG92" s="224">
        <v>81.94000244140625</v>
      </c>
      <c r="EH92" s="224">
        <v>81.94000244140625</v>
      </c>
      <c r="EI92" s="224">
        <v>84.720001220703125</v>
      </c>
      <c r="EJ92" s="224">
        <v>84.720001220703125</v>
      </c>
      <c r="EK92" s="224">
        <v>84.720001220703125</v>
      </c>
      <c r="EL92" s="224">
        <v>84.720001220703125</v>
      </c>
      <c r="EM92" s="224">
        <v>84.720001220703125</v>
      </c>
      <c r="EN92" s="224">
        <v>84.720001220703125</v>
      </c>
      <c r="EO92" s="224">
        <v>84.720001220703125</v>
      </c>
      <c r="EP92" s="224">
        <v>84.720001220703125</v>
      </c>
      <c r="EQ92" s="224">
        <v>79.169998168945313</v>
      </c>
      <c r="ER92" s="224">
        <v>79.169998168945313</v>
      </c>
      <c r="ES92" s="224">
        <v>79.169998168945313</v>
      </c>
      <c r="ET92" s="224">
        <v>79.169998168945313</v>
      </c>
      <c r="EU92" s="224">
        <v>79.169998168945313</v>
      </c>
      <c r="EV92" s="224">
        <v>79.169998168945313</v>
      </c>
      <c r="EW92" s="224">
        <v>79.169998168945313</v>
      </c>
      <c r="EX92" s="224">
        <v>79.169998168945313</v>
      </c>
      <c r="EY92" s="224">
        <v>79.169998168945313</v>
      </c>
      <c r="EZ92" s="224">
        <v>79.169998168945313</v>
      </c>
      <c r="FA92" s="224">
        <v>76.389999389648437</v>
      </c>
      <c r="FB92" s="224">
        <v>76.389999389648437</v>
      </c>
      <c r="FC92" s="224">
        <v>76.389999389648437</v>
      </c>
      <c r="FD92" s="224">
        <v>76.389999389648437</v>
      </c>
      <c r="FE92" s="224">
        <v>76.389999389648437</v>
      </c>
      <c r="FF92" s="224">
        <v>76.389999389648437</v>
      </c>
      <c r="FG92" s="224">
        <v>76.389999389648437</v>
      </c>
      <c r="FH92" s="224">
        <v>76.389999389648437</v>
      </c>
      <c r="FI92" s="224">
        <v>76.389999389648437</v>
      </c>
      <c r="FJ92" s="224">
        <v>76.389999389648437</v>
      </c>
      <c r="FK92" s="224">
        <v>76.389999389648437</v>
      </c>
      <c r="FL92" s="224">
        <v>76.389999389648437</v>
      </c>
      <c r="FM92" s="224">
        <v>76.389999389648437</v>
      </c>
      <c r="FN92" s="224">
        <v>76.389999389648437</v>
      </c>
      <c r="FO92" s="224">
        <v>76.389999389648437</v>
      </c>
      <c r="FP92" s="224">
        <v>76.389999389648437</v>
      </c>
      <c r="FQ92" s="224">
        <v>76.389999389648437</v>
      </c>
      <c r="FR92" s="224">
        <v>73.610000610351563</v>
      </c>
      <c r="FS92" s="224">
        <v>73.610000610351563</v>
      </c>
      <c r="FT92" s="224">
        <v>73.610000610351563</v>
      </c>
      <c r="FU92" s="224">
        <v>73.610000610351563</v>
      </c>
      <c r="FV92" s="224">
        <v>73.610000610351563</v>
      </c>
      <c r="FW92" s="224">
        <v>73.610000610351563</v>
      </c>
      <c r="FX92" s="224">
        <v>73.610000610351563</v>
      </c>
      <c r="FY92" s="224">
        <v>76.389999389648437</v>
      </c>
      <c r="FZ92" s="224">
        <v>76.389999389648437</v>
      </c>
      <c r="GA92" s="224">
        <v>76.389999389648437</v>
      </c>
      <c r="GB92" s="224">
        <v>76.389999389648437</v>
      </c>
      <c r="GC92" s="224">
        <v>76.389999389648437</v>
      </c>
      <c r="GD92" s="224">
        <v>76.389999389648437</v>
      </c>
      <c r="GE92" s="224">
        <v>76.389999389648437</v>
      </c>
      <c r="GF92" s="224">
        <v>76.389999389648437</v>
      </c>
      <c r="GG92" s="224">
        <v>76.389999389648437</v>
      </c>
      <c r="GH92" s="224">
        <v>76.389999389648437</v>
      </c>
      <c r="GI92" s="224">
        <v>76.389999389648437</v>
      </c>
      <c r="GJ92" s="224">
        <v>76.389999389648437</v>
      </c>
      <c r="GK92" s="224">
        <v>76.389999389648437</v>
      </c>
      <c r="GL92" s="224">
        <v>76.389999389648437</v>
      </c>
      <c r="GM92" s="224">
        <v>76.389999389648437</v>
      </c>
      <c r="GN92" s="224">
        <v>76.389999389648437</v>
      </c>
      <c r="GO92" s="224">
        <v>76.389999389648437</v>
      </c>
      <c r="GP92" s="224">
        <v>76.389999389648437</v>
      </c>
      <c r="GQ92" s="224">
        <v>76.389999389648437</v>
      </c>
      <c r="GR92" s="224">
        <v>76.389999389648437</v>
      </c>
      <c r="GS92" s="224">
        <v>76.389999389648437</v>
      </c>
      <c r="GT92" s="224">
        <v>76.389999389648437</v>
      </c>
      <c r="GU92" s="224">
        <v>76.389999389648437</v>
      </c>
      <c r="GV92" s="224">
        <v>76.389999389648437</v>
      </c>
      <c r="GW92" s="224">
        <v>76.389999389648437</v>
      </c>
      <c r="GX92" s="224">
        <v>76.389999389648437</v>
      </c>
      <c r="GY92" s="224">
        <v>76.389999389648437</v>
      </c>
      <c r="GZ92" s="224">
        <v>76.389999389648437</v>
      </c>
      <c r="HA92" s="224">
        <v>76.389999389648437</v>
      </c>
      <c r="HB92" s="224">
        <v>76.389999389648437</v>
      </c>
      <c r="HC92" s="224">
        <v>76.389999389648437</v>
      </c>
      <c r="HD92" s="224">
        <v>76.389999389648437</v>
      </c>
      <c r="HE92" s="224">
        <v>76.389999389648437</v>
      </c>
      <c r="HF92" s="9">
        <f t="shared" si="79"/>
        <v>76.389999389648437</v>
      </c>
      <c r="HG92" s="9">
        <f t="shared" si="80"/>
        <v>79.169998168945313</v>
      </c>
      <c r="HH92" s="9">
        <f t="shared" si="81"/>
        <v>79.169998168945313</v>
      </c>
      <c r="HI92" s="9">
        <f t="shared" si="82"/>
        <v>79.169998168945313</v>
      </c>
      <c r="HJ92" s="9">
        <f t="shared" si="83"/>
        <v>79.169998168945313</v>
      </c>
      <c r="HK92" s="9">
        <f t="shared" si="84"/>
        <v>79.169998168945313</v>
      </c>
      <c r="HL92" s="9">
        <f t="shared" si="85"/>
        <v>79.169998168945313</v>
      </c>
      <c r="HM92" s="9">
        <f t="shared" si="86"/>
        <v>79.169998168945313</v>
      </c>
      <c r="HN92" s="9">
        <f t="shared" si="87"/>
        <v>79.169998168945313</v>
      </c>
      <c r="HO92" s="9">
        <f t="shared" si="88"/>
        <v>79.169998168945313</v>
      </c>
      <c r="HP92" s="9">
        <f t="shared" si="89"/>
        <v>79.169998168945313</v>
      </c>
      <c r="HQ92" s="180"/>
      <c r="HR92" s="226">
        <v>76.389999389648437</v>
      </c>
      <c r="HS92" s="226">
        <v>76.389999389648437</v>
      </c>
      <c r="HT92" s="226">
        <v>79.169998168945313</v>
      </c>
      <c r="HU92" s="226">
        <v>79.169998168945313</v>
      </c>
      <c r="HV92" s="226">
        <v>79.169998168945313</v>
      </c>
      <c r="HW92" s="226">
        <v>79.169998168945313</v>
      </c>
      <c r="HX92" s="226">
        <v>79.169998168945313</v>
      </c>
      <c r="HY92" s="226">
        <v>79.169998168945313</v>
      </c>
      <c r="HZ92" s="226">
        <v>79.169998168945313</v>
      </c>
      <c r="IA92" s="226">
        <v>79.169998168945313</v>
      </c>
      <c r="IB92" s="226">
        <v>79.169998168945313</v>
      </c>
      <c r="IC92" s="226">
        <v>79.169998168945313</v>
      </c>
      <c r="ID92" s="9"/>
      <c r="IE92" s="9"/>
      <c r="IF92" s="9"/>
      <c r="IG92" s="9"/>
      <c r="IH92" s="9"/>
      <c r="II92" s="9">
        <f t="shared" si="64"/>
        <v>48.76967054605484</v>
      </c>
      <c r="IJ92" s="9">
        <f t="shared" si="65"/>
        <v>75.926666259765625</v>
      </c>
      <c r="IK92" s="9">
        <f t="shared" si="66"/>
        <v>76.479676769625755</v>
      </c>
      <c r="IL92" s="9">
        <f t="shared" si="67"/>
        <v>79.169998168945313</v>
      </c>
      <c r="IM92" s="9">
        <f t="shared" si="68"/>
        <v>63.33599853515625</v>
      </c>
      <c r="IN92" s="9">
        <f t="shared" si="69"/>
        <v>44.335198974609369</v>
      </c>
      <c r="IO92" s="9">
        <f t="shared" si="70"/>
        <v>31.034639282226557</v>
      </c>
      <c r="IP92" s="9">
        <f t="shared" si="71"/>
        <v>21.72424749755859</v>
      </c>
      <c r="IQ92" s="9"/>
      <c r="IR92" s="9">
        <f t="shared" si="78"/>
        <v>52.987898184846806</v>
      </c>
      <c r="IS92" s="9">
        <f t="shared" si="72"/>
        <v>-42.125774436067509</v>
      </c>
      <c r="IT92" s="9"/>
      <c r="IU92" s="9"/>
      <c r="IV92" s="9"/>
      <c r="IW92" s="9"/>
      <c r="IX92" s="9"/>
      <c r="IY92" s="9"/>
      <c r="IZ92" s="9"/>
      <c r="JA92" s="9"/>
      <c r="JB92" s="9"/>
      <c r="JC92" s="9"/>
      <c r="JD92" s="9"/>
      <c r="JE92" s="9"/>
      <c r="JF92" s="9"/>
      <c r="JG92" s="9"/>
      <c r="JH92" s="9"/>
      <c r="JI92" s="9"/>
      <c r="JJ92" s="9"/>
      <c r="JK92" s="9"/>
      <c r="JL92" s="9"/>
      <c r="JM92" s="9"/>
      <c r="JN92" s="9"/>
      <c r="JO92" s="9"/>
      <c r="JP92" s="9"/>
      <c r="JQ92" s="9"/>
      <c r="JR92" s="9"/>
      <c r="JS92" s="9"/>
      <c r="JT92" s="9"/>
      <c r="JU92" s="9"/>
      <c r="JV92" s="9"/>
      <c r="JW92" s="9">
        <f t="shared" si="58"/>
        <v>77.779998779296875</v>
      </c>
      <c r="JX92" s="9">
        <f t="shared" si="59"/>
        <v>87.129997253417969</v>
      </c>
      <c r="JY92" s="19">
        <f t="shared" si="60"/>
        <v>205</v>
      </c>
      <c r="JZ92" s="19">
        <f t="shared" si="61"/>
        <v>40</v>
      </c>
      <c r="KA92" s="19">
        <f t="shared" si="73"/>
        <v>1</v>
      </c>
      <c r="KB92" s="19">
        <f t="shared" si="77"/>
        <v>40</v>
      </c>
      <c r="KD92" s="9">
        <f t="shared" si="62"/>
        <v>92.006664021809897</v>
      </c>
      <c r="KE92" s="9">
        <f t="shared" si="63"/>
        <v>78.681781882106662</v>
      </c>
      <c r="KG92" s="9">
        <f t="shared" si="74"/>
        <v>-13.324882139703234</v>
      </c>
      <c r="KH92" s="19">
        <f t="shared" si="75"/>
        <v>0.85517481498356884</v>
      </c>
      <c r="KI92" s="19">
        <f t="shared" si="76"/>
        <v>0.85517481498356884</v>
      </c>
    </row>
    <row r="93" spans="1:295">
      <c r="A93" s="222" t="s">
        <v>8</v>
      </c>
      <c r="B93" s="222" t="s">
        <v>132</v>
      </c>
      <c r="C93" s="224">
        <v>0</v>
      </c>
      <c r="D93" s="224">
        <v>0</v>
      </c>
      <c r="E93" s="224">
        <v>0</v>
      </c>
      <c r="F93" s="224">
        <v>0</v>
      </c>
      <c r="G93" s="224">
        <v>0</v>
      </c>
      <c r="H93" s="224">
        <v>0</v>
      </c>
      <c r="I93" s="224">
        <v>0</v>
      </c>
      <c r="J93" s="224">
        <v>0</v>
      </c>
      <c r="K93" s="224">
        <v>0</v>
      </c>
      <c r="L93" s="224">
        <v>0</v>
      </c>
      <c r="M93" s="224">
        <v>0</v>
      </c>
      <c r="N93" s="224">
        <v>0</v>
      </c>
      <c r="O93" s="224">
        <v>0</v>
      </c>
      <c r="P93" s="224">
        <v>0</v>
      </c>
      <c r="Q93" s="224">
        <v>0</v>
      </c>
      <c r="R93" s="224">
        <v>0</v>
      </c>
      <c r="S93" s="224">
        <v>0</v>
      </c>
      <c r="T93" s="224">
        <v>0</v>
      </c>
      <c r="U93" s="224">
        <v>0</v>
      </c>
      <c r="V93" s="224">
        <v>0</v>
      </c>
      <c r="W93" s="224">
        <v>0</v>
      </c>
      <c r="X93" s="224">
        <v>0</v>
      </c>
      <c r="Y93" s="224">
        <v>0</v>
      </c>
      <c r="Z93" s="224">
        <v>0</v>
      </c>
      <c r="AA93" s="224">
        <v>0</v>
      </c>
      <c r="AB93" s="224">
        <v>0</v>
      </c>
      <c r="AC93" s="224">
        <v>0</v>
      </c>
      <c r="AD93" s="224">
        <v>0</v>
      </c>
      <c r="AE93" s="224">
        <v>0</v>
      </c>
      <c r="AF93" s="224">
        <v>0</v>
      </c>
      <c r="AG93" s="224">
        <v>0</v>
      </c>
      <c r="AH93" s="224">
        <v>0</v>
      </c>
      <c r="AI93" s="224">
        <v>0</v>
      </c>
      <c r="AJ93" s="224">
        <v>0</v>
      </c>
      <c r="AK93" s="224">
        <v>0</v>
      </c>
      <c r="AL93" s="224">
        <v>0</v>
      </c>
      <c r="AM93" s="224">
        <v>0</v>
      </c>
      <c r="AN93" s="224">
        <v>0</v>
      </c>
      <c r="AO93" s="224">
        <v>0</v>
      </c>
      <c r="AP93" s="224">
        <v>0</v>
      </c>
      <c r="AQ93" s="224">
        <v>0</v>
      </c>
      <c r="AR93" s="224">
        <v>0</v>
      </c>
      <c r="AS93" s="224">
        <v>0</v>
      </c>
      <c r="AT93" s="224">
        <v>0</v>
      </c>
      <c r="AU93" s="224">
        <v>0</v>
      </c>
      <c r="AV93" s="224">
        <v>0</v>
      </c>
      <c r="AW93" s="224">
        <v>0</v>
      </c>
      <c r="AX93" s="224">
        <v>0</v>
      </c>
      <c r="AY93" s="224">
        <v>0</v>
      </c>
      <c r="AZ93" s="224">
        <v>0</v>
      </c>
      <c r="BA93" s="224">
        <v>0</v>
      </c>
      <c r="BB93" s="224">
        <v>0</v>
      </c>
      <c r="BC93" s="224">
        <v>0</v>
      </c>
      <c r="BD93" s="224">
        <v>0</v>
      </c>
      <c r="BE93" s="224">
        <v>0</v>
      </c>
      <c r="BF93" s="224">
        <v>0</v>
      </c>
      <c r="BG93" s="224">
        <v>0</v>
      </c>
      <c r="BH93" s="224">
        <v>0</v>
      </c>
      <c r="BI93" s="224">
        <v>0</v>
      </c>
      <c r="BJ93" s="224">
        <v>0</v>
      </c>
      <c r="BK93" s="224">
        <v>0</v>
      </c>
      <c r="BL93" s="224">
        <v>0</v>
      </c>
      <c r="BM93" s="224">
        <v>0</v>
      </c>
      <c r="BN93" s="224">
        <v>0</v>
      </c>
      <c r="BO93" s="224">
        <v>0</v>
      </c>
      <c r="BP93" s="224">
        <v>0</v>
      </c>
      <c r="BQ93" s="224">
        <v>19.440000534057617</v>
      </c>
      <c r="BR93" s="224">
        <v>19.440000534057617</v>
      </c>
      <c r="BS93" s="224">
        <v>19.440000534057617</v>
      </c>
      <c r="BT93" s="224">
        <v>19.440000534057617</v>
      </c>
      <c r="BU93" s="224">
        <v>19.440000534057617</v>
      </c>
      <c r="BV93" s="224">
        <v>19.440000534057617</v>
      </c>
      <c r="BW93" s="224">
        <v>27.780000686645508</v>
      </c>
      <c r="BX93" s="224">
        <v>27.780000686645508</v>
      </c>
      <c r="BY93" s="224">
        <v>27.780000686645508</v>
      </c>
      <c r="BZ93" s="224">
        <v>27.780000686645508</v>
      </c>
      <c r="CA93" s="224">
        <v>46.299999237060547</v>
      </c>
      <c r="CB93" s="224">
        <v>46.299999237060547</v>
      </c>
      <c r="CC93" s="224">
        <v>46.299999237060547</v>
      </c>
      <c r="CD93" s="224">
        <v>46.299999237060547</v>
      </c>
      <c r="CE93" s="224">
        <v>46.299999237060547</v>
      </c>
      <c r="CF93" s="224">
        <v>46.299999237060547</v>
      </c>
      <c r="CG93" s="224">
        <v>46.299999237060547</v>
      </c>
      <c r="CH93" s="224">
        <v>46.299999237060547</v>
      </c>
      <c r="CI93" s="224">
        <v>46.299999237060547</v>
      </c>
      <c r="CJ93" s="224">
        <v>57.409999847412109</v>
      </c>
      <c r="CK93" s="224">
        <v>57.409999847412109</v>
      </c>
      <c r="CL93" s="224">
        <v>57.409999847412109</v>
      </c>
      <c r="CM93" s="224">
        <v>57.409999847412109</v>
      </c>
      <c r="CN93" s="224">
        <v>57.409999847412109</v>
      </c>
      <c r="CO93" s="224">
        <v>57.409999847412109</v>
      </c>
      <c r="CP93" s="224">
        <v>57.409999847412109</v>
      </c>
      <c r="CQ93" s="224">
        <v>57.409999847412109</v>
      </c>
      <c r="CR93" s="224">
        <v>57.409999847412109</v>
      </c>
      <c r="CS93" s="224">
        <v>57.409999847412109</v>
      </c>
      <c r="CT93" s="224">
        <v>57.409999847412109</v>
      </c>
      <c r="CU93" s="224">
        <v>57.409999847412109</v>
      </c>
      <c r="CV93" s="224">
        <v>60.189998626708984</v>
      </c>
      <c r="CW93" s="224">
        <v>57.409999847412109</v>
      </c>
      <c r="CX93" s="224">
        <v>68.519996643066406</v>
      </c>
      <c r="CY93" s="224">
        <v>68.519996643066406</v>
      </c>
      <c r="CZ93" s="224">
        <v>68.519996643066406</v>
      </c>
      <c r="DA93" s="224">
        <v>68.519996643066406</v>
      </c>
      <c r="DB93" s="224">
        <v>68.519996643066406</v>
      </c>
      <c r="DC93" s="224">
        <v>68.519996643066406</v>
      </c>
      <c r="DD93" s="224">
        <v>68.519996643066406</v>
      </c>
      <c r="DE93" s="224">
        <v>68.519996643066406</v>
      </c>
      <c r="DF93" s="224">
        <v>57.409999847412109</v>
      </c>
      <c r="DG93" s="224">
        <v>57.409999847412109</v>
      </c>
      <c r="DH93" s="224">
        <v>57.409999847412109</v>
      </c>
      <c r="DI93" s="224">
        <v>57.409999847412109</v>
      </c>
      <c r="DJ93" s="224">
        <v>57.409999847412109</v>
      </c>
      <c r="DK93" s="224">
        <v>57.409999847412109</v>
      </c>
      <c r="DL93" s="224">
        <v>57.409999847412109</v>
      </c>
      <c r="DM93" s="224">
        <v>57.409999847412109</v>
      </c>
      <c r="DN93" s="224">
        <v>57.409999847412109</v>
      </c>
      <c r="DO93" s="224">
        <v>57.409999847412109</v>
      </c>
      <c r="DP93" s="224">
        <v>57.409999847412109</v>
      </c>
      <c r="DQ93" s="224">
        <v>57.409999847412109</v>
      </c>
      <c r="DR93" s="224">
        <v>57.409999847412109</v>
      </c>
      <c r="DS93" s="224">
        <v>57.409999847412109</v>
      </c>
      <c r="DT93" s="224">
        <v>57.409999847412109</v>
      </c>
      <c r="DU93" s="224">
        <v>57.409999847412109</v>
      </c>
      <c r="DV93" s="224">
        <v>57.409999847412109</v>
      </c>
      <c r="DW93" s="224">
        <v>57.409999847412109</v>
      </c>
      <c r="DX93" s="224">
        <v>57.409999847412109</v>
      </c>
      <c r="DY93" s="224">
        <v>57.409999847412109</v>
      </c>
      <c r="DZ93" s="224">
        <v>57.409999847412109</v>
      </c>
      <c r="EA93" s="224">
        <v>57.409999847412109</v>
      </c>
      <c r="EB93" s="224">
        <v>57.409999847412109</v>
      </c>
      <c r="EC93" s="224">
        <v>57.409999847412109</v>
      </c>
      <c r="ED93" s="224">
        <v>57.409999847412109</v>
      </c>
      <c r="EE93" s="224">
        <v>57.409999847412109</v>
      </c>
      <c r="EF93" s="224">
        <v>57.409999847412109</v>
      </c>
      <c r="EG93" s="224">
        <v>57.409999847412109</v>
      </c>
      <c r="EH93" s="224">
        <v>57.409999847412109</v>
      </c>
      <c r="EI93" s="224">
        <v>57.409999847412109</v>
      </c>
      <c r="EJ93" s="224">
        <v>57.409999847412109</v>
      </c>
      <c r="EK93" s="224">
        <v>57.409999847412109</v>
      </c>
      <c r="EL93" s="224">
        <v>57.409999847412109</v>
      </c>
      <c r="EM93" s="224">
        <v>57.409999847412109</v>
      </c>
      <c r="EN93" s="224">
        <v>57.409999847412109</v>
      </c>
      <c r="EO93" s="224">
        <v>57.409999847412109</v>
      </c>
      <c r="EP93" s="224">
        <v>57.409999847412109</v>
      </c>
      <c r="EQ93" s="224">
        <v>57.409999847412109</v>
      </c>
      <c r="ER93" s="224">
        <v>57.409999847412109</v>
      </c>
      <c r="ES93" s="224">
        <v>57.409999847412109</v>
      </c>
      <c r="ET93" s="224">
        <v>57.409999847412109</v>
      </c>
      <c r="EU93" s="224">
        <v>57.409999847412109</v>
      </c>
      <c r="EV93" s="224">
        <v>57.409999847412109</v>
      </c>
      <c r="EW93" s="224">
        <v>57.409999847412109</v>
      </c>
      <c r="EX93" s="224">
        <v>57.409999847412109</v>
      </c>
      <c r="EY93" s="224">
        <v>40.740001678466797</v>
      </c>
      <c r="EZ93" s="224">
        <v>40.740001678466797</v>
      </c>
      <c r="FA93" s="224">
        <v>40.740001678466797</v>
      </c>
      <c r="FB93" s="224">
        <v>40.740001678466797</v>
      </c>
      <c r="FC93" s="224">
        <v>40.740001678466797</v>
      </c>
      <c r="FD93" s="224">
        <v>40.740001678466797</v>
      </c>
      <c r="FE93" s="224">
        <v>40.740001678466797</v>
      </c>
      <c r="FF93" s="224">
        <v>40.740001678466797</v>
      </c>
      <c r="FG93" s="224">
        <v>40.740001678466797</v>
      </c>
      <c r="FH93" s="224">
        <v>40.740001678466797</v>
      </c>
      <c r="FI93" s="224">
        <v>40.740001678466797</v>
      </c>
      <c r="FJ93" s="224">
        <v>40.740001678466797</v>
      </c>
      <c r="FK93" s="224">
        <v>40.740001678466797</v>
      </c>
      <c r="FL93" s="224">
        <v>40.740001678466797</v>
      </c>
      <c r="FM93" s="224">
        <v>40.740001678466797</v>
      </c>
      <c r="FN93" s="224">
        <v>40.740001678466797</v>
      </c>
      <c r="FO93" s="224">
        <v>40.740001678466797</v>
      </c>
      <c r="FP93" s="224">
        <v>40.740001678466797</v>
      </c>
      <c r="FQ93" s="224">
        <v>40.740001678466797</v>
      </c>
      <c r="FR93" s="224">
        <v>40.740001678466797</v>
      </c>
      <c r="FS93" s="224">
        <v>40.740001678466797</v>
      </c>
      <c r="FT93" s="224">
        <v>40.740001678466797</v>
      </c>
      <c r="FU93" s="224">
        <v>40.740001678466797</v>
      </c>
      <c r="FV93" s="224">
        <v>40.740001678466797</v>
      </c>
      <c r="FW93" s="224">
        <v>40.740001678466797</v>
      </c>
      <c r="FX93" s="224">
        <v>40.740001678466797</v>
      </c>
      <c r="FY93" s="224">
        <v>40.740001678466797</v>
      </c>
      <c r="FZ93" s="224">
        <v>40.740001678466797</v>
      </c>
      <c r="GA93" s="224">
        <v>40.740001678466797</v>
      </c>
      <c r="GB93" s="224">
        <v>40.740001678466797</v>
      </c>
      <c r="GC93" s="224">
        <v>40.740001678466797</v>
      </c>
      <c r="GD93" s="224">
        <v>40.740001678466797</v>
      </c>
      <c r="GE93" s="224">
        <v>40.740001678466797</v>
      </c>
      <c r="GF93" s="224">
        <v>40.740001678466797</v>
      </c>
      <c r="GG93" s="224">
        <v>40.740001678466797</v>
      </c>
      <c r="GH93" s="224">
        <v>40.740001678466797</v>
      </c>
      <c r="GI93" s="224">
        <v>40.740001678466797</v>
      </c>
      <c r="GJ93" s="224">
        <v>38.889999389648438</v>
      </c>
      <c r="GK93" s="224">
        <v>38.889999389648438</v>
      </c>
      <c r="GL93" s="224">
        <v>38.889999389648438</v>
      </c>
      <c r="GM93" s="224">
        <v>38.889999389648438</v>
      </c>
      <c r="GN93" s="224">
        <v>38.889999389648438</v>
      </c>
      <c r="GO93" s="224">
        <v>38.889999389648438</v>
      </c>
      <c r="GP93" s="224">
        <v>38.889999389648438</v>
      </c>
      <c r="GQ93" s="224">
        <v>38.889999389648438</v>
      </c>
      <c r="GR93" s="224">
        <v>38.889999389648438</v>
      </c>
      <c r="GS93" s="224">
        <v>38.889999389648438</v>
      </c>
      <c r="GT93" s="224">
        <v>38.889999389648438</v>
      </c>
      <c r="GU93" s="224">
        <v>38.889999389648438</v>
      </c>
      <c r="GV93" s="224">
        <v>38.889999389648438</v>
      </c>
      <c r="GW93" s="224">
        <v>38.889999389648438</v>
      </c>
      <c r="GX93" s="224">
        <v>38.889999389648438</v>
      </c>
      <c r="GY93" s="224">
        <v>38.889999389648438</v>
      </c>
      <c r="GZ93" s="224">
        <v>38.889999389648438</v>
      </c>
      <c r="HA93" s="224">
        <v>38.889999389648438</v>
      </c>
      <c r="HB93" s="224">
        <v>38.889999389648438</v>
      </c>
      <c r="HC93" s="224">
        <v>38.889999389648438</v>
      </c>
      <c r="HD93" s="224">
        <v>38.889999389648438</v>
      </c>
      <c r="HE93" s="224">
        <v>38.889999389648438</v>
      </c>
      <c r="HF93" s="9">
        <f t="shared" si="79"/>
        <v>38.889999389648438</v>
      </c>
      <c r="HG93" s="9">
        <f t="shared" si="80"/>
        <v>38.889999389648438</v>
      </c>
      <c r="HH93" s="9">
        <f t="shared" si="81"/>
        <v>38.889999389648438</v>
      </c>
      <c r="HI93" s="9">
        <f t="shared" si="82"/>
        <v>38.889999389648438</v>
      </c>
      <c r="HJ93" s="9">
        <f t="shared" si="83"/>
        <v>38.889999389648438</v>
      </c>
      <c r="HK93" s="9">
        <f t="shared" si="84"/>
        <v>38.889999389648438</v>
      </c>
      <c r="HL93" s="9">
        <f t="shared" si="85"/>
        <v>38.889999389648438</v>
      </c>
      <c r="HM93" s="9">
        <f t="shared" si="86"/>
        <v>38.889999389648438</v>
      </c>
      <c r="HN93" s="9">
        <f t="shared" si="87"/>
        <v>38.889999389648438</v>
      </c>
      <c r="HO93" s="9">
        <f t="shared" si="88"/>
        <v>38.889999389648438</v>
      </c>
      <c r="HP93" s="9">
        <f t="shared" si="89"/>
        <v>38.889999389648438</v>
      </c>
      <c r="HQ93" s="180"/>
      <c r="HR93" s="226">
        <v>38.889999389648438</v>
      </c>
      <c r="HS93" s="226">
        <v>38.889999389648438</v>
      </c>
      <c r="HT93" s="226">
        <v>38.889999389648438</v>
      </c>
      <c r="HU93" s="226">
        <v>38.889999389648438</v>
      </c>
      <c r="HV93" s="226">
        <v>38.889999389648438</v>
      </c>
      <c r="HW93" s="226">
        <v>38.889999389648438</v>
      </c>
      <c r="HX93" s="226">
        <v>38.889999389648438</v>
      </c>
      <c r="HY93" s="226">
        <v>38.889999389648438</v>
      </c>
      <c r="HZ93" s="226"/>
      <c r="IA93" s="226"/>
      <c r="IB93" s="226"/>
      <c r="IC93" s="226"/>
      <c r="ID93" s="9"/>
      <c r="IE93" s="9"/>
      <c r="IF93" s="9"/>
      <c r="IG93" s="9"/>
      <c r="IH93" s="9"/>
      <c r="II93" s="9">
        <f t="shared" si="64"/>
        <v>30.148618171089574</v>
      </c>
      <c r="IJ93" s="9">
        <f t="shared" si="65"/>
        <v>40.740001678466797</v>
      </c>
      <c r="IK93" s="9">
        <f t="shared" si="66"/>
        <v>39.307741841962262</v>
      </c>
      <c r="IL93" s="9">
        <f t="shared" si="67"/>
        <v>38.889999389648438</v>
      </c>
      <c r="IM93" s="9">
        <f t="shared" si="68"/>
        <v>31.11199951171875</v>
      </c>
      <c r="IN93" s="9">
        <f t="shared" si="69"/>
        <v>21.778399658203124</v>
      </c>
      <c r="IO93" s="9">
        <f t="shared" si="70"/>
        <v>15.244879760742187</v>
      </c>
      <c r="IP93" s="9">
        <f t="shared" si="71"/>
        <v>10.67141583251953</v>
      </c>
      <c r="IQ93" s="9"/>
      <c r="IR93" s="9">
        <f t="shared" si="78"/>
        <v>29.040627377392411</v>
      </c>
      <c r="IS93" s="9">
        <f t="shared" si="72"/>
        <v>-23.704919461132647</v>
      </c>
      <c r="IT93" s="9"/>
      <c r="IU93" s="9"/>
      <c r="IV93" s="9"/>
      <c r="IW93" s="9"/>
      <c r="IX93" s="9"/>
      <c r="IY93" s="9"/>
      <c r="IZ93" s="9"/>
      <c r="JA93" s="9"/>
      <c r="JB93" s="9"/>
      <c r="JC93" s="9"/>
      <c r="JD93" s="9"/>
      <c r="JE93" s="9"/>
      <c r="JF93" s="9"/>
      <c r="JG93" s="9"/>
      <c r="JH93" s="9"/>
      <c r="JI93" s="9"/>
      <c r="JJ93" s="9"/>
      <c r="JK93" s="9"/>
      <c r="JL93" s="9"/>
      <c r="JM93" s="9"/>
      <c r="JN93" s="9"/>
      <c r="JO93" s="9"/>
      <c r="JP93" s="9"/>
      <c r="JQ93" s="9"/>
      <c r="JR93" s="9"/>
      <c r="JS93" s="9"/>
      <c r="JT93" s="9"/>
      <c r="JU93" s="9"/>
      <c r="JV93" s="9"/>
      <c r="JW93" s="9">
        <f t="shared" si="58"/>
        <v>38.889999389648438</v>
      </c>
      <c r="JX93" s="9">
        <f t="shared" si="59"/>
        <v>63.519996643066406</v>
      </c>
      <c r="JY93" s="19">
        <f t="shared" si="60"/>
        <v>160</v>
      </c>
      <c r="JZ93" s="19">
        <f t="shared" si="61"/>
        <v>8</v>
      </c>
      <c r="KA93" s="19">
        <f t="shared" si="73"/>
        <v>1</v>
      </c>
      <c r="KB93" s="19">
        <f t="shared" si="77"/>
        <v>8</v>
      </c>
      <c r="KD93" s="9">
        <f t="shared" si="62"/>
        <v>60.46533228556315</v>
      </c>
      <c r="KE93" s="9">
        <f t="shared" si="63"/>
        <v>45.252079576548965</v>
      </c>
      <c r="KG93" s="9">
        <f t="shared" si="74"/>
        <v>-15.213252709014185</v>
      </c>
      <c r="KH93" s="19">
        <f t="shared" si="75"/>
        <v>0.74839710402705362</v>
      </c>
      <c r="KI93" s="19">
        <f t="shared" si="76"/>
        <v>0.74839710402705362</v>
      </c>
    </row>
    <row r="94" spans="1:295">
      <c r="A94" s="222" t="s">
        <v>656</v>
      </c>
      <c r="B94" s="222" t="s">
        <v>381</v>
      </c>
      <c r="C94" s="224">
        <v>0</v>
      </c>
      <c r="D94" s="224">
        <v>0</v>
      </c>
      <c r="E94" s="224">
        <v>0</v>
      </c>
      <c r="F94" s="224">
        <v>0</v>
      </c>
      <c r="G94" s="224">
        <v>0</v>
      </c>
      <c r="H94" s="224">
        <v>0</v>
      </c>
      <c r="I94" s="224">
        <v>0</v>
      </c>
      <c r="J94" s="224">
        <v>0</v>
      </c>
      <c r="K94" s="224">
        <v>0</v>
      </c>
      <c r="L94" s="224">
        <v>0</v>
      </c>
      <c r="M94" s="224">
        <v>0</v>
      </c>
      <c r="N94" s="224">
        <v>0</v>
      </c>
      <c r="O94" s="224">
        <v>0</v>
      </c>
      <c r="P94" s="224">
        <v>0</v>
      </c>
      <c r="Q94" s="224">
        <v>0</v>
      </c>
      <c r="R94" s="224">
        <v>0</v>
      </c>
      <c r="S94" s="224">
        <v>0</v>
      </c>
      <c r="T94" s="224">
        <v>0</v>
      </c>
      <c r="U94" s="224">
        <v>0</v>
      </c>
      <c r="V94" s="224">
        <v>0</v>
      </c>
      <c r="W94" s="224">
        <v>0</v>
      </c>
      <c r="X94" s="224">
        <v>0</v>
      </c>
      <c r="Y94" s="224">
        <v>0</v>
      </c>
      <c r="Z94" s="224">
        <v>0</v>
      </c>
      <c r="AA94" s="224">
        <v>0</v>
      </c>
      <c r="AB94" s="224">
        <v>0</v>
      </c>
      <c r="AC94" s="224">
        <v>0</v>
      </c>
      <c r="AD94" s="224">
        <v>0</v>
      </c>
      <c r="AE94" s="224">
        <v>0</v>
      </c>
      <c r="AF94" s="224">
        <v>0</v>
      </c>
      <c r="AG94" s="224">
        <v>2.7799999713897705</v>
      </c>
      <c r="AH94" s="224">
        <v>13.890000343322754</v>
      </c>
      <c r="AI94" s="224">
        <v>13.890000343322754</v>
      </c>
      <c r="AJ94" s="224">
        <v>19.440000534057617</v>
      </c>
      <c r="AK94" s="224">
        <v>27.780000686645508</v>
      </c>
      <c r="AL94" s="224">
        <v>27.780000686645508</v>
      </c>
      <c r="AM94" s="224">
        <v>31.479999542236328</v>
      </c>
      <c r="AN94" s="224">
        <v>31.479999542236328</v>
      </c>
      <c r="AO94" s="224">
        <v>31.479999542236328</v>
      </c>
      <c r="AP94" s="224">
        <v>31.479999542236328</v>
      </c>
      <c r="AQ94" s="224">
        <v>31.479999542236328</v>
      </c>
      <c r="AR94" s="224">
        <v>31.479999542236328</v>
      </c>
      <c r="AS94" s="224">
        <v>31.479999542236328</v>
      </c>
      <c r="AT94" s="224">
        <v>31.479999542236328</v>
      </c>
      <c r="AU94" s="224">
        <v>31.479999542236328</v>
      </c>
      <c r="AV94" s="224">
        <v>31.479999542236328</v>
      </c>
      <c r="AW94" s="224">
        <v>31.479999542236328</v>
      </c>
      <c r="AX94" s="224">
        <v>31.479999542236328</v>
      </c>
      <c r="AY94" s="224">
        <v>31.479999542236328</v>
      </c>
      <c r="AZ94" s="224">
        <v>31.479999542236328</v>
      </c>
      <c r="BA94" s="224">
        <v>31.479999542236328</v>
      </c>
      <c r="BB94" s="224">
        <v>45.369998931884766</v>
      </c>
      <c r="BC94" s="224">
        <v>45.369998931884766</v>
      </c>
      <c r="BD94" s="224">
        <v>50</v>
      </c>
      <c r="BE94" s="224">
        <v>55.560001373291016</v>
      </c>
      <c r="BF94" s="224">
        <v>55.560001373291016</v>
      </c>
      <c r="BG94" s="224">
        <v>55.560001373291016</v>
      </c>
      <c r="BH94" s="224">
        <v>55.560001373291016</v>
      </c>
      <c r="BI94" s="224">
        <v>55.560001373291016</v>
      </c>
      <c r="BJ94" s="224">
        <v>55.560001373291016</v>
      </c>
      <c r="BK94" s="224">
        <v>55.560001373291016</v>
      </c>
      <c r="BL94" s="224">
        <v>55.560001373291016</v>
      </c>
      <c r="BM94" s="224">
        <v>55.560001373291016</v>
      </c>
      <c r="BN94" s="224">
        <v>55.560001373291016</v>
      </c>
      <c r="BO94" s="224">
        <v>55.560001373291016</v>
      </c>
      <c r="BP94" s="224">
        <v>55.560001373291016</v>
      </c>
      <c r="BQ94" s="224">
        <v>55.560001373291016</v>
      </c>
      <c r="BR94" s="224">
        <v>55.560001373291016</v>
      </c>
      <c r="BS94" s="224">
        <v>55.560001373291016</v>
      </c>
      <c r="BT94" s="224">
        <v>55.560001373291016</v>
      </c>
      <c r="BU94" s="224">
        <v>55.560001373291016</v>
      </c>
      <c r="BV94" s="224">
        <v>55.560001373291016</v>
      </c>
      <c r="BW94" s="224">
        <v>55.560001373291016</v>
      </c>
      <c r="BX94" s="224">
        <v>55.560001373291016</v>
      </c>
      <c r="BY94" s="224">
        <v>55.560001373291016</v>
      </c>
      <c r="BZ94" s="224">
        <v>55.560001373291016</v>
      </c>
      <c r="CA94" s="224">
        <v>55.560001373291016</v>
      </c>
      <c r="CB94" s="224">
        <v>55.560001373291016</v>
      </c>
      <c r="CC94" s="224">
        <v>55.560001373291016</v>
      </c>
      <c r="CD94" s="224">
        <v>55.560001373291016</v>
      </c>
      <c r="CE94" s="224">
        <v>69.44000244140625</v>
      </c>
      <c r="CF94" s="224">
        <v>75.930000305175781</v>
      </c>
      <c r="CG94" s="224">
        <v>75.930000305175781</v>
      </c>
      <c r="CH94" s="224">
        <v>75.930000305175781</v>
      </c>
      <c r="CI94" s="224">
        <v>75.930000305175781</v>
      </c>
      <c r="CJ94" s="224">
        <v>75.930000305175781</v>
      </c>
      <c r="CK94" s="224">
        <v>75.930000305175781</v>
      </c>
      <c r="CL94" s="224">
        <v>75.930000305175781</v>
      </c>
      <c r="CM94" s="224">
        <v>75.930000305175781</v>
      </c>
      <c r="CN94" s="224">
        <v>75.930000305175781</v>
      </c>
      <c r="CO94" s="224">
        <v>75.930000305175781</v>
      </c>
      <c r="CP94" s="224">
        <v>75.930000305175781</v>
      </c>
      <c r="CQ94" s="224">
        <v>75.930000305175781</v>
      </c>
      <c r="CR94" s="224">
        <v>75.930000305175781</v>
      </c>
      <c r="CS94" s="224">
        <v>78.699996948242188</v>
      </c>
      <c r="CT94" s="224">
        <v>78.699996948242188</v>
      </c>
      <c r="CU94" s="224">
        <v>82.410003662109375</v>
      </c>
      <c r="CV94" s="224">
        <v>82.410003662109375</v>
      </c>
      <c r="CW94" s="224">
        <v>82.410003662109375</v>
      </c>
      <c r="CX94" s="224">
        <v>82.410003662109375</v>
      </c>
      <c r="CY94" s="224">
        <v>82.410003662109375</v>
      </c>
      <c r="CZ94" s="224">
        <v>82.410003662109375</v>
      </c>
      <c r="DA94" s="224">
        <v>82.410003662109375</v>
      </c>
      <c r="DB94" s="224">
        <v>82.410003662109375</v>
      </c>
      <c r="DC94" s="224">
        <v>82.410003662109375</v>
      </c>
      <c r="DD94" s="224">
        <v>82.410003662109375</v>
      </c>
      <c r="DE94" s="224">
        <v>82.410003662109375</v>
      </c>
      <c r="DF94" s="224">
        <v>82.410003662109375</v>
      </c>
      <c r="DG94" s="224">
        <v>73.150001525878906</v>
      </c>
      <c r="DH94" s="224">
        <v>73.150001525878906</v>
      </c>
      <c r="DI94" s="224">
        <v>43.520000457763672</v>
      </c>
      <c r="DJ94" s="224">
        <v>43.520000457763672</v>
      </c>
      <c r="DK94" s="224">
        <v>43.520000457763672</v>
      </c>
      <c r="DL94" s="224">
        <v>43.520000457763672</v>
      </c>
      <c r="DM94" s="224">
        <v>43.520000457763672</v>
      </c>
      <c r="DN94" s="224">
        <v>43.520000457763672</v>
      </c>
      <c r="DO94" s="224">
        <v>43.520000457763672</v>
      </c>
      <c r="DP94" s="224">
        <v>43.520000457763672</v>
      </c>
      <c r="DQ94" s="224">
        <v>43.520000457763672</v>
      </c>
      <c r="DR94" s="224">
        <v>43.520000457763672</v>
      </c>
      <c r="DS94" s="224">
        <v>43.520000457763672</v>
      </c>
      <c r="DT94" s="224">
        <v>43.520000457763672</v>
      </c>
      <c r="DU94" s="224">
        <v>43.520000457763672</v>
      </c>
      <c r="DV94" s="224">
        <v>43.520000457763672</v>
      </c>
      <c r="DW94" s="224">
        <v>43.520000457763672</v>
      </c>
      <c r="DX94" s="224">
        <v>43.520000457763672</v>
      </c>
      <c r="DY94" s="224">
        <v>43.520000457763672</v>
      </c>
      <c r="DZ94" s="224">
        <v>43.520000457763672</v>
      </c>
      <c r="EA94" s="224">
        <v>43.520000457763672</v>
      </c>
      <c r="EB94" s="224">
        <v>43.520000457763672</v>
      </c>
      <c r="EC94" s="224">
        <v>43.520000457763672</v>
      </c>
      <c r="ED94" s="224">
        <v>43.520000457763672</v>
      </c>
      <c r="EE94" s="224">
        <v>43.520000457763672</v>
      </c>
      <c r="EF94" s="224">
        <v>43.520000457763672</v>
      </c>
      <c r="EG94" s="224">
        <v>43.520000457763672</v>
      </c>
      <c r="EH94" s="224">
        <v>43.520000457763672</v>
      </c>
      <c r="EI94" s="224">
        <v>43.520000457763672</v>
      </c>
      <c r="EJ94" s="224">
        <v>43.520000457763672</v>
      </c>
      <c r="EK94" s="224">
        <v>43.520000457763672</v>
      </c>
      <c r="EL94" s="224">
        <v>43.520000457763672</v>
      </c>
      <c r="EM94" s="224">
        <v>39.810001373291016</v>
      </c>
      <c r="EN94" s="224">
        <v>39.810001373291016</v>
      </c>
      <c r="EO94" s="224">
        <v>39.810001373291016</v>
      </c>
      <c r="EP94" s="224">
        <v>39.810001373291016</v>
      </c>
      <c r="EQ94" s="224">
        <v>39.810001373291016</v>
      </c>
      <c r="ER94" s="224">
        <v>39.810001373291016</v>
      </c>
      <c r="ES94" s="224">
        <v>39.810001373291016</v>
      </c>
      <c r="ET94" s="224">
        <v>39.810001373291016</v>
      </c>
      <c r="EU94" s="224">
        <v>39.810001373291016</v>
      </c>
      <c r="EV94" s="224">
        <v>56.939998626708984</v>
      </c>
      <c r="EW94" s="224">
        <v>56.939998626708984</v>
      </c>
      <c r="EX94" s="224">
        <v>56.939998626708984</v>
      </c>
      <c r="EY94" s="224">
        <v>56.939998626708984</v>
      </c>
      <c r="EZ94" s="224">
        <v>56.939998626708984</v>
      </c>
      <c r="FA94" s="224">
        <v>56.939998626708984</v>
      </c>
      <c r="FB94" s="224">
        <v>56.939998626708984</v>
      </c>
      <c r="FC94" s="224">
        <v>56.939998626708984</v>
      </c>
      <c r="FD94" s="224">
        <v>56.939998626708984</v>
      </c>
      <c r="FE94" s="224">
        <v>56.939998626708984</v>
      </c>
      <c r="FF94" s="224">
        <v>56.939998626708984</v>
      </c>
      <c r="FG94" s="224">
        <v>56.939998626708984</v>
      </c>
      <c r="FH94" s="224">
        <v>56.939998626708984</v>
      </c>
      <c r="FI94" s="224">
        <v>56.939998626708984</v>
      </c>
      <c r="FJ94" s="224">
        <v>56.939998626708984</v>
      </c>
      <c r="FK94" s="224">
        <v>56.939998626708984</v>
      </c>
      <c r="FL94" s="224">
        <v>56.939998626708984</v>
      </c>
      <c r="FM94" s="224">
        <v>56.939998626708984</v>
      </c>
      <c r="FN94" s="224">
        <v>56.939998626708984</v>
      </c>
      <c r="FO94" s="224">
        <v>56.939998626708984</v>
      </c>
      <c r="FP94" s="224">
        <v>56.939998626708984</v>
      </c>
      <c r="FQ94" s="224">
        <v>56.939998626708984</v>
      </c>
      <c r="FR94" s="224">
        <v>56.939998626708984</v>
      </c>
      <c r="FS94" s="224">
        <v>56.939998626708984</v>
      </c>
      <c r="FT94" s="224">
        <v>56.939998626708984</v>
      </c>
      <c r="FU94" s="224">
        <v>56.939998626708984</v>
      </c>
      <c r="FV94" s="224">
        <v>56.939998626708984</v>
      </c>
      <c r="FW94" s="224">
        <v>56.939998626708984</v>
      </c>
      <c r="FX94" s="224">
        <v>56.939998626708984</v>
      </c>
      <c r="FY94" s="224">
        <v>56.939998626708984</v>
      </c>
      <c r="FZ94" s="224">
        <v>56.939998626708984</v>
      </c>
      <c r="GA94" s="224">
        <v>56.939998626708984</v>
      </c>
      <c r="GB94" s="224">
        <v>56.939998626708984</v>
      </c>
      <c r="GC94" s="224">
        <v>56.939998626708984</v>
      </c>
      <c r="GD94" s="224">
        <v>56.939998626708984</v>
      </c>
      <c r="GE94" s="224">
        <v>56.939998626708984</v>
      </c>
      <c r="GF94" s="224">
        <v>54.169998168945313</v>
      </c>
      <c r="GG94" s="224">
        <v>54.169998168945313</v>
      </c>
      <c r="GH94" s="224">
        <v>54.169998168945313</v>
      </c>
      <c r="GI94" s="224">
        <v>54.169998168945313</v>
      </c>
      <c r="GJ94" s="224">
        <v>54.169998168945313</v>
      </c>
      <c r="GK94" s="224">
        <v>54.169998168945313</v>
      </c>
      <c r="GL94" s="224">
        <v>54.169998168945313</v>
      </c>
      <c r="GM94" s="224">
        <v>48.610000610351563</v>
      </c>
      <c r="GN94" s="224">
        <v>48.610000610351563</v>
      </c>
      <c r="GO94" s="224">
        <v>48.610000610351563</v>
      </c>
      <c r="GP94" s="224">
        <v>48.610000610351563</v>
      </c>
      <c r="GQ94" s="224">
        <v>48.610000610351563</v>
      </c>
      <c r="GR94" s="224">
        <v>48.610000610351563</v>
      </c>
      <c r="GS94" s="224">
        <v>48.610000610351563</v>
      </c>
      <c r="GT94" s="224">
        <v>48.610000610351563</v>
      </c>
      <c r="GU94" s="224">
        <v>48.610000610351563</v>
      </c>
      <c r="GV94" s="224">
        <v>48.610000610351563</v>
      </c>
      <c r="GW94" s="224">
        <v>48.610000610351563</v>
      </c>
      <c r="GX94" s="224">
        <v>48.610000610351563</v>
      </c>
      <c r="GY94" s="224">
        <v>48.610000610351563</v>
      </c>
      <c r="GZ94" s="224">
        <v>48.610000610351563</v>
      </c>
      <c r="HA94" s="224">
        <v>48.610000610351563</v>
      </c>
      <c r="HB94" s="224">
        <v>48.610000610351563</v>
      </c>
      <c r="HC94" s="224">
        <v>48.610000610351563</v>
      </c>
      <c r="HD94" s="224">
        <v>48.610000610351563</v>
      </c>
      <c r="HE94" s="224">
        <v>48.610000610351563</v>
      </c>
      <c r="HF94" s="9">
        <f t="shared" si="79"/>
        <v>48.610000610351563</v>
      </c>
      <c r="HG94" s="9">
        <f t="shared" si="80"/>
        <v>48.610000610351563</v>
      </c>
      <c r="HH94" s="9">
        <f t="shared" si="81"/>
        <v>48.610000610351563</v>
      </c>
      <c r="HI94" s="9">
        <f t="shared" si="82"/>
        <v>48.610000610351563</v>
      </c>
      <c r="HJ94" s="9">
        <f t="shared" si="83"/>
        <v>48.610000610351563</v>
      </c>
      <c r="HK94" s="9">
        <f t="shared" si="84"/>
        <v>48.610000610351563</v>
      </c>
      <c r="HL94" s="9">
        <f t="shared" si="85"/>
        <v>48.610000610351563</v>
      </c>
      <c r="HM94" s="9">
        <f t="shared" si="86"/>
        <v>48.610000610351563</v>
      </c>
      <c r="HN94" s="9">
        <f t="shared" si="87"/>
        <v>48.610000610351563</v>
      </c>
      <c r="HO94" s="9">
        <f t="shared" si="88"/>
        <v>48.610000610351563</v>
      </c>
      <c r="HP94" s="9">
        <f t="shared" si="89"/>
        <v>48.610000610351563</v>
      </c>
      <c r="HQ94" s="180"/>
      <c r="HR94" s="226">
        <v>48.610000610351563</v>
      </c>
      <c r="HS94" s="226">
        <v>48.610000610351563</v>
      </c>
      <c r="HT94" s="226"/>
      <c r="HU94" s="226"/>
      <c r="HV94" s="226"/>
      <c r="HW94" s="226"/>
      <c r="HX94" s="226"/>
      <c r="HY94" s="226"/>
      <c r="HZ94" s="226"/>
      <c r="IA94" s="226"/>
      <c r="IB94" s="226"/>
      <c r="IC94" s="226"/>
      <c r="ID94" s="9"/>
      <c r="IE94" s="9"/>
      <c r="IF94" s="9"/>
      <c r="IG94" s="9"/>
      <c r="IH94" s="9"/>
      <c r="II94" s="9">
        <f t="shared" si="64"/>
        <v>41.756053279889258</v>
      </c>
      <c r="IJ94" s="9">
        <f t="shared" si="65"/>
        <v>56.939998626708984</v>
      </c>
      <c r="IK94" s="9">
        <f t="shared" si="66"/>
        <v>50.671612770326675</v>
      </c>
      <c r="IL94" s="9">
        <f t="shared" si="67"/>
        <v>48.610000610351563</v>
      </c>
      <c r="IM94" s="9">
        <f t="shared" si="68"/>
        <v>38.88800048828125</v>
      </c>
      <c r="IN94" s="9">
        <f t="shared" si="69"/>
        <v>27.221600341796872</v>
      </c>
      <c r="IO94" s="9">
        <f t="shared" si="70"/>
        <v>19.055120239257811</v>
      </c>
      <c r="IP94" s="9">
        <f t="shared" si="71"/>
        <v>13.338584167480466</v>
      </c>
      <c r="IQ94" s="9"/>
      <c r="IR94" s="9">
        <f t="shared" si="78"/>
        <v>38.625431970304163</v>
      </c>
      <c r="IS94" s="9">
        <f t="shared" si="72"/>
        <v>-31.956139886563932</v>
      </c>
      <c r="IT94" s="9"/>
      <c r="IU94" s="9"/>
      <c r="IV94" s="9"/>
      <c r="IW94" s="9"/>
      <c r="IX94" s="9"/>
      <c r="IY94" s="9"/>
      <c r="IZ94" s="9"/>
      <c r="JA94" s="9"/>
      <c r="JB94" s="9"/>
      <c r="JC94" s="9"/>
      <c r="JD94" s="9"/>
      <c r="JE94" s="9"/>
      <c r="JF94" s="9"/>
      <c r="JG94" s="9"/>
      <c r="JH94" s="9"/>
      <c r="JI94" s="9"/>
      <c r="JJ94" s="9"/>
      <c r="JK94" s="9"/>
      <c r="JL94" s="9"/>
      <c r="JM94" s="9"/>
      <c r="JN94" s="9"/>
      <c r="JO94" s="9"/>
      <c r="JP94" s="9"/>
      <c r="JQ94" s="9"/>
      <c r="JR94" s="9"/>
      <c r="JS94" s="9"/>
      <c r="JT94" s="9"/>
      <c r="JU94" s="9"/>
      <c r="JV94" s="9"/>
      <c r="JW94" s="9">
        <f t="shared" si="58"/>
        <v>48.610000610351563</v>
      </c>
      <c r="JX94" s="9">
        <f t="shared" si="59"/>
        <v>77.410003662109375</v>
      </c>
      <c r="JY94" s="19">
        <f t="shared" si="60"/>
        <v>194</v>
      </c>
      <c r="JZ94" s="19">
        <f t="shared" si="61"/>
        <v>14</v>
      </c>
      <c r="KA94" s="19">
        <f t="shared" si="73"/>
        <v>1</v>
      </c>
      <c r="KB94" s="19">
        <f t="shared" si="77"/>
        <v>14</v>
      </c>
      <c r="KD94" s="9">
        <f t="shared" si="62"/>
        <v>66.637668228149408</v>
      </c>
      <c r="KE94" s="9">
        <f t="shared" si="63"/>
        <v>50.222772050612043</v>
      </c>
      <c r="KG94" s="9">
        <f t="shared" si="74"/>
        <v>-16.414896177537365</v>
      </c>
      <c r="KH94" s="19">
        <f t="shared" si="75"/>
        <v>0.75366940929959936</v>
      </c>
      <c r="KI94" s="19">
        <f t="shared" si="76"/>
        <v>0.75366940929959936</v>
      </c>
    </row>
    <row r="95" spans="1:295">
      <c r="A95" s="222" t="s">
        <v>283</v>
      </c>
      <c r="B95" s="222" t="s">
        <v>284</v>
      </c>
      <c r="C95" s="224">
        <v>0</v>
      </c>
      <c r="D95" s="224">
        <v>0</v>
      </c>
      <c r="E95" s="224">
        <v>0</v>
      </c>
      <c r="F95" s="224">
        <v>0</v>
      </c>
      <c r="G95" s="224">
        <v>0</v>
      </c>
      <c r="H95" s="224">
        <v>0</v>
      </c>
      <c r="I95" s="224">
        <v>0</v>
      </c>
      <c r="J95" s="224">
        <v>0</v>
      </c>
      <c r="K95" s="224">
        <v>0</v>
      </c>
      <c r="L95" s="224">
        <v>0</v>
      </c>
      <c r="M95" s="224">
        <v>0</v>
      </c>
      <c r="N95" s="224">
        <v>0</v>
      </c>
      <c r="O95" s="224">
        <v>0</v>
      </c>
      <c r="P95" s="224">
        <v>0</v>
      </c>
      <c r="Q95" s="224">
        <v>0</v>
      </c>
      <c r="R95" s="224">
        <v>0</v>
      </c>
      <c r="S95" s="224">
        <v>0</v>
      </c>
      <c r="T95" s="224">
        <v>0</v>
      </c>
      <c r="U95" s="224">
        <v>0</v>
      </c>
      <c r="V95" s="224">
        <v>0</v>
      </c>
      <c r="W95" s="224">
        <v>0</v>
      </c>
      <c r="X95" s="224">
        <v>0</v>
      </c>
      <c r="Y95" s="224">
        <v>5.559999942779541</v>
      </c>
      <c r="Z95" s="224">
        <v>5.559999942779541</v>
      </c>
      <c r="AA95" s="224">
        <v>5.559999942779541</v>
      </c>
      <c r="AB95" s="224">
        <v>5.559999942779541</v>
      </c>
      <c r="AC95" s="224">
        <v>5.559999942779541</v>
      </c>
      <c r="AD95" s="224">
        <v>5.559999942779541</v>
      </c>
      <c r="AE95" s="224">
        <v>5.559999942779541</v>
      </c>
      <c r="AF95" s="224">
        <v>5.559999942779541</v>
      </c>
      <c r="AG95" s="224">
        <v>5.559999942779541</v>
      </c>
      <c r="AH95" s="224">
        <v>5.559999942779541</v>
      </c>
      <c r="AI95" s="224">
        <v>5.559999942779541</v>
      </c>
      <c r="AJ95" s="224">
        <v>5.559999942779541</v>
      </c>
      <c r="AK95" s="224">
        <v>5.559999942779541</v>
      </c>
      <c r="AL95" s="224">
        <v>5.559999942779541</v>
      </c>
      <c r="AM95" s="224">
        <v>5.559999942779541</v>
      </c>
      <c r="AN95" s="224">
        <v>5.559999942779541</v>
      </c>
      <c r="AO95" s="224">
        <v>5.559999942779541</v>
      </c>
      <c r="AP95" s="224">
        <v>5.559999942779541</v>
      </c>
      <c r="AQ95" s="224">
        <v>5.559999942779541</v>
      </c>
      <c r="AR95" s="224">
        <v>5.559999942779541</v>
      </c>
      <c r="AS95" s="224">
        <v>5.559999942779541</v>
      </c>
      <c r="AT95" s="224">
        <v>5.559999942779541</v>
      </c>
      <c r="AU95" s="224">
        <v>5.559999942779541</v>
      </c>
      <c r="AV95" s="224">
        <v>5.559999942779541</v>
      </c>
      <c r="AW95" s="224">
        <v>5.559999942779541</v>
      </c>
      <c r="AX95" s="224">
        <v>5.559999942779541</v>
      </c>
      <c r="AY95" s="224">
        <v>11.109999656677246</v>
      </c>
      <c r="AZ95" s="224">
        <v>11.109999656677246</v>
      </c>
      <c r="BA95" s="224">
        <v>11.109999656677246</v>
      </c>
      <c r="BB95" s="224">
        <v>13.890000343322754</v>
      </c>
      <c r="BC95" s="224">
        <v>13.890000343322754</v>
      </c>
      <c r="BD95" s="224">
        <v>13.890000343322754</v>
      </c>
      <c r="BE95" s="224">
        <v>13.890000343322754</v>
      </c>
      <c r="BF95" s="224">
        <v>13.890000343322754</v>
      </c>
      <c r="BG95" s="224">
        <v>13.890000343322754</v>
      </c>
      <c r="BH95" s="224">
        <v>13.890000343322754</v>
      </c>
      <c r="BI95" s="224">
        <v>13.890000343322754</v>
      </c>
      <c r="BJ95" s="224">
        <v>13.890000343322754</v>
      </c>
      <c r="BK95" s="224">
        <v>27.780000686645508</v>
      </c>
      <c r="BL95" s="224">
        <v>27.780000686645508</v>
      </c>
      <c r="BM95" s="224">
        <v>27.780000686645508</v>
      </c>
      <c r="BN95" s="224">
        <v>27.780000686645508</v>
      </c>
      <c r="BO95" s="224">
        <v>27.780000686645508</v>
      </c>
      <c r="BP95" s="224">
        <v>27.780000686645508</v>
      </c>
      <c r="BQ95" s="224">
        <v>36.110000610351563</v>
      </c>
      <c r="BR95" s="224">
        <v>36.110000610351563</v>
      </c>
      <c r="BS95" s="224">
        <v>36.110000610351563</v>
      </c>
      <c r="BT95" s="224">
        <v>41.669998168945313</v>
      </c>
      <c r="BU95" s="224">
        <v>60.189998626708984</v>
      </c>
      <c r="BV95" s="224">
        <v>71.300003051757813</v>
      </c>
      <c r="BW95" s="224">
        <v>74.069999694824219</v>
      </c>
      <c r="BX95" s="224">
        <v>74.069999694824219</v>
      </c>
      <c r="BY95" s="224">
        <v>74.069999694824219</v>
      </c>
      <c r="BZ95" s="224">
        <v>74.069999694824219</v>
      </c>
      <c r="CA95" s="224">
        <v>74.069999694824219</v>
      </c>
      <c r="CB95" s="224">
        <v>74.069999694824219</v>
      </c>
      <c r="CC95" s="224">
        <v>74.069999694824219</v>
      </c>
      <c r="CD95" s="224">
        <v>74.069999694824219</v>
      </c>
      <c r="CE95" s="224">
        <v>74.069999694824219</v>
      </c>
      <c r="CF95" s="224">
        <v>81.480003356933594</v>
      </c>
      <c r="CG95" s="224">
        <v>81.480003356933594</v>
      </c>
      <c r="CH95" s="224">
        <v>81.480003356933594</v>
      </c>
      <c r="CI95" s="224">
        <v>81.480003356933594</v>
      </c>
      <c r="CJ95" s="224">
        <v>81.480003356933594</v>
      </c>
      <c r="CK95" s="224">
        <v>81.480003356933594</v>
      </c>
      <c r="CL95" s="224">
        <v>81.480003356933594</v>
      </c>
      <c r="CM95" s="224">
        <v>81.480003356933594</v>
      </c>
      <c r="CN95" s="224">
        <v>81.480003356933594</v>
      </c>
      <c r="CO95" s="224">
        <v>81.480003356933594</v>
      </c>
      <c r="CP95" s="224">
        <v>81.480003356933594</v>
      </c>
      <c r="CQ95" s="224">
        <v>81.480003356933594</v>
      </c>
      <c r="CR95" s="224">
        <v>81.480003356933594</v>
      </c>
      <c r="CS95" s="224">
        <v>81.480003356933594</v>
      </c>
      <c r="CT95" s="224">
        <v>81.480003356933594</v>
      </c>
      <c r="CU95" s="224">
        <v>93.519996643066406</v>
      </c>
      <c r="CV95" s="224">
        <v>93.519996643066406</v>
      </c>
      <c r="CW95" s="224">
        <v>93.519996643066406</v>
      </c>
      <c r="CX95" s="224">
        <v>93.519996643066406</v>
      </c>
      <c r="CY95" s="224">
        <v>93.519996643066406</v>
      </c>
      <c r="CZ95" s="224">
        <v>93.519996643066406</v>
      </c>
      <c r="DA95" s="224">
        <v>93.519996643066406</v>
      </c>
      <c r="DB95" s="224">
        <v>93.519996643066406</v>
      </c>
      <c r="DC95" s="224">
        <v>93.519996643066406</v>
      </c>
      <c r="DD95" s="224">
        <v>93.519996643066406</v>
      </c>
      <c r="DE95" s="224">
        <v>93.519996643066406</v>
      </c>
      <c r="DF95" s="224">
        <v>93.519996643066406</v>
      </c>
      <c r="DG95" s="224">
        <v>93.519996643066406</v>
      </c>
      <c r="DH95" s="224">
        <v>93.519996643066406</v>
      </c>
      <c r="DI95" s="224">
        <v>93.519996643066406</v>
      </c>
      <c r="DJ95" s="224">
        <v>88.889999389648437</v>
      </c>
      <c r="DK95" s="224">
        <v>88.889999389648437</v>
      </c>
      <c r="DL95" s="224">
        <v>88.889999389648437</v>
      </c>
      <c r="DM95" s="224">
        <v>88.889999389648437</v>
      </c>
      <c r="DN95" s="224">
        <v>88.889999389648437</v>
      </c>
      <c r="DO95" s="224">
        <v>88.889999389648437</v>
      </c>
      <c r="DP95" s="224">
        <v>88.889999389648437</v>
      </c>
      <c r="DQ95" s="224">
        <v>88.889999389648437</v>
      </c>
      <c r="DR95" s="224">
        <v>88.889999389648437</v>
      </c>
      <c r="DS95" s="224">
        <v>88.889999389648437</v>
      </c>
      <c r="DT95" s="224">
        <v>88.889999389648437</v>
      </c>
      <c r="DU95" s="224">
        <v>88.889999389648437</v>
      </c>
      <c r="DV95" s="224">
        <v>88.889999389648437</v>
      </c>
      <c r="DW95" s="224">
        <v>88.889999389648437</v>
      </c>
      <c r="DX95" s="224">
        <v>88.889999389648437</v>
      </c>
      <c r="DY95" s="224">
        <v>88.889999389648437</v>
      </c>
      <c r="DZ95" s="224">
        <v>88.889999389648437</v>
      </c>
      <c r="EA95" s="224">
        <v>88.889999389648437</v>
      </c>
      <c r="EB95" s="224">
        <v>88.889999389648437</v>
      </c>
      <c r="EC95" s="224">
        <v>100</v>
      </c>
      <c r="ED95" s="224">
        <v>100</v>
      </c>
      <c r="EE95" s="224">
        <v>100</v>
      </c>
      <c r="EF95" s="224">
        <v>100</v>
      </c>
      <c r="EG95" s="224">
        <v>100</v>
      </c>
      <c r="EH95" s="224">
        <v>100</v>
      </c>
      <c r="EI95" s="224">
        <v>100</v>
      </c>
      <c r="EJ95" s="224">
        <v>100</v>
      </c>
      <c r="EK95" s="224">
        <v>100</v>
      </c>
      <c r="EL95" s="224">
        <v>100</v>
      </c>
      <c r="EM95" s="224">
        <v>100</v>
      </c>
      <c r="EN95" s="224">
        <v>100</v>
      </c>
      <c r="EO95" s="224">
        <v>100</v>
      </c>
      <c r="EP95" s="224">
        <v>100</v>
      </c>
      <c r="EQ95" s="224">
        <v>100</v>
      </c>
      <c r="ER95" s="224">
        <v>100</v>
      </c>
      <c r="ES95" s="224">
        <v>100</v>
      </c>
      <c r="ET95" s="224">
        <v>100</v>
      </c>
      <c r="EU95" s="224">
        <v>100</v>
      </c>
      <c r="EV95" s="224">
        <v>100</v>
      </c>
      <c r="EW95" s="224">
        <v>100</v>
      </c>
      <c r="EX95" s="224">
        <v>84.260002136230469</v>
      </c>
      <c r="EY95" s="224">
        <v>84.260002136230469</v>
      </c>
      <c r="EZ95" s="224">
        <v>84.260002136230469</v>
      </c>
      <c r="FA95" s="224">
        <v>84.260002136230469</v>
      </c>
      <c r="FB95" s="224">
        <v>84.260002136230469</v>
      </c>
      <c r="FC95" s="224">
        <v>84.260002136230469</v>
      </c>
      <c r="FD95" s="224">
        <v>84.260002136230469</v>
      </c>
      <c r="FE95" s="224">
        <v>84.260002136230469</v>
      </c>
      <c r="FF95" s="224">
        <v>84.260002136230469</v>
      </c>
      <c r="FG95" s="224">
        <v>85.19000244140625</v>
      </c>
      <c r="FH95" s="224">
        <v>85.19000244140625</v>
      </c>
      <c r="FI95" s="224">
        <v>85.19000244140625</v>
      </c>
      <c r="FJ95" s="224">
        <v>85.19000244140625</v>
      </c>
      <c r="FK95" s="224">
        <v>85.19000244140625</v>
      </c>
      <c r="FL95" s="224">
        <v>85.19000244140625</v>
      </c>
      <c r="FM95" s="224">
        <v>85.19000244140625</v>
      </c>
      <c r="FN95" s="224">
        <v>85.19000244140625</v>
      </c>
      <c r="FO95" s="224">
        <v>85.19000244140625</v>
      </c>
      <c r="FP95" s="224">
        <v>85.19000244140625</v>
      </c>
      <c r="FQ95" s="224">
        <v>85.19000244140625</v>
      </c>
      <c r="FR95" s="224">
        <v>85.19000244140625</v>
      </c>
      <c r="FS95" s="224">
        <v>85.19000244140625</v>
      </c>
      <c r="FT95" s="224">
        <v>85.19000244140625</v>
      </c>
      <c r="FU95" s="224">
        <v>85.19000244140625</v>
      </c>
      <c r="FV95" s="224">
        <v>85.19000244140625</v>
      </c>
      <c r="FW95" s="224">
        <v>85.19000244140625</v>
      </c>
      <c r="FX95" s="224">
        <v>85.19000244140625</v>
      </c>
      <c r="FY95" s="224">
        <v>85.19000244140625</v>
      </c>
      <c r="FZ95" s="224">
        <v>85.19000244140625</v>
      </c>
      <c r="GA95" s="224">
        <v>85.19000244140625</v>
      </c>
      <c r="GB95" s="224">
        <v>85.19000244140625</v>
      </c>
      <c r="GC95" s="224">
        <v>83.330001831054687</v>
      </c>
      <c r="GD95" s="224">
        <v>83.330001831054687</v>
      </c>
      <c r="GE95" s="224">
        <v>83.330001831054687</v>
      </c>
      <c r="GF95" s="224">
        <v>83.330001831054687</v>
      </c>
      <c r="GG95" s="224">
        <v>83.330001831054687</v>
      </c>
      <c r="GH95" s="224">
        <v>83.330001831054687</v>
      </c>
      <c r="GI95" s="224">
        <v>83.330001831054687</v>
      </c>
      <c r="GJ95" s="224">
        <v>83.330001831054687</v>
      </c>
      <c r="GK95" s="224">
        <v>83.330001831054687</v>
      </c>
      <c r="GL95" s="224">
        <v>83.330001831054687</v>
      </c>
      <c r="GM95" s="224">
        <v>83.330001831054687</v>
      </c>
      <c r="GN95" s="224">
        <v>83.330001831054687</v>
      </c>
      <c r="GO95" s="224">
        <v>83.330001831054687</v>
      </c>
      <c r="GP95" s="224">
        <v>83.330001831054687</v>
      </c>
      <c r="GQ95" s="224">
        <v>83.330001831054687</v>
      </c>
      <c r="GR95" s="224">
        <v>83.330001831054687</v>
      </c>
      <c r="GS95" s="224">
        <v>77.779998779296875</v>
      </c>
      <c r="GT95" s="224">
        <v>77.779998779296875</v>
      </c>
      <c r="GU95" s="224">
        <v>77.779998779296875</v>
      </c>
      <c r="GV95" s="224">
        <v>77.779998779296875</v>
      </c>
      <c r="GW95" s="224">
        <v>77.779998779296875</v>
      </c>
      <c r="GX95" s="224">
        <v>77.779998779296875</v>
      </c>
      <c r="GY95" s="224">
        <v>77.779998779296875</v>
      </c>
      <c r="GZ95" s="224">
        <f t="shared" ref="GZ95:HE95" si="90">GY95</f>
        <v>77.779998779296875</v>
      </c>
      <c r="HA95" s="226">
        <f t="shared" si="90"/>
        <v>77.779998779296875</v>
      </c>
      <c r="HB95" s="226">
        <f t="shared" si="90"/>
        <v>77.779998779296875</v>
      </c>
      <c r="HC95" s="226">
        <f t="shared" si="90"/>
        <v>77.779998779296875</v>
      </c>
      <c r="HD95" s="226">
        <f t="shared" si="90"/>
        <v>77.779998779296875</v>
      </c>
      <c r="HE95" s="226">
        <f t="shared" si="90"/>
        <v>77.779998779296875</v>
      </c>
      <c r="HF95" s="9">
        <f t="shared" si="79"/>
        <v>77.779998779296875</v>
      </c>
      <c r="HG95" s="9">
        <f t="shared" si="80"/>
        <v>77.779998779296875</v>
      </c>
      <c r="HH95" s="9">
        <f t="shared" si="81"/>
        <v>77.779998779296875</v>
      </c>
      <c r="HI95" s="9">
        <f t="shared" si="82"/>
        <v>77.779998779296875</v>
      </c>
      <c r="HJ95" s="9">
        <f t="shared" si="83"/>
        <v>77.779998779296875</v>
      </c>
      <c r="HK95" s="9">
        <f t="shared" si="84"/>
        <v>77.779998779296875</v>
      </c>
      <c r="HL95" s="9">
        <f t="shared" si="85"/>
        <v>77.779998779296875</v>
      </c>
      <c r="HM95" s="9">
        <f t="shared" si="86"/>
        <v>77.779998779296875</v>
      </c>
      <c r="HN95" s="9">
        <f t="shared" si="87"/>
        <v>77.779998779296875</v>
      </c>
      <c r="HO95" s="9">
        <f t="shared" si="88"/>
        <v>77.779998779296875</v>
      </c>
      <c r="HP95" s="9">
        <f t="shared" si="89"/>
        <v>77.779998779296875</v>
      </c>
      <c r="HQ95" s="180"/>
      <c r="HR95" s="226"/>
      <c r="HS95" s="226"/>
      <c r="HT95" s="226"/>
      <c r="HU95" s="226"/>
      <c r="HV95" s="226"/>
      <c r="HW95" s="226"/>
      <c r="HX95" s="226"/>
      <c r="HY95" s="226"/>
      <c r="HZ95" s="226"/>
      <c r="IA95" s="226"/>
      <c r="IB95" s="226"/>
      <c r="IC95" s="226"/>
      <c r="ID95" s="9"/>
      <c r="IE95" s="9"/>
      <c r="IF95" s="9"/>
      <c r="IG95" s="9"/>
      <c r="IH95" s="9"/>
      <c r="II95" s="9">
        <f t="shared" si="64"/>
        <v>52.078092066865217</v>
      </c>
      <c r="IJ95" s="9">
        <f t="shared" si="65"/>
        <v>84.942002360026038</v>
      </c>
      <c r="IK95" s="9">
        <f t="shared" si="66"/>
        <v>80.644516483429939</v>
      </c>
      <c r="IL95" s="9">
        <f t="shared" si="67"/>
        <v>77.779998779296875</v>
      </c>
      <c r="IM95" s="9">
        <f t="shared" si="68"/>
        <v>62.2239990234375</v>
      </c>
      <c r="IN95" s="9">
        <f t="shared" si="69"/>
        <v>43.556799316406249</v>
      </c>
      <c r="IO95" s="9">
        <f t="shared" si="70"/>
        <v>30.489759521484373</v>
      </c>
      <c r="IP95" s="9">
        <f t="shared" si="71"/>
        <v>21.342831665039061</v>
      </c>
      <c r="IQ95" s="9"/>
      <c r="IR95" s="9">
        <f t="shared" si="78"/>
        <v>55.114197290287173</v>
      </c>
      <c r="IS95" s="9">
        <f t="shared" si="72"/>
        <v>-44.442781457767637</v>
      </c>
      <c r="IT95" s="9"/>
      <c r="IU95" s="9"/>
      <c r="IV95" s="9"/>
      <c r="IW95" s="9"/>
      <c r="IX95" s="9"/>
      <c r="IY95" s="9"/>
      <c r="IZ95" s="9"/>
      <c r="JA95" s="9"/>
      <c r="JB95" s="9"/>
      <c r="JC95" s="9"/>
      <c r="JD95" s="9"/>
      <c r="JE95" s="9"/>
      <c r="JF95" s="9"/>
      <c r="JG95" s="9"/>
      <c r="JH95" s="9"/>
      <c r="JI95" s="9"/>
      <c r="JJ95" s="9"/>
      <c r="JK95" s="9"/>
      <c r="JL95" s="9"/>
      <c r="JM95" s="9"/>
      <c r="JN95" s="9"/>
      <c r="JO95" s="9"/>
      <c r="JP95" s="9"/>
      <c r="JQ95" s="9"/>
      <c r="JR95" s="9"/>
      <c r="JS95" s="9"/>
      <c r="JT95" s="9"/>
      <c r="JU95" s="9"/>
      <c r="JV95" s="9"/>
      <c r="JW95" s="9" t="e">
        <f t="shared" si="58"/>
        <v>#DIV/0!</v>
      </c>
      <c r="JX95" s="9">
        <f t="shared" si="59"/>
        <v>95</v>
      </c>
      <c r="JY95" s="19">
        <f t="shared" si="60"/>
        <v>200</v>
      </c>
      <c r="JZ95" s="19">
        <f t="shared" si="61"/>
        <v>21</v>
      </c>
      <c r="KA95" s="19" t="e">
        <f t="shared" si="73"/>
        <v>#DIV/0!</v>
      </c>
      <c r="KB95" s="19" t="e">
        <f t="shared" si="77"/>
        <v>#DIV/0!</v>
      </c>
      <c r="KD95" s="9">
        <f t="shared" si="62"/>
        <v>89.96999867757161</v>
      </c>
      <c r="KE95" s="9">
        <f t="shared" si="63"/>
        <v>86.4606937370678</v>
      </c>
      <c r="KG95" s="9">
        <f t="shared" si="74"/>
        <v>-3.5093049405038101</v>
      </c>
      <c r="KH95" s="19">
        <f t="shared" si="75"/>
        <v>0.96099472055034452</v>
      </c>
      <c r="KI95" s="19">
        <f t="shared" si="76"/>
        <v>0.96099472055034452</v>
      </c>
    </row>
    <row r="96" spans="1:295">
      <c r="A96" s="222" t="s">
        <v>657</v>
      </c>
      <c r="B96" s="222" t="s">
        <v>286</v>
      </c>
      <c r="C96" s="224">
        <v>0</v>
      </c>
      <c r="D96" s="224">
        <v>0</v>
      </c>
      <c r="E96" s="224">
        <v>0</v>
      </c>
      <c r="F96" s="224">
        <v>0</v>
      </c>
      <c r="G96" s="224">
        <v>0</v>
      </c>
      <c r="H96" s="224">
        <v>0</v>
      </c>
      <c r="I96" s="224">
        <v>0</v>
      </c>
      <c r="J96" s="224">
        <v>0</v>
      </c>
      <c r="K96" s="224">
        <v>0</v>
      </c>
      <c r="L96" s="224">
        <v>0</v>
      </c>
      <c r="M96" s="224">
        <v>0</v>
      </c>
      <c r="N96" s="224">
        <v>0</v>
      </c>
      <c r="O96" s="224">
        <v>0</v>
      </c>
      <c r="P96" s="224">
        <v>0</v>
      </c>
      <c r="Q96" s="224">
        <v>0</v>
      </c>
      <c r="R96" s="224">
        <v>0</v>
      </c>
      <c r="S96" s="224">
        <v>0</v>
      </c>
      <c r="T96" s="224">
        <v>0</v>
      </c>
      <c r="U96" s="224">
        <v>0</v>
      </c>
      <c r="V96" s="224">
        <v>0</v>
      </c>
      <c r="W96" s="224">
        <v>0</v>
      </c>
      <c r="X96" s="224">
        <v>0</v>
      </c>
      <c r="Y96" s="224">
        <v>0</v>
      </c>
      <c r="Z96" s="224">
        <v>0</v>
      </c>
      <c r="AA96" s="224">
        <v>0</v>
      </c>
      <c r="AB96" s="224">
        <v>0</v>
      </c>
      <c r="AC96" s="224">
        <v>0</v>
      </c>
      <c r="AD96" s="224">
        <v>0</v>
      </c>
      <c r="AE96" s="224">
        <v>0</v>
      </c>
      <c r="AF96" s="224">
        <v>0</v>
      </c>
      <c r="AG96" s="224">
        <v>0</v>
      </c>
      <c r="AH96" s="224">
        <v>0</v>
      </c>
      <c r="AI96" s="224">
        <v>0</v>
      </c>
      <c r="AJ96" s="224">
        <v>0</v>
      </c>
      <c r="AK96" s="224">
        <v>0</v>
      </c>
      <c r="AL96" s="224">
        <v>0</v>
      </c>
      <c r="AM96" s="224">
        <v>0</v>
      </c>
      <c r="AN96" s="224">
        <v>0</v>
      </c>
      <c r="AO96" s="224">
        <v>0</v>
      </c>
      <c r="AP96" s="224">
        <v>0</v>
      </c>
      <c r="AQ96" s="224">
        <v>0</v>
      </c>
      <c r="AR96" s="224">
        <v>0</v>
      </c>
      <c r="AS96" s="224">
        <v>0</v>
      </c>
      <c r="AT96" s="224">
        <v>0</v>
      </c>
      <c r="AU96" s="224">
        <v>0</v>
      </c>
      <c r="AV96" s="224">
        <v>0</v>
      </c>
      <c r="AW96" s="224">
        <v>0</v>
      </c>
      <c r="AX96" s="224">
        <v>0</v>
      </c>
      <c r="AY96" s="224">
        <v>0</v>
      </c>
      <c r="AZ96" s="224">
        <v>0</v>
      </c>
      <c r="BA96" s="224">
        <v>0</v>
      </c>
      <c r="BB96" s="224">
        <v>0</v>
      </c>
      <c r="BC96" s="224">
        <v>0</v>
      </c>
      <c r="BD96" s="224">
        <v>0</v>
      </c>
      <c r="BE96" s="224">
        <v>0</v>
      </c>
      <c r="BF96" s="224">
        <v>0</v>
      </c>
      <c r="BG96" s="224">
        <v>0</v>
      </c>
      <c r="BH96" s="224">
        <v>0</v>
      </c>
      <c r="BI96" s="224">
        <v>0</v>
      </c>
      <c r="BJ96" s="224">
        <v>0</v>
      </c>
      <c r="BK96" s="224">
        <v>0</v>
      </c>
      <c r="BL96" s="224">
        <v>0</v>
      </c>
      <c r="BM96" s="224">
        <v>0</v>
      </c>
      <c r="BN96" s="224">
        <v>0</v>
      </c>
      <c r="BO96" s="224">
        <v>0</v>
      </c>
      <c r="BP96" s="224">
        <v>0</v>
      </c>
      <c r="BQ96" s="224">
        <v>0</v>
      </c>
      <c r="BR96" s="224">
        <v>0</v>
      </c>
      <c r="BS96" s="224">
        <v>0</v>
      </c>
      <c r="BT96" s="224">
        <v>0</v>
      </c>
      <c r="BU96" s="224">
        <v>9.2600002288818359</v>
      </c>
      <c r="BV96" s="224">
        <v>9.2600002288818359</v>
      </c>
      <c r="BW96" s="224">
        <v>9.2600002288818359</v>
      </c>
      <c r="BX96" s="224">
        <v>9.2600002288818359</v>
      </c>
      <c r="BY96" s="224">
        <v>14.810000419616699</v>
      </c>
      <c r="BZ96" s="224">
        <v>14.810000419616699</v>
      </c>
      <c r="CA96" s="224">
        <v>22.219999313354492</v>
      </c>
      <c r="CB96" s="224">
        <v>22.219999313354492</v>
      </c>
      <c r="CC96" s="224">
        <v>25.930000305175781</v>
      </c>
      <c r="CD96" s="224">
        <v>25.930000305175781</v>
      </c>
      <c r="CE96" s="224">
        <v>25.930000305175781</v>
      </c>
      <c r="CF96" s="224">
        <v>25.930000305175781</v>
      </c>
      <c r="CG96" s="224">
        <v>25.930000305175781</v>
      </c>
      <c r="CH96" s="224">
        <v>25.930000305175781</v>
      </c>
      <c r="CI96" s="224">
        <v>25.930000305175781</v>
      </c>
      <c r="CJ96" s="224">
        <v>28.700000762939453</v>
      </c>
      <c r="CK96" s="224">
        <v>28.700000762939453</v>
      </c>
      <c r="CL96" s="224">
        <v>28.700000762939453</v>
      </c>
      <c r="CM96" s="224">
        <v>28.700000762939453</v>
      </c>
      <c r="CN96" s="224">
        <v>96.300003051757813</v>
      </c>
      <c r="CO96" s="224">
        <v>96.300003051757813</v>
      </c>
      <c r="CP96" s="224">
        <v>96.300003051757813</v>
      </c>
      <c r="CQ96" s="224">
        <v>96.300003051757813</v>
      </c>
      <c r="CR96" s="224">
        <v>96.300003051757813</v>
      </c>
      <c r="CS96" s="224">
        <v>96.300003051757813</v>
      </c>
      <c r="CT96" s="224">
        <v>96.300003051757813</v>
      </c>
      <c r="CU96" s="224">
        <v>96.300003051757813</v>
      </c>
      <c r="CV96" s="224">
        <v>96.300003051757813</v>
      </c>
      <c r="CW96" s="224">
        <v>96.300003051757813</v>
      </c>
      <c r="CX96" s="224">
        <v>96.300003051757813</v>
      </c>
      <c r="CY96" s="224">
        <v>96.300003051757813</v>
      </c>
      <c r="CZ96" s="224">
        <v>96.300003051757813</v>
      </c>
      <c r="DA96" s="224">
        <v>96.300003051757813</v>
      </c>
      <c r="DB96" s="224">
        <v>96.300003051757813</v>
      </c>
      <c r="DC96" s="224">
        <v>96.300003051757813</v>
      </c>
      <c r="DD96" s="224">
        <v>96.300003051757813</v>
      </c>
      <c r="DE96" s="224">
        <v>96.300003051757813</v>
      </c>
      <c r="DF96" s="224">
        <v>96.300003051757813</v>
      </c>
      <c r="DG96" s="224">
        <v>96.300003051757813</v>
      </c>
      <c r="DH96" s="224">
        <v>96.300003051757813</v>
      </c>
      <c r="DI96" s="224">
        <v>96.300003051757813</v>
      </c>
      <c r="DJ96" s="224">
        <v>96.300003051757813</v>
      </c>
      <c r="DK96" s="224">
        <v>96.300003051757813</v>
      </c>
      <c r="DL96" s="224">
        <v>96.300003051757813</v>
      </c>
      <c r="DM96" s="224">
        <v>96.300003051757813</v>
      </c>
      <c r="DN96" s="224">
        <v>96.300003051757813</v>
      </c>
      <c r="DO96" s="224">
        <v>96.300003051757813</v>
      </c>
      <c r="DP96" s="224">
        <v>96.300003051757813</v>
      </c>
      <c r="DQ96" s="224">
        <v>96.300003051757813</v>
      </c>
      <c r="DR96" s="224">
        <v>96.300003051757813</v>
      </c>
      <c r="DS96" s="224">
        <v>96.300003051757813</v>
      </c>
      <c r="DT96" s="224">
        <v>96.300003051757813</v>
      </c>
      <c r="DU96" s="224">
        <v>96.300003051757813</v>
      </c>
      <c r="DV96" s="224">
        <v>96.300003051757813</v>
      </c>
      <c r="DW96" s="224">
        <v>82.410003662109375</v>
      </c>
      <c r="DX96" s="224">
        <v>82.410003662109375</v>
      </c>
      <c r="DY96" s="224">
        <v>82.410003662109375</v>
      </c>
      <c r="DZ96" s="224">
        <v>82.410003662109375</v>
      </c>
      <c r="EA96" s="224">
        <v>82.410003662109375</v>
      </c>
      <c r="EB96" s="224">
        <v>82.410003662109375</v>
      </c>
      <c r="EC96" s="224">
        <v>82.410003662109375</v>
      </c>
      <c r="ED96" s="224">
        <v>82.410003662109375</v>
      </c>
      <c r="EE96" s="224">
        <v>82.410003662109375</v>
      </c>
      <c r="EF96" s="224">
        <v>82.410003662109375</v>
      </c>
      <c r="EG96" s="224">
        <v>82.410003662109375</v>
      </c>
      <c r="EH96" s="224">
        <v>82.410003662109375</v>
      </c>
      <c r="EI96" s="224">
        <v>82.410003662109375</v>
      </c>
      <c r="EJ96" s="224">
        <v>82.410003662109375</v>
      </c>
      <c r="EK96" s="224">
        <v>54.630001068115234</v>
      </c>
      <c r="EL96" s="224">
        <v>54.630001068115234</v>
      </c>
      <c r="EM96" s="224">
        <v>54.630001068115234</v>
      </c>
      <c r="EN96" s="224">
        <v>54.630001068115234</v>
      </c>
      <c r="EO96" s="224">
        <v>54.630001068115234</v>
      </c>
      <c r="EP96" s="224">
        <v>54.630001068115234</v>
      </c>
      <c r="EQ96" s="224">
        <v>54.630001068115234</v>
      </c>
      <c r="ER96" s="224">
        <v>54.630001068115234</v>
      </c>
      <c r="ES96" s="224">
        <v>54.630001068115234</v>
      </c>
      <c r="ET96" s="224">
        <v>54.630001068115234</v>
      </c>
      <c r="EU96" s="224">
        <v>54.630001068115234</v>
      </c>
      <c r="EV96" s="224">
        <v>54.630001068115234</v>
      </c>
      <c r="EW96" s="224">
        <v>54.630001068115234</v>
      </c>
      <c r="EX96" s="224">
        <v>54.630001068115234</v>
      </c>
      <c r="EY96" s="224">
        <v>43.520000457763672</v>
      </c>
      <c r="EZ96" s="224">
        <v>36.110000610351563</v>
      </c>
      <c r="FA96" s="224">
        <v>36.110000610351563</v>
      </c>
      <c r="FB96" s="224">
        <v>36.110000610351563</v>
      </c>
      <c r="FC96" s="224">
        <v>36.110000610351563</v>
      </c>
      <c r="FD96" s="224">
        <v>36.110000610351563</v>
      </c>
      <c r="FE96" s="224">
        <v>36.110000610351563</v>
      </c>
      <c r="FF96" s="224">
        <v>36.110000610351563</v>
      </c>
      <c r="FG96" s="224">
        <v>36.110000610351563</v>
      </c>
      <c r="FH96" s="224">
        <v>36.110000610351563</v>
      </c>
      <c r="FI96" s="224">
        <v>36.110000610351563</v>
      </c>
      <c r="FJ96" s="224">
        <v>36.110000610351563</v>
      </c>
      <c r="FK96" s="224">
        <v>36.110000610351563</v>
      </c>
      <c r="FL96" s="224">
        <v>36.110000610351563</v>
      </c>
      <c r="FM96" s="224">
        <v>36.110000610351563</v>
      </c>
      <c r="FN96" s="224">
        <v>36.110000610351563</v>
      </c>
      <c r="FO96" s="224">
        <v>36.110000610351563</v>
      </c>
      <c r="FP96" s="224">
        <v>36.110000610351563</v>
      </c>
      <c r="FQ96" s="224">
        <v>36.110000610351563</v>
      </c>
      <c r="FR96" s="224">
        <v>36.110000610351563</v>
      </c>
      <c r="FS96" s="224">
        <v>36.110000610351563</v>
      </c>
      <c r="FT96" s="224">
        <v>36.110000610351563</v>
      </c>
      <c r="FU96" s="224">
        <v>36.110000610351563</v>
      </c>
      <c r="FV96" s="224">
        <v>36.110000610351563</v>
      </c>
      <c r="FW96" s="224">
        <v>36.110000610351563</v>
      </c>
      <c r="FX96" s="224">
        <v>36.110000610351563</v>
      </c>
      <c r="FY96" s="224">
        <v>36.110000610351563</v>
      </c>
      <c r="FZ96" s="224">
        <v>33.330001831054688</v>
      </c>
      <c r="GA96" s="224">
        <v>33.330001831054688</v>
      </c>
      <c r="GB96" s="224">
        <v>33.330001831054688</v>
      </c>
      <c r="GC96" s="224">
        <v>16.670000076293945</v>
      </c>
      <c r="GD96" s="224">
        <v>16.670000076293945</v>
      </c>
      <c r="GE96" s="224">
        <v>16.670000076293945</v>
      </c>
      <c r="GF96" s="224">
        <v>16.670000076293945</v>
      </c>
      <c r="GG96" s="224">
        <v>16.670000076293945</v>
      </c>
      <c r="GH96" s="224">
        <v>16.670000076293945</v>
      </c>
      <c r="GI96" s="224">
        <v>16.670000076293945</v>
      </c>
      <c r="GJ96" s="224">
        <v>16.670000076293945</v>
      </c>
      <c r="GK96" s="224">
        <v>16.670000076293945</v>
      </c>
      <c r="GL96" s="224">
        <v>16.670000076293945</v>
      </c>
      <c r="GM96" s="224">
        <v>16.670000076293945</v>
      </c>
      <c r="GN96" s="224">
        <v>16.670000076293945</v>
      </c>
      <c r="GO96" s="224">
        <v>16.670000076293945</v>
      </c>
      <c r="GP96" s="224">
        <v>16.670000076293945</v>
      </c>
      <c r="GQ96" s="224">
        <v>16.670000076293945</v>
      </c>
      <c r="GR96" s="224">
        <v>16.670000076293945</v>
      </c>
      <c r="GS96" s="224">
        <v>16.670000076293945</v>
      </c>
      <c r="GT96" s="224">
        <v>16.670000076293945</v>
      </c>
      <c r="GU96" s="224">
        <v>16.670000076293945</v>
      </c>
      <c r="GV96" s="224">
        <v>16.670000076293945</v>
      </c>
      <c r="GW96" s="224">
        <v>16.670000076293945</v>
      </c>
      <c r="GX96" s="224">
        <v>16.670000076293945</v>
      </c>
      <c r="GY96" s="224">
        <v>16.670000076293945</v>
      </c>
      <c r="GZ96" s="224">
        <v>16.670000076293945</v>
      </c>
      <c r="HA96" s="224">
        <v>16.670000076293945</v>
      </c>
      <c r="HB96" s="224">
        <v>11.109999656677246</v>
      </c>
      <c r="HC96" s="224">
        <v>11.109999656677246</v>
      </c>
      <c r="HD96" s="224">
        <v>11.109999656677246</v>
      </c>
      <c r="HE96" s="224">
        <v>11.109999656677246</v>
      </c>
      <c r="HF96" s="9">
        <f t="shared" si="79"/>
        <v>11.109999656677246</v>
      </c>
      <c r="HG96" s="9">
        <f t="shared" si="80"/>
        <v>11.109999656677246</v>
      </c>
      <c r="HH96" s="9">
        <f t="shared" si="81"/>
        <v>25</v>
      </c>
      <c r="HI96" s="9">
        <f t="shared" si="82"/>
        <v>25</v>
      </c>
      <c r="HJ96" s="9">
        <f t="shared" si="83"/>
        <v>25</v>
      </c>
      <c r="HK96" s="9">
        <f t="shared" si="84"/>
        <v>25</v>
      </c>
      <c r="HL96" s="9">
        <f t="shared" si="85"/>
        <v>25</v>
      </c>
      <c r="HM96" s="9">
        <f t="shared" si="86"/>
        <v>25</v>
      </c>
      <c r="HN96" s="9">
        <f t="shared" si="87"/>
        <v>25</v>
      </c>
      <c r="HO96" s="9">
        <f t="shared" si="88"/>
        <v>25</v>
      </c>
      <c r="HP96" s="9">
        <f t="shared" si="89"/>
        <v>25</v>
      </c>
      <c r="HQ96" s="180"/>
      <c r="HR96" s="226">
        <v>11.109999656677246</v>
      </c>
      <c r="HS96" s="226">
        <v>11.109999656677246</v>
      </c>
      <c r="HT96" s="226">
        <v>11.109999656677246</v>
      </c>
      <c r="HU96" s="226">
        <v>25</v>
      </c>
      <c r="HV96" s="226">
        <v>25</v>
      </c>
      <c r="HW96" s="226"/>
      <c r="HX96" s="226"/>
      <c r="HY96" s="226"/>
      <c r="HZ96" s="226"/>
      <c r="IA96" s="226"/>
      <c r="IB96" s="226"/>
      <c r="IC96" s="226"/>
      <c r="ID96" s="9"/>
      <c r="IE96" s="9"/>
      <c r="IF96" s="9"/>
      <c r="IG96" s="9"/>
      <c r="IH96" s="9"/>
      <c r="II96" s="9">
        <f t="shared" si="64"/>
        <v>37.476777490816616</v>
      </c>
      <c r="IJ96" s="9">
        <f t="shared" si="65"/>
        <v>36.079000727335611</v>
      </c>
      <c r="IK96" s="9">
        <f t="shared" si="66"/>
        <v>15.593870962819745</v>
      </c>
      <c r="IL96" s="9">
        <f t="shared" si="67"/>
        <v>25</v>
      </c>
      <c r="IM96" s="9">
        <f t="shared" si="68"/>
        <v>20</v>
      </c>
      <c r="IN96" s="9">
        <f t="shared" si="69"/>
        <v>14</v>
      </c>
      <c r="IO96" s="9">
        <f t="shared" si="70"/>
        <v>9.7999999999999989</v>
      </c>
      <c r="IP96" s="9">
        <f t="shared" si="71"/>
        <v>6.8599999999999985</v>
      </c>
      <c r="IQ96" s="9"/>
      <c r="IR96" s="9">
        <f t="shared" si="78"/>
        <v>26.226396595353201</v>
      </c>
      <c r="IS96" s="9">
        <f t="shared" si="72"/>
        <v>-22.796396595353201</v>
      </c>
      <c r="IT96" s="9"/>
      <c r="IU96" s="9"/>
      <c r="IV96" s="9"/>
      <c r="IW96" s="9"/>
      <c r="IX96" s="9"/>
      <c r="IY96" s="9"/>
      <c r="IZ96" s="9"/>
      <c r="JA96" s="9"/>
      <c r="JB96" s="9"/>
      <c r="JC96" s="9"/>
      <c r="JD96" s="9"/>
      <c r="JE96" s="9"/>
      <c r="JF96" s="9"/>
      <c r="JG96" s="9"/>
      <c r="JH96" s="9"/>
      <c r="JI96" s="9"/>
      <c r="JJ96" s="9"/>
      <c r="JK96" s="9"/>
      <c r="JL96" s="9"/>
      <c r="JM96" s="9"/>
      <c r="JN96" s="9"/>
      <c r="JO96" s="9"/>
      <c r="JP96" s="9"/>
      <c r="JQ96" s="9"/>
      <c r="JR96" s="9"/>
      <c r="JS96" s="9"/>
      <c r="JT96" s="9"/>
      <c r="JU96" s="9"/>
      <c r="JV96" s="9"/>
      <c r="JW96" s="9">
        <f t="shared" si="58"/>
        <v>14.582499742507935</v>
      </c>
      <c r="JX96" s="9">
        <f t="shared" si="59"/>
        <v>91.300003051757813</v>
      </c>
      <c r="JY96" s="19">
        <f t="shared" si="60"/>
        <v>156</v>
      </c>
      <c r="JZ96" s="19">
        <f t="shared" si="61"/>
        <v>35</v>
      </c>
      <c r="KA96" s="19">
        <f t="shared" si="73"/>
        <v>1</v>
      </c>
      <c r="KB96" s="19">
        <f t="shared" si="77"/>
        <v>35</v>
      </c>
      <c r="KD96" s="9">
        <f t="shared" si="62"/>
        <v>96.300003051757813</v>
      </c>
      <c r="KE96" s="9">
        <f t="shared" si="63"/>
        <v>39.586535614315828</v>
      </c>
      <c r="KG96" s="9">
        <f t="shared" si="74"/>
        <v>-56.713467437441984</v>
      </c>
      <c r="KH96" s="19">
        <f t="shared" si="75"/>
        <v>0.41107512315487132</v>
      </c>
      <c r="KI96" s="19">
        <f t="shared" si="76"/>
        <v>0.41107512315487132</v>
      </c>
    </row>
    <row r="97" spans="1:295">
      <c r="A97" s="222" t="s">
        <v>289</v>
      </c>
      <c r="B97" s="222" t="s">
        <v>290</v>
      </c>
      <c r="C97" s="224">
        <v>0</v>
      </c>
      <c r="D97" s="224">
        <v>0</v>
      </c>
      <c r="E97" s="224">
        <v>0</v>
      </c>
      <c r="F97" s="224">
        <v>0</v>
      </c>
      <c r="G97" s="224">
        <v>0</v>
      </c>
      <c r="H97" s="224">
        <v>0</v>
      </c>
      <c r="I97" s="224">
        <v>0</v>
      </c>
      <c r="J97" s="224">
        <v>0</v>
      </c>
      <c r="K97" s="224">
        <v>0</v>
      </c>
      <c r="L97" s="224">
        <v>0</v>
      </c>
      <c r="M97" s="224">
        <v>0</v>
      </c>
      <c r="N97" s="224">
        <v>0</v>
      </c>
      <c r="O97" s="224">
        <v>0</v>
      </c>
      <c r="P97" s="224">
        <v>0</v>
      </c>
      <c r="Q97" s="224">
        <v>0</v>
      </c>
      <c r="R97" s="224">
        <v>0</v>
      </c>
      <c r="S97" s="224">
        <v>0</v>
      </c>
      <c r="T97" s="224">
        <v>0</v>
      </c>
      <c r="U97" s="224">
        <v>0</v>
      </c>
      <c r="V97" s="224">
        <v>0</v>
      </c>
      <c r="W97" s="224">
        <v>0</v>
      </c>
      <c r="X97" s="224">
        <v>0</v>
      </c>
      <c r="Y97" s="224">
        <v>0</v>
      </c>
      <c r="Z97" s="224">
        <v>0</v>
      </c>
      <c r="AA97" s="224">
        <v>0</v>
      </c>
      <c r="AB97" s="224">
        <v>0</v>
      </c>
      <c r="AC97" s="224">
        <v>0</v>
      </c>
      <c r="AD97" s="224">
        <v>0</v>
      </c>
      <c r="AE97" s="224">
        <v>0</v>
      </c>
      <c r="AF97" s="224">
        <v>0</v>
      </c>
      <c r="AG97" s="224">
        <v>0</v>
      </c>
      <c r="AH97" s="224">
        <v>0</v>
      </c>
      <c r="AI97" s="224">
        <v>0</v>
      </c>
      <c r="AJ97" s="224">
        <v>0</v>
      </c>
      <c r="AK97" s="224">
        <v>0</v>
      </c>
      <c r="AL97" s="224">
        <v>0</v>
      </c>
      <c r="AM97" s="224">
        <v>0</v>
      </c>
      <c r="AN97" s="224">
        <v>0</v>
      </c>
      <c r="AO97" s="224">
        <v>2.7799999713897705</v>
      </c>
      <c r="AP97" s="224">
        <v>2.7799999713897705</v>
      </c>
      <c r="AQ97" s="224">
        <v>2.7799999713897705</v>
      </c>
      <c r="AR97" s="224">
        <v>2.7799999713897705</v>
      </c>
      <c r="AS97" s="224">
        <v>2.7799999713897705</v>
      </c>
      <c r="AT97" s="224">
        <v>2.7799999713897705</v>
      </c>
      <c r="AU97" s="224">
        <v>2.7799999713897705</v>
      </c>
      <c r="AV97" s="224">
        <v>2.7799999713897705</v>
      </c>
      <c r="AW97" s="224">
        <v>2.7799999713897705</v>
      </c>
      <c r="AX97" s="224">
        <v>2.7799999713897705</v>
      </c>
      <c r="AY97" s="224">
        <v>2.7799999713897705</v>
      </c>
      <c r="AZ97" s="224">
        <v>2.7799999713897705</v>
      </c>
      <c r="BA97" s="224">
        <v>2.7799999713897705</v>
      </c>
      <c r="BB97" s="224">
        <v>8.3299999237060547</v>
      </c>
      <c r="BC97" s="224">
        <v>8.3299999237060547</v>
      </c>
      <c r="BD97" s="224">
        <v>8.3299999237060547</v>
      </c>
      <c r="BE97" s="224">
        <v>8.3299999237060547</v>
      </c>
      <c r="BF97" s="224">
        <v>8.3299999237060547</v>
      </c>
      <c r="BG97" s="224">
        <v>8.3299999237060547</v>
      </c>
      <c r="BH97" s="224">
        <v>8.3299999237060547</v>
      </c>
      <c r="BI97" s="224">
        <v>13.890000343322754</v>
      </c>
      <c r="BJ97" s="224">
        <v>25</v>
      </c>
      <c r="BK97" s="224">
        <v>25</v>
      </c>
      <c r="BL97" s="224">
        <v>25</v>
      </c>
      <c r="BM97" s="224">
        <v>25</v>
      </c>
      <c r="BN97" s="224">
        <v>25</v>
      </c>
      <c r="BO97" s="224">
        <v>25</v>
      </c>
      <c r="BP97" s="224">
        <v>37.959999084472656</v>
      </c>
      <c r="BQ97" s="224">
        <v>37.959999084472656</v>
      </c>
      <c r="BR97" s="224">
        <v>37.959999084472656</v>
      </c>
      <c r="BS97" s="224">
        <v>37.959999084472656</v>
      </c>
      <c r="BT97" s="224">
        <v>37.959999084472656</v>
      </c>
      <c r="BU97" s="224">
        <v>37.959999084472656</v>
      </c>
      <c r="BV97" s="224">
        <v>37.959999084472656</v>
      </c>
      <c r="BW97" s="224">
        <v>37.959999084472656</v>
      </c>
      <c r="BX97" s="224">
        <v>37.959999084472656</v>
      </c>
      <c r="BY97" s="224">
        <v>37.959999084472656</v>
      </c>
      <c r="BZ97" s="224">
        <v>52.779998779296875</v>
      </c>
      <c r="CA97" s="224">
        <v>52.779998779296875</v>
      </c>
      <c r="CB97" s="224">
        <v>85.19000244140625</v>
      </c>
      <c r="CC97" s="224">
        <v>85.19000244140625</v>
      </c>
      <c r="CD97" s="224">
        <v>85.19000244140625</v>
      </c>
      <c r="CE97" s="224">
        <v>85.19000244140625</v>
      </c>
      <c r="CF97" s="224">
        <v>85.19000244140625</v>
      </c>
      <c r="CG97" s="224">
        <v>85.19000244140625</v>
      </c>
      <c r="CH97" s="224">
        <v>85.19000244140625</v>
      </c>
      <c r="CI97" s="224">
        <v>85.19000244140625</v>
      </c>
      <c r="CJ97" s="224">
        <v>85.19000244140625</v>
      </c>
      <c r="CK97" s="224">
        <v>85.19000244140625</v>
      </c>
      <c r="CL97" s="224">
        <v>85.19000244140625</v>
      </c>
      <c r="CM97" s="224">
        <v>85.19000244140625</v>
      </c>
      <c r="CN97" s="224">
        <v>85.19000244140625</v>
      </c>
      <c r="CO97" s="224">
        <v>85.19000244140625</v>
      </c>
      <c r="CP97" s="224">
        <v>85.19000244140625</v>
      </c>
      <c r="CQ97" s="224">
        <v>85.19000244140625</v>
      </c>
      <c r="CR97" s="224">
        <v>85.19000244140625</v>
      </c>
      <c r="CS97" s="224">
        <v>85.19000244140625</v>
      </c>
      <c r="CT97" s="224">
        <v>85.19000244140625</v>
      </c>
      <c r="CU97" s="224">
        <v>85.19000244140625</v>
      </c>
      <c r="CV97" s="224">
        <v>85.19000244140625</v>
      </c>
      <c r="CW97" s="224">
        <v>85.19000244140625</v>
      </c>
      <c r="CX97" s="224">
        <v>85.19000244140625</v>
      </c>
      <c r="CY97" s="224">
        <v>85.19000244140625</v>
      </c>
      <c r="CZ97" s="224">
        <v>85.19000244140625</v>
      </c>
      <c r="DA97" s="224">
        <v>85.19000244140625</v>
      </c>
      <c r="DB97" s="224">
        <v>85.19000244140625</v>
      </c>
      <c r="DC97" s="224">
        <v>85.19000244140625</v>
      </c>
      <c r="DD97" s="224">
        <v>85.19000244140625</v>
      </c>
      <c r="DE97" s="224">
        <v>85.19000244140625</v>
      </c>
      <c r="DF97" s="224">
        <v>85.19000244140625</v>
      </c>
      <c r="DG97" s="224">
        <v>85.19000244140625</v>
      </c>
      <c r="DH97" s="224">
        <v>85.19000244140625</v>
      </c>
      <c r="DI97" s="224">
        <v>85.19000244140625</v>
      </c>
      <c r="DJ97" s="224">
        <v>85.19000244140625</v>
      </c>
      <c r="DK97" s="224">
        <v>85.19000244140625</v>
      </c>
      <c r="DL97" s="224">
        <v>85.19000244140625</v>
      </c>
      <c r="DM97" s="224">
        <v>85.19000244140625</v>
      </c>
      <c r="DN97" s="224">
        <v>85.19000244140625</v>
      </c>
      <c r="DO97" s="224">
        <v>85.19000244140625</v>
      </c>
      <c r="DP97" s="224">
        <v>81.480003356933594</v>
      </c>
      <c r="DQ97" s="224">
        <v>81.480003356933594</v>
      </c>
      <c r="DR97" s="224">
        <v>81.480003356933594</v>
      </c>
      <c r="DS97" s="224">
        <v>81.480003356933594</v>
      </c>
      <c r="DT97" s="224">
        <v>81.480003356933594</v>
      </c>
      <c r="DU97" s="224">
        <v>81.480003356933594</v>
      </c>
      <c r="DV97" s="224">
        <v>77.779998779296875</v>
      </c>
      <c r="DW97" s="224">
        <v>77.779998779296875</v>
      </c>
      <c r="DX97" s="224">
        <v>77.779998779296875</v>
      </c>
      <c r="DY97" s="224">
        <v>77.779998779296875</v>
      </c>
      <c r="DZ97" s="224">
        <v>77.779998779296875</v>
      </c>
      <c r="EA97" s="224">
        <v>77.779998779296875</v>
      </c>
      <c r="EB97" s="224">
        <v>77.779998779296875</v>
      </c>
      <c r="EC97" s="224">
        <v>77.779998779296875</v>
      </c>
      <c r="ED97" s="224">
        <v>77.779998779296875</v>
      </c>
      <c r="EE97" s="224">
        <v>77.779998779296875</v>
      </c>
      <c r="EF97" s="224">
        <v>85.19000244140625</v>
      </c>
      <c r="EG97" s="224">
        <v>85.19000244140625</v>
      </c>
      <c r="EH97" s="224">
        <v>85.19000244140625</v>
      </c>
      <c r="EI97" s="224">
        <v>85.19000244140625</v>
      </c>
      <c r="EJ97" s="224">
        <v>85.19000244140625</v>
      </c>
      <c r="EK97" s="224">
        <v>77.779998779296875</v>
      </c>
      <c r="EL97" s="224">
        <v>77.779998779296875</v>
      </c>
      <c r="EM97" s="224">
        <v>77.779998779296875</v>
      </c>
      <c r="EN97" s="224">
        <v>77.779998779296875</v>
      </c>
      <c r="EO97" s="224">
        <v>77.779998779296875</v>
      </c>
      <c r="EP97" s="224">
        <v>77.779998779296875</v>
      </c>
      <c r="EQ97" s="224">
        <v>77.779998779296875</v>
      </c>
      <c r="ER97" s="224">
        <v>77.779998779296875</v>
      </c>
      <c r="ES97" s="224">
        <v>77.779998779296875</v>
      </c>
      <c r="ET97" s="224">
        <v>77.779998779296875</v>
      </c>
      <c r="EU97" s="224">
        <v>77.779998779296875</v>
      </c>
      <c r="EV97" s="224">
        <v>74.069999694824219</v>
      </c>
      <c r="EW97" s="224">
        <v>74.069999694824219</v>
      </c>
      <c r="EX97" s="224">
        <v>74.069999694824219</v>
      </c>
      <c r="EY97" s="224">
        <v>74.069999694824219</v>
      </c>
      <c r="EZ97" s="224">
        <v>74.069999694824219</v>
      </c>
      <c r="FA97" s="224">
        <v>74.069999694824219</v>
      </c>
      <c r="FB97" s="224">
        <v>74.069999694824219</v>
      </c>
      <c r="FC97" s="224">
        <v>74.069999694824219</v>
      </c>
      <c r="FD97" s="224">
        <v>74.069999694824219</v>
      </c>
      <c r="FE97" s="224">
        <v>74.069999694824219</v>
      </c>
      <c r="FF97" s="224">
        <v>74.069999694824219</v>
      </c>
      <c r="FG97" s="224">
        <v>74.069999694824219</v>
      </c>
      <c r="FH97" s="224">
        <v>74.069999694824219</v>
      </c>
      <c r="FI97" s="224">
        <v>74.069999694824219</v>
      </c>
      <c r="FJ97" s="224">
        <v>74.069999694824219</v>
      </c>
      <c r="FK97" s="224">
        <v>74.069999694824219</v>
      </c>
      <c r="FL97" s="224">
        <v>74.069999694824219</v>
      </c>
      <c r="FM97" s="224">
        <v>74.069999694824219</v>
      </c>
      <c r="FN97" s="224">
        <v>74.069999694824219</v>
      </c>
      <c r="FO97" s="224">
        <v>74.069999694824219</v>
      </c>
      <c r="FP97" s="224">
        <v>74.069999694824219</v>
      </c>
      <c r="FQ97" s="224">
        <v>74.069999694824219</v>
      </c>
      <c r="FR97" s="224">
        <v>74.069999694824219</v>
      </c>
      <c r="FS97" s="224">
        <v>74.069999694824219</v>
      </c>
      <c r="FT97" s="224">
        <v>74.069999694824219</v>
      </c>
      <c r="FU97" s="224">
        <v>74.069999694824219</v>
      </c>
      <c r="FV97" s="224">
        <v>74.069999694824219</v>
      </c>
      <c r="FW97" s="224">
        <v>74.069999694824219</v>
      </c>
      <c r="FX97" s="224">
        <v>74.069999694824219</v>
      </c>
      <c r="FY97" s="224">
        <v>74.069999694824219</v>
      </c>
      <c r="FZ97" s="224">
        <v>74.069999694824219</v>
      </c>
      <c r="GA97" s="224">
        <v>74.069999694824219</v>
      </c>
      <c r="GB97" s="224">
        <v>74.069999694824219</v>
      </c>
      <c r="GC97" s="224">
        <v>68.519996643066406</v>
      </c>
      <c r="GD97" s="224">
        <v>68.519996643066406</v>
      </c>
      <c r="GE97" s="224">
        <v>68.519996643066406</v>
      </c>
      <c r="GF97" s="224">
        <v>68.519996643066406</v>
      </c>
      <c r="GG97" s="224">
        <v>68.519996643066406</v>
      </c>
      <c r="GH97" s="224">
        <v>68.519996643066406</v>
      </c>
      <c r="GI97" s="224">
        <v>68.519996643066406</v>
      </c>
      <c r="GJ97" s="224">
        <v>68.519996643066406</v>
      </c>
      <c r="GK97" s="224">
        <v>68.519996643066406</v>
      </c>
      <c r="GL97" s="224">
        <v>68.519996643066406</v>
      </c>
      <c r="GM97" s="224">
        <v>68.519996643066406</v>
      </c>
      <c r="GN97" s="224">
        <v>68.519996643066406</v>
      </c>
      <c r="GO97" s="224">
        <v>68.519996643066406</v>
      </c>
      <c r="GP97" s="224">
        <v>68.519996643066406</v>
      </c>
      <c r="GQ97" s="224">
        <v>68.519996643066406</v>
      </c>
      <c r="GR97" s="224">
        <v>68.519996643066406</v>
      </c>
      <c r="GS97" s="224">
        <v>68.519996643066406</v>
      </c>
      <c r="GT97" s="224">
        <v>68.519996643066406</v>
      </c>
      <c r="GU97" s="224">
        <v>68.519996643066406</v>
      </c>
      <c r="GV97" s="224">
        <v>42.590000152587891</v>
      </c>
      <c r="GW97" s="224">
        <v>42.590000152587891</v>
      </c>
      <c r="GX97" s="224">
        <v>42.590000152587891</v>
      </c>
      <c r="GY97" s="224">
        <v>42.590000152587891</v>
      </c>
      <c r="GZ97" s="224">
        <v>41.669998168945313</v>
      </c>
      <c r="HA97" s="224">
        <v>41.669998168945313</v>
      </c>
      <c r="HB97" s="224">
        <v>41.669998168945313</v>
      </c>
      <c r="HC97" s="224">
        <v>41.669998168945313</v>
      </c>
      <c r="HD97" s="224">
        <v>41.669998168945313</v>
      </c>
      <c r="HE97" s="224">
        <v>41.669998168945313</v>
      </c>
      <c r="HF97" s="9">
        <f t="shared" si="79"/>
        <v>51.849998474121094</v>
      </c>
      <c r="HG97" s="9">
        <f t="shared" si="80"/>
        <v>51.849998474121094</v>
      </c>
      <c r="HH97" s="9">
        <f t="shared" si="81"/>
        <v>51.849998474121094</v>
      </c>
      <c r="HI97" s="9">
        <f t="shared" si="82"/>
        <v>51.849998474121094</v>
      </c>
      <c r="HJ97" s="9">
        <f t="shared" si="83"/>
        <v>51.849998474121094</v>
      </c>
      <c r="HK97" s="9">
        <f t="shared" si="84"/>
        <v>48.150001525878906</v>
      </c>
      <c r="HL97" s="9">
        <f t="shared" si="85"/>
        <v>48.150001525878906</v>
      </c>
      <c r="HM97" s="9">
        <f t="shared" si="86"/>
        <v>51.849998474121094</v>
      </c>
      <c r="HN97" s="9">
        <f t="shared" si="87"/>
        <v>51.849998474121094</v>
      </c>
      <c r="HO97" s="9">
        <f t="shared" si="88"/>
        <v>51.849998474121094</v>
      </c>
      <c r="HP97" s="9">
        <f t="shared" si="89"/>
        <v>51.849998474121094</v>
      </c>
      <c r="HQ97" s="180"/>
      <c r="HR97" s="226">
        <v>41.669998168945313</v>
      </c>
      <c r="HS97" s="226">
        <v>51.849998474121094</v>
      </c>
      <c r="HT97" s="226">
        <v>51.849998474121094</v>
      </c>
      <c r="HU97" s="226">
        <v>51.849998474121094</v>
      </c>
      <c r="HV97" s="226">
        <v>51.849998474121094</v>
      </c>
      <c r="HW97" s="226">
        <v>51.849998474121094</v>
      </c>
      <c r="HX97" s="226">
        <v>48.150001525878906</v>
      </c>
      <c r="HY97" s="226">
        <v>48.150001525878906</v>
      </c>
      <c r="HZ97" s="226">
        <v>51.849998474121094</v>
      </c>
      <c r="IA97" s="226"/>
      <c r="IB97" s="226"/>
      <c r="IC97" s="226"/>
      <c r="ID97" s="9"/>
      <c r="IE97" s="9"/>
      <c r="IF97" s="9"/>
      <c r="IG97" s="9"/>
      <c r="IH97" s="9"/>
      <c r="II97" s="9">
        <f t="shared" si="64"/>
        <v>45.536316390100275</v>
      </c>
      <c r="IJ97" s="9">
        <f t="shared" si="65"/>
        <v>74.069999694824219</v>
      </c>
      <c r="IK97" s="9">
        <f t="shared" si="66"/>
        <v>58.901932993242816</v>
      </c>
      <c r="IL97" s="9">
        <f t="shared" si="67"/>
        <v>51.027776930067276</v>
      </c>
      <c r="IM97" s="9">
        <f t="shared" si="68"/>
        <v>40.822221544053825</v>
      </c>
      <c r="IN97" s="9">
        <f t="shared" si="69"/>
        <v>28.575555080837674</v>
      </c>
      <c r="IO97" s="9">
        <f t="shared" si="70"/>
        <v>20.00288855658637</v>
      </c>
      <c r="IP97" s="9">
        <f t="shared" si="71"/>
        <v>14.002021989610459</v>
      </c>
      <c r="IQ97" s="9"/>
      <c r="IR97" s="9">
        <f t="shared" si="78"/>
        <v>42.923664894977001</v>
      </c>
      <c r="IS97" s="9">
        <f t="shared" si="72"/>
        <v>-35.922653900171774</v>
      </c>
      <c r="IT97" s="9"/>
      <c r="IU97" s="9"/>
      <c r="IV97" s="9"/>
      <c r="IW97" s="9"/>
      <c r="IX97" s="9"/>
      <c r="IY97" s="9"/>
      <c r="IZ97" s="9"/>
      <c r="JA97" s="9"/>
      <c r="JB97" s="9"/>
      <c r="JC97" s="9"/>
      <c r="JD97" s="9"/>
      <c r="JE97" s="9"/>
      <c r="JF97" s="9"/>
      <c r="JG97" s="9"/>
      <c r="JH97" s="9"/>
      <c r="JI97" s="9"/>
      <c r="JJ97" s="9"/>
      <c r="JK97" s="9"/>
      <c r="JL97" s="9"/>
      <c r="JM97" s="9"/>
      <c r="JN97" s="9"/>
      <c r="JO97" s="9"/>
      <c r="JP97" s="9"/>
      <c r="JQ97" s="9"/>
      <c r="JR97" s="9"/>
      <c r="JS97" s="9"/>
      <c r="JT97" s="9"/>
      <c r="JU97" s="9"/>
      <c r="JV97" s="9"/>
      <c r="JW97" s="9">
        <f t="shared" si="58"/>
        <v>49.304998397827148</v>
      </c>
      <c r="JX97" s="9">
        <f t="shared" si="59"/>
        <v>80.19000244140625</v>
      </c>
      <c r="JY97" s="19">
        <f t="shared" si="60"/>
        <v>188</v>
      </c>
      <c r="JZ97" s="19">
        <f t="shared" si="61"/>
        <v>51</v>
      </c>
      <c r="KA97" s="19">
        <f t="shared" si="73"/>
        <v>1</v>
      </c>
      <c r="KB97" s="19">
        <f t="shared" si="77"/>
        <v>51</v>
      </c>
      <c r="KD97" s="9">
        <f t="shared" si="62"/>
        <v>84.695335896809894</v>
      </c>
      <c r="KE97" s="9">
        <f t="shared" si="63"/>
        <v>68.829800974024408</v>
      </c>
      <c r="KG97" s="9">
        <f t="shared" si="74"/>
        <v>-15.865534922785486</v>
      </c>
      <c r="KH97" s="19">
        <f t="shared" si="75"/>
        <v>0.81267522284679816</v>
      </c>
      <c r="KI97" s="19">
        <f t="shared" si="76"/>
        <v>0.81267522284679816</v>
      </c>
    </row>
    <row r="98" spans="1:295">
      <c r="A98" s="222" t="s">
        <v>293</v>
      </c>
      <c r="B98" s="222" t="s">
        <v>294</v>
      </c>
      <c r="C98" s="224">
        <v>0</v>
      </c>
      <c r="D98" s="224">
        <v>0</v>
      </c>
      <c r="E98" s="224">
        <v>0</v>
      </c>
      <c r="F98" s="224">
        <v>0</v>
      </c>
      <c r="G98" s="224">
        <v>0</v>
      </c>
      <c r="H98" s="224">
        <v>0</v>
      </c>
      <c r="I98" s="224">
        <v>0</v>
      </c>
      <c r="J98" s="224">
        <v>0</v>
      </c>
      <c r="K98" s="224">
        <v>0</v>
      </c>
      <c r="L98" s="224">
        <v>0</v>
      </c>
      <c r="M98" s="224">
        <v>0</v>
      </c>
      <c r="N98" s="224">
        <v>0</v>
      </c>
      <c r="O98" s="224">
        <v>0</v>
      </c>
      <c r="P98" s="224">
        <v>0</v>
      </c>
      <c r="Q98" s="224">
        <v>0</v>
      </c>
      <c r="R98" s="224">
        <v>0</v>
      </c>
      <c r="S98" s="224">
        <v>0</v>
      </c>
      <c r="T98" s="224">
        <v>0</v>
      </c>
      <c r="U98" s="224">
        <v>0</v>
      </c>
      <c r="V98" s="224">
        <v>0</v>
      </c>
      <c r="W98" s="224">
        <v>0</v>
      </c>
      <c r="X98" s="224">
        <v>0</v>
      </c>
      <c r="Y98" s="224">
        <v>0</v>
      </c>
      <c r="Z98" s="224">
        <v>0</v>
      </c>
      <c r="AA98" s="224">
        <v>0</v>
      </c>
      <c r="AB98" s="224">
        <v>0</v>
      </c>
      <c r="AC98" s="224">
        <v>0</v>
      </c>
      <c r="AD98" s="224">
        <v>0</v>
      </c>
      <c r="AE98" s="224">
        <v>5.559999942779541</v>
      </c>
      <c r="AF98" s="224">
        <v>5.559999942779541</v>
      </c>
      <c r="AG98" s="224">
        <v>5.559999942779541</v>
      </c>
      <c r="AH98" s="224">
        <v>5.559999942779541</v>
      </c>
      <c r="AI98" s="224">
        <v>5.559999942779541</v>
      </c>
      <c r="AJ98" s="224">
        <v>5.559999942779541</v>
      </c>
      <c r="AK98" s="224">
        <v>5.559999942779541</v>
      </c>
      <c r="AL98" s="224">
        <v>5.559999942779541</v>
      </c>
      <c r="AM98" s="224">
        <v>5.559999942779541</v>
      </c>
      <c r="AN98" s="224">
        <v>5.559999942779541</v>
      </c>
      <c r="AO98" s="224">
        <v>5.559999942779541</v>
      </c>
      <c r="AP98" s="224">
        <v>5.559999942779541</v>
      </c>
      <c r="AQ98" s="224">
        <v>5.559999942779541</v>
      </c>
      <c r="AR98" s="224">
        <v>5.559999942779541</v>
      </c>
      <c r="AS98" s="224">
        <v>5.559999942779541</v>
      </c>
      <c r="AT98" s="224">
        <v>5.559999942779541</v>
      </c>
      <c r="AU98" s="224">
        <v>5.559999942779541</v>
      </c>
      <c r="AV98" s="224">
        <v>5.559999942779541</v>
      </c>
      <c r="AW98" s="224">
        <v>5.559999942779541</v>
      </c>
      <c r="AX98" s="224">
        <v>5.559999942779541</v>
      </c>
      <c r="AY98" s="224">
        <v>5.559999942779541</v>
      </c>
      <c r="AZ98" s="224">
        <v>5.559999942779541</v>
      </c>
      <c r="BA98" s="224">
        <v>5.559999942779541</v>
      </c>
      <c r="BB98" s="224">
        <v>5.559999942779541</v>
      </c>
      <c r="BC98" s="224">
        <v>5.559999942779541</v>
      </c>
      <c r="BD98" s="224">
        <v>5.559999942779541</v>
      </c>
      <c r="BE98" s="224">
        <v>5.559999942779541</v>
      </c>
      <c r="BF98" s="224">
        <v>5.559999942779541</v>
      </c>
      <c r="BG98" s="224">
        <v>5.559999942779541</v>
      </c>
      <c r="BH98" s="224">
        <v>5.559999942779541</v>
      </c>
      <c r="BI98" s="224">
        <v>5.559999942779541</v>
      </c>
      <c r="BJ98" s="224">
        <v>5.559999942779541</v>
      </c>
      <c r="BK98" s="224">
        <v>5.559999942779541</v>
      </c>
      <c r="BL98" s="224">
        <v>5.559999942779541</v>
      </c>
      <c r="BM98" s="224">
        <v>5.559999942779541</v>
      </c>
      <c r="BN98" s="224">
        <v>5.559999942779541</v>
      </c>
      <c r="BO98" s="224">
        <v>5.559999942779541</v>
      </c>
      <c r="BP98" s="224">
        <v>5.559999942779541</v>
      </c>
      <c r="BQ98" s="224">
        <v>5.559999942779541</v>
      </c>
      <c r="BR98" s="224">
        <v>5.559999942779541</v>
      </c>
      <c r="BS98" s="224">
        <v>5.559999942779541</v>
      </c>
      <c r="BT98" s="224">
        <v>11.109999656677246</v>
      </c>
      <c r="BU98" s="224">
        <v>11.109999656677246</v>
      </c>
      <c r="BV98" s="224">
        <v>11.109999656677246</v>
      </c>
      <c r="BW98" s="224">
        <v>11.109999656677246</v>
      </c>
      <c r="BX98" s="224">
        <v>11.109999656677246</v>
      </c>
      <c r="BY98" s="224">
        <v>11.109999656677246</v>
      </c>
      <c r="BZ98" s="224">
        <v>13.890000343322754</v>
      </c>
      <c r="CA98" s="224">
        <v>30.559999465942383</v>
      </c>
      <c r="CB98" s="224">
        <v>30.559999465942383</v>
      </c>
      <c r="CC98" s="224">
        <v>30.559999465942383</v>
      </c>
      <c r="CD98" s="224">
        <v>30.559999465942383</v>
      </c>
      <c r="CE98" s="224">
        <v>44.439998626708984</v>
      </c>
      <c r="CF98" s="224">
        <v>74.069999694824219</v>
      </c>
      <c r="CG98" s="224">
        <v>74.069999694824219</v>
      </c>
      <c r="CH98" s="224">
        <v>79.629997253417969</v>
      </c>
      <c r="CI98" s="224">
        <v>79.629997253417969</v>
      </c>
      <c r="CJ98" s="224">
        <v>79.629997253417969</v>
      </c>
      <c r="CK98" s="224">
        <v>79.629997253417969</v>
      </c>
      <c r="CL98" s="224">
        <v>79.629997253417969</v>
      </c>
      <c r="CM98" s="224">
        <v>79.629997253417969</v>
      </c>
      <c r="CN98" s="224">
        <v>79.629997253417969</v>
      </c>
      <c r="CO98" s="224">
        <v>79.629997253417969</v>
      </c>
      <c r="CP98" s="224">
        <v>79.629997253417969</v>
      </c>
      <c r="CQ98" s="224">
        <v>79.629997253417969</v>
      </c>
      <c r="CR98" s="224">
        <v>79.629997253417969</v>
      </c>
      <c r="CS98" s="224">
        <v>79.629997253417969</v>
      </c>
      <c r="CT98" s="224">
        <v>79.629997253417969</v>
      </c>
      <c r="CU98" s="224">
        <v>79.629997253417969</v>
      </c>
      <c r="CV98" s="224">
        <v>79.629997253417969</v>
      </c>
      <c r="CW98" s="224">
        <v>81.480003356933594</v>
      </c>
      <c r="CX98" s="224">
        <v>81.480003356933594</v>
      </c>
      <c r="CY98" s="224">
        <v>84.260002136230469</v>
      </c>
      <c r="CZ98" s="224">
        <v>84.260002136230469</v>
      </c>
      <c r="DA98" s="224">
        <v>87.959999084472656</v>
      </c>
      <c r="DB98" s="224">
        <v>87.959999084472656</v>
      </c>
      <c r="DC98" s="224">
        <v>87.959999084472656</v>
      </c>
      <c r="DD98" s="224">
        <v>87.959999084472656</v>
      </c>
      <c r="DE98" s="224">
        <v>87.959999084472656</v>
      </c>
      <c r="DF98" s="224">
        <v>87.959999084472656</v>
      </c>
      <c r="DG98" s="224">
        <v>87.959999084472656</v>
      </c>
      <c r="DH98" s="224">
        <v>87.959999084472656</v>
      </c>
      <c r="DI98" s="224">
        <v>87.959999084472656</v>
      </c>
      <c r="DJ98" s="224">
        <v>87.959999084472656</v>
      </c>
      <c r="DK98" s="224">
        <v>87.959999084472656</v>
      </c>
      <c r="DL98" s="224">
        <v>87.959999084472656</v>
      </c>
      <c r="DM98" s="224">
        <v>87.959999084472656</v>
      </c>
      <c r="DN98" s="224">
        <v>87.959999084472656</v>
      </c>
      <c r="DO98" s="224">
        <v>87.959999084472656</v>
      </c>
      <c r="DP98" s="224">
        <v>87.959999084472656</v>
      </c>
      <c r="DQ98" s="224">
        <v>87.959999084472656</v>
      </c>
      <c r="DR98" s="224">
        <v>87.959999084472656</v>
      </c>
      <c r="DS98" s="224">
        <v>87.959999084472656</v>
      </c>
      <c r="DT98" s="224">
        <v>87.959999084472656</v>
      </c>
      <c r="DU98" s="224">
        <v>87.959999084472656</v>
      </c>
      <c r="DV98" s="224">
        <v>87.959999084472656</v>
      </c>
      <c r="DW98" s="224">
        <v>87.959999084472656</v>
      </c>
      <c r="DX98" s="224">
        <v>87.959999084472656</v>
      </c>
      <c r="DY98" s="224">
        <v>87.959999084472656</v>
      </c>
      <c r="DZ98" s="224">
        <v>87.959999084472656</v>
      </c>
      <c r="EA98" s="224">
        <v>87.959999084472656</v>
      </c>
      <c r="EB98" s="224">
        <v>87.959999084472656</v>
      </c>
      <c r="EC98" s="224">
        <v>87.959999084472656</v>
      </c>
      <c r="ED98" s="224">
        <v>87.959999084472656</v>
      </c>
      <c r="EE98" s="224">
        <v>87.959999084472656</v>
      </c>
      <c r="EF98" s="224">
        <v>87.959999084472656</v>
      </c>
      <c r="EG98" s="224">
        <v>87.959999084472656</v>
      </c>
      <c r="EH98" s="224">
        <v>87.959999084472656</v>
      </c>
      <c r="EI98" s="224">
        <v>87.959999084472656</v>
      </c>
      <c r="EJ98" s="224">
        <v>87.959999084472656</v>
      </c>
      <c r="EK98" s="224">
        <v>87.959999084472656</v>
      </c>
      <c r="EL98" s="224">
        <v>87.959999084472656</v>
      </c>
      <c r="EM98" s="224">
        <v>87.959999084472656</v>
      </c>
      <c r="EN98" s="224">
        <v>87.959999084472656</v>
      </c>
      <c r="EO98" s="224">
        <v>87.959999084472656</v>
      </c>
      <c r="EP98" s="224">
        <v>84.260002136230469</v>
      </c>
      <c r="EQ98" s="224">
        <v>84.260002136230469</v>
      </c>
      <c r="ER98" s="224">
        <v>84.260002136230469</v>
      </c>
      <c r="ES98" s="224">
        <v>84.260002136230469</v>
      </c>
      <c r="ET98" s="224">
        <v>84.260002136230469</v>
      </c>
      <c r="EU98" s="224">
        <v>84.260002136230469</v>
      </c>
      <c r="EV98" s="224">
        <v>84.260002136230469</v>
      </c>
      <c r="EW98" s="224">
        <v>84.260002136230469</v>
      </c>
      <c r="EX98" s="224">
        <v>84.260002136230469</v>
      </c>
      <c r="EY98" s="224">
        <v>84.260002136230469</v>
      </c>
      <c r="EZ98" s="224">
        <v>84.260002136230469</v>
      </c>
      <c r="FA98" s="224">
        <v>84.260002136230469</v>
      </c>
      <c r="FB98" s="224">
        <v>87.040000915527344</v>
      </c>
      <c r="FC98" s="224">
        <v>79.629997253417969</v>
      </c>
      <c r="FD98" s="224">
        <v>79.629997253417969</v>
      </c>
      <c r="FE98" s="224">
        <v>79.629997253417969</v>
      </c>
      <c r="FF98" s="224">
        <v>79.629997253417969</v>
      </c>
      <c r="FG98" s="224">
        <v>79.629997253417969</v>
      </c>
      <c r="FH98" s="224">
        <v>79.629997253417969</v>
      </c>
      <c r="FI98" s="224">
        <v>79.629997253417969</v>
      </c>
      <c r="FJ98" s="224">
        <v>79.629997253417969</v>
      </c>
      <c r="FK98" s="224">
        <v>79.629997253417969</v>
      </c>
      <c r="FL98" s="224">
        <v>79.629997253417969</v>
      </c>
      <c r="FM98" s="224">
        <v>79.629997253417969</v>
      </c>
      <c r="FN98" s="224">
        <v>79.629997253417969</v>
      </c>
      <c r="FO98" s="224">
        <v>79.629997253417969</v>
      </c>
      <c r="FP98" s="224">
        <v>79.629997253417969</v>
      </c>
      <c r="FQ98" s="224">
        <v>79.629997253417969</v>
      </c>
      <c r="FR98" s="224">
        <v>79.629997253417969</v>
      </c>
      <c r="FS98" s="224">
        <v>79.629997253417969</v>
      </c>
      <c r="FT98" s="224">
        <v>79.629997253417969</v>
      </c>
      <c r="FU98" s="224">
        <v>79.629997253417969</v>
      </c>
      <c r="FV98" s="224">
        <v>79.629997253417969</v>
      </c>
      <c r="FW98" s="224">
        <v>79.629997253417969</v>
      </c>
      <c r="FX98" s="224">
        <v>79.629997253417969</v>
      </c>
      <c r="FY98" s="224">
        <v>79.629997253417969</v>
      </c>
      <c r="FZ98" s="224">
        <v>79.629997253417969</v>
      </c>
      <c r="GA98" s="224">
        <v>75.930000305175781</v>
      </c>
      <c r="GB98" s="224">
        <v>75.930000305175781</v>
      </c>
      <c r="GC98" s="224">
        <v>75.930000305175781</v>
      </c>
      <c r="GD98" s="224">
        <v>75.930000305175781</v>
      </c>
      <c r="GE98" s="224">
        <v>75.930000305175781</v>
      </c>
      <c r="GF98" s="224">
        <v>75.930000305175781</v>
      </c>
      <c r="GG98" s="224">
        <v>75.930000305175781</v>
      </c>
      <c r="GH98" s="224">
        <v>75.930000305175781</v>
      </c>
      <c r="GI98" s="224">
        <v>75.930000305175781</v>
      </c>
      <c r="GJ98" s="224">
        <v>75.930000305175781</v>
      </c>
      <c r="GK98" s="224">
        <v>73.150001525878906</v>
      </c>
      <c r="GL98" s="224">
        <v>73.150001525878906</v>
      </c>
      <c r="GM98" s="224">
        <v>73.150001525878906</v>
      </c>
      <c r="GN98" s="224">
        <v>73.150001525878906</v>
      </c>
      <c r="GO98" s="224">
        <v>73.150001525878906</v>
      </c>
      <c r="GP98" s="224">
        <v>73.150001525878906</v>
      </c>
      <c r="GQ98" s="224">
        <v>73.150001525878906</v>
      </c>
      <c r="GR98" s="224">
        <v>73.150001525878906</v>
      </c>
      <c r="GS98" s="224">
        <v>67.589996337890625</v>
      </c>
      <c r="GT98" s="224">
        <v>67.589996337890625</v>
      </c>
      <c r="GU98" s="224">
        <v>67.589996337890625</v>
      </c>
      <c r="GV98" s="224">
        <v>67.589996337890625</v>
      </c>
      <c r="GW98" s="224">
        <v>67.589996337890625</v>
      </c>
      <c r="GX98" s="224">
        <v>67.589996337890625</v>
      </c>
      <c r="GY98" s="224">
        <v>67.589996337890625</v>
      </c>
      <c r="GZ98" s="224">
        <v>67.589996337890625</v>
      </c>
      <c r="HA98" s="224">
        <v>67.589996337890625</v>
      </c>
      <c r="HB98" s="224">
        <v>67.589996337890625</v>
      </c>
      <c r="HC98" s="224">
        <v>67.589996337890625</v>
      </c>
      <c r="HD98" s="224">
        <v>67.589996337890625</v>
      </c>
      <c r="HE98" s="224">
        <v>67.589996337890625</v>
      </c>
      <c r="HF98" s="9">
        <f t="shared" si="79"/>
        <v>67.589996337890625</v>
      </c>
      <c r="HG98" s="9">
        <f t="shared" si="80"/>
        <v>67.589996337890625</v>
      </c>
      <c r="HH98" s="9">
        <f t="shared" si="81"/>
        <v>67.589996337890625</v>
      </c>
      <c r="HI98" s="9">
        <f t="shared" si="82"/>
        <v>67.589996337890625</v>
      </c>
      <c r="HJ98" s="9">
        <f t="shared" si="83"/>
        <v>67.589996337890625</v>
      </c>
      <c r="HK98" s="9">
        <f t="shared" si="84"/>
        <v>67.589996337890625</v>
      </c>
      <c r="HL98" s="9">
        <f t="shared" si="85"/>
        <v>67.589996337890625</v>
      </c>
      <c r="HM98" s="9">
        <f t="shared" si="86"/>
        <v>67.589996337890625</v>
      </c>
      <c r="HN98" s="9">
        <f t="shared" si="87"/>
        <v>67.589996337890625</v>
      </c>
      <c r="HO98" s="9">
        <f t="shared" si="88"/>
        <v>67.589996337890625</v>
      </c>
      <c r="HP98" s="9">
        <f t="shared" si="89"/>
        <v>67.589996337890625</v>
      </c>
      <c r="HQ98" s="180"/>
      <c r="HR98" s="226">
        <v>67.589996337890625</v>
      </c>
      <c r="HS98" s="226">
        <v>67.589996337890625</v>
      </c>
      <c r="HT98" s="226">
        <v>67.589996337890625</v>
      </c>
      <c r="HU98" s="226">
        <v>67.589996337890625</v>
      </c>
      <c r="HV98" s="226">
        <v>67.589996337890625</v>
      </c>
      <c r="HW98" s="226">
        <v>67.589996337890625</v>
      </c>
      <c r="HX98" s="226">
        <v>67.589996337890625</v>
      </c>
      <c r="HY98" s="226">
        <v>67.589996337890625</v>
      </c>
      <c r="HZ98" s="226">
        <v>67.589996337890625</v>
      </c>
      <c r="IA98" s="226">
        <v>67.589996337890625</v>
      </c>
      <c r="IB98" s="226">
        <v>67.589996337890625</v>
      </c>
      <c r="IC98" s="226">
        <v>67.589996337890625</v>
      </c>
      <c r="ID98" s="9"/>
      <c r="IE98" s="9"/>
      <c r="IF98" s="9"/>
      <c r="IG98" s="9"/>
      <c r="IH98" s="9"/>
      <c r="II98" s="9">
        <f t="shared" si="64"/>
        <v>42.854999626937662</v>
      </c>
      <c r="IJ98" s="9">
        <f t="shared" si="65"/>
        <v>80.093331400553382</v>
      </c>
      <c r="IK98" s="9">
        <f t="shared" si="66"/>
        <v>71.177095474735381</v>
      </c>
      <c r="IL98" s="9">
        <f t="shared" si="67"/>
        <v>67.589996337890625</v>
      </c>
      <c r="IM98" s="9">
        <f t="shared" si="68"/>
        <v>54.071997070312506</v>
      </c>
      <c r="IN98" s="9">
        <f t="shared" si="69"/>
        <v>37.850397949218753</v>
      </c>
      <c r="IO98" s="9">
        <f t="shared" si="70"/>
        <v>26.495278564453127</v>
      </c>
      <c r="IP98" s="9">
        <f t="shared" si="71"/>
        <v>18.546694995117189</v>
      </c>
      <c r="IQ98" s="9"/>
      <c r="IR98" s="9">
        <f t="shared" si="78"/>
        <v>47.508315827247444</v>
      </c>
      <c r="IS98" s="9">
        <f t="shared" si="72"/>
        <v>-38.234968329688847</v>
      </c>
      <c r="IT98" s="9"/>
      <c r="IU98" s="9"/>
      <c r="IV98" s="9"/>
      <c r="IW98" s="9"/>
      <c r="IX98" s="9"/>
      <c r="IY98" s="9"/>
      <c r="IZ98" s="9"/>
      <c r="JA98" s="9"/>
      <c r="JB98" s="9"/>
      <c r="JC98" s="9"/>
      <c r="JD98" s="9"/>
      <c r="JE98" s="9"/>
      <c r="JF98" s="9"/>
      <c r="JG98" s="9"/>
      <c r="JH98" s="9"/>
      <c r="JI98" s="9"/>
      <c r="JJ98" s="9"/>
      <c r="JK98" s="9"/>
      <c r="JL98" s="9"/>
      <c r="JM98" s="9"/>
      <c r="JN98" s="9"/>
      <c r="JO98" s="9"/>
      <c r="JP98" s="9"/>
      <c r="JQ98" s="9"/>
      <c r="JR98" s="9"/>
      <c r="JS98" s="9"/>
      <c r="JT98" s="9"/>
      <c r="JU98" s="9"/>
      <c r="JV98" s="9"/>
      <c r="JW98" s="9">
        <f t="shared" ref="JW98:JW129" si="91">AVERAGE(HR98:HU98)</f>
        <v>67.589996337890625</v>
      </c>
      <c r="JX98" s="9">
        <f t="shared" ref="JX98:JX129" si="92">MAX(C98:HU98)-5</f>
        <v>82.959999084472656</v>
      </c>
      <c r="JY98" s="19">
        <f t="shared" ref="JY98:JY129" si="93">COUNTIF(C98:HU98,"&gt;0")</f>
        <v>198</v>
      </c>
      <c r="JZ98" s="19">
        <f t="shared" ref="JZ98:JZ129" si="94">COUNTIFS(C98:HU98,"&gt;"&amp;JX98)</f>
        <v>56</v>
      </c>
      <c r="KA98" s="19">
        <f t="shared" si="73"/>
        <v>1</v>
      </c>
      <c r="KB98" s="19">
        <f t="shared" si="77"/>
        <v>56</v>
      </c>
      <c r="KD98" s="9">
        <f t="shared" ref="KD98:KD129" si="95">AVERAGE(CP98:DS98)</f>
        <v>85.337665812174478</v>
      </c>
      <c r="KE98" s="9">
        <f t="shared" ref="KE98:KE129" si="96">AVERAGE(DT98:HQ98)</f>
        <v>78.327325424345418</v>
      </c>
      <c r="KG98" s="9">
        <f t="shared" si="74"/>
        <v>-7.0103403878290607</v>
      </c>
      <c r="KH98" s="19">
        <f t="shared" si="75"/>
        <v>0.91785174434863737</v>
      </c>
      <c r="KI98" s="19">
        <f t="shared" si="76"/>
        <v>0.91785174434863737</v>
      </c>
    </row>
    <row r="99" spans="1:295">
      <c r="A99" s="222" t="s">
        <v>295</v>
      </c>
      <c r="B99" s="222" t="s">
        <v>296</v>
      </c>
      <c r="C99" s="224">
        <v>0</v>
      </c>
      <c r="D99" s="224">
        <v>0</v>
      </c>
      <c r="E99" s="224">
        <v>0</v>
      </c>
      <c r="F99" s="224">
        <v>0</v>
      </c>
      <c r="G99" s="224">
        <v>0</v>
      </c>
      <c r="H99" s="224">
        <v>0</v>
      </c>
      <c r="I99" s="224">
        <v>0</v>
      </c>
      <c r="J99" s="224">
        <v>0</v>
      </c>
      <c r="K99" s="224">
        <v>0</v>
      </c>
      <c r="L99" s="224">
        <v>0</v>
      </c>
      <c r="M99" s="224">
        <v>0</v>
      </c>
      <c r="N99" s="224">
        <v>0</v>
      </c>
      <c r="O99" s="224">
        <v>0</v>
      </c>
      <c r="P99" s="224">
        <v>0</v>
      </c>
      <c r="Q99" s="224">
        <v>0</v>
      </c>
      <c r="R99" s="224">
        <v>0</v>
      </c>
      <c r="S99" s="224">
        <v>0</v>
      </c>
      <c r="T99" s="224">
        <v>0</v>
      </c>
      <c r="U99" s="224">
        <v>0</v>
      </c>
      <c r="V99" s="224">
        <v>0</v>
      </c>
      <c r="W99" s="224">
        <v>0</v>
      </c>
      <c r="X99" s="224">
        <v>0</v>
      </c>
      <c r="Y99" s="224">
        <v>0</v>
      </c>
      <c r="Z99" s="224">
        <v>0</v>
      </c>
      <c r="AA99" s="224">
        <v>0</v>
      </c>
      <c r="AB99" s="224">
        <v>0</v>
      </c>
      <c r="AC99" s="224">
        <v>0</v>
      </c>
      <c r="AD99" s="224">
        <v>0</v>
      </c>
      <c r="AE99" s="224">
        <v>0</v>
      </c>
      <c r="AF99" s="224">
        <v>0</v>
      </c>
      <c r="AG99" s="224">
        <v>0</v>
      </c>
      <c r="AH99" s="224">
        <v>0</v>
      </c>
      <c r="AI99" s="224">
        <v>0</v>
      </c>
      <c r="AJ99" s="224">
        <v>0</v>
      </c>
      <c r="AK99" s="224">
        <v>0</v>
      </c>
      <c r="AL99" s="224">
        <v>0</v>
      </c>
      <c r="AM99" s="224">
        <v>0</v>
      </c>
      <c r="AN99" s="224">
        <v>0</v>
      </c>
      <c r="AO99" s="224">
        <v>0</v>
      </c>
      <c r="AP99" s="224">
        <v>0</v>
      </c>
      <c r="AQ99" s="224">
        <v>5.559999942779541</v>
      </c>
      <c r="AR99" s="224">
        <v>5.559999942779541</v>
      </c>
      <c r="AS99" s="224">
        <v>5.559999942779541</v>
      </c>
      <c r="AT99" s="224">
        <v>5.559999942779541</v>
      </c>
      <c r="AU99" s="224">
        <v>5.559999942779541</v>
      </c>
      <c r="AV99" s="224">
        <v>5.559999942779541</v>
      </c>
      <c r="AW99" s="224">
        <v>5.559999942779541</v>
      </c>
      <c r="AX99" s="224">
        <v>5.559999942779541</v>
      </c>
      <c r="AY99" s="224">
        <v>5.559999942779541</v>
      </c>
      <c r="AZ99" s="224">
        <v>5.559999942779541</v>
      </c>
      <c r="BA99" s="224">
        <v>5.559999942779541</v>
      </c>
      <c r="BB99" s="224">
        <v>5.559999942779541</v>
      </c>
      <c r="BC99" s="224">
        <v>5.559999942779541</v>
      </c>
      <c r="BD99" s="224">
        <v>5.559999942779541</v>
      </c>
      <c r="BE99" s="224">
        <v>5.559999942779541</v>
      </c>
      <c r="BF99" s="224">
        <v>5.559999942779541</v>
      </c>
      <c r="BG99" s="224">
        <v>5.559999942779541</v>
      </c>
      <c r="BH99" s="224">
        <v>5.559999942779541</v>
      </c>
      <c r="BI99" s="224">
        <v>5.559999942779541</v>
      </c>
      <c r="BJ99" s="224">
        <v>5.559999942779541</v>
      </c>
      <c r="BK99" s="224">
        <v>5.559999942779541</v>
      </c>
      <c r="BL99" s="224">
        <v>5.559999942779541</v>
      </c>
      <c r="BM99" s="224">
        <v>5.559999942779541</v>
      </c>
      <c r="BN99" s="224">
        <v>5.559999942779541</v>
      </c>
      <c r="BO99" s="224">
        <v>5.559999942779541</v>
      </c>
      <c r="BP99" s="224">
        <v>5.559999942779541</v>
      </c>
      <c r="BQ99" s="224">
        <v>5.559999942779541</v>
      </c>
      <c r="BR99" s="224">
        <v>5.559999942779541</v>
      </c>
      <c r="BS99" s="224">
        <v>5.559999942779541</v>
      </c>
      <c r="BT99" s="224">
        <v>5.559999942779541</v>
      </c>
      <c r="BU99" s="224">
        <v>5.559999942779541</v>
      </c>
      <c r="BV99" s="224">
        <v>5.559999942779541</v>
      </c>
      <c r="BW99" s="224">
        <v>5.559999942779541</v>
      </c>
      <c r="BX99" s="224">
        <v>23.149999618530273</v>
      </c>
      <c r="BY99" s="224">
        <v>34.259998321533203</v>
      </c>
      <c r="BZ99" s="224">
        <v>39.810001373291016</v>
      </c>
      <c r="CA99" s="224">
        <v>39.810001373291016</v>
      </c>
      <c r="CB99" s="224">
        <v>39.810001373291016</v>
      </c>
      <c r="CC99" s="224">
        <v>39.810001373291016</v>
      </c>
      <c r="CD99" s="224">
        <v>39.810001373291016</v>
      </c>
      <c r="CE99" s="224">
        <v>39.810001373291016</v>
      </c>
      <c r="CF99" s="224">
        <v>77.779998779296875</v>
      </c>
      <c r="CG99" s="224">
        <v>77.779998779296875</v>
      </c>
      <c r="CH99" s="224">
        <v>90.739997863769531</v>
      </c>
      <c r="CI99" s="224">
        <v>90.739997863769531</v>
      </c>
      <c r="CJ99" s="224">
        <v>90.739997863769531</v>
      </c>
      <c r="CK99" s="224">
        <v>90.739997863769531</v>
      </c>
      <c r="CL99" s="224">
        <v>90.739997863769531</v>
      </c>
      <c r="CM99" s="224">
        <v>90.739997863769531</v>
      </c>
      <c r="CN99" s="224">
        <v>90.739997863769531</v>
      </c>
      <c r="CO99" s="224">
        <v>90.739997863769531</v>
      </c>
      <c r="CP99" s="224">
        <v>90.739997863769531</v>
      </c>
      <c r="CQ99" s="224">
        <v>90.739997863769531</v>
      </c>
      <c r="CR99" s="224">
        <v>90.739997863769531</v>
      </c>
      <c r="CS99" s="224">
        <v>90.739997863769531</v>
      </c>
      <c r="CT99" s="224">
        <v>90.739997863769531</v>
      </c>
      <c r="CU99" s="224">
        <v>90.739997863769531</v>
      </c>
      <c r="CV99" s="224">
        <v>90.739997863769531</v>
      </c>
      <c r="CW99" s="224">
        <v>88.889999389648437</v>
      </c>
      <c r="CX99" s="224">
        <v>88.889999389648437</v>
      </c>
      <c r="CY99" s="224">
        <v>88.889999389648437</v>
      </c>
      <c r="CZ99" s="224">
        <v>88.889999389648437</v>
      </c>
      <c r="DA99" s="224">
        <v>88.889999389648437</v>
      </c>
      <c r="DB99" s="224">
        <v>88.889999389648437</v>
      </c>
      <c r="DC99" s="224">
        <v>88.889999389648437</v>
      </c>
      <c r="DD99" s="224">
        <v>88.889999389648437</v>
      </c>
      <c r="DE99" s="224">
        <v>96.300003051757813</v>
      </c>
      <c r="DF99" s="224">
        <v>100</v>
      </c>
      <c r="DG99" s="224">
        <v>100</v>
      </c>
      <c r="DH99" s="224">
        <v>100</v>
      </c>
      <c r="DI99" s="224">
        <v>100</v>
      </c>
      <c r="DJ99" s="224">
        <v>100</v>
      </c>
      <c r="DK99" s="224">
        <v>100</v>
      </c>
      <c r="DL99" s="224">
        <v>100</v>
      </c>
      <c r="DM99" s="224">
        <v>100</v>
      </c>
      <c r="DN99" s="224">
        <v>100</v>
      </c>
      <c r="DO99" s="224">
        <v>100</v>
      </c>
      <c r="DP99" s="224">
        <v>100</v>
      </c>
      <c r="DQ99" s="224">
        <v>100</v>
      </c>
      <c r="DR99" s="224">
        <v>100</v>
      </c>
      <c r="DS99" s="224">
        <v>100</v>
      </c>
      <c r="DT99" s="224">
        <v>100</v>
      </c>
      <c r="DU99" s="224">
        <v>100</v>
      </c>
      <c r="DV99" s="224">
        <v>100</v>
      </c>
      <c r="DW99" s="224">
        <v>100</v>
      </c>
      <c r="DX99" s="224">
        <v>100</v>
      </c>
      <c r="DY99" s="224">
        <v>100</v>
      </c>
      <c r="DZ99" s="224">
        <v>100</v>
      </c>
      <c r="EA99" s="224">
        <v>100</v>
      </c>
      <c r="EB99" s="224">
        <v>100</v>
      </c>
      <c r="EC99" s="224">
        <v>100</v>
      </c>
      <c r="ED99" s="224">
        <v>100</v>
      </c>
      <c r="EE99" s="224">
        <v>100</v>
      </c>
      <c r="EF99" s="224">
        <v>100</v>
      </c>
      <c r="EG99" s="224">
        <v>100</v>
      </c>
      <c r="EH99" s="224">
        <v>100</v>
      </c>
      <c r="EI99" s="224">
        <v>100</v>
      </c>
      <c r="EJ99" s="224">
        <v>100</v>
      </c>
      <c r="EK99" s="224">
        <v>100</v>
      </c>
      <c r="EL99" s="224">
        <v>100</v>
      </c>
      <c r="EM99" s="224">
        <v>100</v>
      </c>
      <c r="EN99" s="224">
        <v>100</v>
      </c>
      <c r="EO99" s="224">
        <v>100</v>
      </c>
      <c r="EP99" s="224">
        <v>100</v>
      </c>
      <c r="EQ99" s="224">
        <v>100</v>
      </c>
      <c r="ER99" s="224">
        <v>100</v>
      </c>
      <c r="ES99" s="224">
        <v>100</v>
      </c>
      <c r="ET99" s="224">
        <v>100</v>
      </c>
      <c r="EU99" s="224">
        <v>93.519996643066406</v>
      </c>
      <c r="EV99" s="224">
        <v>93.519996643066406</v>
      </c>
      <c r="EW99" s="224">
        <v>93.519996643066406</v>
      </c>
      <c r="EX99" s="224">
        <v>93.519996643066406</v>
      </c>
      <c r="EY99" s="224">
        <v>93.519996643066406</v>
      </c>
      <c r="EZ99" s="224">
        <v>93.519996643066406</v>
      </c>
      <c r="FA99" s="224">
        <v>93.519996643066406</v>
      </c>
      <c r="FB99" s="224">
        <v>93.519996643066406</v>
      </c>
      <c r="FC99" s="224">
        <v>93.519996643066406</v>
      </c>
      <c r="FD99" s="224">
        <v>93.519996643066406</v>
      </c>
      <c r="FE99" s="224">
        <v>93.519996643066406</v>
      </c>
      <c r="FF99" s="224">
        <v>93.519996643066406</v>
      </c>
      <c r="FG99" s="224">
        <v>93.519996643066406</v>
      </c>
      <c r="FH99" s="224">
        <v>93.519996643066406</v>
      </c>
      <c r="FI99" s="224">
        <v>93.519996643066406</v>
      </c>
      <c r="FJ99" s="224">
        <v>93.519996643066406</v>
      </c>
      <c r="FK99" s="224">
        <v>93.519996643066406</v>
      </c>
      <c r="FL99" s="224">
        <v>93.519996643066406</v>
      </c>
      <c r="FM99" s="224">
        <v>93.519996643066406</v>
      </c>
      <c r="FN99" s="224">
        <v>93.519996643066406</v>
      </c>
      <c r="FO99" s="224">
        <v>93.519996643066406</v>
      </c>
      <c r="FP99" s="224">
        <v>93.519996643066406</v>
      </c>
      <c r="FQ99" s="224">
        <v>93.519996643066406</v>
      </c>
      <c r="FR99" s="224">
        <v>93.519996643066406</v>
      </c>
      <c r="FS99" s="224">
        <v>93.519996643066406</v>
      </c>
      <c r="FT99" s="224">
        <v>93.519996643066406</v>
      </c>
      <c r="FU99" s="224">
        <v>93.519996643066406</v>
      </c>
      <c r="FV99" s="224">
        <v>93.519996643066406</v>
      </c>
      <c r="FW99" s="224">
        <v>93.519996643066406</v>
      </c>
      <c r="FX99" s="224">
        <v>96.300003051757813</v>
      </c>
      <c r="FY99" s="224">
        <v>94.44000244140625</v>
      </c>
      <c r="FZ99" s="224">
        <v>94.44000244140625</v>
      </c>
      <c r="GA99" s="224">
        <v>94.44000244140625</v>
      </c>
      <c r="GB99" s="224">
        <v>94.44000244140625</v>
      </c>
      <c r="GC99" s="224">
        <v>94.44000244140625</v>
      </c>
      <c r="GD99" s="224">
        <v>94.44000244140625</v>
      </c>
      <c r="GE99" s="224">
        <v>94.44000244140625</v>
      </c>
      <c r="GF99" s="224">
        <v>94.44000244140625</v>
      </c>
      <c r="GG99" s="224">
        <v>94.44000244140625</v>
      </c>
      <c r="GH99" s="224">
        <v>94.44000244140625</v>
      </c>
      <c r="GI99" s="224">
        <v>90.739997863769531</v>
      </c>
      <c r="GJ99" s="224">
        <v>90.739997863769531</v>
      </c>
      <c r="GK99" s="224">
        <v>90.739997863769531</v>
      </c>
      <c r="GL99" s="224">
        <v>90.739997863769531</v>
      </c>
      <c r="GM99" s="224">
        <v>90.739997863769531</v>
      </c>
      <c r="GN99" s="224">
        <v>90.739997863769531</v>
      </c>
      <c r="GO99" s="224">
        <v>90.739997863769531</v>
      </c>
      <c r="GP99" s="224">
        <v>90.739997863769531</v>
      </c>
      <c r="GQ99" s="224">
        <v>90.739997863769531</v>
      </c>
      <c r="GR99" s="224">
        <v>90.739997863769531</v>
      </c>
      <c r="GS99" s="224">
        <v>90.739997863769531</v>
      </c>
      <c r="GT99" s="224">
        <v>90.739997863769531</v>
      </c>
      <c r="GU99" s="224">
        <v>90.739997863769531</v>
      </c>
      <c r="GV99" s="224">
        <v>90.739997863769531</v>
      </c>
      <c r="GW99" s="224">
        <v>90.739997863769531</v>
      </c>
      <c r="GX99" s="224">
        <v>90.739997863769531</v>
      </c>
      <c r="GY99" s="224">
        <v>90.739997863769531</v>
      </c>
      <c r="GZ99" s="224">
        <v>90.739997863769531</v>
      </c>
      <c r="HA99" s="224">
        <v>90.739997863769531</v>
      </c>
      <c r="HB99" s="224">
        <v>90.739997863769531</v>
      </c>
      <c r="HC99" s="224">
        <v>87.959999084472656</v>
      </c>
      <c r="HD99" s="224">
        <v>87.959999084472656</v>
      </c>
      <c r="HE99" s="224">
        <v>87.959999084472656</v>
      </c>
      <c r="HF99" s="9">
        <f t="shared" si="79"/>
        <v>87.959999084472656</v>
      </c>
      <c r="HG99" s="9">
        <f t="shared" si="80"/>
        <v>87.959999084472656</v>
      </c>
      <c r="HH99" s="9">
        <f t="shared" si="81"/>
        <v>87.959999084472656</v>
      </c>
      <c r="HI99" s="9">
        <f t="shared" si="82"/>
        <v>87.959999084472656</v>
      </c>
      <c r="HJ99" s="9">
        <f t="shared" si="83"/>
        <v>87.959999084472656</v>
      </c>
      <c r="HK99" s="9">
        <f t="shared" si="84"/>
        <v>87.959999084472656</v>
      </c>
      <c r="HL99" s="9">
        <f t="shared" si="85"/>
        <v>87.959999084472656</v>
      </c>
      <c r="HM99" s="9">
        <f t="shared" si="86"/>
        <v>87.959999084472656</v>
      </c>
      <c r="HN99" s="9">
        <f t="shared" si="87"/>
        <v>87.959999084472656</v>
      </c>
      <c r="HO99" s="9">
        <f t="shared" si="88"/>
        <v>87.959999084472656</v>
      </c>
      <c r="HP99" s="9">
        <f t="shared" si="89"/>
        <v>87.959999084472656</v>
      </c>
      <c r="HQ99" s="180"/>
      <c r="HR99" s="226">
        <v>87.959999084472656</v>
      </c>
      <c r="HS99" s="226">
        <v>87.959999084472656</v>
      </c>
      <c r="HT99" s="226">
        <v>87.959999084472656</v>
      </c>
      <c r="HU99" s="226">
        <v>87.959999084472656</v>
      </c>
      <c r="HV99" s="226">
        <v>87.959999084472656</v>
      </c>
      <c r="HW99" s="226">
        <v>87.959999084472656</v>
      </c>
      <c r="HX99" s="226">
        <v>87.959999084472656</v>
      </c>
      <c r="HY99" s="226">
        <v>87.959999084472656</v>
      </c>
      <c r="HZ99" s="226">
        <v>87.959999084472656</v>
      </c>
      <c r="IA99" s="226"/>
      <c r="IB99" s="226"/>
      <c r="IC99" s="226"/>
      <c r="ID99" s="9"/>
      <c r="IE99" s="9"/>
      <c r="IF99" s="9"/>
      <c r="IG99" s="9"/>
      <c r="IH99" s="9"/>
      <c r="II99" s="9">
        <f t="shared" si="64"/>
        <v>47.880986543078173</v>
      </c>
      <c r="IJ99" s="9">
        <f t="shared" si="65"/>
        <v>93.735330963134771</v>
      </c>
      <c r="IK99" s="9">
        <f t="shared" si="66"/>
        <v>91.007740882135209</v>
      </c>
      <c r="IL99" s="9">
        <f t="shared" si="67"/>
        <v>87.959999084472656</v>
      </c>
      <c r="IM99" s="9">
        <f t="shared" si="68"/>
        <v>70.367999267578128</v>
      </c>
      <c r="IN99" s="9">
        <f t="shared" si="69"/>
        <v>49.257599487304688</v>
      </c>
      <c r="IO99" s="9">
        <f t="shared" si="70"/>
        <v>34.480319641113276</v>
      </c>
      <c r="IP99" s="9">
        <f t="shared" si="71"/>
        <v>24.13622374877929</v>
      </c>
      <c r="IQ99" s="9"/>
      <c r="IR99" s="9">
        <f t="shared" si="78"/>
        <v>57.529178815825745</v>
      </c>
      <c r="IS99" s="9">
        <f t="shared" si="72"/>
        <v>-45.461066941436101</v>
      </c>
      <c r="IT99" s="9"/>
      <c r="IU99" s="9"/>
      <c r="IV99" s="9"/>
      <c r="IW99" s="9"/>
      <c r="IX99" s="9"/>
      <c r="IY99" s="9"/>
      <c r="IZ99" s="9"/>
      <c r="JA99" s="9"/>
      <c r="JB99" s="9"/>
      <c r="JC99" s="9"/>
      <c r="JD99" s="9"/>
      <c r="JE99" s="9"/>
      <c r="JF99" s="9"/>
      <c r="JG99" s="9"/>
      <c r="JH99" s="9"/>
      <c r="JI99" s="9"/>
      <c r="JJ99" s="9"/>
      <c r="JK99" s="9"/>
      <c r="JL99" s="9"/>
      <c r="JM99" s="9"/>
      <c r="JN99" s="9"/>
      <c r="JO99" s="9"/>
      <c r="JP99" s="9"/>
      <c r="JQ99" s="9"/>
      <c r="JR99" s="9"/>
      <c r="JS99" s="9"/>
      <c r="JT99" s="9"/>
      <c r="JU99" s="9"/>
      <c r="JV99" s="9"/>
      <c r="JW99" s="9">
        <f t="shared" si="91"/>
        <v>87.959999084472656</v>
      </c>
      <c r="JX99" s="9">
        <f t="shared" si="92"/>
        <v>95</v>
      </c>
      <c r="JY99" s="19">
        <f t="shared" si="93"/>
        <v>186</v>
      </c>
      <c r="JZ99" s="19">
        <f t="shared" si="94"/>
        <v>43</v>
      </c>
      <c r="KA99" s="19">
        <f t="shared" si="73"/>
        <v>1</v>
      </c>
      <c r="KB99" s="19">
        <f t="shared" si="77"/>
        <v>43</v>
      </c>
      <c r="KD99" s="9">
        <f t="shared" si="95"/>
        <v>94.753332773844406</v>
      </c>
      <c r="KE99" s="9">
        <f t="shared" si="96"/>
        <v>94.049701728443111</v>
      </c>
      <c r="KG99" s="9">
        <f t="shared" si="74"/>
        <v>-0.70363104540129484</v>
      </c>
      <c r="KH99" s="19">
        <f t="shared" si="75"/>
        <v>0.99257407602663739</v>
      </c>
      <c r="KI99" s="19">
        <f t="shared" si="76"/>
        <v>0.99257407602663739</v>
      </c>
    </row>
    <row r="100" spans="1:295">
      <c r="A100" s="222" t="s">
        <v>46</v>
      </c>
      <c r="B100" s="222" t="s">
        <v>439</v>
      </c>
      <c r="C100" s="224">
        <v>0</v>
      </c>
      <c r="D100" s="224">
        <v>0</v>
      </c>
      <c r="E100" s="224">
        <v>0</v>
      </c>
      <c r="F100" s="224">
        <v>0</v>
      </c>
      <c r="G100" s="224">
        <v>0</v>
      </c>
      <c r="H100" s="224">
        <v>0</v>
      </c>
      <c r="I100" s="224">
        <v>0</v>
      </c>
      <c r="J100" s="224">
        <v>0</v>
      </c>
      <c r="K100" s="224">
        <v>0</v>
      </c>
      <c r="L100" s="224">
        <v>0</v>
      </c>
      <c r="M100" s="224">
        <v>0</v>
      </c>
      <c r="N100" s="224">
        <v>0</v>
      </c>
      <c r="O100" s="224">
        <v>0</v>
      </c>
      <c r="P100" s="224">
        <v>0</v>
      </c>
      <c r="Q100" s="224">
        <v>0</v>
      </c>
      <c r="R100" s="224">
        <v>0</v>
      </c>
      <c r="S100" s="224">
        <v>0</v>
      </c>
      <c r="T100" s="224">
        <v>0</v>
      </c>
      <c r="U100" s="224">
        <v>0</v>
      </c>
      <c r="V100" s="224">
        <v>0</v>
      </c>
      <c r="W100" s="224">
        <v>0</v>
      </c>
      <c r="X100" s="224">
        <v>0</v>
      </c>
      <c r="Y100" s="224">
        <v>0</v>
      </c>
      <c r="Z100" s="224">
        <v>0</v>
      </c>
      <c r="AA100" s="224">
        <v>0</v>
      </c>
      <c r="AB100" s="224">
        <v>2.7799999713897705</v>
      </c>
      <c r="AC100" s="224">
        <v>2.7799999713897705</v>
      </c>
      <c r="AD100" s="224">
        <v>8.3299999237060547</v>
      </c>
      <c r="AE100" s="224">
        <v>8.3299999237060547</v>
      </c>
      <c r="AF100" s="224">
        <v>8.3299999237060547</v>
      </c>
      <c r="AG100" s="224">
        <v>8.3299999237060547</v>
      </c>
      <c r="AH100" s="224">
        <v>8.3299999237060547</v>
      </c>
      <c r="AI100" s="224">
        <v>8.3299999237060547</v>
      </c>
      <c r="AJ100" s="224">
        <v>8.3299999237060547</v>
      </c>
      <c r="AK100" s="224">
        <v>8.3299999237060547</v>
      </c>
      <c r="AL100" s="224">
        <v>8.3299999237060547</v>
      </c>
      <c r="AM100" s="224">
        <v>8.3299999237060547</v>
      </c>
      <c r="AN100" s="224">
        <v>8.3299999237060547</v>
      </c>
      <c r="AO100" s="224">
        <v>8.3299999237060547</v>
      </c>
      <c r="AP100" s="224">
        <v>8.3299999237060547</v>
      </c>
      <c r="AQ100" s="224">
        <v>8.3299999237060547</v>
      </c>
      <c r="AR100" s="224">
        <v>8.3299999237060547</v>
      </c>
      <c r="AS100" s="224">
        <v>8.3299999237060547</v>
      </c>
      <c r="AT100" s="224">
        <v>8.3299999237060547</v>
      </c>
      <c r="AU100" s="224">
        <v>8.3299999237060547</v>
      </c>
      <c r="AV100" s="224">
        <v>8.3299999237060547</v>
      </c>
      <c r="AW100" s="224">
        <v>8.3299999237060547</v>
      </c>
      <c r="AX100" s="224">
        <v>8.3299999237060547</v>
      </c>
      <c r="AY100" s="224">
        <v>8.3299999237060547</v>
      </c>
      <c r="AZ100" s="224">
        <v>8.3299999237060547</v>
      </c>
      <c r="BA100" s="224">
        <v>8.3299999237060547</v>
      </c>
      <c r="BB100" s="224">
        <v>8.3299999237060547</v>
      </c>
      <c r="BC100" s="224">
        <v>8.3299999237060547</v>
      </c>
      <c r="BD100" s="224">
        <v>8.3299999237060547</v>
      </c>
      <c r="BE100" s="224">
        <v>11.109999656677246</v>
      </c>
      <c r="BF100" s="224">
        <v>11.109999656677246</v>
      </c>
      <c r="BG100" s="224">
        <v>11.109999656677246</v>
      </c>
      <c r="BH100" s="224">
        <v>11.109999656677246</v>
      </c>
      <c r="BI100" s="224">
        <v>11.109999656677246</v>
      </c>
      <c r="BJ100" s="224">
        <v>11.109999656677246</v>
      </c>
      <c r="BK100" s="224">
        <v>11.109999656677246</v>
      </c>
      <c r="BL100" s="224">
        <v>11.109999656677246</v>
      </c>
      <c r="BM100" s="224">
        <v>11.109999656677246</v>
      </c>
      <c r="BN100" s="224">
        <v>11.109999656677246</v>
      </c>
      <c r="BO100" s="224">
        <v>11.109999656677246</v>
      </c>
      <c r="BP100" s="224">
        <v>11.109999656677246</v>
      </c>
      <c r="BQ100" s="224">
        <v>11.109999656677246</v>
      </c>
      <c r="BR100" s="224">
        <v>11.109999656677246</v>
      </c>
      <c r="BS100" s="224">
        <v>11.109999656677246</v>
      </c>
      <c r="BT100" s="224">
        <v>11.109999656677246</v>
      </c>
      <c r="BU100" s="224">
        <v>11.109999656677246</v>
      </c>
      <c r="BV100" s="224">
        <v>11.109999656677246</v>
      </c>
      <c r="BW100" s="224">
        <v>18.520000457763672</v>
      </c>
      <c r="BX100" s="224">
        <v>49.069999694824219</v>
      </c>
      <c r="BY100" s="224">
        <v>49.069999694824219</v>
      </c>
      <c r="BZ100" s="224">
        <v>60.189998626708984</v>
      </c>
      <c r="CA100" s="224">
        <v>60.189998626708984</v>
      </c>
      <c r="CB100" s="224">
        <v>81.480003356933594</v>
      </c>
      <c r="CC100" s="224">
        <v>84.260002136230469</v>
      </c>
      <c r="CD100" s="224">
        <v>88.889999389648437</v>
      </c>
      <c r="CE100" s="224">
        <v>88.889999389648437</v>
      </c>
      <c r="CF100" s="224">
        <v>88.889999389648437</v>
      </c>
      <c r="CG100" s="224">
        <v>97.220001220703125</v>
      </c>
      <c r="CH100" s="224">
        <v>97.220001220703125</v>
      </c>
      <c r="CI100" s="224">
        <v>97.220001220703125</v>
      </c>
      <c r="CJ100" s="224">
        <v>97.220001220703125</v>
      </c>
      <c r="CK100" s="224">
        <v>100</v>
      </c>
      <c r="CL100" s="224">
        <v>100</v>
      </c>
      <c r="CM100" s="224">
        <v>100</v>
      </c>
      <c r="CN100" s="224">
        <v>100</v>
      </c>
      <c r="CO100" s="224">
        <v>100</v>
      </c>
      <c r="CP100" s="224">
        <v>100</v>
      </c>
      <c r="CQ100" s="224">
        <v>100</v>
      </c>
      <c r="CR100" s="224">
        <v>100</v>
      </c>
      <c r="CS100" s="224">
        <v>100</v>
      </c>
      <c r="CT100" s="224">
        <v>100</v>
      </c>
      <c r="CU100" s="224">
        <v>100</v>
      </c>
      <c r="CV100" s="224">
        <v>100</v>
      </c>
      <c r="CW100" s="224">
        <v>100</v>
      </c>
      <c r="CX100" s="224">
        <v>100</v>
      </c>
      <c r="CY100" s="224">
        <v>100</v>
      </c>
      <c r="CZ100" s="224">
        <v>100</v>
      </c>
      <c r="DA100" s="224">
        <v>100</v>
      </c>
      <c r="DB100" s="224">
        <v>100</v>
      </c>
      <c r="DC100" s="224">
        <v>100</v>
      </c>
      <c r="DD100" s="224">
        <v>100</v>
      </c>
      <c r="DE100" s="224">
        <v>100</v>
      </c>
      <c r="DF100" s="224">
        <v>100</v>
      </c>
      <c r="DG100" s="224">
        <v>83.330001831054687</v>
      </c>
      <c r="DH100" s="224">
        <v>83.330001831054687</v>
      </c>
      <c r="DI100" s="224">
        <v>81.480003356933594</v>
      </c>
      <c r="DJ100" s="224">
        <v>81.480003356933594</v>
      </c>
      <c r="DK100" s="224">
        <v>77.779998779296875</v>
      </c>
      <c r="DL100" s="224">
        <v>77.779998779296875</v>
      </c>
      <c r="DM100" s="224">
        <v>79.629997253417969</v>
      </c>
      <c r="DN100" s="224">
        <v>79.629997253417969</v>
      </c>
      <c r="DO100" s="224">
        <v>79.629997253417969</v>
      </c>
      <c r="DP100" s="224">
        <v>79.629997253417969</v>
      </c>
      <c r="DQ100" s="224">
        <v>79.629997253417969</v>
      </c>
      <c r="DR100" s="224">
        <v>79.629997253417969</v>
      </c>
      <c r="DS100" s="224">
        <v>79.629997253417969</v>
      </c>
      <c r="DT100" s="224">
        <v>79.629997253417969</v>
      </c>
      <c r="DU100" s="224">
        <v>79.629997253417969</v>
      </c>
      <c r="DV100" s="224">
        <v>79.629997253417969</v>
      </c>
      <c r="DW100" s="224">
        <v>79.629997253417969</v>
      </c>
      <c r="DX100" s="224">
        <v>79.629997253417969</v>
      </c>
      <c r="DY100" s="224">
        <v>79.629997253417969</v>
      </c>
      <c r="DZ100" s="224">
        <v>79.629997253417969</v>
      </c>
      <c r="EA100" s="224">
        <v>79.629997253417969</v>
      </c>
      <c r="EB100" s="224">
        <v>79.629997253417969</v>
      </c>
      <c r="EC100" s="224">
        <v>79.629997253417969</v>
      </c>
      <c r="ED100" s="224">
        <v>79.629997253417969</v>
      </c>
      <c r="EE100" s="224">
        <v>79.629997253417969</v>
      </c>
      <c r="EF100" s="224">
        <v>82.410003662109375</v>
      </c>
      <c r="EG100" s="224">
        <v>82.410003662109375</v>
      </c>
      <c r="EH100" s="224">
        <v>82.410003662109375</v>
      </c>
      <c r="EI100" s="224">
        <v>82.410003662109375</v>
      </c>
      <c r="EJ100" s="224">
        <v>82.410003662109375</v>
      </c>
      <c r="EK100" s="224">
        <v>82.410003662109375</v>
      </c>
      <c r="EL100" s="224">
        <v>82.410003662109375</v>
      </c>
      <c r="EM100" s="224">
        <v>82.410003662109375</v>
      </c>
      <c r="EN100" s="224">
        <v>82.410003662109375</v>
      </c>
      <c r="EO100" s="224">
        <v>79.629997253417969</v>
      </c>
      <c r="EP100" s="224">
        <v>79.629997253417969</v>
      </c>
      <c r="EQ100" s="224">
        <v>79.629997253417969</v>
      </c>
      <c r="ER100" s="224">
        <v>79.629997253417969</v>
      </c>
      <c r="ES100" s="224">
        <v>76.849998474121094</v>
      </c>
      <c r="ET100" s="224">
        <v>76.849998474121094</v>
      </c>
      <c r="EU100" s="224">
        <v>76.849998474121094</v>
      </c>
      <c r="EV100" s="224">
        <v>76.849998474121094</v>
      </c>
      <c r="EW100" s="224">
        <v>76.849998474121094</v>
      </c>
      <c r="EX100" s="224">
        <v>76.849998474121094</v>
      </c>
      <c r="EY100" s="224">
        <v>76.849998474121094</v>
      </c>
      <c r="EZ100" s="224">
        <v>76.849998474121094</v>
      </c>
      <c r="FA100" s="224">
        <v>76.849998474121094</v>
      </c>
      <c r="FB100" s="224">
        <v>76.849998474121094</v>
      </c>
      <c r="FC100" s="224">
        <v>76.849998474121094</v>
      </c>
      <c r="FD100" s="224">
        <v>76.849998474121094</v>
      </c>
      <c r="FE100" s="224">
        <v>76.849998474121094</v>
      </c>
      <c r="FF100" s="224">
        <v>60.189998626708984</v>
      </c>
      <c r="FG100" s="224">
        <v>60.189998626708984</v>
      </c>
      <c r="FH100" s="224">
        <v>60.189998626708984</v>
      </c>
      <c r="FI100" s="224">
        <v>55.560001373291016</v>
      </c>
      <c r="FJ100" s="224">
        <v>55.560001373291016</v>
      </c>
      <c r="FK100" s="224">
        <v>55.560001373291016</v>
      </c>
      <c r="FL100" s="224">
        <v>55.560001373291016</v>
      </c>
      <c r="FM100" s="224">
        <v>55.560001373291016</v>
      </c>
      <c r="FN100" s="224">
        <v>55.560001373291016</v>
      </c>
      <c r="FO100" s="224">
        <v>55.560001373291016</v>
      </c>
      <c r="FP100" s="224">
        <v>55.560001373291016</v>
      </c>
      <c r="FQ100" s="224">
        <v>55.560001373291016</v>
      </c>
      <c r="FR100" s="224">
        <v>55.560001373291016</v>
      </c>
      <c r="FS100" s="224">
        <v>55.560001373291016</v>
      </c>
      <c r="FT100" s="224">
        <v>55.560001373291016</v>
      </c>
      <c r="FU100" s="224">
        <v>55.560001373291016</v>
      </c>
      <c r="FV100" s="224">
        <v>55.560001373291016</v>
      </c>
      <c r="FW100" s="224">
        <v>55.560001373291016</v>
      </c>
      <c r="FX100" s="224">
        <v>55.560001373291016</v>
      </c>
      <c r="FY100" s="224">
        <v>55.560001373291016</v>
      </c>
      <c r="FZ100" s="224">
        <v>53.700000762939453</v>
      </c>
      <c r="GA100" s="224">
        <v>53.700000762939453</v>
      </c>
      <c r="GB100" s="224">
        <v>53.700000762939453</v>
      </c>
      <c r="GC100" s="224">
        <v>53.700000762939453</v>
      </c>
      <c r="GD100" s="224">
        <v>53.700000762939453</v>
      </c>
      <c r="GE100" s="224">
        <v>53.700000762939453</v>
      </c>
      <c r="GF100" s="224">
        <v>53.700000762939453</v>
      </c>
      <c r="GG100" s="224">
        <v>53.700000762939453</v>
      </c>
      <c r="GH100" s="224">
        <v>50</v>
      </c>
      <c r="GI100" s="224">
        <v>50</v>
      </c>
      <c r="GJ100" s="224">
        <v>50</v>
      </c>
      <c r="GK100" s="224">
        <v>50</v>
      </c>
      <c r="GL100" s="224">
        <v>50</v>
      </c>
      <c r="GM100" s="224">
        <v>50</v>
      </c>
      <c r="GN100" s="224">
        <v>50</v>
      </c>
      <c r="GO100" s="224">
        <v>53.700000762939453</v>
      </c>
      <c r="GP100" s="224">
        <v>53.700000762939453</v>
      </c>
      <c r="GQ100" s="224">
        <v>53.700000762939453</v>
      </c>
      <c r="GR100" s="224">
        <v>53.700000762939453</v>
      </c>
      <c r="GS100" s="224">
        <v>53.700000762939453</v>
      </c>
      <c r="GT100" s="224">
        <v>53.700000762939453</v>
      </c>
      <c r="GU100" s="224">
        <v>53.700000762939453</v>
      </c>
      <c r="GV100" s="224">
        <v>53.700000762939453</v>
      </c>
      <c r="GW100" s="224">
        <v>53.700000762939453</v>
      </c>
      <c r="GX100" s="224">
        <v>53.700000762939453</v>
      </c>
      <c r="GY100" s="224">
        <v>53.700000762939453</v>
      </c>
      <c r="GZ100" s="224">
        <v>53.700000762939453</v>
      </c>
      <c r="HA100" s="224">
        <v>53.700000762939453</v>
      </c>
      <c r="HB100" s="224">
        <v>53.700000762939453</v>
      </c>
      <c r="HC100" s="224">
        <v>50</v>
      </c>
      <c r="HD100" s="224">
        <v>50</v>
      </c>
      <c r="HE100" s="224">
        <v>50</v>
      </c>
      <c r="HF100" s="9">
        <f t="shared" si="79"/>
        <v>50</v>
      </c>
      <c r="HG100" s="9">
        <f t="shared" si="80"/>
        <v>50</v>
      </c>
      <c r="HH100" s="9">
        <f t="shared" si="81"/>
        <v>50</v>
      </c>
      <c r="HI100" s="9">
        <f t="shared" si="82"/>
        <v>50</v>
      </c>
      <c r="HJ100" s="9">
        <f t="shared" si="83"/>
        <v>50</v>
      </c>
      <c r="HK100" s="9">
        <f t="shared" si="84"/>
        <v>50</v>
      </c>
      <c r="HL100" s="9">
        <f t="shared" si="85"/>
        <v>50</v>
      </c>
      <c r="HM100" s="9">
        <f t="shared" si="86"/>
        <v>50</v>
      </c>
      <c r="HN100" s="9">
        <f t="shared" si="87"/>
        <v>50</v>
      </c>
      <c r="HO100" s="9">
        <f t="shared" si="88"/>
        <v>50</v>
      </c>
      <c r="HP100" s="9">
        <f t="shared" si="89"/>
        <v>50</v>
      </c>
      <c r="HQ100" s="180"/>
      <c r="HR100" s="226">
        <v>50</v>
      </c>
      <c r="HS100" s="226">
        <v>50</v>
      </c>
      <c r="HT100" s="226">
        <v>50</v>
      </c>
      <c r="HU100" s="226">
        <v>50</v>
      </c>
      <c r="HV100" s="226">
        <v>50</v>
      </c>
      <c r="HW100" s="226">
        <v>50</v>
      </c>
      <c r="HX100" s="226"/>
      <c r="HY100" s="226"/>
      <c r="HZ100" s="226"/>
      <c r="IA100" s="226"/>
      <c r="IB100" s="226"/>
      <c r="IC100" s="226"/>
      <c r="ID100" s="9"/>
      <c r="IE100" s="9"/>
      <c r="IF100" s="9"/>
      <c r="IG100" s="9"/>
      <c r="IH100" s="9"/>
      <c r="II100" s="9">
        <f t="shared" si="64"/>
        <v>47.422631354708422</v>
      </c>
      <c r="IJ100" s="9">
        <f t="shared" si="65"/>
        <v>60.804667027791339</v>
      </c>
      <c r="IK100" s="9">
        <f t="shared" si="66"/>
        <v>52.267742403091923</v>
      </c>
      <c r="IL100" s="9">
        <f t="shared" si="67"/>
        <v>50</v>
      </c>
      <c r="IM100" s="9">
        <f t="shared" si="68"/>
        <v>40</v>
      </c>
      <c r="IN100" s="9">
        <f t="shared" si="69"/>
        <v>28</v>
      </c>
      <c r="IO100" s="9">
        <f t="shared" si="70"/>
        <v>19.599999999999998</v>
      </c>
      <c r="IP100" s="9">
        <f t="shared" si="71"/>
        <v>13.719999999999997</v>
      </c>
      <c r="IQ100" s="9"/>
      <c r="IR100" s="9">
        <f t="shared" si="78"/>
        <v>41.792130517035446</v>
      </c>
      <c r="IS100" s="9">
        <f t="shared" si="72"/>
        <v>-34.932130517035446</v>
      </c>
      <c r="IT100" s="9"/>
      <c r="IU100" s="9"/>
      <c r="IV100" s="9"/>
      <c r="IW100" s="9"/>
      <c r="IX100" s="9"/>
      <c r="IY100" s="9"/>
      <c r="IZ100" s="9"/>
      <c r="JA100" s="9"/>
      <c r="JB100" s="9"/>
      <c r="JC100" s="9"/>
      <c r="JD100" s="9"/>
      <c r="JE100" s="9"/>
      <c r="JF100" s="9"/>
      <c r="JG100" s="9"/>
      <c r="JH100" s="9"/>
      <c r="JI100" s="9"/>
      <c r="JJ100" s="9"/>
      <c r="JK100" s="9"/>
      <c r="JL100" s="9"/>
      <c r="JM100" s="9"/>
      <c r="JN100" s="9"/>
      <c r="JO100" s="9"/>
      <c r="JP100" s="9"/>
      <c r="JQ100" s="9"/>
      <c r="JR100" s="9"/>
      <c r="JS100" s="9"/>
      <c r="JT100" s="9"/>
      <c r="JU100" s="9"/>
      <c r="JV100" s="9"/>
      <c r="JW100" s="9">
        <f t="shared" si="91"/>
        <v>50</v>
      </c>
      <c r="JX100" s="9">
        <f t="shared" si="92"/>
        <v>95</v>
      </c>
      <c r="JY100" s="19">
        <f t="shared" si="93"/>
        <v>201</v>
      </c>
      <c r="JZ100" s="19">
        <f t="shared" si="94"/>
        <v>26</v>
      </c>
      <c r="KA100" s="19">
        <f t="shared" si="73"/>
        <v>1</v>
      </c>
      <c r="KB100" s="19">
        <f t="shared" si="77"/>
        <v>26</v>
      </c>
      <c r="KD100" s="9">
        <f t="shared" si="95"/>
        <v>91.419666290283203</v>
      </c>
      <c r="KE100" s="9">
        <f t="shared" si="96"/>
        <v>63.082277279088991</v>
      </c>
      <c r="KG100" s="9">
        <f t="shared" si="74"/>
        <v>-28.337389011194212</v>
      </c>
      <c r="KH100" s="19">
        <f t="shared" si="75"/>
        <v>0.69002961659020923</v>
      </c>
      <c r="KI100" s="19">
        <f t="shared" si="76"/>
        <v>0.69002961659020923</v>
      </c>
    </row>
    <row r="101" spans="1:295">
      <c r="A101" s="222" t="s">
        <v>291</v>
      </c>
      <c r="B101" s="222" t="s">
        <v>292</v>
      </c>
      <c r="C101" s="224">
        <v>0</v>
      </c>
      <c r="D101" s="224">
        <v>0</v>
      </c>
      <c r="E101" s="224">
        <v>0</v>
      </c>
      <c r="F101" s="224">
        <v>0</v>
      </c>
      <c r="G101" s="224">
        <v>0</v>
      </c>
      <c r="H101" s="224">
        <v>0</v>
      </c>
      <c r="I101" s="224">
        <v>0</v>
      </c>
      <c r="J101" s="224">
        <v>0</v>
      </c>
      <c r="K101" s="224">
        <v>0</v>
      </c>
      <c r="L101" s="224">
        <v>0</v>
      </c>
      <c r="M101" s="224">
        <v>0</v>
      </c>
      <c r="N101" s="224">
        <v>0</v>
      </c>
      <c r="O101" s="224">
        <v>0</v>
      </c>
      <c r="P101" s="224">
        <v>0</v>
      </c>
      <c r="Q101" s="224">
        <v>0</v>
      </c>
      <c r="R101" s="224">
        <v>0</v>
      </c>
      <c r="S101" s="224">
        <v>0</v>
      </c>
      <c r="T101" s="224">
        <v>0</v>
      </c>
      <c r="U101" s="224">
        <v>0</v>
      </c>
      <c r="V101" s="224">
        <v>0</v>
      </c>
      <c r="W101" s="224">
        <v>0</v>
      </c>
      <c r="X101" s="224">
        <v>0</v>
      </c>
      <c r="Y101" s="224">
        <v>0</v>
      </c>
      <c r="Z101" s="224">
        <v>0</v>
      </c>
      <c r="AA101" s="224">
        <v>0</v>
      </c>
      <c r="AB101" s="224">
        <v>0</v>
      </c>
      <c r="AC101" s="224">
        <v>0</v>
      </c>
      <c r="AD101" s="224">
        <v>0</v>
      </c>
      <c r="AE101" s="224">
        <v>0</v>
      </c>
      <c r="AF101" s="224">
        <v>0</v>
      </c>
      <c r="AG101" s="224">
        <v>0</v>
      </c>
      <c r="AH101" s="224">
        <v>0</v>
      </c>
      <c r="AI101" s="224">
        <v>0</v>
      </c>
      <c r="AJ101" s="224">
        <v>0</v>
      </c>
      <c r="AK101" s="224">
        <v>0</v>
      </c>
      <c r="AL101" s="224">
        <v>0</v>
      </c>
      <c r="AM101" s="224">
        <v>0</v>
      </c>
      <c r="AN101" s="224">
        <v>0</v>
      </c>
      <c r="AO101" s="224">
        <v>0</v>
      </c>
      <c r="AP101" s="224">
        <v>0</v>
      </c>
      <c r="AQ101" s="224">
        <v>0</v>
      </c>
      <c r="AR101" s="224">
        <v>0</v>
      </c>
      <c r="AS101" s="224">
        <v>0</v>
      </c>
      <c r="AT101" s="224">
        <v>0</v>
      </c>
      <c r="AU101" s="224">
        <v>0</v>
      </c>
      <c r="AV101" s="224">
        <v>0</v>
      </c>
      <c r="AW101" s="224">
        <v>0</v>
      </c>
      <c r="AX101" s="224">
        <v>0</v>
      </c>
      <c r="AY101" s="224">
        <v>0</v>
      </c>
      <c r="AZ101" s="224">
        <v>0</v>
      </c>
      <c r="BA101" s="224">
        <v>0</v>
      </c>
      <c r="BB101" s="224">
        <v>0</v>
      </c>
      <c r="BC101" s="224">
        <v>0</v>
      </c>
      <c r="BD101" s="224">
        <v>0</v>
      </c>
      <c r="BE101" s="224">
        <v>0</v>
      </c>
      <c r="BF101" s="224">
        <v>0</v>
      </c>
      <c r="BG101" s="224">
        <v>0</v>
      </c>
      <c r="BH101" s="224">
        <v>0</v>
      </c>
      <c r="BI101" s="224">
        <v>0</v>
      </c>
      <c r="BJ101" s="224">
        <v>0</v>
      </c>
      <c r="BK101" s="224">
        <v>0</v>
      </c>
      <c r="BL101" s="224">
        <v>0</v>
      </c>
      <c r="BM101" s="224">
        <v>0</v>
      </c>
      <c r="BN101" s="224">
        <v>5.559999942779541</v>
      </c>
      <c r="BO101" s="224">
        <v>5.559999942779541</v>
      </c>
      <c r="BP101" s="224">
        <v>11.109999656677246</v>
      </c>
      <c r="BQ101" s="224">
        <v>11.109999656677246</v>
      </c>
      <c r="BR101" s="224">
        <v>11.109999656677246</v>
      </c>
      <c r="BS101" s="224">
        <v>11.109999656677246</v>
      </c>
      <c r="BT101" s="224">
        <v>11.109999656677246</v>
      </c>
      <c r="BU101" s="224">
        <v>11.109999656677246</v>
      </c>
      <c r="BV101" s="224">
        <v>11.109999656677246</v>
      </c>
      <c r="BW101" s="224">
        <v>11.109999656677246</v>
      </c>
      <c r="BX101" s="224">
        <v>11.109999656677246</v>
      </c>
      <c r="BY101" s="224">
        <v>11.109999656677246</v>
      </c>
      <c r="BZ101" s="224">
        <v>11.109999656677246</v>
      </c>
      <c r="CA101" s="224">
        <v>11.109999656677246</v>
      </c>
      <c r="CB101" s="224">
        <v>70.370002746582031</v>
      </c>
      <c r="CC101" s="224">
        <v>75.930000305175781</v>
      </c>
      <c r="CD101" s="224">
        <v>75.930000305175781</v>
      </c>
      <c r="CE101" s="224">
        <v>75.930000305175781</v>
      </c>
      <c r="CF101" s="224">
        <v>75.930000305175781</v>
      </c>
      <c r="CG101" s="224">
        <v>75.930000305175781</v>
      </c>
      <c r="CH101" s="224">
        <v>75.930000305175781</v>
      </c>
      <c r="CI101" s="224">
        <v>75.930000305175781</v>
      </c>
      <c r="CJ101" s="224">
        <v>75.930000305175781</v>
      </c>
      <c r="CK101" s="224">
        <v>75.930000305175781</v>
      </c>
      <c r="CL101" s="224">
        <v>75.930000305175781</v>
      </c>
      <c r="CM101" s="224">
        <v>90.739997863769531</v>
      </c>
      <c r="CN101" s="224">
        <v>90.739997863769531</v>
      </c>
      <c r="CO101" s="224">
        <v>90.739997863769531</v>
      </c>
      <c r="CP101" s="224">
        <v>90.739997863769531</v>
      </c>
      <c r="CQ101" s="224">
        <v>90.739997863769531</v>
      </c>
      <c r="CR101" s="224">
        <v>90.739997863769531</v>
      </c>
      <c r="CS101" s="224">
        <v>90.739997863769531</v>
      </c>
      <c r="CT101" s="224">
        <v>90.739997863769531</v>
      </c>
      <c r="CU101" s="224">
        <v>90.739997863769531</v>
      </c>
      <c r="CV101" s="224">
        <v>90.739997863769531</v>
      </c>
      <c r="CW101" s="224">
        <v>90.739997863769531</v>
      </c>
      <c r="CX101" s="224">
        <v>90.739997863769531</v>
      </c>
      <c r="CY101" s="224">
        <v>90.739997863769531</v>
      </c>
      <c r="CZ101" s="224">
        <v>90.739997863769531</v>
      </c>
      <c r="DA101" s="224">
        <v>90.739997863769531</v>
      </c>
      <c r="DB101" s="224">
        <v>90.739997863769531</v>
      </c>
      <c r="DC101" s="224">
        <v>90.739997863769531</v>
      </c>
      <c r="DD101" s="224">
        <v>90.739997863769531</v>
      </c>
      <c r="DE101" s="224">
        <v>90.739997863769531</v>
      </c>
      <c r="DF101" s="224">
        <v>90.739997863769531</v>
      </c>
      <c r="DG101" s="224">
        <v>90.739997863769531</v>
      </c>
      <c r="DH101" s="224">
        <v>90.739997863769531</v>
      </c>
      <c r="DI101" s="224">
        <v>90.739997863769531</v>
      </c>
      <c r="DJ101" s="224">
        <v>90.739997863769531</v>
      </c>
      <c r="DK101" s="224">
        <v>90.739997863769531</v>
      </c>
      <c r="DL101" s="224">
        <v>90.739997863769531</v>
      </c>
      <c r="DM101" s="224">
        <v>90.739997863769531</v>
      </c>
      <c r="DN101" s="224">
        <v>90.739997863769531</v>
      </c>
      <c r="DO101" s="224">
        <v>90.739997863769531</v>
      </c>
      <c r="DP101" s="224">
        <v>90.739997863769531</v>
      </c>
      <c r="DQ101" s="224">
        <v>90.739997863769531</v>
      </c>
      <c r="DR101" s="224">
        <v>90.739997863769531</v>
      </c>
      <c r="DS101" s="224">
        <v>90.739997863769531</v>
      </c>
      <c r="DT101" s="224">
        <v>90.739997863769531</v>
      </c>
      <c r="DU101" s="224">
        <v>90.739997863769531</v>
      </c>
      <c r="DV101" s="224">
        <v>90.739997863769531</v>
      </c>
      <c r="DW101" s="224">
        <v>90.739997863769531</v>
      </c>
      <c r="DX101" s="224">
        <v>90.739997863769531</v>
      </c>
      <c r="DY101" s="224">
        <v>62.040000915527344</v>
      </c>
      <c r="DZ101" s="224">
        <v>62.040000915527344</v>
      </c>
      <c r="EA101" s="224">
        <v>62.040000915527344</v>
      </c>
      <c r="EB101" s="224">
        <v>62.040000915527344</v>
      </c>
      <c r="EC101" s="224">
        <v>62.040000915527344</v>
      </c>
      <c r="ED101" s="224">
        <v>62.040000915527344</v>
      </c>
      <c r="EE101" s="224">
        <v>62.040000915527344</v>
      </c>
      <c r="EF101" s="224">
        <v>62.040000915527344</v>
      </c>
      <c r="EG101" s="224">
        <v>62.040000915527344</v>
      </c>
      <c r="EH101" s="224">
        <v>62.040000915527344</v>
      </c>
      <c r="EI101" s="224">
        <v>62.040000915527344</v>
      </c>
      <c r="EJ101" s="224">
        <v>62.040000915527344</v>
      </c>
      <c r="EK101" s="224">
        <v>62.040000915527344</v>
      </c>
      <c r="EL101" s="224">
        <v>62.040000915527344</v>
      </c>
      <c r="EM101" s="224">
        <v>62.040000915527344</v>
      </c>
      <c r="EN101" s="224">
        <v>62.040000915527344</v>
      </c>
      <c r="EO101" s="224">
        <v>62.040000915527344</v>
      </c>
      <c r="EP101" s="224">
        <v>62.040000915527344</v>
      </c>
      <c r="EQ101" s="224">
        <v>62.040000915527344</v>
      </c>
      <c r="ER101" s="224">
        <v>62.040000915527344</v>
      </c>
      <c r="ES101" s="224">
        <v>62.040000915527344</v>
      </c>
      <c r="ET101" s="224">
        <v>62.040000915527344</v>
      </c>
      <c r="EU101" s="224">
        <v>62.040000915527344</v>
      </c>
      <c r="EV101" s="224">
        <v>62.040000915527344</v>
      </c>
      <c r="EW101" s="224">
        <v>62.040000915527344</v>
      </c>
      <c r="EX101" s="224">
        <v>62.040000915527344</v>
      </c>
      <c r="EY101" s="224">
        <v>62.040000915527344</v>
      </c>
      <c r="EZ101" s="224">
        <v>62.040000915527344</v>
      </c>
      <c r="FA101" s="224">
        <v>62.040000915527344</v>
      </c>
      <c r="FB101" s="224">
        <v>62.040000915527344</v>
      </c>
      <c r="FC101" s="224">
        <v>62.040000915527344</v>
      </c>
      <c r="FD101" s="224">
        <v>62.040000915527344</v>
      </c>
      <c r="FE101" s="224">
        <v>62.040000915527344</v>
      </c>
      <c r="FF101" s="224">
        <v>62.040000915527344</v>
      </c>
      <c r="FG101" s="224">
        <v>62.040000915527344</v>
      </c>
      <c r="FH101" s="224">
        <v>62.040000915527344</v>
      </c>
      <c r="FI101" s="224">
        <v>62.040000915527344</v>
      </c>
      <c r="FJ101" s="224">
        <v>62.040000915527344</v>
      </c>
      <c r="FK101" s="224">
        <v>62.040000915527344</v>
      </c>
      <c r="FL101" s="224">
        <v>62.040000915527344</v>
      </c>
      <c r="FM101" s="224">
        <v>62.040000915527344</v>
      </c>
      <c r="FN101" s="224">
        <v>62.040000915527344</v>
      </c>
      <c r="FO101" s="224">
        <v>62.040000915527344</v>
      </c>
      <c r="FP101" s="224">
        <v>62.040000915527344</v>
      </c>
      <c r="FQ101" s="224">
        <v>62.040000915527344</v>
      </c>
      <c r="FR101" s="224">
        <v>62.040000915527344</v>
      </c>
      <c r="FS101" s="224">
        <v>54.630001068115234</v>
      </c>
      <c r="FT101" s="224">
        <v>54.630001068115234</v>
      </c>
      <c r="FU101" s="224">
        <v>54.630001068115234</v>
      </c>
      <c r="FV101" s="224">
        <v>54.630001068115234</v>
      </c>
      <c r="FW101" s="224">
        <v>54.630001068115234</v>
      </c>
      <c r="FX101" s="224">
        <v>54.630001068115234</v>
      </c>
      <c r="FY101" s="224">
        <v>54.630001068115234</v>
      </c>
      <c r="FZ101" s="224">
        <v>54.630001068115234</v>
      </c>
      <c r="GA101" s="224">
        <v>54.630001068115234</v>
      </c>
      <c r="GB101" s="224">
        <v>54.630001068115234</v>
      </c>
      <c r="GC101" s="224">
        <v>54.630001068115234</v>
      </c>
      <c r="GD101" s="224">
        <v>54.630001068115234</v>
      </c>
      <c r="GE101" s="224">
        <v>54.630001068115234</v>
      </c>
      <c r="GF101" s="224">
        <v>54.630001068115234</v>
      </c>
      <c r="GG101" s="224">
        <v>54.630001068115234</v>
      </c>
      <c r="GH101" s="224">
        <v>54.630001068115234</v>
      </c>
      <c r="GI101" s="224">
        <v>54.630001068115234</v>
      </c>
      <c r="GJ101" s="224">
        <v>54.630001068115234</v>
      </c>
      <c r="GK101" s="224">
        <v>54.630001068115234</v>
      </c>
      <c r="GL101" s="224">
        <v>54.630001068115234</v>
      </c>
      <c r="GM101" s="224">
        <v>54.630001068115234</v>
      </c>
      <c r="GN101" s="224">
        <v>54.630001068115234</v>
      </c>
      <c r="GO101" s="224">
        <v>54.630001068115234</v>
      </c>
      <c r="GP101" s="224">
        <v>54.630001068115234</v>
      </c>
      <c r="GQ101" s="224">
        <v>58.330001831054688</v>
      </c>
      <c r="GR101" s="224">
        <v>58.330001831054688</v>
      </c>
      <c r="GS101" s="224">
        <v>58.330001831054688</v>
      </c>
      <c r="GT101" s="224">
        <v>58.330001831054688</v>
      </c>
      <c r="GU101" s="224">
        <v>71.300003051757813</v>
      </c>
      <c r="GV101" s="224">
        <v>71.300003051757813</v>
      </c>
      <c r="GW101" s="224">
        <v>71.300003051757813</v>
      </c>
      <c r="GX101" s="224">
        <v>71.300003051757813</v>
      </c>
      <c r="GY101" s="224">
        <v>71.300003051757813</v>
      </c>
      <c r="GZ101" s="224">
        <v>71.300003051757813</v>
      </c>
      <c r="HA101" s="224">
        <v>71.300003051757813</v>
      </c>
      <c r="HB101" s="224">
        <v>71.300003051757813</v>
      </c>
      <c r="HC101" s="224">
        <v>71.300003051757813</v>
      </c>
      <c r="HD101" s="224">
        <v>71.300003051757813</v>
      </c>
      <c r="HE101" s="224">
        <v>71.300003051757813</v>
      </c>
      <c r="HF101" s="9">
        <f t="shared" si="79"/>
        <v>71.300003051757813</v>
      </c>
      <c r="HG101" s="9">
        <f t="shared" si="80"/>
        <v>71.300003051757813</v>
      </c>
      <c r="HH101" s="9">
        <f t="shared" si="81"/>
        <v>71.300003051757813</v>
      </c>
      <c r="HI101" s="9">
        <f t="shared" si="82"/>
        <v>71.300003051757813</v>
      </c>
      <c r="HJ101" s="9">
        <f t="shared" si="83"/>
        <v>71.300003051757813</v>
      </c>
      <c r="HK101" s="9">
        <f t="shared" si="84"/>
        <v>71.300003051757813</v>
      </c>
      <c r="HL101" s="9">
        <f t="shared" si="85"/>
        <v>71.300003051757813</v>
      </c>
      <c r="HM101" s="9">
        <f t="shared" si="86"/>
        <v>71.300003051757813</v>
      </c>
      <c r="HN101" s="9">
        <f t="shared" si="87"/>
        <v>71.300003051757813</v>
      </c>
      <c r="HO101" s="9">
        <f t="shared" si="88"/>
        <v>71.300003051757813</v>
      </c>
      <c r="HP101" s="9">
        <f t="shared" si="89"/>
        <v>71.300003051757813</v>
      </c>
      <c r="HQ101" s="180"/>
      <c r="HR101" s="226">
        <v>71.300003051757813</v>
      </c>
      <c r="HS101" s="226">
        <v>71.300003051757813</v>
      </c>
      <c r="HT101" s="226">
        <v>71.300003051757813</v>
      </c>
      <c r="HU101" s="226">
        <v>71.300003051757813</v>
      </c>
      <c r="HV101" s="226">
        <v>71.300003051757813</v>
      </c>
      <c r="HW101" s="226"/>
      <c r="HX101" s="226"/>
      <c r="HY101" s="226"/>
      <c r="HZ101" s="226"/>
      <c r="IA101" s="226"/>
      <c r="IB101" s="226"/>
      <c r="IC101" s="226"/>
      <c r="ID101" s="9"/>
      <c r="IE101" s="9"/>
      <c r="IF101" s="9"/>
      <c r="IG101" s="9"/>
      <c r="IH101" s="9"/>
      <c r="II101" s="9">
        <f t="shared" si="64"/>
        <v>39.705723317045916</v>
      </c>
      <c r="IJ101" s="9">
        <f t="shared" si="65"/>
        <v>59.570000966389976</v>
      </c>
      <c r="IK101" s="9">
        <f t="shared" si="66"/>
        <v>62.098066514538182</v>
      </c>
      <c r="IL101" s="9">
        <f t="shared" si="67"/>
        <v>71.300003051757813</v>
      </c>
      <c r="IM101" s="9">
        <f t="shared" si="68"/>
        <v>57.040002441406251</v>
      </c>
      <c r="IN101" s="9">
        <f t="shared" si="69"/>
        <v>39.928001708984375</v>
      </c>
      <c r="IO101" s="9">
        <f t="shared" si="70"/>
        <v>27.949601196289063</v>
      </c>
      <c r="IP101" s="9">
        <f t="shared" si="71"/>
        <v>19.564720837402344</v>
      </c>
      <c r="IQ101" s="9"/>
      <c r="IR101" s="9">
        <f t="shared" si="78"/>
        <v>44.664917775166465</v>
      </c>
      <c r="IS101" s="9">
        <f t="shared" si="72"/>
        <v>-34.882557356465291</v>
      </c>
      <c r="IT101" s="9"/>
      <c r="IU101" s="9"/>
      <c r="IV101" s="9"/>
      <c r="IW101" s="9"/>
      <c r="IX101" s="9"/>
      <c r="IY101" s="9"/>
      <c r="IZ101" s="9"/>
      <c r="JA101" s="9"/>
      <c r="JB101" s="9"/>
      <c r="JC101" s="9"/>
      <c r="JD101" s="9"/>
      <c r="JE101" s="9"/>
      <c r="JF101" s="9"/>
      <c r="JG101" s="9"/>
      <c r="JH101" s="9"/>
      <c r="JI101" s="9"/>
      <c r="JJ101" s="9"/>
      <c r="JK101" s="9"/>
      <c r="JL101" s="9"/>
      <c r="JM101" s="9"/>
      <c r="JN101" s="9"/>
      <c r="JO101" s="9"/>
      <c r="JP101" s="9"/>
      <c r="JQ101" s="9"/>
      <c r="JR101" s="9"/>
      <c r="JS101" s="9"/>
      <c r="JT101" s="9"/>
      <c r="JU101" s="9"/>
      <c r="JV101" s="9"/>
      <c r="JW101" s="9">
        <f t="shared" si="91"/>
        <v>71.300003051757813</v>
      </c>
      <c r="JX101" s="9">
        <f t="shared" si="92"/>
        <v>85.739997863769531</v>
      </c>
      <c r="JY101" s="19">
        <f t="shared" si="93"/>
        <v>163</v>
      </c>
      <c r="JZ101" s="19">
        <f t="shared" si="94"/>
        <v>38</v>
      </c>
      <c r="KA101" s="19">
        <f t="shared" si="73"/>
        <v>1</v>
      </c>
      <c r="KB101" s="19">
        <f t="shared" si="77"/>
        <v>38</v>
      </c>
      <c r="KD101" s="9">
        <f t="shared" si="95"/>
        <v>90.739997863769531</v>
      </c>
      <c r="KE101" s="9">
        <f t="shared" si="96"/>
        <v>63.570100312185758</v>
      </c>
      <c r="KG101" s="9">
        <f t="shared" si="74"/>
        <v>-27.169897551583773</v>
      </c>
      <c r="KH101" s="19">
        <f t="shared" si="75"/>
        <v>0.70057418788597847</v>
      </c>
      <c r="KI101" s="19">
        <f t="shared" si="76"/>
        <v>0.70057418788597847</v>
      </c>
    </row>
    <row r="102" spans="1:295">
      <c r="A102" s="222" t="s">
        <v>299</v>
      </c>
      <c r="B102" s="222" t="s">
        <v>300</v>
      </c>
      <c r="C102" s="224">
        <v>0</v>
      </c>
      <c r="D102" s="224">
        <v>0</v>
      </c>
      <c r="E102" s="224">
        <v>0</v>
      </c>
      <c r="F102" s="224">
        <v>0</v>
      </c>
      <c r="G102" s="224">
        <v>0</v>
      </c>
      <c r="H102" s="224">
        <v>0</v>
      </c>
      <c r="I102" s="224">
        <v>0</v>
      </c>
      <c r="J102" s="224">
        <v>0</v>
      </c>
      <c r="K102" s="224">
        <v>0</v>
      </c>
      <c r="L102" s="224">
        <v>0</v>
      </c>
      <c r="M102" s="224">
        <v>0</v>
      </c>
      <c r="N102" s="224">
        <v>0</v>
      </c>
      <c r="O102" s="224">
        <v>0</v>
      </c>
      <c r="P102" s="224">
        <v>0</v>
      </c>
      <c r="Q102" s="224">
        <v>0</v>
      </c>
      <c r="R102" s="224">
        <v>0</v>
      </c>
      <c r="S102" s="224">
        <v>0</v>
      </c>
      <c r="T102" s="224">
        <v>0</v>
      </c>
      <c r="U102" s="224">
        <v>0</v>
      </c>
      <c r="V102" s="224">
        <v>0</v>
      </c>
      <c r="W102" s="224">
        <v>0</v>
      </c>
      <c r="X102" s="224">
        <v>0</v>
      </c>
      <c r="Y102" s="224">
        <v>0</v>
      </c>
      <c r="Z102" s="224">
        <v>0</v>
      </c>
      <c r="AA102" s="224">
        <v>0</v>
      </c>
      <c r="AB102" s="224">
        <v>0</v>
      </c>
      <c r="AC102" s="224">
        <v>0</v>
      </c>
      <c r="AD102" s="224">
        <v>0</v>
      </c>
      <c r="AE102" s="224">
        <v>0</v>
      </c>
      <c r="AF102" s="224">
        <v>0</v>
      </c>
      <c r="AG102" s="224">
        <v>0</v>
      </c>
      <c r="AH102" s="224">
        <v>0</v>
      </c>
      <c r="AI102" s="224">
        <v>0</v>
      </c>
      <c r="AJ102" s="224">
        <v>0</v>
      </c>
      <c r="AK102" s="224">
        <v>0</v>
      </c>
      <c r="AL102" s="224">
        <v>0</v>
      </c>
      <c r="AM102" s="224">
        <v>0</v>
      </c>
      <c r="AN102" s="224">
        <v>0</v>
      </c>
      <c r="AO102" s="224">
        <v>0</v>
      </c>
      <c r="AP102" s="224">
        <v>0</v>
      </c>
      <c r="AQ102" s="224">
        <v>0</v>
      </c>
      <c r="AR102" s="224">
        <v>0</v>
      </c>
      <c r="AS102" s="224">
        <v>0</v>
      </c>
      <c r="AT102" s="224">
        <v>0</v>
      </c>
      <c r="AU102" s="224">
        <v>0</v>
      </c>
      <c r="AV102" s="224">
        <v>0</v>
      </c>
      <c r="AW102" s="224">
        <v>0</v>
      </c>
      <c r="AX102" s="224">
        <v>0</v>
      </c>
      <c r="AY102" s="224">
        <v>0</v>
      </c>
      <c r="AZ102" s="224">
        <v>0</v>
      </c>
      <c r="BA102" s="224">
        <v>0</v>
      </c>
      <c r="BB102" s="224">
        <v>0</v>
      </c>
      <c r="BC102" s="224">
        <v>0</v>
      </c>
      <c r="BD102" s="224">
        <v>0</v>
      </c>
      <c r="BE102" s="224">
        <v>0</v>
      </c>
      <c r="BF102" s="224">
        <v>0</v>
      </c>
      <c r="BG102" s="224">
        <v>5.559999942779541</v>
      </c>
      <c r="BH102" s="224">
        <v>5.559999942779541</v>
      </c>
      <c r="BI102" s="224">
        <v>11.109999656677246</v>
      </c>
      <c r="BJ102" s="224">
        <v>11.109999656677246</v>
      </c>
      <c r="BK102" s="224">
        <v>11.109999656677246</v>
      </c>
      <c r="BL102" s="224">
        <v>11.109999656677246</v>
      </c>
      <c r="BM102" s="224">
        <v>11.109999656677246</v>
      </c>
      <c r="BN102" s="224">
        <v>11.109999656677246</v>
      </c>
      <c r="BO102" s="224">
        <v>11.109999656677246</v>
      </c>
      <c r="BP102" s="224">
        <v>11.109999656677246</v>
      </c>
      <c r="BQ102" s="224">
        <v>11.109999656677246</v>
      </c>
      <c r="BR102" s="224">
        <v>11.109999656677246</v>
      </c>
      <c r="BS102" s="224">
        <v>11.109999656677246</v>
      </c>
      <c r="BT102" s="224">
        <v>11.109999656677246</v>
      </c>
      <c r="BU102" s="224">
        <v>11.109999656677246</v>
      </c>
      <c r="BV102" s="224">
        <v>30.559999465942383</v>
      </c>
      <c r="BW102" s="224">
        <v>47.220001220703125</v>
      </c>
      <c r="BX102" s="224">
        <v>47.220001220703125</v>
      </c>
      <c r="BY102" s="224">
        <v>47.220001220703125</v>
      </c>
      <c r="BZ102" s="224">
        <v>81.480003356933594</v>
      </c>
      <c r="CA102" s="224">
        <v>81.480003356933594</v>
      </c>
      <c r="CB102" s="224">
        <v>81.480003356933594</v>
      </c>
      <c r="CC102" s="224">
        <v>81.480003356933594</v>
      </c>
      <c r="CD102" s="224">
        <v>81.480003356933594</v>
      </c>
      <c r="CE102" s="224">
        <v>81.480003356933594</v>
      </c>
      <c r="CF102" s="224">
        <v>81.480003356933594</v>
      </c>
      <c r="CG102" s="224">
        <v>81.480003356933594</v>
      </c>
      <c r="CH102" s="224">
        <v>81.480003356933594</v>
      </c>
      <c r="CI102" s="224">
        <v>81.480003356933594</v>
      </c>
      <c r="CJ102" s="224">
        <v>81.480003356933594</v>
      </c>
      <c r="CK102" s="224">
        <v>81.480003356933594</v>
      </c>
      <c r="CL102" s="224">
        <v>81.480003356933594</v>
      </c>
      <c r="CM102" s="224">
        <v>81.480003356933594</v>
      </c>
      <c r="CN102" s="224">
        <v>81.480003356933594</v>
      </c>
      <c r="CO102" s="224">
        <v>81.480003356933594</v>
      </c>
      <c r="CP102" s="224">
        <v>81.480003356933594</v>
      </c>
      <c r="CQ102" s="224">
        <v>81.480003356933594</v>
      </c>
      <c r="CR102" s="224">
        <v>81.480003356933594</v>
      </c>
      <c r="CS102" s="224">
        <v>81.480003356933594</v>
      </c>
      <c r="CT102" s="224">
        <v>81.480003356933594</v>
      </c>
      <c r="CU102" s="224">
        <v>81.480003356933594</v>
      </c>
      <c r="CV102" s="224">
        <v>81.480003356933594</v>
      </c>
      <c r="CW102" s="224">
        <v>81.480003356933594</v>
      </c>
      <c r="CX102" s="224">
        <v>81.480003356933594</v>
      </c>
      <c r="CY102" s="224">
        <v>87.040000915527344</v>
      </c>
      <c r="CZ102" s="224">
        <v>87.040000915527344</v>
      </c>
      <c r="DA102" s="224">
        <v>87.040000915527344</v>
      </c>
      <c r="DB102" s="224">
        <v>87.040000915527344</v>
      </c>
      <c r="DC102" s="224">
        <v>81.480003356933594</v>
      </c>
      <c r="DD102" s="224">
        <v>81.480003356933594</v>
      </c>
      <c r="DE102" s="224">
        <v>81.480003356933594</v>
      </c>
      <c r="DF102" s="224">
        <v>81.480003356933594</v>
      </c>
      <c r="DG102" s="224">
        <v>81.480003356933594</v>
      </c>
      <c r="DH102" s="224">
        <v>81.480003356933594</v>
      </c>
      <c r="DI102" s="224">
        <v>81.480003356933594</v>
      </c>
      <c r="DJ102" s="224">
        <v>81.480003356933594</v>
      </c>
      <c r="DK102" s="224">
        <v>81.480003356933594</v>
      </c>
      <c r="DL102" s="224">
        <v>81.480003356933594</v>
      </c>
      <c r="DM102" s="224">
        <v>81.480003356933594</v>
      </c>
      <c r="DN102" s="224">
        <v>81.480003356933594</v>
      </c>
      <c r="DO102" s="224">
        <v>81.480003356933594</v>
      </c>
      <c r="DP102" s="224">
        <v>77.779998779296875</v>
      </c>
      <c r="DQ102" s="224">
        <v>77.779998779296875</v>
      </c>
      <c r="DR102" s="224">
        <v>77.779998779296875</v>
      </c>
      <c r="DS102" s="224">
        <v>77.779998779296875</v>
      </c>
      <c r="DT102" s="224">
        <v>77.779998779296875</v>
      </c>
      <c r="DU102" s="224">
        <v>77.779998779296875</v>
      </c>
      <c r="DV102" s="224">
        <v>77.779998779296875</v>
      </c>
      <c r="DW102" s="224">
        <v>77.779998779296875</v>
      </c>
      <c r="DX102" s="224">
        <v>77.779998779296875</v>
      </c>
      <c r="DY102" s="224">
        <v>77.779998779296875</v>
      </c>
      <c r="DZ102" s="224">
        <v>77.779998779296875</v>
      </c>
      <c r="EA102" s="224">
        <v>77.779998779296875</v>
      </c>
      <c r="EB102" s="224">
        <v>77.779998779296875</v>
      </c>
      <c r="EC102" s="224">
        <v>77.779998779296875</v>
      </c>
      <c r="ED102" s="224">
        <v>75</v>
      </c>
      <c r="EE102" s="224">
        <v>75</v>
      </c>
      <c r="EF102" s="224">
        <v>75</v>
      </c>
      <c r="EG102" s="224">
        <v>75</v>
      </c>
      <c r="EH102" s="224">
        <v>75</v>
      </c>
      <c r="EI102" s="224">
        <v>75</v>
      </c>
      <c r="EJ102" s="224">
        <v>75</v>
      </c>
      <c r="EK102" s="224">
        <v>71.300003051757813</v>
      </c>
      <c r="EL102" s="224">
        <v>71.300003051757813</v>
      </c>
      <c r="EM102" s="224">
        <v>71.300003051757813</v>
      </c>
      <c r="EN102" s="224">
        <v>71.300003051757813</v>
      </c>
      <c r="EO102" s="224">
        <v>71.300003051757813</v>
      </c>
      <c r="EP102" s="224">
        <v>71.300003051757813</v>
      </c>
      <c r="EQ102" s="224">
        <v>71.300003051757813</v>
      </c>
      <c r="ER102" s="224">
        <v>71.300003051757813</v>
      </c>
      <c r="ES102" s="224">
        <v>71.300003051757813</v>
      </c>
      <c r="ET102" s="224">
        <v>71.300003051757813</v>
      </c>
      <c r="EU102" s="224">
        <v>71.300003051757813</v>
      </c>
      <c r="EV102" s="224">
        <v>71.300003051757813</v>
      </c>
      <c r="EW102" s="224">
        <v>71.300003051757813</v>
      </c>
      <c r="EX102" s="224">
        <v>71.300003051757813</v>
      </c>
      <c r="EY102" s="224">
        <v>60.189998626708984</v>
      </c>
      <c r="EZ102" s="224">
        <v>60.189998626708984</v>
      </c>
      <c r="FA102" s="224">
        <v>60.189998626708984</v>
      </c>
      <c r="FB102" s="224">
        <v>60.189998626708984</v>
      </c>
      <c r="FC102" s="224">
        <v>60.189998626708984</v>
      </c>
      <c r="FD102" s="224">
        <v>60.189998626708984</v>
      </c>
      <c r="FE102" s="224">
        <v>60.189998626708984</v>
      </c>
      <c r="FF102" s="224">
        <v>60.189998626708984</v>
      </c>
      <c r="FG102" s="224">
        <v>60.189998626708984</v>
      </c>
      <c r="FH102" s="224">
        <v>60.189998626708984</v>
      </c>
      <c r="FI102" s="224">
        <v>60.189998626708984</v>
      </c>
      <c r="FJ102" s="224">
        <v>60.189998626708984</v>
      </c>
      <c r="FK102" s="224">
        <v>60.189998626708984</v>
      </c>
      <c r="FL102" s="224">
        <v>60.189998626708984</v>
      </c>
      <c r="FM102" s="224">
        <v>60.189998626708984</v>
      </c>
      <c r="FN102" s="224">
        <v>60.189998626708984</v>
      </c>
      <c r="FO102" s="224">
        <v>37.959999084472656</v>
      </c>
      <c r="FP102" s="224">
        <v>37.959999084472656</v>
      </c>
      <c r="FQ102" s="224">
        <v>37.959999084472656</v>
      </c>
      <c r="FR102" s="224">
        <v>37.959999084472656</v>
      </c>
      <c r="FS102" s="224">
        <v>37.959999084472656</v>
      </c>
      <c r="FT102" s="224">
        <v>37.959999084472656</v>
      </c>
      <c r="FU102" s="224">
        <v>37.959999084472656</v>
      </c>
      <c r="FV102" s="224">
        <v>37.959999084472656</v>
      </c>
      <c r="FW102" s="224">
        <v>37.959999084472656</v>
      </c>
      <c r="FX102" s="224">
        <v>37.959999084472656</v>
      </c>
      <c r="FY102" s="224">
        <v>37.959999084472656</v>
      </c>
      <c r="FZ102" s="224">
        <v>37.959999084472656</v>
      </c>
      <c r="GA102" s="224">
        <v>35.189998626708984</v>
      </c>
      <c r="GB102" s="224">
        <v>35.189998626708984</v>
      </c>
      <c r="GC102" s="224">
        <v>35.189998626708984</v>
      </c>
      <c r="GD102" s="224">
        <v>35.189998626708984</v>
      </c>
      <c r="GE102" s="224">
        <v>35.189998626708984</v>
      </c>
      <c r="GF102" s="224">
        <v>35.189998626708984</v>
      </c>
      <c r="GG102" s="224">
        <v>35.189998626708984</v>
      </c>
      <c r="GH102" s="224">
        <v>35.189998626708984</v>
      </c>
      <c r="GI102" s="224">
        <v>35.189998626708984</v>
      </c>
      <c r="GJ102" s="224">
        <v>35.189998626708984</v>
      </c>
      <c r="GK102" s="224">
        <v>35.189998626708984</v>
      </c>
      <c r="GL102" s="224">
        <v>35.189998626708984</v>
      </c>
      <c r="GM102" s="224">
        <v>35.189998626708984</v>
      </c>
      <c r="GN102" s="224">
        <v>35.189998626708984</v>
      </c>
      <c r="GO102" s="224">
        <v>35.189998626708984</v>
      </c>
      <c r="GP102" s="224">
        <v>35.189998626708984</v>
      </c>
      <c r="GQ102" s="224">
        <v>35.189998626708984</v>
      </c>
      <c r="GR102" s="224">
        <v>35.189998626708984</v>
      </c>
      <c r="GS102" s="224">
        <v>35.189998626708984</v>
      </c>
      <c r="GT102" s="224">
        <v>35.189998626708984</v>
      </c>
      <c r="GU102" s="224">
        <v>35.189998626708984</v>
      </c>
      <c r="GV102" s="224">
        <v>35.189998626708984</v>
      </c>
      <c r="GW102" s="224">
        <v>35.189998626708984</v>
      </c>
      <c r="GX102" s="224">
        <v>35.189998626708984</v>
      </c>
      <c r="GY102" s="224">
        <v>35.189998626708984</v>
      </c>
      <c r="GZ102" s="224">
        <v>35.189998626708984</v>
      </c>
      <c r="HA102" s="224">
        <v>35.189998626708984</v>
      </c>
      <c r="HB102" s="224">
        <v>35.189998626708984</v>
      </c>
      <c r="HC102" s="224">
        <v>30.559999465942383</v>
      </c>
      <c r="HD102" s="224">
        <v>30.559999465942383</v>
      </c>
      <c r="HE102" s="224">
        <v>30.559999465942383</v>
      </c>
      <c r="HF102" s="9">
        <f t="shared" si="79"/>
        <v>30.559999465942383</v>
      </c>
      <c r="HG102" s="9">
        <f t="shared" si="80"/>
        <v>30.559999465942383</v>
      </c>
      <c r="HH102" s="9">
        <f t="shared" si="81"/>
        <v>30.559999465942383</v>
      </c>
      <c r="HI102" s="9">
        <f t="shared" si="82"/>
        <v>30.559999465942383</v>
      </c>
      <c r="HJ102" s="9">
        <f t="shared" si="83"/>
        <v>30.559999465942383</v>
      </c>
      <c r="HK102" s="9">
        <f t="shared" si="84"/>
        <v>30.559999465942383</v>
      </c>
      <c r="HL102" s="9">
        <f t="shared" si="85"/>
        <v>30.559999465942383</v>
      </c>
      <c r="HM102" s="9">
        <f t="shared" si="86"/>
        <v>30.559999465942383</v>
      </c>
      <c r="HN102" s="9">
        <f t="shared" si="87"/>
        <v>30.559999465942383</v>
      </c>
      <c r="HO102" s="9">
        <f t="shared" si="88"/>
        <v>30.559999465942383</v>
      </c>
      <c r="HP102" s="9">
        <f t="shared" si="89"/>
        <v>30.559999465942383</v>
      </c>
      <c r="HQ102" s="180"/>
      <c r="HR102" s="226">
        <v>30.559999465942383</v>
      </c>
      <c r="HS102" s="226">
        <v>30.559999465942383</v>
      </c>
      <c r="HT102" s="226">
        <v>30.559999465942383</v>
      </c>
      <c r="HU102" s="226">
        <v>30.559999465942383</v>
      </c>
      <c r="HV102" s="226">
        <v>30.559999465942383</v>
      </c>
      <c r="HW102" s="226">
        <v>30.559999465942383</v>
      </c>
      <c r="HX102" s="226">
        <v>30.559999465942383</v>
      </c>
      <c r="HY102" s="226">
        <v>30.559999465942383</v>
      </c>
      <c r="HZ102" s="226">
        <v>30.559999465942383</v>
      </c>
      <c r="IA102" s="226"/>
      <c r="IB102" s="226"/>
      <c r="IC102" s="226"/>
      <c r="ID102" s="9"/>
      <c r="IE102" s="9"/>
      <c r="IF102" s="9"/>
      <c r="IG102" s="9"/>
      <c r="IH102" s="9"/>
      <c r="II102" s="9">
        <f t="shared" si="64"/>
        <v>42.001908917176095</v>
      </c>
      <c r="IJ102" s="9">
        <f t="shared" si="65"/>
        <v>49.631332143147787</v>
      </c>
      <c r="IK102" s="9">
        <f t="shared" si="66"/>
        <v>34.443224568520826</v>
      </c>
      <c r="IL102" s="9">
        <f t="shared" si="67"/>
        <v>30.559999465942383</v>
      </c>
      <c r="IM102" s="9">
        <f t="shared" si="68"/>
        <v>24.447999572753908</v>
      </c>
      <c r="IN102" s="9">
        <f t="shared" si="69"/>
        <v>17.113599700927733</v>
      </c>
      <c r="IO102" s="9">
        <f t="shared" si="70"/>
        <v>11.979519790649412</v>
      </c>
      <c r="IP102" s="9">
        <f t="shared" si="71"/>
        <v>8.385663853454588</v>
      </c>
      <c r="IQ102" s="9"/>
      <c r="IR102" s="9">
        <f t="shared" si="78"/>
        <v>32.214240306773092</v>
      </c>
      <c r="IS102" s="9">
        <f t="shared" si="72"/>
        <v>-28.021408380045798</v>
      </c>
      <c r="IT102" s="9"/>
      <c r="IU102" s="9"/>
      <c r="IV102" s="9"/>
      <c r="IW102" s="9"/>
      <c r="IX102" s="9"/>
      <c r="IY102" s="9"/>
      <c r="IZ102" s="9"/>
      <c r="JA102" s="9"/>
      <c r="JB102" s="9"/>
      <c r="JC102" s="9"/>
      <c r="JD102" s="9"/>
      <c r="JE102" s="9"/>
      <c r="JF102" s="9"/>
      <c r="JG102" s="9"/>
      <c r="JH102" s="9"/>
      <c r="JI102" s="9"/>
      <c r="JJ102" s="9"/>
      <c r="JK102" s="9"/>
      <c r="JL102" s="9"/>
      <c r="JM102" s="9"/>
      <c r="JN102" s="9"/>
      <c r="JO102" s="9"/>
      <c r="JP102" s="9"/>
      <c r="JQ102" s="9"/>
      <c r="JR102" s="9"/>
      <c r="JS102" s="9"/>
      <c r="JT102" s="9"/>
      <c r="JU102" s="9"/>
      <c r="JV102" s="9"/>
      <c r="JW102" s="9">
        <f t="shared" si="91"/>
        <v>30.559999465942383</v>
      </c>
      <c r="JX102" s="9">
        <f t="shared" si="92"/>
        <v>82.040000915527344</v>
      </c>
      <c r="JY102" s="19">
        <f t="shared" si="93"/>
        <v>170</v>
      </c>
      <c r="JZ102" s="19">
        <f t="shared" si="94"/>
        <v>4</v>
      </c>
      <c r="KA102" s="19">
        <f t="shared" si="73"/>
        <v>1</v>
      </c>
      <c r="KB102" s="19">
        <f t="shared" si="77"/>
        <v>4</v>
      </c>
      <c r="KD102" s="9">
        <f t="shared" si="95"/>
        <v>81.728002421061191</v>
      </c>
      <c r="KE102" s="9">
        <f t="shared" si="96"/>
        <v>50.819009422075631</v>
      </c>
      <c r="KG102" s="9">
        <f t="shared" si="74"/>
        <v>-30.908992998985561</v>
      </c>
      <c r="KH102" s="19">
        <f t="shared" si="75"/>
        <v>0.62180657689707153</v>
      </c>
      <c r="KI102" s="19">
        <f t="shared" si="76"/>
        <v>0.62180657689707153</v>
      </c>
    </row>
    <row r="103" spans="1:295">
      <c r="A103" s="222" t="s">
        <v>301</v>
      </c>
      <c r="B103" s="222" t="s">
        <v>302</v>
      </c>
      <c r="C103" s="224">
        <v>0</v>
      </c>
      <c r="D103" s="224">
        <v>0</v>
      </c>
      <c r="E103" s="224">
        <v>0</v>
      </c>
      <c r="F103" s="224">
        <v>0</v>
      </c>
      <c r="G103" s="224">
        <v>0</v>
      </c>
      <c r="H103" s="224">
        <v>0</v>
      </c>
      <c r="I103" s="224">
        <v>0</v>
      </c>
      <c r="J103" s="224">
        <v>0</v>
      </c>
      <c r="K103" s="224">
        <v>0</v>
      </c>
      <c r="L103" s="224">
        <v>0</v>
      </c>
      <c r="M103" s="224">
        <v>0</v>
      </c>
      <c r="N103" s="224">
        <v>0</v>
      </c>
      <c r="O103" s="224">
        <v>0</v>
      </c>
      <c r="P103" s="224">
        <v>0</v>
      </c>
      <c r="Q103" s="224">
        <v>0</v>
      </c>
      <c r="R103" s="224">
        <v>0</v>
      </c>
      <c r="S103" s="224">
        <v>0</v>
      </c>
      <c r="T103" s="224">
        <v>0</v>
      </c>
      <c r="U103" s="224">
        <v>0</v>
      </c>
      <c r="V103" s="224">
        <v>0</v>
      </c>
      <c r="W103" s="224">
        <v>0</v>
      </c>
      <c r="X103" s="224">
        <v>0</v>
      </c>
      <c r="Y103" s="224">
        <v>0</v>
      </c>
      <c r="Z103" s="224">
        <v>0</v>
      </c>
      <c r="AA103" s="224">
        <v>0</v>
      </c>
      <c r="AB103" s="224">
        <v>0</v>
      </c>
      <c r="AC103" s="224">
        <v>0</v>
      </c>
      <c r="AD103" s="224">
        <v>0</v>
      </c>
      <c r="AE103" s="224">
        <v>0</v>
      </c>
      <c r="AF103" s="224">
        <v>0</v>
      </c>
      <c r="AG103" s="224">
        <v>0</v>
      </c>
      <c r="AH103" s="224">
        <v>0</v>
      </c>
      <c r="AI103" s="224">
        <v>0</v>
      </c>
      <c r="AJ103" s="224">
        <v>0</v>
      </c>
      <c r="AK103" s="224">
        <v>0</v>
      </c>
      <c r="AL103" s="224">
        <v>0</v>
      </c>
      <c r="AM103" s="224">
        <v>0</v>
      </c>
      <c r="AN103" s="224">
        <v>0</v>
      </c>
      <c r="AO103" s="224">
        <v>0</v>
      </c>
      <c r="AP103" s="224">
        <v>0</v>
      </c>
      <c r="AQ103" s="224">
        <v>0</v>
      </c>
      <c r="AR103" s="224">
        <v>0</v>
      </c>
      <c r="AS103" s="224">
        <v>0</v>
      </c>
      <c r="AT103" s="224">
        <v>0</v>
      </c>
      <c r="AU103" s="224">
        <v>0</v>
      </c>
      <c r="AV103" s="224">
        <v>0</v>
      </c>
      <c r="AW103" s="224">
        <v>0</v>
      </c>
      <c r="AX103" s="224">
        <v>0</v>
      </c>
      <c r="AY103" s="224">
        <v>0</v>
      </c>
      <c r="AZ103" s="224">
        <v>0</v>
      </c>
      <c r="BA103" s="224">
        <v>0</v>
      </c>
      <c r="BB103" s="224">
        <v>0</v>
      </c>
      <c r="BC103" s="224">
        <v>0</v>
      </c>
      <c r="BD103" s="224">
        <v>0</v>
      </c>
      <c r="BE103" s="224">
        <v>0</v>
      </c>
      <c r="BF103" s="224">
        <v>0</v>
      </c>
      <c r="BG103" s="224">
        <v>0</v>
      </c>
      <c r="BH103" s="224">
        <v>0</v>
      </c>
      <c r="BI103" s="224">
        <v>0</v>
      </c>
      <c r="BJ103" s="224">
        <v>0</v>
      </c>
      <c r="BK103" s="224">
        <v>0</v>
      </c>
      <c r="BL103" s="224">
        <v>0</v>
      </c>
      <c r="BM103" s="224">
        <v>0</v>
      </c>
      <c r="BN103" s="224">
        <v>0</v>
      </c>
      <c r="BO103" s="224">
        <v>11.109999656677246</v>
      </c>
      <c r="BP103" s="224">
        <v>11.109999656677246</v>
      </c>
      <c r="BQ103" s="224">
        <v>11.109999656677246</v>
      </c>
      <c r="BR103" s="224">
        <v>11.109999656677246</v>
      </c>
      <c r="BS103" s="224">
        <v>22.219999313354492</v>
      </c>
      <c r="BT103" s="224">
        <v>22.219999313354492</v>
      </c>
      <c r="BU103" s="224">
        <v>22.219999313354492</v>
      </c>
      <c r="BV103" s="224">
        <v>31.479999542236328</v>
      </c>
      <c r="BW103" s="224">
        <v>42.590000152587891</v>
      </c>
      <c r="BX103" s="224">
        <v>42.590000152587891</v>
      </c>
      <c r="BY103" s="224">
        <v>53.700000762939453</v>
      </c>
      <c r="BZ103" s="224">
        <v>72.220001220703125</v>
      </c>
      <c r="CA103" s="224">
        <v>79.629997253417969</v>
      </c>
      <c r="CB103" s="224">
        <v>79.629997253417969</v>
      </c>
      <c r="CC103" s="224">
        <v>79.629997253417969</v>
      </c>
      <c r="CD103" s="224">
        <v>79.629997253417969</v>
      </c>
      <c r="CE103" s="224">
        <v>79.629997253417969</v>
      </c>
      <c r="CF103" s="224">
        <v>79.629997253417969</v>
      </c>
      <c r="CG103" s="224">
        <v>79.629997253417969</v>
      </c>
      <c r="CH103" s="224">
        <v>79.629997253417969</v>
      </c>
      <c r="CI103" s="224">
        <v>79.629997253417969</v>
      </c>
      <c r="CJ103" s="224">
        <v>79.629997253417969</v>
      </c>
      <c r="CK103" s="224">
        <v>79.629997253417969</v>
      </c>
      <c r="CL103" s="224">
        <v>79.629997253417969</v>
      </c>
      <c r="CM103" s="224">
        <v>79.629997253417969</v>
      </c>
      <c r="CN103" s="224">
        <v>79.629997253417969</v>
      </c>
      <c r="CO103" s="224">
        <v>79.629997253417969</v>
      </c>
      <c r="CP103" s="224">
        <v>79.629997253417969</v>
      </c>
      <c r="CQ103" s="224">
        <v>79.629997253417969</v>
      </c>
      <c r="CR103" s="224">
        <v>79.629997253417969</v>
      </c>
      <c r="CS103" s="224">
        <v>79.629997253417969</v>
      </c>
      <c r="CT103" s="224">
        <v>79.629997253417969</v>
      </c>
      <c r="CU103" s="224">
        <v>79.629997253417969</v>
      </c>
      <c r="CV103" s="224">
        <v>79.629997253417969</v>
      </c>
      <c r="CW103" s="224">
        <v>79.629997253417969</v>
      </c>
      <c r="CX103" s="224">
        <v>79.629997253417969</v>
      </c>
      <c r="CY103" s="224">
        <v>79.629997253417969</v>
      </c>
      <c r="CZ103" s="224">
        <v>79.629997253417969</v>
      </c>
      <c r="DA103" s="224">
        <v>79.629997253417969</v>
      </c>
      <c r="DB103" s="224">
        <v>79.629997253417969</v>
      </c>
      <c r="DC103" s="224">
        <v>79.629997253417969</v>
      </c>
      <c r="DD103" s="224">
        <v>79.629997253417969</v>
      </c>
      <c r="DE103" s="224">
        <v>79.629997253417969</v>
      </c>
      <c r="DF103" s="224">
        <v>79.629997253417969</v>
      </c>
      <c r="DG103" s="224">
        <v>79.629997253417969</v>
      </c>
      <c r="DH103" s="224">
        <v>79.629997253417969</v>
      </c>
      <c r="DI103" s="224">
        <v>70.370002746582031</v>
      </c>
      <c r="DJ103" s="224">
        <v>70.370002746582031</v>
      </c>
      <c r="DK103" s="224">
        <v>70.370002746582031</v>
      </c>
      <c r="DL103" s="224">
        <v>70.370002746582031</v>
      </c>
      <c r="DM103" s="224">
        <v>70.370002746582031</v>
      </c>
      <c r="DN103" s="224">
        <v>70.370002746582031</v>
      </c>
      <c r="DO103" s="224">
        <v>70.370002746582031</v>
      </c>
      <c r="DP103" s="224">
        <v>70.370002746582031</v>
      </c>
      <c r="DQ103" s="224">
        <v>70.370002746582031</v>
      </c>
      <c r="DR103" s="224">
        <v>70.370002746582031</v>
      </c>
      <c r="DS103" s="224">
        <v>70.370002746582031</v>
      </c>
      <c r="DT103" s="224">
        <v>70.370002746582031</v>
      </c>
      <c r="DU103" s="224">
        <v>70.370002746582031</v>
      </c>
      <c r="DV103" s="224">
        <v>70.370002746582031</v>
      </c>
      <c r="DW103" s="224">
        <v>70.370002746582031</v>
      </c>
      <c r="DX103" s="224">
        <v>70.370002746582031</v>
      </c>
      <c r="DY103" s="224">
        <v>70.370002746582031</v>
      </c>
      <c r="DZ103" s="224">
        <v>70.370002746582031</v>
      </c>
      <c r="EA103" s="224">
        <v>70.370002746582031</v>
      </c>
      <c r="EB103" s="224">
        <v>70.370002746582031</v>
      </c>
      <c r="EC103" s="224">
        <v>70.370002746582031</v>
      </c>
      <c r="ED103" s="224">
        <v>56.479999542236328</v>
      </c>
      <c r="EE103" s="224">
        <v>56.479999542236328</v>
      </c>
      <c r="EF103" s="224">
        <v>56.479999542236328</v>
      </c>
      <c r="EG103" s="224">
        <v>56.479999542236328</v>
      </c>
      <c r="EH103" s="224">
        <v>56.479999542236328</v>
      </c>
      <c r="EI103" s="224">
        <v>56.479999542236328</v>
      </c>
      <c r="EJ103" s="224">
        <v>56.479999542236328</v>
      </c>
      <c r="EK103" s="224">
        <v>56.479999542236328</v>
      </c>
      <c r="EL103" s="224">
        <v>56.479999542236328</v>
      </c>
      <c r="EM103" s="224">
        <v>56.479999542236328</v>
      </c>
      <c r="EN103" s="224">
        <v>56.479999542236328</v>
      </c>
      <c r="EO103" s="224">
        <v>56.479999542236328</v>
      </c>
      <c r="EP103" s="224">
        <v>56.479999542236328</v>
      </c>
      <c r="EQ103" s="224">
        <v>56.479999542236328</v>
      </c>
      <c r="ER103" s="224">
        <v>43.520000457763672</v>
      </c>
      <c r="ES103" s="224">
        <v>43.520000457763672</v>
      </c>
      <c r="ET103" s="224">
        <v>43.520000457763672</v>
      </c>
      <c r="EU103" s="224">
        <v>43.520000457763672</v>
      </c>
      <c r="EV103" s="224">
        <v>43.520000457763672</v>
      </c>
      <c r="EW103" s="224">
        <v>43.520000457763672</v>
      </c>
      <c r="EX103" s="224">
        <v>43.520000457763672</v>
      </c>
      <c r="EY103" s="224">
        <v>43.520000457763672</v>
      </c>
      <c r="EZ103" s="224">
        <v>43.520000457763672</v>
      </c>
      <c r="FA103" s="224">
        <v>43.520000457763672</v>
      </c>
      <c r="FB103" s="224">
        <v>43.520000457763672</v>
      </c>
      <c r="FC103" s="224">
        <v>43.520000457763672</v>
      </c>
      <c r="FD103" s="224">
        <v>43.520000457763672</v>
      </c>
      <c r="FE103" s="224">
        <v>43.520000457763672</v>
      </c>
      <c r="FF103" s="224">
        <v>43.520000457763672</v>
      </c>
      <c r="FG103" s="224">
        <v>43.520000457763672</v>
      </c>
      <c r="FH103" s="224">
        <v>43.520000457763672</v>
      </c>
      <c r="FI103" s="224">
        <v>37.959999084472656</v>
      </c>
      <c r="FJ103" s="224">
        <v>37.959999084472656</v>
      </c>
      <c r="FK103" s="224">
        <v>37.959999084472656</v>
      </c>
      <c r="FL103" s="224">
        <v>37.959999084472656</v>
      </c>
      <c r="FM103" s="224">
        <v>37.959999084472656</v>
      </c>
      <c r="FN103" s="224">
        <v>37.959999084472656</v>
      </c>
      <c r="FO103" s="224">
        <v>37.959999084472656</v>
      </c>
      <c r="FP103" s="224">
        <v>37.959999084472656</v>
      </c>
      <c r="FQ103" s="224">
        <v>37.959999084472656</v>
      </c>
      <c r="FR103" s="224">
        <v>37.959999084472656</v>
      </c>
      <c r="FS103" s="224">
        <v>37.959999084472656</v>
      </c>
      <c r="FT103" s="224">
        <v>37.959999084472656</v>
      </c>
      <c r="FU103" s="224">
        <v>37.959999084472656</v>
      </c>
      <c r="FV103" s="224">
        <v>37.959999084472656</v>
      </c>
      <c r="FW103" s="224">
        <v>37.959999084472656</v>
      </c>
      <c r="FX103" s="224">
        <v>24.069999694824219</v>
      </c>
      <c r="FY103" s="224">
        <v>24.069999694824219</v>
      </c>
      <c r="FZ103" s="224">
        <v>24.069999694824219</v>
      </c>
      <c r="GA103" s="224">
        <v>24.069999694824219</v>
      </c>
      <c r="GB103" s="224">
        <v>24.069999694824219</v>
      </c>
      <c r="GC103" s="224">
        <v>24.069999694824219</v>
      </c>
      <c r="GD103" s="224">
        <v>24.069999694824219</v>
      </c>
      <c r="GE103" s="224">
        <v>24.069999694824219</v>
      </c>
      <c r="GF103" s="224">
        <v>24.069999694824219</v>
      </c>
      <c r="GG103" s="224">
        <v>24.069999694824219</v>
      </c>
      <c r="GH103" s="224">
        <v>24.069999694824219</v>
      </c>
      <c r="GI103" s="224">
        <v>24.069999694824219</v>
      </c>
      <c r="GJ103" s="224">
        <v>24.069999694824219</v>
      </c>
      <c r="GK103" s="224">
        <v>24.069999694824219</v>
      </c>
      <c r="GL103" s="224">
        <v>24.069999694824219</v>
      </c>
      <c r="GM103" s="224">
        <v>24.069999694824219</v>
      </c>
      <c r="GN103" s="224">
        <v>24.069999694824219</v>
      </c>
      <c r="GO103" s="224">
        <v>24.069999694824219</v>
      </c>
      <c r="GP103" s="224">
        <v>24.069999694824219</v>
      </c>
      <c r="GQ103" s="224">
        <v>24.069999694824219</v>
      </c>
      <c r="GR103" s="224">
        <v>11.109999656677246</v>
      </c>
      <c r="GS103" s="224">
        <v>11.109999656677246</v>
      </c>
      <c r="GT103" s="224">
        <v>11.109999656677246</v>
      </c>
      <c r="GU103" s="224">
        <v>19.440000534057617</v>
      </c>
      <c r="GV103" s="224">
        <v>19.440000534057617</v>
      </c>
      <c r="GW103" s="224">
        <v>19.440000534057617</v>
      </c>
      <c r="GX103" s="224">
        <v>19.440000534057617</v>
      </c>
      <c r="GY103" s="224">
        <v>19.440000534057617</v>
      </c>
      <c r="GZ103" s="224">
        <v>19.440000534057617</v>
      </c>
      <c r="HA103" s="224">
        <v>19.440000534057617</v>
      </c>
      <c r="HB103" s="224">
        <v>19.440000534057617</v>
      </c>
      <c r="HC103" s="224">
        <v>19.440000534057617</v>
      </c>
      <c r="HD103" s="224">
        <v>22.219999313354492</v>
      </c>
      <c r="HE103" s="224">
        <v>22.219999313354492</v>
      </c>
      <c r="HF103" s="9">
        <f t="shared" si="79"/>
        <v>22.219999313354492</v>
      </c>
      <c r="HG103" s="9">
        <f t="shared" si="80"/>
        <v>22.219999313354492</v>
      </c>
      <c r="HH103" s="9">
        <f t="shared" si="81"/>
        <v>22.219999313354492</v>
      </c>
      <c r="HI103" s="9">
        <f t="shared" si="82"/>
        <v>22.219999313354492</v>
      </c>
      <c r="HJ103" s="9">
        <f t="shared" si="83"/>
        <v>22.219999313354492</v>
      </c>
      <c r="HK103" s="9">
        <f t="shared" si="84"/>
        <v>22.219999313354492</v>
      </c>
      <c r="HL103" s="9">
        <f t="shared" si="85"/>
        <v>22.219999313354492</v>
      </c>
      <c r="HM103" s="9">
        <f t="shared" si="86"/>
        <v>22.219999313354492</v>
      </c>
      <c r="HN103" s="9">
        <f t="shared" si="87"/>
        <v>22.219999313354492</v>
      </c>
      <c r="HO103" s="9">
        <f t="shared" si="88"/>
        <v>22.219999313354492</v>
      </c>
      <c r="HP103" s="9">
        <f t="shared" si="89"/>
        <v>22.219999313354492</v>
      </c>
      <c r="HQ103" s="180"/>
      <c r="HR103" s="226">
        <v>22.219999313354492</v>
      </c>
      <c r="HS103" s="226">
        <v>22.219999313354492</v>
      </c>
      <c r="HT103" s="226">
        <v>22.219999313354492</v>
      </c>
      <c r="HU103" s="226">
        <v>22.219999313354492</v>
      </c>
      <c r="HV103" s="226">
        <v>22.219999313354492</v>
      </c>
      <c r="HW103" s="226">
        <v>22.219999313354492</v>
      </c>
      <c r="HX103" s="226">
        <v>22.219999313354492</v>
      </c>
      <c r="HY103" s="226">
        <v>22.219999313354492</v>
      </c>
      <c r="HZ103" s="226">
        <v>22.219999313354492</v>
      </c>
      <c r="IA103" s="226"/>
      <c r="IB103" s="226"/>
      <c r="IC103" s="226"/>
      <c r="ID103" s="9"/>
      <c r="IE103" s="9"/>
      <c r="IF103" s="9"/>
      <c r="IG103" s="9"/>
      <c r="IH103" s="9"/>
      <c r="II103" s="9">
        <f t="shared" si="64"/>
        <v>37.067302365052072</v>
      </c>
      <c r="IJ103" s="9">
        <f t="shared" si="65"/>
        <v>37.498332977294922</v>
      </c>
      <c r="IK103" s="9">
        <f t="shared" si="66"/>
        <v>21.232903111365534</v>
      </c>
      <c r="IL103" s="9">
        <f t="shared" si="67"/>
        <v>22.219999313354492</v>
      </c>
      <c r="IM103" s="9">
        <f t="shared" si="68"/>
        <v>17.775999450683596</v>
      </c>
      <c r="IN103" s="9">
        <f t="shared" si="69"/>
        <v>12.443199615478516</v>
      </c>
      <c r="IO103" s="9">
        <f t="shared" si="70"/>
        <v>8.7102397308349602</v>
      </c>
      <c r="IP103" s="9">
        <f t="shared" si="71"/>
        <v>6.0971678115844714</v>
      </c>
      <c r="IQ103" s="9"/>
      <c r="IR103" s="9">
        <f t="shared" si="78"/>
        <v>25.942862819654735</v>
      </c>
      <c r="IS103" s="9">
        <f t="shared" si="72"/>
        <v>-22.8942789138625</v>
      </c>
      <c r="IT103" s="9"/>
      <c r="IU103" s="9"/>
      <c r="IV103" s="9"/>
      <c r="IW103" s="9"/>
      <c r="IX103" s="9"/>
      <c r="IY103" s="9"/>
      <c r="IZ103" s="9"/>
      <c r="JA103" s="9"/>
      <c r="JB103" s="9"/>
      <c r="JC103" s="9"/>
      <c r="JD103" s="9"/>
      <c r="JE103" s="9"/>
      <c r="JF103" s="9"/>
      <c r="JG103" s="9"/>
      <c r="JH103" s="9"/>
      <c r="JI103" s="9"/>
      <c r="JJ103" s="9"/>
      <c r="JK103" s="9"/>
      <c r="JL103" s="9"/>
      <c r="JM103" s="9"/>
      <c r="JN103" s="9"/>
      <c r="JO103" s="9"/>
      <c r="JP103" s="9"/>
      <c r="JQ103" s="9"/>
      <c r="JR103" s="9"/>
      <c r="JS103" s="9"/>
      <c r="JT103" s="9"/>
      <c r="JU103" s="9"/>
      <c r="JV103" s="9"/>
      <c r="JW103" s="9">
        <f t="shared" si="91"/>
        <v>22.219999313354492</v>
      </c>
      <c r="JX103" s="9">
        <f t="shared" si="92"/>
        <v>74.629997253417969</v>
      </c>
      <c r="JY103" s="19">
        <f t="shared" si="93"/>
        <v>162</v>
      </c>
      <c r="JZ103" s="19">
        <f t="shared" si="94"/>
        <v>34</v>
      </c>
      <c r="KA103" s="19">
        <f t="shared" si="73"/>
        <v>1</v>
      </c>
      <c r="KB103" s="19">
        <f t="shared" si="77"/>
        <v>34</v>
      </c>
      <c r="KD103" s="9">
        <f t="shared" si="95"/>
        <v>76.234665934244788</v>
      </c>
      <c r="KE103" s="9">
        <f t="shared" si="96"/>
        <v>37.44762380052321</v>
      </c>
      <c r="KG103" s="9">
        <f t="shared" si="74"/>
        <v>-38.787042133721577</v>
      </c>
      <c r="KH103" s="19">
        <f t="shared" si="75"/>
        <v>0.49121516230979706</v>
      </c>
      <c r="KI103" s="19">
        <f t="shared" si="76"/>
        <v>0.49121516230979706</v>
      </c>
    </row>
    <row r="104" spans="1:295">
      <c r="A104" s="222" t="s">
        <v>287</v>
      </c>
      <c r="B104" s="222" t="s">
        <v>288</v>
      </c>
      <c r="C104" s="224">
        <v>0</v>
      </c>
      <c r="D104" s="224">
        <v>0</v>
      </c>
      <c r="E104" s="224">
        <v>0</v>
      </c>
      <c r="F104" s="224">
        <v>0</v>
      </c>
      <c r="G104" s="224">
        <v>0</v>
      </c>
      <c r="H104" s="224">
        <v>0</v>
      </c>
      <c r="I104" s="224">
        <v>0</v>
      </c>
      <c r="J104" s="224">
        <v>0</v>
      </c>
      <c r="K104" s="224">
        <v>0</v>
      </c>
      <c r="L104" s="224">
        <v>0</v>
      </c>
      <c r="M104" s="224">
        <v>0</v>
      </c>
      <c r="N104" s="224">
        <v>0</v>
      </c>
      <c r="O104" s="224">
        <v>0</v>
      </c>
      <c r="P104" s="224">
        <v>0</v>
      </c>
      <c r="Q104" s="224">
        <v>0</v>
      </c>
      <c r="R104" s="224">
        <v>0</v>
      </c>
      <c r="S104" s="224">
        <v>0</v>
      </c>
      <c r="T104" s="224">
        <v>0</v>
      </c>
      <c r="U104" s="224">
        <v>0</v>
      </c>
      <c r="V104" s="224">
        <v>0</v>
      </c>
      <c r="W104" s="224">
        <v>0</v>
      </c>
      <c r="X104" s="224">
        <v>0</v>
      </c>
      <c r="Y104" s="224">
        <v>0</v>
      </c>
      <c r="Z104" s="224">
        <v>0</v>
      </c>
      <c r="AA104" s="224">
        <v>0</v>
      </c>
      <c r="AB104" s="224">
        <v>0</v>
      </c>
      <c r="AC104" s="224">
        <v>0</v>
      </c>
      <c r="AD104" s="224">
        <v>0</v>
      </c>
      <c r="AE104" s="224">
        <v>0</v>
      </c>
      <c r="AF104" s="224">
        <v>0</v>
      </c>
      <c r="AG104" s="224">
        <v>2.7799999713897705</v>
      </c>
      <c r="AH104" s="224">
        <v>2.7799999713897705</v>
      </c>
      <c r="AI104" s="224">
        <v>2.7799999713897705</v>
      </c>
      <c r="AJ104" s="224">
        <v>2.7799999713897705</v>
      </c>
      <c r="AK104" s="224">
        <v>2.7799999713897705</v>
      </c>
      <c r="AL104" s="224">
        <v>2.7799999713897705</v>
      </c>
      <c r="AM104" s="224">
        <v>2.7799999713897705</v>
      </c>
      <c r="AN104" s="224">
        <v>2.7799999713897705</v>
      </c>
      <c r="AO104" s="224">
        <v>2.7799999713897705</v>
      </c>
      <c r="AP104" s="224">
        <v>2.7799999713897705</v>
      </c>
      <c r="AQ104" s="224">
        <v>2.7799999713897705</v>
      </c>
      <c r="AR104" s="224">
        <v>2.7799999713897705</v>
      </c>
      <c r="AS104" s="224">
        <v>2.7799999713897705</v>
      </c>
      <c r="AT104" s="224">
        <v>2.7799999713897705</v>
      </c>
      <c r="AU104" s="224">
        <v>2.7799999713897705</v>
      </c>
      <c r="AV104" s="224">
        <v>2.7799999713897705</v>
      </c>
      <c r="AW104" s="224">
        <v>2.7799999713897705</v>
      </c>
      <c r="AX104" s="224">
        <v>2.7799999713897705</v>
      </c>
      <c r="AY104" s="224">
        <v>2.7799999713897705</v>
      </c>
      <c r="AZ104" s="224">
        <v>2.7799999713897705</v>
      </c>
      <c r="BA104" s="224">
        <v>2.7799999713897705</v>
      </c>
      <c r="BB104" s="224">
        <v>2.7799999713897705</v>
      </c>
      <c r="BC104" s="224">
        <v>2.7799999713897705</v>
      </c>
      <c r="BD104" s="224">
        <v>2.7799999713897705</v>
      </c>
      <c r="BE104" s="224">
        <v>2.7799999713897705</v>
      </c>
      <c r="BF104" s="224">
        <v>2.7799999713897705</v>
      </c>
      <c r="BG104" s="224">
        <v>2.7799999713897705</v>
      </c>
      <c r="BH104" s="224">
        <v>8.3299999237060547</v>
      </c>
      <c r="BI104" s="224">
        <v>8.3299999237060547</v>
      </c>
      <c r="BJ104" s="224">
        <v>8.3299999237060547</v>
      </c>
      <c r="BK104" s="224">
        <v>8.3299999237060547</v>
      </c>
      <c r="BL104" s="224">
        <v>8.3299999237060547</v>
      </c>
      <c r="BM104" s="224">
        <v>8.3299999237060547</v>
      </c>
      <c r="BN104" s="224">
        <v>8.3299999237060547</v>
      </c>
      <c r="BO104" s="224">
        <v>8.3299999237060547</v>
      </c>
      <c r="BP104" s="224">
        <v>8.3299999237060547</v>
      </c>
      <c r="BQ104" s="224">
        <v>8.3299999237060547</v>
      </c>
      <c r="BR104" s="224">
        <v>8.3299999237060547</v>
      </c>
      <c r="BS104" s="224">
        <v>8.3299999237060547</v>
      </c>
      <c r="BT104" s="224">
        <v>8.3299999237060547</v>
      </c>
      <c r="BU104" s="224">
        <v>11.109999656677246</v>
      </c>
      <c r="BV104" s="224">
        <v>11.109999656677246</v>
      </c>
      <c r="BW104" s="224">
        <v>48.150001525878906</v>
      </c>
      <c r="BX104" s="224">
        <v>50.930000305175781</v>
      </c>
      <c r="BY104" s="224">
        <v>50.930000305175781</v>
      </c>
      <c r="BZ104" s="224">
        <v>50.930000305175781</v>
      </c>
      <c r="CA104" s="224">
        <v>56.479999542236328</v>
      </c>
      <c r="CB104" s="224">
        <v>56.479999542236328</v>
      </c>
      <c r="CC104" s="224">
        <v>56.479999542236328</v>
      </c>
      <c r="CD104" s="224">
        <v>56.479999542236328</v>
      </c>
      <c r="CE104" s="224">
        <v>56.479999542236328</v>
      </c>
      <c r="CF104" s="224">
        <v>56.479999542236328</v>
      </c>
      <c r="CG104" s="224">
        <v>56.479999542236328</v>
      </c>
      <c r="CH104" s="224">
        <v>60.189998626708984</v>
      </c>
      <c r="CI104" s="224">
        <v>60.189998626708984</v>
      </c>
      <c r="CJ104" s="224">
        <v>60.189998626708984</v>
      </c>
      <c r="CK104" s="224">
        <v>65.739997863769531</v>
      </c>
      <c r="CL104" s="224">
        <v>65.739997863769531</v>
      </c>
      <c r="CM104" s="224">
        <v>65.739997863769531</v>
      </c>
      <c r="CN104" s="224">
        <v>65.739997863769531</v>
      </c>
      <c r="CO104" s="224">
        <v>65.739997863769531</v>
      </c>
      <c r="CP104" s="224">
        <v>65.739997863769531</v>
      </c>
      <c r="CQ104" s="224">
        <v>65.739997863769531</v>
      </c>
      <c r="CR104" s="224">
        <v>65.739997863769531</v>
      </c>
      <c r="CS104" s="224">
        <v>65.739997863769531</v>
      </c>
      <c r="CT104" s="224">
        <v>65.739997863769531</v>
      </c>
      <c r="CU104" s="224">
        <v>65.739997863769531</v>
      </c>
      <c r="CV104" s="224">
        <v>65.739997863769531</v>
      </c>
      <c r="CW104" s="224">
        <v>65.739997863769531</v>
      </c>
      <c r="CX104" s="224">
        <v>65.739997863769531</v>
      </c>
      <c r="CY104" s="224">
        <v>65.739997863769531</v>
      </c>
      <c r="CZ104" s="224">
        <v>65.739997863769531</v>
      </c>
      <c r="DA104" s="224">
        <v>65.739997863769531</v>
      </c>
      <c r="DB104" s="224">
        <v>65.739997863769531</v>
      </c>
      <c r="DC104" s="224">
        <v>65.739997863769531</v>
      </c>
      <c r="DD104" s="224">
        <v>65.739997863769531</v>
      </c>
      <c r="DE104" s="224">
        <v>65.739997863769531</v>
      </c>
      <c r="DF104" s="224">
        <v>65.739997863769531</v>
      </c>
      <c r="DG104" s="224">
        <v>65.739997863769531</v>
      </c>
      <c r="DH104" s="224">
        <v>65.739997863769531</v>
      </c>
      <c r="DI104" s="224">
        <v>65.739997863769531</v>
      </c>
      <c r="DJ104" s="224">
        <v>65.739997863769531</v>
      </c>
      <c r="DK104" s="224">
        <v>65.739997863769531</v>
      </c>
      <c r="DL104" s="224">
        <v>65.739997863769531</v>
      </c>
      <c r="DM104" s="224">
        <v>65.739997863769531</v>
      </c>
      <c r="DN104" s="224">
        <v>65.739997863769531</v>
      </c>
      <c r="DO104" s="224">
        <v>65.739997863769531</v>
      </c>
      <c r="DP104" s="224">
        <v>65.739997863769531</v>
      </c>
      <c r="DQ104" s="224">
        <v>65.739997863769531</v>
      </c>
      <c r="DR104" s="224">
        <v>65.739997863769531</v>
      </c>
      <c r="DS104" s="224">
        <v>65.739997863769531</v>
      </c>
      <c r="DT104" s="224">
        <v>65.739997863769531</v>
      </c>
      <c r="DU104" s="224">
        <v>65.739997863769531</v>
      </c>
      <c r="DV104" s="224">
        <v>65.739997863769531</v>
      </c>
      <c r="DW104" s="224">
        <v>65.739997863769531</v>
      </c>
      <c r="DX104" s="224">
        <v>65.739997863769531</v>
      </c>
      <c r="DY104" s="224">
        <v>65.739997863769531</v>
      </c>
      <c r="DZ104" s="224">
        <v>65.739997863769531</v>
      </c>
      <c r="EA104" s="224">
        <v>65.739997863769531</v>
      </c>
      <c r="EB104" s="224">
        <v>65.739997863769531</v>
      </c>
      <c r="EC104" s="224">
        <v>65.739997863769531</v>
      </c>
      <c r="ED104" s="224">
        <v>65.739997863769531</v>
      </c>
      <c r="EE104" s="224">
        <v>60.189998626708984</v>
      </c>
      <c r="EF104" s="224">
        <v>60.189998626708984</v>
      </c>
      <c r="EG104" s="224">
        <v>60.189998626708984</v>
      </c>
      <c r="EH104" s="224">
        <v>57.409999847412109</v>
      </c>
      <c r="EI104" s="224">
        <v>57.409999847412109</v>
      </c>
      <c r="EJ104" s="224">
        <v>57.409999847412109</v>
      </c>
      <c r="EK104" s="224">
        <v>57.409999847412109</v>
      </c>
      <c r="EL104" s="224">
        <v>57.409999847412109</v>
      </c>
      <c r="EM104" s="224">
        <v>57.409999847412109</v>
      </c>
      <c r="EN104" s="224">
        <v>57.409999847412109</v>
      </c>
      <c r="EO104" s="224">
        <v>57.409999847412109</v>
      </c>
      <c r="EP104" s="224">
        <v>57.409999847412109</v>
      </c>
      <c r="EQ104" s="224">
        <v>57.409999847412109</v>
      </c>
      <c r="ER104" s="224">
        <v>57.409999847412109</v>
      </c>
      <c r="ES104" s="224">
        <v>57.409999847412109</v>
      </c>
      <c r="ET104" s="224">
        <v>57.409999847412109</v>
      </c>
      <c r="EU104" s="224">
        <v>57.409999847412109</v>
      </c>
      <c r="EV104" s="224">
        <v>57.409999847412109</v>
      </c>
      <c r="EW104" s="224">
        <v>57.409999847412109</v>
      </c>
      <c r="EX104" s="224">
        <v>57.409999847412109</v>
      </c>
      <c r="EY104" s="224">
        <v>57.409999847412109</v>
      </c>
      <c r="EZ104" s="224">
        <v>57.409999847412109</v>
      </c>
      <c r="FA104" s="224">
        <v>57.409999847412109</v>
      </c>
      <c r="FB104" s="224">
        <v>57.409999847412109</v>
      </c>
      <c r="FC104" s="224">
        <v>57.409999847412109</v>
      </c>
      <c r="FD104" s="224">
        <v>57.409999847412109</v>
      </c>
      <c r="FE104" s="224">
        <v>57.409999847412109</v>
      </c>
      <c r="FF104" s="224">
        <v>57.409999847412109</v>
      </c>
      <c r="FG104" s="224">
        <v>57.409999847412109</v>
      </c>
      <c r="FH104" s="224">
        <v>46.299999237060547</v>
      </c>
      <c r="FI104" s="224">
        <v>46.299999237060547</v>
      </c>
      <c r="FJ104" s="224">
        <v>46.299999237060547</v>
      </c>
      <c r="FK104" s="224">
        <v>46.299999237060547</v>
      </c>
      <c r="FL104" s="224">
        <v>46.299999237060547</v>
      </c>
      <c r="FM104" s="224">
        <v>46.299999237060547</v>
      </c>
      <c r="FN104" s="224">
        <v>46.299999237060547</v>
      </c>
      <c r="FO104" s="224">
        <v>46.299999237060547</v>
      </c>
      <c r="FP104" s="224">
        <v>46.299999237060547</v>
      </c>
      <c r="FQ104" s="224">
        <v>46.299999237060547</v>
      </c>
      <c r="FR104" s="224">
        <v>46.299999237060547</v>
      </c>
      <c r="FS104" s="224">
        <v>46.299999237060547</v>
      </c>
      <c r="FT104" s="224">
        <v>46.299999237060547</v>
      </c>
      <c r="FU104" s="224">
        <v>46.299999237060547</v>
      </c>
      <c r="FV104" s="224">
        <v>46.299999237060547</v>
      </c>
      <c r="FW104" s="224">
        <v>46.299999237060547</v>
      </c>
      <c r="FX104" s="224">
        <v>46.299999237060547</v>
      </c>
      <c r="FY104" s="224">
        <v>46.299999237060547</v>
      </c>
      <c r="FZ104" s="224">
        <v>46.299999237060547</v>
      </c>
      <c r="GA104" s="224">
        <v>46.299999237060547</v>
      </c>
      <c r="GB104" s="224">
        <v>46.299999237060547</v>
      </c>
      <c r="GC104" s="224">
        <v>46.299999237060547</v>
      </c>
      <c r="GD104" s="224">
        <v>46.299999237060547</v>
      </c>
      <c r="GE104" s="224">
        <v>46.299999237060547</v>
      </c>
      <c r="GF104" s="224">
        <v>46.299999237060547</v>
      </c>
      <c r="GG104" s="224">
        <v>46.299999237060547</v>
      </c>
      <c r="GH104" s="224">
        <v>46.299999237060547</v>
      </c>
      <c r="GI104" s="224">
        <v>46.299999237060547</v>
      </c>
      <c r="GJ104" s="224">
        <v>46.299999237060547</v>
      </c>
      <c r="GK104" s="224">
        <v>46.299999237060547</v>
      </c>
      <c r="GL104" s="224">
        <v>46.299999237060547</v>
      </c>
      <c r="GM104" s="224">
        <v>46.299999237060547</v>
      </c>
      <c r="GN104" s="224">
        <v>46.299999237060547</v>
      </c>
      <c r="GO104" s="224">
        <v>46.299999237060547</v>
      </c>
      <c r="GP104" s="224">
        <v>46.299999237060547</v>
      </c>
      <c r="GQ104" s="224">
        <v>46.299999237060547</v>
      </c>
      <c r="GR104" s="224">
        <v>46.299999237060547</v>
      </c>
      <c r="GS104" s="224">
        <v>46.299999237060547</v>
      </c>
      <c r="GT104" s="224">
        <v>46.299999237060547</v>
      </c>
      <c r="GU104" s="224">
        <v>46.299999237060547</v>
      </c>
      <c r="GV104" s="224">
        <v>46.299999237060547</v>
      </c>
      <c r="GW104" s="224">
        <v>46.299999237060547</v>
      </c>
      <c r="GX104" s="224">
        <v>46.299999237060547</v>
      </c>
      <c r="GY104" s="224">
        <v>46.299999237060547</v>
      </c>
      <c r="GZ104" s="224">
        <v>46.299999237060547</v>
      </c>
      <c r="HA104" s="224">
        <v>46.299999237060547</v>
      </c>
      <c r="HB104" s="224">
        <v>46.299999237060547</v>
      </c>
      <c r="HC104" s="224">
        <v>46.299999237060547</v>
      </c>
      <c r="HD104" s="224">
        <v>46.299999237060547</v>
      </c>
      <c r="HE104" s="224">
        <v>46.299999237060547</v>
      </c>
      <c r="HF104" s="9">
        <f t="shared" si="79"/>
        <v>46.299999237060547</v>
      </c>
      <c r="HG104" s="9">
        <f t="shared" si="80"/>
        <v>46.299999237060547</v>
      </c>
      <c r="HH104" s="9">
        <f t="shared" si="81"/>
        <v>46.299999237060547</v>
      </c>
      <c r="HI104" s="9">
        <f t="shared" si="82"/>
        <v>46.299999237060547</v>
      </c>
      <c r="HJ104" s="9">
        <f t="shared" si="83"/>
        <v>46.299999237060547</v>
      </c>
      <c r="HK104" s="9">
        <f t="shared" si="84"/>
        <v>46.299999237060547</v>
      </c>
      <c r="HL104" s="9">
        <f t="shared" si="85"/>
        <v>46.299999237060547</v>
      </c>
      <c r="HM104" s="9">
        <f t="shared" si="86"/>
        <v>46.299999237060547</v>
      </c>
      <c r="HN104" s="9">
        <f t="shared" si="87"/>
        <v>46.299999237060547</v>
      </c>
      <c r="HO104" s="9">
        <f t="shared" si="88"/>
        <v>46.299999237060547</v>
      </c>
      <c r="HP104" s="9">
        <f t="shared" si="89"/>
        <v>46.299999237060547</v>
      </c>
      <c r="HQ104" s="180"/>
      <c r="HR104" s="226">
        <v>46.299999237060547</v>
      </c>
      <c r="HS104" s="226">
        <v>46.299999237060547</v>
      </c>
      <c r="HT104" s="226">
        <v>46.299999237060547</v>
      </c>
      <c r="HU104" s="226">
        <v>46.299999237060547</v>
      </c>
      <c r="HV104" s="226">
        <v>46.299999237060547</v>
      </c>
      <c r="HW104" s="226">
        <v>46.299999237060547</v>
      </c>
      <c r="HX104" s="226">
        <v>46.299999237060547</v>
      </c>
      <c r="HY104" s="226">
        <v>46.299999237060547</v>
      </c>
      <c r="HZ104" s="226">
        <v>46.299999237060547</v>
      </c>
      <c r="IA104" s="226"/>
      <c r="IB104" s="226"/>
      <c r="IC104" s="226"/>
      <c r="ID104" s="9"/>
      <c r="IE104" s="9"/>
      <c r="IF104" s="9"/>
      <c r="IG104" s="9"/>
      <c r="IH104" s="9"/>
      <c r="II104" s="9">
        <f t="shared" si="64"/>
        <v>33.967236103195894</v>
      </c>
      <c r="IJ104" s="9">
        <f t="shared" si="65"/>
        <v>49.632999420166016</v>
      </c>
      <c r="IK104" s="9">
        <f t="shared" si="66"/>
        <v>46.299999237060547</v>
      </c>
      <c r="IL104" s="9">
        <f t="shared" si="67"/>
        <v>46.299999237060547</v>
      </c>
      <c r="IM104" s="9">
        <f t="shared" si="68"/>
        <v>37.039999389648436</v>
      </c>
      <c r="IN104" s="9">
        <f t="shared" si="69"/>
        <v>25.927999572753905</v>
      </c>
      <c r="IO104" s="9">
        <f t="shared" si="70"/>
        <v>18.14959970092773</v>
      </c>
      <c r="IP104" s="9">
        <f t="shared" si="71"/>
        <v>12.70471979064941</v>
      </c>
      <c r="IQ104" s="9"/>
      <c r="IR104" s="9">
        <f t="shared" si="78"/>
        <v>33.82429140535384</v>
      </c>
      <c r="IS104" s="9">
        <f t="shared" si="72"/>
        <v>-27.471931510029137</v>
      </c>
      <c r="IT104" s="9"/>
      <c r="IU104" s="9"/>
      <c r="IV104" s="9"/>
      <c r="IW104" s="9"/>
      <c r="IX104" s="9"/>
      <c r="IY104" s="9"/>
      <c r="IZ104" s="9"/>
      <c r="JA104" s="9"/>
      <c r="JB104" s="9"/>
      <c r="JC104" s="9"/>
      <c r="JD104" s="9"/>
      <c r="JE104" s="9"/>
      <c r="JF104" s="9"/>
      <c r="JG104" s="9"/>
      <c r="JH104" s="9"/>
      <c r="JI104" s="9"/>
      <c r="JJ104" s="9"/>
      <c r="JK104" s="9"/>
      <c r="JL104" s="9"/>
      <c r="JM104" s="9"/>
      <c r="JN104" s="9"/>
      <c r="JO104" s="9"/>
      <c r="JP104" s="9"/>
      <c r="JQ104" s="9"/>
      <c r="JR104" s="9"/>
      <c r="JS104" s="9"/>
      <c r="JT104" s="9"/>
      <c r="JU104" s="9"/>
      <c r="JV104" s="9"/>
      <c r="JW104" s="9">
        <f t="shared" si="91"/>
        <v>46.299999237060547</v>
      </c>
      <c r="JX104" s="9">
        <f t="shared" si="92"/>
        <v>60.739997863769531</v>
      </c>
      <c r="JY104" s="19">
        <f t="shared" si="93"/>
        <v>196</v>
      </c>
      <c r="JZ104" s="19">
        <f t="shared" si="94"/>
        <v>46</v>
      </c>
      <c r="KA104" s="19">
        <f t="shared" si="73"/>
        <v>1</v>
      </c>
      <c r="KB104" s="19">
        <f t="shared" si="77"/>
        <v>46</v>
      </c>
      <c r="KD104" s="9">
        <f t="shared" si="95"/>
        <v>65.739997863769531</v>
      </c>
      <c r="KE104" s="9">
        <f t="shared" si="96"/>
        <v>51.689801206683171</v>
      </c>
      <c r="KG104" s="9">
        <f t="shared" si="74"/>
        <v>-14.05019665708636</v>
      </c>
      <c r="KH104" s="19">
        <f t="shared" si="75"/>
        <v>0.78627628363782365</v>
      </c>
      <c r="KI104" s="19">
        <f t="shared" si="76"/>
        <v>0.78627628363782365</v>
      </c>
    </row>
    <row r="105" spans="1:295">
      <c r="A105" s="222" t="s">
        <v>658</v>
      </c>
      <c r="B105" s="222" t="s">
        <v>149</v>
      </c>
      <c r="C105" s="224">
        <v>11.109999656677246</v>
      </c>
      <c r="D105" s="224">
        <v>11.109999656677246</v>
      </c>
      <c r="E105" s="224">
        <v>11.109999656677246</v>
      </c>
      <c r="F105" s="224">
        <v>11.109999656677246</v>
      </c>
      <c r="G105" s="224">
        <v>11.109999656677246</v>
      </c>
      <c r="H105" s="224">
        <v>13.890000343322754</v>
      </c>
      <c r="I105" s="224">
        <v>13.890000343322754</v>
      </c>
      <c r="J105" s="224">
        <v>13.890000343322754</v>
      </c>
      <c r="K105" s="224">
        <v>13.890000343322754</v>
      </c>
      <c r="L105" s="224">
        <v>13.890000343322754</v>
      </c>
      <c r="M105" s="224">
        <v>13.890000343322754</v>
      </c>
      <c r="N105" s="224">
        <v>13.890000343322754</v>
      </c>
      <c r="O105" s="224">
        <v>13.890000343322754</v>
      </c>
      <c r="P105" s="224">
        <v>13.890000343322754</v>
      </c>
      <c r="Q105" s="224">
        <v>13.890000343322754</v>
      </c>
      <c r="R105" s="224">
        <v>13.890000343322754</v>
      </c>
      <c r="S105" s="224">
        <v>13.890000343322754</v>
      </c>
      <c r="T105" s="224">
        <v>13.890000343322754</v>
      </c>
      <c r="U105" s="224">
        <v>13.890000343322754</v>
      </c>
      <c r="V105" s="224">
        <v>13.890000343322754</v>
      </c>
      <c r="W105" s="224">
        <v>13.890000343322754</v>
      </c>
      <c r="X105" s="224">
        <v>13.890000343322754</v>
      </c>
      <c r="Y105" s="224">
        <v>25</v>
      </c>
      <c r="Z105" s="224">
        <v>28.700000762939453</v>
      </c>
      <c r="AA105" s="224">
        <v>28.700000762939453</v>
      </c>
      <c r="AB105" s="224">
        <v>28.700000762939453</v>
      </c>
      <c r="AC105" s="224">
        <v>28.700000762939453</v>
      </c>
      <c r="AD105" s="224">
        <v>28.700000762939453</v>
      </c>
      <c r="AE105" s="224">
        <v>28.700000762939453</v>
      </c>
      <c r="AF105" s="224">
        <v>36.110000610351563</v>
      </c>
      <c r="AG105" s="224">
        <v>36.110000610351563</v>
      </c>
      <c r="AH105" s="224">
        <v>36.110000610351563</v>
      </c>
      <c r="AI105" s="224">
        <v>36.110000610351563</v>
      </c>
      <c r="AJ105" s="224">
        <v>43.520000457763672</v>
      </c>
      <c r="AK105" s="224">
        <v>43.520000457763672</v>
      </c>
      <c r="AL105" s="224">
        <v>43.520000457763672</v>
      </c>
      <c r="AM105" s="224">
        <v>43.520000457763672</v>
      </c>
      <c r="AN105" s="224">
        <v>43.520000457763672</v>
      </c>
      <c r="AO105" s="224">
        <v>43.520000457763672</v>
      </c>
      <c r="AP105" s="224">
        <v>43.520000457763672</v>
      </c>
      <c r="AQ105" s="224">
        <v>43.520000457763672</v>
      </c>
      <c r="AR105" s="224">
        <v>43.520000457763672</v>
      </c>
      <c r="AS105" s="224">
        <v>43.520000457763672</v>
      </c>
      <c r="AT105" s="224">
        <v>43.520000457763672</v>
      </c>
      <c r="AU105" s="224">
        <v>43.520000457763672</v>
      </c>
      <c r="AV105" s="224">
        <v>43.520000457763672</v>
      </c>
      <c r="AW105" s="224">
        <v>43.520000457763672</v>
      </c>
      <c r="AX105" s="224">
        <v>46.299999237060547</v>
      </c>
      <c r="AY105" s="224">
        <v>46.299999237060547</v>
      </c>
      <c r="AZ105" s="224">
        <v>46.299999237060547</v>
      </c>
      <c r="BA105" s="224">
        <v>38.889999389648438</v>
      </c>
      <c r="BB105" s="224">
        <v>38.889999389648438</v>
      </c>
      <c r="BC105" s="224">
        <v>38.889999389648438</v>
      </c>
      <c r="BD105" s="224">
        <v>38.889999389648438</v>
      </c>
      <c r="BE105" s="224">
        <v>38.889999389648438</v>
      </c>
      <c r="BF105" s="224">
        <v>38.889999389648438</v>
      </c>
      <c r="BG105" s="224">
        <v>38.889999389648438</v>
      </c>
      <c r="BH105" s="224">
        <v>38.889999389648438</v>
      </c>
      <c r="BI105" s="224">
        <v>38.889999389648438</v>
      </c>
      <c r="BJ105" s="224">
        <v>38.889999389648438</v>
      </c>
      <c r="BK105" s="224">
        <v>38.889999389648438</v>
      </c>
      <c r="BL105" s="224">
        <v>38.889999389648438</v>
      </c>
      <c r="BM105" s="224">
        <v>38.889999389648438</v>
      </c>
      <c r="BN105" s="224">
        <v>38.889999389648438</v>
      </c>
      <c r="BO105" s="224">
        <v>38.889999389648438</v>
      </c>
      <c r="BP105" s="224">
        <v>38.889999389648438</v>
      </c>
      <c r="BQ105" s="224">
        <v>38.889999389648438</v>
      </c>
      <c r="BR105" s="224">
        <v>38.889999389648438</v>
      </c>
      <c r="BS105" s="224">
        <v>38.889999389648438</v>
      </c>
      <c r="BT105" s="224">
        <v>38.889999389648438</v>
      </c>
      <c r="BU105" s="224">
        <v>38.889999389648438</v>
      </c>
      <c r="BV105" s="224">
        <v>38.889999389648438</v>
      </c>
      <c r="BW105" s="224">
        <v>38.889999389648438</v>
      </c>
      <c r="BX105" s="224">
        <v>38.889999389648438</v>
      </c>
      <c r="BY105" s="224">
        <v>38.889999389648438</v>
      </c>
      <c r="BZ105" s="224">
        <v>38.889999389648438</v>
      </c>
      <c r="CA105" s="224">
        <v>38.889999389648438</v>
      </c>
      <c r="CB105" s="224">
        <v>41.669998168945313</v>
      </c>
      <c r="CC105" s="224">
        <v>41.669998168945313</v>
      </c>
      <c r="CD105" s="224">
        <v>41.669998168945313</v>
      </c>
      <c r="CE105" s="224">
        <v>41.669998168945313</v>
      </c>
      <c r="CF105" s="224">
        <v>41.669998168945313</v>
      </c>
      <c r="CG105" s="224">
        <v>41.669998168945313</v>
      </c>
      <c r="CH105" s="224">
        <v>41.669998168945313</v>
      </c>
      <c r="CI105" s="224">
        <v>41.669998168945313</v>
      </c>
      <c r="CJ105" s="224">
        <v>41.669998168945313</v>
      </c>
      <c r="CK105" s="224">
        <v>41.669998168945313</v>
      </c>
      <c r="CL105" s="224">
        <v>41.669998168945313</v>
      </c>
      <c r="CM105" s="224">
        <v>41.669998168945313</v>
      </c>
      <c r="CN105" s="224">
        <v>41.669998168945313</v>
      </c>
      <c r="CO105" s="224">
        <v>41.669998168945313</v>
      </c>
      <c r="CP105" s="224">
        <v>41.669998168945313</v>
      </c>
      <c r="CQ105" s="224">
        <v>41.669998168945313</v>
      </c>
      <c r="CR105" s="224">
        <v>41.669998168945313</v>
      </c>
      <c r="CS105" s="224">
        <v>41.669998168945313</v>
      </c>
      <c r="CT105" s="224">
        <v>41.669998168945313</v>
      </c>
      <c r="CU105" s="224">
        <v>41.669998168945313</v>
      </c>
      <c r="CV105" s="224">
        <v>41.669998168945313</v>
      </c>
      <c r="CW105" s="224">
        <v>41.669998168945313</v>
      </c>
      <c r="CX105" s="224">
        <v>41.669998168945313</v>
      </c>
      <c r="CY105" s="224">
        <v>44.439998626708984</v>
      </c>
      <c r="CZ105" s="224">
        <v>44.439998626708984</v>
      </c>
      <c r="DA105" s="224">
        <v>44.439998626708984</v>
      </c>
      <c r="DB105" s="224">
        <v>44.439998626708984</v>
      </c>
      <c r="DC105" s="224">
        <v>44.439998626708984</v>
      </c>
      <c r="DD105" s="224">
        <v>44.439998626708984</v>
      </c>
      <c r="DE105" s="224">
        <v>44.439998626708984</v>
      </c>
      <c r="DF105" s="224">
        <v>44.439998626708984</v>
      </c>
      <c r="DG105" s="224">
        <v>44.439998626708984</v>
      </c>
      <c r="DH105" s="224">
        <v>44.439998626708984</v>
      </c>
      <c r="DI105" s="224">
        <v>44.439998626708984</v>
      </c>
      <c r="DJ105" s="224">
        <v>44.439998626708984</v>
      </c>
      <c r="DK105" s="224">
        <v>44.439998626708984</v>
      </c>
      <c r="DL105" s="224">
        <v>44.439998626708984</v>
      </c>
      <c r="DM105" s="224">
        <v>44.439998626708984</v>
      </c>
      <c r="DN105" s="224">
        <v>44.439998626708984</v>
      </c>
      <c r="DO105" s="224">
        <v>44.439998626708984</v>
      </c>
      <c r="DP105" s="224">
        <v>44.439998626708984</v>
      </c>
      <c r="DQ105" s="224">
        <v>44.439998626708984</v>
      </c>
      <c r="DR105" s="224">
        <v>44.439998626708984</v>
      </c>
      <c r="DS105" s="224">
        <v>44.439998626708984</v>
      </c>
      <c r="DT105" s="224">
        <v>44.439998626708984</v>
      </c>
      <c r="DU105" s="224">
        <v>44.439998626708984</v>
      </c>
      <c r="DV105" s="224">
        <v>44.439998626708984</v>
      </c>
      <c r="DW105" s="224">
        <v>40.740001678466797</v>
      </c>
      <c r="DX105" s="224">
        <v>40.740001678466797</v>
      </c>
      <c r="DY105" s="224">
        <v>40.740001678466797</v>
      </c>
      <c r="DZ105" s="224">
        <v>40.740001678466797</v>
      </c>
      <c r="EA105" s="224">
        <v>40.740001678466797</v>
      </c>
      <c r="EB105" s="224">
        <v>40.740001678466797</v>
      </c>
      <c r="EC105" s="224">
        <v>40.740001678466797</v>
      </c>
      <c r="ED105" s="224">
        <v>37.959999084472656</v>
      </c>
      <c r="EE105" s="224">
        <v>37.959999084472656</v>
      </c>
      <c r="EF105" s="224">
        <v>37.959999084472656</v>
      </c>
      <c r="EG105" s="224">
        <v>37.959999084472656</v>
      </c>
      <c r="EH105" s="224">
        <v>37.959999084472656</v>
      </c>
      <c r="EI105" s="224">
        <v>37.959999084472656</v>
      </c>
      <c r="EJ105" s="224">
        <v>37.959999084472656</v>
      </c>
      <c r="EK105" s="224">
        <v>37.959999084472656</v>
      </c>
      <c r="EL105" s="224">
        <v>37.959999084472656</v>
      </c>
      <c r="EM105" s="224">
        <v>37.959999084472656</v>
      </c>
      <c r="EN105" s="224">
        <v>37.959999084472656</v>
      </c>
      <c r="EO105" s="224">
        <v>37.959999084472656</v>
      </c>
      <c r="EP105" s="224">
        <v>37.959999084472656</v>
      </c>
      <c r="EQ105" s="224">
        <v>37.959999084472656</v>
      </c>
      <c r="ER105" s="224">
        <v>37.959999084472656</v>
      </c>
      <c r="ES105" s="224">
        <v>37.959999084472656</v>
      </c>
      <c r="ET105" s="224">
        <v>37.959999084472656</v>
      </c>
      <c r="EU105" s="224">
        <v>37.959999084472656</v>
      </c>
      <c r="EV105" s="224">
        <v>37.959999084472656</v>
      </c>
      <c r="EW105" s="224">
        <v>37.959999084472656</v>
      </c>
      <c r="EX105" s="224">
        <v>37.959999084472656</v>
      </c>
      <c r="EY105" s="224">
        <v>37.959999084472656</v>
      </c>
      <c r="EZ105" s="224">
        <v>37.959999084472656</v>
      </c>
      <c r="FA105" s="224">
        <v>37.959999084472656</v>
      </c>
      <c r="FB105" s="224">
        <v>37.959999084472656</v>
      </c>
      <c r="FC105" s="224">
        <v>37.959999084472656</v>
      </c>
      <c r="FD105" s="224">
        <v>37.959999084472656</v>
      </c>
      <c r="FE105" s="224">
        <v>37.959999084472656</v>
      </c>
      <c r="FF105" s="224">
        <v>37.959999084472656</v>
      </c>
      <c r="FG105" s="224">
        <v>37.959999084472656</v>
      </c>
      <c r="FH105" s="224">
        <v>37.959999084472656</v>
      </c>
      <c r="FI105" s="224">
        <v>37.959999084472656</v>
      </c>
      <c r="FJ105" s="224">
        <v>37.959999084472656</v>
      </c>
      <c r="FK105" s="224">
        <v>37.959999084472656</v>
      </c>
      <c r="FL105" s="224">
        <v>37.959999084472656</v>
      </c>
      <c r="FM105" s="224">
        <v>37.959999084472656</v>
      </c>
      <c r="FN105" s="224">
        <v>37.959999084472656</v>
      </c>
      <c r="FO105" s="224">
        <v>37.959999084472656</v>
      </c>
      <c r="FP105" s="224">
        <v>37.959999084472656</v>
      </c>
      <c r="FQ105" s="224">
        <v>37.959999084472656</v>
      </c>
      <c r="FR105" s="224">
        <v>37.959999084472656</v>
      </c>
      <c r="FS105" s="224">
        <v>37.959999084472656</v>
      </c>
      <c r="FT105" s="224">
        <v>37.959999084472656</v>
      </c>
      <c r="FU105" s="224">
        <v>37.959999084472656</v>
      </c>
      <c r="FV105" s="224">
        <v>37.959999084472656</v>
      </c>
      <c r="FW105" s="224">
        <v>37.959999084472656</v>
      </c>
      <c r="FX105" s="224">
        <v>26.850000381469727</v>
      </c>
      <c r="FY105" s="224">
        <v>26.850000381469727</v>
      </c>
      <c r="FZ105" s="224">
        <v>26.850000381469727</v>
      </c>
      <c r="GA105" s="224">
        <v>26.850000381469727</v>
      </c>
      <c r="GB105" s="224">
        <v>26.850000381469727</v>
      </c>
      <c r="GC105" s="224">
        <v>26.850000381469727</v>
      </c>
      <c r="GD105" s="224">
        <v>26.850000381469727</v>
      </c>
      <c r="GE105" s="224">
        <v>26.850000381469727</v>
      </c>
      <c r="GF105" s="224">
        <v>26.850000381469727</v>
      </c>
      <c r="GG105" s="224">
        <v>26.850000381469727</v>
      </c>
      <c r="GH105" s="224">
        <v>26.850000381469727</v>
      </c>
      <c r="GI105" s="224">
        <v>26.850000381469727</v>
      </c>
      <c r="GJ105" s="224">
        <v>26.850000381469727</v>
      </c>
      <c r="GK105" s="224">
        <v>26.850000381469727</v>
      </c>
      <c r="GL105" s="224">
        <v>26.850000381469727</v>
      </c>
      <c r="GM105" s="224">
        <v>26.850000381469727</v>
      </c>
      <c r="GN105" s="224">
        <v>26.850000381469727</v>
      </c>
      <c r="GO105" s="224">
        <v>26.850000381469727</v>
      </c>
      <c r="GP105" s="224">
        <v>26.850000381469727</v>
      </c>
      <c r="GQ105" s="224">
        <v>26.850000381469727</v>
      </c>
      <c r="GR105" s="224">
        <v>26.850000381469727</v>
      </c>
      <c r="GS105" s="224">
        <v>26.850000381469727</v>
      </c>
      <c r="GT105" s="224">
        <v>26.850000381469727</v>
      </c>
      <c r="GU105" s="224">
        <v>26.850000381469727</v>
      </c>
      <c r="GV105" s="224">
        <v>26.850000381469727</v>
      </c>
      <c r="GW105" s="224">
        <v>26.850000381469727</v>
      </c>
      <c r="GX105" s="224">
        <v>26.850000381469727</v>
      </c>
      <c r="GY105" s="224">
        <v>26.850000381469727</v>
      </c>
      <c r="GZ105" s="224">
        <v>26.850000381469727</v>
      </c>
      <c r="HA105" s="224">
        <v>26.850000381469727</v>
      </c>
      <c r="HB105" s="224">
        <v>26.850000381469727</v>
      </c>
      <c r="HC105" s="224">
        <v>26.850000381469727</v>
      </c>
      <c r="HD105" s="224">
        <v>26.850000381469727</v>
      </c>
      <c r="HE105" s="224">
        <v>26.850000381469727</v>
      </c>
      <c r="HF105" s="9">
        <f t="shared" si="79"/>
        <v>26.850000381469727</v>
      </c>
      <c r="HG105" s="9">
        <f t="shared" si="80"/>
        <v>26.850000381469727</v>
      </c>
      <c r="HH105" s="9">
        <f t="shared" si="81"/>
        <v>26.850000381469727</v>
      </c>
      <c r="HI105" s="9">
        <f t="shared" si="82"/>
        <v>26.850000381469727</v>
      </c>
      <c r="HJ105" s="9">
        <f t="shared" si="83"/>
        <v>26.850000381469727</v>
      </c>
      <c r="HK105" s="9">
        <f t="shared" si="84"/>
        <v>26.850000381469727</v>
      </c>
      <c r="HL105" s="9">
        <f t="shared" si="85"/>
        <v>26.850000381469727</v>
      </c>
      <c r="HM105" s="9">
        <f t="shared" si="86"/>
        <v>26.850000381469727</v>
      </c>
      <c r="HN105" s="9">
        <f t="shared" si="87"/>
        <v>26.850000381469727</v>
      </c>
      <c r="HO105" s="9">
        <f t="shared" si="88"/>
        <v>26.850000381469727</v>
      </c>
      <c r="HP105" s="9">
        <f t="shared" si="89"/>
        <v>26.850000381469727</v>
      </c>
      <c r="HQ105" s="180"/>
      <c r="HR105" s="226">
        <v>26.850000381469727</v>
      </c>
      <c r="HS105" s="226">
        <v>26.850000381469727</v>
      </c>
      <c r="HT105" s="226">
        <v>26.850000381469727</v>
      </c>
      <c r="HU105" s="226">
        <v>26.850000381469727</v>
      </c>
      <c r="HV105" s="226">
        <v>26.850000381469727</v>
      </c>
      <c r="HW105" s="226">
        <v>26.850000381469727</v>
      </c>
      <c r="HX105" s="226">
        <v>26.850000381469727</v>
      </c>
      <c r="HY105" s="226">
        <v>26.850000381469727</v>
      </c>
      <c r="HZ105" s="226"/>
      <c r="IA105" s="226"/>
      <c r="IB105" s="226"/>
      <c r="IC105" s="226"/>
      <c r="ID105" s="9"/>
      <c r="IE105" s="9"/>
      <c r="IF105" s="9"/>
      <c r="IG105" s="9"/>
      <c r="IH105" s="9"/>
      <c r="II105" s="9">
        <f t="shared" si="64"/>
        <v>36.439736290981898</v>
      </c>
      <c r="IJ105" s="9">
        <f t="shared" si="65"/>
        <v>36.108332633972168</v>
      </c>
      <c r="IK105" s="9">
        <f t="shared" si="66"/>
        <v>26.850000381469727</v>
      </c>
      <c r="IL105" s="9">
        <f t="shared" si="67"/>
        <v>26.850000381469727</v>
      </c>
      <c r="IM105" s="9">
        <f t="shared" si="68"/>
        <v>21.480000305175782</v>
      </c>
      <c r="IN105" s="9">
        <f t="shared" si="69"/>
        <v>15.036000213623046</v>
      </c>
      <c r="IO105" s="9">
        <f t="shared" si="70"/>
        <v>10.525200149536131</v>
      </c>
      <c r="IP105" s="9">
        <f t="shared" si="71"/>
        <v>7.3676401046752913</v>
      </c>
      <c r="IQ105" s="9"/>
      <c r="IR105" s="9">
        <f t="shared" si="78"/>
        <v>27.201321302069282</v>
      </c>
      <c r="IS105" s="9">
        <f t="shared" si="72"/>
        <v>-23.517501249731637</v>
      </c>
      <c r="IT105" s="9"/>
      <c r="IU105" s="9"/>
      <c r="IV105" s="9"/>
      <c r="IW105" s="9"/>
      <c r="IX105" s="9"/>
      <c r="IY105" s="9"/>
      <c r="IZ105" s="9"/>
      <c r="JA105" s="9"/>
      <c r="JB105" s="9"/>
      <c r="JC105" s="9"/>
      <c r="JD105" s="9"/>
      <c r="JE105" s="9"/>
      <c r="JF105" s="9"/>
      <c r="JG105" s="9"/>
      <c r="JH105" s="9"/>
      <c r="JI105" s="9"/>
      <c r="JJ105" s="9"/>
      <c r="JK105" s="9"/>
      <c r="JL105" s="9"/>
      <c r="JM105" s="9"/>
      <c r="JN105" s="9"/>
      <c r="JO105" s="9"/>
      <c r="JP105" s="9"/>
      <c r="JQ105" s="9"/>
      <c r="JR105" s="9"/>
      <c r="JS105" s="9"/>
      <c r="JT105" s="9"/>
      <c r="JU105" s="9"/>
      <c r="JV105" s="9"/>
      <c r="JW105" s="9">
        <f t="shared" si="91"/>
        <v>26.850000381469727</v>
      </c>
      <c r="JX105" s="9">
        <f t="shared" si="92"/>
        <v>41.299999237060547</v>
      </c>
      <c r="JY105" s="19">
        <f t="shared" si="93"/>
        <v>226</v>
      </c>
      <c r="JZ105" s="19">
        <f t="shared" si="94"/>
        <v>64</v>
      </c>
      <c r="KA105" s="19">
        <f t="shared" si="73"/>
        <v>1</v>
      </c>
      <c r="KB105" s="19">
        <f t="shared" si="77"/>
        <v>64</v>
      </c>
      <c r="KD105" s="9">
        <f t="shared" si="95"/>
        <v>43.608998489379886</v>
      </c>
      <c r="KE105" s="9">
        <f t="shared" si="96"/>
        <v>33.395148343378956</v>
      </c>
      <c r="KG105" s="9">
        <f t="shared" si="74"/>
        <v>-10.213850146000929</v>
      </c>
      <c r="KH105" s="19">
        <f t="shared" si="75"/>
        <v>0.76578572084180485</v>
      </c>
      <c r="KI105" s="19">
        <f t="shared" si="76"/>
        <v>0.76578572084180485</v>
      </c>
    </row>
    <row r="106" spans="1:295">
      <c r="A106" s="222" t="s">
        <v>332</v>
      </c>
      <c r="B106" s="222" t="s">
        <v>333</v>
      </c>
      <c r="C106" s="224">
        <v>0</v>
      </c>
      <c r="D106" s="224">
        <v>0</v>
      </c>
      <c r="E106" s="224">
        <v>0</v>
      </c>
      <c r="F106" s="224">
        <v>0</v>
      </c>
      <c r="G106" s="224">
        <v>0</v>
      </c>
      <c r="H106" s="224">
        <v>0</v>
      </c>
      <c r="I106" s="224">
        <v>0</v>
      </c>
      <c r="J106" s="224">
        <v>0</v>
      </c>
      <c r="K106" s="224">
        <v>0</v>
      </c>
      <c r="L106" s="224">
        <v>0</v>
      </c>
      <c r="M106" s="224">
        <v>0</v>
      </c>
      <c r="N106" s="224">
        <v>0</v>
      </c>
      <c r="O106" s="224">
        <v>0</v>
      </c>
      <c r="P106" s="224">
        <v>0</v>
      </c>
      <c r="Q106" s="224">
        <v>0</v>
      </c>
      <c r="R106" s="224">
        <v>0</v>
      </c>
      <c r="S106" s="224">
        <v>0</v>
      </c>
      <c r="T106" s="224">
        <v>0</v>
      </c>
      <c r="U106" s="224">
        <v>0</v>
      </c>
      <c r="V106" s="224">
        <v>0</v>
      </c>
      <c r="W106" s="224">
        <v>0</v>
      </c>
      <c r="X106" s="224">
        <v>0</v>
      </c>
      <c r="Y106" s="224">
        <v>0</v>
      </c>
      <c r="Z106" s="224">
        <v>0</v>
      </c>
      <c r="AA106" s="224">
        <v>0</v>
      </c>
      <c r="AB106" s="224">
        <v>0</v>
      </c>
      <c r="AC106" s="224">
        <v>0</v>
      </c>
      <c r="AD106" s="224">
        <v>0</v>
      </c>
      <c r="AE106" s="224">
        <v>0</v>
      </c>
      <c r="AF106" s="224">
        <v>0</v>
      </c>
      <c r="AG106" s="224">
        <v>0</v>
      </c>
      <c r="AH106" s="224">
        <v>0</v>
      </c>
      <c r="AI106" s="224">
        <v>0</v>
      </c>
      <c r="AJ106" s="224">
        <v>0</v>
      </c>
      <c r="AK106" s="224">
        <v>0</v>
      </c>
      <c r="AL106" s="224">
        <v>0</v>
      </c>
      <c r="AM106" s="224">
        <v>0</v>
      </c>
      <c r="AN106" s="224">
        <v>0</v>
      </c>
      <c r="AO106" s="224">
        <v>0</v>
      </c>
      <c r="AP106" s="224">
        <v>0</v>
      </c>
      <c r="AQ106" s="224">
        <v>0</v>
      </c>
      <c r="AR106" s="224">
        <v>0</v>
      </c>
      <c r="AS106" s="224">
        <v>0</v>
      </c>
      <c r="AT106" s="224">
        <v>0</v>
      </c>
      <c r="AU106" s="224">
        <v>0</v>
      </c>
      <c r="AV106" s="224">
        <v>0</v>
      </c>
      <c r="AW106" s="224">
        <v>0</v>
      </c>
      <c r="AX106" s="224">
        <v>0</v>
      </c>
      <c r="AY106" s="224">
        <v>0</v>
      </c>
      <c r="AZ106" s="224">
        <v>0</v>
      </c>
      <c r="BA106" s="224">
        <v>0</v>
      </c>
      <c r="BB106" s="224">
        <v>0</v>
      </c>
      <c r="BC106" s="224">
        <v>0</v>
      </c>
      <c r="BD106" s="224">
        <v>0</v>
      </c>
      <c r="BE106" s="224">
        <v>0</v>
      </c>
      <c r="BF106" s="224">
        <v>0</v>
      </c>
      <c r="BG106" s="224">
        <v>0</v>
      </c>
      <c r="BH106" s="224">
        <v>0</v>
      </c>
      <c r="BI106" s="224">
        <v>0</v>
      </c>
      <c r="BJ106" s="224">
        <v>0</v>
      </c>
      <c r="BK106" s="224">
        <v>0</v>
      </c>
      <c r="BL106" s="224">
        <v>0</v>
      </c>
      <c r="BM106" s="224">
        <v>0</v>
      </c>
      <c r="BN106" s="224">
        <v>5.559999942779541</v>
      </c>
      <c r="BO106" s="224">
        <v>5.559999942779541</v>
      </c>
      <c r="BP106" s="224">
        <v>5.559999942779541</v>
      </c>
      <c r="BQ106" s="224">
        <v>5.559999942779541</v>
      </c>
      <c r="BR106" s="224">
        <v>5.559999942779541</v>
      </c>
      <c r="BS106" s="224">
        <v>5.559999942779541</v>
      </c>
      <c r="BT106" s="224">
        <v>5.559999942779541</v>
      </c>
      <c r="BU106" s="224">
        <v>5.559999942779541</v>
      </c>
      <c r="BV106" s="224">
        <v>5.559999942779541</v>
      </c>
      <c r="BW106" s="224">
        <v>25</v>
      </c>
      <c r="BX106" s="224">
        <v>44.439998626708984</v>
      </c>
      <c r="BY106" s="224">
        <v>44.439998626708984</v>
      </c>
      <c r="BZ106" s="224">
        <v>55.560001373291016</v>
      </c>
      <c r="CA106" s="224">
        <v>55.560001373291016</v>
      </c>
      <c r="CB106" s="224">
        <v>55.560001373291016</v>
      </c>
      <c r="CC106" s="224">
        <v>55.560001373291016</v>
      </c>
      <c r="CD106" s="224">
        <v>90.739997863769531</v>
      </c>
      <c r="CE106" s="224">
        <v>90.739997863769531</v>
      </c>
      <c r="CF106" s="224">
        <v>90.739997863769531</v>
      </c>
      <c r="CG106" s="224">
        <v>90.739997863769531</v>
      </c>
      <c r="CH106" s="224">
        <v>90.739997863769531</v>
      </c>
      <c r="CI106" s="224">
        <v>93.519996643066406</v>
      </c>
      <c r="CJ106" s="224">
        <v>93.519996643066406</v>
      </c>
      <c r="CK106" s="224">
        <v>93.519996643066406</v>
      </c>
      <c r="CL106" s="224">
        <v>93.519996643066406</v>
      </c>
      <c r="CM106" s="224">
        <v>93.519996643066406</v>
      </c>
      <c r="CN106" s="224">
        <v>93.519996643066406</v>
      </c>
      <c r="CO106" s="224">
        <v>93.519996643066406</v>
      </c>
      <c r="CP106" s="224">
        <v>93.519996643066406</v>
      </c>
      <c r="CQ106" s="224">
        <v>93.519996643066406</v>
      </c>
      <c r="CR106" s="224">
        <v>93.519996643066406</v>
      </c>
      <c r="CS106" s="224">
        <v>93.519996643066406</v>
      </c>
      <c r="CT106" s="224">
        <v>93.519996643066406</v>
      </c>
      <c r="CU106" s="224">
        <v>93.519996643066406</v>
      </c>
      <c r="CV106" s="224">
        <v>93.519996643066406</v>
      </c>
      <c r="CW106" s="224">
        <v>93.519996643066406</v>
      </c>
      <c r="CX106" s="224">
        <v>93.519996643066406</v>
      </c>
      <c r="CY106" s="224">
        <v>93.519996643066406</v>
      </c>
      <c r="CZ106" s="224">
        <v>93.519996643066406</v>
      </c>
      <c r="DA106" s="224">
        <v>93.519996643066406</v>
      </c>
      <c r="DB106" s="224">
        <v>93.519996643066406</v>
      </c>
      <c r="DC106" s="224">
        <v>93.519996643066406</v>
      </c>
      <c r="DD106" s="224">
        <v>93.519996643066406</v>
      </c>
      <c r="DE106" s="224">
        <v>93.519996643066406</v>
      </c>
      <c r="DF106" s="224">
        <v>93.519996643066406</v>
      </c>
      <c r="DG106" s="224">
        <v>93.519996643066406</v>
      </c>
      <c r="DH106" s="224">
        <v>93.519996643066406</v>
      </c>
      <c r="DI106" s="224">
        <v>93.519996643066406</v>
      </c>
      <c r="DJ106" s="224">
        <v>93.519996643066406</v>
      </c>
      <c r="DK106" s="224">
        <v>93.519996643066406</v>
      </c>
      <c r="DL106" s="224">
        <v>93.519996643066406</v>
      </c>
      <c r="DM106" s="224">
        <v>93.519996643066406</v>
      </c>
      <c r="DN106" s="224">
        <v>93.519996643066406</v>
      </c>
      <c r="DO106" s="224">
        <v>93.519996643066406</v>
      </c>
      <c r="DP106" s="224">
        <v>93.519996643066406</v>
      </c>
      <c r="DQ106" s="224">
        <v>93.519996643066406</v>
      </c>
      <c r="DR106" s="224">
        <v>93.519996643066406</v>
      </c>
      <c r="DS106" s="224">
        <v>93.519996643066406</v>
      </c>
      <c r="DT106" s="224">
        <v>93.519996643066406</v>
      </c>
      <c r="DU106" s="224">
        <v>93.519996643066406</v>
      </c>
      <c r="DV106" s="224">
        <v>93.519996643066406</v>
      </c>
      <c r="DW106" s="224">
        <v>93.519996643066406</v>
      </c>
      <c r="DX106" s="224">
        <v>93.519996643066406</v>
      </c>
      <c r="DY106" s="224">
        <v>93.519996643066406</v>
      </c>
      <c r="DZ106" s="224">
        <v>93.519996643066406</v>
      </c>
      <c r="EA106" s="224">
        <v>93.519996643066406</v>
      </c>
      <c r="EB106" s="224">
        <v>93.519996643066406</v>
      </c>
      <c r="EC106" s="224">
        <v>93.519996643066406</v>
      </c>
      <c r="ED106" s="224">
        <v>93.519996643066406</v>
      </c>
      <c r="EE106" s="224">
        <v>93.519996643066406</v>
      </c>
      <c r="EF106" s="224">
        <v>93.519996643066406</v>
      </c>
      <c r="EG106" s="224">
        <v>93.519996643066406</v>
      </c>
      <c r="EH106" s="224">
        <v>93.519996643066406</v>
      </c>
      <c r="EI106" s="224">
        <v>93.519996643066406</v>
      </c>
      <c r="EJ106" s="224">
        <v>93.519996643066406</v>
      </c>
      <c r="EK106" s="224">
        <v>93.519996643066406</v>
      </c>
      <c r="EL106" s="224">
        <v>93.519996643066406</v>
      </c>
      <c r="EM106" s="224">
        <v>93.519996643066406</v>
      </c>
      <c r="EN106" s="224">
        <v>93.519996643066406</v>
      </c>
      <c r="EO106" s="224">
        <v>93.519996643066406</v>
      </c>
      <c r="EP106" s="224">
        <v>93.519996643066406</v>
      </c>
      <c r="EQ106" s="224">
        <v>93.519996643066406</v>
      </c>
      <c r="ER106" s="224">
        <v>93.519996643066406</v>
      </c>
      <c r="ES106" s="224">
        <v>93.519996643066406</v>
      </c>
      <c r="ET106" s="224">
        <v>93.519996643066406</v>
      </c>
      <c r="EU106" s="224">
        <v>93.519996643066406</v>
      </c>
      <c r="EV106" s="224">
        <v>93.519996643066406</v>
      </c>
      <c r="EW106" s="224">
        <v>93.519996643066406</v>
      </c>
      <c r="EX106" s="224">
        <v>93.519996643066406</v>
      </c>
      <c r="EY106" s="224">
        <v>93.519996643066406</v>
      </c>
      <c r="EZ106" s="224">
        <v>93.519996643066406</v>
      </c>
      <c r="FA106" s="224">
        <v>93.519996643066406</v>
      </c>
      <c r="FB106" s="224">
        <v>93.519996643066406</v>
      </c>
      <c r="FC106" s="224">
        <v>93.519996643066406</v>
      </c>
      <c r="FD106" s="224">
        <v>93.519996643066406</v>
      </c>
      <c r="FE106" s="224">
        <v>93.519996643066406</v>
      </c>
      <c r="FF106" s="224">
        <v>93.519996643066406</v>
      </c>
      <c r="FG106" s="224">
        <v>93.519996643066406</v>
      </c>
      <c r="FH106" s="224">
        <v>93.519996643066406</v>
      </c>
      <c r="FI106" s="224">
        <v>76.849998474121094</v>
      </c>
      <c r="FJ106" s="224">
        <v>76.849998474121094</v>
      </c>
      <c r="FK106" s="224">
        <v>76.849998474121094</v>
      </c>
      <c r="FL106" s="224">
        <v>76.849998474121094</v>
      </c>
      <c r="FM106" s="224">
        <v>76.849998474121094</v>
      </c>
      <c r="FN106" s="224">
        <v>76.849998474121094</v>
      </c>
      <c r="FO106" s="224">
        <v>76.849998474121094</v>
      </c>
      <c r="FP106" s="224">
        <v>76.849998474121094</v>
      </c>
      <c r="FQ106" s="224">
        <v>76.849998474121094</v>
      </c>
      <c r="FR106" s="224">
        <v>76.849998474121094</v>
      </c>
      <c r="FS106" s="224">
        <v>74.069999694824219</v>
      </c>
      <c r="FT106" s="224">
        <v>74.069999694824219</v>
      </c>
      <c r="FU106" s="224">
        <v>74.069999694824219</v>
      </c>
      <c r="FV106" s="224">
        <v>64.80999755859375</v>
      </c>
      <c r="FW106" s="224">
        <v>64.80999755859375</v>
      </c>
      <c r="FX106" s="224">
        <v>64.80999755859375</v>
      </c>
      <c r="FY106" s="224">
        <v>64.80999755859375</v>
      </c>
      <c r="FZ106" s="224">
        <v>64.80999755859375</v>
      </c>
      <c r="GA106" s="224">
        <v>64.80999755859375</v>
      </c>
      <c r="GB106" s="224">
        <v>64.80999755859375</v>
      </c>
      <c r="GC106" s="224">
        <v>64.80999755859375</v>
      </c>
      <c r="GD106" s="224">
        <v>64.80999755859375</v>
      </c>
      <c r="GE106" s="224">
        <v>64.80999755859375</v>
      </c>
      <c r="GF106" s="224">
        <v>64.80999755859375</v>
      </c>
      <c r="GG106" s="224">
        <v>64.80999755859375</v>
      </c>
      <c r="GH106" s="224">
        <v>64.80999755859375</v>
      </c>
      <c r="GI106" s="224">
        <v>64.80999755859375</v>
      </c>
      <c r="GJ106" s="224">
        <v>64.80999755859375</v>
      </c>
      <c r="GK106" s="224">
        <v>64.80999755859375</v>
      </c>
      <c r="GL106" s="224">
        <v>64.80999755859375</v>
      </c>
      <c r="GM106" s="224">
        <v>64.80999755859375</v>
      </c>
      <c r="GN106" s="224">
        <v>64.80999755859375</v>
      </c>
      <c r="GO106" s="224">
        <v>64.80999755859375</v>
      </c>
      <c r="GP106" s="224">
        <v>64.80999755859375</v>
      </c>
      <c r="GQ106" s="224">
        <v>64.80999755859375</v>
      </c>
      <c r="GR106" s="224">
        <v>64.80999755859375</v>
      </c>
      <c r="GS106" s="224">
        <v>64.80999755859375</v>
      </c>
      <c r="GT106" s="224">
        <v>64.80999755859375</v>
      </c>
      <c r="GU106" s="224">
        <v>64.80999755859375</v>
      </c>
      <c r="GV106" s="224">
        <v>64.80999755859375</v>
      </c>
      <c r="GW106" s="224">
        <v>64.80999755859375</v>
      </c>
      <c r="GX106" s="224">
        <v>64.80999755859375</v>
      </c>
      <c r="GY106" s="224">
        <v>64.80999755859375</v>
      </c>
      <c r="GZ106" s="224">
        <v>64.80999755859375</v>
      </c>
      <c r="HA106" s="224">
        <v>64.80999755859375</v>
      </c>
      <c r="HB106" s="224">
        <v>64.80999755859375</v>
      </c>
      <c r="HC106" s="224">
        <v>64.80999755859375</v>
      </c>
      <c r="HD106" s="224">
        <v>64.80999755859375</v>
      </c>
      <c r="HE106" s="224">
        <v>64.80999755859375</v>
      </c>
      <c r="HF106" s="9">
        <f t="shared" si="79"/>
        <v>64.80999755859375</v>
      </c>
      <c r="HG106" s="9">
        <f t="shared" si="80"/>
        <v>64.80999755859375</v>
      </c>
      <c r="HH106" s="9">
        <f t="shared" si="81"/>
        <v>64.80999755859375</v>
      </c>
      <c r="HI106" s="9">
        <f t="shared" si="82"/>
        <v>64.80999755859375</v>
      </c>
      <c r="HJ106" s="9">
        <f t="shared" si="83"/>
        <v>64.80999755859375</v>
      </c>
      <c r="HK106" s="9">
        <f t="shared" si="84"/>
        <v>64.80999755859375</v>
      </c>
      <c r="HL106" s="9">
        <f t="shared" si="85"/>
        <v>70.370002746582031</v>
      </c>
      <c r="HM106" s="9">
        <f t="shared" si="86"/>
        <v>70.370002746582031</v>
      </c>
      <c r="HN106" s="9">
        <f t="shared" si="87"/>
        <v>70.370002746582031</v>
      </c>
      <c r="HO106" s="9">
        <f t="shared" si="88"/>
        <v>70.370002746582031</v>
      </c>
      <c r="HP106" s="9">
        <f t="shared" si="89"/>
        <v>70.370002746582031</v>
      </c>
      <c r="HQ106" s="180"/>
      <c r="HR106" s="226">
        <v>64.80999755859375</v>
      </c>
      <c r="HS106" s="226">
        <v>64.80999755859375</v>
      </c>
      <c r="HT106" s="226">
        <v>64.80999755859375</v>
      </c>
      <c r="HU106" s="226">
        <v>64.80999755859375</v>
      </c>
      <c r="HV106" s="226">
        <v>64.80999755859375</v>
      </c>
      <c r="HW106" s="226">
        <v>64.80999755859375</v>
      </c>
      <c r="HX106" s="226">
        <v>64.80999755859375</v>
      </c>
      <c r="HY106" s="226">
        <v>70.370002746582031</v>
      </c>
      <c r="HZ106" s="226">
        <v>70.370002746582031</v>
      </c>
      <c r="IA106" s="226">
        <v>70.370002746582031</v>
      </c>
      <c r="IB106" s="226">
        <v>70.370002746582031</v>
      </c>
      <c r="IC106" s="226"/>
      <c r="ID106" s="9"/>
      <c r="IE106" s="9"/>
      <c r="IF106" s="9"/>
      <c r="IG106" s="9"/>
      <c r="IH106" s="9"/>
      <c r="II106" s="9">
        <f t="shared" si="64"/>
        <v>47.363287916308956</v>
      </c>
      <c r="IJ106" s="9">
        <f t="shared" si="65"/>
        <v>79.319331105550134</v>
      </c>
      <c r="IK106" s="9">
        <f t="shared" si="66"/>
        <v>64.80999755859375</v>
      </c>
      <c r="IL106" s="9">
        <f t="shared" si="67"/>
        <v>67.898889329698349</v>
      </c>
      <c r="IM106" s="9">
        <f t="shared" si="68"/>
        <v>54.319111463758681</v>
      </c>
      <c r="IN106" s="9">
        <f t="shared" si="69"/>
        <v>38.023378024631072</v>
      </c>
      <c r="IO106" s="9">
        <f t="shared" si="70"/>
        <v>26.61636461724175</v>
      </c>
      <c r="IP106" s="9">
        <f t="shared" si="71"/>
        <v>18.631455232069225</v>
      </c>
      <c r="IQ106" s="9"/>
      <c r="IR106" s="9">
        <f t="shared" si="78"/>
        <v>48.869580576090655</v>
      </c>
      <c r="IS106" s="9">
        <f t="shared" si="72"/>
        <v>-39.553852960056041</v>
      </c>
      <c r="IT106" s="9"/>
      <c r="IU106" s="9"/>
      <c r="IV106" s="9"/>
      <c r="IW106" s="9"/>
      <c r="IX106" s="9"/>
      <c r="IY106" s="9"/>
      <c r="IZ106" s="9"/>
      <c r="JA106" s="9"/>
      <c r="JB106" s="9"/>
      <c r="JC106" s="9"/>
      <c r="JD106" s="9"/>
      <c r="JE106" s="9"/>
      <c r="JF106" s="9"/>
      <c r="JG106" s="9"/>
      <c r="JH106" s="9"/>
      <c r="JI106" s="9"/>
      <c r="JJ106" s="9"/>
      <c r="JK106" s="9"/>
      <c r="JL106" s="9"/>
      <c r="JM106" s="9"/>
      <c r="JN106" s="9"/>
      <c r="JO106" s="9"/>
      <c r="JP106" s="9"/>
      <c r="JQ106" s="9"/>
      <c r="JR106" s="9"/>
      <c r="JS106" s="9"/>
      <c r="JT106" s="9"/>
      <c r="JU106" s="9"/>
      <c r="JV106" s="9"/>
      <c r="JW106" s="9">
        <f t="shared" si="91"/>
        <v>64.80999755859375</v>
      </c>
      <c r="JX106" s="9">
        <f t="shared" si="92"/>
        <v>88.519996643066406</v>
      </c>
      <c r="JY106" s="19">
        <f t="shared" si="93"/>
        <v>163</v>
      </c>
      <c r="JZ106" s="19">
        <f t="shared" si="94"/>
        <v>83</v>
      </c>
      <c r="KA106" s="19">
        <f t="shared" si="73"/>
        <v>1</v>
      </c>
      <c r="KB106" s="19">
        <f t="shared" si="77"/>
        <v>83</v>
      </c>
      <c r="KD106" s="9">
        <f t="shared" si="95"/>
        <v>93.519996643066406</v>
      </c>
      <c r="KE106" s="9">
        <f t="shared" si="96"/>
        <v>78.206928290943111</v>
      </c>
      <c r="KG106" s="9">
        <f t="shared" si="74"/>
        <v>-15.313068352123295</v>
      </c>
      <c r="KH106" s="19">
        <f t="shared" si="75"/>
        <v>0.8362588868499643</v>
      </c>
      <c r="KI106" s="19">
        <f t="shared" si="76"/>
        <v>0.8362588868499643</v>
      </c>
    </row>
    <row r="107" spans="1:295">
      <c r="A107" s="222" t="s">
        <v>659</v>
      </c>
      <c r="B107" s="222" t="s">
        <v>383</v>
      </c>
      <c r="C107" s="224">
        <v>0</v>
      </c>
      <c r="D107" s="224">
        <v>0</v>
      </c>
      <c r="E107" s="224">
        <v>0</v>
      </c>
      <c r="F107" s="224">
        <v>0</v>
      </c>
      <c r="G107" s="224">
        <v>0</v>
      </c>
      <c r="H107" s="224">
        <v>0</v>
      </c>
      <c r="I107" s="224">
        <v>0</v>
      </c>
      <c r="J107" s="224">
        <v>0</v>
      </c>
      <c r="K107" s="224">
        <v>0</v>
      </c>
      <c r="L107" s="224">
        <v>0</v>
      </c>
      <c r="M107" s="224">
        <v>0</v>
      </c>
      <c r="N107" s="224">
        <v>0</v>
      </c>
      <c r="O107" s="224">
        <v>0</v>
      </c>
      <c r="P107" s="224">
        <v>0</v>
      </c>
      <c r="Q107" s="224">
        <v>0</v>
      </c>
      <c r="R107" s="224">
        <v>0</v>
      </c>
      <c r="S107" s="224">
        <v>0</v>
      </c>
      <c r="T107" s="224">
        <v>0</v>
      </c>
      <c r="U107" s="224">
        <v>0</v>
      </c>
      <c r="V107" s="224">
        <v>0</v>
      </c>
      <c r="W107" s="224">
        <v>0</v>
      </c>
      <c r="X107" s="224">
        <v>0</v>
      </c>
      <c r="Y107" s="224">
        <v>0</v>
      </c>
      <c r="Z107" s="224">
        <v>5.559999942779541</v>
      </c>
      <c r="AA107" s="224">
        <v>5.559999942779541</v>
      </c>
      <c r="AB107" s="224">
        <v>5.559999942779541</v>
      </c>
      <c r="AC107" s="224">
        <v>5.559999942779541</v>
      </c>
      <c r="AD107" s="224">
        <v>5.559999942779541</v>
      </c>
      <c r="AE107" s="224">
        <v>5.559999942779541</v>
      </c>
      <c r="AF107" s="224">
        <v>5.559999942779541</v>
      </c>
      <c r="AG107" s="224">
        <v>5.559999942779541</v>
      </c>
      <c r="AH107" s="224">
        <v>5.559999942779541</v>
      </c>
      <c r="AI107" s="224">
        <v>5.559999942779541</v>
      </c>
      <c r="AJ107" s="224">
        <v>5.559999942779541</v>
      </c>
      <c r="AK107" s="224">
        <v>5.559999942779541</v>
      </c>
      <c r="AL107" s="224">
        <v>5.559999942779541</v>
      </c>
      <c r="AM107" s="224">
        <v>5.559999942779541</v>
      </c>
      <c r="AN107" s="224">
        <v>5.559999942779541</v>
      </c>
      <c r="AO107" s="224">
        <v>5.559999942779541</v>
      </c>
      <c r="AP107" s="224">
        <v>5.559999942779541</v>
      </c>
      <c r="AQ107" s="224">
        <v>5.559999942779541</v>
      </c>
      <c r="AR107" s="224">
        <v>5.559999942779541</v>
      </c>
      <c r="AS107" s="224">
        <v>5.559999942779541</v>
      </c>
      <c r="AT107" s="224">
        <v>5.559999942779541</v>
      </c>
      <c r="AU107" s="224">
        <v>5.559999942779541</v>
      </c>
      <c r="AV107" s="224">
        <v>5.559999942779541</v>
      </c>
      <c r="AW107" s="224">
        <v>5.559999942779541</v>
      </c>
      <c r="AX107" s="224">
        <v>5.559999942779541</v>
      </c>
      <c r="AY107" s="224">
        <v>5.559999942779541</v>
      </c>
      <c r="AZ107" s="224">
        <v>5.559999942779541</v>
      </c>
      <c r="BA107" s="224">
        <v>5.559999942779541</v>
      </c>
      <c r="BB107" s="224">
        <v>5.559999942779541</v>
      </c>
      <c r="BC107" s="224">
        <v>5.559999942779541</v>
      </c>
      <c r="BD107" s="224">
        <v>5.559999942779541</v>
      </c>
      <c r="BE107" s="224">
        <v>5.559999942779541</v>
      </c>
      <c r="BF107" s="224">
        <v>5.559999942779541</v>
      </c>
      <c r="BG107" s="224">
        <v>8.3299999237060547</v>
      </c>
      <c r="BH107" s="224">
        <v>8.3299999237060547</v>
      </c>
      <c r="BI107" s="224">
        <v>8.3299999237060547</v>
      </c>
      <c r="BJ107" s="224">
        <v>8.3299999237060547</v>
      </c>
      <c r="BK107" s="224">
        <v>8.3299999237060547</v>
      </c>
      <c r="BL107" s="224">
        <v>8.3299999237060547</v>
      </c>
      <c r="BM107" s="224">
        <v>8.3299999237060547</v>
      </c>
      <c r="BN107" s="224">
        <v>8.3299999237060547</v>
      </c>
      <c r="BO107" s="224">
        <v>8.3299999237060547</v>
      </c>
      <c r="BP107" s="224">
        <v>8.3299999237060547</v>
      </c>
      <c r="BQ107" s="224">
        <v>8.3299999237060547</v>
      </c>
      <c r="BR107" s="224">
        <v>11.109999656677246</v>
      </c>
      <c r="BS107" s="224">
        <v>11.109999656677246</v>
      </c>
      <c r="BT107" s="224">
        <v>33.330001831054688</v>
      </c>
      <c r="BU107" s="224">
        <v>51.849998474121094</v>
      </c>
      <c r="BV107" s="224">
        <v>51.849998474121094</v>
      </c>
      <c r="BW107" s="224">
        <v>51.849998474121094</v>
      </c>
      <c r="BX107" s="224">
        <v>51.849998474121094</v>
      </c>
      <c r="BY107" s="224">
        <v>51.849998474121094</v>
      </c>
      <c r="BZ107" s="224">
        <v>51.849998474121094</v>
      </c>
      <c r="CA107" s="224">
        <v>54.630001068115234</v>
      </c>
      <c r="CB107" s="224">
        <v>54.630001068115234</v>
      </c>
      <c r="CC107" s="224">
        <v>54.630001068115234</v>
      </c>
      <c r="CD107" s="224">
        <v>54.630001068115234</v>
      </c>
      <c r="CE107" s="224">
        <v>57.409999847412109</v>
      </c>
      <c r="CF107" s="224">
        <v>57.409999847412109</v>
      </c>
      <c r="CG107" s="224">
        <v>65.739997863769531</v>
      </c>
      <c r="CH107" s="224">
        <v>87.040000915527344</v>
      </c>
      <c r="CI107" s="224">
        <v>87.040000915527344</v>
      </c>
      <c r="CJ107" s="224">
        <v>87.040000915527344</v>
      </c>
      <c r="CK107" s="224">
        <v>87.040000915527344</v>
      </c>
      <c r="CL107" s="224">
        <v>87.040000915527344</v>
      </c>
      <c r="CM107" s="224">
        <v>87.040000915527344</v>
      </c>
      <c r="CN107" s="224">
        <v>87.040000915527344</v>
      </c>
      <c r="CO107" s="224">
        <v>87.040000915527344</v>
      </c>
      <c r="CP107" s="224">
        <v>87.040000915527344</v>
      </c>
      <c r="CQ107" s="224">
        <v>87.040000915527344</v>
      </c>
      <c r="CR107" s="224">
        <v>87.040000915527344</v>
      </c>
      <c r="CS107" s="224">
        <v>87.040000915527344</v>
      </c>
      <c r="CT107" s="224">
        <v>87.040000915527344</v>
      </c>
      <c r="CU107" s="224">
        <v>87.040000915527344</v>
      </c>
      <c r="CV107" s="224">
        <v>87.040000915527344</v>
      </c>
      <c r="CW107" s="224">
        <v>87.040000915527344</v>
      </c>
      <c r="CX107" s="224">
        <v>87.040000915527344</v>
      </c>
      <c r="CY107" s="224">
        <v>87.040000915527344</v>
      </c>
      <c r="CZ107" s="224">
        <v>87.040000915527344</v>
      </c>
      <c r="DA107" s="224">
        <v>87.040000915527344</v>
      </c>
      <c r="DB107" s="224">
        <v>87.040000915527344</v>
      </c>
      <c r="DC107" s="224">
        <v>87.040000915527344</v>
      </c>
      <c r="DD107" s="224">
        <v>87.040000915527344</v>
      </c>
      <c r="DE107" s="224">
        <v>87.040000915527344</v>
      </c>
      <c r="DF107" s="224">
        <v>87.040000915527344</v>
      </c>
      <c r="DG107" s="224">
        <v>84.260002136230469</v>
      </c>
      <c r="DH107" s="224">
        <v>84.260002136230469</v>
      </c>
      <c r="DI107" s="224">
        <v>84.260002136230469</v>
      </c>
      <c r="DJ107" s="224">
        <v>84.260002136230469</v>
      </c>
      <c r="DK107" s="224">
        <v>84.260002136230469</v>
      </c>
      <c r="DL107" s="224">
        <v>84.260002136230469</v>
      </c>
      <c r="DM107" s="224">
        <v>84.260002136230469</v>
      </c>
      <c r="DN107" s="224">
        <v>84.260002136230469</v>
      </c>
      <c r="DO107" s="224">
        <v>84.260002136230469</v>
      </c>
      <c r="DP107" s="224">
        <v>84.260002136230469</v>
      </c>
      <c r="DQ107" s="224">
        <v>84.260002136230469</v>
      </c>
      <c r="DR107" s="224">
        <v>84.260002136230469</v>
      </c>
      <c r="DS107" s="224">
        <v>84.260002136230469</v>
      </c>
      <c r="DT107" s="224">
        <v>84.260002136230469</v>
      </c>
      <c r="DU107" s="224">
        <v>84.260002136230469</v>
      </c>
      <c r="DV107" s="224">
        <v>84.260002136230469</v>
      </c>
      <c r="DW107" s="224">
        <v>84.260002136230469</v>
      </c>
      <c r="DX107" s="224">
        <v>84.260002136230469</v>
      </c>
      <c r="DY107" s="224">
        <v>84.260002136230469</v>
      </c>
      <c r="DZ107" s="224">
        <v>84.260002136230469</v>
      </c>
      <c r="EA107" s="224">
        <v>84.260002136230469</v>
      </c>
      <c r="EB107" s="224">
        <v>84.260002136230469</v>
      </c>
      <c r="EC107" s="224">
        <v>84.260002136230469</v>
      </c>
      <c r="ED107" s="224">
        <v>84.260002136230469</v>
      </c>
      <c r="EE107" s="224">
        <v>84.260002136230469</v>
      </c>
      <c r="EF107" s="224">
        <v>84.260002136230469</v>
      </c>
      <c r="EG107" s="224">
        <v>84.260002136230469</v>
      </c>
      <c r="EH107" s="224">
        <v>84.260002136230469</v>
      </c>
      <c r="EI107" s="224">
        <v>80.55999755859375</v>
      </c>
      <c r="EJ107" s="224">
        <v>80.55999755859375</v>
      </c>
      <c r="EK107" s="224">
        <v>80.55999755859375</v>
      </c>
      <c r="EL107" s="224">
        <v>80.55999755859375</v>
      </c>
      <c r="EM107" s="224">
        <v>80.55999755859375</v>
      </c>
      <c r="EN107" s="224">
        <v>80.55999755859375</v>
      </c>
      <c r="EO107" s="224">
        <v>80.55999755859375</v>
      </c>
      <c r="EP107" s="224">
        <v>80.55999755859375</v>
      </c>
      <c r="EQ107" s="224">
        <v>80.55999755859375</v>
      </c>
      <c r="ER107" s="224">
        <v>80.55999755859375</v>
      </c>
      <c r="ES107" s="224">
        <v>80.55999755859375</v>
      </c>
      <c r="ET107" s="224">
        <v>80.55999755859375</v>
      </c>
      <c r="EU107" s="224">
        <v>80.55999755859375</v>
      </c>
      <c r="EV107" s="224">
        <v>80.55999755859375</v>
      </c>
      <c r="EW107" s="224">
        <v>80.55999755859375</v>
      </c>
      <c r="EX107" s="224">
        <v>80.55999755859375</v>
      </c>
      <c r="EY107" s="224">
        <v>80.55999755859375</v>
      </c>
      <c r="EZ107" s="224">
        <v>80.55999755859375</v>
      </c>
      <c r="FA107" s="224">
        <v>80.55999755859375</v>
      </c>
      <c r="FB107" s="224">
        <v>80.55999755859375</v>
      </c>
      <c r="FC107" s="224">
        <v>80.55999755859375</v>
      </c>
      <c r="FD107" s="224">
        <v>80.55999755859375</v>
      </c>
      <c r="FE107" s="224">
        <v>80.55999755859375</v>
      </c>
      <c r="FF107" s="224">
        <v>80.55999755859375</v>
      </c>
      <c r="FG107" s="224">
        <v>80.55999755859375</v>
      </c>
      <c r="FH107" s="224">
        <v>80.55999755859375</v>
      </c>
      <c r="FI107" s="224">
        <v>80.55999755859375</v>
      </c>
      <c r="FJ107" s="224">
        <v>80.55999755859375</v>
      </c>
      <c r="FK107" s="224">
        <v>80.55999755859375</v>
      </c>
      <c r="FL107" s="224">
        <v>80.55999755859375</v>
      </c>
      <c r="FM107" s="224">
        <v>80.55999755859375</v>
      </c>
      <c r="FN107" s="224">
        <v>80.55999755859375</v>
      </c>
      <c r="FO107" s="224">
        <v>80.55999755859375</v>
      </c>
      <c r="FP107" s="224">
        <v>80.55999755859375</v>
      </c>
      <c r="FQ107" s="224">
        <v>80.55999755859375</v>
      </c>
      <c r="FR107" s="224">
        <v>80.55999755859375</v>
      </c>
      <c r="FS107" s="224">
        <v>80.55999755859375</v>
      </c>
      <c r="FT107" s="224">
        <v>80.55999755859375</v>
      </c>
      <c r="FU107" s="224">
        <v>80.55999755859375</v>
      </c>
      <c r="FV107" s="224">
        <v>80.55999755859375</v>
      </c>
      <c r="FW107" s="224">
        <v>80.55999755859375</v>
      </c>
      <c r="FX107" s="224">
        <v>80.55999755859375</v>
      </c>
      <c r="FY107" s="224">
        <v>80.55999755859375</v>
      </c>
      <c r="FZ107" s="224">
        <v>80.55999755859375</v>
      </c>
      <c r="GA107" s="224">
        <v>80.55999755859375</v>
      </c>
      <c r="GB107" s="224">
        <v>80.55999755859375</v>
      </c>
      <c r="GC107" s="224">
        <v>80.55999755859375</v>
      </c>
      <c r="GD107" s="224">
        <v>80.55999755859375</v>
      </c>
      <c r="GE107" s="224">
        <v>80.55999755859375</v>
      </c>
      <c r="GF107" s="224">
        <v>80.55999755859375</v>
      </c>
      <c r="GG107" s="224">
        <v>80.55999755859375</v>
      </c>
      <c r="GH107" s="224">
        <v>80.55999755859375</v>
      </c>
      <c r="GI107" s="224">
        <v>80.55999755859375</v>
      </c>
      <c r="GJ107" s="224">
        <v>80.55999755859375</v>
      </c>
      <c r="GK107" s="224">
        <v>80.55999755859375</v>
      </c>
      <c r="GL107" s="224">
        <v>77.779998779296875</v>
      </c>
      <c r="GM107" s="224">
        <v>77.779998779296875</v>
      </c>
      <c r="GN107" s="224">
        <v>77.779998779296875</v>
      </c>
      <c r="GO107" s="224">
        <v>77.779998779296875</v>
      </c>
      <c r="GP107" s="224">
        <v>77.779998779296875</v>
      </c>
      <c r="GQ107" s="224">
        <v>77.779998779296875</v>
      </c>
      <c r="GR107" s="224">
        <v>77.779998779296875</v>
      </c>
      <c r="GS107" s="224">
        <v>57.409999847412109</v>
      </c>
      <c r="GT107" s="224">
        <v>57.409999847412109</v>
      </c>
      <c r="GU107" s="224">
        <v>57.409999847412109</v>
      </c>
      <c r="GV107" s="224">
        <v>57.409999847412109</v>
      </c>
      <c r="GW107" s="224">
        <v>57.409999847412109</v>
      </c>
      <c r="GX107" s="224">
        <v>57.409999847412109</v>
      </c>
      <c r="GY107" s="224">
        <v>57.409999847412109</v>
      </c>
      <c r="GZ107" s="224">
        <v>57.409999847412109</v>
      </c>
      <c r="HA107" s="224">
        <v>57.409999847412109</v>
      </c>
      <c r="HB107" s="224">
        <v>57.409999847412109</v>
      </c>
      <c r="HC107" s="224">
        <v>57.409999847412109</v>
      </c>
      <c r="HD107" s="224">
        <v>57.409999847412109</v>
      </c>
      <c r="HE107" s="224">
        <v>57.409999847412109</v>
      </c>
      <c r="HF107" s="9">
        <f t="shared" si="79"/>
        <v>57.409999847412109</v>
      </c>
      <c r="HG107" s="9">
        <f t="shared" si="80"/>
        <v>57.409999847412109</v>
      </c>
      <c r="HH107" s="9">
        <f t="shared" si="81"/>
        <v>57.409999847412109</v>
      </c>
      <c r="HI107" s="9">
        <f t="shared" si="82"/>
        <v>57.409999847412109</v>
      </c>
      <c r="HJ107" s="9">
        <f t="shared" si="83"/>
        <v>57.409999847412109</v>
      </c>
      <c r="HK107" s="9">
        <f t="shared" si="84"/>
        <v>57.409999847412109</v>
      </c>
      <c r="HL107" s="9">
        <f t="shared" si="85"/>
        <v>57.409999847412109</v>
      </c>
      <c r="HM107" s="9">
        <f t="shared" si="86"/>
        <v>57.409999847412109</v>
      </c>
      <c r="HN107" s="9">
        <f t="shared" si="87"/>
        <v>57.409999847412109</v>
      </c>
      <c r="HO107" s="9">
        <f t="shared" si="88"/>
        <v>57.409999847412109</v>
      </c>
      <c r="HP107" s="9">
        <f t="shared" si="89"/>
        <v>57.409999847412109</v>
      </c>
      <c r="HQ107" s="180"/>
      <c r="HR107" s="226">
        <v>57.409999847412109</v>
      </c>
      <c r="HS107" s="226">
        <v>57.409999847412109</v>
      </c>
      <c r="HT107" s="226">
        <v>57.409999847412109</v>
      </c>
      <c r="HU107" s="226">
        <v>57.409999847412109</v>
      </c>
      <c r="HV107" s="226">
        <v>57.409999847412109</v>
      </c>
      <c r="HW107" s="226">
        <v>57.409999847412109</v>
      </c>
      <c r="HX107" s="226">
        <v>57.409999847412109</v>
      </c>
      <c r="HY107" s="226">
        <v>57.409999847412109</v>
      </c>
      <c r="HZ107" s="226">
        <v>57.409999847412109</v>
      </c>
      <c r="IA107" s="226">
        <v>57.409999847412109</v>
      </c>
      <c r="IB107" s="226"/>
      <c r="IC107" s="226"/>
      <c r="ID107" s="9"/>
      <c r="IE107" s="9"/>
      <c r="IF107" s="9"/>
      <c r="IG107" s="9"/>
      <c r="IH107" s="9"/>
      <c r="II107" s="9">
        <f t="shared" si="64"/>
        <v>45.165000228505384</v>
      </c>
      <c r="IJ107" s="9">
        <f t="shared" si="65"/>
        <v>80.55999755859375</v>
      </c>
      <c r="IK107" s="9">
        <f t="shared" si="66"/>
        <v>68.730644103019472</v>
      </c>
      <c r="IL107" s="9">
        <f t="shared" si="67"/>
        <v>57.409999847412109</v>
      </c>
      <c r="IM107" s="9">
        <f t="shared" si="68"/>
        <v>45.927999877929693</v>
      </c>
      <c r="IN107" s="9">
        <f t="shared" si="69"/>
        <v>32.149599914550784</v>
      </c>
      <c r="IO107" s="9">
        <f t="shared" si="70"/>
        <v>22.504719940185549</v>
      </c>
      <c r="IP107" s="9">
        <f t="shared" si="71"/>
        <v>15.753303958129884</v>
      </c>
      <c r="IQ107" s="9"/>
      <c r="IR107" s="9">
        <f t="shared" si="78"/>
        <v>45.738438861862356</v>
      </c>
      <c r="IS107" s="9">
        <f t="shared" si="72"/>
        <v>-37.861786882797418</v>
      </c>
      <c r="IT107" s="9"/>
      <c r="IU107" s="9"/>
      <c r="IV107" s="9"/>
      <c r="IW107" s="9"/>
      <c r="IX107" s="9"/>
      <c r="IY107" s="9"/>
      <c r="IZ107" s="9"/>
      <c r="JA107" s="9"/>
      <c r="JB107" s="9"/>
      <c r="JC107" s="9"/>
      <c r="JD107" s="9"/>
      <c r="JE107" s="9"/>
      <c r="JF107" s="9"/>
      <c r="JG107" s="9"/>
      <c r="JH107" s="9"/>
      <c r="JI107" s="9"/>
      <c r="JJ107" s="9"/>
      <c r="JK107" s="9"/>
      <c r="JL107" s="9"/>
      <c r="JM107" s="9"/>
      <c r="JN107" s="9"/>
      <c r="JO107" s="9"/>
      <c r="JP107" s="9"/>
      <c r="JQ107" s="9"/>
      <c r="JR107" s="9"/>
      <c r="JS107" s="9"/>
      <c r="JT107" s="9"/>
      <c r="JU107" s="9"/>
      <c r="JV107" s="9"/>
      <c r="JW107" s="9">
        <f t="shared" si="91"/>
        <v>57.409999847412109</v>
      </c>
      <c r="JX107" s="9">
        <f t="shared" si="92"/>
        <v>82.040000915527344</v>
      </c>
      <c r="JY107" s="19">
        <f t="shared" si="93"/>
        <v>203</v>
      </c>
      <c r="JZ107" s="19">
        <f t="shared" si="94"/>
        <v>53</v>
      </c>
      <c r="KA107" s="19">
        <f t="shared" si="73"/>
        <v>1</v>
      </c>
      <c r="KB107" s="19">
        <f t="shared" si="77"/>
        <v>53</v>
      </c>
      <c r="KD107" s="9">
        <f t="shared" si="95"/>
        <v>85.835334777832031</v>
      </c>
      <c r="KE107" s="9">
        <f t="shared" si="96"/>
        <v>75.415840451080015</v>
      </c>
      <c r="KG107" s="9">
        <f t="shared" si="74"/>
        <v>-10.419494326752016</v>
      </c>
      <c r="KH107" s="19">
        <f t="shared" si="75"/>
        <v>0.87861066361865037</v>
      </c>
      <c r="KI107" s="19">
        <f t="shared" si="76"/>
        <v>0.87861066361865037</v>
      </c>
    </row>
    <row r="108" spans="1:295">
      <c r="A108" s="222" t="s">
        <v>303</v>
      </c>
      <c r="B108" s="222" t="s">
        <v>304</v>
      </c>
      <c r="C108" s="224">
        <v>0</v>
      </c>
      <c r="D108" s="224">
        <v>0</v>
      </c>
      <c r="E108" s="224">
        <v>0</v>
      </c>
      <c r="F108" s="224">
        <v>0</v>
      </c>
      <c r="G108" s="224">
        <v>0</v>
      </c>
      <c r="H108" s="224">
        <v>0</v>
      </c>
      <c r="I108" s="224">
        <v>0</v>
      </c>
      <c r="J108" s="224">
        <v>0</v>
      </c>
      <c r="K108" s="224">
        <v>0</v>
      </c>
      <c r="L108" s="224">
        <v>0</v>
      </c>
      <c r="M108" s="224">
        <v>0</v>
      </c>
      <c r="N108" s="224">
        <v>0</v>
      </c>
      <c r="O108" s="224">
        <v>0</v>
      </c>
      <c r="P108" s="224">
        <v>0</v>
      </c>
      <c r="Q108" s="224">
        <v>0</v>
      </c>
      <c r="R108" s="224">
        <v>0</v>
      </c>
      <c r="S108" s="224">
        <v>0</v>
      </c>
      <c r="T108" s="224">
        <v>0</v>
      </c>
      <c r="U108" s="224">
        <v>0</v>
      </c>
      <c r="V108" s="224">
        <v>0</v>
      </c>
      <c r="W108" s="224">
        <v>0</v>
      </c>
      <c r="X108" s="224">
        <v>0</v>
      </c>
      <c r="Y108" s="224">
        <v>0</v>
      </c>
      <c r="Z108" s="224">
        <v>0</v>
      </c>
      <c r="AA108" s="224">
        <v>0</v>
      </c>
      <c r="AB108" s="224">
        <v>0</v>
      </c>
      <c r="AC108" s="224">
        <v>0</v>
      </c>
      <c r="AD108" s="224">
        <v>0</v>
      </c>
      <c r="AE108" s="224">
        <v>0</v>
      </c>
      <c r="AF108" s="224">
        <v>0</v>
      </c>
      <c r="AG108" s="224">
        <v>0</v>
      </c>
      <c r="AH108" s="224">
        <v>0</v>
      </c>
      <c r="AI108" s="224">
        <v>0</v>
      </c>
      <c r="AJ108" s="224">
        <v>0</v>
      </c>
      <c r="AK108" s="224">
        <v>0</v>
      </c>
      <c r="AL108" s="224">
        <v>0</v>
      </c>
      <c r="AM108" s="224">
        <v>0</v>
      </c>
      <c r="AN108" s="224">
        <v>0</v>
      </c>
      <c r="AO108" s="224">
        <v>0</v>
      </c>
      <c r="AP108" s="224">
        <v>0</v>
      </c>
      <c r="AQ108" s="224">
        <v>0</v>
      </c>
      <c r="AR108" s="224">
        <v>0</v>
      </c>
      <c r="AS108" s="224">
        <v>0</v>
      </c>
      <c r="AT108" s="224">
        <v>0</v>
      </c>
      <c r="AU108" s="224">
        <v>0</v>
      </c>
      <c r="AV108" s="224">
        <v>0</v>
      </c>
      <c r="AW108" s="224">
        <v>0</v>
      </c>
      <c r="AX108" s="224">
        <v>0</v>
      </c>
      <c r="AY108" s="224">
        <v>0</v>
      </c>
      <c r="AZ108" s="224">
        <v>0</v>
      </c>
      <c r="BA108" s="224">
        <v>0</v>
      </c>
      <c r="BB108" s="224">
        <v>0</v>
      </c>
      <c r="BC108" s="224">
        <v>0</v>
      </c>
      <c r="BD108" s="224">
        <v>0</v>
      </c>
      <c r="BE108" s="224">
        <v>0</v>
      </c>
      <c r="BF108" s="224">
        <v>0</v>
      </c>
      <c r="BG108" s="224">
        <v>0</v>
      </c>
      <c r="BH108" s="224">
        <v>0</v>
      </c>
      <c r="BI108" s="224">
        <v>0</v>
      </c>
      <c r="BJ108" s="224">
        <v>0</v>
      </c>
      <c r="BK108" s="224">
        <v>0</v>
      </c>
      <c r="BL108" s="224">
        <v>0</v>
      </c>
      <c r="BM108" s="224">
        <v>0</v>
      </c>
      <c r="BN108" s="224">
        <v>0</v>
      </c>
      <c r="BO108" s="224">
        <v>0</v>
      </c>
      <c r="BP108" s="224">
        <v>0</v>
      </c>
      <c r="BQ108" s="224">
        <v>0</v>
      </c>
      <c r="BR108" s="224">
        <v>0</v>
      </c>
      <c r="BS108" s="224">
        <v>0</v>
      </c>
      <c r="BT108" s="224">
        <v>0</v>
      </c>
      <c r="BU108" s="224">
        <v>0</v>
      </c>
      <c r="BV108" s="224">
        <v>0</v>
      </c>
      <c r="BW108" s="224">
        <v>0</v>
      </c>
      <c r="BX108" s="224">
        <v>0</v>
      </c>
      <c r="BY108" s="224">
        <v>8.3299999237060547</v>
      </c>
      <c r="BZ108" s="224">
        <v>8.3299999237060547</v>
      </c>
      <c r="CA108" s="224">
        <v>8.3299999237060547</v>
      </c>
      <c r="CB108" s="224">
        <v>19.440000534057617</v>
      </c>
      <c r="CC108" s="224">
        <v>19.440000534057617</v>
      </c>
      <c r="CD108" s="224">
        <v>22.219999313354492</v>
      </c>
      <c r="CE108" s="224">
        <v>82.410003662109375</v>
      </c>
      <c r="CF108" s="224">
        <v>82.410003662109375</v>
      </c>
      <c r="CG108" s="224">
        <v>91.669998168945313</v>
      </c>
      <c r="CH108" s="224">
        <v>91.669998168945313</v>
      </c>
      <c r="CI108" s="224">
        <v>91.669998168945313</v>
      </c>
      <c r="CJ108" s="224">
        <v>91.669998168945313</v>
      </c>
      <c r="CK108" s="224">
        <v>91.669998168945313</v>
      </c>
      <c r="CL108" s="224">
        <v>91.669998168945313</v>
      </c>
      <c r="CM108" s="224">
        <v>91.669998168945313</v>
      </c>
      <c r="CN108" s="224">
        <v>91.669998168945313</v>
      </c>
      <c r="CO108" s="224">
        <v>91.669998168945313</v>
      </c>
      <c r="CP108" s="224">
        <v>91.669998168945313</v>
      </c>
      <c r="CQ108" s="224">
        <v>91.669998168945313</v>
      </c>
      <c r="CR108" s="224">
        <v>91.669998168945313</v>
      </c>
      <c r="CS108" s="224">
        <v>91.669998168945313</v>
      </c>
      <c r="CT108" s="224">
        <v>95.370002746582031</v>
      </c>
      <c r="CU108" s="224">
        <v>95.370002746582031</v>
      </c>
      <c r="CV108" s="224">
        <v>95.370002746582031</v>
      </c>
      <c r="CW108" s="224">
        <v>95.370002746582031</v>
      </c>
      <c r="CX108" s="224">
        <v>95.370002746582031</v>
      </c>
      <c r="CY108" s="224">
        <v>95.370002746582031</v>
      </c>
      <c r="CZ108" s="224">
        <v>95.370002746582031</v>
      </c>
      <c r="DA108" s="224">
        <v>95.370002746582031</v>
      </c>
      <c r="DB108" s="224">
        <v>95.370002746582031</v>
      </c>
      <c r="DC108" s="224">
        <v>95.370002746582031</v>
      </c>
      <c r="DD108" s="224">
        <v>95.370002746582031</v>
      </c>
      <c r="DE108" s="224">
        <v>95.370002746582031</v>
      </c>
      <c r="DF108" s="224">
        <v>95.370002746582031</v>
      </c>
      <c r="DG108" s="224">
        <v>95.370002746582031</v>
      </c>
      <c r="DH108" s="224">
        <v>95.370002746582031</v>
      </c>
      <c r="DI108" s="224">
        <v>72.220001220703125</v>
      </c>
      <c r="DJ108" s="224">
        <v>72.220001220703125</v>
      </c>
      <c r="DK108" s="224">
        <v>70.370002746582031</v>
      </c>
      <c r="DL108" s="224">
        <v>70.370002746582031</v>
      </c>
      <c r="DM108" s="224">
        <v>70.370002746582031</v>
      </c>
      <c r="DN108" s="224">
        <v>70.370002746582031</v>
      </c>
      <c r="DO108" s="224">
        <v>70.370002746582031</v>
      </c>
      <c r="DP108" s="224">
        <v>67.589996337890625</v>
      </c>
      <c r="DQ108" s="224">
        <v>67.589996337890625</v>
      </c>
      <c r="DR108" s="224">
        <v>67.589996337890625</v>
      </c>
      <c r="DS108" s="224">
        <v>67.589996337890625</v>
      </c>
      <c r="DT108" s="224">
        <v>67.589996337890625</v>
      </c>
      <c r="DU108" s="224">
        <v>67.589996337890625</v>
      </c>
      <c r="DV108" s="224">
        <v>67.589996337890625</v>
      </c>
      <c r="DW108" s="224">
        <v>67.589996337890625</v>
      </c>
      <c r="DX108" s="224">
        <v>67.589996337890625</v>
      </c>
      <c r="DY108" s="224">
        <v>67.589996337890625</v>
      </c>
      <c r="DZ108" s="224">
        <v>67.589996337890625</v>
      </c>
      <c r="EA108" s="224">
        <v>67.589996337890625</v>
      </c>
      <c r="EB108" s="224">
        <v>67.589996337890625</v>
      </c>
      <c r="EC108" s="224">
        <v>67.589996337890625</v>
      </c>
      <c r="ED108" s="224">
        <v>67.589996337890625</v>
      </c>
      <c r="EE108" s="224">
        <v>70.370002746582031</v>
      </c>
      <c r="EF108" s="224">
        <v>70.370002746582031</v>
      </c>
      <c r="EG108" s="224">
        <v>70.370002746582031</v>
      </c>
      <c r="EH108" s="224">
        <v>70.370002746582031</v>
      </c>
      <c r="EI108" s="224">
        <v>70.370002746582031</v>
      </c>
      <c r="EJ108" s="224">
        <v>70.370002746582031</v>
      </c>
      <c r="EK108" s="224">
        <v>70.370002746582031</v>
      </c>
      <c r="EL108" s="224">
        <v>70.370002746582031</v>
      </c>
      <c r="EM108" s="224">
        <v>70.370002746582031</v>
      </c>
      <c r="EN108" s="224">
        <v>70.370002746582031</v>
      </c>
      <c r="EO108" s="224">
        <v>70.370002746582031</v>
      </c>
      <c r="EP108" s="224">
        <v>70.370002746582031</v>
      </c>
      <c r="EQ108" s="224">
        <v>70.370002746582031</v>
      </c>
      <c r="ER108" s="224">
        <v>70.370002746582031</v>
      </c>
      <c r="ES108" s="224">
        <v>70.370002746582031</v>
      </c>
      <c r="ET108" s="224">
        <v>70.370002746582031</v>
      </c>
      <c r="EU108" s="224">
        <v>70.370002746582031</v>
      </c>
      <c r="EV108" s="224">
        <v>70.370002746582031</v>
      </c>
      <c r="EW108" s="224">
        <v>70.370002746582031</v>
      </c>
      <c r="EX108" s="224">
        <v>70.370002746582031</v>
      </c>
      <c r="EY108" s="224">
        <v>70.370002746582031</v>
      </c>
      <c r="EZ108" s="224">
        <v>70.370002746582031</v>
      </c>
      <c r="FA108" s="224">
        <v>70.370002746582031</v>
      </c>
      <c r="FB108" s="224">
        <v>70.370002746582031</v>
      </c>
      <c r="FC108" s="224">
        <v>70.370002746582031</v>
      </c>
      <c r="FD108" s="224">
        <v>70.370002746582031</v>
      </c>
      <c r="FE108" s="224">
        <v>70.370002746582031</v>
      </c>
      <c r="FF108" s="224">
        <v>70.370002746582031</v>
      </c>
      <c r="FG108" s="224">
        <v>70.370002746582031</v>
      </c>
      <c r="FH108" s="224">
        <v>70.370002746582031</v>
      </c>
      <c r="FI108" s="224">
        <v>70.370002746582031</v>
      </c>
      <c r="FJ108" s="224">
        <v>70.370002746582031</v>
      </c>
      <c r="FK108" s="224">
        <v>70.370002746582031</v>
      </c>
      <c r="FL108" s="224">
        <v>70.370002746582031</v>
      </c>
      <c r="FM108" s="224">
        <v>70.370002746582031</v>
      </c>
      <c r="FN108" s="224">
        <v>70.370002746582031</v>
      </c>
      <c r="FO108" s="224">
        <v>70.370002746582031</v>
      </c>
      <c r="FP108" s="224">
        <v>70.370002746582031</v>
      </c>
      <c r="FQ108" s="224">
        <v>70.370002746582031</v>
      </c>
      <c r="FR108" s="224">
        <v>70.370002746582031</v>
      </c>
      <c r="FS108" s="224">
        <v>70.370002746582031</v>
      </c>
      <c r="FT108" s="224">
        <v>70.370002746582031</v>
      </c>
      <c r="FU108" s="224">
        <v>70.370002746582031</v>
      </c>
      <c r="FV108" s="224">
        <v>70.370002746582031</v>
      </c>
      <c r="FW108" s="224">
        <v>70.370002746582031</v>
      </c>
      <c r="FX108" s="224">
        <v>70.370002746582031</v>
      </c>
      <c r="FY108" s="224">
        <v>68.980003356933594</v>
      </c>
      <c r="FZ108" s="224">
        <v>68.980003356933594</v>
      </c>
      <c r="GA108" s="224">
        <v>68.980003356933594</v>
      </c>
      <c r="GB108" s="224">
        <v>68.980003356933594</v>
      </c>
      <c r="GC108" s="224">
        <v>68.980003356933594</v>
      </c>
      <c r="GD108" s="224">
        <v>68.980003356933594</v>
      </c>
      <c r="GE108" s="224">
        <v>68.980003356933594</v>
      </c>
      <c r="GF108" s="224">
        <v>68.980003356933594</v>
      </c>
      <c r="GG108" s="224">
        <v>68.980003356933594</v>
      </c>
      <c r="GH108" s="224">
        <v>68.980003356933594</v>
      </c>
      <c r="GI108" s="224">
        <v>68.980003356933594</v>
      </c>
      <c r="GJ108" s="224">
        <v>68.980003356933594</v>
      </c>
      <c r="GK108" s="224">
        <v>68.980003356933594</v>
      </c>
      <c r="GL108" s="224">
        <v>68.980003356933594</v>
      </c>
      <c r="GM108" s="224">
        <v>68.980003356933594</v>
      </c>
      <c r="GN108" s="224">
        <v>68.980003356933594</v>
      </c>
      <c r="GO108" s="224">
        <v>68.980003356933594</v>
      </c>
      <c r="GP108" s="224">
        <v>68.980003356933594</v>
      </c>
      <c r="GQ108" s="224">
        <v>68.980003356933594</v>
      </c>
      <c r="GR108" s="224">
        <v>68.980003356933594</v>
      </c>
      <c r="GS108" s="224">
        <v>68.980003356933594</v>
      </c>
      <c r="GT108" s="224">
        <v>68.980003356933594</v>
      </c>
      <c r="GU108" s="224">
        <v>68.980003356933594</v>
      </c>
      <c r="GV108" s="224">
        <v>68.980003356933594</v>
      </c>
      <c r="GW108" s="224">
        <v>68.980003356933594</v>
      </c>
      <c r="GX108" s="224">
        <v>68.980003356933594</v>
      </c>
      <c r="GY108" s="224">
        <v>68.980003356933594</v>
      </c>
      <c r="GZ108" s="224">
        <v>68.980003356933594</v>
      </c>
      <c r="HA108" s="224">
        <v>68.980003356933594</v>
      </c>
      <c r="HB108" s="224">
        <v>68.980003356933594</v>
      </c>
      <c r="HC108" s="224">
        <v>68.980003356933594</v>
      </c>
      <c r="HD108" s="224">
        <v>68.980003356933594</v>
      </c>
      <c r="HE108" s="224">
        <v>68.980003356933594</v>
      </c>
      <c r="HF108" s="9">
        <f t="shared" si="79"/>
        <v>68.980003356933594</v>
      </c>
      <c r="HG108" s="9">
        <f t="shared" si="80"/>
        <v>68.980003356933594</v>
      </c>
      <c r="HH108" s="9">
        <f t="shared" si="81"/>
        <v>68.980003356933594</v>
      </c>
      <c r="HI108" s="9">
        <f t="shared" si="82"/>
        <v>68.980003356933594</v>
      </c>
      <c r="HJ108" s="9">
        <f t="shared" si="83"/>
        <v>68.980003356933594</v>
      </c>
      <c r="HK108" s="9">
        <f t="shared" si="84"/>
        <v>68.980003356933594</v>
      </c>
      <c r="HL108" s="9">
        <f t="shared" si="85"/>
        <v>68.980003356933594</v>
      </c>
      <c r="HM108" s="9">
        <f t="shared" si="86"/>
        <v>68.980003356933594</v>
      </c>
      <c r="HN108" s="9">
        <f t="shared" si="87"/>
        <v>68.980003356933594</v>
      </c>
      <c r="HO108" s="9">
        <f t="shared" si="88"/>
        <v>68.980003356933594</v>
      </c>
      <c r="HP108" s="9">
        <f t="shared" si="89"/>
        <v>68.980003356933594</v>
      </c>
      <c r="HQ108" s="180"/>
      <c r="HR108" s="226">
        <v>68.980003356933594</v>
      </c>
      <c r="HS108" s="226">
        <v>68.980003356933594</v>
      </c>
      <c r="HT108" s="226">
        <v>68.980003356933594</v>
      </c>
      <c r="HU108" s="226">
        <v>68.980003356933594</v>
      </c>
      <c r="HV108" s="226">
        <v>68.980003356933594</v>
      </c>
      <c r="HW108" s="226">
        <v>68.980003356933594</v>
      </c>
      <c r="HX108" s="226">
        <v>68.980003356933594</v>
      </c>
      <c r="HY108" s="226">
        <v>68.980003356933594</v>
      </c>
      <c r="HZ108" s="226">
        <v>68.980003356933594</v>
      </c>
      <c r="IA108" s="226">
        <v>68.980003356933594</v>
      </c>
      <c r="IB108" s="226">
        <v>68.980003356933594</v>
      </c>
      <c r="IC108" s="226">
        <v>68.980003356933594</v>
      </c>
      <c r="ID108" s="9"/>
      <c r="IE108" s="9"/>
      <c r="IF108" s="9"/>
      <c r="IG108" s="9"/>
      <c r="IH108" s="9"/>
      <c r="II108" s="9">
        <f t="shared" si="64"/>
        <v>38.096776585829886</v>
      </c>
      <c r="IJ108" s="9">
        <f t="shared" si="65"/>
        <v>70.184669494628906</v>
      </c>
      <c r="IK108" s="9">
        <f t="shared" si="66"/>
        <v>68.980003356933594</v>
      </c>
      <c r="IL108" s="9">
        <f t="shared" si="67"/>
        <v>68.980003356933594</v>
      </c>
      <c r="IM108" s="9">
        <f t="shared" si="68"/>
        <v>55.184002685546879</v>
      </c>
      <c r="IN108" s="9">
        <f t="shared" si="69"/>
        <v>38.628801879882815</v>
      </c>
      <c r="IO108" s="9">
        <f t="shared" si="70"/>
        <v>27.04016131591797</v>
      </c>
      <c r="IP108" s="9">
        <f t="shared" si="71"/>
        <v>18.928112921142578</v>
      </c>
      <c r="IQ108" s="9"/>
      <c r="IR108" s="9">
        <f t="shared" si="78"/>
        <v>44.867469828344653</v>
      </c>
      <c r="IS108" s="9">
        <f t="shared" si="72"/>
        <v>-35.403413367773368</v>
      </c>
      <c r="IT108" s="9"/>
      <c r="IU108" s="9"/>
      <c r="IV108" s="9"/>
      <c r="IW108" s="9"/>
      <c r="IX108" s="9"/>
      <c r="IY108" s="9"/>
      <c r="IZ108" s="9"/>
      <c r="JA108" s="9"/>
      <c r="JB108" s="9"/>
      <c r="JC108" s="9"/>
      <c r="JD108" s="9"/>
      <c r="JE108" s="9"/>
      <c r="JF108" s="9"/>
      <c r="JG108" s="9"/>
      <c r="JH108" s="9"/>
      <c r="JI108" s="9"/>
      <c r="JJ108" s="9"/>
      <c r="JK108" s="9"/>
      <c r="JL108" s="9"/>
      <c r="JM108" s="9"/>
      <c r="JN108" s="9"/>
      <c r="JO108" s="9"/>
      <c r="JP108" s="9"/>
      <c r="JQ108" s="9"/>
      <c r="JR108" s="9"/>
      <c r="JS108" s="9"/>
      <c r="JT108" s="9"/>
      <c r="JU108" s="9"/>
      <c r="JV108" s="9"/>
      <c r="JW108" s="9">
        <f t="shared" si="91"/>
        <v>68.980003356933594</v>
      </c>
      <c r="JX108" s="9">
        <f t="shared" si="92"/>
        <v>90.370002746582031</v>
      </c>
      <c r="JY108" s="19">
        <f t="shared" si="93"/>
        <v>152</v>
      </c>
      <c r="JZ108" s="19">
        <f t="shared" si="94"/>
        <v>28</v>
      </c>
      <c r="KA108" s="19">
        <f t="shared" si="73"/>
        <v>1</v>
      </c>
      <c r="KB108" s="19">
        <f t="shared" si="77"/>
        <v>28</v>
      </c>
      <c r="KD108" s="9">
        <f t="shared" si="95"/>
        <v>85.462667846679693</v>
      </c>
      <c r="KE108" s="9">
        <f t="shared" si="96"/>
        <v>69.461685482818297</v>
      </c>
      <c r="KG108" s="9">
        <f t="shared" si="74"/>
        <v>-16.000982363861397</v>
      </c>
      <c r="KH108" s="19">
        <f t="shared" si="75"/>
        <v>0.81277225755967264</v>
      </c>
      <c r="KI108" s="19">
        <f t="shared" si="76"/>
        <v>0.81277225755967264</v>
      </c>
    </row>
    <row r="109" spans="1:295">
      <c r="A109" s="222" t="s">
        <v>322</v>
      </c>
      <c r="B109" s="222" t="s">
        <v>323</v>
      </c>
      <c r="C109" s="224">
        <v>0</v>
      </c>
      <c r="D109" s="224">
        <v>0</v>
      </c>
      <c r="E109" s="224">
        <v>0</v>
      </c>
      <c r="F109" s="224">
        <v>0</v>
      </c>
      <c r="G109" s="224">
        <v>0</v>
      </c>
      <c r="H109" s="224">
        <v>0</v>
      </c>
      <c r="I109" s="224">
        <v>0</v>
      </c>
      <c r="J109" s="224">
        <v>0</v>
      </c>
      <c r="K109" s="224">
        <v>0</v>
      </c>
      <c r="L109" s="224">
        <v>0</v>
      </c>
      <c r="M109" s="224">
        <v>0</v>
      </c>
      <c r="N109" s="224">
        <v>0</v>
      </c>
      <c r="O109" s="224">
        <v>0</v>
      </c>
      <c r="P109" s="224">
        <v>0</v>
      </c>
      <c r="Q109" s="224">
        <v>0</v>
      </c>
      <c r="R109" s="224">
        <v>0</v>
      </c>
      <c r="S109" s="224">
        <v>0</v>
      </c>
      <c r="T109" s="224">
        <v>0</v>
      </c>
      <c r="U109" s="224">
        <v>0</v>
      </c>
      <c r="V109" s="224">
        <v>0</v>
      </c>
      <c r="W109" s="224">
        <v>0</v>
      </c>
      <c r="X109" s="224">
        <v>0</v>
      </c>
      <c r="Y109" s="224">
        <v>0</v>
      </c>
      <c r="Z109" s="224">
        <v>0</v>
      </c>
      <c r="AA109" s="224">
        <v>0</v>
      </c>
      <c r="AB109" s="224">
        <v>0</v>
      </c>
      <c r="AC109" s="224">
        <v>0</v>
      </c>
      <c r="AD109" s="224">
        <v>0</v>
      </c>
      <c r="AE109" s="224">
        <v>0</v>
      </c>
      <c r="AF109" s="224">
        <v>0</v>
      </c>
      <c r="AG109" s="224">
        <v>0</v>
      </c>
      <c r="AH109" s="224">
        <v>0</v>
      </c>
      <c r="AI109" s="224">
        <v>0</v>
      </c>
      <c r="AJ109" s="224">
        <v>0</v>
      </c>
      <c r="AK109" s="224">
        <v>0</v>
      </c>
      <c r="AL109" s="224">
        <v>0</v>
      </c>
      <c r="AM109" s="224">
        <v>0</v>
      </c>
      <c r="AN109" s="224">
        <v>0</v>
      </c>
      <c r="AO109" s="224">
        <v>0</v>
      </c>
      <c r="AP109" s="224">
        <v>0</v>
      </c>
      <c r="AQ109" s="224">
        <v>0</v>
      </c>
      <c r="AR109" s="224">
        <v>0</v>
      </c>
      <c r="AS109" s="224">
        <v>0</v>
      </c>
      <c r="AT109" s="224">
        <v>0</v>
      </c>
      <c r="AU109" s="224">
        <v>0</v>
      </c>
      <c r="AV109" s="224">
        <v>0</v>
      </c>
      <c r="AW109" s="224">
        <v>0</v>
      </c>
      <c r="AX109" s="224">
        <v>0</v>
      </c>
      <c r="AY109" s="224">
        <v>0</v>
      </c>
      <c r="AZ109" s="224">
        <v>0</v>
      </c>
      <c r="BA109" s="224">
        <v>0</v>
      </c>
      <c r="BB109" s="224">
        <v>0</v>
      </c>
      <c r="BC109" s="224">
        <v>0</v>
      </c>
      <c r="BD109" s="224">
        <v>0</v>
      </c>
      <c r="BE109" s="224">
        <v>0</v>
      </c>
      <c r="BF109" s="224">
        <v>0</v>
      </c>
      <c r="BG109" s="224">
        <v>0</v>
      </c>
      <c r="BH109" s="224">
        <v>0</v>
      </c>
      <c r="BI109" s="224">
        <v>2.7799999713897705</v>
      </c>
      <c r="BJ109" s="224">
        <v>2.7799999713897705</v>
      </c>
      <c r="BK109" s="224">
        <v>2.7799999713897705</v>
      </c>
      <c r="BL109" s="224">
        <v>2.7799999713897705</v>
      </c>
      <c r="BM109" s="224">
        <v>2.7799999713897705</v>
      </c>
      <c r="BN109" s="224">
        <v>2.7799999713897705</v>
      </c>
      <c r="BO109" s="224">
        <v>2.7799999713897705</v>
      </c>
      <c r="BP109" s="224">
        <v>2.7799999713897705</v>
      </c>
      <c r="BQ109" s="224">
        <v>2.7799999713897705</v>
      </c>
      <c r="BR109" s="224">
        <v>2.7799999713897705</v>
      </c>
      <c r="BS109" s="224">
        <v>2.7799999713897705</v>
      </c>
      <c r="BT109" s="224">
        <v>2.7799999713897705</v>
      </c>
      <c r="BU109" s="224">
        <v>2.7799999713897705</v>
      </c>
      <c r="BV109" s="224">
        <v>2.7799999713897705</v>
      </c>
      <c r="BW109" s="224">
        <v>2.7799999713897705</v>
      </c>
      <c r="BX109" s="224">
        <v>2.7799999713897705</v>
      </c>
      <c r="BY109" s="224">
        <v>2.7799999713897705</v>
      </c>
      <c r="BZ109" s="224">
        <v>2.7799999713897705</v>
      </c>
      <c r="CA109" s="224">
        <v>2.7799999713897705</v>
      </c>
      <c r="CB109" s="224">
        <v>2.7799999713897705</v>
      </c>
      <c r="CC109" s="224">
        <v>2.7799999713897705</v>
      </c>
      <c r="CD109" s="224">
        <v>2.7799999713897705</v>
      </c>
      <c r="CE109" s="224">
        <v>8.3299999237060547</v>
      </c>
      <c r="CF109" s="224">
        <v>8.3299999237060547</v>
      </c>
      <c r="CG109" s="224">
        <v>19.440000534057617</v>
      </c>
      <c r="CH109" s="224">
        <v>52.779998779296875</v>
      </c>
      <c r="CI109" s="224">
        <v>52.779998779296875</v>
      </c>
      <c r="CJ109" s="224">
        <v>63.889999389648437</v>
      </c>
      <c r="CK109" s="224">
        <v>63.889999389648437</v>
      </c>
      <c r="CL109" s="224">
        <v>63.889999389648437</v>
      </c>
      <c r="CM109" s="224">
        <v>63.889999389648437</v>
      </c>
      <c r="CN109" s="224">
        <v>82.410003662109375</v>
      </c>
      <c r="CO109" s="224">
        <v>82.410003662109375</v>
      </c>
      <c r="CP109" s="224">
        <v>82.410003662109375</v>
      </c>
      <c r="CQ109" s="224">
        <v>82.410003662109375</v>
      </c>
      <c r="CR109" s="224">
        <v>82.410003662109375</v>
      </c>
      <c r="CS109" s="224">
        <v>82.410003662109375</v>
      </c>
      <c r="CT109" s="224">
        <v>82.410003662109375</v>
      </c>
      <c r="CU109" s="224">
        <v>82.410003662109375</v>
      </c>
      <c r="CV109" s="224">
        <v>82.410003662109375</v>
      </c>
      <c r="CW109" s="224">
        <v>82.410003662109375</v>
      </c>
      <c r="CX109" s="224">
        <v>82.410003662109375</v>
      </c>
      <c r="CY109" s="224">
        <v>82.410003662109375</v>
      </c>
      <c r="CZ109" s="224">
        <v>82.410003662109375</v>
      </c>
      <c r="DA109" s="224">
        <v>82.410003662109375</v>
      </c>
      <c r="DB109" s="224">
        <v>82.410003662109375</v>
      </c>
      <c r="DC109" s="224">
        <v>82.410003662109375</v>
      </c>
      <c r="DD109" s="224">
        <v>82.410003662109375</v>
      </c>
      <c r="DE109" s="224">
        <v>82.410003662109375</v>
      </c>
      <c r="DF109" s="224">
        <v>82.410003662109375</v>
      </c>
      <c r="DG109" s="224">
        <v>82.410003662109375</v>
      </c>
      <c r="DH109" s="224">
        <v>82.410003662109375</v>
      </c>
      <c r="DI109" s="224">
        <v>82.410003662109375</v>
      </c>
      <c r="DJ109" s="224">
        <v>82.410003662109375</v>
      </c>
      <c r="DK109" s="224">
        <v>82.410003662109375</v>
      </c>
      <c r="DL109" s="224">
        <v>82.410003662109375</v>
      </c>
      <c r="DM109" s="224">
        <v>82.410003662109375</v>
      </c>
      <c r="DN109" s="224">
        <v>82.410003662109375</v>
      </c>
      <c r="DO109" s="224">
        <v>82.410003662109375</v>
      </c>
      <c r="DP109" s="224">
        <v>82.410003662109375</v>
      </c>
      <c r="DQ109" s="224">
        <v>82.410003662109375</v>
      </c>
      <c r="DR109" s="224">
        <v>82.410003662109375</v>
      </c>
      <c r="DS109" s="224">
        <v>82.410003662109375</v>
      </c>
      <c r="DT109" s="224">
        <v>82.410003662109375</v>
      </c>
      <c r="DU109" s="224">
        <v>82.410003662109375</v>
      </c>
      <c r="DV109" s="224">
        <v>82.410003662109375</v>
      </c>
      <c r="DW109" s="224">
        <v>82.410003662109375</v>
      </c>
      <c r="DX109" s="224">
        <v>82.410003662109375</v>
      </c>
      <c r="DY109" s="224">
        <v>82.410003662109375</v>
      </c>
      <c r="DZ109" s="224">
        <v>82.410003662109375</v>
      </c>
      <c r="EA109" s="224">
        <v>82.410003662109375</v>
      </c>
      <c r="EB109" s="224">
        <v>82.410003662109375</v>
      </c>
      <c r="EC109" s="224">
        <v>82.410003662109375</v>
      </c>
      <c r="ED109" s="224">
        <v>82.410003662109375</v>
      </c>
      <c r="EE109" s="224">
        <v>82.410003662109375</v>
      </c>
      <c r="EF109" s="224">
        <v>82.410003662109375</v>
      </c>
      <c r="EG109" s="224">
        <v>82.410003662109375</v>
      </c>
      <c r="EH109" s="224">
        <v>82.410003662109375</v>
      </c>
      <c r="EI109" s="224">
        <v>82.410003662109375</v>
      </c>
      <c r="EJ109" s="224">
        <v>82.410003662109375</v>
      </c>
      <c r="EK109" s="224">
        <v>82.410003662109375</v>
      </c>
      <c r="EL109" s="224">
        <v>82.410003662109375</v>
      </c>
      <c r="EM109" s="224">
        <v>82.410003662109375</v>
      </c>
      <c r="EN109" s="224">
        <v>82.410003662109375</v>
      </c>
      <c r="EO109" s="224">
        <v>82.410003662109375</v>
      </c>
      <c r="EP109" s="224">
        <v>82.410003662109375</v>
      </c>
      <c r="EQ109" s="224">
        <v>82.410003662109375</v>
      </c>
      <c r="ER109" s="224">
        <v>82.410003662109375</v>
      </c>
      <c r="ES109" s="224">
        <v>82.410003662109375</v>
      </c>
      <c r="ET109" s="224">
        <v>82.410003662109375</v>
      </c>
      <c r="EU109" s="224">
        <v>82.410003662109375</v>
      </c>
      <c r="EV109" s="224">
        <v>82.410003662109375</v>
      </c>
      <c r="EW109" s="224">
        <v>82.410003662109375</v>
      </c>
      <c r="EX109" s="224">
        <v>82.410003662109375</v>
      </c>
      <c r="EY109" s="224">
        <v>72.69000244140625</v>
      </c>
      <c r="EZ109" s="224">
        <v>72.69000244140625</v>
      </c>
      <c r="FA109" s="224">
        <v>72.69000244140625</v>
      </c>
      <c r="FB109" s="224">
        <v>72.69000244140625</v>
      </c>
      <c r="FC109" s="224">
        <v>72.69000244140625</v>
      </c>
      <c r="FD109" s="224">
        <v>72.69000244140625</v>
      </c>
      <c r="FE109" s="224">
        <v>72.69000244140625</v>
      </c>
      <c r="FF109" s="224">
        <v>72.69000244140625</v>
      </c>
      <c r="FG109" s="224">
        <v>72.69000244140625</v>
      </c>
      <c r="FH109" s="224">
        <v>72.69000244140625</v>
      </c>
      <c r="FI109" s="224">
        <v>72.69000244140625</v>
      </c>
      <c r="FJ109" s="224">
        <v>70.830001831054687</v>
      </c>
      <c r="FK109" s="224">
        <v>70.830001831054687</v>
      </c>
      <c r="FL109" s="224">
        <v>70.830001831054687</v>
      </c>
      <c r="FM109" s="224">
        <v>70.830001831054687</v>
      </c>
      <c r="FN109" s="224">
        <v>70.830001831054687</v>
      </c>
      <c r="FO109" s="224">
        <v>70.830001831054687</v>
      </c>
      <c r="FP109" s="224">
        <v>70.830001831054687</v>
      </c>
      <c r="FQ109" s="224">
        <v>70.830001831054687</v>
      </c>
      <c r="FR109" s="224">
        <v>70.830001831054687</v>
      </c>
      <c r="FS109" s="224">
        <v>70.830001831054687</v>
      </c>
      <c r="FT109" s="224">
        <v>70.830001831054687</v>
      </c>
      <c r="FU109" s="224">
        <v>70.830001831054687</v>
      </c>
      <c r="FV109" s="224">
        <v>70.830001831054687</v>
      </c>
      <c r="FW109" s="224">
        <v>70.830001831054687</v>
      </c>
      <c r="FX109" s="224">
        <v>70.830001831054687</v>
      </c>
      <c r="FY109" s="224">
        <v>70.830001831054687</v>
      </c>
      <c r="FZ109" s="224">
        <v>70.830001831054687</v>
      </c>
      <c r="GA109" s="224">
        <v>70.830001831054687</v>
      </c>
      <c r="GB109" s="224">
        <v>70.830001831054687</v>
      </c>
      <c r="GC109" s="224">
        <v>70.830001831054687</v>
      </c>
      <c r="GD109" s="224">
        <v>70.830001831054687</v>
      </c>
      <c r="GE109" s="224">
        <v>70.830001831054687</v>
      </c>
      <c r="GF109" s="224">
        <v>70.830001831054687</v>
      </c>
      <c r="GG109" s="224">
        <v>70.830001831054687</v>
      </c>
      <c r="GH109" s="224">
        <v>70.830001831054687</v>
      </c>
      <c r="GI109" s="224">
        <v>70.830001831054687</v>
      </c>
      <c r="GJ109" s="224">
        <v>70.830001831054687</v>
      </c>
      <c r="GK109" s="224">
        <v>70.830001831054687</v>
      </c>
      <c r="GL109" s="224">
        <v>70.830001831054687</v>
      </c>
      <c r="GM109" s="224">
        <v>70.830001831054687</v>
      </c>
      <c r="GN109" s="224">
        <v>70.830001831054687</v>
      </c>
      <c r="GO109" s="224">
        <v>70.830001831054687</v>
      </c>
      <c r="GP109" s="224">
        <v>70.830001831054687</v>
      </c>
      <c r="GQ109" s="224">
        <v>70.830001831054687</v>
      </c>
      <c r="GR109" s="224">
        <v>70.830001831054687</v>
      </c>
      <c r="GS109" s="224">
        <v>70.830001831054687</v>
      </c>
      <c r="GT109" s="224">
        <v>70.830001831054687</v>
      </c>
      <c r="GU109" s="224">
        <v>70.830001831054687</v>
      </c>
      <c r="GV109" s="224">
        <v>70.830001831054687</v>
      </c>
      <c r="GW109" s="224">
        <v>70.830001831054687</v>
      </c>
      <c r="GX109" s="224">
        <v>70.830001831054687</v>
      </c>
      <c r="GY109" s="224">
        <v>70.830001831054687</v>
      </c>
      <c r="GZ109" s="224">
        <v>70.830001831054687</v>
      </c>
      <c r="HA109" s="224">
        <v>70.830001831054687</v>
      </c>
      <c r="HB109" s="224">
        <v>70.830001831054687</v>
      </c>
      <c r="HC109" s="224">
        <v>70.830001831054687</v>
      </c>
      <c r="HD109" s="224">
        <v>70.830001831054687</v>
      </c>
      <c r="HE109" s="224">
        <v>70.830001831054687</v>
      </c>
      <c r="HF109" s="9">
        <f t="shared" si="79"/>
        <v>70.830001831054687</v>
      </c>
      <c r="HG109" s="9">
        <f t="shared" si="80"/>
        <v>70.830001831054687</v>
      </c>
      <c r="HH109" s="9">
        <f t="shared" si="81"/>
        <v>70.830001831054687</v>
      </c>
      <c r="HI109" s="9">
        <f t="shared" si="82"/>
        <v>70.830001831054687</v>
      </c>
      <c r="HJ109" s="9">
        <f t="shared" si="83"/>
        <v>70.830001831054687</v>
      </c>
      <c r="HK109" s="9">
        <f t="shared" si="84"/>
        <v>70.830001831054687</v>
      </c>
      <c r="HL109" s="9">
        <f t="shared" si="85"/>
        <v>70.830001831054687</v>
      </c>
      <c r="HM109" s="9">
        <f t="shared" si="86"/>
        <v>70.830001831054687</v>
      </c>
      <c r="HN109" s="9">
        <f t="shared" si="87"/>
        <v>70.830001831054687</v>
      </c>
      <c r="HO109" s="9">
        <f t="shared" si="88"/>
        <v>70.830001831054687</v>
      </c>
      <c r="HP109" s="9">
        <f t="shared" si="89"/>
        <v>70.830001831054687</v>
      </c>
      <c r="HQ109" s="180"/>
      <c r="HR109" s="226">
        <v>70.830001831054687</v>
      </c>
      <c r="HS109" s="226">
        <v>70.830001831054687</v>
      </c>
      <c r="HT109" s="226">
        <v>70.830001831054687</v>
      </c>
      <c r="HU109" s="226">
        <v>70.830001831054687</v>
      </c>
      <c r="HV109" s="226">
        <v>70.830001831054687</v>
      </c>
      <c r="HW109" s="226">
        <v>70.830001831054687</v>
      </c>
      <c r="HX109" s="226">
        <v>70.830001831054687</v>
      </c>
      <c r="HY109" s="226">
        <v>70.830001831054687</v>
      </c>
      <c r="HZ109" s="226">
        <v>70.830001831054687</v>
      </c>
      <c r="IA109" s="226">
        <v>70.830001831054687</v>
      </c>
      <c r="IB109" s="226">
        <v>70.830001831054687</v>
      </c>
      <c r="IC109" s="226">
        <v>70.830001831054687</v>
      </c>
      <c r="ID109" s="9"/>
      <c r="IE109" s="9"/>
      <c r="IF109" s="9"/>
      <c r="IG109" s="9"/>
      <c r="IH109" s="9"/>
      <c r="II109" s="9">
        <f t="shared" si="64"/>
        <v>37.172435694619232</v>
      </c>
      <c r="IJ109" s="9">
        <f t="shared" si="65"/>
        <v>71.512002054850257</v>
      </c>
      <c r="IK109" s="9">
        <f t="shared" si="66"/>
        <v>70.830001831054687</v>
      </c>
      <c r="IL109" s="9">
        <f t="shared" si="67"/>
        <v>70.830001831054687</v>
      </c>
      <c r="IM109" s="9">
        <f t="shared" si="68"/>
        <v>56.66400146484375</v>
      </c>
      <c r="IN109" s="9">
        <f t="shared" si="69"/>
        <v>39.664801025390624</v>
      </c>
      <c r="IO109" s="9">
        <f t="shared" si="70"/>
        <v>27.765360717773437</v>
      </c>
      <c r="IP109" s="9">
        <f t="shared" si="71"/>
        <v>19.435752502441403</v>
      </c>
      <c r="IQ109" s="9"/>
      <c r="IR109" s="9">
        <f t="shared" si="78"/>
        <v>45.21367499170875</v>
      </c>
      <c r="IS109" s="9">
        <f t="shared" si="72"/>
        <v>-35.495798740488048</v>
      </c>
      <c r="IT109" s="9"/>
      <c r="IU109" s="9"/>
      <c r="IV109" s="9"/>
      <c r="IW109" s="9"/>
      <c r="IX109" s="9"/>
      <c r="IY109" s="9"/>
      <c r="IZ109" s="9"/>
      <c r="JA109" s="9"/>
      <c r="JB109" s="9"/>
      <c r="JC109" s="9"/>
      <c r="JD109" s="9"/>
      <c r="JE109" s="9"/>
      <c r="JF109" s="9"/>
      <c r="JG109" s="9"/>
      <c r="JH109" s="9"/>
      <c r="JI109" s="9"/>
      <c r="JJ109" s="9"/>
      <c r="JK109" s="9"/>
      <c r="JL109" s="9"/>
      <c r="JM109" s="9"/>
      <c r="JN109" s="9"/>
      <c r="JO109" s="9"/>
      <c r="JP109" s="9"/>
      <c r="JQ109" s="9"/>
      <c r="JR109" s="9"/>
      <c r="JS109" s="9"/>
      <c r="JT109" s="9"/>
      <c r="JU109" s="9"/>
      <c r="JV109" s="9"/>
      <c r="JW109" s="9">
        <f t="shared" si="91"/>
        <v>70.830001831054687</v>
      </c>
      <c r="JX109" s="9">
        <f t="shared" si="92"/>
        <v>77.410003662109375</v>
      </c>
      <c r="JY109" s="19">
        <f t="shared" si="93"/>
        <v>168</v>
      </c>
      <c r="JZ109" s="19">
        <f t="shared" si="94"/>
        <v>63</v>
      </c>
      <c r="KA109" s="19">
        <f t="shared" si="73"/>
        <v>1</v>
      </c>
      <c r="KB109" s="19">
        <f t="shared" si="77"/>
        <v>63</v>
      </c>
      <c r="KD109" s="9">
        <f t="shared" si="95"/>
        <v>82.410003662109375</v>
      </c>
      <c r="KE109" s="9">
        <f t="shared" si="96"/>
        <v>74.586834142703822</v>
      </c>
      <c r="KG109" s="9">
        <f t="shared" si="74"/>
        <v>-7.8231695194055533</v>
      </c>
      <c r="KH109" s="19">
        <f t="shared" si="75"/>
        <v>0.90507014716949341</v>
      </c>
      <c r="KI109" s="19">
        <f t="shared" si="76"/>
        <v>0.90507014716949341</v>
      </c>
    </row>
    <row r="110" spans="1:295">
      <c r="A110" s="222" t="s">
        <v>309</v>
      </c>
      <c r="B110" s="222" t="s">
        <v>310</v>
      </c>
      <c r="C110" s="224">
        <v>0</v>
      </c>
      <c r="D110" s="224">
        <v>0</v>
      </c>
      <c r="E110" s="224">
        <v>0</v>
      </c>
      <c r="F110" s="224">
        <v>0</v>
      </c>
      <c r="G110" s="224">
        <v>0</v>
      </c>
      <c r="H110" s="224">
        <v>0</v>
      </c>
      <c r="I110" s="224">
        <v>0</v>
      </c>
      <c r="J110" s="224">
        <v>0</v>
      </c>
      <c r="K110" s="224">
        <v>0</v>
      </c>
      <c r="L110" s="224">
        <v>0</v>
      </c>
      <c r="M110" s="224">
        <v>0</v>
      </c>
      <c r="N110" s="224">
        <v>0</v>
      </c>
      <c r="O110" s="224">
        <v>0</v>
      </c>
      <c r="P110" s="224">
        <v>0</v>
      </c>
      <c r="Q110" s="224">
        <v>0</v>
      </c>
      <c r="R110" s="224">
        <v>0</v>
      </c>
      <c r="S110" s="224">
        <v>0</v>
      </c>
      <c r="T110" s="224">
        <v>0</v>
      </c>
      <c r="U110" s="224">
        <v>0</v>
      </c>
      <c r="V110" s="224">
        <v>0</v>
      </c>
      <c r="W110" s="224">
        <v>0</v>
      </c>
      <c r="X110" s="224">
        <v>0</v>
      </c>
      <c r="Y110" s="224">
        <v>0</v>
      </c>
      <c r="Z110" s="224">
        <v>0</v>
      </c>
      <c r="AA110" s="224">
        <v>0</v>
      </c>
      <c r="AB110" s="224">
        <v>0</v>
      </c>
      <c r="AC110" s="224">
        <v>0</v>
      </c>
      <c r="AD110" s="224">
        <v>0</v>
      </c>
      <c r="AE110" s="224">
        <v>0</v>
      </c>
      <c r="AF110" s="224">
        <v>0</v>
      </c>
      <c r="AG110" s="224">
        <v>0</v>
      </c>
      <c r="AH110" s="224">
        <v>0</v>
      </c>
      <c r="AI110" s="224">
        <v>0</v>
      </c>
      <c r="AJ110" s="224">
        <v>0</v>
      </c>
      <c r="AK110" s="224">
        <v>0</v>
      </c>
      <c r="AL110" s="224">
        <v>0</v>
      </c>
      <c r="AM110" s="224">
        <v>0</v>
      </c>
      <c r="AN110" s="224">
        <v>0</v>
      </c>
      <c r="AO110" s="224">
        <v>0</v>
      </c>
      <c r="AP110" s="224">
        <v>0</v>
      </c>
      <c r="AQ110" s="224">
        <v>0</v>
      </c>
      <c r="AR110" s="224">
        <v>0</v>
      </c>
      <c r="AS110" s="224">
        <v>0</v>
      </c>
      <c r="AT110" s="224">
        <v>0</v>
      </c>
      <c r="AU110" s="224">
        <v>0</v>
      </c>
      <c r="AV110" s="224">
        <v>0</v>
      </c>
      <c r="AW110" s="224">
        <v>0</v>
      </c>
      <c r="AX110" s="224">
        <v>0</v>
      </c>
      <c r="AY110" s="224">
        <v>0</v>
      </c>
      <c r="AZ110" s="224">
        <v>0</v>
      </c>
      <c r="BA110" s="224">
        <v>0</v>
      </c>
      <c r="BB110" s="224">
        <v>0</v>
      </c>
      <c r="BC110" s="224">
        <v>0</v>
      </c>
      <c r="BD110" s="224">
        <v>0</v>
      </c>
      <c r="BE110" s="224">
        <v>0</v>
      </c>
      <c r="BF110" s="224">
        <v>0</v>
      </c>
      <c r="BG110" s="224">
        <v>0</v>
      </c>
      <c r="BH110" s="224">
        <v>0</v>
      </c>
      <c r="BI110" s="224">
        <v>0</v>
      </c>
      <c r="BJ110" s="224">
        <v>0</v>
      </c>
      <c r="BK110" s="224">
        <v>0</v>
      </c>
      <c r="BL110" s="224">
        <v>0</v>
      </c>
      <c r="BM110" s="224">
        <v>0</v>
      </c>
      <c r="BN110" s="224">
        <v>0</v>
      </c>
      <c r="BO110" s="224">
        <v>0</v>
      </c>
      <c r="BP110" s="224">
        <v>0</v>
      </c>
      <c r="BQ110" s="224">
        <v>0</v>
      </c>
      <c r="BR110" s="224">
        <v>0</v>
      </c>
      <c r="BS110" s="224">
        <v>0</v>
      </c>
      <c r="BT110" s="224">
        <v>0</v>
      </c>
      <c r="BU110" s="224">
        <v>0</v>
      </c>
      <c r="BV110" s="224">
        <v>0</v>
      </c>
      <c r="BW110" s="224">
        <v>0</v>
      </c>
      <c r="BX110" s="224">
        <v>0</v>
      </c>
      <c r="BY110" s="224">
        <v>0</v>
      </c>
      <c r="BZ110" s="224">
        <v>0</v>
      </c>
      <c r="CA110" s="224">
        <v>0</v>
      </c>
      <c r="CB110" s="224">
        <v>11.109999656677246</v>
      </c>
      <c r="CC110" s="224">
        <v>22.219999313354492</v>
      </c>
      <c r="CD110" s="224">
        <v>22.219999313354492</v>
      </c>
      <c r="CE110" s="224">
        <v>22.219999313354492</v>
      </c>
      <c r="CF110" s="224">
        <v>22.219999313354492</v>
      </c>
      <c r="CG110" s="224">
        <v>22.219999313354492</v>
      </c>
      <c r="CH110" s="224">
        <v>22.219999313354492</v>
      </c>
      <c r="CI110" s="224">
        <v>72.220001220703125</v>
      </c>
      <c r="CJ110" s="224">
        <v>72.220001220703125</v>
      </c>
      <c r="CK110" s="224">
        <v>72.220001220703125</v>
      </c>
      <c r="CL110" s="224">
        <v>72.220001220703125</v>
      </c>
      <c r="CM110" s="224">
        <v>72.220001220703125</v>
      </c>
      <c r="CN110" s="224">
        <v>72.220001220703125</v>
      </c>
      <c r="CO110" s="224">
        <v>72.220001220703125</v>
      </c>
      <c r="CP110" s="224">
        <v>72.220001220703125</v>
      </c>
      <c r="CQ110" s="224">
        <v>72.220001220703125</v>
      </c>
      <c r="CR110" s="224">
        <v>72.220001220703125</v>
      </c>
      <c r="CS110" s="224">
        <v>72.220001220703125</v>
      </c>
      <c r="CT110" s="224">
        <v>72.220001220703125</v>
      </c>
      <c r="CU110" s="224">
        <v>72.220001220703125</v>
      </c>
      <c r="CV110" s="224">
        <v>72.220001220703125</v>
      </c>
      <c r="CW110" s="224">
        <v>72.220001220703125</v>
      </c>
      <c r="CX110" s="224">
        <v>72.220001220703125</v>
      </c>
      <c r="CY110" s="224">
        <v>72.220001220703125</v>
      </c>
      <c r="CZ110" s="224">
        <v>72.220001220703125</v>
      </c>
      <c r="DA110" s="224">
        <v>72.220001220703125</v>
      </c>
      <c r="DB110" s="224">
        <v>72.220001220703125</v>
      </c>
      <c r="DC110" s="224">
        <v>72.220001220703125</v>
      </c>
      <c r="DD110" s="224">
        <v>72.220001220703125</v>
      </c>
      <c r="DE110" s="224">
        <v>72.220001220703125</v>
      </c>
      <c r="DF110" s="224">
        <v>72.220001220703125</v>
      </c>
      <c r="DG110" s="224">
        <v>72.220001220703125</v>
      </c>
      <c r="DH110" s="224">
        <v>72.220001220703125</v>
      </c>
      <c r="DI110" s="224">
        <v>72.220001220703125</v>
      </c>
      <c r="DJ110" s="224">
        <v>72.220001220703125</v>
      </c>
      <c r="DK110" s="224">
        <v>72.220001220703125</v>
      </c>
      <c r="DL110" s="224">
        <v>72.220001220703125</v>
      </c>
      <c r="DM110" s="224">
        <v>72.220001220703125</v>
      </c>
      <c r="DN110" s="224">
        <v>72.220001220703125</v>
      </c>
      <c r="DO110" s="224">
        <v>72.220001220703125</v>
      </c>
      <c r="DP110" s="224">
        <v>72.220001220703125</v>
      </c>
      <c r="DQ110" s="224">
        <v>72.220001220703125</v>
      </c>
      <c r="DR110" s="224">
        <v>72.220001220703125</v>
      </c>
      <c r="DS110" s="224">
        <v>72.220001220703125</v>
      </c>
      <c r="DT110" s="224">
        <v>69.44000244140625</v>
      </c>
      <c r="DU110" s="224">
        <v>69.44000244140625</v>
      </c>
      <c r="DV110" s="224">
        <v>69.44000244140625</v>
      </c>
      <c r="DW110" s="224">
        <v>69.44000244140625</v>
      </c>
      <c r="DX110" s="224">
        <v>69.44000244140625</v>
      </c>
      <c r="DY110" s="224">
        <v>69.44000244140625</v>
      </c>
      <c r="DZ110" s="224">
        <v>69.44000244140625</v>
      </c>
      <c r="EA110" s="224">
        <v>69.44000244140625</v>
      </c>
      <c r="EB110" s="224">
        <v>69.44000244140625</v>
      </c>
      <c r="EC110" s="224">
        <v>56.479999542236328</v>
      </c>
      <c r="ED110" s="224">
        <v>56.479999542236328</v>
      </c>
      <c r="EE110" s="224">
        <v>56.479999542236328</v>
      </c>
      <c r="EF110" s="224">
        <v>56.479999542236328</v>
      </c>
      <c r="EG110" s="224">
        <v>56.479999542236328</v>
      </c>
      <c r="EH110" s="224">
        <v>56.479999542236328</v>
      </c>
      <c r="EI110" s="224">
        <v>56.479999542236328</v>
      </c>
      <c r="EJ110" s="224">
        <v>56.479999542236328</v>
      </c>
      <c r="EK110" s="224">
        <v>56.479999542236328</v>
      </c>
      <c r="EL110" s="224">
        <v>56.479999542236328</v>
      </c>
      <c r="EM110" s="224">
        <v>56.479999542236328</v>
      </c>
      <c r="EN110" s="224">
        <v>56.479999542236328</v>
      </c>
      <c r="EO110" s="224">
        <v>56.479999542236328</v>
      </c>
      <c r="EP110" s="224">
        <v>56.479999542236328</v>
      </c>
      <c r="EQ110" s="224">
        <v>56.479999542236328</v>
      </c>
      <c r="ER110" s="224">
        <v>56.479999542236328</v>
      </c>
      <c r="ES110" s="224">
        <v>56.479999542236328</v>
      </c>
      <c r="ET110" s="224">
        <v>56.479999542236328</v>
      </c>
      <c r="EU110" s="224">
        <v>56.479999542236328</v>
      </c>
      <c r="EV110" s="224">
        <v>56.479999542236328</v>
      </c>
      <c r="EW110" s="224">
        <v>56.479999542236328</v>
      </c>
      <c r="EX110" s="224">
        <v>56.479999542236328</v>
      </c>
      <c r="EY110" s="224">
        <v>56.479999542236328</v>
      </c>
      <c r="EZ110" s="224">
        <v>52.779998779296875</v>
      </c>
      <c r="FA110" s="224">
        <v>52.779998779296875</v>
      </c>
      <c r="FB110" s="224">
        <v>52.779998779296875</v>
      </c>
      <c r="FC110" s="224">
        <v>52.779998779296875</v>
      </c>
      <c r="FD110" s="224">
        <v>52.779998779296875</v>
      </c>
      <c r="FE110" s="224">
        <v>52.779998779296875</v>
      </c>
      <c r="FF110" s="224">
        <v>52.779998779296875</v>
      </c>
      <c r="FG110" s="224">
        <v>52.779998779296875</v>
      </c>
      <c r="FH110" s="224">
        <v>52.779998779296875</v>
      </c>
      <c r="FI110" s="224">
        <v>52.779998779296875</v>
      </c>
      <c r="FJ110" s="224">
        <v>52.779998779296875</v>
      </c>
      <c r="FK110" s="224">
        <v>52.779998779296875</v>
      </c>
      <c r="FL110" s="224">
        <v>52.779998779296875</v>
      </c>
      <c r="FM110" s="224">
        <v>52.779998779296875</v>
      </c>
      <c r="FN110" s="224">
        <v>52.779998779296875</v>
      </c>
      <c r="FO110" s="224">
        <v>52.779998779296875</v>
      </c>
      <c r="FP110" s="224">
        <v>52.779998779296875</v>
      </c>
      <c r="FQ110" s="224">
        <v>52.779998779296875</v>
      </c>
      <c r="FR110" s="224">
        <v>52.779998779296875</v>
      </c>
      <c r="FS110" s="224">
        <v>52.779998779296875</v>
      </c>
      <c r="FT110" s="224">
        <v>52.779998779296875</v>
      </c>
      <c r="FU110" s="224">
        <v>52.779998779296875</v>
      </c>
      <c r="FV110" s="224">
        <v>52.779998779296875</v>
      </c>
      <c r="FW110" s="224">
        <v>52.779998779296875</v>
      </c>
      <c r="FX110" s="224">
        <v>52.779998779296875</v>
      </c>
      <c r="FY110" s="224">
        <v>52.779998779296875</v>
      </c>
      <c r="FZ110" s="224">
        <v>52.779998779296875</v>
      </c>
      <c r="GA110" s="224">
        <v>52.779998779296875</v>
      </c>
      <c r="GB110" s="224">
        <v>52.779998779296875</v>
      </c>
      <c r="GC110" s="224">
        <v>52.779998779296875</v>
      </c>
      <c r="GD110" s="224">
        <v>52.779998779296875</v>
      </c>
      <c r="GE110" s="224">
        <v>52.779998779296875</v>
      </c>
      <c r="GF110" s="224">
        <v>52.779998779296875</v>
      </c>
      <c r="GG110" s="224">
        <v>52.779998779296875</v>
      </c>
      <c r="GH110" s="224">
        <v>52.779998779296875</v>
      </c>
      <c r="GI110" s="224">
        <v>52.779998779296875</v>
      </c>
      <c r="GJ110" s="224">
        <v>52.779998779296875</v>
      </c>
      <c r="GK110" s="224">
        <v>52.779998779296875</v>
      </c>
      <c r="GL110" s="224">
        <v>52.779998779296875</v>
      </c>
      <c r="GM110" s="224">
        <v>52.779998779296875</v>
      </c>
      <c r="GN110" s="224">
        <v>52.779998779296875</v>
      </c>
      <c r="GO110" s="224">
        <v>52.779998779296875</v>
      </c>
      <c r="GP110" s="224">
        <v>52.779998779296875</v>
      </c>
      <c r="GQ110" s="224">
        <v>52.779998779296875</v>
      </c>
      <c r="GR110" s="224">
        <v>52.779998779296875</v>
      </c>
      <c r="GS110" s="224">
        <v>52.779998779296875</v>
      </c>
      <c r="GT110" s="224">
        <v>52.779998779296875</v>
      </c>
      <c r="GU110" s="224">
        <v>52.779998779296875</v>
      </c>
      <c r="GV110" s="224">
        <v>52.779998779296875</v>
      </c>
      <c r="GW110" s="224">
        <v>52.779998779296875</v>
      </c>
      <c r="GX110" s="224">
        <v>52.779998779296875</v>
      </c>
      <c r="GY110" s="224">
        <v>52.779998779296875</v>
      </c>
      <c r="GZ110" s="224">
        <v>52.779998779296875</v>
      </c>
      <c r="HA110" s="224">
        <v>52.779998779296875</v>
      </c>
      <c r="HB110" s="224">
        <v>52.779998779296875</v>
      </c>
      <c r="HC110" s="224">
        <v>52.779998779296875</v>
      </c>
      <c r="HD110" s="224">
        <v>52.779998779296875</v>
      </c>
      <c r="HE110" s="224">
        <v>52.779998779296875</v>
      </c>
      <c r="HF110" s="9">
        <f t="shared" si="79"/>
        <v>52.779998779296875</v>
      </c>
      <c r="HG110" s="9">
        <f t="shared" si="80"/>
        <v>47.220001220703125</v>
      </c>
      <c r="HH110" s="9">
        <f t="shared" si="81"/>
        <v>47.220001220703125</v>
      </c>
      <c r="HI110" s="9">
        <f t="shared" si="82"/>
        <v>47.220001220703125</v>
      </c>
      <c r="HJ110" s="9">
        <f t="shared" si="83"/>
        <v>47.220001220703125</v>
      </c>
      <c r="HK110" s="9">
        <f t="shared" si="84"/>
        <v>47.220001220703125</v>
      </c>
      <c r="HL110" s="9">
        <f t="shared" si="85"/>
        <v>47.220001220703125</v>
      </c>
      <c r="HM110" s="9">
        <f t="shared" si="86"/>
        <v>47.220001220703125</v>
      </c>
      <c r="HN110" s="9">
        <f t="shared" si="87"/>
        <v>47.220001220703125</v>
      </c>
      <c r="HO110" s="9">
        <f t="shared" si="88"/>
        <v>47.220001220703125</v>
      </c>
      <c r="HP110" s="9">
        <f t="shared" si="89"/>
        <v>47.220001220703125</v>
      </c>
      <c r="HQ110" s="180"/>
      <c r="HR110" s="226">
        <v>52.779998779296875</v>
      </c>
      <c r="HS110" s="226">
        <v>52.779998779296875</v>
      </c>
      <c r="HT110" s="226">
        <v>47.220001220703125</v>
      </c>
      <c r="HU110" s="226">
        <v>47.220001220703125</v>
      </c>
      <c r="HV110" s="226">
        <v>47.220001220703125</v>
      </c>
      <c r="HW110" s="226">
        <v>47.220001220703125</v>
      </c>
      <c r="HX110" s="226">
        <v>47.220001220703125</v>
      </c>
      <c r="HY110" s="226">
        <v>47.220001220703125</v>
      </c>
      <c r="HZ110" s="226">
        <v>47.220001220703125</v>
      </c>
      <c r="IA110" s="226">
        <v>47.220001220703125</v>
      </c>
      <c r="IB110" s="226">
        <v>47.220001220703125</v>
      </c>
      <c r="IC110" s="226">
        <v>47.220001220703125</v>
      </c>
      <c r="ID110" s="9"/>
      <c r="IE110" s="9"/>
      <c r="IF110" s="9"/>
      <c r="IG110" s="9"/>
      <c r="IH110" s="9"/>
      <c r="II110" s="9">
        <f t="shared" si="64"/>
        <v>30.816381925030758</v>
      </c>
      <c r="IJ110" s="9">
        <f t="shared" si="65"/>
        <v>52.903332138061522</v>
      </c>
      <c r="IK110" s="9">
        <f t="shared" si="66"/>
        <v>52.600644019342241</v>
      </c>
      <c r="IL110" s="9">
        <f t="shared" si="67"/>
        <v>47.220001220703125</v>
      </c>
      <c r="IM110" s="9">
        <f t="shared" si="68"/>
        <v>37.7760009765625</v>
      </c>
      <c r="IN110" s="9">
        <f t="shared" si="69"/>
        <v>26.443200683593748</v>
      </c>
      <c r="IO110" s="9">
        <f t="shared" si="70"/>
        <v>18.510240478515623</v>
      </c>
      <c r="IP110" s="9">
        <f t="shared" si="71"/>
        <v>12.957168334960935</v>
      </c>
      <c r="IQ110" s="9"/>
      <c r="IR110" s="9">
        <f t="shared" si="78"/>
        <v>33.54104145640779</v>
      </c>
      <c r="IS110" s="9">
        <f t="shared" si="72"/>
        <v>-27.062457288927323</v>
      </c>
      <c r="IT110" s="9"/>
      <c r="IU110" s="9"/>
      <c r="IV110" s="9"/>
      <c r="IW110" s="9"/>
      <c r="IX110" s="9"/>
      <c r="IY110" s="9"/>
      <c r="IZ110" s="9"/>
      <c r="JA110" s="9"/>
      <c r="JB110" s="9"/>
      <c r="JC110" s="9"/>
      <c r="JD110" s="9"/>
      <c r="JE110" s="9"/>
      <c r="JF110" s="9"/>
      <c r="JG110" s="9"/>
      <c r="JH110" s="9"/>
      <c r="JI110" s="9"/>
      <c r="JJ110" s="9"/>
      <c r="JK110" s="9"/>
      <c r="JL110" s="9"/>
      <c r="JM110" s="9"/>
      <c r="JN110" s="9"/>
      <c r="JO110" s="9"/>
      <c r="JP110" s="9"/>
      <c r="JQ110" s="9"/>
      <c r="JR110" s="9"/>
      <c r="JS110" s="9"/>
      <c r="JT110" s="9"/>
      <c r="JU110" s="9"/>
      <c r="JV110" s="9"/>
      <c r="JW110" s="9">
        <f t="shared" si="91"/>
        <v>50</v>
      </c>
      <c r="JX110" s="9">
        <f t="shared" si="92"/>
        <v>67.220001220703125</v>
      </c>
      <c r="JY110" s="19">
        <f t="shared" si="93"/>
        <v>149</v>
      </c>
      <c r="JZ110" s="19">
        <f t="shared" si="94"/>
        <v>46</v>
      </c>
      <c r="KA110" s="19">
        <f t="shared" si="73"/>
        <v>1</v>
      </c>
      <c r="KB110" s="19">
        <f t="shared" si="77"/>
        <v>46</v>
      </c>
      <c r="KD110" s="9">
        <f t="shared" si="95"/>
        <v>72.220001220703125</v>
      </c>
      <c r="KE110" s="9">
        <f t="shared" si="96"/>
        <v>54.556633184451869</v>
      </c>
      <c r="KG110" s="9">
        <f t="shared" si="74"/>
        <v>-17.663368036251256</v>
      </c>
      <c r="KH110" s="19">
        <f t="shared" si="75"/>
        <v>0.7554227674093732</v>
      </c>
      <c r="KI110" s="19">
        <f t="shared" si="76"/>
        <v>0.7554227674093732</v>
      </c>
    </row>
    <row r="111" spans="1:295">
      <c r="A111" s="222" t="s">
        <v>30</v>
      </c>
      <c r="B111" s="222" t="s">
        <v>336</v>
      </c>
      <c r="C111" s="224">
        <v>0</v>
      </c>
      <c r="D111" s="224">
        <v>0</v>
      </c>
      <c r="E111" s="224">
        <v>0</v>
      </c>
      <c r="F111" s="224">
        <v>0</v>
      </c>
      <c r="G111" s="224">
        <v>0</v>
      </c>
      <c r="H111" s="224">
        <v>0</v>
      </c>
      <c r="I111" s="224">
        <v>0</v>
      </c>
      <c r="J111" s="224">
        <v>0</v>
      </c>
      <c r="K111" s="224">
        <v>0</v>
      </c>
      <c r="L111" s="224">
        <v>0</v>
      </c>
      <c r="M111" s="224">
        <v>0</v>
      </c>
      <c r="N111" s="224">
        <v>0</v>
      </c>
      <c r="O111" s="224">
        <v>0</v>
      </c>
      <c r="P111" s="224">
        <v>0</v>
      </c>
      <c r="Q111" s="224">
        <v>0</v>
      </c>
      <c r="R111" s="224">
        <v>0</v>
      </c>
      <c r="S111" s="224">
        <v>0</v>
      </c>
      <c r="T111" s="224">
        <v>0</v>
      </c>
      <c r="U111" s="224">
        <v>0</v>
      </c>
      <c r="V111" s="224">
        <v>0</v>
      </c>
      <c r="W111" s="224">
        <v>0</v>
      </c>
      <c r="X111" s="224">
        <v>0</v>
      </c>
      <c r="Y111" s="224">
        <v>0</v>
      </c>
      <c r="Z111" s="224">
        <v>0</v>
      </c>
      <c r="AA111" s="224">
        <v>0</v>
      </c>
      <c r="AB111" s="224">
        <v>0</v>
      </c>
      <c r="AC111" s="224">
        <v>0</v>
      </c>
      <c r="AD111" s="224">
        <v>0</v>
      </c>
      <c r="AE111" s="224">
        <v>0</v>
      </c>
      <c r="AF111" s="224">
        <v>0</v>
      </c>
      <c r="AG111" s="224">
        <v>0</v>
      </c>
      <c r="AH111" s="224">
        <v>2.7799999713897705</v>
      </c>
      <c r="AI111" s="224">
        <v>2.7799999713897705</v>
      </c>
      <c r="AJ111" s="224">
        <v>2.7799999713897705</v>
      </c>
      <c r="AK111" s="224">
        <v>2.7799999713897705</v>
      </c>
      <c r="AL111" s="224">
        <v>2.7799999713897705</v>
      </c>
      <c r="AM111" s="224">
        <v>2.7799999713897705</v>
      </c>
      <c r="AN111" s="224">
        <v>2.7799999713897705</v>
      </c>
      <c r="AO111" s="224">
        <v>2.7799999713897705</v>
      </c>
      <c r="AP111" s="224">
        <v>2.7799999713897705</v>
      </c>
      <c r="AQ111" s="224">
        <v>2.7799999713897705</v>
      </c>
      <c r="AR111" s="224">
        <v>2.7799999713897705</v>
      </c>
      <c r="AS111" s="224">
        <v>2.7799999713897705</v>
      </c>
      <c r="AT111" s="224">
        <v>2.7799999713897705</v>
      </c>
      <c r="AU111" s="224">
        <v>2.7799999713897705</v>
      </c>
      <c r="AV111" s="224">
        <v>2.7799999713897705</v>
      </c>
      <c r="AW111" s="224">
        <v>2.7799999713897705</v>
      </c>
      <c r="AX111" s="224">
        <v>2.7799999713897705</v>
      </c>
      <c r="AY111" s="224">
        <v>2.7799999713897705</v>
      </c>
      <c r="AZ111" s="224">
        <v>2.7799999713897705</v>
      </c>
      <c r="BA111" s="224">
        <v>2.7799999713897705</v>
      </c>
      <c r="BB111" s="224">
        <v>2.7799999713897705</v>
      </c>
      <c r="BC111" s="224">
        <v>2.7799999713897705</v>
      </c>
      <c r="BD111" s="224">
        <v>2.7799999713897705</v>
      </c>
      <c r="BE111" s="224">
        <v>2.7799999713897705</v>
      </c>
      <c r="BF111" s="224">
        <v>2.7799999713897705</v>
      </c>
      <c r="BG111" s="224">
        <v>2.7799999713897705</v>
      </c>
      <c r="BH111" s="224">
        <v>2.7799999713897705</v>
      </c>
      <c r="BI111" s="224">
        <v>2.7799999713897705</v>
      </c>
      <c r="BJ111" s="224">
        <v>2.7799999713897705</v>
      </c>
      <c r="BK111" s="224">
        <v>2.7799999713897705</v>
      </c>
      <c r="BL111" s="224">
        <v>2.7799999713897705</v>
      </c>
      <c r="BM111" s="224">
        <v>2.7799999713897705</v>
      </c>
      <c r="BN111" s="224">
        <v>2.7799999713897705</v>
      </c>
      <c r="BO111" s="224">
        <v>2.7799999713897705</v>
      </c>
      <c r="BP111" s="224">
        <v>2.7799999713897705</v>
      </c>
      <c r="BQ111" s="224">
        <v>2.7799999713897705</v>
      </c>
      <c r="BR111" s="224">
        <v>2.7799999713897705</v>
      </c>
      <c r="BS111" s="224">
        <v>13.890000343322754</v>
      </c>
      <c r="BT111" s="224">
        <v>13.890000343322754</v>
      </c>
      <c r="BU111" s="224">
        <v>13.890000343322754</v>
      </c>
      <c r="BV111" s="224">
        <v>13.890000343322754</v>
      </c>
      <c r="BW111" s="224">
        <v>33.330001831054688</v>
      </c>
      <c r="BX111" s="224">
        <v>33.330001831054688</v>
      </c>
      <c r="BY111" s="224">
        <v>36.110000610351563</v>
      </c>
      <c r="BZ111" s="224">
        <v>43.520000457763672</v>
      </c>
      <c r="CA111" s="224">
        <v>43.520000457763672</v>
      </c>
      <c r="CB111" s="224">
        <v>43.520000457763672</v>
      </c>
      <c r="CC111" s="224">
        <v>43.520000457763672</v>
      </c>
      <c r="CD111" s="224">
        <v>43.520000457763672</v>
      </c>
      <c r="CE111" s="224">
        <v>43.520000457763672</v>
      </c>
      <c r="CF111" s="224">
        <v>43.520000457763672</v>
      </c>
      <c r="CG111" s="224">
        <v>43.520000457763672</v>
      </c>
      <c r="CH111" s="224">
        <v>47.220001220703125</v>
      </c>
      <c r="CI111" s="224">
        <v>47.220001220703125</v>
      </c>
      <c r="CJ111" s="224">
        <v>54.630001068115234</v>
      </c>
      <c r="CK111" s="224">
        <v>54.630001068115234</v>
      </c>
      <c r="CL111" s="224">
        <v>54.630001068115234</v>
      </c>
      <c r="CM111" s="224">
        <v>54.630001068115234</v>
      </c>
      <c r="CN111" s="224">
        <v>57.409999847412109</v>
      </c>
      <c r="CO111" s="224">
        <v>57.409999847412109</v>
      </c>
      <c r="CP111" s="224">
        <v>65.739997863769531</v>
      </c>
      <c r="CQ111" s="224">
        <v>65.739997863769531</v>
      </c>
      <c r="CR111" s="224">
        <v>65.739997863769531</v>
      </c>
      <c r="CS111" s="224">
        <v>69.44000244140625</v>
      </c>
      <c r="CT111" s="224">
        <v>69.44000244140625</v>
      </c>
      <c r="CU111" s="224">
        <v>69.44000244140625</v>
      </c>
      <c r="CV111" s="224">
        <v>77.779998779296875</v>
      </c>
      <c r="CW111" s="224">
        <v>77.779998779296875</v>
      </c>
      <c r="CX111" s="224">
        <v>77.779998779296875</v>
      </c>
      <c r="CY111" s="224">
        <v>79.629997253417969</v>
      </c>
      <c r="CZ111" s="224">
        <v>79.629997253417969</v>
      </c>
      <c r="DA111" s="224">
        <v>81.480003356933594</v>
      </c>
      <c r="DB111" s="224">
        <v>81.480003356933594</v>
      </c>
      <c r="DC111" s="224">
        <v>83.330001831054687</v>
      </c>
      <c r="DD111" s="224">
        <v>83.330001831054687</v>
      </c>
      <c r="DE111" s="224">
        <v>83.330001831054687</v>
      </c>
      <c r="DF111" s="224">
        <v>86.110000610351563</v>
      </c>
      <c r="DG111" s="224">
        <v>86.110000610351563</v>
      </c>
      <c r="DH111" s="224">
        <v>86.110000610351563</v>
      </c>
      <c r="DI111" s="224">
        <v>86.110000610351563</v>
      </c>
      <c r="DJ111" s="224">
        <v>86.110000610351563</v>
      </c>
      <c r="DK111" s="224">
        <v>86.110000610351563</v>
      </c>
      <c r="DL111" s="224">
        <v>86.110000610351563</v>
      </c>
      <c r="DM111" s="224">
        <v>86.110000610351563</v>
      </c>
      <c r="DN111" s="224">
        <v>86.110000610351563</v>
      </c>
      <c r="DO111" s="224">
        <v>86.110000610351563</v>
      </c>
      <c r="DP111" s="224">
        <v>86.110000610351563</v>
      </c>
      <c r="DQ111" s="224">
        <v>86.110000610351563</v>
      </c>
      <c r="DR111" s="224">
        <v>86.110000610351563</v>
      </c>
      <c r="DS111" s="224">
        <v>86.110000610351563</v>
      </c>
      <c r="DT111" s="224">
        <v>86.110000610351563</v>
      </c>
      <c r="DU111" s="224">
        <v>86.110000610351563</v>
      </c>
      <c r="DV111" s="224">
        <v>84.260002136230469</v>
      </c>
      <c r="DW111" s="224">
        <v>84.260002136230469</v>
      </c>
      <c r="DX111" s="224">
        <v>84.260002136230469</v>
      </c>
      <c r="DY111" s="224">
        <v>84.260002136230469</v>
      </c>
      <c r="DZ111" s="224">
        <v>84.260002136230469</v>
      </c>
      <c r="EA111" s="224">
        <v>84.260002136230469</v>
      </c>
      <c r="EB111" s="224">
        <v>84.260002136230469</v>
      </c>
      <c r="EC111" s="224">
        <v>84.260002136230469</v>
      </c>
      <c r="ED111" s="224">
        <v>84.260002136230469</v>
      </c>
      <c r="EE111" s="224">
        <v>84.260002136230469</v>
      </c>
      <c r="EF111" s="224">
        <v>84.260002136230469</v>
      </c>
      <c r="EG111" s="224">
        <v>80.55999755859375</v>
      </c>
      <c r="EH111" s="224">
        <v>80.55999755859375</v>
      </c>
      <c r="EI111" s="224">
        <v>80.55999755859375</v>
      </c>
      <c r="EJ111" s="224">
        <v>80.55999755859375</v>
      </c>
      <c r="EK111" s="224">
        <v>80.55999755859375</v>
      </c>
      <c r="EL111" s="224">
        <v>80.55999755859375</v>
      </c>
      <c r="EM111" s="224">
        <v>80.55999755859375</v>
      </c>
      <c r="EN111" s="224">
        <v>80.55999755859375</v>
      </c>
      <c r="EO111" s="224">
        <v>80.55999755859375</v>
      </c>
      <c r="EP111" s="224">
        <v>80.55999755859375</v>
      </c>
      <c r="EQ111" s="224">
        <v>80.55999755859375</v>
      </c>
      <c r="ER111" s="224">
        <v>80.55999755859375</v>
      </c>
      <c r="ES111" s="224">
        <v>80.55999755859375</v>
      </c>
      <c r="ET111" s="224">
        <v>80.55999755859375</v>
      </c>
      <c r="EU111" s="224">
        <v>80.55999755859375</v>
      </c>
      <c r="EV111" s="224">
        <v>80.55999755859375</v>
      </c>
      <c r="EW111" s="224">
        <v>80.55999755859375</v>
      </c>
      <c r="EX111" s="224">
        <v>80.55999755859375</v>
      </c>
      <c r="EY111" s="224">
        <v>80.55999755859375</v>
      </c>
      <c r="EZ111" s="224">
        <v>80.55999755859375</v>
      </c>
      <c r="FA111" s="224">
        <v>80.55999755859375</v>
      </c>
      <c r="FB111" s="224">
        <v>80.55999755859375</v>
      </c>
      <c r="FC111" s="224">
        <v>80.55999755859375</v>
      </c>
      <c r="FD111" s="224">
        <v>80.55999755859375</v>
      </c>
      <c r="FE111" s="224">
        <v>80.55999755859375</v>
      </c>
      <c r="FF111" s="224">
        <v>80.55999755859375</v>
      </c>
      <c r="FG111" s="224">
        <v>80.55999755859375</v>
      </c>
      <c r="FH111" s="224">
        <v>80.55999755859375</v>
      </c>
      <c r="FI111" s="224">
        <v>80.55999755859375</v>
      </c>
      <c r="FJ111" s="224">
        <v>80.55999755859375</v>
      </c>
      <c r="FK111" s="224">
        <v>80.55999755859375</v>
      </c>
      <c r="FL111" s="224">
        <v>80.55999755859375</v>
      </c>
      <c r="FM111" s="224">
        <v>80.55999755859375</v>
      </c>
      <c r="FN111" s="224">
        <v>80.55999755859375</v>
      </c>
      <c r="FO111" s="224">
        <v>80.55999755859375</v>
      </c>
      <c r="FP111" s="224">
        <v>80.55999755859375</v>
      </c>
      <c r="FQ111" s="224">
        <v>80.55999755859375</v>
      </c>
      <c r="FR111" s="224">
        <v>80.55999755859375</v>
      </c>
      <c r="FS111" s="224">
        <v>80.55999755859375</v>
      </c>
      <c r="FT111" s="224">
        <v>80.55999755859375</v>
      </c>
      <c r="FU111" s="224">
        <v>80.55999755859375</v>
      </c>
      <c r="FV111" s="224">
        <v>80.55999755859375</v>
      </c>
      <c r="FW111" s="224">
        <v>80.55999755859375</v>
      </c>
      <c r="FX111" s="224">
        <v>80.55999755859375</v>
      </c>
      <c r="FY111" s="224">
        <v>80.55999755859375</v>
      </c>
      <c r="FZ111" s="224">
        <v>80.55999755859375</v>
      </c>
      <c r="GA111" s="224">
        <v>80.55999755859375</v>
      </c>
      <c r="GB111" s="224">
        <v>80.55999755859375</v>
      </c>
      <c r="GC111" s="224">
        <v>80.55999755859375</v>
      </c>
      <c r="GD111" s="224">
        <v>80.55999755859375</v>
      </c>
      <c r="GE111" s="224">
        <v>80.55999755859375</v>
      </c>
      <c r="GF111" s="224">
        <v>80.55999755859375</v>
      </c>
      <c r="GG111" s="224">
        <v>80.55999755859375</v>
      </c>
      <c r="GH111" s="224">
        <v>80.55999755859375</v>
      </c>
      <c r="GI111" s="224">
        <v>80.55999755859375</v>
      </c>
      <c r="GJ111" s="224">
        <v>80.55999755859375</v>
      </c>
      <c r="GK111" s="224">
        <v>80.55999755859375</v>
      </c>
      <c r="GL111" s="224">
        <v>80.55999755859375</v>
      </c>
      <c r="GM111" s="224">
        <v>80.55999755859375</v>
      </c>
      <c r="GN111" s="224">
        <v>80.55999755859375</v>
      </c>
      <c r="GO111" s="224">
        <v>80.55999755859375</v>
      </c>
      <c r="GP111" s="224">
        <v>80.55999755859375</v>
      </c>
      <c r="GQ111" s="224">
        <v>80.55999755859375</v>
      </c>
      <c r="GR111" s="224">
        <v>80.55999755859375</v>
      </c>
      <c r="GS111" s="224">
        <v>80.55999755859375</v>
      </c>
      <c r="GT111" s="224">
        <v>80.55999755859375</v>
      </c>
      <c r="GU111" s="224">
        <v>80.55999755859375</v>
      </c>
      <c r="GV111" s="224">
        <v>80.55999755859375</v>
      </c>
      <c r="GW111" s="224">
        <v>76.849998474121094</v>
      </c>
      <c r="GX111" s="224">
        <v>76.849998474121094</v>
      </c>
      <c r="GY111" s="224">
        <v>76.849998474121094</v>
      </c>
      <c r="GZ111" s="224">
        <v>76.849998474121094</v>
      </c>
      <c r="HA111" s="224">
        <v>76.849998474121094</v>
      </c>
      <c r="HB111" s="224">
        <v>76.849998474121094</v>
      </c>
      <c r="HC111" s="224">
        <v>76.849998474121094</v>
      </c>
      <c r="HD111" s="224">
        <v>76.849998474121094</v>
      </c>
      <c r="HE111" s="224">
        <v>76.849998474121094</v>
      </c>
      <c r="HF111" s="9">
        <f t="shared" si="79"/>
        <v>76.849998474121094</v>
      </c>
      <c r="HG111" s="9">
        <f t="shared" si="80"/>
        <v>76.849998474121094</v>
      </c>
      <c r="HH111" s="9">
        <f t="shared" si="81"/>
        <v>76.849998474121094</v>
      </c>
      <c r="HI111" s="9">
        <f t="shared" si="82"/>
        <v>76.849998474121094</v>
      </c>
      <c r="HJ111" s="9">
        <f t="shared" si="83"/>
        <v>76.849998474121094</v>
      </c>
      <c r="HK111" s="9">
        <f t="shared" si="84"/>
        <v>76.849998474121094</v>
      </c>
      <c r="HL111" s="9">
        <f t="shared" si="85"/>
        <v>76.849998474121094</v>
      </c>
      <c r="HM111" s="9">
        <f t="shared" si="86"/>
        <v>76.849998474121094</v>
      </c>
      <c r="HN111" s="9">
        <f t="shared" si="87"/>
        <v>76.849998474121094</v>
      </c>
      <c r="HO111" s="9">
        <f t="shared" si="88"/>
        <v>76.849998474121094</v>
      </c>
      <c r="HP111" s="9">
        <f t="shared" si="89"/>
        <v>76.849998474121094</v>
      </c>
      <c r="HQ111" s="180"/>
      <c r="HR111" s="226">
        <v>76.849998474121094</v>
      </c>
      <c r="HS111" s="226">
        <v>76.849998474121094</v>
      </c>
      <c r="HT111" s="226">
        <v>76.849998474121094</v>
      </c>
      <c r="HU111" s="226"/>
      <c r="HV111" s="226"/>
      <c r="HW111" s="226"/>
      <c r="HX111" s="226"/>
      <c r="HY111" s="226"/>
      <c r="HZ111" s="226"/>
      <c r="IA111" s="226"/>
      <c r="IB111" s="226"/>
      <c r="IC111" s="226"/>
      <c r="ID111" s="9"/>
      <c r="IE111" s="9"/>
      <c r="IF111" s="9"/>
      <c r="IG111" s="9"/>
      <c r="IH111" s="9"/>
      <c r="II111" s="9">
        <f t="shared" si="64"/>
        <v>39.492894789105968</v>
      </c>
      <c r="IJ111" s="9">
        <f t="shared" si="65"/>
        <v>80.55999755859375</v>
      </c>
      <c r="IK111" s="9">
        <f t="shared" si="66"/>
        <v>79.243546270555072</v>
      </c>
      <c r="IL111" s="9">
        <f t="shared" si="67"/>
        <v>76.849998474121094</v>
      </c>
      <c r="IM111" s="9">
        <f t="shared" si="68"/>
        <v>61.479998779296878</v>
      </c>
      <c r="IN111" s="9">
        <f t="shared" si="69"/>
        <v>43.035999145507809</v>
      </c>
      <c r="IO111" s="9">
        <f t="shared" si="70"/>
        <v>30.125199401855465</v>
      </c>
      <c r="IP111" s="9">
        <f t="shared" si="71"/>
        <v>21.087639581298824</v>
      </c>
      <c r="IQ111" s="9"/>
      <c r="IR111" s="9">
        <f t="shared" si="78"/>
        <v>49.153904429729899</v>
      </c>
      <c r="IS111" s="9">
        <f t="shared" si="72"/>
        <v>-38.610084639080483</v>
      </c>
      <c r="IT111" s="9"/>
      <c r="IU111" s="9"/>
      <c r="IV111" s="9"/>
      <c r="IW111" s="9"/>
      <c r="IX111" s="9"/>
      <c r="IY111" s="9"/>
      <c r="IZ111" s="9"/>
      <c r="JA111" s="9"/>
      <c r="JB111" s="9"/>
      <c r="JC111" s="9"/>
      <c r="JD111" s="9"/>
      <c r="JE111" s="9"/>
      <c r="JF111" s="9"/>
      <c r="JG111" s="9"/>
      <c r="JH111" s="9"/>
      <c r="JI111" s="9"/>
      <c r="JJ111" s="9"/>
      <c r="JK111" s="9"/>
      <c r="JL111" s="9"/>
      <c r="JM111" s="9"/>
      <c r="JN111" s="9"/>
      <c r="JO111" s="9"/>
      <c r="JP111" s="9"/>
      <c r="JQ111" s="9"/>
      <c r="JR111" s="9"/>
      <c r="JS111" s="9"/>
      <c r="JT111" s="9"/>
      <c r="JU111" s="9"/>
      <c r="JV111" s="9"/>
      <c r="JW111" s="9">
        <f t="shared" si="91"/>
        <v>76.849998474121094</v>
      </c>
      <c r="JX111" s="9">
        <f t="shared" si="92"/>
        <v>81.110000610351563</v>
      </c>
      <c r="JY111" s="19">
        <f t="shared" si="93"/>
        <v>194</v>
      </c>
      <c r="JZ111" s="19">
        <f t="shared" si="94"/>
        <v>32</v>
      </c>
      <c r="KA111" s="19">
        <f t="shared" si="73"/>
        <v>1</v>
      </c>
      <c r="KB111" s="19">
        <f t="shared" si="77"/>
        <v>32</v>
      </c>
      <c r="KD111" s="9">
        <f t="shared" si="95"/>
        <v>80.554333750406897</v>
      </c>
      <c r="KE111" s="9">
        <f t="shared" si="96"/>
        <v>80.338216120653811</v>
      </c>
      <c r="KG111" s="9">
        <f t="shared" si="74"/>
        <v>-0.21611762975308579</v>
      </c>
      <c r="KH111" s="19">
        <f t="shared" si="75"/>
        <v>0.99731711976635906</v>
      </c>
      <c r="KI111" s="19">
        <f t="shared" si="76"/>
        <v>0.99731711976635906</v>
      </c>
    </row>
    <row r="112" spans="1:295">
      <c r="A112" s="222" t="s">
        <v>29</v>
      </c>
      <c r="B112" s="222" t="s">
        <v>327</v>
      </c>
      <c r="C112" s="224">
        <v>11.109999656677246</v>
      </c>
      <c r="D112" s="224">
        <v>11.109999656677246</v>
      </c>
      <c r="E112" s="224">
        <v>11.109999656677246</v>
      </c>
      <c r="F112" s="224">
        <v>11.109999656677246</v>
      </c>
      <c r="G112" s="224">
        <v>11.109999656677246</v>
      </c>
      <c r="H112" s="224">
        <v>11.109999656677246</v>
      </c>
      <c r="I112" s="224">
        <v>11.109999656677246</v>
      </c>
      <c r="J112" s="224">
        <v>11.109999656677246</v>
      </c>
      <c r="K112" s="224">
        <v>11.109999656677246</v>
      </c>
      <c r="L112" s="224">
        <v>11.109999656677246</v>
      </c>
      <c r="M112" s="224">
        <v>11.109999656677246</v>
      </c>
      <c r="N112" s="224">
        <v>11.109999656677246</v>
      </c>
      <c r="O112" s="224">
        <v>11.109999656677246</v>
      </c>
      <c r="P112" s="224">
        <v>11.109999656677246</v>
      </c>
      <c r="Q112" s="224">
        <v>11.109999656677246</v>
      </c>
      <c r="R112" s="224">
        <v>11.109999656677246</v>
      </c>
      <c r="S112" s="224">
        <v>11.109999656677246</v>
      </c>
      <c r="T112" s="224">
        <v>11.109999656677246</v>
      </c>
      <c r="U112" s="224">
        <v>11.109999656677246</v>
      </c>
      <c r="V112" s="224">
        <v>11.109999656677246</v>
      </c>
      <c r="W112" s="224">
        <v>11.109999656677246</v>
      </c>
      <c r="X112" s="224">
        <v>11.109999656677246</v>
      </c>
      <c r="Y112" s="224">
        <v>11.109999656677246</v>
      </c>
      <c r="Z112" s="224">
        <v>11.109999656677246</v>
      </c>
      <c r="AA112" s="224">
        <v>11.109999656677246</v>
      </c>
      <c r="AB112" s="224">
        <v>11.109999656677246</v>
      </c>
      <c r="AC112" s="224">
        <v>49.069999694824219</v>
      </c>
      <c r="AD112" s="224">
        <v>49.069999694824219</v>
      </c>
      <c r="AE112" s="224">
        <v>49.069999694824219</v>
      </c>
      <c r="AF112" s="224">
        <v>49.069999694824219</v>
      </c>
      <c r="AG112" s="224">
        <v>49.069999694824219</v>
      </c>
      <c r="AH112" s="224">
        <v>49.069999694824219</v>
      </c>
      <c r="AI112" s="224">
        <v>49.069999694824219</v>
      </c>
      <c r="AJ112" s="224">
        <v>49.069999694824219</v>
      </c>
      <c r="AK112" s="224">
        <v>49.069999694824219</v>
      </c>
      <c r="AL112" s="224">
        <v>49.069999694824219</v>
      </c>
      <c r="AM112" s="224">
        <v>49.069999694824219</v>
      </c>
      <c r="AN112" s="224">
        <v>49.069999694824219</v>
      </c>
      <c r="AO112" s="224">
        <v>49.069999694824219</v>
      </c>
      <c r="AP112" s="224">
        <v>49.069999694824219</v>
      </c>
      <c r="AQ112" s="224">
        <v>49.069999694824219</v>
      </c>
      <c r="AR112" s="224">
        <v>49.069999694824219</v>
      </c>
      <c r="AS112" s="224">
        <v>49.069999694824219</v>
      </c>
      <c r="AT112" s="224">
        <v>49.069999694824219</v>
      </c>
      <c r="AU112" s="224">
        <v>49.069999694824219</v>
      </c>
      <c r="AV112" s="224">
        <v>49.069999694824219</v>
      </c>
      <c r="AW112" s="224">
        <v>49.069999694824219</v>
      </c>
      <c r="AX112" s="224">
        <v>49.069999694824219</v>
      </c>
      <c r="AY112" s="224">
        <v>49.069999694824219</v>
      </c>
      <c r="AZ112" s="224">
        <v>49.069999694824219</v>
      </c>
      <c r="BA112" s="224">
        <v>49.069999694824219</v>
      </c>
      <c r="BB112" s="224">
        <v>65.739997863769531</v>
      </c>
      <c r="BC112" s="224">
        <v>65.739997863769531</v>
      </c>
      <c r="BD112" s="224">
        <v>65.739997863769531</v>
      </c>
      <c r="BE112" s="224">
        <v>65.739997863769531</v>
      </c>
      <c r="BF112" s="224">
        <v>65.739997863769531</v>
      </c>
      <c r="BG112" s="224">
        <v>65.739997863769531</v>
      </c>
      <c r="BH112" s="224">
        <v>65.739997863769531</v>
      </c>
      <c r="BI112" s="224">
        <v>65.739997863769531</v>
      </c>
      <c r="BJ112" s="224">
        <v>65.739997863769531</v>
      </c>
      <c r="BK112" s="224">
        <v>65.739997863769531</v>
      </c>
      <c r="BL112" s="224">
        <v>65.739997863769531</v>
      </c>
      <c r="BM112" s="224">
        <v>57.409999847412109</v>
      </c>
      <c r="BN112" s="224">
        <v>57.409999847412109</v>
      </c>
      <c r="BO112" s="224">
        <v>57.409999847412109</v>
      </c>
      <c r="BP112" s="224">
        <v>57.409999847412109</v>
      </c>
      <c r="BQ112" s="224">
        <v>57.409999847412109</v>
      </c>
      <c r="BR112" s="224">
        <v>57.409999847412109</v>
      </c>
      <c r="BS112" s="224">
        <v>57.409999847412109</v>
      </c>
      <c r="BT112" s="224">
        <v>57.409999847412109</v>
      </c>
      <c r="BU112" s="224">
        <v>57.409999847412109</v>
      </c>
      <c r="BV112" s="224">
        <v>57.409999847412109</v>
      </c>
      <c r="BW112" s="224">
        <v>57.409999847412109</v>
      </c>
      <c r="BX112" s="224">
        <v>57.409999847412109</v>
      </c>
      <c r="BY112" s="224">
        <v>57.409999847412109</v>
      </c>
      <c r="BZ112" s="224">
        <v>57.409999847412109</v>
      </c>
      <c r="CA112" s="224">
        <v>49.069999694824219</v>
      </c>
      <c r="CB112" s="224">
        <v>49.069999694824219</v>
      </c>
      <c r="CC112" s="224">
        <v>49.069999694824219</v>
      </c>
      <c r="CD112" s="224">
        <v>49.069999694824219</v>
      </c>
      <c r="CE112" s="224">
        <v>49.069999694824219</v>
      </c>
      <c r="CF112" s="224">
        <v>49.069999694824219</v>
      </c>
      <c r="CG112" s="224">
        <v>60.189998626708984</v>
      </c>
      <c r="CH112" s="224">
        <v>62.959999084472656</v>
      </c>
      <c r="CI112" s="224">
        <v>62.959999084472656</v>
      </c>
      <c r="CJ112" s="224">
        <v>62.959999084472656</v>
      </c>
      <c r="CK112" s="224">
        <v>62.959999084472656</v>
      </c>
      <c r="CL112" s="224">
        <v>62.959999084472656</v>
      </c>
      <c r="CM112" s="224">
        <v>62.959999084472656</v>
      </c>
      <c r="CN112" s="224">
        <v>62.959999084472656</v>
      </c>
      <c r="CO112" s="224">
        <v>62.959999084472656</v>
      </c>
      <c r="CP112" s="224">
        <v>62.959999084472656</v>
      </c>
      <c r="CQ112" s="224">
        <v>62.959999084472656</v>
      </c>
      <c r="CR112" s="224">
        <v>62.959999084472656</v>
      </c>
      <c r="CS112" s="224">
        <v>62.959999084472656</v>
      </c>
      <c r="CT112" s="224">
        <v>65.739997863769531</v>
      </c>
      <c r="CU112" s="224">
        <v>65.739997863769531</v>
      </c>
      <c r="CV112" s="224">
        <v>65.739997863769531</v>
      </c>
      <c r="CW112" s="224">
        <v>65.739997863769531</v>
      </c>
      <c r="CX112" s="224">
        <v>65.739997863769531</v>
      </c>
      <c r="CY112" s="224">
        <v>65.739997863769531</v>
      </c>
      <c r="CZ112" s="224">
        <v>65.739997863769531</v>
      </c>
      <c r="DA112" s="224">
        <v>65.739997863769531</v>
      </c>
      <c r="DB112" s="224">
        <v>65.739997863769531</v>
      </c>
      <c r="DC112" s="224">
        <v>65.739997863769531</v>
      </c>
      <c r="DD112" s="224">
        <v>65.739997863769531</v>
      </c>
      <c r="DE112" s="224">
        <v>65.739997863769531</v>
      </c>
      <c r="DF112" s="224">
        <v>65.739997863769531</v>
      </c>
      <c r="DG112" s="224">
        <v>65.739997863769531</v>
      </c>
      <c r="DH112" s="224">
        <v>65.739997863769531</v>
      </c>
      <c r="DI112" s="224">
        <v>65.739997863769531</v>
      </c>
      <c r="DJ112" s="224">
        <v>65.739997863769531</v>
      </c>
      <c r="DK112" s="224">
        <v>65.739997863769531</v>
      </c>
      <c r="DL112" s="224">
        <v>65.739997863769531</v>
      </c>
      <c r="DM112" s="224">
        <v>65.739997863769531</v>
      </c>
      <c r="DN112" s="224">
        <v>65.739997863769531</v>
      </c>
      <c r="DO112" s="224">
        <v>65.739997863769531</v>
      </c>
      <c r="DP112" s="224">
        <v>65.739997863769531</v>
      </c>
      <c r="DQ112" s="224">
        <v>74.069999694824219</v>
      </c>
      <c r="DR112" s="224">
        <v>74.069999694824219</v>
      </c>
      <c r="DS112" s="224">
        <v>74.069999694824219</v>
      </c>
      <c r="DT112" s="224">
        <v>74.069999694824219</v>
      </c>
      <c r="DU112" s="224">
        <v>74.069999694824219</v>
      </c>
      <c r="DV112" s="224">
        <v>74.069999694824219</v>
      </c>
      <c r="DW112" s="224">
        <v>74.069999694824219</v>
      </c>
      <c r="DX112" s="224">
        <v>90.739997863769531</v>
      </c>
      <c r="DY112" s="224">
        <v>90.739997863769531</v>
      </c>
      <c r="DZ112" s="224">
        <v>90.739997863769531</v>
      </c>
      <c r="EA112" s="224">
        <v>74.069999694824219</v>
      </c>
      <c r="EB112" s="224">
        <v>71.300003051757813</v>
      </c>
      <c r="EC112" s="224">
        <v>71.300003051757813</v>
      </c>
      <c r="ED112" s="224">
        <v>71.300003051757813</v>
      </c>
      <c r="EE112" s="224">
        <v>71.300003051757813</v>
      </c>
      <c r="EF112" s="224">
        <v>71.300003051757813</v>
      </c>
      <c r="EG112" s="224">
        <v>71.300003051757813</v>
      </c>
      <c r="EH112" s="224">
        <v>71.300003051757813</v>
      </c>
      <c r="EI112" s="224">
        <v>71.300003051757813</v>
      </c>
      <c r="EJ112" s="224">
        <v>71.300003051757813</v>
      </c>
      <c r="EK112" s="224">
        <v>71.300003051757813</v>
      </c>
      <c r="EL112" s="224">
        <v>71.300003051757813</v>
      </c>
      <c r="EM112" s="224">
        <v>71.300003051757813</v>
      </c>
      <c r="EN112" s="224">
        <v>71.300003051757813</v>
      </c>
      <c r="EO112" s="224">
        <v>71.300003051757813</v>
      </c>
      <c r="EP112" s="224">
        <v>71.300003051757813</v>
      </c>
      <c r="EQ112" s="224">
        <v>71.300003051757813</v>
      </c>
      <c r="ER112" s="224">
        <v>71.300003051757813</v>
      </c>
      <c r="ES112" s="224">
        <v>71.300003051757813</v>
      </c>
      <c r="ET112" s="224">
        <v>71.300003051757813</v>
      </c>
      <c r="EU112" s="224">
        <v>71.300003051757813</v>
      </c>
      <c r="EV112" s="224">
        <v>71.300003051757813</v>
      </c>
      <c r="EW112" s="224">
        <v>71.300003051757813</v>
      </c>
      <c r="EX112" s="224">
        <v>71.300003051757813</v>
      </c>
      <c r="EY112" s="224">
        <v>71.300003051757813</v>
      </c>
      <c r="EZ112" s="224">
        <v>71.300003051757813</v>
      </c>
      <c r="FA112" s="224">
        <v>71.300003051757813</v>
      </c>
      <c r="FB112" s="224">
        <v>71.300003051757813</v>
      </c>
      <c r="FC112" s="224">
        <v>71.300003051757813</v>
      </c>
      <c r="FD112" s="224">
        <v>71.300003051757813</v>
      </c>
      <c r="FE112" s="224">
        <v>71.300003051757813</v>
      </c>
      <c r="FF112" s="224">
        <v>71.300003051757813</v>
      </c>
      <c r="FG112" s="224">
        <v>71.300003051757813</v>
      </c>
      <c r="FH112" s="224">
        <v>71.300003051757813</v>
      </c>
      <c r="FI112" s="224">
        <v>71.300003051757813</v>
      </c>
      <c r="FJ112" s="224">
        <v>71.300003051757813</v>
      </c>
      <c r="FK112" s="224">
        <v>71.300003051757813</v>
      </c>
      <c r="FL112" s="224">
        <v>71.300003051757813</v>
      </c>
      <c r="FM112" s="224">
        <v>71.300003051757813</v>
      </c>
      <c r="FN112" s="224">
        <v>71.300003051757813</v>
      </c>
      <c r="FO112" s="224">
        <v>71.300003051757813</v>
      </c>
      <c r="FP112" s="224">
        <v>71.300003051757813</v>
      </c>
      <c r="FQ112" s="224">
        <v>71.300003051757813</v>
      </c>
      <c r="FR112" s="224">
        <v>71.300003051757813</v>
      </c>
      <c r="FS112" s="224">
        <v>71.300003051757813</v>
      </c>
      <c r="FT112" s="224">
        <v>71.300003051757813</v>
      </c>
      <c r="FU112" s="224">
        <v>71.300003051757813</v>
      </c>
      <c r="FV112" s="224">
        <v>71.300003051757813</v>
      </c>
      <c r="FW112" s="224">
        <v>71.300003051757813</v>
      </c>
      <c r="FX112" s="224">
        <v>71.300003051757813</v>
      </c>
      <c r="FY112" s="224">
        <v>71.300003051757813</v>
      </c>
      <c r="FZ112" s="224">
        <v>71.300003051757813</v>
      </c>
      <c r="GA112" s="224">
        <v>71.300003051757813</v>
      </c>
      <c r="GB112" s="224">
        <v>71.300003051757813</v>
      </c>
      <c r="GC112" s="224">
        <v>71.300003051757813</v>
      </c>
      <c r="GD112" s="224">
        <v>71.300003051757813</v>
      </c>
      <c r="GE112" s="224">
        <v>60.189998626708984</v>
      </c>
      <c r="GF112" s="224">
        <v>60.189998626708984</v>
      </c>
      <c r="GG112" s="224">
        <v>60.189998626708984</v>
      </c>
      <c r="GH112" s="224">
        <v>60.189998626708984</v>
      </c>
      <c r="GI112" s="224">
        <v>60.189998626708984</v>
      </c>
      <c r="GJ112" s="224">
        <v>60.189998626708984</v>
      </c>
      <c r="GK112" s="224">
        <v>60.189998626708984</v>
      </c>
      <c r="GL112" s="224">
        <v>60.189998626708984</v>
      </c>
      <c r="GM112" s="224">
        <v>60.189998626708984</v>
      </c>
      <c r="GN112" s="224">
        <v>60.189998626708984</v>
      </c>
      <c r="GO112" s="224">
        <v>60.189998626708984</v>
      </c>
      <c r="GP112" s="224">
        <v>60.189998626708984</v>
      </c>
      <c r="GQ112" s="224">
        <v>60.189998626708984</v>
      </c>
      <c r="GR112" s="224">
        <v>60.189998626708984</v>
      </c>
      <c r="GS112" s="224">
        <v>60.189998626708984</v>
      </c>
      <c r="GT112" s="224">
        <v>60.189998626708984</v>
      </c>
      <c r="GU112" s="224">
        <v>60.189998626708984</v>
      </c>
      <c r="GV112" s="224">
        <v>60.189998626708984</v>
      </c>
      <c r="GW112" s="224">
        <v>60.189998626708984</v>
      </c>
      <c r="GX112" s="224">
        <v>60.189998626708984</v>
      </c>
      <c r="GY112" s="224">
        <v>60.189998626708984</v>
      </c>
      <c r="GZ112" s="224">
        <v>60.189998626708984</v>
      </c>
      <c r="HA112" s="224">
        <v>60.189998626708984</v>
      </c>
      <c r="HB112" s="224">
        <v>60.189998626708984</v>
      </c>
      <c r="HC112" s="224">
        <v>60.189998626708984</v>
      </c>
      <c r="HD112" s="224">
        <v>60.189998626708984</v>
      </c>
      <c r="HE112" s="224">
        <v>60.189998626708984</v>
      </c>
      <c r="HF112" s="9">
        <f t="shared" si="79"/>
        <v>60.189998626708984</v>
      </c>
      <c r="HG112" s="9">
        <f t="shared" si="80"/>
        <v>60.189998626708984</v>
      </c>
      <c r="HH112" s="9">
        <f t="shared" si="81"/>
        <v>60.189998626708984</v>
      </c>
      <c r="HI112" s="9">
        <f t="shared" si="82"/>
        <v>60.189998626708984</v>
      </c>
      <c r="HJ112" s="9">
        <f t="shared" si="83"/>
        <v>60.189998626708984</v>
      </c>
      <c r="HK112" s="9">
        <f t="shared" si="84"/>
        <v>60.189998626708984</v>
      </c>
      <c r="HL112" s="9">
        <f t="shared" si="85"/>
        <v>60.189998626708984</v>
      </c>
      <c r="HM112" s="9">
        <f t="shared" si="86"/>
        <v>60.189998626708984</v>
      </c>
      <c r="HN112" s="9">
        <f t="shared" si="87"/>
        <v>60.189998626708984</v>
      </c>
      <c r="HO112" s="9">
        <f t="shared" si="88"/>
        <v>60.189998626708984</v>
      </c>
      <c r="HP112" s="9">
        <f t="shared" si="89"/>
        <v>60.189998626708984</v>
      </c>
      <c r="HQ112" s="180"/>
      <c r="HR112" s="226">
        <v>60.189998626708984</v>
      </c>
      <c r="HS112" s="226">
        <v>60.189998626708984</v>
      </c>
      <c r="HT112" s="226">
        <v>60.189998626708984</v>
      </c>
      <c r="HU112" s="226">
        <v>60.189998626708984</v>
      </c>
      <c r="HV112" s="226">
        <v>60.189998626708984</v>
      </c>
      <c r="HW112" s="226">
        <v>60.189998626708984</v>
      </c>
      <c r="HX112" s="226">
        <v>60.189998626708984</v>
      </c>
      <c r="HY112" s="226"/>
      <c r="HZ112" s="226"/>
      <c r="IA112" s="226"/>
      <c r="IB112" s="226"/>
      <c r="IC112" s="226"/>
      <c r="ID112" s="9"/>
      <c r="IE112" s="9"/>
      <c r="IF112" s="9"/>
      <c r="IG112" s="9"/>
      <c r="IH112" s="9"/>
      <c r="II112" s="9">
        <f t="shared" si="64"/>
        <v>53.745526025169774</v>
      </c>
      <c r="IJ112" s="9">
        <f t="shared" si="65"/>
        <v>71.300003051757813</v>
      </c>
      <c r="IK112" s="9">
        <f t="shared" si="66"/>
        <v>60.906773105744392</v>
      </c>
      <c r="IL112" s="9">
        <f t="shared" si="67"/>
        <v>60.189998626708984</v>
      </c>
      <c r="IM112" s="9">
        <f t="shared" si="68"/>
        <v>48.151998901367193</v>
      </c>
      <c r="IN112" s="9">
        <f t="shared" si="69"/>
        <v>33.706399230957032</v>
      </c>
      <c r="IO112" s="9">
        <f t="shared" si="70"/>
        <v>23.59447946166992</v>
      </c>
      <c r="IP112" s="9">
        <f t="shared" si="71"/>
        <v>16.516135623168942</v>
      </c>
      <c r="IQ112" s="9"/>
      <c r="IR112" s="9">
        <f t="shared" si="78"/>
        <v>48.591118177268598</v>
      </c>
      <c r="IS112" s="9">
        <f t="shared" si="72"/>
        <v>-40.33305036568413</v>
      </c>
      <c r="IT112" s="9"/>
      <c r="IU112" s="9"/>
      <c r="IV112" s="9"/>
      <c r="IW112" s="9"/>
      <c r="IX112" s="9"/>
      <c r="IY112" s="9"/>
      <c r="IZ112" s="9"/>
      <c r="JA112" s="9"/>
      <c r="JB112" s="9"/>
      <c r="JC112" s="9"/>
      <c r="JD112" s="9"/>
      <c r="JE112" s="9"/>
      <c r="JF112" s="9"/>
      <c r="JG112" s="9"/>
      <c r="JH112" s="9"/>
      <c r="JI112" s="9"/>
      <c r="JJ112" s="9"/>
      <c r="JK112" s="9"/>
      <c r="JL112" s="9"/>
      <c r="JM112" s="9"/>
      <c r="JN112" s="9"/>
      <c r="JO112" s="9"/>
      <c r="JP112" s="9"/>
      <c r="JQ112" s="9"/>
      <c r="JR112" s="9"/>
      <c r="JS112" s="9"/>
      <c r="JT112" s="9"/>
      <c r="JU112" s="9"/>
      <c r="JV112" s="9"/>
      <c r="JW112" s="9">
        <f t="shared" si="91"/>
        <v>60.189998626708984</v>
      </c>
      <c r="JX112" s="9">
        <f t="shared" si="92"/>
        <v>85.739997863769531</v>
      </c>
      <c r="JY112" s="19">
        <f t="shared" si="93"/>
        <v>226</v>
      </c>
      <c r="JZ112" s="19">
        <f t="shared" si="94"/>
        <v>3</v>
      </c>
      <c r="KA112" s="19">
        <f t="shared" si="73"/>
        <v>1</v>
      </c>
      <c r="KB112" s="19">
        <f t="shared" si="77"/>
        <v>3</v>
      </c>
      <c r="KD112" s="9">
        <f t="shared" si="95"/>
        <v>66.20233154296875</v>
      </c>
      <c r="KE112" s="9">
        <f t="shared" si="96"/>
        <v>67.83455552205001</v>
      </c>
      <c r="KG112" s="9">
        <f t="shared" si="74"/>
        <v>1.6322239790812603</v>
      </c>
      <c r="KH112" s="19">
        <f t="shared" si="75"/>
        <v>1.0246550830014478</v>
      </c>
      <c r="KI112" s="19" t="str">
        <f t="shared" si="76"/>
        <v/>
      </c>
    </row>
    <row r="113" spans="1:295">
      <c r="A113" s="222" t="s">
        <v>334</v>
      </c>
      <c r="B113" s="222" t="s">
        <v>335</v>
      </c>
      <c r="C113" s="224">
        <v>0</v>
      </c>
      <c r="D113" s="224">
        <v>0</v>
      </c>
      <c r="E113" s="224">
        <v>0</v>
      </c>
      <c r="F113" s="224">
        <v>0</v>
      </c>
      <c r="G113" s="224">
        <v>0</v>
      </c>
      <c r="H113" s="224">
        <v>0</v>
      </c>
      <c r="I113" s="224">
        <v>0</v>
      </c>
      <c r="J113" s="224">
        <v>0</v>
      </c>
      <c r="K113" s="224">
        <v>0</v>
      </c>
      <c r="L113" s="224">
        <v>0</v>
      </c>
      <c r="M113" s="224">
        <v>0</v>
      </c>
      <c r="N113" s="224">
        <v>0</v>
      </c>
      <c r="O113" s="224">
        <v>0</v>
      </c>
      <c r="P113" s="224">
        <v>0</v>
      </c>
      <c r="Q113" s="224">
        <v>0</v>
      </c>
      <c r="R113" s="224">
        <v>0</v>
      </c>
      <c r="S113" s="224">
        <v>0</v>
      </c>
      <c r="T113" s="224">
        <v>0</v>
      </c>
      <c r="U113" s="224">
        <v>0</v>
      </c>
      <c r="V113" s="224">
        <v>0</v>
      </c>
      <c r="W113" s="224">
        <v>0</v>
      </c>
      <c r="X113" s="224">
        <v>0</v>
      </c>
      <c r="Y113" s="224">
        <v>0</v>
      </c>
      <c r="Z113" s="224">
        <v>0</v>
      </c>
      <c r="AA113" s="224">
        <v>0</v>
      </c>
      <c r="AB113" s="224">
        <v>0</v>
      </c>
      <c r="AC113" s="224">
        <v>0</v>
      </c>
      <c r="AD113" s="224">
        <v>0</v>
      </c>
      <c r="AE113" s="224">
        <v>0</v>
      </c>
      <c r="AF113" s="224">
        <v>0</v>
      </c>
      <c r="AG113" s="224">
        <v>0</v>
      </c>
      <c r="AH113" s="224">
        <v>0</v>
      </c>
      <c r="AI113" s="224">
        <v>0</v>
      </c>
      <c r="AJ113" s="224">
        <v>0</v>
      </c>
      <c r="AK113" s="224">
        <v>0</v>
      </c>
      <c r="AL113" s="224">
        <v>0</v>
      </c>
      <c r="AM113" s="224">
        <v>0</v>
      </c>
      <c r="AN113" s="224">
        <v>0</v>
      </c>
      <c r="AO113" s="224">
        <v>0</v>
      </c>
      <c r="AP113" s="224">
        <v>0</v>
      </c>
      <c r="AQ113" s="224">
        <v>0</v>
      </c>
      <c r="AR113" s="224">
        <v>8.3299999237060547</v>
      </c>
      <c r="AS113" s="224">
        <v>8.3299999237060547</v>
      </c>
      <c r="AT113" s="224">
        <v>8.3299999237060547</v>
      </c>
      <c r="AU113" s="224">
        <v>8.3299999237060547</v>
      </c>
      <c r="AV113" s="224">
        <v>8.3299999237060547</v>
      </c>
      <c r="AW113" s="224">
        <v>8.3299999237060547</v>
      </c>
      <c r="AX113" s="224">
        <v>8.3299999237060547</v>
      </c>
      <c r="AY113" s="224">
        <v>8.3299999237060547</v>
      </c>
      <c r="AZ113" s="224">
        <v>8.3299999237060547</v>
      </c>
      <c r="BA113" s="224">
        <v>8.3299999237060547</v>
      </c>
      <c r="BB113" s="224">
        <v>8.3299999237060547</v>
      </c>
      <c r="BC113" s="224">
        <v>8.3299999237060547</v>
      </c>
      <c r="BD113" s="224">
        <v>8.3299999237060547</v>
      </c>
      <c r="BE113" s="224">
        <v>8.3299999237060547</v>
      </c>
      <c r="BF113" s="224">
        <v>8.3299999237060547</v>
      </c>
      <c r="BG113" s="224">
        <v>8.3299999237060547</v>
      </c>
      <c r="BH113" s="224">
        <v>8.3299999237060547</v>
      </c>
      <c r="BI113" s="224">
        <v>8.3299999237060547</v>
      </c>
      <c r="BJ113" s="224">
        <v>8.3299999237060547</v>
      </c>
      <c r="BK113" s="224">
        <v>8.3299999237060547</v>
      </c>
      <c r="BL113" s="224">
        <v>8.3299999237060547</v>
      </c>
      <c r="BM113" s="224">
        <v>8.3299999237060547</v>
      </c>
      <c r="BN113" s="224">
        <v>8.3299999237060547</v>
      </c>
      <c r="BO113" s="224">
        <v>8.3299999237060547</v>
      </c>
      <c r="BP113" s="224">
        <v>8.3299999237060547</v>
      </c>
      <c r="BQ113" s="224">
        <v>8.3299999237060547</v>
      </c>
      <c r="BR113" s="224">
        <v>8.3299999237060547</v>
      </c>
      <c r="BS113" s="224">
        <v>8.3299999237060547</v>
      </c>
      <c r="BT113" s="224">
        <v>8.3299999237060547</v>
      </c>
      <c r="BU113" s="224">
        <v>8.3299999237060547</v>
      </c>
      <c r="BV113" s="224">
        <v>8.3299999237060547</v>
      </c>
      <c r="BW113" s="224">
        <v>8.3299999237060547</v>
      </c>
      <c r="BX113" s="224">
        <v>8.3299999237060547</v>
      </c>
      <c r="BY113" s="224">
        <v>8.3299999237060547</v>
      </c>
      <c r="BZ113" s="224">
        <v>8.3299999237060547</v>
      </c>
      <c r="CA113" s="224">
        <v>8.3299999237060547</v>
      </c>
      <c r="CB113" s="224">
        <v>8.3299999237060547</v>
      </c>
      <c r="CC113" s="224">
        <v>13.890000343322754</v>
      </c>
      <c r="CD113" s="224">
        <v>16.670000076293945</v>
      </c>
      <c r="CE113" s="224">
        <v>16.670000076293945</v>
      </c>
      <c r="CF113" s="224">
        <v>22.219999313354492</v>
      </c>
      <c r="CG113" s="224">
        <v>47.220001220703125</v>
      </c>
      <c r="CH113" s="224">
        <v>47.220001220703125</v>
      </c>
      <c r="CI113" s="224">
        <v>47.220001220703125</v>
      </c>
      <c r="CJ113" s="224">
        <v>47.220001220703125</v>
      </c>
      <c r="CK113" s="224">
        <v>47.220001220703125</v>
      </c>
      <c r="CL113" s="224">
        <v>47.220001220703125</v>
      </c>
      <c r="CM113" s="224">
        <v>47.220001220703125</v>
      </c>
      <c r="CN113" s="224">
        <v>47.220001220703125</v>
      </c>
      <c r="CO113" s="224">
        <v>47.220001220703125</v>
      </c>
      <c r="CP113" s="224">
        <v>56.479999542236328</v>
      </c>
      <c r="CQ113" s="224">
        <v>56.479999542236328</v>
      </c>
      <c r="CR113" s="224">
        <v>56.479999542236328</v>
      </c>
      <c r="CS113" s="224">
        <v>56.479999542236328</v>
      </c>
      <c r="CT113" s="224">
        <v>56.479999542236328</v>
      </c>
      <c r="CU113" s="224">
        <v>56.479999542236328</v>
      </c>
      <c r="CV113" s="224">
        <v>56.479999542236328</v>
      </c>
      <c r="CW113" s="224">
        <v>56.479999542236328</v>
      </c>
      <c r="CX113" s="224">
        <v>56.479999542236328</v>
      </c>
      <c r="CY113" s="224">
        <v>56.479999542236328</v>
      </c>
      <c r="CZ113" s="224">
        <v>56.479999542236328</v>
      </c>
      <c r="DA113" s="224">
        <v>56.479999542236328</v>
      </c>
      <c r="DB113" s="224">
        <v>56.479999542236328</v>
      </c>
      <c r="DC113" s="224">
        <v>56.479999542236328</v>
      </c>
      <c r="DD113" s="224">
        <v>56.479999542236328</v>
      </c>
      <c r="DE113" s="224">
        <v>56.479999542236328</v>
      </c>
      <c r="DF113" s="224">
        <v>56.479999542236328</v>
      </c>
      <c r="DG113" s="224">
        <v>56.479999542236328</v>
      </c>
      <c r="DH113" s="224">
        <v>56.479999542236328</v>
      </c>
      <c r="DI113" s="224">
        <v>56.479999542236328</v>
      </c>
      <c r="DJ113" s="224">
        <v>56.479999542236328</v>
      </c>
      <c r="DK113" s="224">
        <v>56.479999542236328</v>
      </c>
      <c r="DL113" s="224">
        <v>56.479999542236328</v>
      </c>
      <c r="DM113" s="224">
        <v>56.479999542236328</v>
      </c>
      <c r="DN113" s="224">
        <v>56.479999542236328</v>
      </c>
      <c r="DO113" s="224">
        <v>56.479999542236328</v>
      </c>
      <c r="DP113" s="224">
        <v>56.479999542236328</v>
      </c>
      <c r="DQ113" s="224">
        <v>56.479999542236328</v>
      </c>
      <c r="DR113" s="224">
        <v>56.479999542236328</v>
      </c>
      <c r="DS113" s="224">
        <v>56.479999542236328</v>
      </c>
      <c r="DT113" s="224">
        <v>56.479999542236328</v>
      </c>
      <c r="DU113" s="224">
        <v>56.479999542236328</v>
      </c>
      <c r="DV113" s="224">
        <v>56.479999542236328</v>
      </c>
      <c r="DW113" s="224">
        <v>56.479999542236328</v>
      </c>
      <c r="DX113" s="224">
        <v>56.479999542236328</v>
      </c>
      <c r="DY113" s="224">
        <v>56.479999542236328</v>
      </c>
      <c r="DZ113" s="224">
        <v>56.479999542236328</v>
      </c>
      <c r="EA113" s="224">
        <v>56.479999542236328</v>
      </c>
      <c r="EB113" s="224">
        <v>56.479999542236328</v>
      </c>
      <c r="EC113" s="224">
        <v>56.479999542236328</v>
      </c>
      <c r="ED113" s="224">
        <v>56.479999542236328</v>
      </c>
      <c r="EE113" s="224">
        <v>56.479999542236328</v>
      </c>
      <c r="EF113" s="224">
        <v>56.479999542236328</v>
      </c>
      <c r="EG113" s="224">
        <v>56.479999542236328</v>
      </c>
      <c r="EH113" s="224">
        <v>56.479999542236328</v>
      </c>
      <c r="EI113" s="224">
        <v>56.479999542236328</v>
      </c>
      <c r="EJ113" s="224">
        <v>56.479999542236328</v>
      </c>
      <c r="EK113" s="224">
        <v>56.479999542236328</v>
      </c>
      <c r="EL113" s="224">
        <v>56.479999542236328</v>
      </c>
      <c r="EM113" s="224">
        <v>56.479999542236328</v>
      </c>
      <c r="EN113" s="224">
        <v>56.479999542236328</v>
      </c>
      <c r="EO113" s="224">
        <v>56.479999542236328</v>
      </c>
      <c r="EP113" s="224">
        <v>56.479999542236328</v>
      </c>
      <c r="EQ113" s="224">
        <v>56.479999542236328</v>
      </c>
      <c r="ER113" s="224">
        <v>56.479999542236328</v>
      </c>
      <c r="ES113" s="224">
        <v>56.479999542236328</v>
      </c>
      <c r="ET113" s="224">
        <v>56.479999542236328</v>
      </c>
      <c r="EU113" s="224">
        <v>56.479999542236328</v>
      </c>
      <c r="EV113" s="224">
        <v>62.040000915527344</v>
      </c>
      <c r="EW113" s="224">
        <v>62.040000915527344</v>
      </c>
      <c r="EX113" s="224">
        <v>62.040000915527344</v>
      </c>
      <c r="EY113" s="224">
        <v>62.040000915527344</v>
      </c>
      <c r="EZ113" s="224">
        <v>62.040000915527344</v>
      </c>
      <c r="FA113" s="224">
        <v>62.040000915527344</v>
      </c>
      <c r="FB113" s="224">
        <v>62.040000915527344</v>
      </c>
      <c r="FC113" s="224">
        <v>62.040000915527344</v>
      </c>
      <c r="FD113" s="224">
        <v>62.040000915527344</v>
      </c>
      <c r="FE113" s="224">
        <v>62.040000915527344</v>
      </c>
      <c r="FF113" s="224">
        <v>62.040000915527344</v>
      </c>
      <c r="FG113" s="224">
        <v>62.040000915527344</v>
      </c>
      <c r="FH113" s="224">
        <v>62.040000915527344</v>
      </c>
      <c r="FI113" s="224">
        <v>62.040000915527344</v>
      </c>
      <c r="FJ113" s="224">
        <v>62.040000915527344</v>
      </c>
      <c r="FK113" s="224">
        <v>62.040000915527344</v>
      </c>
      <c r="FL113" s="224">
        <v>62.040000915527344</v>
      </c>
      <c r="FM113" s="224">
        <v>62.040000915527344</v>
      </c>
      <c r="FN113" s="224">
        <v>62.040000915527344</v>
      </c>
      <c r="FO113" s="224">
        <v>80.55999755859375</v>
      </c>
      <c r="FP113" s="224">
        <v>80.55999755859375</v>
      </c>
      <c r="FQ113" s="224">
        <v>80.55999755859375</v>
      </c>
      <c r="FR113" s="224">
        <v>80.55999755859375</v>
      </c>
      <c r="FS113" s="224">
        <v>80.55999755859375</v>
      </c>
      <c r="FT113" s="224">
        <v>80.55999755859375</v>
      </c>
      <c r="FU113" s="224">
        <v>80.55999755859375</v>
      </c>
      <c r="FV113" s="224">
        <v>80.55999755859375</v>
      </c>
      <c r="FW113" s="224">
        <v>80.55999755859375</v>
      </c>
      <c r="FX113" s="224">
        <v>80.55999755859375</v>
      </c>
      <c r="FY113" s="224">
        <v>80.55999755859375</v>
      </c>
      <c r="FZ113" s="224">
        <v>80.55999755859375</v>
      </c>
      <c r="GA113" s="224">
        <v>80.55999755859375</v>
      </c>
      <c r="GB113" s="224">
        <v>80.55999755859375</v>
      </c>
      <c r="GC113" s="224">
        <v>80.55999755859375</v>
      </c>
      <c r="GD113" s="224">
        <v>80.55999755859375</v>
      </c>
      <c r="GE113" s="224">
        <v>80.55999755859375</v>
      </c>
      <c r="GF113" s="224">
        <v>80.55999755859375</v>
      </c>
      <c r="GG113" s="224">
        <v>80.55999755859375</v>
      </c>
      <c r="GH113" s="224">
        <v>80.55999755859375</v>
      </c>
      <c r="GI113" s="224">
        <v>80.55999755859375</v>
      </c>
      <c r="GJ113" s="224">
        <v>80.55999755859375</v>
      </c>
      <c r="GK113" s="224">
        <v>80.55999755859375</v>
      </c>
      <c r="GL113" s="224">
        <v>80.55999755859375</v>
      </c>
      <c r="GM113" s="224">
        <v>80.55999755859375</v>
      </c>
      <c r="GN113" s="224">
        <v>80.55999755859375</v>
      </c>
      <c r="GO113" s="224">
        <v>75</v>
      </c>
      <c r="GP113" s="224">
        <v>75</v>
      </c>
      <c r="GQ113" s="224">
        <v>75</v>
      </c>
      <c r="GR113" s="224">
        <v>75</v>
      </c>
      <c r="GS113" s="224">
        <v>75</v>
      </c>
      <c r="GT113" s="224">
        <v>75</v>
      </c>
      <c r="GU113" s="224">
        <v>75</v>
      </c>
      <c r="GV113" s="224">
        <v>75</v>
      </c>
      <c r="GW113" s="224">
        <v>75</v>
      </c>
      <c r="GX113" s="224">
        <v>75</v>
      </c>
      <c r="GY113" s="224">
        <v>75</v>
      </c>
      <c r="GZ113" s="224">
        <v>75</v>
      </c>
      <c r="HA113" s="224">
        <v>75</v>
      </c>
      <c r="HB113" s="224">
        <v>75</v>
      </c>
      <c r="HC113" s="224">
        <v>75</v>
      </c>
      <c r="HD113" s="224">
        <v>75</v>
      </c>
      <c r="HE113" s="224">
        <v>44.439998626708984</v>
      </c>
      <c r="HF113" s="9">
        <f t="shared" si="79"/>
        <v>44.439998626708984</v>
      </c>
      <c r="HG113" s="9">
        <f t="shared" si="80"/>
        <v>44.439998626708984</v>
      </c>
      <c r="HH113" s="9">
        <f t="shared" si="81"/>
        <v>44.439998626708984</v>
      </c>
      <c r="HI113" s="9">
        <f t="shared" si="82"/>
        <v>44.439998626708984</v>
      </c>
      <c r="HJ113" s="9">
        <f t="shared" si="83"/>
        <v>44.439998626708984</v>
      </c>
      <c r="HK113" s="9">
        <f t="shared" si="84"/>
        <v>44.439998626708984</v>
      </c>
      <c r="HL113" s="9">
        <f t="shared" si="85"/>
        <v>44.439998626708984</v>
      </c>
      <c r="HM113" s="9">
        <f t="shared" si="86"/>
        <v>44.439998626708984</v>
      </c>
      <c r="HN113" s="9">
        <f t="shared" si="87"/>
        <v>44.439998626708984</v>
      </c>
      <c r="HO113" s="9">
        <f t="shared" si="88"/>
        <v>44.439998626708984</v>
      </c>
      <c r="HP113" s="9">
        <f t="shared" si="89"/>
        <v>44.439998626708984</v>
      </c>
      <c r="HQ113" s="180"/>
      <c r="HR113" s="226">
        <v>44.439998626708984</v>
      </c>
      <c r="HS113" s="226">
        <v>44.439998626708984</v>
      </c>
      <c r="HT113" s="226">
        <v>44.439998626708984</v>
      </c>
      <c r="HU113" s="226">
        <v>44.439998626708984</v>
      </c>
      <c r="HV113" s="226">
        <v>44.439998626708984</v>
      </c>
      <c r="HW113" s="226">
        <v>44.439998626708984</v>
      </c>
      <c r="HX113" s="226">
        <v>44.439998626708984</v>
      </c>
      <c r="HY113" s="226">
        <v>44.439998626708984</v>
      </c>
      <c r="HZ113" s="226">
        <v>44.439998626708984</v>
      </c>
      <c r="IA113" s="226"/>
      <c r="IB113" s="226"/>
      <c r="IC113" s="226"/>
      <c r="ID113" s="9"/>
      <c r="IE113" s="9"/>
      <c r="IF113" s="9"/>
      <c r="IG113" s="9"/>
      <c r="IH113" s="9"/>
      <c r="II113" s="9">
        <f t="shared" si="64"/>
        <v>28.056578843217146</v>
      </c>
      <c r="IJ113" s="9">
        <f t="shared" si="65"/>
        <v>70.682666015625003</v>
      </c>
      <c r="IK113" s="9">
        <f t="shared" si="66"/>
        <v>74.194837631717803</v>
      </c>
      <c r="IL113" s="9">
        <f t="shared" si="67"/>
        <v>44.439998626708984</v>
      </c>
      <c r="IM113" s="9">
        <f t="shared" si="68"/>
        <v>35.551998901367192</v>
      </c>
      <c r="IN113" s="9">
        <f t="shared" si="69"/>
        <v>24.886399230957032</v>
      </c>
      <c r="IO113" s="9">
        <f t="shared" si="70"/>
        <v>17.42047946166992</v>
      </c>
      <c r="IP113" s="9">
        <f t="shared" si="71"/>
        <v>12.194335623168943</v>
      </c>
      <c r="IQ113" s="9"/>
      <c r="IR113" s="9">
        <f t="shared" si="78"/>
        <v>34.971134142275055</v>
      </c>
      <c r="IS113" s="9">
        <f t="shared" si="72"/>
        <v>-28.873966330690585</v>
      </c>
      <c r="IT113" s="9"/>
      <c r="IU113" s="9"/>
      <c r="IV113" s="9"/>
      <c r="IW113" s="9"/>
      <c r="IX113" s="9"/>
      <c r="IY113" s="9"/>
      <c r="IZ113" s="9"/>
      <c r="JA113" s="9"/>
      <c r="JB113" s="9"/>
      <c r="JC113" s="9"/>
      <c r="JD113" s="9"/>
      <c r="JE113" s="9"/>
      <c r="JF113" s="9"/>
      <c r="JG113" s="9"/>
      <c r="JH113" s="9"/>
      <c r="JI113" s="9"/>
      <c r="JJ113" s="9"/>
      <c r="JK113" s="9"/>
      <c r="JL113" s="9"/>
      <c r="JM113" s="9"/>
      <c r="JN113" s="9"/>
      <c r="JO113" s="9"/>
      <c r="JP113" s="9"/>
      <c r="JQ113" s="9"/>
      <c r="JR113" s="9"/>
      <c r="JS113" s="9"/>
      <c r="JT113" s="9"/>
      <c r="JU113" s="9"/>
      <c r="JV113" s="9"/>
      <c r="JW113" s="9">
        <f t="shared" si="91"/>
        <v>44.439998626708984</v>
      </c>
      <c r="JX113" s="9">
        <f t="shared" si="92"/>
        <v>75.55999755859375</v>
      </c>
      <c r="JY113" s="19">
        <f t="shared" si="93"/>
        <v>185</v>
      </c>
      <c r="JZ113" s="19">
        <f t="shared" si="94"/>
        <v>26</v>
      </c>
      <c r="KA113" s="19">
        <f t="shared" si="73"/>
        <v>1</v>
      </c>
      <c r="KB113" s="19">
        <f t="shared" si="77"/>
        <v>26</v>
      </c>
      <c r="KD113" s="9">
        <f t="shared" si="95"/>
        <v>56.479999542236328</v>
      </c>
      <c r="KE113" s="9">
        <f t="shared" si="96"/>
        <v>65.228118065560224</v>
      </c>
      <c r="KG113" s="9">
        <f t="shared" si="74"/>
        <v>8.7481185233238961</v>
      </c>
      <c r="KH113" s="19">
        <f t="shared" si="75"/>
        <v>1.1548887853085403</v>
      </c>
      <c r="KI113" s="19" t="str">
        <f t="shared" si="76"/>
        <v/>
      </c>
    </row>
    <row r="114" spans="1:295">
      <c r="A114" s="222" t="s">
        <v>316</v>
      </c>
      <c r="B114" s="222" t="s">
        <v>317</v>
      </c>
      <c r="C114" s="224">
        <v>0</v>
      </c>
      <c r="D114" s="224">
        <v>0</v>
      </c>
      <c r="E114" s="224">
        <v>0</v>
      </c>
      <c r="F114" s="224">
        <v>0</v>
      </c>
      <c r="G114" s="224">
        <v>0</v>
      </c>
      <c r="H114" s="224">
        <v>0</v>
      </c>
      <c r="I114" s="224">
        <v>0</v>
      </c>
      <c r="J114" s="224">
        <v>0</v>
      </c>
      <c r="K114" s="224">
        <v>0</v>
      </c>
      <c r="L114" s="224">
        <v>0</v>
      </c>
      <c r="M114" s="224">
        <v>0</v>
      </c>
      <c r="N114" s="224">
        <v>0</v>
      </c>
      <c r="O114" s="224">
        <v>0</v>
      </c>
      <c r="P114" s="224">
        <v>0</v>
      </c>
      <c r="Q114" s="224">
        <v>0</v>
      </c>
      <c r="R114" s="224">
        <v>0</v>
      </c>
      <c r="S114" s="224">
        <v>0</v>
      </c>
      <c r="T114" s="224">
        <v>0</v>
      </c>
      <c r="U114" s="224">
        <v>0</v>
      </c>
      <c r="V114" s="224">
        <v>0</v>
      </c>
      <c r="W114" s="224">
        <v>0</v>
      </c>
      <c r="X114" s="224">
        <v>0</v>
      </c>
      <c r="Y114" s="224">
        <v>0</v>
      </c>
      <c r="Z114" s="224">
        <v>0</v>
      </c>
      <c r="AA114" s="224">
        <v>0</v>
      </c>
      <c r="AB114" s="224">
        <v>0</v>
      </c>
      <c r="AC114" s="224">
        <v>0</v>
      </c>
      <c r="AD114" s="224">
        <v>0</v>
      </c>
      <c r="AE114" s="224">
        <v>0</v>
      </c>
      <c r="AF114" s="224">
        <v>0</v>
      </c>
      <c r="AG114" s="224">
        <v>0</v>
      </c>
      <c r="AH114" s="224">
        <v>0</v>
      </c>
      <c r="AI114" s="224">
        <v>0</v>
      </c>
      <c r="AJ114" s="224">
        <v>0</v>
      </c>
      <c r="AK114" s="224">
        <v>0</v>
      </c>
      <c r="AL114" s="224">
        <v>5.559999942779541</v>
      </c>
      <c r="AM114" s="224">
        <v>5.559999942779541</v>
      </c>
      <c r="AN114" s="224">
        <v>5.559999942779541</v>
      </c>
      <c r="AO114" s="224">
        <v>5.559999942779541</v>
      </c>
      <c r="AP114" s="224">
        <v>5.559999942779541</v>
      </c>
      <c r="AQ114" s="224">
        <v>5.559999942779541</v>
      </c>
      <c r="AR114" s="224">
        <v>5.559999942779541</v>
      </c>
      <c r="AS114" s="224">
        <v>5.559999942779541</v>
      </c>
      <c r="AT114" s="224">
        <v>5.559999942779541</v>
      </c>
      <c r="AU114" s="224">
        <v>5.559999942779541</v>
      </c>
      <c r="AV114" s="224">
        <v>5.559999942779541</v>
      </c>
      <c r="AW114" s="224">
        <v>5.559999942779541</v>
      </c>
      <c r="AX114" s="224">
        <v>5.559999942779541</v>
      </c>
      <c r="AY114" s="224">
        <v>5.559999942779541</v>
      </c>
      <c r="AZ114" s="224">
        <v>5.559999942779541</v>
      </c>
      <c r="BA114" s="224">
        <v>5.559999942779541</v>
      </c>
      <c r="BB114" s="224">
        <v>5.559999942779541</v>
      </c>
      <c r="BC114" s="224">
        <v>5.559999942779541</v>
      </c>
      <c r="BD114" s="224">
        <v>5.559999942779541</v>
      </c>
      <c r="BE114" s="224">
        <v>5.559999942779541</v>
      </c>
      <c r="BF114" s="224">
        <v>5.559999942779541</v>
      </c>
      <c r="BG114" s="224">
        <v>5.559999942779541</v>
      </c>
      <c r="BH114" s="224">
        <v>5.559999942779541</v>
      </c>
      <c r="BI114" s="224">
        <v>5.559999942779541</v>
      </c>
      <c r="BJ114" s="224">
        <v>5.559999942779541</v>
      </c>
      <c r="BK114" s="224">
        <v>5.559999942779541</v>
      </c>
      <c r="BL114" s="224">
        <v>5.559999942779541</v>
      </c>
      <c r="BM114" s="224">
        <v>5.559999942779541</v>
      </c>
      <c r="BN114" s="224">
        <v>5.559999942779541</v>
      </c>
      <c r="BO114" s="224">
        <v>5.559999942779541</v>
      </c>
      <c r="BP114" s="224">
        <v>5.559999942779541</v>
      </c>
      <c r="BQ114" s="224">
        <v>5.559999942779541</v>
      </c>
      <c r="BR114" s="224">
        <v>5.559999942779541</v>
      </c>
      <c r="BS114" s="224">
        <v>5.559999942779541</v>
      </c>
      <c r="BT114" s="224">
        <v>5.559999942779541</v>
      </c>
      <c r="BU114" s="224">
        <v>5.559999942779541</v>
      </c>
      <c r="BV114" s="224">
        <v>5.559999942779541</v>
      </c>
      <c r="BW114" s="224">
        <v>16.670000076293945</v>
      </c>
      <c r="BX114" s="224">
        <v>16.670000076293945</v>
      </c>
      <c r="BY114" s="224">
        <v>16.670000076293945</v>
      </c>
      <c r="BZ114" s="224">
        <v>27.780000686645508</v>
      </c>
      <c r="CA114" s="224">
        <v>27.780000686645508</v>
      </c>
      <c r="CB114" s="224">
        <v>27.780000686645508</v>
      </c>
      <c r="CC114" s="224">
        <v>57.409999847412109</v>
      </c>
      <c r="CD114" s="224">
        <v>57.409999847412109</v>
      </c>
      <c r="CE114" s="224">
        <v>57.409999847412109</v>
      </c>
      <c r="CF114" s="224">
        <v>57.409999847412109</v>
      </c>
      <c r="CG114" s="224">
        <v>62.959999084472656</v>
      </c>
      <c r="CH114" s="224">
        <v>62.959999084472656</v>
      </c>
      <c r="CI114" s="224">
        <v>62.959999084472656</v>
      </c>
      <c r="CJ114" s="224">
        <v>62.959999084472656</v>
      </c>
      <c r="CK114" s="224">
        <v>66.669998168945313</v>
      </c>
      <c r="CL114" s="224">
        <v>66.669998168945313</v>
      </c>
      <c r="CM114" s="224">
        <v>77.779998779296875</v>
      </c>
      <c r="CN114" s="224">
        <v>77.779998779296875</v>
      </c>
      <c r="CO114" s="224">
        <v>77.779998779296875</v>
      </c>
      <c r="CP114" s="224">
        <v>77.779998779296875</v>
      </c>
      <c r="CQ114" s="224">
        <v>77.779998779296875</v>
      </c>
      <c r="CR114" s="224">
        <v>77.779998779296875</v>
      </c>
      <c r="CS114" s="224">
        <v>77.779998779296875</v>
      </c>
      <c r="CT114" s="224">
        <v>77.779998779296875</v>
      </c>
      <c r="CU114" s="224">
        <v>77.779998779296875</v>
      </c>
      <c r="CV114" s="224">
        <v>77.779998779296875</v>
      </c>
      <c r="CW114" s="224">
        <v>77.779998779296875</v>
      </c>
      <c r="CX114" s="224">
        <v>77.779998779296875</v>
      </c>
      <c r="CY114" s="224">
        <v>77.779998779296875</v>
      </c>
      <c r="CZ114" s="224">
        <v>77.779998779296875</v>
      </c>
      <c r="DA114" s="224">
        <v>77.779998779296875</v>
      </c>
      <c r="DB114" s="224">
        <v>77.779998779296875</v>
      </c>
      <c r="DC114" s="224">
        <v>77.779998779296875</v>
      </c>
      <c r="DD114" s="224">
        <v>77.779998779296875</v>
      </c>
      <c r="DE114" s="224">
        <v>77.779998779296875</v>
      </c>
      <c r="DF114" s="224">
        <v>77.779998779296875</v>
      </c>
      <c r="DG114" s="224">
        <v>77.779998779296875</v>
      </c>
      <c r="DH114" s="224">
        <v>77.779998779296875</v>
      </c>
      <c r="DI114" s="224">
        <v>77.779998779296875</v>
      </c>
      <c r="DJ114" s="224">
        <v>77.779998779296875</v>
      </c>
      <c r="DK114" s="224">
        <v>77.779998779296875</v>
      </c>
      <c r="DL114" s="224">
        <v>77.779998779296875</v>
      </c>
      <c r="DM114" s="224">
        <v>77.779998779296875</v>
      </c>
      <c r="DN114" s="224">
        <v>77.779998779296875</v>
      </c>
      <c r="DO114" s="224">
        <v>77.779998779296875</v>
      </c>
      <c r="DP114" s="224">
        <v>77.779998779296875</v>
      </c>
      <c r="DQ114" s="224">
        <v>77.779998779296875</v>
      </c>
      <c r="DR114" s="224">
        <v>77.779998779296875</v>
      </c>
      <c r="DS114" s="224">
        <v>77.779998779296875</v>
      </c>
      <c r="DT114" s="224">
        <v>77.779998779296875</v>
      </c>
      <c r="DU114" s="224">
        <v>77.779998779296875</v>
      </c>
      <c r="DV114" s="224">
        <v>77.779998779296875</v>
      </c>
      <c r="DW114" s="224">
        <v>77.779998779296875</v>
      </c>
      <c r="DX114" s="224">
        <v>77.779998779296875</v>
      </c>
      <c r="DY114" s="224">
        <v>77.779998779296875</v>
      </c>
      <c r="DZ114" s="224">
        <v>77.779998779296875</v>
      </c>
      <c r="EA114" s="224">
        <v>77.779998779296875</v>
      </c>
      <c r="EB114" s="224">
        <v>77.779998779296875</v>
      </c>
      <c r="EC114" s="224">
        <v>77.779998779296875</v>
      </c>
      <c r="ED114" s="224">
        <v>77.779998779296875</v>
      </c>
      <c r="EE114" s="224">
        <v>77.779998779296875</v>
      </c>
      <c r="EF114" s="224">
        <v>77.779998779296875</v>
      </c>
      <c r="EG114" s="224">
        <v>77.779998779296875</v>
      </c>
      <c r="EH114" s="224">
        <v>77.779998779296875</v>
      </c>
      <c r="EI114" s="224">
        <v>77.779998779296875</v>
      </c>
      <c r="EJ114" s="224">
        <v>77.779998779296875</v>
      </c>
      <c r="EK114" s="224">
        <v>77.779998779296875</v>
      </c>
      <c r="EL114" s="224">
        <v>77.779998779296875</v>
      </c>
      <c r="EM114" s="224">
        <v>77.779998779296875</v>
      </c>
      <c r="EN114" s="224">
        <v>77.779998779296875</v>
      </c>
      <c r="EO114" s="224">
        <v>77.779998779296875</v>
      </c>
      <c r="EP114" s="224">
        <v>77.779998779296875</v>
      </c>
      <c r="EQ114" s="224">
        <v>77.779998779296875</v>
      </c>
      <c r="ER114" s="224">
        <v>77.779998779296875</v>
      </c>
      <c r="ES114" s="224">
        <v>77.779998779296875</v>
      </c>
      <c r="ET114" s="224">
        <v>77.779998779296875</v>
      </c>
      <c r="EU114" s="224">
        <v>77.779998779296875</v>
      </c>
      <c r="EV114" s="224">
        <v>77.779998779296875</v>
      </c>
      <c r="EW114" s="224">
        <v>77.779998779296875</v>
      </c>
      <c r="EX114" s="224">
        <v>77.779998779296875</v>
      </c>
      <c r="EY114" s="224">
        <v>77.779998779296875</v>
      </c>
      <c r="EZ114" s="224">
        <v>77.779998779296875</v>
      </c>
      <c r="FA114" s="224">
        <v>77.779998779296875</v>
      </c>
      <c r="FB114" s="224">
        <v>77.779998779296875</v>
      </c>
      <c r="FC114" s="224">
        <v>77.779998779296875</v>
      </c>
      <c r="FD114" s="224">
        <v>77.779998779296875</v>
      </c>
      <c r="FE114" s="224">
        <v>77.779998779296875</v>
      </c>
      <c r="FF114" s="224">
        <v>77.779998779296875</v>
      </c>
      <c r="FG114" s="224">
        <v>77.779998779296875</v>
      </c>
      <c r="FH114" s="224">
        <v>77.779998779296875</v>
      </c>
      <c r="FI114" s="224">
        <v>77.779998779296875</v>
      </c>
      <c r="FJ114" s="224">
        <v>77.779998779296875</v>
      </c>
      <c r="FK114" s="224">
        <v>77.779998779296875</v>
      </c>
      <c r="FL114" s="224">
        <v>77.779998779296875</v>
      </c>
      <c r="FM114" s="224">
        <v>77.779998779296875</v>
      </c>
      <c r="FN114" s="224">
        <v>77.779998779296875</v>
      </c>
      <c r="FO114" s="224">
        <v>77.779998779296875</v>
      </c>
      <c r="FP114" s="224">
        <v>77.779998779296875</v>
      </c>
      <c r="FQ114" s="224">
        <v>77.779998779296875</v>
      </c>
      <c r="FR114" s="224">
        <v>77.779998779296875</v>
      </c>
      <c r="FS114" s="224">
        <v>77.779998779296875</v>
      </c>
      <c r="FT114" s="224">
        <v>77.779998779296875</v>
      </c>
      <c r="FU114" s="224">
        <v>77.779998779296875</v>
      </c>
      <c r="FV114" s="224">
        <v>77.779998779296875</v>
      </c>
      <c r="FW114" s="224">
        <v>77.779998779296875</v>
      </c>
      <c r="FX114" s="224">
        <v>77.779998779296875</v>
      </c>
      <c r="FY114" s="224">
        <v>77.779998779296875</v>
      </c>
      <c r="FZ114" s="224">
        <v>77.779998779296875</v>
      </c>
      <c r="GA114" s="224">
        <v>77.779998779296875</v>
      </c>
      <c r="GB114" s="224">
        <v>77.779998779296875</v>
      </c>
      <c r="GC114" s="224">
        <v>74.069999694824219</v>
      </c>
      <c r="GD114" s="224">
        <v>74.069999694824219</v>
      </c>
      <c r="GE114" s="224">
        <v>74.069999694824219</v>
      </c>
      <c r="GF114" s="224">
        <v>74.069999694824219</v>
      </c>
      <c r="GG114" s="224">
        <v>74.069999694824219</v>
      </c>
      <c r="GH114" s="224">
        <v>74.069999694824219</v>
      </c>
      <c r="GI114" s="224">
        <v>53.700000762939453</v>
      </c>
      <c r="GJ114" s="224">
        <v>53.700000762939453</v>
      </c>
      <c r="GK114" s="224">
        <v>53.700000762939453</v>
      </c>
      <c r="GL114" s="224">
        <v>29.629999160766602</v>
      </c>
      <c r="GM114" s="224">
        <v>29.629999160766602</v>
      </c>
      <c r="GN114" s="224">
        <v>29.629999160766602</v>
      </c>
      <c r="GO114" s="224">
        <v>29.629999160766602</v>
      </c>
      <c r="GP114" s="224">
        <v>29.629999160766602</v>
      </c>
      <c r="GQ114" s="224">
        <v>29.629999160766602</v>
      </c>
      <c r="GR114" s="224">
        <v>29.629999160766602</v>
      </c>
      <c r="GS114" s="224">
        <v>29.629999160766602</v>
      </c>
      <c r="GT114" s="224">
        <v>29.629999160766602</v>
      </c>
      <c r="GU114" s="224">
        <v>29.629999160766602</v>
      </c>
      <c r="GV114" s="224">
        <v>29.629999160766602</v>
      </c>
      <c r="GW114" s="224">
        <v>29.629999160766602</v>
      </c>
      <c r="GX114" s="224">
        <v>29.629999160766602</v>
      </c>
      <c r="GY114" s="224">
        <v>29.629999160766602</v>
      </c>
      <c r="GZ114" s="224">
        <v>29.629999160766602</v>
      </c>
      <c r="HA114" s="224">
        <v>29.629999160766602</v>
      </c>
      <c r="HB114" s="224">
        <v>29.629999160766602</v>
      </c>
      <c r="HC114" s="224">
        <v>29.629999160766602</v>
      </c>
      <c r="HD114" s="224">
        <v>29.629999160766602</v>
      </c>
      <c r="HE114" s="224">
        <v>29.629999160766602</v>
      </c>
      <c r="HF114" s="9">
        <f t="shared" si="79"/>
        <v>29.629999160766602</v>
      </c>
      <c r="HG114" s="9">
        <f t="shared" si="80"/>
        <v>29.629999160766602</v>
      </c>
      <c r="HH114" s="9">
        <f t="shared" si="81"/>
        <v>29.629999160766602</v>
      </c>
      <c r="HI114" s="9">
        <f t="shared" si="82"/>
        <v>29.629999160766602</v>
      </c>
      <c r="HJ114" s="9">
        <f t="shared" si="83"/>
        <v>29.629999160766602</v>
      </c>
      <c r="HK114" s="9">
        <f t="shared" si="84"/>
        <v>29.629999160766602</v>
      </c>
      <c r="HL114" s="9">
        <f t="shared" si="85"/>
        <v>29.629999160766602</v>
      </c>
      <c r="HM114" s="9">
        <f t="shared" si="86"/>
        <v>29.629999160766602</v>
      </c>
      <c r="HN114" s="9">
        <f t="shared" si="87"/>
        <v>29.629999160766602</v>
      </c>
      <c r="HO114" s="9">
        <f t="shared" si="88"/>
        <v>29.629999160766602</v>
      </c>
      <c r="HP114" s="9">
        <f t="shared" si="89"/>
        <v>29.629999160766602</v>
      </c>
      <c r="HQ114" s="180"/>
      <c r="HR114" s="226">
        <v>29.629999160766602</v>
      </c>
      <c r="HS114" s="226">
        <v>29.629999160766602</v>
      </c>
      <c r="HT114" s="226">
        <v>29.629999160766602</v>
      </c>
      <c r="HU114" s="226"/>
      <c r="HV114" s="226"/>
      <c r="HW114" s="226"/>
      <c r="HX114" s="226"/>
      <c r="HY114" s="226"/>
      <c r="HZ114" s="226"/>
      <c r="IA114" s="226"/>
      <c r="IB114" s="226"/>
      <c r="IC114" s="226"/>
      <c r="ID114" s="9"/>
      <c r="IE114" s="9"/>
      <c r="IF114" s="9"/>
      <c r="IG114" s="9"/>
      <c r="IH114" s="9"/>
      <c r="II114" s="9">
        <f t="shared" si="64"/>
        <v>39.025065224421652</v>
      </c>
      <c r="IJ114" s="9">
        <f t="shared" si="65"/>
        <v>77.779998779296875</v>
      </c>
      <c r="IK114" s="9">
        <f t="shared" si="66"/>
        <v>40.560644580471902</v>
      </c>
      <c r="IL114" s="9">
        <f t="shared" si="67"/>
        <v>29.629999160766602</v>
      </c>
      <c r="IM114" s="9">
        <f t="shared" si="68"/>
        <v>23.703999328613282</v>
      </c>
      <c r="IN114" s="9">
        <f t="shared" si="69"/>
        <v>16.592799530029296</v>
      </c>
      <c r="IO114" s="9">
        <f t="shared" si="70"/>
        <v>11.614959671020507</v>
      </c>
      <c r="IP114" s="9">
        <f t="shared" si="71"/>
        <v>8.1304717697143545</v>
      </c>
      <c r="IQ114" s="9"/>
      <c r="IR114" s="9">
        <f t="shared" si="78"/>
        <v>33.594849911835091</v>
      </c>
      <c r="IS114" s="9">
        <f t="shared" si="72"/>
        <v>-29.529614026977914</v>
      </c>
      <c r="IT114" s="9"/>
      <c r="IU114" s="9"/>
      <c r="IV114" s="9"/>
      <c r="IW114" s="9"/>
      <c r="IX114" s="9"/>
      <c r="IY114" s="9"/>
      <c r="IZ114" s="9"/>
      <c r="JA114" s="9"/>
      <c r="JB114" s="9"/>
      <c r="JC114" s="9"/>
      <c r="JD114" s="9"/>
      <c r="JE114" s="9"/>
      <c r="JF114" s="9"/>
      <c r="JG114" s="9"/>
      <c r="JH114" s="9"/>
      <c r="JI114" s="9"/>
      <c r="JJ114" s="9"/>
      <c r="JK114" s="9"/>
      <c r="JL114" s="9"/>
      <c r="JM114" s="9"/>
      <c r="JN114" s="9"/>
      <c r="JO114" s="9"/>
      <c r="JP114" s="9"/>
      <c r="JQ114" s="9"/>
      <c r="JR114" s="9"/>
      <c r="JS114" s="9"/>
      <c r="JT114" s="9"/>
      <c r="JU114" s="9"/>
      <c r="JV114" s="9"/>
      <c r="JW114" s="9">
        <f t="shared" si="91"/>
        <v>29.629999160766602</v>
      </c>
      <c r="JX114" s="9">
        <f t="shared" si="92"/>
        <v>72.779998779296875</v>
      </c>
      <c r="JY114" s="19">
        <f t="shared" si="93"/>
        <v>190</v>
      </c>
      <c r="JZ114" s="19">
        <f t="shared" si="94"/>
        <v>100</v>
      </c>
      <c r="KA114" s="19">
        <f t="shared" si="73"/>
        <v>1</v>
      </c>
      <c r="KB114" s="19">
        <f t="shared" si="77"/>
        <v>100</v>
      </c>
      <c r="KD114" s="9">
        <f t="shared" si="95"/>
        <v>77.779998779296875</v>
      </c>
      <c r="KE114" s="9">
        <f t="shared" si="96"/>
        <v>62.065642574045917</v>
      </c>
      <c r="KG114" s="9">
        <f t="shared" si="74"/>
        <v>-15.714356205250958</v>
      </c>
      <c r="KH114" s="19">
        <f t="shared" si="75"/>
        <v>0.79796404664596454</v>
      </c>
      <c r="KI114" s="19">
        <f t="shared" si="76"/>
        <v>0.79796404664596454</v>
      </c>
    </row>
    <row r="115" spans="1:295">
      <c r="A115" s="222" t="s">
        <v>318</v>
      </c>
      <c r="B115" s="222" t="s">
        <v>319</v>
      </c>
      <c r="C115" s="224">
        <v>0</v>
      </c>
      <c r="D115" s="224">
        <v>0</v>
      </c>
      <c r="E115" s="224">
        <v>0</v>
      </c>
      <c r="F115" s="224">
        <v>0</v>
      </c>
      <c r="G115" s="224">
        <v>0</v>
      </c>
      <c r="H115" s="224">
        <v>0</v>
      </c>
      <c r="I115" s="224">
        <v>0</v>
      </c>
      <c r="J115" s="224">
        <v>0</v>
      </c>
      <c r="K115" s="224">
        <v>0</v>
      </c>
      <c r="L115" s="224">
        <v>0</v>
      </c>
      <c r="M115" s="224">
        <v>0</v>
      </c>
      <c r="N115" s="224">
        <v>0</v>
      </c>
      <c r="O115" s="224">
        <v>0</v>
      </c>
      <c r="P115" s="224">
        <v>0</v>
      </c>
      <c r="Q115" s="224">
        <v>0</v>
      </c>
      <c r="R115" s="224">
        <v>0</v>
      </c>
      <c r="S115" s="224">
        <v>0</v>
      </c>
      <c r="T115" s="224">
        <v>0</v>
      </c>
      <c r="U115" s="224">
        <v>0</v>
      </c>
      <c r="V115" s="224">
        <v>0</v>
      </c>
      <c r="W115" s="224">
        <v>0</v>
      </c>
      <c r="X115" s="224">
        <v>0</v>
      </c>
      <c r="Y115" s="224">
        <v>0</v>
      </c>
      <c r="Z115" s="224">
        <v>0</v>
      </c>
      <c r="AA115" s="224">
        <v>0</v>
      </c>
      <c r="AB115" s="224">
        <v>0</v>
      </c>
      <c r="AC115" s="224">
        <v>0</v>
      </c>
      <c r="AD115" s="224">
        <v>0</v>
      </c>
      <c r="AE115" s="224">
        <v>0</v>
      </c>
      <c r="AF115" s="224">
        <v>0</v>
      </c>
      <c r="AG115" s="224">
        <v>0</v>
      </c>
      <c r="AH115" s="224">
        <v>0</v>
      </c>
      <c r="AI115" s="224">
        <v>0</v>
      </c>
      <c r="AJ115" s="224">
        <v>0</v>
      </c>
      <c r="AK115" s="224">
        <v>0</v>
      </c>
      <c r="AL115" s="224">
        <v>0</v>
      </c>
      <c r="AM115" s="224">
        <v>0</v>
      </c>
      <c r="AN115" s="224">
        <v>0</v>
      </c>
      <c r="AO115" s="224">
        <v>0</v>
      </c>
      <c r="AP115" s="224">
        <v>0</v>
      </c>
      <c r="AQ115" s="224">
        <v>0</v>
      </c>
      <c r="AR115" s="224">
        <v>0</v>
      </c>
      <c r="AS115" s="224">
        <v>0</v>
      </c>
      <c r="AT115" s="224">
        <v>0</v>
      </c>
      <c r="AU115" s="224">
        <v>0</v>
      </c>
      <c r="AV115" s="224">
        <v>0</v>
      </c>
      <c r="AW115" s="224">
        <v>0</v>
      </c>
      <c r="AX115" s="224">
        <v>0</v>
      </c>
      <c r="AY115" s="224">
        <v>0</v>
      </c>
      <c r="AZ115" s="224">
        <v>0</v>
      </c>
      <c r="BA115" s="224">
        <v>0</v>
      </c>
      <c r="BB115" s="224">
        <v>0</v>
      </c>
      <c r="BC115" s="224">
        <v>0</v>
      </c>
      <c r="BD115" s="224">
        <v>0</v>
      </c>
      <c r="BE115" s="224">
        <v>0</v>
      </c>
      <c r="BF115" s="224">
        <v>0</v>
      </c>
      <c r="BG115" s="224">
        <v>0</v>
      </c>
      <c r="BH115" s="224">
        <v>0</v>
      </c>
      <c r="BI115" s="224">
        <v>0</v>
      </c>
      <c r="BJ115" s="224">
        <v>0</v>
      </c>
      <c r="BK115" s="224">
        <v>0</v>
      </c>
      <c r="BL115" s="224">
        <v>0</v>
      </c>
      <c r="BM115" s="224">
        <v>0</v>
      </c>
      <c r="BN115" s="224">
        <v>0</v>
      </c>
      <c r="BO115" s="224">
        <v>0</v>
      </c>
      <c r="BP115" s="224">
        <v>0</v>
      </c>
      <c r="BQ115" s="224">
        <v>0</v>
      </c>
      <c r="BR115" s="224">
        <v>0</v>
      </c>
      <c r="BS115" s="224">
        <v>0</v>
      </c>
      <c r="BT115" s="224">
        <v>0</v>
      </c>
      <c r="BU115" s="224">
        <v>0</v>
      </c>
      <c r="BV115" s="224">
        <v>0</v>
      </c>
      <c r="BW115" s="224">
        <v>0</v>
      </c>
      <c r="BX115" s="224">
        <v>0</v>
      </c>
      <c r="BY115" s="224">
        <v>0</v>
      </c>
      <c r="BZ115" s="224">
        <v>0</v>
      </c>
      <c r="CA115" s="224">
        <v>0</v>
      </c>
      <c r="CB115" s="224">
        <v>5.559999942779541</v>
      </c>
      <c r="CC115" s="224">
        <v>22.219999313354492</v>
      </c>
      <c r="CD115" s="224">
        <v>50</v>
      </c>
      <c r="CE115" s="224">
        <v>50</v>
      </c>
      <c r="CF115" s="224">
        <v>50</v>
      </c>
      <c r="CG115" s="224">
        <v>71.300003051757813</v>
      </c>
      <c r="CH115" s="224">
        <v>71.300003051757813</v>
      </c>
      <c r="CI115" s="224">
        <v>71.300003051757813</v>
      </c>
      <c r="CJ115" s="224">
        <v>82.410003662109375</v>
      </c>
      <c r="CK115" s="224">
        <v>82.410003662109375</v>
      </c>
      <c r="CL115" s="224">
        <v>82.410003662109375</v>
      </c>
      <c r="CM115" s="224">
        <v>82.410003662109375</v>
      </c>
      <c r="CN115" s="224">
        <v>82.410003662109375</v>
      </c>
      <c r="CO115" s="224">
        <v>82.410003662109375</v>
      </c>
      <c r="CP115" s="224">
        <v>82.410003662109375</v>
      </c>
      <c r="CQ115" s="224">
        <v>82.410003662109375</v>
      </c>
      <c r="CR115" s="224">
        <v>82.410003662109375</v>
      </c>
      <c r="CS115" s="224">
        <v>82.410003662109375</v>
      </c>
      <c r="CT115" s="224">
        <v>82.410003662109375</v>
      </c>
      <c r="CU115" s="224">
        <v>82.410003662109375</v>
      </c>
      <c r="CV115" s="224">
        <v>82.410003662109375</v>
      </c>
      <c r="CW115" s="224">
        <v>82.410003662109375</v>
      </c>
      <c r="CX115" s="224">
        <v>82.410003662109375</v>
      </c>
      <c r="CY115" s="224">
        <v>82.410003662109375</v>
      </c>
      <c r="CZ115" s="224">
        <v>82.410003662109375</v>
      </c>
      <c r="DA115" s="224">
        <v>82.410003662109375</v>
      </c>
      <c r="DB115" s="224">
        <v>82.410003662109375</v>
      </c>
      <c r="DC115" s="224">
        <v>82.410003662109375</v>
      </c>
      <c r="DD115" s="224">
        <v>82.410003662109375</v>
      </c>
      <c r="DE115" s="224">
        <v>82.410003662109375</v>
      </c>
      <c r="DF115" s="224">
        <v>82.410003662109375</v>
      </c>
      <c r="DG115" s="224">
        <v>82.410003662109375</v>
      </c>
      <c r="DH115" s="224">
        <v>82.410003662109375</v>
      </c>
      <c r="DI115" s="224">
        <v>82.410003662109375</v>
      </c>
      <c r="DJ115" s="224">
        <v>82.410003662109375</v>
      </c>
      <c r="DK115" s="224">
        <v>82.410003662109375</v>
      </c>
      <c r="DL115" s="224">
        <v>82.410003662109375</v>
      </c>
      <c r="DM115" s="224">
        <v>82.410003662109375</v>
      </c>
      <c r="DN115" s="224">
        <v>82.410003662109375</v>
      </c>
      <c r="DO115" s="224">
        <v>82.410003662109375</v>
      </c>
      <c r="DP115" s="224">
        <v>82.410003662109375</v>
      </c>
      <c r="DQ115" s="224">
        <v>82.410003662109375</v>
      </c>
      <c r="DR115" s="224">
        <v>82.410003662109375</v>
      </c>
      <c r="DS115" s="224">
        <v>82.410003662109375</v>
      </c>
      <c r="DT115" s="224">
        <v>82.410003662109375</v>
      </c>
      <c r="DU115" s="224">
        <v>82.410003662109375</v>
      </c>
      <c r="DV115" s="224">
        <v>82.410003662109375</v>
      </c>
      <c r="DW115" s="224">
        <v>82.410003662109375</v>
      </c>
      <c r="DX115" s="224">
        <v>82.410003662109375</v>
      </c>
      <c r="DY115" s="224">
        <v>82.410003662109375</v>
      </c>
      <c r="DZ115" s="224">
        <v>82.410003662109375</v>
      </c>
      <c r="EA115" s="224">
        <v>82.410003662109375</v>
      </c>
      <c r="EB115" s="224">
        <v>82.410003662109375</v>
      </c>
      <c r="EC115" s="224">
        <v>82.410003662109375</v>
      </c>
      <c r="ED115" s="224">
        <v>82.410003662109375</v>
      </c>
      <c r="EE115" s="224">
        <v>82.410003662109375</v>
      </c>
      <c r="EF115" s="224">
        <v>82.410003662109375</v>
      </c>
      <c r="EG115" s="224">
        <v>82.410003662109375</v>
      </c>
      <c r="EH115" s="224">
        <v>78.699996948242188</v>
      </c>
      <c r="EI115" s="224">
        <v>78.699996948242188</v>
      </c>
      <c r="EJ115" s="224">
        <v>78.699996948242188</v>
      </c>
      <c r="EK115" s="224">
        <v>78.699996948242188</v>
      </c>
      <c r="EL115" s="224">
        <v>78.699996948242188</v>
      </c>
      <c r="EM115" s="224">
        <v>78.699996948242188</v>
      </c>
      <c r="EN115" s="224">
        <v>78.699996948242188</v>
      </c>
      <c r="EO115" s="224">
        <v>78.699996948242188</v>
      </c>
      <c r="EP115" s="224">
        <v>78.699996948242188</v>
      </c>
      <c r="EQ115" s="224">
        <v>78.699996948242188</v>
      </c>
      <c r="ER115" s="224">
        <v>78.699996948242188</v>
      </c>
      <c r="ES115" s="224">
        <v>78.699996948242188</v>
      </c>
      <c r="ET115" s="224">
        <v>78.699996948242188</v>
      </c>
      <c r="EU115" s="224">
        <v>78.699996948242188</v>
      </c>
      <c r="EV115" s="224">
        <v>78.699996948242188</v>
      </c>
      <c r="EW115" s="224">
        <v>65.739997863769531</v>
      </c>
      <c r="EX115" s="224">
        <v>65.739997863769531</v>
      </c>
      <c r="EY115" s="224">
        <v>65.739997863769531</v>
      </c>
      <c r="EZ115" s="224">
        <v>65.739997863769531</v>
      </c>
      <c r="FA115" s="224">
        <v>65.739997863769531</v>
      </c>
      <c r="FB115" s="224">
        <v>65.739997863769531</v>
      </c>
      <c r="FC115" s="224">
        <v>65.739997863769531</v>
      </c>
      <c r="FD115" s="224">
        <v>65.739997863769531</v>
      </c>
      <c r="FE115" s="224">
        <v>65.739997863769531</v>
      </c>
      <c r="FF115" s="224">
        <v>65.739997863769531</v>
      </c>
      <c r="FG115" s="224">
        <v>65.739997863769531</v>
      </c>
      <c r="FH115" s="224">
        <v>65.739997863769531</v>
      </c>
      <c r="FI115" s="224">
        <v>65.739997863769531</v>
      </c>
      <c r="FJ115" s="224">
        <v>38.889999389648438</v>
      </c>
      <c r="FK115" s="224">
        <v>38.889999389648438</v>
      </c>
      <c r="FL115" s="224">
        <v>38.889999389648438</v>
      </c>
      <c r="FM115" s="224">
        <v>33.330001831054688</v>
      </c>
      <c r="FN115" s="224">
        <v>33.330001831054688</v>
      </c>
      <c r="FO115" s="224">
        <v>33.330001831054688</v>
      </c>
      <c r="FP115" s="224">
        <v>33.330001831054688</v>
      </c>
      <c r="FQ115" s="224">
        <v>33.330001831054688</v>
      </c>
      <c r="FR115" s="224">
        <v>33.330001831054688</v>
      </c>
      <c r="FS115" s="224">
        <v>33.330001831054688</v>
      </c>
      <c r="FT115" s="224">
        <v>33.330001831054688</v>
      </c>
      <c r="FU115" s="224">
        <v>33.330001831054688</v>
      </c>
      <c r="FV115" s="224">
        <v>33.330001831054688</v>
      </c>
      <c r="FW115" s="224">
        <v>33.330001831054688</v>
      </c>
      <c r="FX115" s="224">
        <v>33.330001831054688</v>
      </c>
      <c r="FY115" s="224">
        <v>33.330001831054688</v>
      </c>
      <c r="FZ115" s="224">
        <v>33.330001831054688</v>
      </c>
      <c r="GA115" s="224">
        <v>33.330001831054688</v>
      </c>
      <c r="GB115" s="224">
        <v>33.330001831054688</v>
      </c>
      <c r="GC115" s="224">
        <v>22.219999313354492</v>
      </c>
      <c r="GD115" s="224">
        <v>22.219999313354492</v>
      </c>
      <c r="GE115" s="224">
        <v>22.219999313354492</v>
      </c>
      <c r="GF115" s="224">
        <v>22.219999313354492</v>
      </c>
      <c r="GG115" s="224">
        <v>22.219999313354492</v>
      </c>
      <c r="GH115" s="224">
        <v>22.219999313354492</v>
      </c>
      <c r="GI115" s="224">
        <v>22.219999313354492</v>
      </c>
      <c r="GJ115" s="224">
        <v>22.219999313354492</v>
      </c>
      <c r="GK115" s="224">
        <v>22.219999313354492</v>
      </c>
      <c r="GL115" s="224">
        <v>22.219999313354492</v>
      </c>
      <c r="GM115" s="224">
        <v>22.219999313354492</v>
      </c>
      <c r="GN115" s="224">
        <v>22.219999313354492</v>
      </c>
      <c r="GO115" s="224">
        <v>22.219999313354492</v>
      </c>
      <c r="GP115" s="224">
        <v>22.219999313354492</v>
      </c>
      <c r="GQ115" s="224">
        <v>22.219999313354492</v>
      </c>
      <c r="GR115" s="224">
        <v>22.219999313354492</v>
      </c>
      <c r="GS115" s="224">
        <v>22.219999313354492</v>
      </c>
      <c r="GT115" s="224">
        <v>22.219999313354492</v>
      </c>
      <c r="GU115" s="224">
        <v>22.219999313354492</v>
      </c>
      <c r="GV115" s="224">
        <v>22.219999313354492</v>
      </c>
      <c r="GW115" s="224">
        <v>22.219999313354492</v>
      </c>
      <c r="GX115" s="224">
        <v>22.219999313354492</v>
      </c>
      <c r="GY115" s="224">
        <v>22.219999313354492</v>
      </c>
      <c r="GZ115" s="224">
        <v>22.219999313354492</v>
      </c>
      <c r="HA115" s="224">
        <v>22.219999313354492</v>
      </c>
      <c r="HB115" s="224">
        <v>22.219999313354492</v>
      </c>
      <c r="HC115" s="224">
        <v>22.219999313354492</v>
      </c>
      <c r="HD115" s="224">
        <v>22.219999313354492</v>
      </c>
      <c r="HE115" s="224">
        <v>22.219999313354492</v>
      </c>
      <c r="HF115" s="9">
        <f t="shared" si="79"/>
        <v>22.219999313354492</v>
      </c>
      <c r="HG115" s="9">
        <f t="shared" si="80"/>
        <v>22.219999313354492</v>
      </c>
      <c r="HH115" s="9">
        <f t="shared" si="81"/>
        <v>22.219999313354492</v>
      </c>
      <c r="HI115" s="9">
        <f t="shared" si="82"/>
        <v>22.219999313354492</v>
      </c>
      <c r="HJ115" s="9">
        <f t="shared" si="83"/>
        <v>22.219999313354492</v>
      </c>
      <c r="HK115" s="9">
        <f t="shared" si="84"/>
        <v>22.219999313354492</v>
      </c>
      <c r="HL115" s="9">
        <f t="shared" si="85"/>
        <v>22.219999313354492</v>
      </c>
      <c r="HM115" s="9">
        <f t="shared" si="86"/>
        <v>22.219999313354492</v>
      </c>
      <c r="HN115" s="9">
        <f t="shared" si="87"/>
        <v>22.219999313354492</v>
      </c>
      <c r="HO115" s="9">
        <f t="shared" si="88"/>
        <v>22.219999313354492</v>
      </c>
      <c r="HP115" s="9">
        <f t="shared" si="89"/>
        <v>22.219999313354492</v>
      </c>
      <c r="HQ115" s="180"/>
      <c r="HR115" s="226">
        <v>22.219999313354492</v>
      </c>
      <c r="HS115" s="226">
        <v>22.219999313354492</v>
      </c>
      <c r="HT115" s="226">
        <v>22.219999313354492</v>
      </c>
      <c r="HU115" s="226">
        <v>22.219999313354492</v>
      </c>
      <c r="HV115" s="226">
        <v>22.219999313354492</v>
      </c>
      <c r="HW115" s="226">
        <v>22.219999313354492</v>
      </c>
      <c r="HX115" s="226"/>
      <c r="HY115" s="226"/>
      <c r="HZ115" s="226"/>
      <c r="IA115" s="226"/>
      <c r="IB115" s="226"/>
      <c r="IC115" s="226"/>
      <c r="ID115" s="9"/>
      <c r="IE115" s="9"/>
      <c r="IF115" s="9"/>
      <c r="IG115" s="9"/>
      <c r="IH115" s="9"/>
      <c r="II115" s="9">
        <f t="shared" si="64"/>
        <v>38.316843035974003</v>
      </c>
      <c r="IJ115" s="9">
        <f t="shared" si="65"/>
        <v>45.769666798909505</v>
      </c>
      <c r="IK115" s="9">
        <f t="shared" si="66"/>
        <v>22.219999313354492</v>
      </c>
      <c r="IL115" s="9">
        <f t="shared" si="67"/>
        <v>22.219999313354492</v>
      </c>
      <c r="IM115" s="9">
        <f t="shared" si="68"/>
        <v>17.775999450683596</v>
      </c>
      <c r="IN115" s="9">
        <f t="shared" si="69"/>
        <v>12.443199615478516</v>
      </c>
      <c r="IO115" s="9">
        <f t="shared" si="70"/>
        <v>8.7102397308349602</v>
      </c>
      <c r="IP115" s="9">
        <f t="shared" si="71"/>
        <v>6.0971678115844714</v>
      </c>
      <c r="IQ115" s="9"/>
      <c r="IR115" s="9">
        <f t="shared" si="78"/>
        <v>27.235040601172507</v>
      </c>
      <c r="IS115" s="9">
        <f t="shared" si="72"/>
        <v>-24.186456695380272</v>
      </c>
      <c r="IT115" s="9"/>
      <c r="IU115" s="9"/>
      <c r="IV115" s="9"/>
      <c r="IW115" s="9"/>
      <c r="IX115" s="9"/>
      <c r="IY115" s="9"/>
      <c r="IZ115" s="9"/>
      <c r="JA115" s="9"/>
      <c r="JB115" s="9"/>
      <c r="JC115" s="9"/>
      <c r="JD115" s="9"/>
      <c r="JE115" s="9"/>
      <c r="JF115" s="9"/>
      <c r="JG115" s="9"/>
      <c r="JH115" s="9"/>
      <c r="JI115" s="9"/>
      <c r="JJ115" s="9"/>
      <c r="JK115" s="9"/>
      <c r="JL115" s="9"/>
      <c r="JM115" s="9"/>
      <c r="JN115" s="9"/>
      <c r="JO115" s="9"/>
      <c r="JP115" s="9"/>
      <c r="JQ115" s="9"/>
      <c r="JR115" s="9"/>
      <c r="JS115" s="9"/>
      <c r="JT115" s="9"/>
      <c r="JU115" s="9"/>
      <c r="JV115" s="9"/>
      <c r="JW115" s="9">
        <f t="shared" si="91"/>
        <v>22.219999313354492</v>
      </c>
      <c r="JX115" s="9">
        <f t="shared" si="92"/>
        <v>77.410003662109375</v>
      </c>
      <c r="JY115" s="19">
        <f t="shared" si="93"/>
        <v>149</v>
      </c>
      <c r="JZ115" s="19">
        <f t="shared" si="94"/>
        <v>65</v>
      </c>
      <c r="KA115" s="19">
        <f t="shared" si="73"/>
        <v>1</v>
      </c>
      <c r="KB115" s="19">
        <f t="shared" si="77"/>
        <v>65</v>
      </c>
      <c r="KD115" s="9">
        <f t="shared" si="95"/>
        <v>82.410003662109375</v>
      </c>
      <c r="KE115" s="9">
        <f t="shared" si="96"/>
        <v>46.808019581407606</v>
      </c>
      <c r="KG115" s="9">
        <f t="shared" si="74"/>
        <v>-35.601984080701769</v>
      </c>
      <c r="KH115" s="19">
        <f t="shared" si="75"/>
        <v>0.56798953405372898</v>
      </c>
      <c r="KI115" s="19">
        <f t="shared" si="76"/>
        <v>0.56798953405372898</v>
      </c>
    </row>
    <row r="116" spans="1:295">
      <c r="A116" s="222" t="s">
        <v>305</v>
      </c>
      <c r="B116" s="222" t="s">
        <v>306</v>
      </c>
      <c r="C116" s="224">
        <v>0</v>
      </c>
      <c r="D116" s="224">
        <v>0</v>
      </c>
      <c r="E116" s="224">
        <v>0</v>
      </c>
      <c r="F116" s="224">
        <v>0</v>
      </c>
      <c r="G116" s="224">
        <v>0</v>
      </c>
      <c r="H116" s="224">
        <v>0</v>
      </c>
      <c r="I116" s="224">
        <v>0</v>
      </c>
      <c r="J116" s="224">
        <v>0</v>
      </c>
      <c r="K116" s="224">
        <v>0</v>
      </c>
      <c r="L116" s="224">
        <v>0</v>
      </c>
      <c r="M116" s="224">
        <v>0</v>
      </c>
      <c r="N116" s="224">
        <v>0</v>
      </c>
      <c r="O116" s="224">
        <v>0</v>
      </c>
      <c r="P116" s="224">
        <v>0</v>
      </c>
      <c r="Q116" s="224">
        <v>0</v>
      </c>
      <c r="R116" s="224">
        <v>0</v>
      </c>
      <c r="S116" s="224">
        <v>0</v>
      </c>
      <c r="T116" s="224">
        <v>0</v>
      </c>
      <c r="U116" s="224">
        <v>0</v>
      </c>
      <c r="V116" s="224">
        <v>0</v>
      </c>
      <c r="W116" s="224">
        <v>0</v>
      </c>
      <c r="X116" s="224">
        <v>0</v>
      </c>
      <c r="Y116" s="224">
        <v>0</v>
      </c>
      <c r="Z116" s="224">
        <v>0</v>
      </c>
      <c r="AA116" s="224">
        <v>0</v>
      </c>
      <c r="AB116" s="224">
        <v>0</v>
      </c>
      <c r="AC116" s="224">
        <v>0</v>
      </c>
      <c r="AD116" s="224">
        <v>0</v>
      </c>
      <c r="AE116" s="224">
        <v>0</v>
      </c>
      <c r="AF116" s="224">
        <v>0</v>
      </c>
      <c r="AG116" s="224">
        <v>0</v>
      </c>
      <c r="AH116" s="224">
        <v>0</v>
      </c>
      <c r="AI116" s="224">
        <v>0</v>
      </c>
      <c r="AJ116" s="224">
        <v>0</v>
      </c>
      <c r="AK116" s="224">
        <v>0</v>
      </c>
      <c r="AL116" s="224">
        <v>0</v>
      </c>
      <c r="AM116" s="224">
        <v>0</v>
      </c>
      <c r="AN116" s="224">
        <v>0</v>
      </c>
      <c r="AO116" s="224">
        <v>0</v>
      </c>
      <c r="AP116" s="224">
        <v>0</v>
      </c>
      <c r="AQ116" s="224">
        <v>0</v>
      </c>
      <c r="AR116" s="224">
        <v>5.559999942779541</v>
      </c>
      <c r="AS116" s="224">
        <v>5.559999942779541</v>
      </c>
      <c r="AT116" s="224">
        <v>5.559999942779541</v>
      </c>
      <c r="AU116" s="224">
        <v>5.559999942779541</v>
      </c>
      <c r="AV116" s="224">
        <v>5.559999942779541</v>
      </c>
      <c r="AW116" s="224">
        <v>5.559999942779541</v>
      </c>
      <c r="AX116" s="224">
        <v>5.559999942779541</v>
      </c>
      <c r="AY116" s="224">
        <v>5.559999942779541</v>
      </c>
      <c r="AZ116" s="224">
        <v>5.559999942779541</v>
      </c>
      <c r="BA116" s="224">
        <v>5.559999942779541</v>
      </c>
      <c r="BB116" s="224">
        <v>5.559999942779541</v>
      </c>
      <c r="BC116" s="224">
        <v>5.559999942779541</v>
      </c>
      <c r="BD116" s="224">
        <v>5.559999942779541</v>
      </c>
      <c r="BE116" s="224">
        <v>5.559999942779541</v>
      </c>
      <c r="BF116" s="224">
        <v>5.559999942779541</v>
      </c>
      <c r="BG116" s="224">
        <v>5.559999942779541</v>
      </c>
      <c r="BH116" s="224">
        <v>5.559999942779541</v>
      </c>
      <c r="BI116" s="224">
        <v>5.559999942779541</v>
      </c>
      <c r="BJ116" s="224">
        <v>5.559999942779541</v>
      </c>
      <c r="BK116" s="224">
        <v>5.559999942779541</v>
      </c>
      <c r="BL116" s="224">
        <v>5.559999942779541</v>
      </c>
      <c r="BM116" s="224">
        <v>5.559999942779541</v>
      </c>
      <c r="BN116" s="224">
        <v>5.559999942779541</v>
      </c>
      <c r="BO116" s="224">
        <v>5.559999942779541</v>
      </c>
      <c r="BP116" s="224">
        <v>5.559999942779541</v>
      </c>
      <c r="BQ116" s="224">
        <v>11.109999656677246</v>
      </c>
      <c r="BR116" s="224">
        <v>11.109999656677246</v>
      </c>
      <c r="BS116" s="224">
        <v>11.109999656677246</v>
      </c>
      <c r="BT116" s="224">
        <v>11.109999656677246</v>
      </c>
      <c r="BU116" s="224">
        <v>11.109999656677246</v>
      </c>
      <c r="BV116" s="224">
        <v>11.109999656677246</v>
      </c>
      <c r="BW116" s="224">
        <v>11.109999656677246</v>
      </c>
      <c r="BX116" s="224">
        <v>11.109999656677246</v>
      </c>
      <c r="BY116" s="224">
        <v>11.109999656677246</v>
      </c>
      <c r="BZ116" s="224">
        <v>11.109999656677246</v>
      </c>
      <c r="CA116" s="224">
        <v>11.109999656677246</v>
      </c>
      <c r="CB116" s="224">
        <v>11.109999656677246</v>
      </c>
      <c r="CC116" s="224">
        <v>11.109999656677246</v>
      </c>
      <c r="CD116" s="224">
        <v>30.559999465942383</v>
      </c>
      <c r="CE116" s="224">
        <v>30.559999465942383</v>
      </c>
      <c r="CF116" s="224">
        <v>30.559999465942383</v>
      </c>
      <c r="CG116" s="224">
        <v>41.669998168945313</v>
      </c>
      <c r="CH116" s="224">
        <v>41.669998168945313</v>
      </c>
      <c r="CI116" s="224">
        <v>41.669998168945313</v>
      </c>
      <c r="CJ116" s="224">
        <v>41.669998168945313</v>
      </c>
      <c r="CK116" s="224">
        <v>41.669998168945313</v>
      </c>
      <c r="CL116" s="224">
        <v>41.669998168945313</v>
      </c>
      <c r="CM116" s="224">
        <v>41.669998168945313</v>
      </c>
      <c r="CN116" s="224">
        <v>41.669998168945313</v>
      </c>
      <c r="CO116" s="224">
        <v>41.669998168945313</v>
      </c>
      <c r="CP116" s="224">
        <v>50</v>
      </c>
      <c r="CQ116" s="224">
        <v>50</v>
      </c>
      <c r="CR116" s="224">
        <v>50</v>
      </c>
      <c r="CS116" s="224">
        <v>53.700000762939453</v>
      </c>
      <c r="CT116" s="224">
        <v>53.700000762939453</v>
      </c>
      <c r="CU116" s="224">
        <v>53.700000762939453</v>
      </c>
      <c r="CV116" s="224">
        <v>53.700000762939453</v>
      </c>
      <c r="CW116" s="224">
        <v>53.700000762939453</v>
      </c>
      <c r="CX116" s="224">
        <v>53.700000762939453</v>
      </c>
      <c r="CY116" s="224">
        <v>53.700000762939453</v>
      </c>
      <c r="CZ116" s="224">
        <v>53.700000762939453</v>
      </c>
      <c r="DA116" s="224">
        <v>53.700000762939453</v>
      </c>
      <c r="DB116" s="224">
        <v>53.700000762939453</v>
      </c>
      <c r="DC116" s="224">
        <v>53.700000762939453</v>
      </c>
      <c r="DD116" s="224">
        <v>53.700000762939453</v>
      </c>
      <c r="DE116" s="224">
        <v>53.700000762939453</v>
      </c>
      <c r="DF116" s="224">
        <v>53.700000762939453</v>
      </c>
      <c r="DG116" s="224">
        <v>57.409999847412109</v>
      </c>
      <c r="DH116" s="224">
        <v>57.409999847412109</v>
      </c>
      <c r="DI116" s="224">
        <v>57.409999847412109</v>
      </c>
      <c r="DJ116" s="224">
        <v>57.409999847412109</v>
      </c>
      <c r="DK116" s="224">
        <v>57.409999847412109</v>
      </c>
      <c r="DL116" s="224">
        <v>57.409999847412109</v>
      </c>
      <c r="DM116" s="224">
        <v>57.409999847412109</v>
      </c>
      <c r="DN116" s="224">
        <v>57.409999847412109</v>
      </c>
      <c r="DO116" s="224">
        <v>57.409999847412109</v>
      </c>
      <c r="DP116" s="224">
        <v>57.409999847412109</v>
      </c>
      <c r="DQ116" s="224">
        <v>57.409999847412109</v>
      </c>
      <c r="DR116" s="224">
        <v>57.409999847412109</v>
      </c>
      <c r="DS116" s="224">
        <v>57.409999847412109</v>
      </c>
      <c r="DT116" s="224">
        <v>57.409999847412109</v>
      </c>
      <c r="DU116" s="224">
        <v>57.409999847412109</v>
      </c>
      <c r="DV116" s="224">
        <v>57.409999847412109</v>
      </c>
      <c r="DW116" s="224">
        <v>57.409999847412109</v>
      </c>
      <c r="DX116" s="224">
        <v>57.409999847412109</v>
      </c>
      <c r="DY116" s="224">
        <v>57.409999847412109</v>
      </c>
      <c r="DZ116" s="224">
        <v>57.409999847412109</v>
      </c>
      <c r="EA116" s="224">
        <v>57.409999847412109</v>
      </c>
      <c r="EB116" s="224">
        <v>57.409999847412109</v>
      </c>
      <c r="EC116" s="224">
        <v>57.409999847412109</v>
      </c>
      <c r="ED116" s="224">
        <v>57.409999847412109</v>
      </c>
      <c r="EE116" s="224">
        <v>57.409999847412109</v>
      </c>
      <c r="EF116" s="224">
        <v>57.409999847412109</v>
      </c>
      <c r="EG116" s="224">
        <v>57.409999847412109</v>
      </c>
      <c r="EH116" s="224">
        <v>57.409999847412109</v>
      </c>
      <c r="EI116" s="224">
        <v>57.409999847412109</v>
      </c>
      <c r="EJ116" s="224">
        <v>57.409999847412109</v>
      </c>
      <c r="EK116" s="224">
        <v>57.409999847412109</v>
      </c>
      <c r="EL116" s="224">
        <v>57.409999847412109</v>
      </c>
      <c r="EM116" s="224">
        <v>57.409999847412109</v>
      </c>
      <c r="EN116" s="224">
        <v>57.409999847412109</v>
      </c>
      <c r="EO116" s="224">
        <v>57.409999847412109</v>
      </c>
      <c r="EP116" s="224">
        <v>57.409999847412109</v>
      </c>
      <c r="EQ116" s="224">
        <v>57.409999847412109</v>
      </c>
      <c r="ER116" s="224">
        <v>57.409999847412109</v>
      </c>
      <c r="ES116" s="224">
        <v>57.409999847412109</v>
      </c>
      <c r="ET116" s="224">
        <v>57.409999847412109</v>
      </c>
      <c r="EU116" s="224">
        <v>57.409999847412109</v>
      </c>
      <c r="EV116" s="224">
        <v>57.409999847412109</v>
      </c>
      <c r="EW116" s="224">
        <v>57.409999847412109</v>
      </c>
      <c r="EX116" s="224">
        <v>57.409999847412109</v>
      </c>
      <c r="EY116" s="224">
        <v>57.409999847412109</v>
      </c>
      <c r="EZ116" s="224">
        <v>57.409999847412109</v>
      </c>
      <c r="FA116" s="224">
        <v>57.409999847412109</v>
      </c>
      <c r="FB116" s="224">
        <v>57.409999847412109</v>
      </c>
      <c r="FC116" s="224">
        <v>57.409999847412109</v>
      </c>
      <c r="FD116" s="224">
        <v>57.409999847412109</v>
      </c>
      <c r="FE116" s="224">
        <v>57.409999847412109</v>
      </c>
      <c r="FF116" s="224">
        <v>57.409999847412109</v>
      </c>
      <c r="FG116" s="224">
        <v>57.409999847412109</v>
      </c>
      <c r="FH116" s="224">
        <v>57.409999847412109</v>
      </c>
      <c r="FI116" s="224">
        <v>57.409999847412109</v>
      </c>
      <c r="FJ116" s="224">
        <v>57.409999847412109</v>
      </c>
      <c r="FK116" s="224">
        <v>57.409999847412109</v>
      </c>
      <c r="FL116" s="224">
        <v>57.409999847412109</v>
      </c>
      <c r="FM116" s="224">
        <v>57.409999847412109</v>
      </c>
      <c r="FN116" s="224">
        <v>57.409999847412109</v>
      </c>
      <c r="FO116" s="224">
        <v>57.409999847412109</v>
      </c>
      <c r="FP116" s="224">
        <v>57.409999847412109</v>
      </c>
      <c r="FQ116" s="224">
        <v>57.409999847412109</v>
      </c>
      <c r="FR116" s="224">
        <v>57.409999847412109</v>
      </c>
      <c r="FS116" s="224">
        <v>57.409999847412109</v>
      </c>
      <c r="FT116" s="224">
        <v>57.409999847412109</v>
      </c>
      <c r="FU116" s="224">
        <v>57.409999847412109</v>
      </c>
      <c r="FV116" s="224">
        <v>57.409999847412109</v>
      </c>
      <c r="FW116" s="224">
        <v>57.409999847412109</v>
      </c>
      <c r="FX116" s="224">
        <v>57.409999847412109</v>
      </c>
      <c r="FY116" s="224">
        <v>57.409999847412109</v>
      </c>
      <c r="FZ116" s="224">
        <v>57.409999847412109</v>
      </c>
      <c r="GA116" s="224">
        <v>57.409999847412109</v>
      </c>
      <c r="GB116" s="224">
        <v>57.409999847412109</v>
      </c>
      <c r="GC116" s="224">
        <v>57.409999847412109</v>
      </c>
      <c r="GD116" s="224">
        <v>57.409999847412109</v>
      </c>
      <c r="GE116" s="224">
        <v>57.409999847412109</v>
      </c>
      <c r="GF116" s="224">
        <v>57.409999847412109</v>
      </c>
      <c r="GG116" s="224">
        <v>57.409999847412109</v>
      </c>
      <c r="GH116" s="224">
        <v>57.409999847412109</v>
      </c>
      <c r="GI116" s="224">
        <v>57.409999847412109</v>
      </c>
      <c r="GJ116" s="224">
        <v>57.409999847412109</v>
      </c>
      <c r="GK116" s="224">
        <v>57.409999847412109</v>
      </c>
      <c r="GL116" s="224">
        <v>57.409999847412109</v>
      </c>
      <c r="GM116" s="224">
        <v>57.409999847412109</v>
      </c>
      <c r="GN116" s="224">
        <v>57.409999847412109</v>
      </c>
      <c r="GO116" s="224">
        <v>57.409999847412109</v>
      </c>
      <c r="GP116" s="224">
        <v>57.409999847412109</v>
      </c>
      <c r="GQ116" s="224">
        <v>57.409999847412109</v>
      </c>
      <c r="GR116" s="224">
        <v>57.409999847412109</v>
      </c>
      <c r="GS116" s="224">
        <v>57.409999847412109</v>
      </c>
      <c r="GT116" s="224">
        <v>57.409999847412109</v>
      </c>
      <c r="GU116" s="224">
        <v>57.409999847412109</v>
      </c>
      <c r="GV116" s="224">
        <v>57.409999847412109</v>
      </c>
      <c r="GW116" s="224">
        <v>57.409999847412109</v>
      </c>
      <c r="GX116" s="224">
        <v>57.409999847412109</v>
      </c>
      <c r="GY116" s="224">
        <v>57.409999847412109</v>
      </c>
      <c r="GZ116" s="224">
        <v>57.409999847412109</v>
      </c>
      <c r="HA116" s="224">
        <v>57.409999847412109</v>
      </c>
      <c r="HB116" s="224">
        <v>57.409999847412109</v>
      </c>
      <c r="HC116" s="224">
        <v>57.409999847412109</v>
      </c>
      <c r="HD116" s="224">
        <v>57.409999847412109</v>
      </c>
      <c r="HE116" s="224">
        <v>57.409999847412109</v>
      </c>
      <c r="HF116" s="9">
        <f t="shared" si="79"/>
        <v>57.409999847412109</v>
      </c>
      <c r="HG116" s="9">
        <f t="shared" si="80"/>
        <v>57.409999847412109</v>
      </c>
      <c r="HH116" s="9">
        <f t="shared" si="81"/>
        <v>57.409999847412109</v>
      </c>
      <c r="HI116" s="9">
        <f t="shared" si="82"/>
        <v>57.409999847412109</v>
      </c>
      <c r="HJ116" s="9">
        <f t="shared" si="83"/>
        <v>57.409999847412109</v>
      </c>
      <c r="HK116" s="9">
        <f t="shared" si="84"/>
        <v>57.409999847412109</v>
      </c>
      <c r="HL116" s="9">
        <f t="shared" si="85"/>
        <v>57.409999847412109</v>
      </c>
      <c r="HM116" s="9">
        <f t="shared" si="86"/>
        <v>57.409999847412109</v>
      </c>
      <c r="HN116" s="9">
        <f t="shared" si="87"/>
        <v>57.409999847412109</v>
      </c>
      <c r="HO116" s="9">
        <f t="shared" si="88"/>
        <v>60.189998626708984</v>
      </c>
      <c r="HP116" s="9">
        <f t="shared" si="89"/>
        <v>60.189998626708984</v>
      </c>
      <c r="HQ116" s="180"/>
      <c r="HR116" s="226">
        <v>57.409999847412109</v>
      </c>
      <c r="HS116" s="226">
        <v>57.409999847412109</v>
      </c>
      <c r="HT116" s="226">
        <v>57.409999847412109</v>
      </c>
      <c r="HU116" s="226">
        <v>57.409999847412109</v>
      </c>
      <c r="HV116" s="226">
        <v>57.409999847412109</v>
      </c>
      <c r="HW116" s="226">
        <v>57.409999847412109</v>
      </c>
      <c r="HX116" s="226">
        <v>57.409999847412109</v>
      </c>
      <c r="HY116" s="226">
        <v>57.409999847412109</v>
      </c>
      <c r="HZ116" s="226">
        <v>57.409999847412109</v>
      </c>
      <c r="IA116" s="226">
        <v>57.409999847412109</v>
      </c>
      <c r="IB116" s="226">
        <v>60.189998626708984</v>
      </c>
      <c r="IC116" s="226">
        <v>60.189998626708984</v>
      </c>
      <c r="ID116" s="9"/>
      <c r="IE116" s="9"/>
      <c r="IF116" s="9"/>
      <c r="IG116" s="9"/>
      <c r="IH116" s="9"/>
      <c r="II116" s="9">
        <f t="shared" si="64"/>
        <v>27.486710394683637</v>
      </c>
      <c r="IJ116" s="9">
        <f t="shared" si="65"/>
        <v>57.409999847412109</v>
      </c>
      <c r="IK116" s="9">
        <f t="shared" si="66"/>
        <v>57.409999847412109</v>
      </c>
      <c r="IL116" s="9">
        <f t="shared" si="67"/>
        <v>58.027777353922524</v>
      </c>
      <c r="IM116" s="9">
        <f t="shared" si="68"/>
        <v>46.422221883138022</v>
      </c>
      <c r="IN116" s="9">
        <f t="shared" si="69"/>
        <v>32.495555318196615</v>
      </c>
      <c r="IO116" s="9">
        <f t="shared" si="70"/>
        <v>22.74688872273763</v>
      </c>
      <c r="IP116" s="9">
        <f t="shared" si="71"/>
        <v>15.922822105916341</v>
      </c>
      <c r="IQ116" s="9"/>
      <c r="IR116" s="9">
        <f t="shared" si="78"/>
        <v>35.655734754346128</v>
      </c>
      <c r="IS116" s="9">
        <f t="shared" si="72"/>
        <v>-27.694323701387958</v>
      </c>
      <c r="IT116" s="9"/>
      <c r="IU116" s="9"/>
      <c r="IV116" s="9"/>
      <c r="IW116" s="9"/>
      <c r="IX116" s="9"/>
      <c r="IY116" s="9"/>
      <c r="IZ116" s="9"/>
      <c r="JA116" s="9"/>
      <c r="JB116" s="9"/>
      <c r="JC116" s="9"/>
      <c r="JD116" s="9"/>
      <c r="JE116" s="9"/>
      <c r="JF116" s="9"/>
      <c r="JG116" s="9"/>
      <c r="JH116" s="9"/>
      <c r="JI116" s="9"/>
      <c r="JJ116" s="9"/>
      <c r="JK116" s="9"/>
      <c r="JL116" s="9"/>
      <c r="JM116" s="9"/>
      <c r="JN116" s="9"/>
      <c r="JO116" s="9"/>
      <c r="JP116" s="9"/>
      <c r="JQ116" s="9"/>
      <c r="JR116" s="9"/>
      <c r="JS116" s="9"/>
      <c r="JT116" s="9"/>
      <c r="JU116" s="9"/>
      <c r="JV116" s="9"/>
      <c r="JW116" s="9">
        <f t="shared" si="91"/>
        <v>57.409999847412109</v>
      </c>
      <c r="JX116" s="9">
        <f t="shared" si="92"/>
        <v>55.189998626708984</v>
      </c>
      <c r="JY116" s="19">
        <f t="shared" si="93"/>
        <v>185</v>
      </c>
      <c r="JZ116" s="19">
        <f t="shared" si="94"/>
        <v>118</v>
      </c>
      <c r="KA116" s="19">
        <f t="shared" si="73"/>
        <v>0</v>
      </c>
      <c r="KB116" s="19" t="str">
        <f t="shared" si="77"/>
        <v/>
      </c>
      <c r="KD116" s="9">
        <f t="shared" si="95"/>
        <v>54.937666956583662</v>
      </c>
      <c r="KE116" s="9">
        <f t="shared" si="96"/>
        <v>57.465049328190268</v>
      </c>
      <c r="KG116" s="9">
        <f t="shared" si="74"/>
        <v>2.5273823716066062</v>
      </c>
      <c r="KH116" s="19">
        <f t="shared" si="75"/>
        <v>1.0460045449983151</v>
      </c>
      <c r="KI116" s="19" t="str">
        <f t="shared" si="76"/>
        <v/>
      </c>
    </row>
    <row r="117" spans="1:295">
      <c r="A117" s="222" t="s">
        <v>25</v>
      </c>
      <c r="B117" s="222" t="s">
        <v>307</v>
      </c>
      <c r="C117" s="224">
        <v>0</v>
      </c>
      <c r="D117" s="224">
        <v>0</v>
      </c>
      <c r="E117" s="224">
        <v>0</v>
      </c>
      <c r="F117" s="224">
        <v>0</v>
      </c>
      <c r="G117" s="224">
        <v>0</v>
      </c>
      <c r="H117" s="224">
        <v>0</v>
      </c>
      <c r="I117" s="224">
        <v>0</v>
      </c>
      <c r="J117" s="224">
        <v>0</v>
      </c>
      <c r="K117" s="224">
        <v>0</v>
      </c>
      <c r="L117" s="224">
        <v>0</v>
      </c>
      <c r="M117" s="224">
        <v>0</v>
      </c>
      <c r="N117" s="224">
        <v>0</v>
      </c>
      <c r="O117" s="224">
        <v>0</v>
      </c>
      <c r="P117" s="224">
        <v>0</v>
      </c>
      <c r="Q117" s="224">
        <v>0</v>
      </c>
      <c r="R117" s="224">
        <v>11.109999656677246</v>
      </c>
      <c r="S117" s="224">
        <v>11.109999656677246</v>
      </c>
      <c r="T117" s="224">
        <v>11.109999656677246</v>
      </c>
      <c r="U117" s="224">
        <v>11.109999656677246</v>
      </c>
      <c r="V117" s="224">
        <v>11.109999656677246</v>
      </c>
      <c r="W117" s="224">
        <v>11.109999656677246</v>
      </c>
      <c r="X117" s="224">
        <v>11.109999656677246</v>
      </c>
      <c r="Y117" s="224">
        <v>11.109999656677246</v>
      </c>
      <c r="Z117" s="224">
        <v>11.109999656677246</v>
      </c>
      <c r="AA117" s="224">
        <v>11.109999656677246</v>
      </c>
      <c r="AB117" s="224">
        <v>11.109999656677246</v>
      </c>
      <c r="AC117" s="224">
        <v>11.109999656677246</v>
      </c>
      <c r="AD117" s="224">
        <v>11.109999656677246</v>
      </c>
      <c r="AE117" s="224">
        <v>11.109999656677246</v>
      </c>
      <c r="AF117" s="224">
        <v>19.440000534057617</v>
      </c>
      <c r="AG117" s="224">
        <v>19.440000534057617</v>
      </c>
      <c r="AH117" s="224">
        <v>19.440000534057617</v>
      </c>
      <c r="AI117" s="224">
        <v>19.440000534057617</v>
      </c>
      <c r="AJ117" s="224">
        <v>19.440000534057617</v>
      </c>
      <c r="AK117" s="224">
        <v>19.440000534057617</v>
      </c>
      <c r="AL117" s="224">
        <v>19.440000534057617</v>
      </c>
      <c r="AM117" s="224">
        <v>19.440000534057617</v>
      </c>
      <c r="AN117" s="224">
        <v>19.440000534057617</v>
      </c>
      <c r="AO117" s="224">
        <v>19.440000534057617</v>
      </c>
      <c r="AP117" s="224">
        <v>19.440000534057617</v>
      </c>
      <c r="AQ117" s="224">
        <v>19.440000534057617</v>
      </c>
      <c r="AR117" s="224">
        <v>19.440000534057617</v>
      </c>
      <c r="AS117" s="224">
        <v>19.440000534057617</v>
      </c>
      <c r="AT117" s="224">
        <v>19.440000534057617</v>
      </c>
      <c r="AU117" s="224">
        <v>19.440000534057617</v>
      </c>
      <c r="AV117" s="224">
        <v>19.440000534057617</v>
      </c>
      <c r="AW117" s="224">
        <v>19.440000534057617</v>
      </c>
      <c r="AX117" s="224">
        <v>19.440000534057617</v>
      </c>
      <c r="AY117" s="224">
        <v>19.440000534057617</v>
      </c>
      <c r="AZ117" s="224">
        <v>19.440000534057617</v>
      </c>
      <c r="BA117" s="224">
        <v>19.440000534057617</v>
      </c>
      <c r="BB117" s="224">
        <v>19.440000534057617</v>
      </c>
      <c r="BC117" s="224">
        <v>19.440000534057617</v>
      </c>
      <c r="BD117" s="224">
        <v>19.440000534057617</v>
      </c>
      <c r="BE117" s="224">
        <v>19.440000534057617</v>
      </c>
      <c r="BF117" s="224">
        <v>19.440000534057617</v>
      </c>
      <c r="BG117" s="224">
        <v>19.440000534057617</v>
      </c>
      <c r="BH117" s="224">
        <v>19.440000534057617</v>
      </c>
      <c r="BI117" s="224">
        <v>19.440000534057617</v>
      </c>
      <c r="BJ117" s="224">
        <v>19.440000534057617</v>
      </c>
      <c r="BK117" s="224">
        <v>19.440000534057617</v>
      </c>
      <c r="BL117" s="224">
        <v>19.440000534057617</v>
      </c>
      <c r="BM117" s="224">
        <v>19.440000534057617</v>
      </c>
      <c r="BN117" s="224">
        <v>19.440000534057617</v>
      </c>
      <c r="BO117" s="224">
        <v>19.440000534057617</v>
      </c>
      <c r="BP117" s="224">
        <v>19.440000534057617</v>
      </c>
      <c r="BQ117" s="224">
        <v>22.219999313354492</v>
      </c>
      <c r="BR117" s="224">
        <v>22.219999313354492</v>
      </c>
      <c r="BS117" s="224">
        <v>22.219999313354492</v>
      </c>
      <c r="BT117" s="224">
        <v>22.219999313354492</v>
      </c>
      <c r="BU117" s="224">
        <v>22.219999313354492</v>
      </c>
      <c r="BV117" s="224">
        <v>27.780000686645508</v>
      </c>
      <c r="BW117" s="224">
        <v>27.780000686645508</v>
      </c>
      <c r="BX117" s="224">
        <v>31.479999542236328</v>
      </c>
      <c r="BY117" s="224">
        <v>31.479999542236328</v>
      </c>
      <c r="BZ117" s="224">
        <v>31.479999542236328</v>
      </c>
      <c r="CA117" s="224">
        <v>31.479999542236328</v>
      </c>
      <c r="CB117" s="224">
        <v>73.150001525878906</v>
      </c>
      <c r="CC117" s="224">
        <v>73.150001525878906</v>
      </c>
      <c r="CD117" s="224">
        <v>73.150001525878906</v>
      </c>
      <c r="CE117" s="224">
        <v>73.150001525878906</v>
      </c>
      <c r="CF117" s="224">
        <v>73.150001525878906</v>
      </c>
      <c r="CG117" s="224">
        <v>73.150001525878906</v>
      </c>
      <c r="CH117" s="224">
        <v>73.150001525878906</v>
      </c>
      <c r="CI117" s="224">
        <v>73.150001525878906</v>
      </c>
      <c r="CJ117" s="224">
        <v>73.150001525878906</v>
      </c>
      <c r="CK117" s="224">
        <v>73.150001525878906</v>
      </c>
      <c r="CL117" s="224">
        <v>73.150001525878906</v>
      </c>
      <c r="CM117" s="224">
        <v>73.150001525878906</v>
      </c>
      <c r="CN117" s="224">
        <v>73.150001525878906</v>
      </c>
      <c r="CO117" s="224">
        <v>73.150001525878906</v>
      </c>
      <c r="CP117" s="224">
        <v>73.150001525878906</v>
      </c>
      <c r="CQ117" s="224">
        <v>73.150001525878906</v>
      </c>
      <c r="CR117" s="224">
        <v>73.150001525878906</v>
      </c>
      <c r="CS117" s="224">
        <v>73.150001525878906</v>
      </c>
      <c r="CT117" s="224">
        <v>73.150001525878906</v>
      </c>
      <c r="CU117" s="224">
        <v>73.150001525878906</v>
      </c>
      <c r="CV117" s="224">
        <v>73.150001525878906</v>
      </c>
      <c r="CW117" s="224">
        <v>73.150001525878906</v>
      </c>
      <c r="CX117" s="224">
        <v>73.150001525878906</v>
      </c>
      <c r="CY117" s="224">
        <v>73.150001525878906</v>
      </c>
      <c r="CZ117" s="224">
        <v>73.150001525878906</v>
      </c>
      <c r="DA117" s="224">
        <v>73.150001525878906</v>
      </c>
      <c r="DB117" s="224">
        <v>73.150001525878906</v>
      </c>
      <c r="DC117" s="224">
        <v>73.150001525878906</v>
      </c>
      <c r="DD117" s="224">
        <v>73.150001525878906</v>
      </c>
      <c r="DE117" s="224">
        <v>73.150001525878906</v>
      </c>
      <c r="DF117" s="224">
        <v>73.150001525878906</v>
      </c>
      <c r="DG117" s="224">
        <v>73.150001525878906</v>
      </c>
      <c r="DH117" s="224">
        <v>73.150001525878906</v>
      </c>
      <c r="DI117" s="224">
        <v>73.150001525878906</v>
      </c>
      <c r="DJ117" s="224">
        <v>73.150001525878906</v>
      </c>
      <c r="DK117" s="224">
        <v>73.150001525878906</v>
      </c>
      <c r="DL117" s="224">
        <v>73.150001525878906</v>
      </c>
      <c r="DM117" s="224">
        <v>73.150001525878906</v>
      </c>
      <c r="DN117" s="224">
        <v>73.150001525878906</v>
      </c>
      <c r="DO117" s="224">
        <v>73.150001525878906</v>
      </c>
      <c r="DP117" s="224">
        <v>73.150001525878906</v>
      </c>
      <c r="DQ117" s="224">
        <v>73.150001525878906</v>
      </c>
      <c r="DR117" s="224">
        <v>73.150001525878906</v>
      </c>
      <c r="DS117" s="224">
        <v>73.150001525878906</v>
      </c>
      <c r="DT117" s="224">
        <v>73.150001525878906</v>
      </c>
      <c r="DU117" s="224">
        <v>73.150001525878906</v>
      </c>
      <c r="DV117" s="224">
        <v>73.150001525878906</v>
      </c>
      <c r="DW117" s="224">
        <v>69.44000244140625</v>
      </c>
      <c r="DX117" s="224">
        <v>69.44000244140625</v>
      </c>
      <c r="DY117" s="224">
        <v>69.44000244140625</v>
      </c>
      <c r="DZ117" s="224">
        <v>69.44000244140625</v>
      </c>
      <c r="EA117" s="224">
        <v>69.44000244140625</v>
      </c>
      <c r="EB117" s="224">
        <v>69.44000244140625</v>
      </c>
      <c r="EC117" s="224">
        <v>69.44000244140625</v>
      </c>
      <c r="ED117" s="224">
        <v>69.44000244140625</v>
      </c>
      <c r="EE117" s="224">
        <v>69.44000244140625</v>
      </c>
      <c r="EF117" s="224">
        <v>69.44000244140625</v>
      </c>
      <c r="EG117" s="224">
        <v>69.44000244140625</v>
      </c>
      <c r="EH117" s="224">
        <v>69.44000244140625</v>
      </c>
      <c r="EI117" s="224">
        <v>69.44000244140625</v>
      </c>
      <c r="EJ117" s="224">
        <v>69.44000244140625</v>
      </c>
      <c r="EK117" s="224">
        <v>69.44000244140625</v>
      </c>
      <c r="EL117" s="224">
        <v>69.44000244140625</v>
      </c>
      <c r="EM117" s="224">
        <v>69.44000244140625</v>
      </c>
      <c r="EN117" s="224">
        <v>69.44000244140625</v>
      </c>
      <c r="EO117" s="224">
        <v>69.44000244140625</v>
      </c>
      <c r="EP117" s="224">
        <v>75</v>
      </c>
      <c r="EQ117" s="224">
        <v>75</v>
      </c>
      <c r="ER117" s="224">
        <v>75</v>
      </c>
      <c r="ES117" s="224">
        <v>75</v>
      </c>
      <c r="ET117" s="224">
        <v>75</v>
      </c>
      <c r="EU117" s="224">
        <v>75</v>
      </c>
      <c r="EV117" s="224">
        <v>75</v>
      </c>
      <c r="EW117" s="224">
        <v>75</v>
      </c>
      <c r="EX117" s="224">
        <v>75</v>
      </c>
      <c r="EY117" s="224">
        <v>75</v>
      </c>
      <c r="EZ117" s="224">
        <v>75</v>
      </c>
      <c r="FA117" s="224">
        <v>75</v>
      </c>
      <c r="FB117" s="224">
        <v>75</v>
      </c>
      <c r="FC117" s="224">
        <v>75</v>
      </c>
      <c r="FD117" s="224">
        <v>75</v>
      </c>
      <c r="FE117" s="224">
        <v>75</v>
      </c>
      <c r="FF117" s="224">
        <v>75</v>
      </c>
      <c r="FG117" s="224">
        <v>75</v>
      </c>
      <c r="FH117" s="224">
        <v>57.409999847412109</v>
      </c>
      <c r="FI117" s="224">
        <v>57.409999847412109</v>
      </c>
      <c r="FJ117" s="224">
        <v>57.409999847412109</v>
      </c>
      <c r="FK117" s="224">
        <v>57.409999847412109</v>
      </c>
      <c r="FL117" s="224">
        <v>57.409999847412109</v>
      </c>
      <c r="FM117" s="224">
        <v>57.409999847412109</v>
      </c>
      <c r="FN117" s="224">
        <v>57.409999847412109</v>
      </c>
      <c r="FO117" s="224">
        <v>57.409999847412109</v>
      </c>
      <c r="FP117" s="224">
        <v>57.409999847412109</v>
      </c>
      <c r="FQ117" s="224">
        <v>54.630001068115234</v>
      </c>
      <c r="FR117" s="224">
        <v>54.630001068115234</v>
      </c>
      <c r="FS117" s="224">
        <v>54.630001068115234</v>
      </c>
      <c r="FT117" s="224">
        <v>54.630001068115234</v>
      </c>
      <c r="FU117" s="224">
        <v>54.630001068115234</v>
      </c>
      <c r="FV117" s="224">
        <v>50.930000305175781</v>
      </c>
      <c r="FW117" s="224">
        <v>50.930000305175781</v>
      </c>
      <c r="FX117" s="224">
        <v>50.930000305175781</v>
      </c>
      <c r="FY117" s="224">
        <v>50.930000305175781</v>
      </c>
      <c r="FZ117" s="224">
        <v>50.930000305175781</v>
      </c>
      <c r="GA117" s="224">
        <v>50.930000305175781</v>
      </c>
      <c r="GB117" s="224">
        <v>50.930000305175781</v>
      </c>
      <c r="GC117" s="224">
        <v>50.930000305175781</v>
      </c>
      <c r="GD117" s="224">
        <v>50.930000305175781</v>
      </c>
      <c r="GE117" s="224">
        <v>50.930000305175781</v>
      </c>
      <c r="GF117" s="224">
        <v>50.930000305175781</v>
      </c>
      <c r="GG117" s="224">
        <v>50.930000305175781</v>
      </c>
      <c r="GH117" s="224">
        <v>50.930000305175781</v>
      </c>
      <c r="GI117" s="224">
        <v>50.930000305175781</v>
      </c>
      <c r="GJ117" s="224">
        <v>50.930000305175781</v>
      </c>
      <c r="GK117" s="224">
        <v>50.930000305175781</v>
      </c>
      <c r="GL117" s="224">
        <v>50.930000305175781</v>
      </c>
      <c r="GM117" s="224">
        <v>50.930000305175781</v>
      </c>
      <c r="GN117" s="224">
        <v>50.930000305175781</v>
      </c>
      <c r="GO117" s="224">
        <v>50.930000305175781</v>
      </c>
      <c r="GP117" s="224">
        <v>50.930000305175781</v>
      </c>
      <c r="GQ117" s="224">
        <v>50.930000305175781</v>
      </c>
      <c r="GR117" s="224">
        <v>50.930000305175781</v>
      </c>
      <c r="GS117" s="224">
        <v>50.930000305175781</v>
      </c>
      <c r="GT117" s="224">
        <v>50.930000305175781</v>
      </c>
      <c r="GU117" s="224">
        <v>50.930000305175781</v>
      </c>
      <c r="GV117" s="224">
        <v>50.930000305175781</v>
      </c>
      <c r="GW117" s="224">
        <v>50.930000305175781</v>
      </c>
      <c r="GX117" s="224">
        <v>43.520000457763672</v>
      </c>
      <c r="GY117" s="224">
        <v>43.520000457763672</v>
      </c>
      <c r="GZ117" s="224">
        <v>43.520000457763672</v>
      </c>
      <c r="HA117" s="224">
        <v>43.520000457763672</v>
      </c>
      <c r="HB117" s="224">
        <v>43.520000457763672</v>
      </c>
      <c r="HC117" s="224">
        <v>43.520000457763672</v>
      </c>
      <c r="HD117" s="224">
        <v>43.520000457763672</v>
      </c>
      <c r="HE117" s="224">
        <v>43.520000457763672</v>
      </c>
      <c r="HF117" s="9">
        <f t="shared" si="79"/>
        <v>43.520000457763672</v>
      </c>
      <c r="HG117" s="9">
        <f t="shared" si="80"/>
        <v>43.520000457763672</v>
      </c>
      <c r="HH117" s="9">
        <f t="shared" si="81"/>
        <v>43.520000457763672</v>
      </c>
      <c r="HI117" s="9">
        <f t="shared" si="82"/>
        <v>43.520000457763672</v>
      </c>
      <c r="HJ117" s="9">
        <f t="shared" si="83"/>
        <v>51.849998474121094</v>
      </c>
      <c r="HK117" s="9">
        <f t="shared" si="84"/>
        <v>51.849998474121094</v>
      </c>
      <c r="HL117" s="9">
        <f t="shared" si="85"/>
        <v>51.849998474121094</v>
      </c>
      <c r="HM117" s="9">
        <f t="shared" si="86"/>
        <v>51.849998474121094</v>
      </c>
      <c r="HN117" s="9">
        <f t="shared" si="87"/>
        <v>51.849998474121094</v>
      </c>
      <c r="HO117" s="9">
        <f t="shared" si="88"/>
        <v>51.849998474121094</v>
      </c>
      <c r="HP117" s="9">
        <f t="shared" si="89"/>
        <v>51.849998474121094</v>
      </c>
      <c r="HQ117" s="180"/>
      <c r="HR117" s="226">
        <v>43.520000457763672</v>
      </c>
      <c r="HS117" s="226">
        <v>43.520000457763672</v>
      </c>
      <c r="HT117" s="226">
        <v>43.520000457763672</v>
      </c>
      <c r="HU117" s="226">
        <v>43.520000457763672</v>
      </c>
      <c r="HV117" s="226">
        <v>43.520000457763672</v>
      </c>
      <c r="HW117" s="226">
        <v>51.849998474121094</v>
      </c>
      <c r="HX117" s="226">
        <v>51.849998474121094</v>
      </c>
      <c r="HY117" s="226">
        <v>51.849998474121094</v>
      </c>
      <c r="HZ117" s="226"/>
      <c r="IA117" s="226"/>
      <c r="IB117" s="226"/>
      <c r="IC117" s="226"/>
      <c r="ID117" s="9"/>
      <c r="IE117" s="9"/>
      <c r="IF117" s="9"/>
      <c r="IG117" s="9"/>
      <c r="IH117" s="9"/>
      <c r="II117" s="9">
        <f t="shared" si="64"/>
        <v>43.419803481352957</v>
      </c>
      <c r="IJ117" s="9">
        <f t="shared" si="65"/>
        <v>60.711666870117185</v>
      </c>
      <c r="IK117" s="9">
        <f t="shared" si="66"/>
        <v>48.539677773752523</v>
      </c>
      <c r="IL117" s="9">
        <f t="shared" si="67"/>
        <v>49.998887803819443</v>
      </c>
      <c r="IM117" s="9">
        <f t="shared" si="68"/>
        <v>39.999110243055554</v>
      </c>
      <c r="IN117" s="9">
        <f t="shared" si="69"/>
        <v>27.999377170138885</v>
      </c>
      <c r="IO117" s="9">
        <f t="shared" si="70"/>
        <v>19.599564019097219</v>
      </c>
      <c r="IP117" s="9">
        <f t="shared" si="71"/>
        <v>13.719694813368053</v>
      </c>
      <c r="IQ117" s="9"/>
      <c r="IR117" s="9">
        <f t="shared" si="78"/>
        <v>39.805583008342808</v>
      </c>
      <c r="IS117" s="9">
        <f t="shared" si="72"/>
        <v>-32.945735601658782</v>
      </c>
      <c r="IT117" s="9"/>
      <c r="IU117" s="9"/>
      <c r="IV117" s="9"/>
      <c r="IW117" s="9"/>
      <c r="IX117" s="9"/>
      <c r="IY117" s="9"/>
      <c r="IZ117" s="9"/>
      <c r="JA117" s="9"/>
      <c r="JB117" s="9"/>
      <c r="JC117" s="9"/>
      <c r="JD117" s="9"/>
      <c r="JE117" s="9"/>
      <c r="JF117" s="9"/>
      <c r="JG117" s="9"/>
      <c r="JH117" s="9"/>
      <c r="JI117" s="9"/>
      <c r="JJ117" s="9"/>
      <c r="JK117" s="9"/>
      <c r="JL117" s="9"/>
      <c r="JM117" s="9"/>
      <c r="JN117" s="9"/>
      <c r="JO117" s="9"/>
      <c r="JP117" s="9"/>
      <c r="JQ117" s="9"/>
      <c r="JR117" s="9"/>
      <c r="JS117" s="9"/>
      <c r="JT117" s="9"/>
      <c r="JU117" s="9"/>
      <c r="JV117" s="9"/>
      <c r="JW117" s="9">
        <f t="shared" si="91"/>
        <v>43.520000457763672</v>
      </c>
      <c r="JX117" s="9">
        <f t="shared" si="92"/>
        <v>70</v>
      </c>
      <c r="JY117" s="19">
        <f t="shared" si="93"/>
        <v>211</v>
      </c>
      <c r="JZ117" s="19">
        <f t="shared" si="94"/>
        <v>65</v>
      </c>
      <c r="KA117" s="19">
        <f t="shared" si="73"/>
        <v>1</v>
      </c>
      <c r="KB117" s="19">
        <f t="shared" si="77"/>
        <v>65</v>
      </c>
      <c r="KD117" s="9">
        <f t="shared" si="95"/>
        <v>73.150001525878906</v>
      </c>
      <c r="KE117" s="9">
        <f t="shared" si="96"/>
        <v>59.30574315137202</v>
      </c>
      <c r="KG117" s="9">
        <f t="shared" si="74"/>
        <v>-13.844258374506886</v>
      </c>
      <c r="KH117" s="19">
        <f t="shared" si="75"/>
        <v>0.81074151625808122</v>
      </c>
      <c r="KI117" s="19">
        <f t="shared" si="76"/>
        <v>0.81074151625808122</v>
      </c>
    </row>
    <row r="118" spans="1:295">
      <c r="A118" s="222" t="s">
        <v>337</v>
      </c>
      <c r="B118" s="222" t="s">
        <v>338</v>
      </c>
      <c r="C118" s="224">
        <v>0</v>
      </c>
      <c r="D118" s="224">
        <v>0</v>
      </c>
      <c r="E118" s="224">
        <v>0</v>
      </c>
      <c r="F118" s="224">
        <v>0</v>
      </c>
      <c r="G118" s="224">
        <v>0</v>
      </c>
      <c r="H118" s="224">
        <v>0</v>
      </c>
      <c r="I118" s="224">
        <v>0</v>
      </c>
      <c r="J118" s="224">
        <v>0</v>
      </c>
      <c r="K118" s="224">
        <v>0</v>
      </c>
      <c r="L118" s="224">
        <v>0</v>
      </c>
      <c r="M118" s="224">
        <v>0</v>
      </c>
      <c r="N118" s="224">
        <v>0</v>
      </c>
      <c r="O118" s="224">
        <v>0</v>
      </c>
      <c r="P118" s="224">
        <v>0</v>
      </c>
      <c r="Q118" s="224">
        <v>0</v>
      </c>
      <c r="R118" s="224">
        <v>0</v>
      </c>
      <c r="S118" s="224">
        <v>0</v>
      </c>
      <c r="T118" s="224">
        <v>0</v>
      </c>
      <c r="U118" s="224">
        <v>0</v>
      </c>
      <c r="V118" s="224">
        <v>0</v>
      </c>
      <c r="W118" s="224">
        <v>0</v>
      </c>
      <c r="X118" s="224">
        <v>0</v>
      </c>
      <c r="Y118" s="224">
        <v>0</v>
      </c>
      <c r="Z118" s="224">
        <v>0</v>
      </c>
      <c r="AA118" s="224">
        <v>0</v>
      </c>
      <c r="AB118" s="224">
        <v>0</v>
      </c>
      <c r="AC118" s="224">
        <v>0</v>
      </c>
      <c r="AD118" s="224">
        <v>0</v>
      </c>
      <c r="AE118" s="224">
        <v>0</v>
      </c>
      <c r="AF118" s="224">
        <v>0</v>
      </c>
      <c r="AG118" s="224">
        <v>0</v>
      </c>
      <c r="AH118" s="224">
        <v>0</v>
      </c>
      <c r="AI118" s="224">
        <v>0</v>
      </c>
      <c r="AJ118" s="224">
        <v>0</v>
      </c>
      <c r="AK118" s="224">
        <v>0</v>
      </c>
      <c r="AL118" s="224">
        <v>0</v>
      </c>
      <c r="AM118" s="224">
        <v>0</v>
      </c>
      <c r="AN118" s="224">
        <v>0</v>
      </c>
      <c r="AO118" s="224">
        <v>0</v>
      </c>
      <c r="AP118" s="224">
        <v>0</v>
      </c>
      <c r="AQ118" s="224">
        <v>0</v>
      </c>
      <c r="AR118" s="224">
        <v>0</v>
      </c>
      <c r="AS118" s="224">
        <v>0</v>
      </c>
      <c r="AT118" s="224">
        <v>0</v>
      </c>
      <c r="AU118" s="224">
        <v>0</v>
      </c>
      <c r="AV118" s="224">
        <v>0</v>
      </c>
      <c r="AW118" s="224">
        <v>0</v>
      </c>
      <c r="AX118" s="224">
        <v>0</v>
      </c>
      <c r="AY118" s="224">
        <v>0</v>
      </c>
      <c r="AZ118" s="224">
        <v>0</v>
      </c>
      <c r="BA118" s="224">
        <v>0</v>
      </c>
      <c r="BB118" s="224">
        <v>0</v>
      </c>
      <c r="BC118" s="224">
        <v>0</v>
      </c>
      <c r="BD118" s="224">
        <v>0</v>
      </c>
      <c r="BE118" s="224">
        <v>0</v>
      </c>
      <c r="BF118" s="224">
        <v>0</v>
      </c>
      <c r="BG118" s="224">
        <v>0</v>
      </c>
      <c r="BH118" s="224">
        <v>0</v>
      </c>
      <c r="BI118" s="224">
        <v>0</v>
      </c>
      <c r="BJ118" s="224">
        <v>0</v>
      </c>
      <c r="BK118" s="224">
        <v>2.7799999713897705</v>
      </c>
      <c r="BL118" s="224">
        <v>2.7799999713897705</v>
      </c>
      <c r="BM118" s="224">
        <v>2.7799999713897705</v>
      </c>
      <c r="BN118" s="224">
        <v>2.7799999713897705</v>
      </c>
      <c r="BO118" s="224">
        <v>2.7799999713897705</v>
      </c>
      <c r="BP118" s="224">
        <v>2.7799999713897705</v>
      </c>
      <c r="BQ118" s="224">
        <v>2.7799999713897705</v>
      </c>
      <c r="BR118" s="224">
        <v>2.7799999713897705</v>
      </c>
      <c r="BS118" s="224">
        <v>2.7799999713897705</v>
      </c>
      <c r="BT118" s="224">
        <v>2.7799999713897705</v>
      </c>
      <c r="BU118" s="224">
        <v>2.7799999713897705</v>
      </c>
      <c r="BV118" s="224">
        <v>2.7799999713897705</v>
      </c>
      <c r="BW118" s="224">
        <v>2.7799999713897705</v>
      </c>
      <c r="BX118" s="224">
        <v>8.3299999237060547</v>
      </c>
      <c r="BY118" s="224">
        <v>8.3299999237060547</v>
      </c>
      <c r="BZ118" s="224">
        <v>8.3299999237060547</v>
      </c>
      <c r="CA118" s="224">
        <v>50</v>
      </c>
      <c r="CB118" s="224">
        <v>50</v>
      </c>
      <c r="CC118" s="224">
        <v>50</v>
      </c>
      <c r="CD118" s="224">
        <v>50</v>
      </c>
      <c r="CE118" s="224">
        <v>50</v>
      </c>
      <c r="CF118" s="224">
        <v>50</v>
      </c>
      <c r="CG118" s="224">
        <v>50</v>
      </c>
      <c r="CH118" s="224">
        <v>52.779998779296875</v>
      </c>
      <c r="CI118" s="224">
        <v>52.779998779296875</v>
      </c>
      <c r="CJ118" s="224">
        <v>52.779998779296875</v>
      </c>
      <c r="CK118" s="224">
        <v>66.669998168945313</v>
      </c>
      <c r="CL118" s="224">
        <v>66.669998168945313</v>
      </c>
      <c r="CM118" s="224">
        <v>66.669998168945313</v>
      </c>
      <c r="CN118" s="224">
        <v>66.669998168945313</v>
      </c>
      <c r="CO118" s="224">
        <v>66.669998168945313</v>
      </c>
      <c r="CP118" s="224">
        <v>66.669998168945313</v>
      </c>
      <c r="CQ118" s="224">
        <v>66.669998168945313</v>
      </c>
      <c r="CR118" s="224">
        <v>66.669998168945313</v>
      </c>
      <c r="CS118" s="224">
        <v>66.669998168945313</v>
      </c>
      <c r="CT118" s="224">
        <v>66.669998168945313</v>
      </c>
      <c r="CU118" s="224">
        <v>66.669998168945313</v>
      </c>
      <c r="CV118" s="224">
        <v>66.669998168945313</v>
      </c>
      <c r="CW118" s="224">
        <v>66.669998168945313</v>
      </c>
      <c r="CX118" s="224">
        <v>66.669998168945313</v>
      </c>
      <c r="CY118" s="224">
        <v>66.669998168945313</v>
      </c>
      <c r="CZ118" s="224">
        <v>66.669998168945313</v>
      </c>
      <c r="DA118" s="224">
        <v>66.669998168945313</v>
      </c>
      <c r="DB118" s="224">
        <v>66.669998168945313</v>
      </c>
      <c r="DC118" s="224">
        <v>66.669998168945313</v>
      </c>
      <c r="DD118" s="224">
        <v>66.669998168945313</v>
      </c>
      <c r="DE118" s="224">
        <v>66.669998168945313</v>
      </c>
      <c r="DF118" s="224">
        <v>73.150001525878906</v>
      </c>
      <c r="DG118" s="224">
        <v>73.150001525878906</v>
      </c>
      <c r="DH118" s="224">
        <v>73.150001525878906</v>
      </c>
      <c r="DI118" s="224">
        <v>73.150001525878906</v>
      </c>
      <c r="DJ118" s="224">
        <v>73.150001525878906</v>
      </c>
      <c r="DK118" s="224">
        <v>73.150001525878906</v>
      </c>
      <c r="DL118" s="224">
        <v>73.150001525878906</v>
      </c>
      <c r="DM118" s="224">
        <v>73.150001525878906</v>
      </c>
      <c r="DN118" s="224">
        <v>73.150001525878906</v>
      </c>
      <c r="DO118" s="224">
        <v>73.150001525878906</v>
      </c>
      <c r="DP118" s="224">
        <v>73.150001525878906</v>
      </c>
      <c r="DQ118" s="224">
        <v>73.150001525878906</v>
      </c>
      <c r="DR118" s="224">
        <v>73.150001525878906</v>
      </c>
      <c r="DS118" s="224">
        <v>73.150001525878906</v>
      </c>
      <c r="DT118" s="224">
        <v>73.150001525878906</v>
      </c>
      <c r="DU118" s="224">
        <v>73.150001525878906</v>
      </c>
      <c r="DV118" s="224">
        <v>73.150001525878906</v>
      </c>
      <c r="DW118" s="224">
        <v>73.150001525878906</v>
      </c>
      <c r="DX118" s="224">
        <v>68.519996643066406</v>
      </c>
      <c r="DY118" s="224">
        <v>68.519996643066406</v>
      </c>
      <c r="DZ118" s="224">
        <v>66.669998168945313</v>
      </c>
      <c r="EA118" s="224">
        <v>66.669998168945313</v>
      </c>
      <c r="EB118" s="224">
        <v>66.669998168945313</v>
      </c>
      <c r="EC118" s="224">
        <v>66.669998168945313</v>
      </c>
      <c r="ED118" s="224">
        <v>66.669998168945313</v>
      </c>
      <c r="EE118" s="224">
        <v>66.669998168945313</v>
      </c>
      <c r="EF118" s="224">
        <v>66.669998168945313</v>
      </c>
      <c r="EG118" s="224">
        <v>66.669998168945313</v>
      </c>
      <c r="EH118" s="224">
        <v>66.669998168945313</v>
      </c>
      <c r="EI118" s="224">
        <v>66.669998168945313</v>
      </c>
      <c r="EJ118" s="224">
        <v>66.669998168945313</v>
      </c>
      <c r="EK118" s="224">
        <v>66.669998168945313</v>
      </c>
      <c r="EL118" s="224">
        <v>66.669998168945313</v>
      </c>
      <c r="EM118" s="224">
        <v>66.669998168945313</v>
      </c>
      <c r="EN118" s="224">
        <v>66.669998168945313</v>
      </c>
      <c r="EO118" s="224">
        <v>66.669998168945313</v>
      </c>
      <c r="EP118" s="224">
        <v>66.669998168945313</v>
      </c>
      <c r="EQ118" s="224">
        <v>66.669998168945313</v>
      </c>
      <c r="ER118" s="224">
        <v>66.669998168945313</v>
      </c>
      <c r="ES118" s="224">
        <v>66.669998168945313</v>
      </c>
      <c r="ET118" s="224">
        <v>66.669998168945313</v>
      </c>
      <c r="EU118" s="224">
        <v>66.669998168945313</v>
      </c>
      <c r="EV118" s="224">
        <v>66.669998168945313</v>
      </c>
      <c r="EW118" s="224">
        <v>66.669998168945313</v>
      </c>
      <c r="EX118" s="224">
        <v>66.669998168945313</v>
      </c>
      <c r="EY118" s="224">
        <v>54.630001068115234</v>
      </c>
      <c r="EZ118" s="224">
        <v>62.959999084472656</v>
      </c>
      <c r="FA118" s="224">
        <v>62.959999084472656</v>
      </c>
      <c r="FB118" s="224">
        <v>62.959999084472656</v>
      </c>
      <c r="FC118" s="224">
        <v>62.959999084472656</v>
      </c>
      <c r="FD118" s="224">
        <v>62.959999084472656</v>
      </c>
      <c r="FE118" s="224">
        <v>62.959999084472656</v>
      </c>
      <c r="FF118" s="224">
        <v>62.959999084472656</v>
      </c>
      <c r="FG118" s="224">
        <v>62.959999084472656</v>
      </c>
      <c r="FH118" s="224">
        <v>62.959999084472656</v>
      </c>
      <c r="FI118" s="224">
        <v>62.959999084472656</v>
      </c>
      <c r="FJ118" s="224">
        <v>62.959999084472656</v>
      </c>
      <c r="FK118" s="224">
        <v>62.959999084472656</v>
      </c>
      <c r="FL118" s="224">
        <v>62.959999084472656</v>
      </c>
      <c r="FM118" s="224">
        <v>62.959999084472656</v>
      </c>
      <c r="FN118" s="224">
        <v>62.959999084472656</v>
      </c>
      <c r="FO118" s="224">
        <v>62.959999084472656</v>
      </c>
      <c r="FP118" s="224">
        <v>62.959999084472656</v>
      </c>
      <c r="FQ118" s="224">
        <v>62.959999084472656</v>
      </c>
      <c r="FR118" s="224">
        <v>62.959999084472656</v>
      </c>
      <c r="FS118" s="224">
        <v>62.959999084472656</v>
      </c>
      <c r="FT118" s="224">
        <v>62.959999084472656</v>
      </c>
      <c r="FU118" s="224">
        <v>54.630001068115234</v>
      </c>
      <c r="FV118" s="224">
        <v>54.630001068115234</v>
      </c>
      <c r="FW118" s="224">
        <v>54.630001068115234</v>
      </c>
      <c r="FX118" s="224">
        <v>54.630001068115234</v>
      </c>
      <c r="FY118" s="224">
        <v>54.630001068115234</v>
      </c>
      <c r="FZ118" s="224">
        <v>54.630001068115234</v>
      </c>
      <c r="GA118" s="224">
        <v>51.849998474121094</v>
      </c>
      <c r="GB118" s="224">
        <v>51.849998474121094</v>
      </c>
      <c r="GC118" s="224">
        <v>51.849998474121094</v>
      </c>
      <c r="GD118" s="224">
        <v>51.849998474121094</v>
      </c>
      <c r="GE118" s="224">
        <v>51.849998474121094</v>
      </c>
      <c r="GF118" s="224">
        <v>51.849998474121094</v>
      </c>
      <c r="GG118" s="224">
        <v>51.849998474121094</v>
      </c>
      <c r="GH118" s="224">
        <v>51.849998474121094</v>
      </c>
      <c r="GI118" s="224">
        <v>51.849998474121094</v>
      </c>
      <c r="GJ118" s="224">
        <v>51.849998474121094</v>
      </c>
      <c r="GK118" s="224">
        <v>51.849998474121094</v>
      </c>
      <c r="GL118" s="224">
        <v>51.849998474121094</v>
      </c>
      <c r="GM118" s="224">
        <v>51.849998474121094</v>
      </c>
      <c r="GN118" s="224">
        <v>51.849998474121094</v>
      </c>
      <c r="GO118" s="224">
        <v>51.849998474121094</v>
      </c>
      <c r="GP118" s="224">
        <v>51.849998474121094</v>
      </c>
      <c r="GQ118" s="224">
        <v>60.650001525878906</v>
      </c>
      <c r="GR118" s="224">
        <v>60.650001525878906</v>
      </c>
      <c r="GS118" s="224">
        <v>60.650001525878906</v>
      </c>
      <c r="GT118" s="224">
        <v>60.650001525878906</v>
      </c>
      <c r="GU118" s="224">
        <v>60.650001525878906</v>
      </c>
      <c r="GV118" s="224">
        <v>60.650001525878906</v>
      </c>
      <c r="GW118" s="224">
        <v>60.650001525878906</v>
      </c>
      <c r="GX118" s="224">
        <v>60.650001525878906</v>
      </c>
      <c r="GY118" s="224">
        <v>60.650001525878906</v>
      </c>
      <c r="GZ118" s="224">
        <v>60.650001525878906</v>
      </c>
      <c r="HA118" s="224">
        <v>60.650001525878906</v>
      </c>
      <c r="HB118" s="224">
        <v>48.150001525878906</v>
      </c>
      <c r="HC118" s="224">
        <v>48.150001525878906</v>
      </c>
      <c r="HD118" s="224">
        <v>48.150001525878906</v>
      </c>
      <c r="HE118" s="224">
        <v>48.150001525878906</v>
      </c>
      <c r="HF118" s="9">
        <f t="shared" si="79"/>
        <v>48.150001525878906</v>
      </c>
      <c r="HG118" s="9">
        <f t="shared" si="80"/>
        <v>48.150001525878906</v>
      </c>
      <c r="HH118" s="9">
        <f t="shared" si="81"/>
        <v>48.150001525878906</v>
      </c>
      <c r="HI118" s="9">
        <f t="shared" si="82"/>
        <v>48.150001525878906</v>
      </c>
      <c r="HJ118" s="9">
        <f t="shared" si="83"/>
        <v>48.150001525878906</v>
      </c>
      <c r="HK118" s="9">
        <f t="shared" si="84"/>
        <v>48.150001525878906</v>
      </c>
      <c r="HL118" s="9">
        <f t="shared" si="85"/>
        <v>48.150001525878906</v>
      </c>
      <c r="HM118" s="9">
        <f t="shared" si="86"/>
        <v>48.150001525878906</v>
      </c>
      <c r="HN118" s="9">
        <f t="shared" si="87"/>
        <v>48.150001525878906</v>
      </c>
      <c r="HO118" s="9">
        <f t="shared" si="88"/>
        <v>48.150001525878906</v>
      </c>
      <c r="HP118" s="9">
        <f t="shared" si="89"/>
        <v>48.150001525878906</v>
      </c>
      <c r="HQ118" s="180"/>
      <c r="HR118" s="226">
        <v>48.150001525878906</v>
      </c>
      <c r="HS118" s="226">
        <v>48.150001525878906</v>
      </c>
      <c r="HT118" s="226">
        <v>48.150001525878906</v>
      </c>
      <c r="HU118" s="226">
        <v>48.150001525878906</v>
      </c>
      <c r="HV118" s="226">
        <v>48.150001525878906</v>
      </c>
      <c r="HW118" s="226">
        <v>48.150001525878906</v>
      </c>
      <c r="HX118" s="226"/>
      <c r="HY118" s="226"/>
      <c r="HZ118" s="226"/>
      <c r="IA118" s="226"/>
      <c r="IB118" s="226"/>
      <c r="IC118" s="226"/>
      <c r="ID118" s="9"/>
      <c r="IE118" s="9"/>
      <c r="IF118" s="9"/>
      <c r="IG118" s="9"/>
      <c r="IH118" s="9"/>
      <c r="II118" s="9">
        <f t="shared" si="64"/>
        <v>33.487039028029692</v>
      </c>
      <c r="IJ118" s="9">
        <f t="shared" si="65"/>
        <v>60.27566617329915</v>
      </c>
      <c r="IK118" s="9">
        <f t="shared" si="66"/>
        <v>54.256451760568929</v>
      </c>
      <c r="IL118" s="9">
        <f t="shared" si="67"/>
        <v>48.150001525878906</v>
      </c>
      <c r="IM118" s="9">
        <f t="shared" si="68"/>
        <v>38.520001220703129</v>
      </c>
      <c r="IN118" s="9">
        <f t="shared" si="69"/>
        <v>26.964000854492188</v>
      </c>
      <c r="IO118" s="9">
        <f t="shared" si="70"/>
        <v>18.874800598144532</v>
      </c>
      <c r="IP118" s="9">
        <f t="shared" si="71"/>
        <v>13.212360418701172</v>
      </c>
      <c r="IQ118" s="9"/>
      <c r="IR118" s="9">
        <f t="shared" si="78"/>
        <v>35.640706474328042</v>
      </c>
      <c r="IS118" s="9">
        <f t="shared" si="72"/>
        <v>-29.034526264977455</v>
      </c>
      <c r="IT118" s="9"/>
      <c r="IU118" s="9"/>
      <c r="IV118" s="9"/>
      <c r="IW118" s="9"/>
      <c r="IX118" s="9"/>
      <c r="IY118" s="9"/>
      <c r="IZ118" s="9"/>
      <c r="JA118" s="9"/>
      <c r="JB118" s="9"/>
      <c r="JC118" s="9"/>
      <c r="JD118" s="9"/>
      <c r="JE118" s="9"/>
      <c r="JF118" s="9"/>
      <c r="JG118" s="9"/>
      <c r="JH118" s="9"/>
      <c r="JI118" s="9"/>
      <c r="JJ118" s="9"/>
      <c r="JK118" s="9"/>
      <c r="JL118" s="9"/>
      <c r="JM118" s="9"/>
      <c r="JN118" s="9"/>
      <c r="JO118" s="9"/>
      <c r="JP118" s="9"/>
      <c r="JQ118" s="9"/>
      <c r="JR118" s="9"/>
      <c r="JS118" s="9"/>
      <c r="JT118" s="9"/>
      <c r="JU118" s="9"/>
      <c r="JV118" s="9"/>
      <c r="JW118" s="9">
        <f t="shared" si="91"/>
        <v>48.150001525878906</v>
      </c>
      <c r="JX118" s="9">
        <f t="shared" si="92"/>
        <v>68.150001525878906</v>
      </c>
      <c r="JY118" s="19">
        <f t="shared" si="93"/>
        <v>166</v>
      </c>
      <c r="JZ118" s="19">
        <f t="shared" si="94"/>
        <v>20</v>
      </c>
      <c r="KA118" s="19">
        <f t="shared" si="73"/>
        <v>1</v>
      </c>
      <c r="KB118" s="19">
        <f t="shared" si="77"/>
        <v>20</v>
      </c>
      <c r="KD118" s="9">
        <f t="shared" si="95"/>
        <v>69.693999735514325</v>
      </c>
      <c r="KE118" s="9">
        <f t="shared" si="96"/>
        <v>59.603563931908937</v>
      </c>
      <c r="KG118" s="9">
        <f t="shared" si="74"/>
        <v>-10.090435803605388</v>
      </c>
      <c r="KH118" s="19">
        <f t="shared" si="75"/>
        <v>0.85521801242720819</v>
      </c>
      <c r="KI118" s="19">
        <f t="shared" si="76"/>
        <v>0.85521801242720819</v>
      </c>
    </row>
    <row r="119" spans="1:295">
      <c r="A119" s="222" t="s">
        <v>347</v>
      </c>
      <c r="B119" s="222" t="s">
        <v>348</v>
      </c>
      <c r="C119" s="224">
        <v>0</v>
      </c>
      <c r="D119" s="224">
        <v>0</v>
      </c>
      <c r="E119" s="224">
        <v>0</v>
      </c>
      <c r="F119" s="224">
        <v>0</v>
      </c>
      <c r="G119" s="224">
        <v>0</v>
      </c>
      <c r="H119" s="224">
        <v>0</v>
      </c>
      <c r="I119" s="224">
        <v>0</v>
      </c>
      <c r="J119" s="224">
        <v>0</v>
      </c>
      <c r="K119" s="224">
        <v>0</v>
      </c>
      <c r="L119" s="224">
        <v>0</v>
      </c>
      <c r="M119" s="224">
        <v>0</v>
      </c>
      <c r="N119" s="224">
        <v>0</v>
      </c>
      <c r="O119" s="224">
        <v>0</v>
      </c>
      <c r="P119" s="224">
        <v>0</v>
      </c>
      <c r="Q119" s="224">
        <v>0</v>
      </c>
      <c r="R119" s="224">
        <v>0</v>
      </c>
      <c r="S119" s="224">
        <v>0</v>
      </c>
      <c r="T119" s="224">
        <v>0</v>
      </c>
      <c r="U119" s="224">
        <v>0</v>
      </c>
      <c r="V119" s="224">
        <v>0</v>
      </c>
      <c r="W119" s="224">
        <v>0</v>
      </c>
      <c r="X119" s="224">
        <v>0</v>
      </c>
      <c r="Y119" s="224">
        <v>0</v>
      </c>
      <c r="Z119" s="224">
        <v>0</v>
      </c>
      <c r="AA119" s="224">
        <v>0</v>
      </c>
      <c r="AB119" s="224">
        <v>0</v>
      </c>
      <c r="AC119" s="224">
        <v>0</v>
      </c>
      <c r="AD119" s="224">
        <v>0</v>
      </c>
      <c r="AE119" s="224">
        <v>0</v>
      </c>
      <c r="AF119" s="224">
        <v>0</v>
      </c>
      <c r="AG119" s="224">
        <v>0</v>
      </c>
      <c r="AH119" s="224">
        <v>0</v>
      </c>
      <c r="AI119" s="224">
        <v>0</v>
      </c>
      <c r="AJ119" s="224">
        <v>0</v>
      </c>
      <c r="AK119" s="224">
        <v>0</v>
      </c>
      <c r="AL119" s="224">
        <v>0</v>
      </c>
      <c r="AM119" s="224">
        <v>0</v>
      </c>
      <c r="AN119" s="224">
        <v>0</v>
      </c>
      <c r="AO119" s="224">
        <v>0</v>
      </c>
      <c r="AP119" s="224">
        <v>0</v>
      </c>
      <c r="AQ119" s="224">
        <v>0</v>
      </c>
      <c r="AR119" s="224">
        <v>0</v>
      </c>
      <c r="AS119" s="224">
        <v>0</v>
      </c>
      <c r="AT119" s="224">
        <v>0</v>
      </c>
      <c r="AU119" s="224">
        <v>0</v>
      </c>
      <c r="AV119" s="224">
        <v>0</v>
      </c>
      <c r="AW119" s="224">
        <v>0</v>
      </c>
      <c r="AX119" s="224">
        <v>0</v>
      </c>
      <c r="AY119" s="224">
        <v>0</v>
      </c>
      <c r="AZ119" s="224">
        <v>0</v>
      </c>
      <c r="BA119" s="224">
        <v>0</v>
      </c>
      <c r="BB119" s="224">
        <v>0</v>
      </c>
      <c r="BC119" s="224">
        <v>0</v>
      </c>
      <c r="BD119" s="224">
        <v>0</v>
      </c>
      <c r="BE119" s="224">
        <v>0</v>
      </c>
      <c r="BF119" s="224">
        <v>0</v>
      </c>
      <c r="BG119" s="224">
        <v>0</v>
      </c>
      <c r="BH119" s="224">
        <v>0</v>
      </c>
      <c r="BI119" s="224">
        <v>0</v>
      </c>
      <c r="BJ119" s="224">
        <v>0</v>
      </c>
      <c r="BK119" s="224">
        <v>0</v>
      </c>
      <c r="BL119" s="224">
        <v>0</v>
      </c>
      <c r="BM119" s="224">
        <v>0</v>
      </c>
      <c r="BN119" s="224">
        <v>0</v>
      </c>
      <c r="BO119" s="224">
        <v>0</v>
      </c>
      <c r="BP119" s="224">
        <v>0</v>
      </c>
      <c r="BQ119" s="224">
        <v>0</v>
      </c>
      <c r="BR119" s="224">
        <v>0</v>
      </c>
      <c r="BS119" s="224">
        <v>0</v>
      </c>
      <c r="BT119" s="224">
        <v>0</v>
      </c>
      <c r="BU119" s="224">
        <v>0</v>
      </c>
      <c r="BV119" s="224">
        <v>0</v>
      </c>
      <c r="BW119" s="224">
        <v>13.890000343322754</v>
      </c>
      <c r="BX119" s="224">
        <v>13.890000343322754</v>
      </c>
      <c r="BY119" s="224">
        <v>13.890000343322754</v>
      </c>
      <c r="BZ119" s="224">
        <v>13.890000343322754</v>
      </c>
      <c r="CA119" s="224">
        <v>25</v>
      </c>
      <c r="CB119" s="224">
        <v>25</v>
      </c>
      <c r="CC119" s="224">
        <v>41.669998168945313</v>
      </c>
      <c r="CD119" s="224">
        <v>52.779998779296875</v>
      </c>
      <c r="CE119" s="224">
        <v>52.779998779296875</v>
      </c>
      <c r="CF119" s="224">
        <v>52.779998779296875</v>
      </c>
      <c r="CG119" s="224">
        <v>52.779998779296875</v>
      </c>
      <c r="CH119" s="224">
        <v>52.779998779296875</v>
      </c>
      <c r="CI119" s="224">
        <v>52.779998779296875</v>
      </c>
      <c r="CJ119" s="224">
        <v>52.779998779296875</v>
      </c>
      <c r="CK119" s="224">
        <v>52.779998779296875</v>
      </c>
      <c r="CL119" s="224">
        <v>61.110000610351563</v>
      </c>
      <c r="CM119" s="224">
        <v>61.110000610351563</v>
      </c>
      <c r="CN119" s="224">
        <v>61.110000610351563</v>
      </c>
      <c r="CO119" s="224">
        <v>61.110000610351563</v>
      </c>
      <c r="CP119" s="224">
        <v>61.110000610351563</v>
      </c>
      <c r="CQ119" s="224">
        <v>61.110000610351563</v>
      </c>
      <c r="CR119" s="224">
        <v>61.110000610351563</v>
      </c>
      <c r="CS119" s="224">
        <v>61.110000610351563</v>
      </c>
      <c r="CT119" s="224">
        <v>61.110000610351563</v>
      </c>
      <c r="CU119" s="224">
        <v>61.110000610351563</v>
      </c>
      <c r="CV119" s="224">
        <v>61.110000610351563</v>
      </c>
      <c r="CW119" s="224">
        <v>61.110000610351563</v>
      </c>
      <c r="CX119" s="224">
        <v>61.110000610351563</v>
      </c>
      <c r="CY119" s="224">
        <v>61.110000610351563</v>
      </c>
      <c r="CZ119" s="224">
        <v>61.110000610351563</v>
      </c>
      <c r="DA119" s="224">
        <v>61.110000610351563</v>
      </c>
      <c r="DB119" s="224">
        <v>61.110000610351563</v>
      </c>
      <c r="DC119" s="224">
        <v>61.110000610351563</v>
      </c>
      <c r="DD119" s="224">
        <v>61.110000610351563</v>
      </c>
      <c r="DE119" s="224">
        <v>61.110000610351563</v>
      </c>
      <c r="DF119" s="224">
        <v>61.110000610351563</v>
      </c>
      <c r="DG119" s="224">
        <v>61.110000610351563</v>
      </c>
      <c r="DH119" s="224">
        <v>61.110000610351563</v>
      </c>
      <c r="DI119" s="224">
        <v>61.110000610351563</v>
      </c>
      <c r="DJ119" s="224">
        <v>61.110000610351563</v>
      </c>
      <c r="DK119" s="224">
        <v>61.110000610351563</v>
      </c>
      <c r="DL119" s="224">
        <v>61.110000610351563</v>
      </c>
      <c r="DM119" s="224">
        <v>61.110000610351563</v>
      </c>
      <c r="DN119" s="224">
        <v>61.110000610351563</v>
      </c>
      <c r="DO119" s="224">
        <v>61.110000610351563</v>
      </c>
      <c r="DP119" s="224">
        <v>61.110000610351563</v>
      </c>
      <c r="DQ119" s="224">
        <v>61.110000610351563</v>
      </c>
      <c r="DR119" s="224">
        <v>61.110000610351563</v>
      </c>
      <c r="DS119" s="224">
        <v>61.110000610351563</v>
      </c>
      <c r="DT119" s="224">
        <v>61.110000610351563</v>
      </c>
      <c r="DU119" s="224">
        <v>61.110000610351563</v>
      </c>
      <c r="DV119" s="224">
        <v>61.110000610351563</v>
      </c>
      <c r="DW119" s="224">
        <v>61.110000610351563</v>
      </c>
      <c r="DX119" s="224">
        <v>61.110000610351563</v>
      </c>
      <c r="DY119" s="224">
        <v>61.110000610351563</v>
      </c>
      <c r="DZ119" s="224">
        <v>61.110000610351563</v>
      </c>
      <c r="EA119" s="224">
        <v>61.110000610351563</v>
      </c>
      <c r="EB119" s="224">
        <v>61.110000610351563</v>
      </c>
      <c r="EC119" s="224">
        <v>61.110000610351563</v>
      </c>
      <c r="ED119" s="224">
        <v>61.110000610351563</v>
      </c>
      <c r="EE119" s="224">
        <v>61.110000610351563</v>
      </c>
      <c r="EF119" s="224">
        <v>33.330001831054688</v>
      </c>
      <c r="EG119" s="224">
        <v>33.330001831054688</v>
      </c>
      <c r="EH119" s="224">
        <v>33.330001831054688</v>
      </c>
      <c r="EI119" s="224">
        <v>33.330001831054688</v>
      </c>
      <c r="EJ119" s="224">
        <v>33.330001831054688</v>
      </c>
      <c r="EK119" s="224">
        <v>33.330001831054688</v>
      </c>
      <c r="EL119" s="224">
        <v>33.330001831054688</v>
      </c>
      <c r="EM119" s="224">
        <v>33.330001831054688</v>
      </c>
      <c r="EN119" s="224">
        <v>33.330001831054688</v>
      </c>
      <c r="EO119" s="224">
        <v>33.330001831054688</v>
      </c>
      <c r="EP119" s="224">
        <v>33.330001831054688</v>
      </c>
      <c r="EQ119" s="224">
        <v>33.330001831054688</v>
      </c>
      <c r="ER119" s="224">
        <v>33.330001831054688</v>
      </c>
      <c r="ES119" s="224">
        <v>33.330001831054688</v>
      </c>
      <c r="ET119" s="224">
        <v>33.330001831054688</v>
      </c>
      <c r="EU119" s="224">
        <v>33.330001831054688</v>
      </c>
      <c r="EV119" s="224">
        <v>33.330001831054688</v>
      </c>
      <c r="EW119" s="224">
        <v>33.330001831054688</v>
      </c>
      <c r="EX119" s="224">
        <v>33.330001831054688</v>
      </c>
      <c r="EY119" s="224">
        <v>22.219999313354492</v>
      </c>
      <c r="EZ119" s="224">
        <v>22.219999313354492</v>
      </c>
      <c r="FA119" s="224">
        <v>22.219999313354492</v>
      </c>
      <c r="FB119" s="224">
        <v>22.219999313354492</v>
      </c>
      <c r="FC119" s="224">
        <v>22.219999313354492</v>
      </c>
      <c r="FD119" s="224">
        <v>22.219999313354492</v>
      </c>
      <c r="FE119" s="224">
        <v>22.219999313354492</v>
      </c>
      <c r="FF119" s="224">
        <v>22.219999313354492</v>
      </c>
      <c r="FG119" s="224">
        <v>22.219999313354492</v>
      </c>
      <c r="FH119" s="224">
        <v>22.219999313354492</v>
      </c>
      <c r="FI119" s="224">
        <v>22.219999313354492</v>
      </c>
      <c r="FJ119" s="224">
        <v>22.219999313354492</v>
      </c>
      <c r="FK119" s="224">
        <v>22.219999313354492</v>
      </c>
      <c r="FL119" s="224">
        <v>22.219999313354492</v>
      </c>
      <c r="FM119" s="224">
        <v>22.219999313354492</v>
      </c>
      <c r="FN119" s="224">
        <v>22.219999313354492</v>
      </c>
      <c r="FO119" s="224">
        <v>22.219999313354492</v>
      </c>
      <c r="FP119" s="224">
        <v>22.219999313354492</v>
      </c>
      <c r="FQ119" s="224">
        <v>22.219999313354492</v>
      </c>
      <c r="FR119" s="224">
        <v>22.219999313354492</v>
      </c>
      <c r="FS119" s="224">
        <v>22.219999313354492</v>
      </c>
      <c r="FT119" s="224">
        <v>22.219999313354492</v>
      </c>
      <c r="FU119" s="224">
        <v>22.219999313354492</v>
      </c>
      <c r="FV119" s="224">
        <v>22.219999313354492</v>
      </c>
      <c r="FW119" s="224">
        <v>22.219999313354492</v>
      </c>
      <c r="FX119" s="224">
        <v>22.219999313354492</v>
      </c>
      <c r="FY119" s="224">
        <v>22.219999313354492</v>
      </c>
      <c r="FZ119" s="224">
        <v>22.219999313354492</v>
      </c>
      <c r="GA119" s="224">
        <v>22.219999313354492</v>
      </c>
      <c r="GB119" s="224">
        <v>22.219999313354492</v>
      </c>
      <c r="GC119" s="224">
        <v>22.219999313354492</v>
      </c>
      <c r="GD119" s="224">
        <v>22.219999313354492</v>
      </c>
      <c r="GE119" s="224">
        <v>22.219999313354492</v>
      </c>
      <c r="GF119" s="224">
        <v>22.219999313354492</v>
      </c>
      <c r="GG119" s="224">
        <v>22.219999313354492</v>
      </c>
      <c r="GH119" s="224">
        <v>22.219999313354492</v>
      </c>
      <c r="GI119" s="224">
        <v>22.219999313354492</v>
      </c>
      <c r="GJ119" s="224">
        <v>22.219999313354492</v>
      </c>
      <c r="GK119" s="224">
        <v>22.219999313354492</v>
      </c>
      <c r="GL119" s="224">
        <v>22.219999313354492</v>
      </c>
      <c r="GM119" s="224">
        <v>22.219999313354492</v>
      </c>
      <c r="GN119" s="224">
        <v>22.219999313354492</v>
      </c>
      <c r="GO119" s="224">
        <v>22.219999313354492</v>
      </c>
      <c r="GP119" s="224">
        <v>22.219999313354492</v>
      </c>
      <c r="GQ119" s="224">
        <v>22.219999313354492</v>
      </c>
      <c r="GR119" s="224">
        <v>22.219999313354492</v>
      </c>
      <c r="GS119" s="224">
        <v>22.219999313354492</v>
      </c>
      <c r="GT119" s="224">
        <v>22.219999313354492</v>
      </c>
      <c r="GU119" s="224">
        <v>22.219999313354492</v>
      </c>
      <c r="GV119" s="224">
        <v>22.219999313354492</v>
      </c>
      <c r="GW119" s="224">
        <v>22.219999313354492</v>
      </c>
      <c r="GX119" s="224">
        <v>22.219999313354492</v>
      </c>
      <c r="GY119" s="224">
        <v>22.219999313354492</v>
      </c>
      <c r="GZ119" s="224">
        <v>22.219999313354492</v>
      </c>
      <c r="HA119" s="224">
        <v>22.219999313354492</v>
      </c>
      <c r="HB119" s="224">
        <v>22.219999313354492</v>
      </c>
      <c r="HC119" s="224">
        <v>22.219999313354492</v>
      </c>
      <c r="HD119" s="224">
        <v>22.219999313354492</v>
      </c>
      <c r="HE119" s="224">
        <v>22.219999313354492</v>
      </c>
      <c r="HF119" s="9">
        <f t="shared" si="79"/>
        <v>22.219999313354492</v>
      </c>
      <c r="HG119" s="9">
        <f t="shared" si="80"/>
        <v>22.219999313354492</v>
      </c>
      <c r="HH119" s="9">
        <f t="shared" si="81"/>
        <v>22.219999313354492</v>
      </c>
      <c r="HI119" s="9">
        <f t="shared" si="82"/>
        <v>22.219999313354492</v>
      </c>
      <c r="HJ119" s="9">
        <f t="shared" si="83"/>
        <v>22.219999313354492</v>
      </c>
      <c r="HK119" s="9">
        <f t="shared" si="84"/>
        <v>22.219999313354492</v>
      </c>
      <c r="HL119" s="9">
        <f t="shared" si="85"/>
        <v>22.219999313354492</v>
      </c>
      <c r="HM119" s="9">
        <f t="shared" si="86"/>
        <v>22.219999313354492</v>
      </c>
      <c r="HN119" s="9">
        <f t="shared" si="87"/>
        <v>22.219999313354492</v>
      </c>
      <c r="HO119" s="9">
        <f t="shared" si="88"/>
        <v>22.219999313354492</v>
      </c>
      <c r="HP119" s="9">
        <f t="shared" si="89"/>
        <v>22.219999313354492</v>
      </c>
      <c r="HQ119" s="180"/>
      <c r="HR119" s="226">
        <v>22.219999313354492</v>
      </c>
      <c r="HS119" s="226">
        <v>22.219999313354492</v>
      </c>
      <c r="HT119" s="226">
        <v>22.219999313354492</v>
      </c>
      <c r="HU119" s="226">
        <v>22.219999313354492</v>
      </c>
      <c r="HV119" s="226">
        <v>22.219999313354492</v>
      </c>
      <c r="HW119" s="226">
        <v>22.219999313354492</v>
      </c>
      <c r="HX119" s="226">
        <v>22.219999313354492</v>
      </c>
      <c r="HY119" s="226">
        <v>22.219999313354492</v>
      </c>
      <c r="HZ119" s="226">
        <v>22.219999313354492</v>
      </c>
      <c r="IA119" s="226">
        <v>22.219999313354492</v>
      </c>
      <c r="IB119" s="226"/>
      <c r="IC119" s="226"/>
      <c r="ID119" s="9"/>
      <c r="IE119" s="9"/>
      <c r="IF119" s="9"/>
      <c r="IG119" s="9"/>
      <c r="IH119" s="9"/>
      <c r="II119" s="9">
        <f t="shared" si="64"/>
        <v>26.406579293702777</v>
      </c>
      <c r="IJ119" s="9">
        <f t="shared" si="65"/>
        <v>22.219999313354492</v>
      </c>
      <c r="IK119" s="9">
        <f t="shared" si="66"/>
        <v>22.219999313354492</v>
      </c>
      <c r="IL119" s="9">
        <f t="shared" si="67"/>
        <v>22.219999313354492</v>
      </c>
      <c r="IM119" s="9">
        <f t="shared" si="68"/>
        <v>17.775999450683596</v>
      </c>
      <c r="IN119" s="9">
        <f t="shared" si="69"/>
        <v>12.443199615478516</v>
      </c>
      <c r="IO119" s="9">
        <f t="shared" si="70"/>
        <v>8.7102397308349602</v>
      </c>
      <c r="IP119" s="9">
        <f t="shared" si="71"/>
        <v>6.0971678115844714</v>
      </c>
      <c r="IQ119" s="9"/>
      <c r="IR119" s="9">
        <f t="shared" si="78"/>
        <v>20.309958418096578</v>
      </c>
      <c r="IS119" s="9">
        <f t="shared" si="72"/>
        <v>-17.261374512304343</v>
      </c>
      <c r="IT119" s="9"/>
      <c r="IU119" s="9"/>
      <c r="IV119" s="9"/>
      <c r="IW119" s="9"/>
      <c r="IX119" s="9"/>
      <c r="IY119" s="9"/>
      <c r="IZ119" s="9"/>
      <c r="JA119" s="9"/>
      <c r="JB119" s="9"/>
      <c r="JC119" s="9"/>
      <c r="JD119" s="9"/>
      <c r="JE119" s="9"/>
      <c r="JF119" s="9"/>
      <c r="JG119" s="9"/>
      <c r="JH119" s="9"/>
      <c r="JI119" s="9"/>
      <c r="JJ119" s="9"/>
      <c r="JK119" s="9"/>
      <c r="JL119" s="9"/>
      <c r="JM119" s="9"/>
      <c r="JN119" s="9"/>
      <c r="JO119" s="9"/>
      <c r="JP119" s="9"/>
      <c r="JQ119" s="9"/>
      <c r="JR119" s="9"/>
      <c r="JS119" s="9"/>
      <c r="JT119" s="9"/>
      <c r="JU119" s="9"/>
      <c r="JV119" s="9"/>
      <c r="JW119" s="9">
        <f t="shared" si="91"/>
        <v>22.219999313354492</v>
      </c>
      <c r="JX119" s="9">
        <f t="shared" si="92"/>
        <v>56.110000610351563</v>
      </c>
      <c r="JY119" s="19">
        <f t="shared" si="93"/>
        <v>154</v>
      </c>
      <c r="JZ119" s="19">
        <f t="shared" si="94"/>
        <v>46</v>
      </c>
      <c r="KA119" s="19">
        <f t="shared" si="73"/>
        <v>1</v>
      </c>
      <c r="KB119" s="19">
        <f t="shared" si="77"/>
        <v>46</v>
      </c>
      <c r="KD119" s="9">
        <f t="shared" si="95"/>
        <v>61.110000610351563</v>
      </c>
      <c r="KE119" s="9">
        <f t="shared" si="96"/>
        <v>28.930594000485865</v>
      </c>
      <c r="KG119" s="9">
        <f t="shared" si="74"/>
        <v>-32.179406609865694</v>
      </c>
      <c r="KH119" s="19">
        <f t="shared" si="75"/>
        <v>0.47341832288552205</v>
      </c>
      <c r="KI119" s="19">
        <f t="shared" si="76"/>
        <v>0.47341832288552205</v>
      </c>
    </row>
    <row r="120" spans="1:295">
      <c r="A120" s="222" t="s">
        <v>349</v>
      </c>
      <c r="B120" s="222" t="s">
        <v>350</v>
      </c>
      <c r="C120" s="224">
        <v>0</v>
      </c>
      <c r="D120" s="224">
        <v>0</v>
      </c>
      <c r="E120" s="224">
        <v>0</v>
      </c>
      <c r="F120" s="224">
        <v>0</v>
      </c>
      <c r="G120" s="224">
        <v>0</v>
      </c>
      <c r="H120" s="224">
        <v>0</v>
      </c>
      <c r="I120" s="224">
        <v>0</v>
      </c>
      <c r="J120" s="224">
        <v>0</v>
      </c>
      <c r="K120" s="224">
        <v>0</v>
      </c>
      <c r="L120" s="224">
        <v>0</v>
      </c>
      <c r="M120" s="224">
        <v>0</v>
      </c>
      <c r="N120" s="224">
        <v>0</v>
      </c>
      <c r="O120" s="224">
        <v>0</v>
      </c>
      <c r="P120" s="224">
        <v>0</v>
      </c>
      <c r="Q120" s="224">
        <v>0</v>
      </c>
      <c r="R120" s="224">
        <v>0</v>
      </c>
      <c r="S120" s="224">
        <v>0</v>
      </c>
      <c r="T120" s="224">
        <v>0</v>
      </c>
      <c r="U120" s="224">
        <v>0</v>
      </c>
      <c r="V120" s="224">
        <v>0</v>
      </c>
      <c r="W120" s="224">
        <v>0</v>
      </c>
      <c r="X120" s="224">
        <v>5.559999942779541</v>
      </c>
      <c r="Y120" s="224">
        <v>5.559999942779541</v>
      </c>
      <c r="Z120" s="224">
        <v>5.559999942779541</v>
      </c>
      <c r="AA120" s="224">
        <v>5.559999942779541</v>
      </c>
      <c r="AB120" s="224">
        <v>5.559999942779541</v>
      </c>
      <c r="AC120" s="224">
        <v>5.559999942779541</v>
      </c>
      <c r="AD120" s="224">
        <v>5.559999942779541</v>
      </c>
      <c r="AE120" s="224">
        <v>5.559999942779541</v>
      </c>
      <c r="AF120" s="224">
        <v>5.559999942779541</v>
      </c>
      <c r="AG120" s="224">
        <v>11.109999656677246</v>
      </c>
      <c r="AH120" s="224">
        <v>11.109999656677246</v>
      </c>
      <c r="AI120" s="224">
        <v>11.109999656677246</v>
      </c>
      <c r="AJ120" s="224">
        <v>11.109999656677246</v>
      </c>
      <c r="AK120" s="224">
        <v>11.109999656677246</v>
      </c>
      <c r="AL120" s="224">
        <v>11.109999656677246</v>
      </c>
      <c r="AM120" s="224">
        <v>11.109999656677246</v>
      </c>
      <c r="AN120" s="224">
        <v>11.109999656677246</v>
      </c>
      <c r="AO120" s="224">
        <v>11.109999656677246</v>
      </c>
      <c r="AP120" s="224">
        <v>11.109999656677246</v>
      </c>
      <c r="AQ120" s="224">
        <v>11.109999656677246</v>
      </c>
      <c r="AR120" s="224">
        <v>11.109999656677246</v>
      </c>
      <c r="AS120" s="224">
        <v>11.109999656677246</v>
      </c>
      <c r="AT120" s="224">
        <v>11.109999656677246</v>
      </c>
      <c r="AU120" s="224">
        <v>11.109999656677246</v>
      </c>
      <c r="AV120" s="224">
        <v>11.109999656677246</v>
      </c>
      <c r="AW120" s="224">
        <v>11.109999656677246</v>
      </c>
      <c r="AX120" s="224">
        <v>11.109999656677246</v>
      </c>
      <c r="AY120" s="224">
        <v>11.109999656677246</v>
      </c>
      <c r="AZ120" s="224">
        <v>11.109999656677246</v>
      </c>
      <c r="BA120" s="224">
        <v>11.109999656677246</v>
      </c>
      <c r="BB120" s="224">
        <v>11.109999656677246</v>
      </c>
      <c r="BC120" s="224">
        <v>11.109999656677246</v>
      </c>
      <c r="BD120" s="224">
        <v>11.109999656677246</v>
      </c>
      <c r="BE120" s="224">
        <v>11.109999656677246</v>
      </c>
      <c r="BF120" s="224">
        <v>11.109999656677246</v>
      </c>
      <c r="BG120" s="224">
        <v>11.109999656677246</v>
      </c>
      <c r="BH120" s="224">
        <v>11.109999656677246</v>
      </c>
      <c r="BI120" s="224">
        <v>11.109999656677246</v>
      </c>
      <c r="BJ120" s="224">
        <v>11.109999656677246</v>
      </c>
      <c r="BK120" s="224">
        <v>11.109999656677246</v>
      </c>
      <c r="BL120" s="224">
        <v>11.109999656677246</v>
      </c>
      <c r="BM120" s="224">
        <v>11.109999656677246</v>
      </c>
      <c r="BN120" s="224">
        <v>11.109999656677246</v>
      </c>
      <c r="BO120" s="224">
        <v>11.109999656677246</v>
      </c>
      <c r="BP120" s="224">
        <v>11.109999656677246</v>
      </c>
      <c r="BQ120" s="224">
        <v>11.109999656677246</v>
      </c>
      <c r="BR120" s="224">
        <v>11.109999656677246</v>
      </c>
      <c r="BS120" s="224">
        <v>11.109999656677246</v>
      </c>
      <c r="BT120" s="224">
        <v>11.109999656677246</v>
      </c>
      <c r="BU120" s="224">
        <v>11.109999656677246</v>
      </c>
      <c r="BV120" s="224">
        <v>11.109999656677246</v>
      </c>
      <c r="BW120" s="224">
        <v>11.109999656677246</v>
      </c>
      <c r="BX120" s="224">
        <v>11.109999656677246</v>
      </c>
      <c r="BY120" s="224">
        <v>11.109999656677246</v>
      </c>
      <c r="BZ120" s="224">
        <v>11.109999656677246</v>
      </c>
      <c r="CA120" s="224">
        <v>11.109999656677246</v>
      </c>
      <c r="CB120" s="224">
        <v>25.459999084472656</v>
      </c>
      <c r="CC120" s="224">
        <v>25.459999084472656</v>
      </c>
      <c r="CD120" s="224">
        <v>33.799999237060547</v>
      </c>
      <c r="CE120" s="224">
        <v>33.799999237060547</v>
      </c>
      <c r="CF120" s="224">
        <v>33.799999237060547</v>
      </c>
      <c r="CG120" s="224">
        <v>48.610000610351563</v>
      </c>
      <c r="CH120" s="224">
        <v>48.610000610351563</v>
      </c>
      <c r="CI120" s="224">
        <v>48.610000610351563</v>
      </c>
      <c r="CJ120" s="224">
        <v>52.310001373291016</v>
      </c>
      <c r="CK120" s="224">
        <v>52.310001373291016</v>
      </c>
      <c r="CL120" s="224">
        <v>55.090000152587891</v>
      </c>
      <c r="CM120" s="224">
        <v>82.870002746582031</v>
      </c>
      <c r="CN120" s="224">
        <v>82.870002746582031</v>
      </c>
      <c r="CO120" s="224">
        <v>82.870002746582031</v>
      </c>
      <c r="CP120" s="224">
        <v>82.870002746582031</v>
      </c>
      <c r="CQ120" s="224">
        <v>82.870002746582031</v>
      </c>
      <c r="CR120" s="224">
        <v>82.870002746582031</v>
      </c>
      <c r="CS120" s="224">
        <v>82.870002746582031</v>
      </c>
      <c r="CT120" s="224">
        <v>82.870002746582031</v>
      </c>
      <c r="CU120" s="224">
        <v>82.870002746582031</v>
      </c>
      <c r="CV120" s="224">
        <v>82.870002746582031</v>
      </c>
      <c r="CW120" s="224">
        <v>82.870002746582031</v>
      </c>
      <c r="CX120" s="224">
        <v>82.870002746582031</v>
      </c>
      <c r="CY120" s="224">
        <v>82.870002746582031</v>
      </c>
      <c r="CZ120" s="224">
        <v>82.870002746582031</v>
      </c>
      <c r="DA120" s="224">
        <v>82.870002746582031</v>
      </c>
      <c r="DB120" s="224">
        <v>82.870002746582031</v>
      </c>
      <c r="DC120" s="224">
        <v>82.870002746582031</v>
      </c>
      <c r="DD120" s="224">
        <v>82.870002746582031</v>
      </c>
      <c r="DE120" s="224">
        <v>82.870002746582031</v>
      </c>
      <c r="DF120" s="224">
        <v>82.870002746582031</v>
      </c>
      <c r="DG120" s="224">
        <v>82.870002746582031</v>
      </c>
      <c r="DH120" s="224">
        <v>82.870002746582031</v>
      </c>
      <c r="DI120" s="224">
        <v>82.870002746582031</v>
      </c>
      <c r="DJ120" s="224">
        <v>82.870002746582031</v>
      </c>
      <c r="DK120" s="224">
        <v>82.870002746582031</v>
      </c>
      <c r="DL120" s="224">
        <v>85.650001525878906</v>
      </c>
      <c r="DM120" s="224">
        <v>85.650001525878906</v>
      </c>
      <c r="DN120" s="224">
        <v>85.650001525878906</v>
      </c>
      <c r="DO120" s="224">
        <v>85.650001525878906</v>
      </c>
      <c r="DP120" s="224">
        <v>85.650001525878906</v>
      </c>
      <c r="DQ120" s="224">
        <v>85.650001525878906</v>
      </c>
      <c r="DR120" s="224">
        <v>85.650001525878906</v>
      </c>
      <c r="DS120" s="224">
        <v>85.650001525878906</v>
      </c>
      <c r="DT120" s="224">
        <v>85.650001525878906</v>
      </c>
      <c r="DU120" s="224">
        <v>85.650001525878906</v>
      </c>
      <c r="DV120" s="224">
        <v>85.650001525878906</v>
      </c>
      <c r="DW120" s="224">
        <v>80.55999755859375</v>
      </c>
      <c r="DX120" s="224">
        <v>80.55999755859375</v>
      </c>
      <c r="DY120" s="224">
        <v>80.55999755859375</v>
      </c>
      <c r="DZ120" s="224">
        <v>80.55999755859375</v>
      </c>
      <c r="EA120" s="224">
        <v>80.55999755859375</v>
      </c>
      <c r="EB120" s="224">
        <v>80.55999755859375</v>
      </c>
      <c r="EC120" s="224">
        <v>80.55999755859375</v>
      </c>
      <c r="ED120" s="224">
        <v>80.55999755859375</v>
      </c>
      <c r="EE120" s="224">
        <v>80.55999755859375</v>
      </c>
      <c r="EF120" s="224">
        <v>80.55999755859375</v>
      </c>
      <c r="EG120" s="224">
        <v>80.55999755859375</v>
      </c>
      <c r="EH120" s="224">
        <v>80.55999755859375</v>
      </c>
      <c r="EI120" s="224">
        <v>80.55999755859375</v>
      </c>
      <c r="EJ120" s="224">
        <v>80.55999755859375</v>
      </c>
      <c r="EK120" s="224">
        <v>80.55999755859375</v>
      </c>
      <c r="EL120" s="224">
        <v>80.55999755859375</v>
      </c>
      <c r="EM120" s="224">
        <v>80.55999755859375</v>
      </c>
      <c r="EN120" s="224">
        <v>80.55999755859375</v>
      </c>
      <c r="EO120" s="224">
        <v>80.55999755859375</v>
      </c>
      <c r="EP120" s="224">
        <v>80.55999755859375</v>
      </c>
      <c r="EQ120" s="224">
        <v>80.55999755859375</v>
      </c>
      <c r="ER120" s="224">
        <v>80.55999755859375</v>
      </c>
      <c r="ES120" s="224">
        <v>80.55999755859375</v>
      </c>
      <c r="ET120" s="224">
        <v>80.55999755859375</v>
      </c>
      <c r="EU120" s="224">
        <v>80.55999755859375</v>
      </c>
      <c r="EV120" s="224">
        <v>80.55999755859375</v>
      </c>
      <c r="EW120" s="224">
        <v>80.55999755859375</v>
      </c>
      <c r="EX120" s="224">
        <v>80.55999755859375</v>
      </c>
      <c r="EY120" s="224">
        <v>80.55999755859375</v>
      </c>
      <c r="EZ120" s="224">
        <v>80.55999755859375</v>
      </c>
      <c r="FA120" s="224">
        <v>80.55999755859375</v>
      </c>
      <c r="FB120" s="224">
        <v>80.55999755859375</v>
      </c>
      <c r="FC120" s="224">
        <v>80.55999755859375</v>
      </c>
      <c r="FD120" s="224">
        <v>80.55999755859375</v>
      </c>
      <c r="FE120" s="224">
        <v>80.55999755859375</v>
      </c>
      <c r="FF120" s="224">
        <v>80.55999755859375</v>
      </c>
      <c r="FG120" s="224">
        <v>80.55999755859375</v>
      </c>
      <c r="FH120" s="224">
        <v>80.55999755859375</v>
      </c>
      <c r="FI120" s="224">
        <v>80.55999755859375</v>
      </c>
      <c r="FJ120" s="224">
        <v>80.55999755859375</v>
      </c>
      <c r="FK120" s="224">
        <v>80.55999755859375</v>
      </c>
      <c r="FL120" s="224">
        <v>80.55999755859375</v>
      </c>
      <c r="FM120" s="224">
        <v>80.55999755859375</v>
      </c>
      <c r="FN120" s="224">
        <v>76.389999389648437</v>
      </c>
      <c r="FO120" s="224">
        <v>76.389999389648437</v>
      </c>
      <c r="FP120" s="224">
        <v>76.389999389648437</v>
      </c>
      <c r="FQ120" s="224">
        <v>76.389999389648437</v>
      </c>
      <c r="FR120" s="224">
        <v>76.389999389648437</v>
      </c>
      <c r="FS120" s="224">
        <v>76.389999389648437</v>
      </c>
      <c r="FT120" s="224">
        <v>76.389999389648437</v>
      </c>
      <c r="FU120" s="224">
        <v>76.389999389648437</v>
      </c>
      <c r="FV120" s="224">
        <v>76.389999389648437</v>
      </c>
      <c r="FW120" s="224">
        <v>76.389999389648437</v>
      </c>
      <c r="FX120" s="224">
        <v>76.389999389648437</v>
      </c>
      <c r="FY120" s="224">
        <v>76.389999389648437</v>
      </c>
      <c r="FZ120" s="224">
        <v>76.389999389648437</v>
      </c>
      <c r="GA120" s="224">
        <v>76.389999389648437</v>
      </c>
      <c r="GB120" s="224">
        <v>76.389999389648437</v>
      </c>
      <c r="GC120" s="224">
        <v>68.05999755859375</v>
      </c>
      <c r="GD120" s="224">
        <v>68.05999755859375</v>
      </c>
      <c r="GE120" s="224">
        <v>68.05999755859375</v>
      </c>
      <c r="GF120" s="224">
        <v>68.05999755859375</v>
      </c>
      <c r="GG120" s="224">
        <v>68.05999755859375</v>
      </c>
      <c r="GH120" s="224">
        <v>68.05999755859375</v>
      </c>
      <c r="GI120" s="224">
        <v>68.05999755859375</v>
      </c>
      <c r="GJ120" s="224">
        <v>68.05999755859375</v>
      </c>
      <c r="GK120" s="224">
        <v>68.05999755859375</v>
      </c>
      <c r="GL120" s="224">
        <v>68.05999755859375</v>
      </c>
      <c r="GM120" s="224">
        <v>68.05999755859375</v>
      </c>
      <c r="GN120" s="224">
        <v>68.05999755859375</v>
      </c>
      <c r="GO120" s="224">
        <v>68.05999755859375</v>
      </c>
      <c r="GP120" s="224">
        <v>68.05999755859375</v>
      </c>
      <c r="GQ120" s="224">
        <v>68.05999755859375</v>
      </c>
      <c r="GR120" s="224">
        <v>68.05999755859375</v>
      </c>
      <c r="GS120" s="224">
        <v>68.05999755859375</v>
      </c>
      <c r="GT120" s="224">
        <v>68.05999755859375</v>
      </c>
      <c r="GU120" s="224">
        <v>68.05999755859375</v>
      </c>
      <c r="GV120" s="224">
        <v>68.05999755859375</v>
      </c>
      <c r="GW120" s="224">
        <v>68.05999755859375</v>
      </c>
      <c r="GX120" s="224">
        <v>68.05999755859375</v>
      </c>
      <c r="GY120" s="224">
        <v>68.05999755859375</v>
      </c>
      <c r="GZ120" s="224">
        <v>68.05999755859375</v>
      </c>
      <c r="HA120" s="224">
        <v>68.05999755859375</v>
      </c>
      <c r="HB120" s="224">
        <v>68.05999755859375</v>
      </c>
      <c r="HC120" s="224">
        <v>68.05999755859375</v>
      </c>
      <c r="HD120" s="224">
        <v>68.05999755859375</v>
      </c>
      <c r="HE120" s="224">
        <v>68.05999755859375</v>
      </c>
      <c r="HF120" s="9">
        <f t="shared" si="79"/>
        <v>68.05999755859375</v>
      </c>
      <c r="HG120" s="9">
        <f t="shared" si="80"/>
        <v>68.05999755859375</v>
      </c>
      <c r="HH120" s="9">
        <f t="shared" si="81"/>
        <v>68.05999755859375</v>
      </c>
      <c r="HI120" s="9">
        <f t="shared" si="82"/>
        <v>68.05999755859375</v>
      </c>
      <c r="HJ120" s="9">
        <f t="shared" si="83"/>
        <v>68.05999755859375</v>
      </c>
      <c r="HK120" s="9">
        <f t="shared" si="84"/>
        <v>68.05999755859375</v>
      </c>
      <c r="HL120" s="9">
        <f t="shared" si="85"/>
        <v>68.05999755859375</v>
      </c>
      <c r="HM120" s="9">
        <f t="shared" si="86"/>
        <v>68.05999755859375</v>
      </c>
      <c r="HN120" s="9">
        <f t="shared" si="87"/>
        <v>68.05999755859375</v>
      </c>
      <c r="HO120" s="9">
        <f t="shared" si="88"/>
        <v>68.05999755859375</v>
      </c>
      <c r="HP120" s="9">
        <f t="shared" si="89"/>
        <v>68.05999755859375</v>
      </c>
      <c r="HQ120" s="180"/>
      <c r="HR120" s="226">
        <v>68.05999755859375</v>
      </c>
      <c r="HS120" s="226">
        <v>68.05999755859375</v>
      </c>
      <c r="HT120" s="226"/>
      <c r="HU120" s="226"/>
      <c r="HV120" s="226"/>
      <c r="HW120" s="226"/>
      <c r="HX120" s="226"/>
      <c r="HY120" s="226"/>
      <c r="HZ120" s="226"/>
      <c r="IA120" s="226"/>
      <c r="IB120" s="226"/>
      <c r="IC120" s="226"/>
      <c r="ID120" s="9"/>
      <c r="IE120" s="9"/>
      <c r="IF120" s="9"/>
      <c r="IG120" s="9"/>
      <c r="IH120" s="9"/>
      <c r="II120" s="9">
        <f t="shared" si="64"/>
        <v>41.445065796375275</v>
      </c>
      <c r="IJ120" s="9">
        <f t="shared" si="65"/>
        <v>78.474998474121094</v>
      </c>
      <c r="IK120" s="9">
        <f t="shared" si="66"/>
        <v>68.05999755859375</v>
      </c>
      <c r="IL120" s="9">
        <f t="shared" si="67"/>
        <v>68.05999755859375</v>
      </c>
      <c r="IM120" s="9">
        <f t="shared" si="68"/>
        <v>54.447998046875</v>
      </c>
      <c r="IN120" s="9">
        <f t="shared" si="69"/>
        <v>38.113598632812497</v>
      </c>
      <c r="IO120" s="9">
        <f t="shared" si="70"/>
        <v>26.679519042968746</v>
      </c>
      <c r="IP120" s="9">
        <f t="shared" si="71"/>
        <v>18.67566333007812</v>
      </c>
      <c r="IQ120" s="9"/>
      <c r="IR120" s="9">
        <f t="shared" si="78"/>
        <v>46.644758468826609</v>
      </c>
      <c r="IS120" s="9">
        <f t="shared" si="72"/>
        <v>-37.306926803787547</v>
      </c>
      <c r="IT120" s="9"/>
      <c r="IU120" s="9"/>
      <c r="IV120" s="9"/>
      <c r="IW120" s="9"/>
      <c r="IX120" s="9"/>
      <c r="IY120" s="9"/>
      <c r="IZ120" s="9"/>
      <c r="JA120" s="9"/>
      <c r="JB120" s="9"/>
      <c r="JC120" s="9"/>
      <c r="JD120" s="9"/>
      <c r="JE120" s="9"/>
      <c r="JF120" s="9"/>
      <c r="JG120" s="9"/>
      <c r="JH120" s="9"/>
      <c r="JI120" s="9"/>
      <c r="JJ120" s="9"/>
      <c r="JK120" s="9"/>
      <c r="JL120" s="9"/>
      <c r="JM120" s="9"/>
      <c r="JN120" s="9"/>
      <c r="JO120" s="9"/>
      <c r="JP120" s="9"/>
      <c r="JQ120" s="9"/>
      <c r="JR120" s="9"/>
      <c r="JS120" s="9"/>
      <c r="JT120" s="9"/>
      <c r="JU120" s="9"/>
      <c r="JV120" s="9"/>
      <c r="JW120" s="9">
        <f t="shared" si="91"/>
        <v>68.05999755859375</v>
      </c>
      <c r="JX120" s="9">
        <f t="shared" si="92"/>
        <v>80.650001525878906</v>
      </c>
      <c r="JY120" s="19">
        <f t="shared" si="93"/>
        <v>203</v>
      </c>
      <c r="JZ120" s="19">
        <f t="shared" si="94"/>
        <v>36</v>
      </c>
      <c r="KA120" s="19">
        <f t="shared" si="73"/>
        <v>1</v>
      </c>
      <c r="KB120" s="19">
        <f t="shared" si="77"/>
        <v>36</v>
      </c>
      <c r="KD120" s="9">
        <f t="shared" si="95"/>
        <v>83.611335754394531</v>
      </c>
      <c r="KE120" s="9">
        <f t="shared" si="96"/>
        <v>75.141384086986577</v>
      </c>
      <c r="KG120" s="9">
        <f t="shared" si="74"/>
        <v>-8.4699516674079547</v>
      </c>
      <c r="KH120" s="19">
        <f t="shared" si="75"/>
        <v>0.89869852465593725</v>
      </c>
      <c r="KI120" s="19">
        <f t="shared" si="76"/>
        <v>0.89869852465593725</v>
      </c>
    </row>
    <row r="121" spans="1:295">
      <c r="A121" s="222" t="s">
        <v>345</v>
      </c>
      <c r="B121" s="222" t="s">
        <v>346</v>
      </c>
      <c r="C121" s="224">
        <v>0</v>
      </c>
      <c r="D121" s="224">
        <v>0</v>
      </c>
      <c r="E121" s="224">
        <v>0</v>
      </c>
      <c r="F121" s="224">
        <v>0</v>
      </c>
      <c r="G121" s="224">
        <v>0</v>
      </c>
      <c r="H121" s="224">
        <v>0</v>
      </c>
      <c r="I121" s="224">
        <v>0</v>
      </c>
      <c r="J121" s="224">
        <v>0</v>
      </c>
      <c r="K121" s="224">
        <v>0</v>
      </c>
      <c r="L121" s="224">
        <v>0</v>
      </c>
      <c r="M121" s="224">
        <v>0</v>
      </c>
      <c r="N121" s="224">
        <v>0</v>
      </c>
      <c r="O121" s="224">
        <v>0</v>
      </c>
      <c r="P121" s="224">
        <v>0</v>
      </c>
      <c r="Q121" s="224">
        <v>0</v>
      </c>
      <c r="R121" s="224">
        <v>0</v>
      </c>
      <c r="S121" s="224">
        <v>0</v>
      </c>
      <c r="T121" s="224">
        <v>0</v>
      </c>
      <c r="U121" s="224">
        <v>0</v>
      </c>
      <c r="V121" s="224">
        <v>0</v>
      </c>
      <c r="W121" s="224">
        <v>0</v>
      </c>
      <c r="X121" s="224">
        <v>0</v>
      </c>
      <c r="Y121" s="224">
        <v>0</v>
      </c>
      <c r="Z121" s="224">
        <v>0</v>
      </c>
      <c r="AA121" s="224">
        <v>0</v>
      </c>
      <c r="AB121" s="224">
        <v>0</v>
      </c>
      <c r="AC121" s="224">
        <v>0</v>
      </c>
      <c r="AD121" s="224">
        <v>0</v>
      </c>
      <c r="AE121" s="224">
        <v>0</v>
      </c>
      <c r="AF121" s="224">
        <v>0</v>
      </c>
      <c r="AG121" s="224">
        <v>0</v>
      </c>
      <c r="AH121" s="224">
        <v>0</v>
      </c>
      <c r="AI121" s="224">
        <v>0</v>
      </c>
      <c r="AJ121" s="224">
        <v>0</v>
      </c>
      <c r="AK121" s="224">
        <v>0</v>
      </c>
      <c r="AL121" s="224">
        <v>0</v>
      </c>
      <c r="AM121" s="224">
        <v>0</v>
      </c>
      <c r="AN121" s="224">
        <v>0</v>
      </c>
      <c r="AO121" s="224">
        <v>0</v>
      </c>
      <c r="AP121" s="224">
        <v>0</v>
      </c>
      <c r="AQ121" s="224">
        <v>0</v>
      </c>
      <c r="AR121" s="224">
        <v>0</v>
      </c>
      <c r="AS121" s="224">
        <v>0</v>
      </c>
      <c r="AT121" s="224">
        <v>0</v>
      </c>
      <c r="AU121" s="224">
        <v>0</v>
      </c>
      <c r="AV121" s="224">
        <v>0</v>
      </c>
      <c r="AW121" s="224">
        <v>0</v>
      </c>
      <c r="AX121" s="224">
        <v>0</v>
      </c>
      <c r="AY121" s="224">
        <v>0</v>
      </c>
      <c r="AZ121" s="224">
        <v>0</v>
      </c>
      <c r="BA121" s="224">
        <v>0</v>
      </c>
      <c r="BB121" s="224">
        <v>2.7799999713897705</v>
      </c>
      <c r="BC121" s="224">
        <v>2.7799999713897705</v>
      </c>
      <c r="BD121" s="224">
        <v>2.7799999713897705</v>
      </c>
      <c r="BE121" s="224">
        <v>2.7799999713897705</v>
      </c>
      <c r="BF121" s="224">
        <v>8.3299999237060547</v>
      </c>
      <c r="BG121" s="224">
        <v>8.3299999237060547</v>
      </c>
      <c r="BH121" s="224">
        <v>8.3299999237060547</v>
      </c>
      <c r="BI121" s="224">
        <v>8.3299999237060547</v>
      </c>
      <c r="BJ121" s="224">
        <v>8.3299999237060547</v>
      </c>
      <c r="BK121" s="224">
        <v>8.3299999237060547</v>
      </c>
      <c r="BL121" s="224">
        <v>8.3299999237060547</v>
      </c>
      <c r="BM121" s="224">
        <v>8.3299999237060547</v>
      </c>
      <c r="BN121" s="224">
        <v>8.3299999237060547</v>
      </c>
      <c r="BO121" s="224">
        <v>8.3299999237060547</v>
      </c>
      <c r="BP121" s="224">
        <v>8.3299999237060547</v>
      </c>
      <c r="BQ121" s="224">
        <v>8.3299999237060547</v>
      </c>
      <c r="BR121" s="224">
        <v>8.3299999237060547</v>
      </c>
      <c r="BS121" s="224">
        <v>8.3299999237060547</v>
      </c>
      <c r="BT121" s="224">
        <v>8.3299999237060547</v>
      </c>
      <c r="BU121" s="224">
        <v>8.3299999237060547</v>
      </c>
      <c r="BV121" s="224">
        <v>8.3299999237060547</v>
      </c>
      <c r="BW121" s="224">
        <v>8.3299999237060547</v>
      </c>
      <c r="BX121" s="224">
        <v>8.3299999237060547</v>
      </c>
      <c r="BY121" s="224">
        <v>8.3299999237060547</v>
      </c>
      <c r="BZ121" s="224">
        <v>8.3299999237060547</v>
      </c>
      <c r="CA121" s="224">
        <v>8.3299999237060547</v>
      </c>
      <c r="CB121" s="224">
        <v>8.3299999237060547</v>
      </c>
      <c r="CC121" s="224">
        <v>8.3299999237060547</v>
      </c>
      <c r="CD121" s="224">
        <v>8.3299999237060547</v>
      </c>
      <c r="CE121" s="224">
        <v>8.3299999237060547</v>
      </c>
      <c r="CF121" s="224">
        <v>8.3299999237060547</v>
      </c>
      <c r="CG121" s="224">
        <v>8.3299999237060547</v>
      </c>
      <c r="CH121" s="224">
        <v>8.3299999237060547</v>
      </c>
      <c r="CI121" s="224">
        <v>8.3299999237060547</v>
      </c>
      <c r="CJ121" s="224">
        <v>8.3299999237060547</v>
      </c>
      <c r="CK121" s="224">
        <v>8.3299999237060547</v>
      </c>
      <c r="CL121" s="224">
        <v>8.3299999237060547</v>
      </c>
      <c r="CM121" s="224">
        <v>8.3299999237060547</v>
      </c>
      <c r="CN121" s="224">
        <v>8.3299999237060547</v>
      </c>
      <c r="CO121" s="224">
        <v>8.3299999237060547</v>
      </c>
      <c r="CP121" s="224">
        <v>8.3299999237060547</v>
      </c>
      <c r="CQ121" s="224">
        <v>8.3299999237060547</v>
      </c>
      <c r="CR121" s="224">
        <v>8.3299999237060547</v>
      </c>
      <c r="CS121" s="224">
        <v>8.3299999237060547</v>
      </c>
      <c r="CT121" s="224">
        <v>8.3299999237060547</v>
      </c>
      <c r="CU121" s="224">
        <v>8.3299999237060547</v>
      </c>
      <c r="CV121" s="224">
        <v>8.3299999237060547</v>
      </c>
      <c r="CW121" s="224">
        <v>8.3299999237060547</v>
      </c>
      <c r="CX121" s="224">
        <v>8.3299999237060547</v>
      </c>
      <c r="CY121" s="224">
        <v>8.3299999237060547</v>
      </c>
      <c r="CZ121" s="224">
        <v>8.3299999237060547</v>
      </c>
      <c r="DA121" s="224">
        <v>8.3299999237060547</v>
      </c>
      <c r="DB121" s="224">
        <v>8.3299999237060547</v>
      </c>
      <c r="DC121" s="224">
        <v>8.3299999237060547</v>
      </c>
      <c r="DD121" s="224">
        <v>16.670000076293945</v>
      </c>
      <c r="DE121" s="224">
        <v>16.670000076293945</v>
      </c>
      <c r="DF121" s="224">
        <v>16.670000076293945</v>
      </c>
      <c r="DG121" s="224">
        <v>16.670000076293945</v>
      </c>
      <c r="DH121" s="224">
        <v>16.670000076293945</v>
      </c>
      <c r="DI121" s="224">
        <v>16.670000076293945</v>
      </c>
      <c r="DJ121" s="224">
        <v>16.670000076293945</v>
      </c>
      <c r="DK121" s="224">
        <v>16.670000076293945</v>
      </c>
      <c r="DL121" s="224">
        <v>16.670000076293945</v>
      </c>
      <c r="DM121" s="224">
        <v>16.670000076293945</v>
      </c>
      <c r="DN121" s="224">
        <v>16.670000076293945</v>
      </c>
      <c r="DO121" s="224">
        <v>16.670000076293945</v>
      </c>
      <c r="DP121" s="224">
        <v>16.670000076293945</v>
      </c>
      <c r="DQ121" s="224">
        <v>16.670000076293945</v>
      </c>
      <c r="DR121" s="224">
        <v>16.670000076293945</v>
      </c>
      <c r="DS121" s="224">
        <v>16.670000076293945</v>
      </c>
      <c r="DT121" s="224">
        <v>16.670000076293945</v>
      </c>
      <c r="DU121" s="224">
        <v>16.670000076293945</v>
      </c>
      <c r="DV121" s="224">
        <v>16.670000076293945</v>
      </c>
      <c r="DW121" s="224">
        <v>16.670000076293945</v>
      </c>
      <c r="DX121" s="224">
        <v>16.670000076293945</v>
      </c>
      <c r="DY121" s="224">
        <v>16.670000076293945</v>
      </c>
      <c r="DZ121" s="224">
        <v>11.109999656677246</v>
      </c>
      <c r="EA121" s="224">
        <v>11.109999656677246</v>
      </c>
      <c r="EB121" s="224">
        <v>11.109999656677246</v>
      </c>
      <c r="EC121" s="224">
        <v>11.109999656677246</v>
      </c>
      <c r="ED121" s="224">
        <v>11.109999656677246</v>
      </c>
      <c r="EE121" s="224">
        <v>11.109999656677246</v>
      </c>
      <c r="EF121" s="224">
        <v>11.109999656677246</v>
      </c>
      <c r="EG121" s="224">
        <v>11.109999656677246</v>
      </c>
      <c r="EH121" s="224">
        <v>11.109999656677246</v>
      </c>
      <c r="EI121" s="224">
        <v>11.109999656677246</v>
      </c>
      <c r="EJ121" s="224">
        <v>11.109999656677246</v>
      </c>
      <c r="EK121" s="224">
        <v>11.109999656677246</v>
      </c>
      <c r="EL121" s="224">
        <v>11.109999656677246</v>
      </c>
      <c r="EM121" s="224">
        <v>11.109999656677246</v>
      </c>
      <c r="EN121" s="224">
        <v>11.109999656677246</v>
      </c>
      <c r="EO121" s="224">
        <v>11.109999656677246</v>
      </c>
      <c r="EP121" s="224">
        <v>11.109999656677246</v>
      </c>
      <c r="EQ121" s="224">
        <v>11.109999656677246</v>
      </c>
      <c r="ER121" s="224">
        <v>11.109999656677246</v>
      </c>
      <c r="ES121" s="224">
        <v>11.109999656677246</v>
      </c>
      <c r="ET121" s="224">
        <v>11.109999656677246</v>
      </c>
      <c r="EU121" s="224">
        <v>11.109999656677246</v>
      </c>
      <c r="EV121" s="224">
        <v>11.109999656677246</v>
      </c>
      <c r="EW121" s="224">
        <v>11.109999656677246</v>
      </c>
      <c r="EX121" s="224">
        <v>11.109999656677246</v>
      </c>
      <c r="EY121" s="224">
        <v>11.109999656677246</v>
      </c>
      <c r="EZ121" s="224">
        <v>11.109999656677246</v>
      </c>
      <c r="FA121" s="224">
        <v>11.109999656677246</v>
      </c>
      <c r="FB121" s="224">
        <v>11.109999656677246</v>
      </c>
      <c r="FC121" s="224">
        <v>11.109999656677246</v>
      </c>
      <c r="FD121" s="224">
        <v>11.109999656677246</v>
      </c>
      <c r="FE121" s="224">
        <v>11.109999656677246</v>
      </c>
      <c r="FF121" s="224">
        <v>11.109999656677246</v>
      </c>
      <c r="FG121" s="224">
        <v>11.109999656677246</v>
      </c>
      <c r="FH121" s="224">
        <v>11.109999656677246</v>
      </c>
      <c r="FI121" s="224">
        <v>11.109999656677246</v>
      </c>
      <c r="FJ121" s="224">
        <v>11.109999656677246</v>
      </c>
      <c r="FK121" s="224">
        <v>11.109999656677246</v>
      </c>
      <c r="FL121" s="224">
        <v>11.109999656677246</v>
      </c>
      <c r="FM121" s="224">
        <v>11.109999656677246</v>
      </c>
      <c r="FN121" s="224">
        <v>11.109999656677246</v>
      </c>
      <c r="FO121" s="224">
        <v>11.109999656677246</v>
      </c>
      <c r="FP121" s="224">
        <v>11.109999656677246</v>
      </c>
      <c r="FQ121" s="224">
        <v>11.109999656677246</v>
      </c>
      <c r="FR121" s="224">
        <v>11.109999656677246</v>
      </c>
      <c r="FS121" s="224">
        <v>11.109999656677246</v>
      </c>
      <c r="FT121" s="224">
        <v>11.109999656677246</v>
      </c>
      <c r="FU121" s="224">
        <v>11.109999656677246</v>
      </c>
      <c r="FV121" s="224">
        <v>11.109999656677246</v>
      </c>
      <c r="FW121" s="224">
        <v>11.109999656677246</v>
      </c>
      <c r="FX121" s="224">
        <v>11.109999656677246</v>
      </c>
      <c r="FY121" s="224">
        <v>11.109999656677246</v>
      </c>
      <c r="FZ121" s="224">
        <v>11.109999656677246</v>
      </c>
      <c r="GA121" s="224">
        <v>11.109999656677246</v>
      </c>
      <c r="GB121" s="224">
        <v>11.109999656677246</v>
      </c>
      <c r="GC121" s="224">
        <v>11.109999656677246</v>
      </c>
      <c r="GD121" s="224">
        <v>11.109999656677246</v>
      </c>
      <c r="GE121" s="224">
        <v>11.109999656677246</v>
      </c>
      <c r="GF121" s="224">
        <v>11.109999656677246</v>
      </c>
      <c r="GG121" s="224">
        <v>11.109999656677246</v>
      </c>
      <c r="GH121" s="224">
        <v>11.109999656677246</v>
      </c>
      <c r="GI121" s="224">
        <v>11.109999656677246</v>
      </c>
      <c r="GJ121" s="224">
        <v>11.109999656677246</v>
      </c>
      <c r="GK121" s="224">
        <v>11.109999656677246</v>
      </c>
      <c r="GL121" s="224">
        <v>11.109999656677246</v>
      </c>
      <c r="GM121" s="224">
        <v>11.109999656677246</v>
      </c>
      <c r="GN121" s="224">
        <v>11.109999656677246</v>
      </c>
      <c r="GO121" s="224">
        <v>11.109999656677246</v>
      </c>
      <c r="GP121" s="224">
        <v>16.670000076293945</v>
      </c>
      <c r="GQ121" s="224">
        <v>16.670000076293945</v>
      </c>
      <c r="GR121" s="224">
        <v>16.670000076293945</v>
      </c>
      <c r="GS121" s="224">
        <v>16.670000076293945</v>
      </c>
      <c r="GT121" s="224">
        <v>16.670000076293945</v>
      </c>
      <c r="GU121" s="224">
        <v>16.670000076293945</v>
      </c>
      <c r="GV121" s="224">
        <v>16.670000076293945</v>
      </c>
      <c r="GW121" s="224">
        <v>16.670000076293945</v>
      </c>
      <c r="GX121" s="224">
        <v>16.670000076293945</v>
      </c>
      <c r="GY121" s="224">
        <v>16.670000076293945</v>
      </c>
      <c r="GZ121" s="224">
        <v>16.670000076293945</v>
      </c>
      <c r="HA121" s="224">
        <v>16.670000076293945</v>
      </c>
      <c r="HB121" s="224">
        <v>16.670000076293945</v>
      </c>
      <c r="HC121" s="224">
        <v>16.670000076293945</v>
      </c>
      <c r="HD121" s="224">
        <v>16.670000076293945</v>
      </c>
      <c r="HE121" s="224">
        <v>16.670000076293945</v>
      </c>
      <c r="HF121" s="9">
        <f t="shared" si="79"/>
        <v>16.670000076293945</v>
      </c>
      <c r="HG121" s="9">
        <f t="shared" si="80"/>
        <v>16.670000076293945</v>
      </c>
      <c r="HH121" s="9">
        <f t="shared" si="81"/>
        <v>16.670000076293945</v>
      </c>
      <c r="HI121" s="9">
        <f t="shared" si="82"/>
        <v>16.670000076293945</v>
      </c>
      <c r="HJ121" s="9">
        <f t="shared" si="83"/>
        <v>16.670000076293945</v>
      </c>
      <c r="HK121" s="9">
        <f t="shared" si="84"/>
        <v>16.670000076293945</v>
      </c>
      <c r="HL121" s="9">
        <f t="shared" si="85"/>
        <v>16.670000076293945</v>
      </c>
      <c r="HM121" s="9">
        <f t="shared" si="86"/>
        <v>16.670000076293945</v>
      </c>
      <c r="HN121" s="9">
        <f t="shared" si="87"/>
        <v>16.670000076293945</v>
      </c>
      <c r="HO121" s="9">
        <f t="shared" si="88"/>
        <v>16.670000076293945</v>
      </c>
      <c r="HP121" s="9">
        <f t="shared" si="89"/>
        <v>16.670000076293945</v>
      </c>
      <c r="HQ121" s="180"/>
      <c r="HR121" s="226">
        <v>16.670000076293945</v>
      </c>
      <c r="HS121" s="226">
        <v>16.670000076293945</v>
      </c>
      <c r="HT121" s="226">
        <v>16.670000076293945</v>
      </c>
      <c r="HU121" s="226">
        <v>16.670000076293945</v>
      </c>
      <c r="HV121" s="226">
        <v>16.670000076293945</v>
      </c>
      <c r="HW121" s="226">
        <v>16.670000076293945</v>
      </c>
      <c r="HX121" s="226">
        <v>16.670000076293945</v>
      </c>
      <c r="HY121" s="226">
        <v>16.670000076293945</v>
      </c>
      <c r="HZ121" s="226">
        <v>16.670000076293945</v>
      </c>
      <c r="IA121" s="226">
        <v>16.670000076293945</v>
      </c>
      <c r="IB121" s="226">
        <v>16.670000076293945</v>
      </c>
      <c r="IC121" s="226">
        <v>16.670000076293945</v>
      </c>
      <c r="ID121" s="9"/>
      <c r="IE121" s="9"/>
      <c r="IF121" s="9"/>
      <c r="IG121" s="9"/>
      <c r="IH121" s="9"/>
      <c r="II121" s="9">
        <f t="shared" si="64"/>
        <v>7.0533551918832877</v>
      </c>
      <c r="IJ121" s="9">
        <f t="shared" si="65"/>
        <v>11.109999656677246</v>
      </c>
      <c r="IK121" s="9">
        <f t="shared" si="66"/>
        <v>14.338386997099846</v>
      </c>
      <c r="IL121" s="9">
        <f t="shared" si="67"/>
        <v>16.670000076293945</v>
      </c>
      <c r="IM121" s="9">
        <f t="shared" si="68"/>
        <v>13.336000061035158</v>
      </c>
      <c r="IN121" s="9">
        <f t="shared" si="69"/>
        <v>9.33520004272461</v>
      </c>
      <c r="IO121" s="9">
        <f t="shared" si="70"/>
        <v>6.5346400299072265</v>
      </c>
      <c r="IP121" s="9">
        <f t="shared" si="71"/>
        <v>4.574248020935058</v>
      </c>
      <c r="IQ121" s="9"/>
      <c r="IR121" s="9">
        <f t="shared" si="78"/>
        <v>9.2637709036741285</v>
      </c>
      <c r="IS121" s="9">
        <f t="shared" si="72"/>
        <v>-6.976646893206599</v>
      </c>
      <c r="IT121" s="9"/>
      <c r="IU121" s="9"/>
      <c r="IV121" s="9"/>
      <c r="IW121" s="9"/>
      <c r="IX121" s="9"/>
      <c r="IY121" s="9"/>
      <c r="IZ121" s="9"/>
      <c r="JA121" s="9"/>
      <c r="JB121" s="9"/>
      <c r="JC121" s="9"/>
      <c r="JD121" s="9"/>
      <c r="JE121" s="9"/>
      <c r="JF121" s="9"/>
      <c r="JG121" s="9"/>
      <c r="JH121" s="9"/>
      <c r="JI121" s="9"/>
      <c r="JJ121" s="9"/>
      <c r="JK121" s="9"/>
      <c r="JL121" s="9"/>
      <c r="JM121" s="9"/>
      <c r="JN121" s="9"/>
      <c r="JO121" s="9"/>
      <c r="JP121" s="9"/>
      <c r="JQ121" s="9"/>
      <c r="JR121" s="9"/>
      <c r="JS121" s="9"/>
      <c r="JT121" s="9"/>
      <c r="JU121" s="9"/>
      <c r="JV121" s="9"/>
      <c r="JW121" s="9">
        <f t="shared" si="91"/>
        <v>16.670000076293945</v>
      </c>
      <c r="JX121" s="9">
        <f t="shared" si="92"/>
        <v>11.670000076293945</v>
      </c>
      <c r="JY121" s="19">
        <f t="shared" si="93"/>
        <v>175</v>
      </c>
      <c r="JZ121" s="19">
        <f t="shared" si="94"/>
        <v>53</v>
      </c>
      <c r="KA121" s="19">
        <f t="shared" si="73"/>
        <v>0</v>
      </c>
      <c r="KB121" s="19" t="str">
        <f t="shared" si="77"/>
        <v/>
      </c>
      <c r="KD121" s="9">
        <f t="shared" si="95"/>
        <v>12.778000005086263</v>
      </c>
      <c r="KE121" s="9">
        <f t="shared" si="96"/>
        <v>12.926633457146069</v>
      </c>
      <c r="KG121" s="9">
        <f t="shared" si="74"/>
        <v>0.14863345205980671</v>
      </c>
      <c r="KH121" s="19">
        <f t="shared" si="75"/>
        <v>1.0116319809047303</v>
      </c>
      <c r="KI121" s="19" t="str">
        <f t="shared" si="76"/>
        <v/>
      </c>
    </row>
    <row r="122" spans="1:295">
      <c r="A122" s="222" t="s">
        <v>341</v>
      </c>
      <c r="B122" s="222" t="s">
        <v>342</v>
      </c>
      <c r="C122" s="224">
        <v>0</v>
      </c>
      <c r="D122" s="224">
        <v>0</v>
      </c>
      <c r="E122" s="224">
        <v>0</v>
      </c>
      <c r="F122" s="224">
        <v>0</v>
      </c>
      <c r="G122" s="224">
        <v>0</v>
      </c>
      <c r="H122" s="224">
        <v>0</v>
      </c>
      <c r="I122" s="224">
        <v>0</v>
      </c>
      <c r="J122" s="224">
        <v>0</v>
      </c>
      <c r="K122" s="224">
        <v>0</v>
      </c>
      <c r="L122" s="224">
        <v>0</v>
      </c>
      <c r="M122" s="224">
        <v>0</v>
      </c>
      <c r="N122" s="224">
        <v>0</v>
      </c>
      <c r="O122" s="224">
        <v>0</v>
      </c>
      <c r="P122" s="224">
        <v>0</v>
      </c>
      <c r="Q122" s="224">
        <v>0</v>
      </c>
      <c r="R122" s="224">
        <v>0</v>
      </c>
      <c r="S122" s="224">
        <v>0</v>
      </c>
      <c r="T122" s="224">
        <v>0</v>
      </c>
      <c r="U122" s="224">
        <v>0</v>
      </c>
      <c r="V122" s="224">
        <v>0</v>
      </c>
      <c r="W122" s="224">
        <v>0</v>
      </c>
      <c r="X122" s="224">
        <v>0</v>
      </c>
      <c r="Y122" s="224">
        <v>0</v>
      </c>
      <c r="Z122" s="224">
        <v>0</v>
      </c>
      <c r="AA122" s="224">
        <v>0</v>
      </c>
      <c r="AB122" s="224">
        <v>0</v>
      </c>
      <c r="AC122" s="224">
        <v>0</v>
      </c>
      <c r="AD122" s="224">
        <v>0</v>
      </c>
      <c r="AE122" s="224">
        <v>0</v>
      </c>
      <c r="AF122" s="224">
        <v>0</v>
      </c>
      <c r="AG122" s="224">
        <v>0</v>
      </c>
      <c r="AH122" s="224">
        <v>0</v>
      </c>
      <c r="AI122" s="224">
        <v>0</v>
      </c>
      <c r="AJ122" s="224">
        <v>0</v>
      </c>
      <c r="AK122" s="224">
        <v>0</v>
      </c>
      <c r="AL122" s="224">
        <v>0</v>
      </c>
      <c r="AM122" s="224">
        <v>0</v>
      </c>
      <c r="AN122" s="224">
        <v>0</v>
      </c>
      <c r="AO122" s="224">
        <v>0</v>
      </c>
      <c r="AP122" s="224">
        <v>0</v>
      </c>
      <c r="AQ122" s="224">
        <v>0</v>
      </c>
      <c r="AR122" s="224">
        <v>0</v>
      </c>
      <c r="AS122" s="224">
        <v>0</v>
      </c>
      <c r="AT122" s="224">
        <v>0</v>
      </c>
      <c r="AU122" s="224">
        <v>0</v>
      </c>
      <c r="AV122" s="224">
        <v>0</v>
      </c>
      <c r="AW122" s="224">
        <v>0</v>
      </c>
      <c r="AX122" s="224">
        <v>0</v>
      </c>
      <c r="AY122" s="224">
        <v>0</v>
      </c>
      <c r="AZ122" s="224">
        <v>0</v>
      </c>
      <c r="BA122" s="224">
        <v>0</v>
      </c>
      <c r="BB122" s="224">
        <v>0</v>
      </c>
      <c r="BC122" s="224">
        <v>0</v>
      </c>
      <c r="BD122" s="224">
        <v>0</v>
      </c>
      <c r="BE122" s="224">
        <v>0</v>
      </c>
      <c r="BF122" s="224">
        <v>0</v>
      </c>
      <c r="BG122" s="224">
        <v>0</v>
      </c>
      <c r="BH122" s="224">
        <v>0</v>
      </c>
      <c r="BI122" s="224">
        <v>0</v>
      </c>
      <c r="BJ122" s="224">
        <v>0</v>
      </c>
      <c r="BK122" s="224">
        <v>0</v>
      </c>
      <c r="BL122" s="224">
        <v>0</v>
      </c>
      <c r="BM122" s="224">
        <v>0</v>
      </c>
      <c r="BN122" s="224">
        <v>0</v>
      </c>
      <c r="BO122" s="224">
        <v>0</v>
      </c>
      <c r="BP122" s="224">
        <v>1.8500000238418579</v>
      </c>
      <c r="BQ122" s="224">
        <v>1.8500000238418579</v>
      </c>
      <c r="BR122" s="224">
        <v>1.8500000238418579</v>
      </c>
      <c r="BS122" s="224">
        <v>10.189999580383301</v>
      </c>
      <c r="BT122" s="224">
        <v>18.520000457763672</v>
      </c>
      <c r="BU122" s="224">
        <v>18.520000457763672</v>
      </c>
      <c r="BV122" s="224">
        <v>41.669998168945313</v>
      </c>
      <c r="BW122" s="224">
        <v>41.669998168945313</v>
      </c>
      <c r="BX122" s="224">
        <v>41.669998168945313</v>
      </c>
      <c r="BY122" s="224">
        <v>54.630001068115234</v>
      </c>
      <c r="BZ122" s="224">
        <v>62.040000915527344</v>
      </c>
      <c r="CA122" s="224">
        <v>62.040000915527344</v>
      </c>
      <c r="CB122" s="224">
        <v>62.040000915527344</v>
      </c>
      <c r="CC122" s="224">
        <v>70.370002746582031</v>
      </c>
      <c r="CD122" s="224">
        <v>70.370002746582031</v>
      </c>
      <c r="CE122" s="224">
        <v>70.370002746582031</v>
      </c>
      <c r="CF122" s="224">
        <v>70.370002746582031</v>
      </c>
      <c r="CG122" s="224">
        <v>74.069999694824219</v>
      </c>
      <c r="CH122" s="224">
        <v>74.069999694824219</v>
      </c>
      <c r="CI122" s="224">
        <v>74.069999694824219</v>
      </c>
      <c r="CJ122" s="224">
        <v>74.069999694824219</v>
      </c>
      <c r="CK122" s="224">
        <v>74.069999694824219</v>
      </c>
      <c r="CL122" s="224">
        <v>74.069999694824219</v>
      </c>
      <c r="CM122" s="224">
        <v>74.069999694824219</v>
      </c>
      <c r="CN122" s="224">
        <v>74.069999694824219</v>
      </c>
      <c r="CO122" s="224">
        <v>79.629997253417969</v>
      </c>
      <c r="CP122" s="224">
        <v>79.629997253417969</v>
      </c>
      <c r="CQ122" s="224">
        <v>79.629997253417969</v>
      </c>
      <c r="CR122" s="224">
        <v>79.629997253417969</v>
      </c>
      <c r="CS122" s="224">
        <v>79.629997253417969</v>
      </c>
      <c r="CT122" s="224">
        <v>79.629997253417969</v>
      </c>
      <c r="CU122" s="224">
        <v>79.629997253417969</v>
      </c>
      <c r="CV122" s="224">
        <v>79.629997253417969</v>
      </c>
      <c r="CW122" s="224">
        <v>79.629997253417969</v>
      </c>
      <c r="CX122" s="224">
        <v>79.629997253417969</v>
      </c>
      <c r="CY122" s="224">
        <v>79.629997253417969</v>
      </c>
      <c r="CZ122" s="224">
        <v>79.629997253417969</v>
      </c>
      <c r="DA122" s="224">
        <v>79.629997253417969</v>
      </c>
      <c r="DB122" s="224">
        <v>79.629997253417969</v>
      </c>
      <c r="DC122" s="224">
        <v>79.629997253417969</v>
      </c>
      <c r="DD122" s="224">
        <v>79.629997253417969</v>
      </c>
      <c r="DE122" s="224">
        <v>79.629997253417969</v>
      </c>
      <c r="DF122" s="224">
        <v>79.629997253417969</v>
      </c>
      <c r="DG122" s="224">
        <v>79.629997253417969</v>
      </c>
      <c r="DH122" s="224">
        <v>79.629997253417969</v>
      </c>
      <c r="DI122" s="224">
        <v>79.629997253417969</v>
      </c>
      <c r="DJ122" s="224">
        <v>79.629997253417969</v>
      </c>
      <c r="DK122" s="224">
        <v>79.629997253417969</v>
      </c>
      <c r="DL122" s="224">
        <v>79.629997253417969</v>
      </c>
      <c r="DM122" s="224">
        <v>79.629997253417969</v>
      </c>
      <c r="DN122" s="224">
        <v>79.629997253417969</v>
      </c>
      <c r="DO122" s="224">
        <v>79.629997253417969</v>
      </c>
      <c r="DP122" s="224">
        <v>79.629997253417969</v>
      </c>
      <c r="DQ122" s="224">
        <v>79.629997253417969</v>
      </c>
      <c r="DR122" s="224">
        <v>79.629997253417969</v>
      </c>
      <c r="DS122" s="224">
        <v>79.629997253417969</v>
      </c>
      <c r="DT122" s="224">
        <v>79.629997253417969</v>
      </c>
      <c r="DU122" s="224">
        <v>79.629997253417969</v>
      </c>
      <c r="DV122" s="224">
        <v>79.629997253417969</v>
      </c>
      <c r="DW122" s="224">
        <v>79.629997253417969</v>
      </c>
      <c r="DX122" s="224">
        <v>79.629997253417969</v>
      </c>
      <c r="DY122" s="224">
        <v>79.629997253417969</v>
      </c>
      <c r="DZ122" s="224">
        <v>79.629997253417969</v>
      </c>
      <c r="EA122" s="224">
        <v>79.629997253417969</v>
      </c>
      <c r="EB122" s="224">
        <v>79.629997253417969</v>
      </c>
      <c r="EC122" s="224">
        <v>79.629997253417969</v>
      </c>
      <c r="ED122" s="224">
        <v>68.519996643066406</v>
      </c>
      <c r="EE122" s="224">
        <v>68.519996643066406</v>
      </c>
      <c r="EF122" s="224">
        <v>68.519996643066406</v>
      </c>
      <c r="EG122" s="224">
        <v>68.519996643066406</v>
      </c>
      <c r="EH122" s="224">
        <v>68.519996643066406</v>
      </c>
      <c r="EI122" s="224">
        <v>68.519996643066406</v>
      </c>
      <c r="EJ122" s="224">
        <v>68.519996643066406</v>
      </c>
      <c r="EK122" s="224">
        <v>68.519996643066406</v>
      </c>
      <c r="EL122" s="224">
        <v>68.519996643066406</v>
      </c>
      <c r="EM122" s="224">
        <v>68.519996643066406</v>
      </c>
      <c r="EN122" s="224">
        <v>68.519996643066406</v>
      </c>
      <c r="EO122" s="224">
        <v>68.519996643066406</v>
      </c>
      <c r="EP122" s="224">
        <v>68.519996643066406</v>
      </c>
      <c r="EQ122" s="224">
        <v>68.519996643066406</v>
      </c>
      <c r="ER122" s="224">
        <v>68.519996643066406</v>
      </c>
      <c r="ES122" s="224">
        <v>68.519996643066406</v>
      </c>
      <c r="ET122" s="224">
        <v>68.519996643066406</v>
      </c>
      <c r="EU122" s="224">
        <v>68.519996643066406</v>
      </c>
      <c r="EV122" s="224">
        <v>68.519996643066406</v>
      </c>
      <c r="EW122" s="224">
        <v>68.519996643066406</v>
      </c>
      <c r="EX122" s="224">
        <v>68.519996643066406</v>
      </c>
      <c r="EY122" s="224">
        <v>62.959999084472656</v>
      </c>
      <c r="EZ122" s="224">
        <v>62.959999084472656</v>
      </c>
      <c r="FA122" s="224">
        <v>62.959999084472656</v>
      </c>
      <c r="FB122" s="224">
        <v>62.959999084472656</v>
      </c>
      <c r="FC122" s="224">
        <v>62.959999084472656</v>
      </c>
      <c r="FD122" s="224">
        <v>62.959999084472656</v>
      </c>
      <c r="FE122" s="224">
        <v>62.959999084472656</v>
      </c>
      <c r="FF122" s="224">
        <v>62.959999084472656</v>
      </c>
      <c r="FG122" s="224">
        <v>62.959999084472656</v>
      </c>
      <c r="FH122" s="224">
        <v>62.959999084472656</v>
      </c>
      <c r="FI122" s="224">
        <v>62.959999084472656</v>
      </c>
      <c r="FJ122" s="224">
        <v>62.959999084472656</v>
      </c>
      <c r="FK122" s="224">
        <v>62.959999084472656</v>
      </c>
      <c r="FL122" s="224">
        <v>62.959999084472656</v>
      </c>
      <c r="FM122" s="224">
        <v>59.259998321533203</v>
      </c>
      <c r="FN122" s="224">
        <v>59.259998321533203</v>
      </c>
      <c r="FO122" s="224">
        <v>59.259998321533203</v>
      </c>
      <c r="FP122" s="224">
        <v>59.259998321533203</v>
      </c>
      <c r="FQ122" s="224">
        <v>59.259998321533203</v>
      </c>
      <c r="FR122" s="224">
        <v>59.259998321533203</v>
      </c>
      <c r="FS122" s="224">
        <v>59.259998321533203</v>
      </c>
      <c r="FT122" s="224">
        <v>59.259998321533203</v>
      </c>
      <c r="FU122" s="224">
        <v>59.259998321533203</v>
      </c>
      <c r="FV122" s="224">
        <v>59.259998321533203</v>
      </c>
      <c r="FW122" s="224">
        <v>59.259998321533203</v>
      </c>
      <c r="FX122" s="224">
        <v>59.259998321533203</v>
      </c>
      <c r="FY122" s="224">
        <v>59.259998321533203</v>
      </c>
      <c r="FZ122" s="224">
        <v>59.259998321533203</v>
      </c>
      <c r="GA122" s="224">
        <v>59.259998321533203</v>
      </c>
      <c r="GB122" s="224">
        <v>59.259998321533203</v>
      </c>
      <c r="GC122" s="224">
        <v>39.810001373291016</v>
      </c>
      <c r="GD122" s="224">
        <v>39.810001373291016</v>
      </c>
      <c r="GE122" s="224">
        <v>39.810001373291016</v>
      </c>
      <c r="GF122" s="224">
        <v>39.810001373291016</v>
      </c>
      <c r="GG122" s="224">
        <v>39.810001373291016</v>
      </c>
      <c r="GH122" s="224">
        <v>39.810001373291016</v>
      </c>
      <c r="GI122" s="224">
        <v>39.810001373291016</v>
      </c>
      <c r="GJ122" s="224">
        <v>39.810001373291016</v>
      </c>
      <c r="GK122" s="224">
        <v>39.810001373291016</v>
      </c>
      <c r="GL122" s="224">
        <v>39.810001373291016</v>
      </c>
      <c r="GM122" s="224">
        <v>39.810001373291016</v>
      </c>
      <c r="GN122" s="224">
        <v>39.810001373291016</v>
      </c>
      <c r="GO122" s="224">
        <v>39.810001373291016</v>
      </c>
      <c r="GP122" s="224">
        <v>39.810001373291016</v>
      </c>
      <c r="GQ122" s="224">
        <v>39.810001373291016</v>
      </c>
      <c r="GR122" s="224">
        <v>39.810001373291016</v>
      </c>
      <c r="GS122" s="224">
        <v>39.810001373291016</v>
      </c>
      <c r="GT122" s="224">
        <v>39.810001373291016</v>
      </c>
      <c r="GU122" s="224">
        <v>39.810001373291016</v>
      </c>
      <c r="GV122" s="224">
        <v>39.810001373291016</v>
      </c>
      <c r="GW122" s="224">
        <v>39.810001373291016</v>
      </c>
      <c r="GX122" s="224">
        <v>39.810001373291016</v>
      </c>
      <c r="GY122" s="224">
        <v>39.810001373291016</v>
      </c>
      <c r="GZ122" s="224">
        <v>39.810001373291016</v>
      </c>
      <c r="HA122" s="224">
        <v>39.810001373291016</v>
      </c>
      <c r="HB122" s="224">
        <v>39.810001373291016</v>
      </c>
      <c r="HC122" s="224">
        <v>39.810001373291016</v>
      </c>
      <c r="HD122" s="224">
        <v>39.810001373291016</v>
      </c>
      <c r="HE122" s="224">
        <v>39.810001373291016</v>
      </c>
      <c r="HF122" s="9">
        <f t="shared" si="79"/>
        <v>39.810001373291016</v>
      </c>
      <c r="HG122" s="9">
        <f t="shared" si="80"/>
        <v>39.810001373291016</v>
      </c>
      <c r="HH122" s="9">
        <f t="shared" si="81"/>
        <v>39.810001373291016</v>
      </c>
      <c r="HI122" s="9">
        <f t="shared" si="82"/>
        <v>39.810001373291016</v>
      </c>
      <c r="HJ122" s="9">
        <f t="shared" si="83"/>
        <v>39.810001373291016</v>
      </c>
      <c r="HK122" s="9">
        <f t="shared" si="84"/>
        <v>39.810001373291016</v>
      </c>
      <c r="HL122" s="9">
        <f t="shared" si="85"/>
        <v>39.810001373291016</v>
      </c>
      <c r="HM122" s="9">
        <f t="shared" si="86"/>
        <v>39.810001373291016</v>
      </c>
      <c r="HN122" s="9">
        <f t="shared" si="87"/>
        <v>39.810001373291016</v>
      </c>
      <c r="HO122" s="9">
        <f t="shared" si="88"/>
        <v>39.810001373291016</v>
      </c>
      <c r="HP122" s="9">
        <f t="shared" si="89"/>
        <v>39.810001373291016</v>
      </c>
      <c r="HQ122" s="180"/>
      <c r="HR122" s="226">
        <v>39.810001373291016</v>
      </c>
      <c r="HS122" s="226">
        <v>39.810001373291016</v>
      </c>
      <c r="HT122" s="226">
        <v>39.810001373291016</v>
      </c>
      <c r="HU122" s="226">
        <v>39.810001373291016</v>
      </c>
      <c r="HV122" s="226">
        <v>39.810001373291016</v>
      </c>
      <c r="HW122" s="226">
        <v>39.810001373291016</v>
      </c>
      <c r="HX122" s="226"/>
      <c r="HY122" s="226"/>
      <c r="HZ122" s="226"/>
      <c r="IA122" s="226"/>
      <c r="IB122" s="226"/>
      <c r="IC122" s="226"/>
      <c r="ID122" s="9"/>
      <c r="IE122" s="9"/>
      <c r="IF122" s="9"/>
      <c r="IG122" s="9"/>
      <c r="IH122" s="9"/>
      <c r="II122" s="9">
        <f t="shared" si="64"/>
        <v>39.44953831795015</v>
      </c>
      <c r="IJ122" s="9">
        <f t="shared" si="65"/>
        <v>60.986665344238283</v>
      </c>
      <c r="IK122" s="9">
        <f t="shared" si="66"/>
        <v>39.810001373291016</v>
      </c>
      <c r="IL122" s="9">
        <f t="shared" si="67"/>
        <v>39.810001373291016</v>
      </c>
      <c r="IM122" s="9">
        <f t="shared" si="68"/>
        <v>31.848001098632814</v>
      </c>
      <c r="IN122" s="9">
        <f t="shared" si="69"/>
        <v>22.293600769042968</v>
      </c>
      <c r="IO122" s="9">
        <f t="shared" si="70"/>
        <v>15.605520538330076</v>
      </c>
      <c r="IP122" s="9">
        <f t="shared" si="71"/>
        <v>10.923864376831052</v>
      </c>
      <c r="IQ122" s="9"/>
      <c r="IR122" s="9">
        <f t="shared" si="78"/>
        <v>34.877112205283993</v>
      </c>
      <c r="IS122" s="9">
        <f t="shared" si="72"/>
        <v>-29.415180016868469</v>
      </c>
      <c r="IT122" s="9"/>
      <c r="IU122" s="9"/>
      <c r="IV122" s="9"/>
      <c r="IW122" s="9"/>
      <c r="IX122" s="9"/>
      <c r="IY122" s="9"/>
      <c r="IZ122" s="9"/>
      <c r="JA122" s="9"/>
      <c r="JB122" s="9"/>
      <c r="JC122" s="9"/>
      <c r="JD122" s="9"/>
      <c r="JE122" s="9"/>
      <c r="JF122" s="9"/>
      <c r="JG122" s="9"/>
      <c r="JH122" s="9"/>
      <c r="JI122" s="9"/>
      <c r="JJ122" s="9"/>
      <c r="JK122" s="9"/>
      <c r="JL122" s="9"/>
      <c r="JM122" s="9"/>
      <c r="JN122" s="9"/>
      <c r="JO122" s="9"/>
      <c r="JP122" s="9"/>
      <c r="JQ122" s="9"/>
      <c r="JR122" s="9"/>
      <c r="JS122" s="9"/>
      <c r="JT122" s="9"/>
      <c r="JU122" s="9"/>
      <c r="JV122" s="9"/>
      <c r="JW122" s="9">
        <f t="shared" si="91"/>
        <v>39.810001373291016</v>
      </c>
      <c r="JX122" s="9">
        <f t="shared" si="92"/>
        <v>74.629997253417969</v>
      </c>
      <c r="JY122" s="19">
        <f t="shared" si="93"/>
        <v>161</v>
      </c>
      <c r="JZ122" s="19">
        <f t="shared" si="94"/>
        <v>41</v>
      </c>
      <c r="KA122" s="19">
        <f t="shared" si="73"/>
        <v>1</v>
      </c>
      <c r="KB122" s="19">
        <f t="shared" si="77"/>
        <v>41</v>
      </c>
      <c r="KD122" s="9">
        <f t="shared" si="95"/>
        <v>79.629997253417969</v>
      </c>
      <c r="KE122" s="9">
        <f t="shared" si="96"/>
        <v>56.012078389082802</v>
      </c>
      <c r="KG122" s="9">
        <f t="shared" si="74"/>
        <v>-23.617918864335167</v>
      </c>
      <c r="KH122" s="19">
        <f t="shared" si="75"/>
        <v>0.70340424866307005</v>
      </c>
      <c r="KI122" s="19">
        <f t="shared" si="76"/>
        <v>0.70340424866307005</v>
      </c>
    </row>
    <row r="123" spans="1:295">
      <c r="A123" s="222" t="s">
        <v>357</v>
      </c>
      <c r="B123" s="222" t="s">
        <v>358</v>
      </c>
      <c r="C123" s="224">
        <v>0</v>
      </c>
      <c r="D123" s="224">
        <v>0</v>
      </c>
      <c r="E123" s="224">
        <v>0</v>
      </c>
      <c r="F123" s="224">
        <v>0</v>
      </c>
      <c r="G123" s="224">
        <v>0</v>
      </c>
      <c r="H123" s="224">
        <v>0</v>
      </c>
      <c r="I123" s="224">
        <v>0</v>
      </c>
      <c r="J123" s="224">
        <v>0</v>
      </c>
      <c r="K123" s="224">
        <v>0</v>
      </c>
      <c r="L123" s="224">
        <v>0</v>
      </c>
      <c r="M123" s="224">
        <v>0</v>
      </c>
      <c r="N123" s="224">
        <v>0</v>
      </c>
      <c r="O123" s="224">
        <v>0</v>
      </c>
      <c r="P123" s="224">
        <v>0</v>
      </c>
      <c r="Q123" s="224">
        <v>0</v>
      </c>
      <c r="R123" s="224">
        <v>0</v>
      </c>
      <c r="S123" s="224">
        <v>0</v>
      </c>
      <c r="T123" s="224">
        <v>0</v>
      </c>
      <c r="U123" s="224">
        <v>0</v>
      </c>
      <c r="V123" s="224">
        <v>0</v>
      </c>
      <c r="W123" s="224">
        <v>0</v>
      </c>
      <c r="X123" s="224">
        <v>0</v>
      </c>
      <c r="Y123" s="224">
        <v>0</v>
      </c>
      <c r="Z123" s="224">
        <v>0</v>
      </c>
      <c r="AA123" s="224">
        <v>0</v>
      </c>
      <c r="AB123" s="224">
        <v>0</v>
      </c>
      <c r="AC123" s="224">
        <v>0</v>
      </c>
      <c r="AD123" s="224">
        <v>0</v>
      </c>
      <c r="AE123" s="224">
        <v>0</v>
      </c>
      <c r="AF123" s="224">
        <v>0</v>
      </c>
      <c r="AG123" s="224">
        <v>11.109999656677246</v>
      </c>
      <c r="AH123" s="224">
        <v>11.109999656677246</v>
      </c>
      <c r="AI123" s="224">
        <v>11.109999656677246</v>
      </c>
      <c r="AJ123" s="224">
        <v>11.109999656677246</v>
      </c>
      <c r="AK123" s="224">
        <v>11.109999656677246</v>
      </c>
      <c r="AL123" s="224">
        <v>11.109999656677246</v>
      </c>
      <c r="AM123" s="224">
        <v>11.109999656677246</v>
      </c>
      <c r="AN123" s="224">
        <v>11.109999656677246</v>
      </c>
      <c r="AO123" s="224">
        <v>11.109999656677246</v>
      </c>
      <c r="AP123" s="224">
        <v>11.109999656677246</v>
      </c>
      <c r="AQ123" s="224">
        <v>11.109999656677246</v>
      </c>
      <c r="AR123" s="224">
        <v>11.109999656677246</v>
      </c>
      <c r="AS123" s="224">
        <v>11.109999656677246</v>
      </c>
      <c r="AT123" s="224">
        <v>11.109999656677246</v>
      </c>
      <c r="AU123" s="224">
        <v>11.109999656677246</v>
      </c>
      <c r="AV123" s="224">
        <v>11.109999656677246</v>
      </c>
      <c r="AW123" s="224">
        <v>11.109999656677246</v>
      </c>
      <c r="AX123" s="224">
        <v>11.109999656677246</v>
      </c>
      <c r="AY123" s="224">
        <v>11.109999656677246</v>
      </c>
      <c r="AZ123" s="224">
        <v>11.109999656677246</v>
      </c>
      <c r="BA123" s="224">
        <v>11.109999656677246</v>
      </c>
      <c r="BB123" s="224">
        <v>11.109999656677246</v>
      </c>
      <c r="BC123" s="224">
        <v>11.109999656677246</v>
      </c>
      <c r="BD123" s="224">
        <v>11.109999656677246</v>
      </c>
      <c r="BE123" s="224">
        <v>11.109999656677246</v>
      </c>
      <c r="BF123" s="224">
        <v>11.109999656677246</v>
      </c>
      <c r="BG123" s="224">
        <v>11.109999656677246</v>
      </c>
      <c r="BH123" s="224">
        <v>11.109999656677246</v>
      </c>
      <c r="BI123" s="224">
        <v>11.109999656677246</v>
      </c>
      <c r="BJ123" s="224">
        <v>11.109999656677246</v>
      </c>
      <c r="BK123" s="224">
        <v>11.109999656677246</v>
      </c>
      <c r="BL123" s="224">
        <v>11.109999656677246</v>
      </c>
      <c r="BM123" s="224">
        <v>11.109999656677246</v>
      </c>
      <c r="BN123" s="224">
        <v>11.109999656677246</v>
      </c>
      <c r="BO123" s="224">
        <v>11.109999656677246</v>
      </c>
      <c r="BP123" s="224">
        <v>11.109999656677246</v>
      </c>
      <c r="BQ123" s="224">
        <v>11.109999656677246</v>
      </c>
      <c r="BR123" s="224">
        <v>11.109999656677246</v>
      </c>
      <c r="BS123" s="224">
        <v>11.109999656677246</v>
      </c>
      <c r="BT123" s="224">
        <v>14.810000419616699</v>
      </c>
      <c r="BU123" s="224">
        <v>20.370000839233398</v>
      </c>
      <c r="BV123" s="224">
        <v>40.740001678466797</v>
      </c>
      <c r="BW123" s="224">
        <v>40.740001678466797</v>
      </c>
      <c r="BX123" s="224">
        <v>46.299999237060547</v>
      </c>
      <c r="BY123" s="224">
        <v>51.849998474121094</v>
      </c>
      <c r="BZ123" s="224">
        <v>60.189998626708984</v>
      </c>
      <c r="CA123" s="224">
        <v>60.189998626708984</v>
      </c>
      <c r="CB123" s="224">
        <v>60.189998626708984</v>
      </c>
      <c r="CC123" s="224">
        <v>62.959999084472656</v>
      </c>
      <c r="CD123" s="224">
        <v>62.959999084472656</v>
      </c>
      <c r="CE123" s="224">
        <v>62.959999084472656</v>
      </c>
      <c r="CF123" s="224">
        <v>62.959999084472656</v>
      </c>
      <c r="CG123" s="224">
        <v>62.959999084472656</v>
      </c>
      <c r="CH123" s="224">
        <v>79.629997253417969</v>
      </c>
      <c r="CI123" s="224">
        <v>79.629997253417969</v>
      </c>
      <c r="CJ123" s="224">
        <v>79.629997253417969</v>
      </c>
      <c r="CK123" s="224">
        <v>79.629997253417969</v>
      </c>
      <c r="CL123" s="224">
        <v>79.629997253417969</v>
      </c>
      <c r="CM123" s="224">
        <v>79.629997253417969</v>
      </c>
      <c r="CN123" s="224">
        <v>79.629997253417969</v>
      </c>
      <c r="CO123" s="224">
        <v>79.629997253417969</v>
      </c>
      <c r="CP123" s="224">
        <v>79.629997253417969</v>
      </c>
      <c r="CQ123" s="224">
        <v>79.629997253417969</v>
      </c>
      <c r="CR123" s="224">
        <v>79.629997253417969</v>
      </c>
      <c r="CS123" s="224">
        <v>79.629997253417969</v>
      </c>
      <c r="CT123" s="224">
        <v>79.629997253417969</v>
      </c>
      <c r="CU123" s="224">
        <v>79.629997253417969</v>
      </c>
      <c r="CV123" s="224">
        <v>79.629997253417969</v>
      </c>
      <c r="CW123" s="224">
        <v>79.629997253417969</v>
      </c>
      <c r="CX123" s="224">
        <v>79.629997253417969</v>
      </c>
      <c r="CY123" s="224">
        <v>79.629997253417969</v>
      </c>
      <c r="CZ123" s="224">
        <v>79.629997253417969</v>
      </c>
      <c r="DA123" s="224">
        <v>79.629997253417969</v>
      </c>
      <c r="DB123" s="224">
        <v>79.629997253417969</v>
      </c>
      <c r="DC123" s="224">
        <v>79.629997253417969</v>
      </c>
      <c r="DD123" s="224">
        <v>79.629997253417969</v>
      </c>
      <c r="DE123" s="224">
        <v>79.629997253417969</v>
      </c>
      <c r="DF123" s="224">
        <v>79.629997253417969</v>
      </c>
      <c r="DG123" s="224">
        <v>79.629997253417969</v>
      </c>
      <c r="DH123" s="224">
        <v>79.629997253417969</v>
      </c>
      <c r="DI123" s="224">
        <v>70.370002746582031</v>
      </c>
      <c r="DJ123" s="224">
        <v>64.80999755859375</v>
      </c>
      <c r="DK123" s="224">
        <v>64.80999755859375</v>
      </c>
      <c r="DL123" s="224">
        <v>64.80999755859375</v>
      </c>
      <c r="DM123" s="224">
        <v>64.80999755859375</v>
      </c>
      <c r="DN123" s="224">
        <v>64.80999755859375</v>
      </c>
      <c r="DO123" s="224">
        <v>64.80999755859375</v>
      </c>
      <c r="DP123" s="224">
        <v>64.80999755859375</v>
      </c>
      <c r="DQ123" s="224">
        <v>64.80999755859375</v>
      </c>
      <c r="DR123" s="224">
        <v>64.80999755859375</v>
      </c>
      <c r="DS123" s="224">
        <v>64.80999755859375</v>
      </c>
      <c r="DT123" s="224">
        <v>64.80999755859375</v>
      </c>
      <c r="DU123" s="224">
        <v>64.80999755859375</v>
      </c>
      <c r="DV123" s="224">
        <v>64.80999755859375</v>
      </c>
      <c r="DW123" s="224">
        <v>64.80999755859375</v>
      </c>
      <c r="DX123" s="224">
        <v>64.80999755859375</v>
      </c>
      <c r="DY123" s="224">
        <v>64.80999755859375</v>
      </c>
      <c r="DZ123" s="224">
        <v>64.80999755859375</v>
      </c>
      <c r="EA123" s="224">
        <v>64.80999755859375</v>
      </c>
      <c r="EB123" s="224">
        <v>64.80999755859375</v>
      </c>
      <c r="EC123" s="224">
        <v>64.80999755859375</v>
      </c>
      <c r="ED123" s="224">
        <v>60.189998626708984</v>
      </c>
      <c r="EE123" s="224">
        <v>60.189998626708984</v>
      </c>
      <c r="EF123" s="224">
        <v>60.189998626708984</v>
      </c>
      <c r="EG123" s="224">
        <v>54.630001068115234</v>
      </c>
      <c r="EH123" s="224">
        <v>54.630001068115234</v>
      </c>
      <c r="EI123" s="224">
        <v>54.630001068115234</v>
      </c>
      <c r="EJ123" s="224">
        <v>54.630001068115234</v>
      </c>
      <c r="EK123" s="224">
        <v>54.630001068115234</v>
      </c>
      <c r="EL123" s="224">
        <v>54.630001068115234</v>
      </c>
      <c r="EM123" s="224">
        <v>54.630001068115234</v>
      </c>
      <c r="EN123" s="224">
        <v>54.630001068115234</v>
      </c>
      <c r="EO123" s="224">
        <v>54.630001068115234</v>
      </c>
      <c r="EP123" s="224">
        <v>54.630001068115234</v>
      </c>
      <c r="EQ123" s="224">
        <v>54.630001068115234</v>
      </c>
      <c r="ER123" s="224">
        <v>54.630001068115234</v>
      </c>
      <c r="ES123" s="224">
        <v>54.630001068115234</v>
      </c>
      <c r="ET123" s="224">
        <v>54.630001068115234</v>
      </c>
      <c r="EU123" s="224">
        <v>54.630001068115234</v>
      </c>
      <c r="EV123" s="224">
        <v>54.630001068115234</v>
      </c>
      <c r="EW123" s="224">
        <v>54.630001068115234</v>
      </c>
      <c r="EX123" s="224">
        <v>54.630001068115234</v>
      </c>
      <c r="EY123" s="224">
        <v>54.630001068115234</v>
      </c>
      <c r="EZ123" s="224">
        <v>39.810001373291016</v>
      </c>
      <c r="FA123" s="224">
        <v>39.810001373291016</v>
      </c>
      <c r="FB123" s="224">
        <v>39.810001373291016</v>
      </c>
      <c r="FC123" s="224">
        <v>39.810001373291016</v>
      </c>
      <c r="FD123" s="224">
        <v>39.810001373291016</v>
      </c>
      <c r="FE123" s="224">
        <v>39.810001373291016</v>
      </c>
      <c r="FF123" s="224">
        <v>39.810001373291016</v>
      </c>
      <c r="FG123" s="224">
        <v>39.810001373291016</v>
      </c>
      <c r="FH123" s="224">
        <v>39.810001373291016</v>
      </c>
      <c r="FI123" s="224">
        <v>39.810001373291016</v>
      </c>
      <c r="FJ123" s="224">
        <v>39.810001373291016</v>
      </c>
      <c r="FK123" s="224">
        <v>39.810001373291016</v>
      </c>
      <c r="FL123" s="224">
        <v>39.810001373291016</v>
      </c>
      <c r="FM123" s="224">
        <v>34.259998321533203</v>
      </c>
      <c r="FN123" s="224">
        <v>34.259998321533203</v>
      </c>
      <c r="FO123" s="224">
        <v>34.259998321533203</v>
      </c>
      <c r="FP123" s="224">
        <v>34.259998321533203</v>
      </c>
      <c r="FQ123" s="224">
        <v>34.259998321533203</v>
      </c>
      <c r="FR123" s="224">
        <v>34.259998321533203</v>
      </c>
      <c r="FS123" s="224">
        <v>34.259998321533203</v>
      </c>
      <c r="FT123" s="224">
        <v>34.259998321533203</v>
      </c>
      <c r="FU123" s="224">
        <v>34.259998321533203</v>
      </c>
      <c r="FV123" s="224">
        <v>34.259998321533203</v>
      </c>
      <c r="FW123" s="224">
        <v>34.259998321533203</v>
      </c>
      <c r="FX123" s="224">
        <v>34.259998321533203</v>
      </c>
      <c r="FY123" s="224">
        <v>34.259998321533203</v>
      </c>
      <c r="FZ123" s="224">
        <v>34.259998321533203</v>
      </c>
      <c r="GA123" s="224">
        <v>34.259998321533203</v>
      </c>
      <c r="GB123" s="224">
        <v>34.259998321533203</v>
      </c>
      <c r="GC123" s="224">
        <v>34.259998321533203</v>
      </c>
      <c r="GD123" s="224">
        <v>34.259998321533203</v>
      </c>
      <c r="GE123" s="224">
        <v>34.259998321533203</v>
      </c>
      <c r="GF123" s="224">
        <v>34.259998321533203</v>
      </c>
      <c r="GG123" s="224">
        <v>34.259998321533203</v>
      </c>
      <c r="GH123" s="224">
        <v>34.259998321533203</v>
      </c>
      <c r="GI123" s="224">
        <v>34.259998321533203</v>
      </c>
      <c r="GJ123" s="224">
        <v>34.259998321533203</v>
      </c>
      <c r="GK123" s="224">
        <v>34.259998321533203</v>
      </c>
      <c r="GL123" s="224">
        <v>34.259998321533203</v>
      </c>
      <c r="GM123" s="224">
        <v>34.259998321533203</v>
      </c>
      <c r="GN123" s="224">
        <v>34.259998321533203</v>
      </c>
      <c r="GO123" s="224">
        <v>34.259998321533203</v>
      </c>
      <c r="GP123" s="224">
        <v>34.259998321533203</v>
      </c>
      <c r="GQ123" s="224">
        <v>34.259998321533203</v>
      </c>
      <c r="GR123" s="224">
        <v>34.259998321533203</v>
      </c>
      <c r="GS123" s="224">
        <v>34.259998321533203</v>
      </c>
      <c r="GT123" s="224">
        <v>34.259998321533203</v>
      </c>
      <c r="GU123" s="224">
        <v>34.259998321533203</v>
      </c>
      <c r="GV123" s="224">
        <v>34.259998321533203</v>
      </c>
      <c r="GW123" s="224">
        <v>34.259998321533203</v>
      </c>
      <c r="GX123" s="224">
        <v>34.259998321533203</v>
      </c>
      <c r="GY123" s="224">
        <v>34.259998321533203</v>
      </c>
      <c r="GZ123" s="224">
        <v>34.259998321533203</v>
      </c>
      <c r="HA123" s="224">
        <v>34.259998321533203</v>
      </c>
      <c r="HB123" s="224">
        <v>34.259998321533203</v>
      </c>
      <c r="HC123" s="224">
        <v>34.259998321533203</v>
      </c>
      <c r="HD123" s="224">
        <v>34.259998321533203</v>
      </c>
      <c r="HE123" s="224">
        <v>34.259998321533203</v>
      </c>
      <c r="HF123" s="9">
        <f t="shared" si="79"/>
        <v>34.259998321533203</v>
      </c>
      <c r="HG123" s="9">
        <f t="shared" si="80"/>
        <v>34.259998321533203</v>
      </c>
      <c r="HH123" s="9">
        <f t="shared" si="81"/>
        <v>34.259998321533203</v>
      </c>
      <c r="HI123" s="9">
        <f t="shared" si="82"/>
        <v>34.259998321533203</v>
      </c>
      <c r="HJ123" s="9">
        <f t="shared" si="83"/>
        <v>34.259998321533203</v>
      </c>
      <c r="HK123" s="9">
        <f t="shared" si="84"/>
        <v>34.259998321533203</v>
      </c>
      <c r="HL123" s="9">
        <f t="shared" si="85"/>
        <v>34.259998321533203</v>
      </c>
      <c r="HM123" s="9">
        <f t="shared" si="86"/>
        <v>34.259998321533203</v>
      </c>
      <c r="HN123" s="9">
        <f t="shared" si="87"/>
        <v>34.259998321533203</v>
      </c>
      <c r="HO123" s="9">
        <f t="shared" si="88"/>
        <v>34.259998321533203</v>
      </c>
      <c r="HP123" s="9">
        <f t="shared" si="89"/>
        <v>34.259998321533203</v>
      </c>
      <c r="HQ123" s="180"/>
      <c r="HR123" s="226">
        <v>34.259998321533203</v>
      </c>
      <c r="HS123" s="226">
        <v>34.259998321533203</v>
      </c>
      <c r="HT123" s="226">
        <v>34.259998321533203</v>
      </c>
      <c r="HU123" s="226">
        <v>34.259998321533203</v>
      </c>
      <c r="HV123" s="226">
        <v>34.259998321533203</v>
      </c>
      <c r="HW123" s="226">
        <v>34.259998321533203</v>
      </c>
      <c r="HX123" s="226">
        <v>34.259998321533203</v>
      </c>
      <c r="HY123" s="226">
        <v>34.259998321533203</v>
      </c>
      <c r="HZ123" s="226">
        <v>34.259998321533203</v>
      </c>
      <c r="IA123" s="226">
        <v>34.259998321533203</v>
      </c>
      <c r="IB123" s="226">
        <v>34.259998321533203</v>
      </c>
      <c r="IC123" s="226">
        <v>34.259998321533203</v>
      </c>
      <c r="ID123" s="9"/>
      <c r="IE123" s="9"/>
      <c r="IF123" s="9"/>
      <c r="IG123" s="9"/>
      <c r="IH123" s="9"/>
      <c r="II123" s="9">
        <f t="shared" si="64"/>
        <v>38.315525494123762</v>
      </c>
      <c r="IJ123" s="9">
        <f t="shared" si="65"/>
        <v>37.343999735514323</v>
      </c>
      <c r="IK123" s="9">
        <f t="shared" si="66"/>
        <v>34.259998321533203</v>
      </c>
      <c r="IL123" s="9">
        <f t="shared" si="67"/>
        <v>34.259998321533203</v>
      </c>
      <c r="IM123" s="9">
        <f t="shared" si="68"/>
        <v>27.407998657226564</v>
      </c>
      <c r="IN123" s="9">
        <f t="shared" si="69"/>
        <v>19.185599060058593</v>
      </c>
      <c r="IO123" s="9">
        <f t="shared" si="70"/>
        <v>13.429919342041014</v>
      </c>
      <c r="IP123" s="9">
        <f t="shared" si="71"/>
        <v>9.4009435394287095</v>
      </c>
      <c r="IQ123" s="9"/>
      <c r="IR123" s="9">
        <f t="shared" si="78"/>
        <v>30.572173703996203</v>
      </c>
      <c r="IS123" s="9">
        <f t="shared" si="72"/>
        <v>-25.871701934281848</v>
      </c>
      <c r="IT123" s="9"/>
      <c r="IU123" s="9"/>
      <c r="IV123" s="9"/>
      <c r="IW123" s="9"/>
      <c r="IX123" s="9"/>
      <c r="IY123" s="9"/>
      <c r="IZ123" s="9"/>
      <c r="JA123" s="9"/>
      <c r="JB123" s="9"/>
      <c r="JC123" s="9"/>
      <c r="JD123" s="9"/>
      <c r="JE123" s="9"/>
      <c r="JF123" s="9"/>
      <c r="JG123" s="9"/>
      <c r="JH123" s="9"/>
      <c r="JI123" s="9"/>
      <c r="JJ123" s="9"/>
      <c r="JK123" s="9"/>
      <c r="JL123" s="9"/>
      <c r="JM123" s="9"/>
      <c r="JN123" s="9"/>
      <c r="JO123" s="9"/>
      <c r="JP123" s="9"/>
      <c r="JQ123" s="9"/>
      <c r="JR123" s="9"/>
      <c r="JS123" s="9"/>
      <c r="JT123" s="9"/>
      <c r="JU123" s="9"/>
      <c r="JV123" s="9"/>
      <c r="JW123" s="9">
        <f t="shared" si="91"/>
        <v>34.259998321533203</v>
      </c>
      <c r="JX123" s="9">
        <f t="shared" si="92"/>
        <v>74.629997253417969</v>
      </c>
      <c r="JY123" s="19">
        <f t="shared" si="93"/>
        <v>196</v>
      </c>
      <c r="JZ123" s="19">
        <f t="shared" si="94"/>
        <v>27</v>
      </c>
      <c r="KA123" s="19">
        <f t="shared" si="73"/>
        <v>1</v>
      </c>
      <c r="KB123" s="19">
        <f t="shared" si="77"/>
        <v>27</v>
      </c>
      <c r="KD123" s="9">
        <f t="shared" si="95"/>
        <v>74.381330871582037</v>
      </c>
      <c r="KE123" s="9">
        <f t="shared" si="96"/>
        <v>42.6012862932564</v>
      </c>
      <c r="KG123" s="9">
        <f t="shared" si="74"/>
        <v>-31.780044578325636</v>
      </c>
      <c r="KH123" s="19">
        <f t="shared" si="75"/>
        <v>0.57274165162232327</v>
      </c>
      <c r="KI123" s="19">
        <f t="shared" si="76"/>
        <v>0.57274165162232327</v>
      </c>
    </row>
    <row r="124" spans="1:295">
      <c r="A124" s="222" t="s">
        <v>32</v>
      </c>
      <c r="B124" s="222" t="s">
        <v>340</v>
      </c>
      <c r="C124" s="224">
        <v>0</v>
      </c>
      <c r="D124" s="224">
        <v>0</v>
      </c>
      <c r="E124" s="224">
        <v>0</v>
      </c>
      <c r="F124" s="224">
        <v>0</v>
      </c>
      <c r="G124" s="224">
        <v>0</v>
      </c>
      <c r="H124" s="224">
        <v>0</v>
      </c>
      <c r="I124" s="224">
        <v>0</v>
      </c>
      <c r="J124" s="224">
        <v>0</v>
      </c>
      <c r="K124" s="224">
        <v>0</v>
      </c>
      <c r="L124" s="224">
        <v>0</v>
      </c>
      <c r="M124" s="224">
        <v>0</v>
      </c>
      <c r="N124" s="224">
        <v>0</v>
      </c>
      <c r="O124" s="224">
        <v>0</v>
      </c>
      <c r="P124" s="224">
        <v>0</v>
      </c>
      <c r="Q124" s="224">
        <v>0</v>
      </c>
      <c r="R124" s="224">
        <v>5.559999942779541</v>
      </c>
      <c r="S124" s="224">
        <v>5.559999942779541</v>
      </c>
      <c r="T124" s="224">
        <v>5.559999942779541</v>
      </c>
      <c r="U124" s="224">
        <v>5.559999942779541</v>
      </c>
      <c r="V124" s="224">
        <v>5.559999942779541</v>
      </c>
      <c r="W124" s="224">
        <v>5.559999942779541</v>
      </c>
      <c r="X124" s="224">
        <v>5.559999942779541</v>
      </c>
      <c r="Y124" s="224">
        <v>5.559999942779541</v>
      </c>
      <c r="Z124" s="224">
        <v>5.559999942779541</v>
      </c>
      <c r="AA124" s="224">
        <v>8.3299999237060547</v>
      </c>
      <c r="AB124" s="224">
        <v>8.3299999237060547</v>
      </c>
      <c r="AC124" s="224">
        <v>8.3299999237060547</v>
      </c>
      <c r="AD124" s="224">
        <v>13.890000343322754</v>
      </c>
      <c r="AE124" s="224">
        <v>13.890000343322754</v>
      </c>
      <c r="AF124" s="224">
        <v>13.890000343322754</v>
      </c>
      <c r="AG124" s="224">
        <v>13.890000343322754</v>
      </c>
      <c r="AH124" s="224">
        <v>13.890000343322754</v>
      </c>
      <c r="AI124" s="224">
        <v>13.890000343322754</v>
      </c>
      <c r="AJ124" s="224">
        <v>13.890000343322754</v>
      </c>
      <c r="AK124" s="224">
        <v>16.670000076293945</v>
      </c>
      <c r="AL124" s="224">
        <v>16.670000076293945</v>
      </c>
      <c r="AM124" s="224">
        <v>16.670000076293945</v>
      </c>
      <c r="AN124" s="224">
        <v>16.670000076293945</v>
      </c>
      <c r="AO124" s="224">
        <v>16.670000076293945</v>
      </c>
      <c r="AP124" s="224">
        <v>16.670000076293945</v>
      </c>
      <c r="AQ124" s="224">
        <v>16.670000076293945</v>
      </c>
      <c r="AR124" s="224">
        <v>16.670000076293945</v>
      </c>
      <c r="AS124" s="224">
        <v>16.670000076293945</v>
      </c>
      <c r="AT124" s="224">
        <v>16.670000076293945</v>
      </c>
      <c r="AU124" s="224">
        <v>16.670000076293945</v>
      </c>
      <c r="AV124" s="224">
        <v>16.670000076293945</v>
      </c>
      <c r="AW124" s="224">
        <v>16.670000076293945</v>
      </c>
      <c r="AX124" s="224">
        <v>16.670000076293945</v>
      </c>
      <c r="AY124" s="224">
        <v>16.670000076293945</v>
      </c>
      <c r="AZ124" s="224">
        <v>16.670000076293945</v>
      </c>
      <c r="BA124" s="224">
        <v>16.670000076293945</v>
      </c>
      <c r="BB124" s="224">
        <v>16.670000076293945</v>
      </c>
      <c r="BC124" s="224">
        <v>16.670000076293945</v>
      </c>
      <c r="BD124" s="224">
        <v>16.670000076293945</v>
      </c>
      <c r="BE124" s="224">
        <v>16.670000076293945</v>
      </c>
      <c r="BF124" s="224">
        <v>16.670000076293945</v>
      </c>
      <c r="BG124" s="224">
        <v>16.670000076293945</v>
      </c>
      <c r="BH124" s="224">
        <v>16.670000076293945</v>
      </c>
      <c r="BI124" s="224">
        <v>16.670000076293945</v>
      </c>
      <c r="BJ124" s="224">
        <v>16.670000076293945</v>
      </c>
      <c r="BK124" s="224">
        <v>22.219999313354492</v>
      </c>
      <c r="BL124" s="224">
        <v>22.219999313354492</v>
      </c>
      <c r="BM124" s="224">
        <v>22.219999313354492</v>
      </c>
      <c r="BN124" s="224">
        <v>22.219999313354492</v>
      </c>
      <c r="BO124" s="224">
        <v>22.219999313354492</v>
      </c>
      <c r="BP124" s="224">
        <v>22.219999313354492</v>
      </c>
      <c r="BQ124" s="224">
        <v>22.219999313354492</v>
      </c>
      <c r="BR124" s="224">
        <v>22.219999313354492</v>
      </c>
      <c r="BS124" s="224">
        <v>22.219999313354492</v>
      </c>
      <c r="BT124" s="224">
        <v>22.219999313354492</v>
      </c>
      <c r="BU124" s="224">
        <v>22.219999313354492</v>
      </c>
      <c r="BV124" s="224">
        <v>22.219999313354492</v>
      </c>
      <c r="BW124" s="224">
        <v>22.219999313354492</v>
      </c>
      <c r="BX124" s="224">
        <v>22.219999313354492</v>
      </c>
      <c r="BY124" s="224">
        <v>22.219999313354492</v>
      </c>
      <c r="BZ124" s="224">
        <v>22.219999313354492</v>
      </c>
      <c r="CA124" s="224">
        <v>22.219999313354492</v>
      </c>
      <c r="CB124" s="224">
        <v>36.110000610351563</v>
      </c>
      <c r="CC124" s="224">
        <v>47.220001220703125</v>
      </c>
      <c r="CD124" s="224">
        <v>58.330001831054688</v>
      </c>
      <c r="CE124" s="224">
        <v>58.330001831054688</v>
      </c>
      <c r="CF124" s="224">
        <v>78.699996948242188</v>
      </c>
      <c r="CG124" s="224">
        <v>83.330001831054687</v>
      </c>
      <c r="CH124" s="224">
        <v>96.300003051757813</v>
      </c>
      <c r="CI124" s="224">
        <v>96.300003051757813</v>
      </c>
      <c r="CJ124" s="224">
        <v>96.300003051757813</v>
      </c>
      <c r="CK124" s="224">
        <v>96.300003051757813</v>
      </c>
      <c r="CL124" s="224">
        <v>96.300003051757813</v>
      </c>
      <c r="CM124" s="224">
        <v>96.300003051757813</v>
      </c>
      <c r="CN124" s="224">
        <v>96.300003051757813</v>
      </c>
      <c r="CO124" s="224">
        <v>96.300003051757813</v>
      </c>
      <c r="CP124" s="224">
        <v>96.300003051757813</v>
      </c>
      <c r="CQ124" s="224">
        <v>96.300003051757813</v>
      </c>
      <c r="CR124" s="224">
        <v>96.300003051757813</v>
      </c>
      <c r="CS124" s="224">
        <v>96.300003051757813</v>
      </c>
      <c r="CT124" s="224">
        <v>96.300003051757813</v>
      </c>
      <c r="CU124" s="224">
        <v>96.300003051757813</v>
      </c>
      <c r="CV124" s="224">
        <v>96.300003051757813</v>
      </c>
      <c r="CW124" s="224">
        <v>96.300003051757813</v>
      </c>
      <c r="CX124" s="224">
        <v>96.300003051757813</v>
      </c>
      <c r="CY124" s="224">
        <v>96.300003051757813</v>
      </c>
      <c r="CZ124" s="224">
        <v>96.300003051757813</v>
      </c>
      <c r="DA124" s="224">
        <v>96.300003051757813</v>
      </c>
      <c r="DB124" s="224">
        <v>96.300003051757813</v>
      </c>
      <c r="DC124" s="224">
        <v>96.300003051757813</v>
      </c>
      <c r="DD124" s="224">
        <v>96.300003051757813</v>
      </c>
      <c r="DE124" s="224">
        <v>96.300003051757813</v>
      </c>
      <c r="DF124" s="224">
        <v>96.300003051757813</v>
      </c>
      <c r="DG124" s="224">
        <v>96.300003051757813</v>
      </c>
      <c r="DH124" s="224">
        <v>96.300003051757813</v>
      </c>
      <c r="DI124" s="224">
        <v>96.300003051757813</v>
      </c>
      <c r="DJ124" s="224">
        <v>96.300003051757813</v>
      </c>
      <c r="DK124" s="224">
        <v>96.300003051757813</v>
      </c>
      <c r="DL124" s="224">
        <v>96.300003051757813</v>
      </c>
      <c r="DM124" s="224">
        <v>96.300003051757813</v>
      </c>
      <c r="DN124" s="224">
        <v>96.300003051757813</v>
      </c>
      <c r="DO124" s="224">
        <v>96.300003051757813</v>
      </c>
      <c r="DP124" s="224">
        <v>96.300003051757813</v>
      </c>
      <c r="DQ124" s="224">
        <v>96.300003051757813</v>
      </c>
      <c r="DR124" s="224">
        <v>96.300003051757813</v>
      </c>
      <c r="DS124" s="224">
        <v>96.300003051757813</v>
      </c>
      <c r="DT124" s="224">
        <v>96.300003051757813</v>
      </c>
      <c r="DU124" s="224">
        <v>96.300003051757813</v>
      </c>
      <c r="DV124" s="224">
        <v>96.300003051757813</v>
      </c>
      <c r="DW124" s="224">
        <v>96.300003051757813</v>
      </c>
      <c r="DX124" s="224">
        <v>96.300003051757813</v>
      </c>
      <c r="DY124" s="224">
        <v>96.300003051757813</v>
      </c>
      <c r="DZ124" s="224">
        <v>92.589996337890625</v>
      </c>
      <c r="EA124" s="224">
        <v>92.589996337890625</v>
      </c>
      <c r="EB124" s="224">
        <v>92.589996337890625</v>
      </c>
      <c r="EC124" s="224">
        <v>92.589996337890625</v>
      </c>
      <c r="ED124" s="224">
        <v>92.589996337890625</v>
      </c>
      <c r="EE124" s="224">
        <v>92.589996337890625</v>
      </c>
      <c r="EF124" s="224">
        <v>92.589996337890625</v>
      </c>
      <c r="EG124" s="224">
        <v>92.589996337890625</v>
      </c>
      <c r="EH124" s="224">
        <v>92.589996337890625</v>
      </c>
      <c r="EI124" s="224">
        <v>92.589996337890625</v>
      </c>
      <c r="EJ124" s="224">
        <v>92.589996337890625</v>
      </c>
      <c r="EK124" s="224">
        <v>92.589996337890625</v>
      </c>
      <c r="EL124" s="224">
        <v>92.589996337890625</v>
      </c>
      <c r="EM124" s="224">
        <v>92.589996337890625</v>
      </c>
      <c r="EN124" s="224">
        <v>92.589996337890625</v>
      </c>
      <c r="EO124" s="224">
        <v>92.589996337890625</v>
      </c>
      <c r="EP124" s="224">
        <v>92.589996337890625</v>
      </c>
      <c r="EQ124" s="224">
        <v>92.589996337890625</v>
      </c>
      <c r="ER124" s="224">
        <v>92.589996337890625</v>
      </c>
      <c r="ES124" s="224">
        <v>92.589996337890625</v>
      </c>
      <c r="ET124" s="224">
        <v>92.589996337890625</v>
      </c>
      <c r="EU124" s="224">
        <v>92.589996337890625</v>
      </c>
      <c r="EV124" s="224">
        <v>92.589996337890625</v>
      </c>
      <c r="EW124" s="224">
        <v>92.589996337890625</v>
      </c>
      <c r="EX124" s="224">
        <v>92.589996337890625</v>
      </c>
      <c r="EY124" s="224">
        <v>92.589996337890625</v>
      </c>
      <c r="EZ124" s="224">
        <v>92.589996337890625</v>
      </c>
      <c r="FA124" s="224">
        <v>92.589996337890625</v>
      </c>
      <c r="FB124" s="224">
        <v>92.589996337890625</v>
      </c>
      <c r="FC124" s="224">
        <v>92.589996337890625</v>
      </c>
      <c r="FD124" s="224">
        <v>92.589996337890625</v>
      </c>
      <c r="FE124" s="224">
        <v>92.589996337890625</v>
      </c>
      <c r="FF124" s="224">
        <v>92.589996337890625</v>
      </c>
      <c r="FG124" s="224">
        <v>92.589996337890625</v>
      </c>
      <c r="FH124" s="224">
        <v>92.589996337890625</v>
      </c>
      <c r="FI124" s="224">
        <v>92.589996337890625</v>
      </c>
      <c r="FJ124" s="224">
        <v>92.589996337890625</v>
      </c>
      <c r="FK124" s="224">
        <v>92.589996337890625</v>
      </c>
      <c r="FL124" s="224">
        <v>92.589996337890625</v>
      </c>
      <c r="FM124" s="224">
        <v>92.589996337890625</v>
      </c>
      <c r="FN124" s="224">
        <v>92.589996337890625</v>
      </c>
      <c r="FO124" s="224">
        <v>92.589996337890625</v>
      </c>
      <c r="FP124" s="224">
        <v>92.589996337890625</v>
      </c>
      <c r="FQ124" s="224">
        <v>92.589996337890625</v>
      </c>
      <c r="FR124" s="224">
        <v>92.589996337890625</v>
      </c>
      <c r="FS124" s="224">
        <v>92.589996337890625</v>
      </c>
      <c r="FT124" s="224">
        <v>92.589996337890625</v>
      </c>
      <c r="FU124" s="224">
        <v>92.589996337890625</v>
      </c>
      <c r="FV124" s="224">
        <v>92.589996337890625</v>
      </c>
      <c r="FW124" s="224">
        <v>92.589996337890625</v>
      </c>
      <c r="FX124" s="224">
        <v>92.589996337890625</v>
      </c>
      <c r="FY124" s="224">
        <v>92.589996337890625</v>
      </c>
      <c r="FZ124" s="224">
        <v>92.589996337890625</v>
      </c>
      <c r="GA124" s="224">
        <v>92.589996337890625</v>
      </c>
      <c r="GB124" s="224">
        <v>92.589996337890625</v>
      </c>
      <c r="GC124" s="224">
        <v>92.589996337890625</v>
      </c>
      <c r="GD124" s="224">
        <v>92.589996337890625</v>
      </c>
      <c r="GE124" s="224">
        <v>92.589996337890625</v>
      </c>
      <c r="GF124" s="224">
        <v>92.589996337890625</v>
      </c>
      <c r="GG124" s="224">
        <v>92.589996337890625</v>
      </c>
      <c r="GH124" s="224">
        <v>92.589996337890625</v>
      </c>
      <c r="GI124" s="224">
        <v>92.589996337890625</v>
      </c>
      <c r="GJ124" s="224">
        <v>92.589996337890625</v>
      </c>
      <c r="GK124" s="224">
        <v>92.589996337890625</v>
      </c>
      <c r="GL124" s="224">
        <v>92.589996337890625</v>
      </c>
      <c r="GM124" s="224">
        <v>92.589996337890625</v>
      </c>
      <c r="GN124" s="224">
        <v>92.589996337890625</v>
      </c>
      <c r="GO124" s="224">
        <v>92.589996337890625</v>
      </c>
      <c r="GP124" s="224">
        <v>92.589996337890625</v>
      </c>
      <c r="GQ124" s="224">
        <v>92.589996337890625</v>
      </c>
      <c r="GR124" s="224">
        <v>92.589996337890625</v>
      </c>
      <c r="GS124" s="224">
        <v>92.589996337890625</v>
      </c>
      <c r="GT124" s="224">
        <v>92.589996337890625</v>
      </c>
      <c r="GU124" s="224">
        <v>92.589996337890625</v>
      </c>
      <c r="GV124" s="224">
        <v>92.589996337890625</v>
      </c>
      <c r="GW124" s="224">
        <v>77.779998779296875</v>
      </c>
      <c r="GX124" s="224">
        <v>79.629997253417969</v>
      </c>
      <c r="GY124" s="224">
        <v>79.629997253417969</v>
      </c>
      <c r="GZ124" s="224">
        <v>84.260002136230469</v>
      </c>
      <c r="HA124" s="224">
        <v>78.699996948242188</v>
      </c>
      <c r="HB124" s="224">
        <v>78.699996948242188</v>
      </c>
      <c r="HC124" s="224">
        <v>78.699996948242188</v>
      </c>
      <c r="HD124" s="224">
        <v>78.699996948242188</v>
      </c>
      <c r="HE124" s="224">
        <v>78.699996948242188</v>
      </c>
      <c r="HF124" s="9">
        <f t="shared" si="79"/>
        <v>78.699996948242188</v>
      </c>
      <c r="HG124" s="9">
        <f t="shared" si="80"/>
        <v>78.699996948242188</v>
      </c>
      <c r="HH124" s="9">
        <f t="shared" si="81"/>
        <v>78.699996948242188</v>
      </c>
      <c r="HI124" s="9">
        <f t="shared" si="82"/>
        <v>78.699996948242188</v>
      </c>
      <c r="HJ124" s="9">
        <f t="shared" si="83"/>
        <v>78.699996948242188</v>
      </c>
      <c r="HK124" s="9">
        <f t="shared" si="84"/>
        <v>78.699996948242188</v>
      </c>
      <c r="HL124" s="9">
        <f t="shared" si="85"/>
        <v>78.699996948242188</v>
      </c>
      <c r="HM124" s="9">
        <f t="shared" si="86"/>
        <v>78.699996948242188</v>
      </c>
      <c r="HN124" s="9">
        <f t="shared" si="87"/>
        <v>78.699996948242188</v>
      </c>
      <c r="HO124" s="9">
        <f t="shared" si="88"/>
        <v>78.699996948242188</v>
      </c>
      <c r="HP124" s="9">
        <f t="shared" si="89"/>
        <v>78.699996948242188</v>
      </c>
      <c r="HQ124" s="180"/>
      <c r="HR124" s="226">
        <v>78.699996948242188</v>
      </c>
      <c r="HS124" s="226">
        <v>78.699996948242188</v>
      </c>
      <c r="HT124" s="226">
        <v>78.699996948242188</v>
      </c>
      <c r="HU124" s="226">
        <v>78.699996948242188</v>
      </c>
      <c r="HV124" s="226">
        <v>78.699996948242188</v>
      </c>
      <c r="HW124" s="226">
        <v>78.699996948242188</v>
      </c>
      <c r="HX124" s="226">
        <v>78.699996948242188</v>
      </c>
      <c r="HY124" s="226">
        <v>78.699996948242188</v>
      </c>
      <c r="HZ124" s="226">
        <v>78.699996948242188</v>
      </c>
      <c r="IA124" s="226">
        <v>78.699996948242188</v>
      </c>
      <c r="IB124" s="226">
        <v>78.699996948242188</v>
      </c>
      <c r="IC124" s="226"/>
      <c r="ID124" s="9"/>
      <c r="IE124" s="9"/>
      <c r="IF124" s="9"/>
      <c r="IG124" s="9"/>
      <c r="IH124" s="9"/>
      <c r="II124" s="9">
        <f t="shared" si="64"/>
        <v>51.956513414257451</v>
      </c>
      <c r="IJ124" s="9">
        <f t="shared" si="65"/>
        <v>92.589996337890625</v>
      </c>
      <c r="IK124" s="9">
        <f t="shared" si="66"/>
        <v>87.87096454251197</v>
      </c>
      <c r="IL124" s="9">
        <f t="shared" si="67"/>
        <v>78.699996948242188</v>
      </c>
      <c r="IM124" s="9">
        <f t="shared" si="68"/>
        <v>62.959997558593756</v>
      </c>
      <c r="IN124" s="9">
        <f t="shared" si="69"/>
        <v>44.071998291015625</v>
      </c>
      <c r="IO124" s="9">
        <f t="shared" si="70"/>
        <v>30.850398803710934</v>
      </c>
      <c r="IP124" s="9">
        <f t="shared" si="71"/>
        <v>21.595279162597652</v>
      </c>
      <c r="IQ124" s="9"/>
      <c r="IR124" s="9">
        <f t="shared" si="78"/>
        <v>56.535099892987503</v>
      </c>
      <c r="IS124" s="9">
        <f t="shared" si="72"/>
        <v>-45.737460311688679</v>
      </c>
      <c r="IT124" s="9"/>
      <c r="IU124" s="9"/>
      <c r="IV124" s="9"/>
      <c r="IW124" s="9"/>
      <c r="IX124" s="9"/>
      <c r="IY124" s="9"/>
      <c r="IZ124" s="9"/>
      <c r="JA124" s="9"/>
      <c r="JB124" s="9"/>
      <c r="JC124" s="9"/>
      <c r="JD124" s="9"/>
      <c r="JE124" s="9"/>
      <c r="JF124" s="9"/>
      <c r="JG124" s="9"/>
      <c r="JH124" s="9"/>
      <c r="JI124" s="9"/>
      <c r="JJ124" s="9"/>
      <c r="JK124" s="9"/>
      <c r="JL124" s="9"/>
      <c r="JM124" s="9"/>
      <c r="JN124" s="9"/>
      <c r="JO124" s="9"/>
      <c r="JP124" s="9"/>
      <c r="JQ124" s="9"/>
      <c r="JR124" s="9"/>
      <c r="JS124" s="9"/>
      <c r="JT124" s="9"/>
      <c r="JU124" s="9"/>
      <c r="JV124" s="9"/>
      <c r="JW124" s="9">
        <f t="shared" si="91"/>
        <v>78.699996948242188</v>
      </c>
      <c r="JX124" s="9">
        <f t="shared" si="92"/>
        <v>91.300003051757813</v>
      </c>
      <c r="JY124" s="19">
        <f t="shared" si="93"/>
        <v>211</v>
      </c>
      <c r="JZ124" s="19">
        <f t="shared" si="94"/>
        <v>119</v>
      </c>
      <c r="KA124" s="19">
        <f t="shared" si="73"/>
        <v>1</v>
      </c>
      <c r="KB124" s="19">
        <f t="shared" si="77"/>
        <v>119</v>
      </c>
      <c r="KD124" s="9">
        <f t="shared" si="95"/>
        <v>96.300003051757813</v>
      </c>
      <c r="KE124" s="9">
        <f t="shared" si="96"/>
        <v>90.124254358877053</v>
      </c>
      <c r="KG124" s="9">
        <f t="shared" si="74"/>
        <v>-6.1757486928807594</v>
      </c>
      <c r="KH124" s="19">
        <f t="shared" si="75"/>
        <v>0.93586969369500939</v>
      </c>
      <c r="KI124" s="19">
        <f t="shared" si="76"/>
        <v>0.93586969369500939</v>
      </c>
    </row>
    <row r="125" spans="1:295">
      <c r="A125" s="222" t="s">
        <v>34</v>
      </c>
      <c r="B125" s="222" t="s">
        <v>344</v>
      </c>
      <c r="C125" s="224">
        <v>0</v>
      </c>
      <c r="D125" s="224">
        <v>0</v>
      </c>
      <c r="E125" s="224">
        <v>0</v>
      </c>
      <c r="F125" s="224">
        <v>0</v>
      </c>
      <c r="G125" s="224">
        <v>0</v>
      </c>
      <c r="H125" s="224">
        <v>0</v>
      </c>
      <c r="I125" s="224">
        <v>0</v>
      </c>
      <c r="J125" s="224">
        <v>0</v>
      </c>
      <c r="K125" s="224">
        <v>0</v>
      </c>
      <c r="L125" s="224">
        <v>0</v>
      </c>
      <c r="M125" s="224">
        <v>0</v>
      </c>
      <c r="N125" s="224">
        <v>0</v>
      </c>
      <c r="O125" s="224">
        <v>0</v>
      </c>
      <c r="P125" s="224">
        <v>0</v>
      </c>
      <c r="Q125" s="224">
        <v>0</v>
      </c>
      <c r="R125" s="224">
        <v>0</v>
      </c>
      <c r="S125" s="224">
        <v>0</v>
      </c>
      <c r="T125" s="224">
        <v>0</v>
      </c>
      <c r="U125" s="224">
        <v>0</v>
      </c>
      <c r="V125" s="224">
        <v>0</v>
      </c>
      <c r="W125" s="224">
        <v>0</v>
      </c>
      <c r="X125" s="224">
        <v>11.109999656677246</v>
      </c>
      <c r="Y125" s="224">
        <v>11.109999656677246</v>
      </c>
      <c r="Z125" s="224">
        <v>11.109999656677246</v>
      </c>
      <c r="AA125" s="224">
        <v>11.109999656677246</v>
      </c>
      <c r="AB125" s="224">
        <v>11.109999656677246</v>
      </c>
      <c r="AC125" s="224">
        <v>11.109999656677246</v>
      </c>
      <c r="AD125" s="224">
        <v>11.109999656677246</v>
      </c>
      <c r="AE125" s="224">
        <v>11.109999656677246</v>
      </c>
      <c r="AF125" s="224">
        <v>11.109999656677246</v>
      </c>
      <c r="AG125" s="224">
        <v>11.109999656677246</v>
      </c>
      <c r="AH125" s="224">
        <v>11.109999656677246</v>
      </c>
      <c r="AI125" s="224">
        <v>19.440000534057617</v>
      </c>
      <c r="AJ125" s="224">
        <v>19.440000534057617</v>
      </c>
      <c r="AK125" s="224">
        <v>19.440000534057617</v>
      </c>
      <c r="AL125" s="224">
        <v>19.440000534057617</v>
      </c>
      <c r="AM125" s="224">
        <v>19.440000534057617</v>
      </c>
      <c r="AN125" s="224">
        <v>19.440000534057617</v>
      </c>
      <c r="AO125" s="224">
        <v>19.440000534057617</v>
      </c>
      <c r="AP125" s="224">
        <v>19.440000534057617</v>
      </c>
      <c r="AQ125" s="224">
        <v>19.440000534057617</v>
      </c>
      <c r="AR125" s="224">
        <v>19.440000534057617</v>
      </c>
      <c r="AS125" s="224">
        <v>19.440000534057617</v>
      </c>
      <c r="AT125" s="224">
        <v>19.440000534057617</v>
      </c>
      <c r="AU125" s="224">
        <v>19.440000534057617</v>
      </c>
      <c r="AV125" s="224">
        <v>19.440000534057617</v>
      </c>
      <c r="AW125" s="224">
        <v>19.440000534057617</v>
      </c>
      <c r="AX125" s="224">
        <v>19.440000534057617</v>
      </c>
      <c r="AY125" s="224">
        <v>19.440000534057617</v>
      </c>
      <c r="AZ125" s="224">
        <v>19.440000534057617</v>
      </c>
      <c r="BA125" s="224">
        <v>19.440000534057617</v>
      </c>
      <c r="BB125" s="224">
        <v>19.440000534057617</v>
      </c>
      <c r="BC125" s="224">
        <v>19.440000534057617</v>
      </c>
      <c r="BD125" s="224">
        <v>19.440000534057617</v>
      </c>
      <c r="BE125" s="224">
        <v>19.440000534057617</v>
      </c>
      <c r="BF125" s="224">
        <v>19.440000534057617</v>
      </c>
      <c r="BG125" s="224">
        <v>19.440000534057617</v>
      </c>
      <c r="BH125" s="224">
        <v>19.440000534057617</v>
      </c>
      <c r="BI125" s="224">
        <v>19.440000534057617</v>
      </c>
      <c r="BJ125" s="224">
        <v>19.440000534057617</v>
      </c>
      <c r="BK125" s="224">
        <v>19.440000534057617</v>
      </c>
      <c r="BL125" s="224">
        <v>19.440000534057617</v>
      </c>
      <c r="BM125" s="224">
        <v>19.440000534057617</v>
      </c>
      <c r="BN125" s="224">
        <v>19.440000534057617</v>
      </c>
      <c r="BO125" s="224">
        <v>19.440000534057617</v>
      </c>
      <c r="BP125" s="224">
        <v>19.440000534057617</v>
      </c>
      <c r="BQ125" s="224">
        <v>19.440000534057617</v>
      </c>
      <c r="BR125" s="224">
        <v>19.440000534057617</v>
      </c>
      <c r="BS125" s="224">
        <v>19.440000534057617</v>
      </c>
      <c r="BT125" s="224">
        <v>19.440000534057617</v>
      </c>
      <c r="BU125" s="224">
        <v>19.440000534057617</v>
      </c>
      <c r="BV125" s="224">
        <v>19.440000534057617</v>
      </c>
      <c r="BW125" s="224">
        <v>19.440000534057617</v>
      </c>
      <c r="BX125" s="224">
        <v>19.440000534057617</v>
      </c>
      <c r="BY125" s="224">
        <v>19.440000534057617</v>
      </c>
      <c r="BZ125" s="224">
        <v>36.110000610351563</v>
      </c>
      <c r="CA125" s="224">
        <v>36.110000610351563</v>
      </c>
      <c r="CB125" s="224">
        <v>36.110000610351563</v>
      </c>
      <c r="CC125" s="224">
        <v>36.110000610351563</v>
      </c>
      <c r="CD125" s="224">
        <v>38.889999389648438</v>
      </c>
      <c r="CE125" s="224">
        <v>54.630001068115234</v>
      </c>
      <c r="CF125" s="224">
        <v>54.630001068115234</v>
      </c>
      <c r="CG125" s="224">
        <v>75.930000305175781</v>
      </c>
      <c r="CH125" s="224">
        <v>87.040000915527344</v>
      </c>
      <c r="CI125" s="224">
        <v>90.739997863769531</v>
      </c>
      <c r="CJ125" s="224">
        <v>96.300003051757813</v>
      </c>
      <c r="CK125" s="224">
        <v>96.300003051757813</v>
      </c>
      <c r="CL125" s="224">
        <v>96.300003051757813</v>
      </c>
      <c r="CM125" s="224">
        <v>96.300003051757813</v>
      </c>
      <c r="CN125" s="224">
        <v>96.300003051757813</v>
      </c>
      <c r="CO125" s="224">
        <v>96.300003051757813</v>
      </c>
      <c r="CP125" s="224">
        <v>96.300003051757813</v>
      </c>
      <c r="CQ125" s="224">
        <v>96.300003051757813</v>
      </c>
      <c r="CR125" s="224">
        <v>96.300003051757813</v>
      </c>
      <c r="CS125" s="224">
        <v>96.300003051757813</v>
      </c>
      <c r="CT125" s="224">
        <v>96.300003051757813</v>
      </c>
      <c r="CU125" s="224">
        <v>96.300003051757813</v>
      </c>
      <c r="CV125" s="224">
        <v>96.300003051757813</v>
      </c>
      <c r="CW125" s="224">
        <v>96.300003051757813</v>
      </c>
      <c r="CX125" s="224">
        <v>96.300003051757813</v>
      </c>
      <c r="CY125" s="224">
        <v>96.300003051757813</v>
      </c>
      <c r="CZ125" s="224">
        <v>96.300003051757813</v>
      </c>
      <c r="DA125" s="224">
        <v>96.300003051757813</v>
      </c>
      <c r="DB125" s="224">
        <v>96.300003051757813</v>
      </c>
      <c r="DC125" s="224">
        <v>96.300003051757813</v>
      </c>
      <c r="DD125" s="224">
        <v>96.300003051757813</v>
      </c>
      <c r="DE125" s="224">
        <v>96.300003051757813</v>
      </c>
      <c r="DF125" s="224">
        <v>96.300003051757813</v>
      </c>
      <c r="DG125" s="224">
        <v>96.300003051757813</v>
      </c>
      <c r="DH125" s="224">
        <v>96.300003051757813</v>
      </c>
      <c r="DI125" s="224">
        <v>96.300003051757813</v>
      </c>
      <c r="DJ125" s="224">
        <v>96.300003051757813</v>
      </c>
      <c r="DK125" s="224">
        <v>96.300003051757813</v>
      </c>
      <c r="DL125" s="224">
        <v>96.300003051757813</v>
      </c>
      <c r="DM125" s="224">
        <v>96.300003051757813</v>
      </c>
      <c r="DN125" s="224">
        <v>96.300003051757813</v>
      </c>
      <c r="DO125" s="224">
        <v>96.300003051757813</v>
      </c>
      <c r="DP125" s="224">
        <v>96.300003051757813</v>
      </c>
      <c r="DQ125" s="224">
        <v>87.040000915527344</v>
      </c>
      <c r="DR125" s="224">
        <v>83.330001831054687</v>
      </c>
      <c r="DS125" s="224">
        <v>83.330001831054687</v>
      </c>
      <c r="DT125" s="224">
        <v>83.330001831054687</v>
      </c>
      <c r="DU125" s="224">
        <v>83.330001831054687</v>
      </c>
      <c r="DV125" s="224">
        <v>83.330001831054687</v>
      </c>
      <c r="DW125" s="224">
        <v>83.330001831054687</v>
      </c>
      <c r="DX125" s="224">
        <v>83.330001831054687</v>
      </c>
      <c r="DY125" s="224">
        <v>83.330001831054687</v>
      </c>
      <c r="DZ125" s="224">
        <v>83.330001831054687</v>
      </c>
      <c r="EA125" s="224">
        <v>83.330001831054687</v>
      </c>
      <c r="EB125" s="224">
        <v>83.330001831054687</v>
      </c>
      <c r="EC125" s="224">
        <v>83.330001831054687</v>
      </c>
      <c r="ED125" s="224">
        <v>83.330001831054687</v>
      </c>
      <c r="EE125" s="224">
        <v>83.330001831054687</v>
      </c>
      <c r="EF125" s="224">
        <v>83.330001831054687</v>
      </c>
      <c r="EG125" s="224">
        <v>36.110000610351563</v>
      </c>
      <c r="EH125" s="224">
        <v>36.110000610351563</v>
      </c>
      <c r="EI125" s="224">
        <v>36.110000610351563</v>
      </c>
      <c r="EJ125" s="224">
        <v>36.110000610351563</v>
      </c>
      <c r="EK125" s="224">
        <v>36.110000610351563</v>
      </c>
      <c r="EL125" s="224">
        <v>36.110000610351563</v>
      </c>
      <c r="EM125" s="224">
        <v>36.110000610351563</v>
      </c>
      <c r="EN125" s="224">
        <v>36.110000610351563</v>
      </c>
      <c r="EO125" s="224">
        <v>36.110000610351563</v>
      </c>
      <c r="EP125" s="224">
        <v>36.110000610351563</v>
      </c>
      <c r="EQ125" s="224">
        <v>36.110000610351563</v>
      </c>
      <c r="ER125" s="224">
        <v>36.110000610351563</v>
      </c>
      <c r="ES125" s="224">
        <v>36.110000610351563</v>
      </c>
      <c r="ET125" s="224">
        <v>36.110000610351563</v>
      </c>
      <c r="EU125" s="224">
        <v>36.110000610351563</v>
      </c>
      <c r="EV125" s="224">
        <v>33.330001831054688</v>
      </c>
      <c r="EW125" s="224">
        <v>33.330001831054688</v>
      </c>
      <c r="EX125" s="224">
        <v>33.330001831054688</v>
      </c>
      <c r="EY125" s="224">
        <v>33.330001831054688</v>
      </c>
      <c r="EZ125" s="224">
        <v>33.330001831054688</v>
      </c>
      <c r="FA125" s="224">
        <v>33.330001831054688</v>
      </c>
      <c r="FB125" s="224">
        <v>33.330001831054688</v>
      </c>
      <c r="FC125" s="224">
        <v>33.330001831054688</v>
      </c>
      <c r="FD125" s="224">
        <v>33.330001831054688</v>
      </c>
      <c r="FE125" s="224">
        <v>33.330001831054688</v>
      </c>
      <c r="FF125" s="224">
        <v>22.219999313354492</v>
      </c>
      <c r="FG125" s="224">
        <v>22.219999313354492</v>
      </c>
      <c r="FH125" s="224">
        <v>22.219999313354492</v>
      </c>
      <c r="FI125" s="224">
        <v>19.440000534057617</v>
      </c>
      <c r="FJ125" s="224">
        <v>19.440000534057617</v>
      </c>
      <c r="FK125" s="224">
        <v>19.440000534057617</v>
      </c>
      <c r="FL125" s="224">
        <v>19.440000534057617</v>
      </c>
      <c r="FM125" s="224">
        <v>19.440000534057617</v>
      </c>
      <c r="FN125" s="224">
        <v>19.440000534057617</v>
      </c>
      <c r="FO125" s="224">
        <v>19.440000534057617</v>
      </c>
      <c r="FP125" s="224">
        <v>19.440000534057617</v>
      </c>
      <c r="FQ125" s="224">
        <v>19.440000534057617</v>
      </c>
      <c r="FR125" s="224">
        <v>19.440000534057617</v>
      </c>
      <c r="FS125" s="224">
        <v>19.440000534057617</v>
      </c>
      <c r="FT125" s="224">
        <v>19.440000534057617</v>
      </c>
      <c r="FU125" s="224">
        <v>19.440000534057617</v>
      </c>
      <c r="FV125" s="224">
        <v>19.440000534057617</v>
      </c>
      <c r="FW125" s="224">
        <v>19.440000534057617</v>
      </c>
      <c r="FX125" s="224">
        <v>19.440000534057617</v>
      </c>
      <c r="FY125" s="224">
        <v>19.440000534057617</v>
      </c>
      <c r="FZ125" s="224">
        <v>19.440000534057617</v>
      </c>
      <c r="GA125" s="224">
        <v>19.440000534057617</v>
      </c>
      <c r="GB125" s="224">
        <v>19.440000534057617</v>
      </c>
      <c r="GC125" s="224">
        <v>19.440000534057617</v>
      </c>
      <c r="GD125" s="224">
        <v>19.440000534057617</v>
      </c>
      <c r="GE125" s="224">
        <v>19.440000534057617</v>
      </c>
      <c r="GF125" s="224">
        <v>19.440000534057617</v>
      </c>
      <c r="GG125" s="224">
        <v>19.440000534057617</v>
      </c>
      <c r="GH125" s="224">
        <v>19.440000534057617</v>
      </c>
      <c r="GI125" s="224">
        <v>19.440000534057617</v>
      </c>
      <c r="GJ125" s="224">
        <v>19.440000534057617</v>
      </c>
      <c r="GK125" s="224">
        <v>19.440000534057617</v>
      </c>
      <c r="GL125" s="224">
        <v>22.219999313354492</v>
      </c>
      <c r="GM125" s="224">
        <v>22.219999313354492</v>
      </c>
      <c r="GN125" s="224">
        <v>22.219999313354492</v>
      </c>
      <c r="GO125" s="224">
        <v>22.219999313354492</v>
      </c>
      <c r="GP125" s="224">
        <v>22.219999313354492</v>
      </c>
      <c r="GQ125" s="224">
        <v>22.219999313354492</v>
      </c>
      <c r="GR125" s="224">
        <v>22.219999313354492</v>
      </c>
      <c r="GS125" s="224">
        <v>22.219999313354492</v>
      </c>
      <c r="GT125" s="224">
        <v>22.219999313354492</v>
      </c>
      <c r="GU125" s="224">
        <v>22.219999313354492</v>
      </c>
      <c r="GV125" s="224">
        <v>22.219999313354492</v>
      </c>
      <c r="GW125" s="224">
        <v>22.219999313354492</v>
      </c>
      <c r="GX125" s="224">
        <v>22.219999313354492</v>
      </c>
      <c r="GY125" s="224">
        <v>22.219999313354492</v>
      </c>
      <c r="GZ125" s="224">
        <v>22.219999313354492</v>
      </c>
      <c r="HA125" s="224">
        <v>22.219999313354492</v>
      </c>
      <c r="HB125" s="224">
        <v>22.219999313354492</v>
      </c>
      <c r="HC125" s="224">
        <v>22.219999313354492</v>
      </c>
      <c r="HD125" s="224">
        <v>22.219999313354492</v>
      </c>
      <c r="HE125" s="224">
        <v>22.219999313354492</v>
      </c>
      <c r="HF125" s="9">
        <f t="shared" si="79"/>
        <v>22.219999313354492</v>
      </c>
      <c r="HG125" s="9">
        <f t="shared" si="80"/>
        <v>22.219999313354492</v>
      </c>
      <c r="HH125" s="9">
        <f t="shared" si="81"/>
        <v>22.219999313354492</v>
      </c>
      <c r="HI125" s="9">
        <f t="shared" si="82"/>
        <v>22.219999313354492</v>
      </c>
      <c r="HJ125" s="9">
        <f t="shared" si="83"/>
        <v>22.219999313354492</v>
      </c>
      <c r="HK125" s="9">
        <f t="shared" si="84"/>
        <v>22.219999313354492</v>
      </c>
      <c r="HL125" s="9">
        <f t="shared" si="85"/>
        <v>22.219999313354492</v>
      </c>
      <c r="HM125" s="9">
        <f t="shared" si="86"/>
        <v>22.219999313354492</v>
      </c>
      <c r="HN125" s="9">
        <f t="shared" si="87"/>
        <v>22.219999313354492</v>
      </c>
      <c r="HO125" s="9">
        <f t="shared" si="88"/>
        <v>22.219999313354492</v>
      </c>
      <c r="HP125" s="9">
        <f t="shared" si="89"/>
        <v>22.219999313354492</v>
      </c>
      <c r="HQ125" s="180"/>
      <c r="HR125" s="226">
        <v>22.219999313354492</v>
      </c>
      <c r="HS125" s="226">
        <v>22.219999313354492</v>
      </c>
      <c r="HT125" s="226">
        <v>22.219999313354492</v>
      </c>
      <c r="HU125" s="226">
        <v>22.219999313354492</v>
      </c>
      <c r="HV125" s="226">
        <v>22.219999313354492</v>
      </c>
      <c r="HW125" s="226">
        <v>22.219999313354492</v>
      </c>
      <c r="HX125" s="226">
        <v>22.219999313354492</v>
      </c>
      <c r="HY125" s="226">
        <v>22.219999313354492</v>
      </c>
      <c r="HZ125" s="226"/>
      <c r="IA125" s="226"/>
      <c r="IB125" s="226"/>
      <c r="IC125" s="226"/>
      <c r="ID125" s="9"/>
      <c r="IE125" s="9"/>
      <c r="IF125" s="9"/>
      <c r="IG125" s="9"/>
      <c r="IH125" s="9"/>
      <c r="II125" s="9">
        <f t="shared" si="64"/>
        <v>43.82210635511499</v>
      </c>
      <c r="IJ125" s="9">
        <f t="shared" si="65"/>
        <v>22.959000714619954</v>
      </c>
      <c r="IK125" s="9">
        <f t="shared" si="66"/>
        <v>21.412902893558627</v>
      </c>
      <c r="IL125" s="9">
        <f t="shared" si="67"/>
        <v>22.219999313354492</v>
      </c>
      <c r="IM125" s="9">
        <f t="shared" si="68"/>
        <v>17.775999450683596</v>
      </c>
      <c r="IN125" s="9">
        <f t="shared" si="69"/>
        <v>12.443199615478516</v>
      </c>
      <c r="IO125" s="9">
        <f t="shared" si="70"/>
        <v>8.7102397308349602</v>
      </c>
      <c r="IP125" s="9">
        <f t="shared" si="71"/>
        <v>6.0971678115844714</v>
      </c>
      <c r="IQ125" s="9"/>
      <c r="IR125" s="9">
        <f t="shared" si="78"/>
        <v>27.560753442140797</v>
      </c>
      <c r="IS125" s="9">
        <f t="shared" si="72"/>
        <v>-24.512169536348559</v>
      </c>
      <c r="IT125" s="9"/>
      <c r="IU125" s="9"/>
      <c r="IV125" s="9"/>
      <c r="IW125" s="9"/>
      <c r="IX125" s="9"/>
      <c r="IY125" s="9"/>
      <c r="IZ125" s="9"/>
      <c r="JA125" s="9"/>
      <c r="JB125" s="9"/>
      <c r="JC125" s="9"/>
      <c r="JD125" s="9"/>
      <c r="JE125" s="9"/>
      <c r="JF125" s="9"/>
      <c r="JG125" s="9"/>
      <c r="JH125" s="9"/>
      <c r="JI125" s="9"/>
      <c r="JJ125" s="9"/>
      <c r="JK125" s="9"/>
      <c r="JL125" s="9"/>
      <c r="JM125" s="9"/>
      <c r="JN125" s="9"/>
      <c r="JO125" s="9"/>
      <c r="JP125" s="9"/>
      <c r="JQ125" s="9"/>
      <c r="JR125" s="9"/>
      <c r="JS125" s="9"/>
      <c r="JT125" s="9"/>
      <c r="JU125" s="9"/>
      <c r="JV125" s="9"/>
      <c r="JW125" s="9">
        <f t="shared" si="91"/>
        <v>22.219999313354492</v>
      </c>
      <c r="JX125" s="9">
        <f t="shared" si="92"/>
        <v>91.300003051757813</v>
      </c>
      <c r="JY125" s="19">
        <f t="shared" si="93"/>
        <v>205</v>
      </c>
      <c r="JZ125" s="19">
        <f t="shared" si="94"/>
        <v>33</v>
      </c>
      <c r="KA125" s="19">
        <f t="shared" si="73"/>
        <v>1</v>
      </c>
      <c r="KB125" s="19">
        <f t="shared" si="77"/>
        <v>33</v>
      </c>
      <c r="KD125" s="9">
        <f t="shared" si="95"/>
        <v>95.126669565836593</v>
      </c>
      <c r="KE125" s="9">
        <f t="shared" si="96"/>
        <v>32.450297459517373</v>
      </c>
      <c r="KG125" s="9">
        <f t="shared" si="74"/>
        <v>-62.676372106319221</v>
      </c>
      <c r="KH125" s="19">
        <f t="shared" si="75"/>
        <v>0.3411272318017895</v>
      </c>
      <c r="KI125" s="19">
        <f t="shared" si="76"/>
        <v>0.3411272318017895</v>
      </c>
    </row>
    <row r="126" spans="1:295">
      <c r="A126" s="222" t="s">
        <v>359</v>
      </c>
      <c r="B126" s="222" t="s">
        <v>360</v>
      </c>
      <c r="C126" s="224">
        <v>0</v>
      </c>
      <c r="D126" s="224">
        <v>0</v>
      </c>
      <c r="E126" s="224">
        <v>0</v>
      </c>
      <c r="F126" s="224">
        <v>0</v>
      </c>
      <c r="G126" s="224">
        <v>0</v>
      </c>
      <c r="H126" s="224">
        <v>0</v>
      </c>
      <c r="I126" s="224">
        <v>0</v>
      </c>
      <c r="J126" s="224">
        <v>0</v>
      </c>
      <c r="K126" s="224">
        <v>0</v>
      </c>
      <c r="L126" s="224">
        <v>0</v>
      </c>
      <c r="M126" s="224">
        <v>0</v>
      </c>
      <c r="N126" s="224">
        <v>0</v>
      </c>
      <c r="O126" s="224">
        <v>0</v>
      </c>
      <c r="P126" s="224">
        <v>0</v>
      </c>
      <c r="Q126" s="224">
        <v>0</v>
      </c>
      <c r="R126" s="224">
        <v>0</v>
      </c>
      <c r="S126" s="224">
        <v>0</v>
      </c>
      <c r="T126" s="224">
        <v>0</v>
      </c>
      <c r="U126" s="224">
        <v>0</v>
      </c>
      <c r="V126" s="224">
        <v>5.559999942779541</v>
      </c>
      <c r="W126" s="224">
        <v>5.559999942779541</v>
      </c>
      <c r="X126" s="224">
        <v>5.559999942779541</v>
      </c>
      <c r="Y126" s="224">
        <v>5.559999942779541</v>
      </c>
      <c r="Z126" s="224">
        <v>5.559999942779541</v>
      </c>
      <c r="AA126" s="224">
        <v>5.559999942779541</v>
      </c>
      <c r="AB126" s="224">
        <v>11.109999656677246</v>
      </c>
      <c r="AC126" s="224">
        <v>11.109999656677246</v>
      </c>
      <c r="AD126" s="224">
        <v>11.109999656677246</v>
      </c>
      <c r="AE126" s="224">
        <v>11.109999656677246</v>
      </c>
      <c r="AF126" s="224">
        <v>11.109999656677246</v>
      </c>
      <c r="AG126" s="224">
        <v>11.109999656677246</v>
      </c>
      <c r="AH126" s="224">
        <v>11.109999656677246</v>
      </c>
      <c r="AI126" s="224">
        <v>11.109999656677246</v>
      </c>
      <c r="AJ126" s="224">
        <v>19.440000534057617</v>
      </c>
      <c r="AK126" s="224">
        <v>19.440000534057617</v>
      </c>
      <c r="AL126" s="224">
        <v>19.440000534057617</v>
      </c>
      <c r="AM126" s="224">
        <v>19.440000534057617</v>
      </c>
      <c r="AN126" s="224">
        <v>19.440000534057617</v>
      </c>
      <c r="AO126" s="224">
        <v>19.440000534057617</v>
      </c>
      <c r="AP126" s="224">
        <v>19.440000534057617</v>
      </c>
      <c r="AQ126" s="224">
        <v>19.440000534057617</v>
      </c>
      <c r="AR126" s="224">
        <v>19.440000534057617</v>
      </c>
      <c r="AS126" s="224">
        <v>19.440000534057617</v>
      </c>
      <c r="AT126" s="224">
        <v>19.440000534057617</v>
      </c>
      <c r="AU126" s="224">
        <v>19.440000534057617</v>
      </c>
      <c r="AV126" s="224">
        <v>19.440000534057617</v>
      </c>
      <c r="AW126" s="224">
        <v>19.440000534057617</v>
      </c>
      <c r="AX126" s="224">
        <v>19.440000534057617</v>
      </c>
      <c r="AY126" s="224">
        <v>19.440000534057617</v>
      </c>
      <c r="AZ126" s="224">
        <v>19.440000534057617</v>
      </c>
      <c r="BA126" s="224">
        <v>19.440000534057617</v>
      </c>
      <c r="BB126" s="224">
        <v>19.440000534057617</v>
      </c>
      <c r="BC126" s="224">
        <v>19.440000534057617</v>
      </c>
      <c r="BD126" s="224">
        <v>19.440000534057617</v>
      </c>
      <c r="BE126" s="224">
        <v>19.440000534057617</v>
      </c>
      <c r="BF126" s="224">
        <v>19.440000534057617</v>
      </c>
      <c r="BG126" s="224">
        <v>19.440000534057617</v>
      </c>
      <c r="BH126" s="224">
        <v>19.440000534057617</v>
      </c>
      <c r="BI126" s="224">
        <v>19.440000534057617</v>
      </c>
      <c r="BJ126" s="224">
        <v>19.440000534057617</v>
      </c>
      <c r="BK126" s="224">
        <v>19.440000534057617</v>
      </c>
      <c r="BL126" s="224">
        <v>19.440000534057617</v>
      </c>
      <c r="BM126" s="224">
        <v>19.440000534057617</v>
      </c>
      <c r="BN126" s="224">
        <v>19.440000534057617</v>
      </c>
      <c r="BO126" s="224">
        <v>19.440000534057617</v>
      </c>
      <c r="BP126" s="224">
        <v>19.440000534057617</v>
      </c>
      <c r="BQ126" s="224">
        <v>19.440000534057617</v>
      </c>
      <c r="BR126" s="224">
        <v>19.440000534057617</v>
      </c>
      <c r="BS126" s="224">
        <v>19.440000534057617</v>
      </c>
      <c r="BT126" s="224">
        <v>19.440000534057617</v>
      </c>
      <c r="BU126" s="224">
        <v>19.440000534057617</v>
      </c>
      <c r="BV126" s="224">
        <v>19.440000534057617</v>
      </c>
      <c r="BW126" s="224">
        <v>19.440000534057617</v>
      </c>
      <c r="BX126" s="224">
        <v>19.440000534057617</v>
      </c>
      <c r="BY126" s="224">
        <v>30.559999465942383</v>
      </c>
      <c r="BZ126" s="224">
        <v>30.559999465942383</v>
      </c>
      <c r="CA126" s="224">
        <v>52.779998779296875</v>
      </c>
      <c r="CB126" s="224">
        <v>66.669998168945313</v>
      </c>
      <c r="CC126" s="224">
        <v>77.779998779296875</v>
      </c>
      <c r="CD126" s="224">
        <v>77.779998779296875</v>
      </c>
      <c r="CE126" s="224">
        <v>81.480003356933594</v>
      </c>
      <c r="CF126" s="224">
        <v>81.480003356933594</v>
      </c>
      <c r="CG126" s="224">
        <v>81.480003356933594</v>
      </c>
      <c r="CH126" s="224">
        <v>81.480003356933594</v>
      </c>
      <c r="CI126" s="224">
        <v>81.480003356933594</v>
      </c>
      <c r="CJ126" s="224">
        <v>81.480003356933594</v>
      </c>
      <c r="CK126" s="224">
        <v>81.480003356933594</v>
      </c>
      <c r="CL126" s="224">
        <v>81.480003356933594</v>
      </c>
      <c r="CM126" s="224">
        <v>81.480003356933594</v>
      </c>
      <c r="CN126" s="224">
        <v>81.480003356933594</v>
      </c>
      <c r="CO126" s="224">
        <v>85.19000244140625</v>
      </c>
      <c r="CP126" s="224">
        <v>85.19000244140625</v>
      </c>
      <c r="CQ126" s="224">
        <v>85.19000244140625</v>
      </c>
      <c r="CR126" s="224">
        <v>85.19000244140625</v>
      </c>
      <c r="CS126" s="224">
        <v>85.19000244140625</v>
      </c>
      <c r="CT126" s="224">
        <v>85.19000244140625</v>
      </c>
      <c r="CU126" s="224">
        <v>85.19000244140625</v>
      </c>
      <c r="CV126" s="224">
        <v>85.19000244140625</v>
      </c>
      <c r="CW126" s="224">
        <v>85.19000244140625</v>
      </c>
      <c r="CX126" s="224">
        <v>85.19000244140625</v>
      </c>
      <c r="CY126" s="224">
        <v>92.589996337890625</v>
      </c>
      <c r="CZ126" s="224">
        <v>92.589996337890625</v>
      </c>
      <c r="DA126" s="224">
        <v>92.589996337890625</v>
      </c>
      <c r="DB126" s="224">
        <v>92.589996337890625</v>
      </c>
      <c r="DC126" s="224">
        <v>92.589996337890625</v>
      </c>
      <c r="DD126" s="224">
        <v>92.589996337890625</v>
      </c>
      <c r="DE126" s="224">
        <v>92.589996337890625</v>
      </c>
      <c r="DF126" s="224">
        <v>92.589996337890625</v>
      </c>
      <c r="DG126" s="224">
        <v>92.589996337890625</v>
      </c>
      <c r="DH126" s="224">
        <v>92.589996337890625</v>
      </c>
      <c r="DI126" s="224">
        <v>92.589996337890625</v>
      </c>
      <c r="DJ126" s="224">
        <v>92.589996337890625</v>
      </c>
      <c r="DK126" s="224">
        <v>92.589996337890625</v>
      </c>
      <c r="DL126" s="224">
        <v>92.589996337890625</v>
      </c>
      <c r="DM126" s="224">
        <v>92.589996337890625</v>
      </c>
      <c r="DN126" s="224">
        <v>92.589996337890625</v>
      </c>
      <c r="DO126" s="224">
        <v>92.589996337890625</v>
      </c>
      <c r="DP126" s="224">
        <v>92.589996337890625</v>
      </c>
      <c r="DQ126" s="224">
        <v>92.589996337890625</v>
      </c>
      <c r="DR126" s="224">
        <v>92.589996337890625</v>
      </c>
      <c r="DS126" s="224">
        <v>87.959999084472656</v>
      </c>
      <c r="DT126" s="224">
        <v>87.959999084472656</v>
      </c>
      <c r="DU126" s="224">
        <v>87.959999084472656</v>
      </c>
      <c r="DV126" s="224">
        <v>87.959999084472656</v>
      </c>
      <c r="DW126" s="224">
        <v>87.959999084472656</v>
      </c>
      <c r="DX126" s="224">
        <v>87.959999084472656</v>
      </c>
      <c r="DY126" s="224">
        <v>87.959999084472656</v>
      </c>
      <c r="DZ126" s="224">
        <v>87.959999084472656</v>
      </c>
      <c r="EA126" s="224">
        <v>87.959999084472656</v>
      </c>
      <c r="EB126" s="224">
        <v>87.959999084472656</v>
      </c>
      <c r="EC126" s="224">
        <v>87.959999084472656</v>
      </c>
      <c r="ED126" s="224">
        <v>87.959999084472656</v>
      </c>
      <c r="EE126" s="224">
        <v>87.959999084472656</v>
      </c>
      <c r="EF126" s="224">
        <v>87.959999084472656</v>
      </c>
      <c r="EG126" s="224">
        <v>87.959999084472656</v>
      </c>
      <c r="EH126" s="224">
        <v>87.959999084472656</v>
      </c>
      <c r="EI126" s="224">
        <v>87.959999084472656</v>
      </c>
      <c r="EJ126" s="224">
        <v>87.959999084472656</v>
      </c>
      <c r="EK126" s="224">
        <v>87.959999084472656</v>
      </c>
      <c r="EL126" s="224">
        <v>87.959999084472656</v>
      </c>
      <c r="EM126" s="224">
        <v>87.959999084472656</v>
      </c>
      <c r="EN126" s="224">
        <v>86.110000610351563</v>
      </c>
      <c r="EO126" s="224">
        <v>86.110000610351563</v>
      </c>
      <c r="EP126" s="224">
        <v>86.110000610351563</v>
      </c>
      <c r="EQ126" s="224">
        <v>86.110000610351563</v>
      </c>
      <c r="ER126" s="224">
        <v>86.110000610351563</v>
      </c>
      <c r="ES126" s="224">
        <v>86.110000610351563</v>
      </c>
      <c r="ET126" s="224">
        <v>86.110000610351563</v>
      </c>
      <c r="EU126" s="224">
        <v>86.110000610351563</v>
      </c>
      <c r="EV126" s="224">
        <v>86.110000610351563</v>
      </c>
      <c r="EW126" s="224">
        <v>86.110000610351563</v>
      </c>
      <c r="EX126" s="224">
        <v>86.110000610351563</v>
      </c>
      <c r="EY126" s="224">
        <v>86.110000610351563</v>
      </c>
      <c r="EZ126" s="224">
        <v>86.110000610351563</v>
      </c>
      <c r="FA126" s="224">
        <v>86.110000610351563</v>
      </c>
      <c r="FB126" s="224">
        <v>86.110000610351563</v>
      </c>
      <c r="FC126" s="224">
        <v>86.110000610351563</v>
      </c>
      <c r="FD126" s="224">
        <v>86.110000610351563</v>
      </c>
      <c r="FE126" s="224">
        <v>86.110000610351563</v>
      </c>
      <c r="FF126" s="224">
        <v>86.110000610351563</v>
      </c>
      <c r="FG126" s="224">
        <v>86.110000610351563</v>
      </c>
      <c r="FH126" s="224">
        <v>86.110000610351563</v>
      </c>
      <c r="FI126" s="224">
        <v>86.110000610351563</v>
      </c>
      <c r="FJ126" s="224">
        <v>86.110000610351563</v>
      </c>
      <c r="FK126" s="224">
        <v>87.959999084472656</v>
      </c>
      <c r="FL126" s="224">
        <v>87.959999084472656</v>
      </c>
      <c r="FM126" s="224">
        <v>87.959999084472656</v>
      </c>
      <c r="FN126" s="224">
        <v>87.959999084472656</v>
      </c>
      <c r="FO126" s="224">
        <v>87.959999084472656</v>
      </c>
      <c r="FP126" s="224">
        <v>87.959999084472656</v>
      </c>
      <c r="FQ126" s="224">
        <v>87.959999084472656</v>
      </c>
      <c r="FR126" s="224">
        <v>87.959999084472656</v>
      </c>
      <c r="FS126" s="224">
        <v>87.959999084472656</v>
      </c>
      <c r="FT126" s="224">
        <v>87.959999084472656</v>
      </c>
      <c r="FU126" s="224">
        <v>87.959999084472656</v>
      </c>
      <c r="FV126" s="224">
        <v>87.959999084472656</v>
      </c>
      <c r="FW126" s="224">
        <v>87.959999084472656</v>
      </c>
      <c r="FX126" s="224">
        <v>87.959999084472656</v>
      </c>
      <c r="FY126" s="224">
        <v>87.959999084472656</v>
      </c>
      <c r="FZ126" s="224">
        <v>87.959999084472656</v>
      </c>
      <c r="GA126" s="224">
        <v>87.959999084472656</v>
      </c>
      <c r="GB126" s="224">
        <v>87.959999084472656</v>
      </c>
      <c r="GC126" s="224">
        <v>87.959999084472656</v>
      </c>
      <c r="GD126" s="224">
        <v>87.959999084472656</v>
      </c>
      <c r="GE126" s="224">
        <v>87.959999084472656</v>
      </c>
      <c r="GF126" s="224">
        <v>87.959999084472656</v>
      </c>
      <c r="GG126" s="224">
        <v>87.959999084472656</v>
      </c>
      <c r="GH126" s="224">
        <v>87.959999084472656</v>
      </c>
      <c r="GI126" s="224">
        <v>87.959999084472656</v>
      </c>
      <c r="GJ126" s="224">
        <v>87.959999084472656</v>
      </c>
      <c r="GK126" s="224">
        <v>87.959999084472656</v>
      </c>
      <c r="GL126" s="224">
        <v>87.959999084472656</v>
      </c>
      <c r="GM126" s="224">
        <v>87.959999084472656</v>
      </c>
      <c r="GN126" s="224">
        <v>87.959999084472656</v>
      </c>
      <c r="GO126" s="224">
        <v>87.959999084472656</v>
      </c>
      <c r="GP126" s="224">
        <v>87.959999084472656</v>
      </c>
      <c r="GQ126" s="224">
        <v>87.959999084472656</v>
      </c>
      <c r="GR126" s="224">
        <v>87.959999084472656</v>
      </c>
      <c r="GS126" s="224">
        <v>87.959999084472656</v>
      </c>
      <c r="GT126" s="224">
        <v>87.959999084472656</v>
      </c>
      <c r="GU126" s="224">
        <v>87.959999084472656</v>
      </c>
      <c r="GV126" s="224">
        <v>87.959999084472656</v>
      </c>
      <c r="GW126" s="224">
        <v>87.959999084472656</v>
      </c>
      <c r="GX126" s="224">
        <v>87.959999084472656</v>
      </c>
      <c r="GY126" s="224">
        <v>86.110000610351563</v>
      </c>
      <c r="GZ126" s="224">
        <v>86.110000610351563</v>
      </c>
      <c r="HA126" s="224">
        <v>100</v>
      </c>
      <c r="HB126" s="224">
        <v>100</v>
      </c>
      <c r="HC126" s="224">
        <v>94.44000244140625</v>
      </c>
      <c r="HD126" s="224">
        <v>94.44000244140625</v>
      </c>
      <c r="HE126" s="224">
        <v>94.44000244140625</v>
      </c>
      <c r="HF126" s="9">
        <f t="shared" si="79"/>
        <v>94.44000244140625</v>
      </c>
      <c r="HG126" s="9">
        <f t="shared" si="80"/>
        <v>94.44000244140625</v>
      </c>
      <c r="HH126" s="9">
        <f t="shared" si="81"/>
        <v>94.44000244140625</v>
      </c>
      <c r="HI126" s="9">
        <f t="shared" si="82"/>
        <v>94.44000244140625</v>
      </c>
      <c r="HJ126" s="9">
        <f t="shared" si="83"/>
        <v>94.44000244140625</v>
      </c>
      <c r="HK126" s="9">
        <f t="shared" si="84"/>
        <v>94.44000244140625</v>
      </c>
      <c r="HL126" s="9">
        <f t="shared" si="85"/>
        <v>94.44000244140625</v>
      </c>
      <c r="HM126" s="9">
        <f t="shared" si="86"/>
        <v>94.44000244140625</v>
      </c>
      <c r="HN126" s="9">
        <f t="shared" si="87"/>
        <v>94.44000244140625</v>
      </c>
      <c r="HO126" s="9">
        <f t="shared" si="88"/>
        <v>94.44000244140625</v>
      </c>
      <c r="HP126" s="9">
        <f t="shared" si="89"/>
        <v>94.44000244140625</v>
      </c>
      <c r="HQ126" s="180"/>
      <c r="HR126" s="226">
        <v>94.44000244140625</v>
      </c>
      <c r="HS126" s="226">
        <v>94.44000244140625</v>
      </c>
      <c r="HT126" s="226">
        <v>94.44000244140625</v>
      </c>
      <c r="HU126" s="226">
        <v>94.44000244140625</v>
      </c>
      <c r="HV126" s="226">
        <v>94.44000244140625</v>
      </c>
      <c r="HW126" s="226">
        <v>94.44000244140625</v>
      </c>
      <c r="HX126" s="226">
        <v>94.44000244140625</v>
      </c>
      <c r="HY126" s="226">
        <v>94.44000244140625</v>
      </c>
      <c r="HZ126" s="226">
        <v>94.44000244140625</v>
      </c>
      <c r="IA126" s="226"/>
      <c r="IB126" s="226"/>
      <c r="IC126" s="226"/>
      <c r="ID126" s="9"/>
      <c r="IE126" s="9"/>
      <c r="IF126" s="9"/>
      <c r="IG126" s="9"/>
      <c r="IH126" s="9"/>
      <c r="II126" s="9">
        <f t="shared" si="64"/>
        <v>49.791315687330147</v>
      </c>
      <c r="IJ126" s="9">
        <f t="shared" si="65"/>
        <v>87.219999694824224</v>
      </c>
      <c r="IK126" s="9">
        <f t="shared" si="66"/>
        <v>89.662580428584931</v>
      </c>
      <c r="IL126" s="9">
        <f t="shared" si="67"/>
        <v>94.44000244140625</v>
      </c>
      <c r="IM126" s="9">
        <f t="shared" si="68"/>
        <v>75.552001953125</v>
      </c>
      <c r="IN126" s="9">
        <f t="shared" si="69"/>
        <v>52.886401367187496</v>
      </c>
      <c r="IO126" s="9">
        <f t="shared" si="70"/>
        <v>37.020480957031246</v>
      </c>
      <c r="IP126" s="9">
        <f t="shared" si="71"/>
        <v>25.91433666992187</v>
      </c>
      <c r="IQ126" s="9"/>
      <c r="IR126" s="9">
        <f t="shared" si="78"/>
        <v>59.304365162394319</v>
      </c>
      <c r="IS126" s="9">
        <f t="shared" si="72"/>
        <v>-46.347196827433386</v>
      </c>
      <c r="IT126" s="9"/>
      <c r="IU126" s="9"/>
      <c r="IV126" s="9"/>
      <c r="IW126" s="9"/>
      <c r="IX126" s="9"/>
      <c r="IY126" s="9"/>
      <c r="IZ126" s="9"/>
      <c r="JA126" s="9"/>
      <c r="JB126" s="9"/>
      <c r="JC126" s="9"/>
      <c r="JD126" s="9"/>
      <c r="JE126" s="9"/>
      <c r="JF126" s="9"/>
      <c r="JG126" s="9"/>
      <c r="JH126" s="9"/>
      <c r="JI126" s="9"/>
      <c r="JJ126" s="9"/>
      <c r="JK126" s="9"/>
      <c r="JL126" s="9"/>
      <c r="JM126" s="9"/>
      <c r="JN126" s="9"/>
      <c r="JO126" s="9"/>
      <c r="JP126" s="9"/>
      <c r="JQ126" s="9"/>
      <c r="JR126" s="9"/>
      <c r="JS126" s="9"/>
      <c r="JT126" s="9"/>
      <c r="JU126" s="9"/>
      <c r="JV126" s="9"/>
      <c r="JW126" s="9">
        <f t="shared" si="91"/>
        <v>94.44000244140625</v>
      </c>
      <c r="JX126" s="9">
        <f t="shared" si="92"/>
        <v>95</v>
      </c>
      <c r="JY126" s="19">
        <f t="shared" si="93"/>
        <v>207</v>
      </c>
      <c r="JZ126" s="19">
        <f t="shared" si="94"/>
        <v>2</v>
      </c>
      <c r="KA126" s="19">
        <f t="shared" si="73"/>
        <v>1</v>
      </c>
      <c r="KB126" s="19">
        <f t="shared" si="77"/>
        <v>2</v>
      </c>
      <c r="KD126" s="9">
        <f t="shared" si="95"/>
        <v>90.21566492716471</v>
      </c>
      <c r="KE126" s="9">
        <f t="shared" si="96"/>
        <v>88.638712816899371</v>
      </c>
      <c r="KG126" s="9">
        <f t="shared" si="74"/>
        <v>-1.5769521102653385</v>
      </c>
      <c r="KH126" s="19">
        <f t="shared" si="75"/>
        <v>0.98252019633687249</v>
      </c>
      <c r="KI126" s="19">
        <f t="shared" si="76"/>
        <v>0.98252019633687249</v>
      </c>
    </row>
    <row r="127" spans="1:295">
      <c r="A127" s="222" t="s">
        <v>37</v>
      </c>
      <c r="B127" s="222" t="s">
        <v>361</v>
      </c>
      <c r="C127" s="224">
        <v>0</v>
      </c>
      <c r="D127" s="224">
        <v>0</v>
      </c>
      <c r="E127" s="224">
        <v>0</v>
      </c>
      <c r="F127" s="224">
        <v>0</v>
      </c>
      <c r="G127" s="224">
        <v>0</v>
      </c>
      <c r="H127" s="224">
        <v>0</v>
      </c>
      <c r="I127" s="224">
        <v>0</v>
      </c>
      <c r="J127" s="224">
        <v>0</v>
      </c>
      <c r="K127" s="224">
        <v>0</v>
      </c>
      <c r="L127" s="224">
        <v>0</v>
      </c>
      <c r="M127" s="224">
        <v>0</v>
      </c>
      <c r="N127" s="224">
        <v>0</v>
      </c>
      <c r="O127" s="224">
        <v>0</v>
      </c>
      <c r="P127" s="224">
        <v>0</v>
      </c>
      <c r="Q127" s="224">
        <v>0</v>
      </c>
      <c r="R127" s="224">
        <v>0</v>
      </c>
      <c r="S127" s="224">
        <v>0</v>
      </c>
      <c r="T127" s="224">
        <v>0</v>
      </c>
      <c r="U127" s="224">
        <v>0</v>
      </c>
      <c r="V127" s="224">
        <v>0</v>
      </c>
      <c r="W127" s="224">
        <v>0</v>
      </c>
      <c r="X127" s="224">
        <v>0</v>
      </c>
      <c r="Y127" s="224">
        <v>0</v>
      </c>
      <c r="Z127" s="224">
        <v>0</v>
      </c>
      <c r="AA127" s="224">
        <v>0</v>
      </c>
      <c r="AB127" s="224">
        <v>0</v>
      </c>
      <c r="AC127" s="224">
        <v>0</v>
      </c>
      <c r="AD127" s="224">
        <v>0</v>
      </c>
      <c r="AE127" s="224">
        <v>0</v>
      </c>
      <c r="AF127" s="224">
        <v>0</v>
      </c>
      <c r="AG127" s="224">
        <v>8.3299999237060547</v>
      </c>
      <c r="AH127" s="224">
        <v>8.3299999237060547</v>
      </c>
      <c r="AI127" s="224">
        <v>8.3299999237060547</v>
      </c>
      <c r="AJ127" s="224">
        <v>0</v>
      </c>
      <c r="AK127" s="224">
        <v>0</v>
      </c>
      <c r="AL127" s="224">
        <v>0</v>
      </c>
      <c r="AM127" s="224">
        <v>0</v>
      </c>
      <c r="AN127" s="224">
        <v>0</v>
      </c>
      <c r="AO127" s="224">
        <v>0</v>
      </c>
      <c r="AP127" s="224">
        <v>0</v>
      </c>
      <c r="AQ127" s="224">
        <v>0</v>
      </c>
      <c r="AR127" s="224">
        <v>0</v>
      </c>
      <c r="AS127" s="224">
        <v>11.109999656677246</v>
      </c>
      <c r="AT127" s="224">
        <v>11.109999656677246</v>
      </c>
      <c r="AU127" s="224">
        <v>11.109999656677246</v>
      </c>
      <c r="AV127" s="224">
        <v>11.109999656677246</v>
      </c>
      <c r="AW127" s="224">
        <v>11.109999656677246</v>
      </c>
      <c r="AX127" s="224">
        <v>11.109999656677246</v>
      </c>
      <c r="AY127" s="224">
        <v>11.109999656677246</v>
      </c>
      <c r="AZ127" s="224">
        <v>11.109999656677246</v>
      </c>
      <c r="BA127" s="224">
        <v>11.109999656677246</v>
      </c>
      <c r="BB127" s="224">
        <v>11.109999656677246</v>
      </c>
      <c r="BC127" s="224">
        <v>11.109999656677246</v>
      </c>
      <c r="BD127" s="224">
        <v>19.440000534057617</v>
      </c>
      <c r="BE127" s="224">
        <v>19.440000534057617</v>
      </c>
      <c r="BF127" s="224">
        <v>19.440000534057617</v>
      </c>
      <c r="BG127" s="224">
        <v>19.440000534057617</v>
      </c>
      <c r="BH127" s="224">
        <v>28.700000762939453</v>
      </c>
      <c r="BI127" s="224">
        <v>28.700000762939453</v>
      </c>
      <c r="BJ127" s="224">
        <v>28.700000762939453</v>
      </c>
      <c r="BK127" s="224">
        <v>28.700000762939453</v>
      </c>
      <c r="BL127" s="224">
        <v>28.700000762939453</v>
      </c>
      <c r="BM127" s="224">
        <v>28.700000762939453</v>
      </c>
      <c r="BN127" s="224">
        <v>28.700000762939453</v>
      </c>
      <c r="BO127" s="224">
        <v>28.700000762939453</v>
      </c>
      <c r="BP127" s="224">
        <v>28.700000762939453</v>
      </c>
      <c r="BQ127" s="224">
        <v>28.700000762939453</v>
      </c>
      <c r="BR127" s="224">
        <v>28.700000762939453</v>
      </c>
      <c r="BS127" s="224">
        <v>28.700000762939453</v>
      </c>
      <c r="BT127" s="224">
        <v>28.700000762939453</v>
      </c>
      <c r="BU127" s="224">
        <v>28.700000762939453</v>
      </c>
      <c r="BV127" s="224">
        <v>28.700000762939453</v>
      </c>
      <c r="BW127" s="224">
        <v>52.779998779296875</v>
      </c>
      <c r="BX127" s="224">
        <v>52.779998779296875</v>
      </c>
      <c r="BY127" s="224">
        <v>52.779998779296875</v>
      </c>
      <c r="BZ127" s="224">
        <v>52.779998779296875</v>
      </c>
      <c r="CA127" s="224">
        <v>52.779998779296875</v>
      </c>
      <c r="CB127" s="224">
        <v>52.779998779296875</v>
      </c>
      <c r="CC127" s="224">
        <v>52.779998779296875</v>
      </c>
      <c r="CD127" s="224">
        <v>52.779998779296875</v>
      </c>
      <c r="CE127" s="224">
        <v>55.560001373291016</v>
      </c>
      <c r="CF127" s="224">
        <v>55.560001373291016</v>
      </c>
      <c r="CG127" s="224">
        <v>85.19000244140625</v>
      </c>
      <c r="CH127" s="224">
        <v>93.519996643066406</v>
      </c>
      <c r="CI127" s="224">
        <v>93.519996643066406</v>
      </c>
      <c r="CJ127" s="224">
        <v>96.300003051757813</v>
      </c>
      <c r="CK127" s="224">
        <v>96.300003051757813</v>
      </c>
      <c r="CL127" s="224">
        <v>96.300003051757813</v>
      </c>
      <c r="CM127" s="224">
        <v>96.300003051757813</v>
      </c>
      <c r="CN127" s="224">
        <v>96.300003051757813</v>
      </c>
      <c r="CO127" s="224">
        <v>96.300003051757813</v>
      </c>
      <c r="CP127" s="224">
        <v>96.300003051757813</v>
      </c>
      <c r="CQ127" s="224">
        <v>96.300003051757813</v>
      </c>
      <c r="CR127" s="224">
        <v>96.300003051757813</v>
      </c>
      <c r="CS127" s="224">
        <v>96.300003051757813</v>
      </c>
      <c r="CT127" s="224">
        <v>96.300003051757813</v>
      </c>
      <c r="CU127" s="224">
        <v>96.300003051757813</v>
      </c>
      <c r="CV127" s="224">
        <v>96.300003051757813</v>
      </c>
      <c r="CW127" s="224">
        <v>96.300003051757813</v>
      </c>
      <c r="CX127" s="224">
        <v>96.300003051757813</v>
      </c>
      <c r="CY127" s="224">
        <v>96.300003051757813</v>
      </c>
      <c r="CZ127" s="224">
        <v>96.300003051757813</v>
      </c>
      <c r="DA127" s="224">
        <v>96.300003051757813</v>
      </c>
      <c r="DB127" s="224">
        <v>96.300003051757813</v>
      </c>
      <c r="DC127" s="224">
        <v>96.300003051757813</v>
      </c>
      <c r="DD127" s="224">
        <v>92.589996337890625</v>
      </c>
      <c r="DE127" s="224">
        <v>92.589996337890625</v>
      </c>
      <c r="DF127" s="224">
        <v>92.589996337890625</v>
      </c>
      <c r="DG127" s="224">
        <v>92.589996337890625</v>
      </c>
      <c r="DH127" s="224">
        <v>92.589996337890625</v>
      </c>
      <c r="DI127" s="224">
        <v>92.589996337890625</v>
      </c>
      <c r="DJ127" s="224">
        <v>92.589996337890625</v>
      </c>
      <c r="DK127" s="224">
        <v>92.589996337890625</v>
      </c>
      <c r="DL127" s="224">
        <v>92.589996337890625</v>
      </c>
      <c r="DM127" s="224">
        <v>89.80999755859375</v>
      </c>
      <c r="DN127" s="224">
        <v>89.80999755859375</v>
      </c>
      <c r="DO127" s="224">
        <v>89.80999755859375</v>
      </c>
      <c r="DP127" s="224">
        <v>89.80999755859375</v>
      </c>
      <c r="DQ127" s="224">
        <v>89.80999755859375</v>
      </c>
      <c r="DR127" s="224">
        <v>89.80999755859375</v>
      </c>
      <c r="DS127" s="224">
        <v>89.80999755859375</v>
      </c>
      <c r="DT127" s="224">
        <v>89.80999755859375</v>
      </c>
      <c r="DU127" s="224">
        <v>89.80999755859375</v>
      </c>
      <c r="DV127" s="224">
        <v>89.80999755859375</v>
      </c>
      <c r="DW127" s="224">
        <v>89.80999755859375</v>
      </c>
      <c r="DX127" s="224">
        <v>89.80999755859375</v>
      </c>
      <c r="DY127" s="224">
        <v>89.80999755859375</v>
      </c>
      <c r="DZ127" s="224">
        <v>89.80999755859375</v>
      </c>
      <c r="EA127" s="224">
        <v>89.80999755859375</v>
      </c>
      <c r="EB127" s="224">
        <v>89.80999755859375</v>
      </c>
      <c r="EC127" s="224">
        <v>89.80999755859375</v>
      </c>
      <c r="ED127" s="224">
        <v>89.80999755859375</v>
      </c>
      <c r="EE127" s="224">
        <v>89.80999755859375</v>
      </c>
      <c r="EF127" s="224">
        <v>89.80999755859375</v>
      </c>
      <c r="EG127" s="224">
        <v>89.80999755859375</v>
      </c>
      <c r="EH127" s="224">
        <v>89.80999755859375</v>
      </c>
      <c r="EI127" s="224">
        <v>78.699996948242188</v>
      </c>
      <c r="EJ127" s="224">
        <v>85.19000244140625</v>
      </c>
      <c r="EK127" s="224">
        <v>85.19000244140625</v>
      </c>
      <c r="EL127" s="224">
        <v>85.19000244140625</v>
      </c>
      <c r="EM127" s="224">
        <v>85.19000244140625</v>
      </c>
      <c r="EN127" s="224">
        <v>82.410003662109375</v>
      </c>
      <c r="EO127" s="224">
        <v>82.410003662109375</v>
      </c>
      <c r="EP127" s="224">
        <v>82.410003662109375</v>
      </c>
      <c r="EQ127" s="224">
        <v>82.410003662109375</v>
      </c>
      <c r="ER127" s="224">
        <v>82.410003662109375</v>
      </c>
      <c r="ES127" s="224">
        <v>82.410003662109375</v>
      </c>
      <c r="ET127" s="224">
        <v>82.410003662109375</v>
      </c>
      <c r="EU127" s="224">
        <v>82.410003662109375</v>
      </c>
      <c r="EV127" s="224">
        <v>82.410003662109375</v>
      </c>
      <c r="EW127" s="224">
        <v>82.410003662109375</v>
      </c>
      <c r="EX127" s="224">
        <v>82.410003662109375</v>
      </c>
      <c r="EY127" s="224">
        <v>82.410003662109375</v>
      </c>
      <c r="EZ127" s="224">
        <v>82.410003662109375</v>
      </c>
      <c r="FA127" s="224">
        <v>82.410003662109375</v>
      </c>
      <c r="FB127" s="224">
        <v>69.44000244140625</v>
      </c>
      <c r="FC127" s="224">
        <v>69.44000244140625</v>
      </c>
      <c r="FD127" s="224">
        <v>69.44000244140625</v>
      </c>
      <c r="FE127" s="224">
        <v>61.110000610351563</v>
      </c>
      <c r="FF127" s="224">
        <v>61.110000610351563</v>
      </c>
      <c r="FG127" s="224">
        <v>61.110000610351563</v>
      </c>
      <c r="FH127" s="224">
        <v>61.110000610351563</v>
      </c>
      <c r="FI127" s="224">
        <v>61.110000610351563</v>
      </c>
      <c r="FJ127" s="224">
        <v>61.110000610351563</v>
      </c>
      <c r="FK127" s="224">
        <v>61.110000610351563</v>
      </c>
      <c r="FL127" s="224">
        <v>61.110000610351563</v>
      </c>
      <c r="FM127" s="224">
        <v>61.110000610351563</v>
      </c>
      <c r="FN127" s="224">
        <v>61.110000610351563</v>
      </c>
      <c r="FO127" s="224">
        <v>61.110000610351563</v>
      </c>
      <c r="FP127" s="224">
        <v>61.110000610351563</v>
      </c>
      <c r="FQ127" s="224">
        <v>61.110000610351563</v>
      </c>
      <c r="FR127" s="224">
        <v>58.330001831054688</v>
      </c>
      <c r="FS127" s="224">
        <v>58.330001831054688</v>
      </c>
      <c r="FT127" s="224">
        <v>60.189998626708984</v>
      </c>
      <c r="FU127" s="224">
        <v>60.189998626708984</v>
      </c>
      <c r="FV127" s="224">
        <v>60.189998626708984</v>
      </c>
      <c r="FW127" s="224">
        <v>60.189998626708984</v>
      </c>
      <c r="FX127" s="224">
        <v>60.189998626708984</v>
      </c>
      <c r="FY127" s="224">
        <v>60.189998626708984</v>
      </c>
      <c r="FZ127" s="224">
        <v>60.189998626708984</v>
      </c>
      <c r="GA127" s="224">
        <v>60.189998626708984</v>
      </c>
      <c r="GB127" s="224">
        <v>60.189998626708984</v>
      </c>
      <c r="GC127" s="224">
        <v>60.189998626708984</v>
      </c>
      <c r="GD127" s="224">
        <v>66.669998168945313</v>
      </c>
      <c r="GE127" s="224">
        <v>66.669998168945313</v>
      </c>
      <c r="GF127" s="224">
        <v>66.669998168945313</v>
      </c>
      <c r="GG127" s="224">
        <v>66.669998168945313</v>
      </c>
      <c r="GH127" s="224">
        <v>66.669998168945313</v>
      </c>
      <c r="GI127" s="224">
        <v>66.669998168945313</v>
      </c>
      <c r="GJ127" s="224">
        <v>66.669998168945313</v>
      </c>
      <c r="GK127" s="224">
        <v>66.669998168945313</v>
      </c>
      <c r="GL127" s="224">
        <v>66.669998168945313</v>
      </c>
      <c r="GM127" s="224">
        <v>66.669998168945313</v>
      </c>
      <c r="GN127" s="224">
        <v>66.669998168945313</v>
      </c>
      <c r="GO127" s="224">
        <v>66.669998168945313</v>
      </c>
      <c r="GP127" s="224">
        <v>66.669998168945313</v>
      </c>
      <c r="GQ127" s="224">
        <v>66.669998168945313</v>
      </c>
      <c r="GR127" s="224">
        <v>66.669998168945313</v>
      </c>
      <c r="GS127" s="224">
        <v>66.669998168945313</v>
      </c>
      <c r="GT127" s="224">
        <v>66.669998168945313</v>
      </c>
      <c r="GU127" s="224">
        <v>66.669998168945313</v>
      </c>
      <c r="GV127" s="224">
        <v>66.669998168945313</v>
      </c>
      <c r="GW127" s="224">
        <v>66.669998168945313</v>
      </c>
      <c r="GX127" s="224">
        <v>66.669998168945313</v>
      </c>
      <c r="GY127" s="224">
        <v>66.669998168945313</v>
      </c>
      <c r="GZ127" s="224">
        <v>66.669998168945313</v>
      </c>
      <c r="HA127" s="224">
        <v>66.669998168945313</v>
      </c>
      <c r="HB127" s="224">
        <v>66.669998168945313</v>
      </c>
      <c r="HC127" s="224">
        <v>66.669998168945313</v>
      </c>
      <c r="HD127" s="224">
        <v>66.669998168945313</v>
      </c>
      <c r="HE127" s="224">
        <v>66.669998168945313</v>
      </c>
      <c r="HF127" s="9">
        <f t="shared" si="79"/>
        <v>66.669998168945313</v>
      </c>
      <c r="HG127" s="9">
        <f t="shared" si="80"/>
        <v>66.669998168945313</v>
      </c>
      <c r="HH127" s="9">
        <f t="shared" si="81"/>
        <v>66.669998168945313</v>
      </c>
      <c r="HI127" s="9">
        <f t="shared" si="82"/>
        <v>66.669998168945313</v>
      </c>
      <c r="HJ127" s="9">
        <f t="shared" si="83"/>
        <v>66.669998168945313</v>
      </c>
      <c r="HK127" s="9">
        <f t="shared" si="84"/>
        <v>66.669998168945313</v>
      </c>
      <c r="HL127" s="9">
        <f t="shared" si="85"/>
        <v>66.669998168945313</v>
      </c>
      <c r="HM127" s="9">
        <f t="shared" si="86"/>
        <v>66.669998168945313</v>
      </c>
      <c r="HN127" s="9">
        <f t="shared" si="87"/>
        <v>66.669998168945313</v>
      </c>
      <c r="HO127" s="9">
        <f t="shared" si="88"/>
        <v>66.669998168945313</v>
      </c>
      <c r="HP127" s="9">
        <f t="shared" si="89"/>
        <v>66.669998168945313</v>
      </c>
      <c r="HQ127" s="180"/>
      <c r="HR127" s="226">
        <v>66.669998168945313</v>
      </c>
      <c r="HS127" s="226">
        <v>66.669998168945313</v>
      </c>
      <c r="HT127" s="226">
        <v>66.669998168945313</v>
      </c>
      <c r="HU127" s="226">
        <v>66.669998168945313</v>
      </c>
      <c r="HV127" s="226">
        <v>66.669998168945313</v>
      </c>
      <c r="HW127" s="226">
        <v>66.669998168945313</v>
      </c>
      <c r="HX127" s="226"/>
      <c r="HY127" s="226"/>
      <c r="HZ127" s="226"/>
      <c r="IA127" s="226"/>
      <c r="IB127" s="226"/>
      <c r="IC127" s="226"/>
      <c r="ID127" s="9"/>
      <c r="IE127" s="9"/>
      <c r="IF127" s="9"/>
      <c r="IG127" s="9"/>
      <c r="IH127" s="9"/>
      <c r="II127" s="9">
        <f t="shared" si="64"/>
        <v>49.487829076616386</v>
      </c>
      <c r="IJ127" s="9">
        <f t="shared" si="65"/>
        <v>63.611667251586915</v>
      </c>
      <c r="IK127" s="9">
        <f t="shared" si="66"/>
        <v>66.460965925647372</v>
      </c>
      <c r="IL127" s="9">
        <f t="shared" si="67"/>
        <v>66.669998168945313</v>
      </c>
      <c r="IM127" s="9">
        <f t="shared" si="68"/>
        <v>53.33599853515625</v>
      </c>
      <c r="IN127" s="9">
        <f t="shared" si="69"/>
        <v>37.335198974609369</v>
      </c>
      <c r="IO127" s="9">
        <f t="shared" si="70"/>
        <v>26.134639282226559</v>
      </c>
      <c r="IP127" s="9">
        <f t="shared" si="71"/>
        <v>18.29424749755859</v>
      </c>
      <c r="IQ127" s="9"/>
      <c r="IR127" s="9">
        <f t="shared" si="78"/>
        <v>48.273488418234365</v>
      </c>
      <c r="IS127" s="9">
        <f t="shared" si="72"/>
        <v>-39.126364669455072</v>
      </c>
      <c r="IT127" s="9"/>
      <c r="IU127" s="9"/>
      <c r="IV127" s="9"/>
      <c r="IW127" s="9"/>
      <c r="IX127" s="9"/>
      <c r="IY127" s="9"/>
      <c r="IZ127" s="9"/>
      <c r="JA127" s="9"/>
      <c r="JB127" s="9"/>
      <c r="JC127" s="9"/>
      <c r="JD127" s="9"/>
      <c r="JE127" s="9"/>
      <c r="JF127" s="9"/>
      <c r="JG127" s="9"/>
      <c r="JH127" s="9"/>
      <c r="JI127" s="9"/>
      <c r="JJ127" s="9"/>
      <c r="JK127" s="9"/>
      <c r="JL127" s="9"/>
      <c r="JM127" s="9"/>
      <c r="JN127" s="9"/>
      <c r="JO127" s="9"/>
      <c r="JP127" s="9"/>
      <c r="JQ127" s="9"/>
      <c r="JR127" s="9"/>
      <c r="JS127" s="9"/>
      <c r="JT127" s="9"/>
      <c r="JU127" s="9"/>
      <c r="JV127" s="9"/>
      <c r="JW127" s="9">
        <f t="shared" si="91"/>
        <v>66.669998168945313</v>
      </c>
      <c r="JX127" s="9">
        <f t="shared" si="92"/>
        <v>91.300003051757813</v>
      </c>
      <c r="JY127" s="19">
        <f t="shared" si="93"/>
        <v>187</v>
      </c>
      <c r="JZ127" s="19">
        <f t="shared" si="94"/>
        <v>31</v>
      </c>
      <c r="KA127" s="19">
        <f t="shared" si="73"/>
        <v>1</v>
      </c>
      <c r="KB127" s="19">
        <f t="shared" si="77"/>
        <v>31</v>
      </c>
      <c r="KD127" s="9">
        <f t="shared" si="95"/>
        <v>93.672666422526035</v>
      </c>
      <c r="KE127" s="9">
        <f t="shared" si="96"/>
        <v>71.700890644942177</v>
      </c>
      <c r="KG127" s="9">
        <f t="shared" si="74"/>
        <v>-21.971775777583858</v>
      </c>
      <c r="KH127" s="19">
        <f t="shared" si="75"/>
        <v>0.76544090590443392</v>
      </c>
      <c r="KI127" s="19">
        <f t="shared" si="76"/>
        <v>0.76544090590443392</v>
      </c>
    </row>
    <row r="128" spans="1:295">
      <c r="A128" s="222" t="s">
        <v>363</v>
      </c>
      <c r="B128" s="222" t="s">
        <v>364</v>
      </c>
      <c r="C128" s="224">
        <v>0</v>
      </c>
      <c r="D128" s="224">
        <v>0</v>
      </c>
      <c r="E128" s="224">
        <v>0</v>
      </c>
      <c r="F128" s="224">
        <v>0</v>
      </c>
      <c r="G128" s="224">
        <v>0</v>
      </c>
      <c r="H128" s="224">
        <v>0</v>
      </c>
      <c r="I128" s="224">
        <v>0</v>
      </c>
      <c r="J128" s="224">
        <v>0</v>
      </c>
      <c r="K128" s="224">
        <v>0</v>
      </c>
      <c r="L128" s="224">
        <v>0</v>
      </c>
      <c r="M128" s="224">
        <v>0</v>
      </c>
      <c r="N128" s="224">
        <v>0</v>
      </c>
      <c r="O128" s="224">
        <v>0</v>
      </c>
      <c r="P128" s="224">
        <v>0</v>
      </c>
      <c r="Q128" s="224">
        <v>0</v>
      </c>
      <c r="R128" s="224">
        <v>0</v>
      </c>
      <c r="S128" s="224">
        <v>0</v>
      </c>
      <c r="T128" s="224">
        <v>0</v>
      </c>
      <c r="U128" s="224">
        <v>0</v>
      </c>
      <c r="V128" s="224">
        <v>0</v>
      </c>
      <c r="W128" s="224">
        <v>5.559999942779541</v>
      </c>
      <c r="X128" s="224">
        <v>8.3299999237060547</v>
      </c>
      <c r="Y128" s="224">
        <v>8.3299999237060547</v>
      </c>
      <c r="Z128" s="224">
        <v>8.3299999237060547</v>
      </c>
      <c r="AA128" s="224">
        <v>8.3299999237060547</v>
      </c>
      <c r="AB128" s="224">
        <v>8.3299999237060547</v>
      </c>
      <c r="AC128" s="224">
        <v>8.3299999237060547</v>
      </c>
      <c r="AD128" s="224">
        <v>8.3299999237060547</v>
      </c>
      <c r="AE128" s="224">
        <v>8.3299999237060547</v>
      </c>
      <c r="AF128" s="224">
        <v>8.3299999237060547</v>
      </c>
      <c r="AG128" s="224">
        <v>8.3299999237060547</v>
      </c>
      <c r="AH128" s="224">
        <v>8.3299999237060547</v>
      </c>
      <c r="AI128" s="224">
        <v>8.3299999237060547</v>
      </c>
      <c r="AJ128" s="224">
        <v>8.3299999237060547</v>
      </c>
      <c r="AK128" s="224">
        <v>8.3299999237060547</v>
      </c>
      <c r="AL128" s="224">
        <v>8.3299999237060547</v>
      </c>
      <c r="AM128" s="224">
        <v>8.3299999237060547</v>
      </c>
      <c r="AN128" s="224">
        <v>8.3299999237060547</v>
      </c>
      <c r="AO128" s="224">
        <v>8.3299999237060547</v>
      </c>
      <c r="AP128" s="224">
        <v>8.3299999237060547</v>
      </c>
      <c r="AQ128" s="224">
        <v>8.3299999237060547</v>
      </c>
      <c r="AR128" s="224">
        <v>8.3299999237060547</v>
      </c>
      <c r="AS128" s="224">
        <v>8.3299999237060547</v>
      </c>
      <c r="AT128" s="224">
        <v>8.3299999237060547</v>
      </c>
      <c r="AU128" s="224">
        <v>8.3299999237060547</v>
      </c>
      <c r="AV128" s="224">
        <v>8.3299999237060547</v>
      </c>
      <c r="AW128" s="224">
        <v>8.3299999237060547</v>
      </c>
      <c r="AX128" s="224">
        <v>8.3299999237060547</v>
      </c>
      <c r="AY128" s="224">
        <v>8.3299999237060547</v>
      </c>
      <c r="AZ128" s="224">
        <v>8.3299999237060547</v>
      </c>
      <c r="BA128" s="224">
        <v>8.3299999237060547</v>
      </c>
      <c r="BB128" s="224">
        <v>8.3299999237060547</v>
      </c>
      <c r="BC128" s="224">
        <v>8.3299999237060547</v>
      </c>
      <c r="BD128" s="224">
        <v>8.3299999237060547</v>
      </c>
      <c r="BE128" s="224">
        <v>8.3299999237060547</v>
      </c>
      <c r="BF128" s="224">
        <v>8.3299999237060547</v>
      </c>
      <c r="BG128" s="224">
        <v>8.3299999237060547</v>
      </c>
      <c r="BH128" s="224">
        <v>8.3299999237060547</v>
      </c>
      <c r="BI128" s="224">
        <v>8.3299999237060547</v>
      </c>
      <c r="BJ128" s="224">
        <v>8.3299999237060547</v>
      </c>
      <c r="BK128" s="224">
        <v>8.3299999237060547</v>
      </c>
      <c r="BL128" s="224">
        <v>8.3299999237060547</v>
      </c>
      <c r="BM128" s="224">
        <v>8.3299999237060547</v>
      </c>
      <c r="BN128" s="224">
        <v>8.3299999237060547</v>
      </c>
      <c r="BO128" s="224">
        <v>8.3299999237060547</v>
      </c>
      <c r="BP128" s="224">
        <v>8.3299999237060547</v>
      </c>
      <c r="BQ128" s="224">
        <v>8.3299999237060547</v>
      </c>
      <c r="BR128" s="224">
        <v>8.3299999237060547</v>
      </c>
      <c r="BS128" s="224">
        <v>8.3299999237060547</v>
      </c>
      <c r="BT128" s="224">
        <v>8.3299999237060547</v>
      </c>
      <c r="BU128" s="224">
        <v>8.3299999237060547</v>
      </c>
      <c r="BV128" s="224">
        <v>19.440000534057617</v>
      </c>
      <c r="BW128" s="224">
        <v>44.439998626708984</v>
      </c>
      <c r="BX128" s="224">
        <v>44.439998626708984</v>
      </c>
      <c r="BY128" s="224">
        <v>44.439998626708984</v>
      </c>
      <c r="BZ128" s="224">
        <v>48.150001525878906</v>
      </c>
      <c r="CA128" s="224">
        <v>51.849998474121094</v>
      </c>
      <c r="CB128" s="224">
        <v>51.849998474121094</v>
      </c>
      <c r="CC128" s="224">
        <v>51.849998474121094</v>
      </c>
      <c r="CD128" s="224">
        <v>59.259998321533203</v>
      </c>
      <c r="CE128" s="224">
        <v>59.259998321533203</v>
      </c>
      <c r="CF128" s="224">
        <v>59.259998321533203</v>
      </c>
      <c r="CG128" s="224">
        <v>70.370002746582031</v>
      </c>
      <c r="CH128" s="224">
        <v>75.930000305175781</v>
      </c>
      <c r="CI128" s="224">
        <v>75.930000305175781</v>
      </c>
      <c r="CJ128" s="224">
        <v>75.930000305175781</v>
      </c>
      <c r="CK128" s="224">
        <v>75.930000305175781</v>
      </c>
      <c r="CL128" s="224">
        <v>75.930000305175781</v>
      </c>
      <c r="CM128" s="224">
        <v>75.930000305175781</v>
      </c>
      <c r="CN128" s="224">
        <v>75.930000305175781</v>
      </c>
      <c r="CO128" s="224">
        <v>75.930000305175781</v>
      </c>
      <c r="CP128" s="224">
        <v>79.629997253417969</v>
      </c>
      <c r="CQ128" s="224">
        <v>79.629997253417969</v>
      </c>
      <c r="CR128" s="224">
        <v>90.739997863769531</v>
      </c>
      <c r="CS128" s="224">
        <v>90.739997863769531</v>
      </c>
      <c r="CT128" s="224">
        <v>90.739997863769531</v>
      </c>
      <c r="CU128" s="224">
        <v>90.739997863769531</v>
      </c>
      <c r="CV128" s="224">
        <v>90.739997863769531</v>
      </c>
      <c r="CW128" s="224">
        <v>90.739997863769531</v>
      </c>
      <c r="CX128" s="224">
        <v>90.739997863769531</v>
      </c>
      <c r="CY128" s="224">
        <v>90.739997863769531</v>
      </c>
      <c r="CZ128" s="224">
        <v>90.739997863769531</v>
      </c>
      <c r="DA128" s="224">
        <v>90.739997863769531</v>
      </c>
      <c r="DB128" s="224">
        <v>90.739997863769531</v>
      </c>
      <c r="DC128" s="224">
        <v>90.739997863769531</v>
      </c>
      <c r="DD128" s="224">
        <v>90.739997863769531</v>
      </c>
      <c r="DE128" s="224">
        <v>90.739997863769531</v>
      </c>
      <c r="DF128" s="224">
        <v>90.739997863769531</v>
      </c>
      <c r="DG128" s="224">
        <v>93.519996643066406</v>
      </c>
      <c r="DH128" s="224">
        <v>93.519996643066406</v>
      </c>
      <c r="DI128" s="224">
        <v>93.519996643066406</v>
      </c>
      <c r="DJ128" s="224">
        <v>93.519996643066406</v>
      </c>
      <c r="DK128" s="224">
        <v>93.519996643066406</v>
      </c>
      <c r="DL128" s="224">
        <v>93.519996643066406</v>
      </c>
      <c r="DM128" s="224">
        <v>93.519996643066406</v>
      </c>
      <c r="DN128" s="224">
        <v>93.519996643066406</v>
      </c>
      <c r="DO128" s="224">
        <v>93.519996643066406</v>
      </c>
      <c r="DP128" s="224">
        <v>93.519996643066406</v>
      </c>
      <c r="DQ128" s="224">
        <v>93.519996643066406</v>
      </c>
      <c r="DR128" s="224">
        <v>93.519996643066406</v>
      </c>
      <c r="DS128" s="224">
        <v>93.519996643066406</v>
      </c>
      <c r="DT128" s="224">
        <v>93.519996643066406</v>
      </c>
      <c r="DU128" s="224">
        <v>93.519996643066406</v>
      </c>
      <c r="DV128" s="224">
        <v>93.519996643066406</v>
      </c>
      <c r="DW128" s="224">
        <v>93.519996643066406</v>
      </c>
      <c r="DX128" s="224">
        <v>93.519996643066406</v>
      </c>
      <c r="DY128" s="224">
        <v>93.519996643066406</v>
      </c>
      <c r="DZ128" s="224">
        <v>93.519996643066406</v>
      </c>
      <c r="EA128" s="224">
        <v>93.519996643066406</v>
      </c>
      <c r="EB128" s="224">
        <v>93.519996643066406</v>
      </c>
      <c r="EC128" s="224">
        <v>93.519996643066406</v>
      </c>
      <c r="ED128" s="224">
        <v>93.519996643066406</v>
      </c>
      <c r="EE128" s="224">
        <v>93.519996643066406</v>
      </c>
      <c r="EF128" s="224">
        <v>89.80999755859375</v>
      </c>
      <c r="EG128" s="224">
        <v>89.80999755859375</v>
      </c>
      <c r="EH128" s="224">
        <v>89.80999755859375</v>
      </c>
      <c r="EI128" s="224">
        <v>89.80999755859375</v>
      </c>
      <c r="EJ128" s="224">
        <v>89.80999755859375</v>
      </c>
      <c r="EK128" s="224">
        <v>89.80999755859375</v>
      </c>
      <c r="EL128" s="224">
        <v>89.80999755859375</v>
      </c>
      <c r="EM128" s="224">
        <v>89.80999755859375</v>
      </c>
      <c r="EN128" s="224">
        <v>89.80999755859375</v>
      </c>
      <c r="EO128" s="224">
        <v>89.80999755859375</v>
      </c>
      <c r="EP128" s="224">
        <v>89.80999755859375</v>
      </c>
      <c r="EQ128" s="224">
        <v>89.80999755859375</v>
      </c>
      <c r="ER128" s="224">
        <v>89.80999755859375</v>
      </c>
      <c r="ES128" s="224">
        <v>89.80999755859375</v>
      </c>
      <c r="ET128" s="224">
        <v>89.80999755859375</v>
      </c>
      <c r="EU128" s="224">
        <v>89.80999755859375</v>
      </c>
      <c r="EV128" s="224">
        <v>89.80999755859375</v>
      </c>
      <c r="EW128" s="224">
        <v>89.80999755859375</v>
      </c>
      <c r="EX128" s="224">
        <v>89.80999755859375</v>
      </c>
      <c r="EY128" s="224">
        <v>89.80999755859375</v>
      </c>
      <c r="EZ128" s="224">
        <v>89.80999755859375</v>
      </c>
      <c r="FA128" s="224">
        <v>89.80999755859375</v>
      </c>
      <c r="FB128" s="224">
        <v>89.80999755859375</v>
      </c>
      <c r="FC128" s="224">
        <v>89.80999755859375</v>
      </c>
      <c r="FD128" s="224">
        <v>91.669998168945313</v>
      </c>
      <c r="FE128" s="224">
        <v>83.330001831054687</v>
      </c>
      <c r="FF128" s="224">
        <v>83.330001831054687</v>
      </c>
      <c r="FG128" s="224">
        <v>83.330001831054687</v>
      </c>
      <c r="FH128" s="224">
        <v>83.330001831054687</v>
      </c>
      <c r="FI128" s="224">
        <v>83.330001831054687</v>
      </c>
      <c r="FJ128" s="224">
        <v>83.330001831054687</v>
      </c>
      <c r="FK128" s="224">
        <v>83.330001831054687</v>
      </c>
      <c r="FL128" s="224">
        <v>83.330001831054687</v>
      </c>
      <c r="FM128" s="224">
        <v>83.330001831054687</v>
      </c>
      <c r="FN128" s="224">
        <v>83.330001831054687</v>
      </c>
      <c r="FO128" s="224">
        <v>83.330001831054687</v>
      </c>
      <c r="FP128" s="224">
        <v>83.330001831054687</v>
      </c>
      <c r="FQ128" s="224">
        <v>83.330001831054687</v>
      </c>
      <c r="FR128" s="224">
        <v>83.330001831054687</v>
      </c>
      <c r="FS128" s="224">
        <v>83.330001831054687</v>
      </c>
      <c r="FT128" s="224">
        <v>83.330001831054687</v>
      </c>
      <c r="FU128" s="224">
        <v>83.330001831054687</v>
      </c>
      <c r="FV128" s="224">
        <v>83.330001831054687</v>
      </c>
      <c r="FW128" s="224">
        <v>83.330001831054687</v>
      </c>
      <c r="FX128" s="224">
        <v>83.330001831054687</v>
      </c>
      <c r="FY128" s="224">
        <v>83.330001831054687</v>
      </c>
      <c r="FZ128" s="224">
        <v>83.330001831054687</v>
      </c>
      <c r="GA128" s="224">
        <v>83.330001831054687</v>
      </c>
      <c r="GB128" s="224">
        <v>83.330001831054687</v>
      </c>
      <c r="GC128" s="224">
        <v>83.330001831054687</v>
      </c>
      <c r="GD128" s="224">
        <v>83.330001831054687</v>
      </c>
      <c r="GE128" s="224">
        <v>83.330001831054687</v>
      </c>
      <c r="GF128" s="224">
        <v>83.330001831054687</v>
      </c>
      <c r="GG128" s="224">
        <v>83.330001831054687</v>
      </c>
      <c r="GH128" s="224">
        <v>83.330001831054687</v>
      </c>
      <c r="GI128" s="224">
        <v>83.330001831054687</v>
      </c>
      <c r="GJ128" s="224">
        <v>83.330001831054687</v>
      </c>
      <c r="GK128" s="224">
        <v>83.330001831054687</v>
      </c>
      <c r="GL128" s="224">
        <v>83.330001831054687</v>
      </c>
      <c r="GM128" s="224">
        <v>83.330001831054687</v>
      </c>
      <c r="GN128" s="224">
        <v>83.330001831054687</v>
      </c>
      <c r="GO128" s="224">
        <v>83.330001831054687</v>
      </c>
      <c r="GP128" s="224">
        <v>83.330001831054687</v>
      </c>
      <c r="GQ128" s="224">
        <v>83.330001831054687</v>
      </c>
      <c r="GR128" s="224">
        <v>83.330001831054687</v>
      </c>
      <c r="GS128" s="224">
        <v>83.330001831054687</v>
      </c>
      <c r="GT128" s="224">
        <v>83.330001831054687</v>
      </c>
      <c r="GU128" s="224">
        <v>83.330001831054687</v>
      </c>
      <c r="GV128" s="224">
        <v>81.480003356933594</v>
      </c>
      <c r="GW128" s="224">
        <v>81.480003356933594</v>
      </c>
      <c r="GX128" s="224">
        <v>84.260002136230469</v>
      </c>
      <c r="GY128" s="224">
        <v>84.260002136230469</v>
      </c>
      <c r="GZ128" s="224">
        <v>84.260002136230469</v>
      </c>
      <c r="HA128" s="224">
        <v>84.260002136230469</v>
      </c>
      <c r="HB128" s="224">
        <v>84.260002136230469</v>
      </c>
      <c r="HC128" s="224">
        <v>80.55999755859375</v>
      </c>
      <c r="HD128" s="224">
        <v>80.55999755859375</v>
      </c>
      <c r="HE128" s="224">
        <v>80.55999755859375</v>
      </c>
      <c r="HF128" s="9">
        <f t="shared" si="79"/>
        <v>80.55999755859375</v>
      </c>
      <c r="HG128" s="9">
        <f t="shared" si="80"/>
        <v>80.55999755859375</v>
      </c>
      <c r="HH128" s="9">
        <f t="shared" si="81"/>
        <v>80.55999755859375</v>
      </c>
      <c r="HI128" s="9">
        <f t="shared" si="82"/>
        <v>80.55999755859375</v>
      </c>
      <c r="HJ128" s="9">
        <f t="shared" si="83"/>
        <v>80.55999755859375</v>
      </c>
      <c r="HK128" s="9">
        <f t="shared" si="84"/>
        <v>80.55999755859375</v>
      </c>
      <c r="HL128" s="9">
        <f t="shared" si="85"/>
        <v>80.55999755859375</v>
      </c>
      <c r="HM128" s="9">
        <f t="shared" si="86"/>
        <v>80.55999755859375</v>
      </c>
      <c r="HN128" s="9">
        <f t="shared" si="87"/>
        <v>80.55999755859375</v>
      </c>
      <c r="HO128" s="9">
        <f t="shared" si="88"/>
        <v>80.55999755859375</v>
      </c>
      <c r="HP128" s="9">
        <f t="shared" si="89"/>
        <v>80.55999755859375</v>
      </c>
      <c r="HQ128" s="180"/>
      <c r="HR128" s="226">
        <v>80.55999755859375</v>
      </c>
      <c r="HS128" s="226">
        <v>80.55999755859375</v>
      </c>
      <c r="HT128" s="226">
        <v>80.55999755859375</v>
      </c>
      <c r="HU128" s="226">
        <v>80.55999755859375</v>
      </c>
      <c r="HV128" s="226">
        <v>80.55999755859375</v>
      </c>
      <c r="HW128" s="226">
        <v>80.55999755859375</v>
      </c>
      <c r="HX128" s="226">
        <v>80.55999755859375</v>
      </c>
      <c r="HY128" s="226">
        <v>80.55999755859375</v>
      </c>
      <c r="HZ128" s="226">
        <v>80.55999755859375</v>
      </c>
      <c r="IA128" s="226">
        <v>80.55999755859375</v>
      </c>
      <c r="IB128" s="226">
        <v>80.55999755859375</v>
      </c>
      <c r="IC128" s="226">
        <v>80.55999755859375</v>
      </c>
      <c r="ID128" s="9"/>
      <c r="IE128" s="9"/>
      <c r="IF128" s="9"/>
      <c r="IG128" s="9"/>
      <c r="IH128" s="9"/>
      <c r="II128" s="9">
        <f t="shared" si="64"/>
        <v>47.360919880239585</v>
      </c>
      <c r="IJ128" s="9">
        <f t="shared" si="65"/>
        <v>84.688000996907547</v>
      </c>
      <c r="IK128" s="9">
        <f t="shared" si="66"/>
        <v>82.91387225735572</v>
      </c>
      <c r="IL128" s="9">
        <f t="shared" si="67"/>
        <v>80.55999755859375</v>
      </c>
      <c r="IM128" s="9">
        <f t="shared" si="68"/>
        <v>64.447998046875</v>
      </c>
      <c r="IN128" s="9">
        <f t="shared" si="69"/>
        <v>45.113598632812497</v>
      </c>
      <c r="IO128" s="9">
        <f t="shared" si="70"/>
        <v>31.579519042968744</v>
      </c>
      <c r="IP128" s="9">
        <f t="shared" si="71"/>
        <v>22.105663330078119</v>
      </c>
      <c r="IQ128" s="9"/>
      <c r="IR128" s="9">
        <f t="shared" si="78"/>
        <v>54.017770772232446</v>
      </c>
      <c r="IS128" s="9">
        <f t="shared" si="72"/>
        <v>-42.964939107193388</v>
      </c>
      <c r="IT128" s="9"/>
      <c r="IU128" s="9"/>
      <c r="IV128" s="9"/>
      <c r="IW128" s="9"/>
      <c r="IX128" s="9"/>
      <c r="IY128" s="9"/>
      <c r="IZ128" s="9"/>
      <c r="JA128" s="9"/>
      <c r="JB128" s="9"/>
      <c r="JC128" s="9"/>
      <c r="JD128" s="9"/>
      <c r="JE128" s="9"/>
      <c r="JF128" s="9"/>
      <c r="JG128" s="9"/>
      <c r="JH128" s="9"/>
      <c r="JI128" s="9"/>
      <c r="JJ128" s="9"/>
      <c r="JK128" s="9"/>
      <c r="JL128" s="9"/>
      <c r="JM128" s="9"/>
      <c r="JN128" s="9"/>
      <c r="JO128" s="9"/>
      <c r="JP128" s="9"/>
      <c r="JQ128" s="9"/>
      <c r="JR128" s="9"/>
      <c r="JS128" s="9"/>
      <c r="JT128" s="9"/>
      <c r="JU128" s="9"/>
      <c r="JV128" s="9"/>
      <c r="JW128" s="9">
        <f t="shared" si="91"/>
        <v>80.55999755859375</v>
      </c>
      <c r="JX128" s="9">
        <f t="shared" si="92"/>
        <v>88.519996643066406</v>
      </c>
      <c r="JY128" s="19">
        <f t="shared" si="93"/>
        <v>206</v>
      </c>
      <c r="JZ128" s="19">
        <f t="shared" si="94"/>
        <v>65</v>
      </c>
      <c r="KA128" s="19">
        <f t="shared" si="73"/>
        <v>1</v>
      </c>
      <c r="KB128" s="19">
        <f t="shared" si="77"/>
        <v>65</v>
      </c>
      <c r="KD128" s="9">
        <f t="shared" si="95"/>
        <v>91.203997294108078</v>
      </c>
      <c r="KE128" s="9">
        <f t="shared" si="96"/>
        <v>85.788514467749266</v>
      </c>
      <c r="KG128" s="9">
        <f t="shared" si="74"/>
        <v>-5.4154828263588115</v>
      </c>
      <c r="KH128" s="19">
        <f t="shared" si="75"/>
        <v>0.94062230837432104</v>
      </c>
      <c r="KI128" s="19">
        <f t="shared" si="76"/>
        <v>0.94062230837432104</v>
      </c>
    </row>
    <row r="129" spans="1:295">
      <c r="A129" s="222" t="s">
        <v>368</v>
      </c>
      <c r="B129" s="222" t="s">
        <v>369</v>
      </c>
      <c r="C129" s="224">
        <v>0</v>
      </c>
      <c r="D129" s="224">
        <v>0</v>
      </c>
      <c r="E129" s="224">
        <v>0</v>
      </c>
      <c r="F129" s="224">
        <v>0</v>
      </c>
      <c r="G129" s="224">
        <v>0</v>
      </c>
      <c r="H129" s="224">
        <v>0</v>
      </c>
      <c r="I129" s="224">
        <v>0</v>
      </c>
      <c r="J129" s="224">
        <v>0</v>
      </c>
      <c r="K129" s="224">
        <v>0</v>
      </c>
      <c r="L129" s="224">
        <v>0</v>
      </c>
      <c r="M129" s="224">
        <v>0</v>
      </c>
      <c r="N129" s="224">
        <v>0</v>
      </c>
      <c r="O129" s="224">
        <v>0</v>
      </c>
      <c r="P129" s="224">
        <v>0</v>
      </c>
      <c r="Q129" s="224">
        <v>0</v>
      </c>
      <c r="R129" s="224">
        <v>0</v>
      </c>
      <c r="S129" s="224">
        <v>0</v>
      </c>
      <c r="T129" s="224">
        <v>0</v>
      </c>
      <c r="U129" s="224">
        <v>0</v>
      </c>
      <c r="V129" s="224">
        <v>0</v>
      </c>
      <c r="W129" s="224">
        <v>0</v>
      </c>
      <c r="X129" s="224">
        <v>0</v>
      </c>
      <c r="Y129" s="224">
        <v>0</v>
      </c>
      <c r="Z129" s="224">
        <v>0</v>
      </c>
      <c r="AA129" s="224">
        <v>0</v>
      </c>
      <c r="AB129" s="224">
        <v>0</v>
      </c>
      <c r="AC129" s="224">
        <v>0</v>
      </c>
      <c r="AD129" s="224">
        <v>0</v>
      </c>
      <c r="AE129" s="224">
        <v>0</v>
      </c>
      <c r="AF129" s="224">
        <v>0</v>
      </c>
      <c r="AG129" s="224">
        <v>0</v>
      </c>
      <c r="AH129" s="224">
        <v>0</v>
      </c>
      <c r="AI129" s="224">
        <v>0</v>
      </c>
      <c r="AJ129" s="224">
        <v>0</v>
      </c>
      <c r="AK129" s="224">
        <v>0</v>
      </c>
      <c r="AL129" s="224">
        <v>0</v>
      </c>
      <c r="AM129" s="224">
        <v>0</v>
      </c>
      <c r="AN129" s="224">
        <v>0</v>
      </c>
      <c r="AO129" s="224">
        <v>0</v>
      </c>
      <c r="AP129" s="224">
        <v>0</v>
      </c>
      <c r="AQ129" s="224">
        <v>0</v>
      </c>
      <c r="AR129" s="224">
        <v>0</v>
      </c>
      <c r="AS129" s="224">
        <v>0</v>
      </c>
      <c r="AT129" s="224">
        <v>0</v>
      </c>
      <c r="AU129" s="224">
        <v>0</v>
      </c>
      <c r="AV129" s="224">
        <v>0</v>
      </c>
      <c r="AW129" s="224">
        <v>0</v>
      </c>
      <c r="AX129" s="224">
        <v>0</v>
      </c>
      <c r="AY129" s="224">
        <v>0</v>
      </c>
      <c r="AZ129" s="224">
        <v>0</v>
      </c>
      <c r="BA129" s="224">
        <v>0</v>
      </c>
      <c r="BB129" s="224">
        <v>0</v>
      </c>
      <c r="BC129" s="224">
        <v>0</v>
      </c>
      <c r="BD129" s="224">
        <v>0</v>
      </c>
      <c r="BE129" s="224">
        <v>0</v>
      </c>
      <c r="BF129" s="224">
        <v>0</v>
      </c>
      <c r="BG129" s="224">
        <v>0</v>
      </c>
      <c r="BH129" s="224">
        <v>0</v>
      </c>
      <c r="BI129" s="224">
        <v>0</v>
      </c>
      <c r="BJ129" s="224">
        <v>0</v>
      </c>
      <c r="BK129" s="224">
        <v>0</v>
      </c>
      <c r="BL129" s="224">
        <v>0</v>
      </c>
      <c r="BM129" s="224">
        <v>0</v>
      </c>
      <c r="BN129" s="224">
        <v>0</v>
      </c>
      <c r="BO129" s="224">
        <v>11.109999656677246</v>
      </c>
      <c r="BP129" s="224">
        <v>13.890000343322754</v>
      </c>
      <c r="BQ129" s="224">
        <v>13.890000343322754</v>
      </c>
      <c r="BR129" s="224">
        <v>13.890000343322754</v>
      </c>
      <c r="BS129" s="224">
        <v>13.890000343322754</v>
      </c>
      <c r="BT129" s="224">
        <v>13.890000343322754</v>
      </c>
      <c r="BU129" s="224">
        <v>16.670000076293945</v>
      </c>
      <c r="BV129" s="224">
        <v>44.439998626708984</v>
      </c>
      <c r="BW129" s="224">
        <v>44.439998626708984</v>
      </c>
      <c r="BX129" s="224">
        <v>50</v>
      </c>
      <c r="BY129" s="224">
        <v>74.069999694824219</v>
      </c>
      <c r="BZ129" s="224">
        <v>90.739997863769531</v>
      </c>
      <c r="CA129" s="224">
        <v>90.739997863769531</v>
      </c>
      <c r="CB129" s="224">
        <v>94.44000244140625</v>
      </c>
      <c r="CC129" s="224">
        <v>94.44000244140625</v>
      </c>
      <c r="CD129" s="224">
        <v>94.44000244140625</v>
      </c>
      <c r="CE129" s="224">
        <v>94.44000244140625</v>
      </c>
      <c r="CF129" s="224">
        <v>94.44000244140625</v>
      </c>
      <c r="CG129" s="224">
        <v>94.44000244140625</v>
      </c>
      <c r="CH129" s="224">
        <v>94.44000244140625</v>
      </c>
      <c r="CI129" s="224">
        <v>94.44000244140625</v>
      </c>
      <c r="CJ129" s="224">
        <v>94.44000244140625</v>
      </c>
      <c r="CK129" s="224">
        <v>94.44000244140625</v>
      </c>
      <c r="CL129" s="224">
        <v>94.44000244140625</v>
      </c>
      <c r="CM129" s="224">
        <v>94.44000244140625</v>
      </c>
      <c r="CN129" s="224">
        <v>94.44000244140625</v>
      </c>
      <c r="CO129" s="224">
        <v>94.44000244140625</v>
      </c>
      <c r="CP129" s="224">
        <v>94.44000244140625</v>
      </c>
      <c r="CQ129" s="224">
        <v>94.44000244140625</v>
      </c>
      <c r="CR129" s="224">
        <v>94.44000244140625</v>
      </c>
      <c r="CS129" s="224">
        <v>94.44000244140625</v>
      </c>
      <c r="CT129" s="224">
        <v>94.44000244140625</v>
      </c>
      <c r="CU129" s="224">
        <v>94.44000244140625</v>
      </c>
      <c r="CV129" s="224">
        <v>94.44000244140625</v>
      </c>
      <c r="CW129" s="224">
        <v>94.44000244140625</v>
      </c>
      <c r="CX129" s="224">
        <v>94.44000244140625</v>
      </c>
      <c r="CY129" s="224">
        <v>94.44000244140625</v>
      </c>
      <c r="CZ129" s="224">
        <v>94.44000244140625</v>
      </c>
      <c r="DA129" s="224">
        <v>94.44000244140625</v>
      </c>
      <c r="DB129" s="224">
        <v>94.44000244140625</v>
      </c>
      <c r="DC129" s="224">
        <v>94.44000244140625</v>
      </c>
      <c r="DD129" s="224">
        <v>94.44000244140625</v>
      </c>
      <c r="DE129" s="224">
        <v>94.44000244140625</v>
      </c>
      <c r="DF129" s="224">
        <v>94.44000244140625</v>
      </c>
      <c r="DG129" s="224">
        <v>94.44000244140625</v>
      </c>
      <c r="DH129" s="224">
        <v>94.44000244140625</v>
      </c>
      <c r="DI129" s="224">
        <v>94.44000244140625</v>
      </c>
      <c r="DJ129" s="224">
        <v>94.44000244140625</v>
      </c>
      <c r="DK129" s="224">
        <v>94.44000244140625</v>
      </c>
      <c r="DL129" s="224">
        <v>94.44000244140625</v>
      </c>
      <c r="DM129" s="224">
        <v>94.44000244140625</v>
      </c>
      <c r="DN129" s="224">
        <v>94.44000244140625</v>
      </c>
      <c r="DO129" s="224">
        <v>94.44000244140625</v>
      </c>
      <c r="DP129" s="224">
        <v>94.44000244140625</v>
      </c>
      <c r="DQ129" s="224">
        <v>94.44000244140625</v>
      </c>
      <c r="DR129" s="224">
        <v>94.44000244140625</v>
      </c>
      <c r="DS129" s="224">
        <v>94.44000244140625</v>
      </c>
      <c r="DT129" s="224">
        <v>96.300003051757813</v>
      </c>
      <c r="DU129" s="224">
        <v>96.300003051757813</v>
      </c>
      <c r="DV129" s="224">
        <v>96.300003051757813</v>
      </c>
      <c r="DW129" s="224">
        <v>96.300003051757813</v>
      </c>
      <c r="DX129" s="224">
        <v>96.300003051757813</v>
      </c>
      <c r="DY129" s="224">
        <v>96.300003051757813</v>
      </c>
      <c r="DZ129" s="224">
        <v>96.300003051757813</v>
      </c>
      <c r="EA129" s="224">
        <v>96.300003051757813</v>
      </c>
      <c r="EB129" s="224">
        <v>96.300003051757813</v>
      </c>
      <c r="EC129" s="224">
        <v>96.300003051757813</v>
      </c>
      <c r="ED129" s="224">
        <v>92.589996337890625</v>
      </c>
      <c r="EE129" s="224">
        <v>92.589996337890625</v>
      </c>
      <c r="EF129" s="224">
        <v>92.589996337890625</v>
      </c>
      <c r="EG129" s="224">
        <v>92.589996337890625</v>
      </c>
      <c r="EH129" s="224">
        <v>92.589996337890625</v>
      </c>
      <c r="EI129" s="224">
        <v>92.589996337890625</v>
      </c>
      <c r="EJ129" s="224">
        <v>92.589996337890625</v>
      </c>
      <c r="EK129" s="224">
        <v>92.589996337890625</v>
      </c>
      <c r="EL129" s="224">
        <v>92.589996337890625</v>
      </c>
      <c r="EM129" s="224">
        <v>92.589996337890625</v>
      </c>
      <c r="EN129" s="224">
        <v>92.589996337890625</v>
      </c>
      <c r="EO129" s="224">
        <v>92.589996337890625</v>
      </c>
      <c r="EP129" s="224">
        <v>92.589996337890625</v>
      </c>
      <c r="EQ129" s="224">
        <v>92.589996337890625</v>
      </c>
      <c r="ER129" s="224">
        <v>89.80999755859375</v>
      </c>
      <c r="ES129" s="224">
        <v>89.80999755859375</v>
      </c>
      <c r="ET129" s="224">
        <v>89.80999755859375</v>
      </c>
      <c r="EU129" s="224">
        <v>89.80999755859375</v>
      </c>
      <c r="EV129" s="224">
        <v>89.80999755859375</v>
      </c>
      <c r="EW129" s="224">
        <v>89.80999755859375</v>
      </c>
      <c r="EX129" s="224">
        <v>89.80999755859375</v>
      </c>
      <c r="EY129" s="224">
        <v>89.80999755859375</v>
      </c>
      <c r="EZ129" s="224">
        <v>89.80999755859375</v>
      </c>
      <c r="FA129" s="224">
        <v>89.80999755859375</v>
      </c>
      <c r="FB129" s="224">
        <v>89.80999755859375</v>
      </c>
      <c r="FC129" s="224">
        <v>89.80999755859375</v>
      </c>
      <c r="FD129" s="224">
        <v>89.80999755859375</v>
      </c>
      <c r="FE129" s="224">
        <v>89.80999755859375</v>
      </c>
      <c r="FF129" s="224">
        <v>89.80999755859375</v>
      </c>
      <c r="FG129" s="224">
        <v>89.80999755859375</v>
      </c>
      <c r="FH129" s="224">
        <v>89.80999755859375</v>
      </c>
      <c r="FI129" s="224">
        <v>89.80999755859375</v>
      </c>
      <c r="FJ129" s="224">
        <v>89.80999755859375</v>
      </c>
      <c r="FK129" s="224">
        <v>89.80999755859375</v>
      </c>
      <c r="FL129" s="224">
        <v>89.80999755859375</v>
      </c>
      <c r="FM129" s="224">
        <v>89.80999755859375</v>
      </c>
      <c r="FN129" s="224">
        <v>89.80999755859375</v>
      </c>
      <c r="FO129" s="224">
        <v>89.80999755859375</v>
      </c>
      <c r="FP129" s="224">
        <v>89.80999755859375</v>
      </c>
      <c r="FQ129" s="224">
        <v>89.80999755859375</v>
      </c>
      <c r="FR129" s="224">
        <v>89.80999755859375</v>
      </c>
      <c r="FS129" s="224">
        <v>89.80999755859375</v>
      </c>
      <c r="FT129" s="224">
        <v>89.80999755859375</v>
      </c>
      <c r="FU129" s="224">
        <v>89.80999755859375</v>
      </c>
      <c r="FV129" s="224">
        <v>89.80999755859375</v>
      </c>
      <c r="FW129" s="224">
        <v>89.80999755859375</v>
      </c>
      <c r="FX129" s="224">
        <v>89.80999755859375</v>
      </c>
      <c r="FY129" s="224">
        <v>89.80999755859375</v>
      </c>
      <c r="FZ129" s="224">
        <v>89.80999755859375</v>
      </c>
      <c r="GA129" s="224">
        <v>89.80999755859375</v>
      </c>
      <c r="GB129" s="224">
        <v>89.80999755859375</v>
      </c>
      <c r="GC129" s="224">
        <v>80.55999755859375</v>
      </c>
      <c r="GD129" s="224">
        <v>80.55999755859375</v>
      </c>
      <c r="GE129" s="224">
        <v>78.699996948242188</v>
      </c>
      <c r="GF129" s="224">
        <v>78.699996948242188</v>
      </c>
      <c r="GG129" s="224">
        <v>78.699996948242188</v>
      </c>
      <c r="GH129" s="224">
        <v>78.699996948242188</v>
      </c>
      <c r="GI129" s="224">
        <v>78.699996948242188</v>
      </c>
      <c r="GJ129" s="224">
        <v>78.699996948242188</v>
      </c>
      <c r="GK129" s="224">
        <v>78.699996948242188</v>
      </c>
      <c r="GL129" s="224">
        <v>78.699996948242188</v>
      </c>
      <c r="GM129" s="224">
        <v>75.930000305175781</v>
      </c>
      <c r="GN129" s="224">
        <v>75.930000305175781</v>
      </c>
      <c r="GO129" s="224">
        <v>75.930000305175781</v>
      </c>
      <c r="GP129" s="224">
        <v>75.930000305175781</v>
      </c>
      <c r="GQ129" s="224">
        <v>75.930000305175781</v>
      </c>
      <c r="GR129" s="224">
        <v>75.930000305175781</v>
      </c>
      <c r="GS129" s="224">
        <v>75.930000305175781</v>
      </c>
      <c r="GT129" s="224">
        <v>75.930000305175781</v>
      </c>
      <c r="GU129" s="224">
        <v>75.930000305175781</v>
      </c>
      <c r="GV129" s="224">
        <v>75.930000305175781</v>
      </c>
      <c r="GW129" s="224">
        <v>75.930000305175781</v>
      </c>
      <c r="GX129" s="224">
        <v>75.930000305175781</v>
      </c>
      <c r="GY129" s="224">
        <v>75.930000305175781</v>
      </c>
      <c r="GZ129" s="224">
        <v>81.480003356933594</v>
      </c>
      <c r="HA129" s="224">
        <v>81.480003356933594</v>
      </c>
      <c r="HB129" s="224">
        <v>81.480003356933594</v>
      </c>
      <c r="HC129" s="224">
        <v>81.480003356933594</v>
      </c>
      <c r="HD129" s="224">
        <v>81.480003356933594</v>
      </c>
      <c r="HE129" s="224">
        <v>81.480003356933594</v>
      </c>
      <c r="HF129" s="9">
        <f t="shared" si="79"/>
        <v>81.480003356933594</v>
      </c>
      <c r="HG129" s="9">
        <f t="shared" si="80"/>
        <v>81.480003356933594</v>
      </c>
      <c r="HH129" s="9">
        <f t="shared" si="81"/>
        <v>81.480003356933594</v>
      </c>
      <c r="HI129" s="9">
        <f t="shared" si="82"/>
        <v>81.480003356933594</v>
      </c>
      <c r="HJ129" s="9">
        <f t="shared" si="83"/>
        <v>81.480003356933594</v>
      </c>
      <c r="HK129" s="9">
        <f t="shared" si="84"/>
        <v>81.480003356933594</v>
      </c>
      <c r="HL129" s="9">
        <f t="shared" si="85"/>
        <v>81.480003356933594</v>
      </c>
      <c r="HM129" s="9">
        <f t="shared" si="86"/>
        <v>81.480003356933594</v>
      </c>
      <c r="HN129" s="9">
        <f t="shared" si="87"/>
        <v>81.480003356933594</v>
      </c>
      <c r="HO129" s="9">
        <f t="shared" si="88"/>
        <v>81.480003356933594</v>
      </c>
      <c r="HP129" s="9">
        <f t="shared" si="89"/>
        <v>81.480003356933594</v>
      </c>
      <c r="HQ129" s="180"/>
      <c r="HR129" s="226">
        <v>81.480003356933594</v>
      </c>
      <c r="HS129" s="226">
        <v>81.480003356933594</v>
      </c>
      <c r="HT129" s="226">
        <v>81.480003356933594</v>
      </c>
      <c r="HU129" s="226">
        <v>81.480003356933594</v>
      </c>
      <c r="HV129" s="226">
        <v>81.480003356933594</v>
      </c>
      <c r="HW129" s="226">
        <v>81.480003356933594</v>
      </c>
      <c r="HX129" s="226"/>
      <c r="HY129" s="226"/>
      <c r="HZ129" s="226"/>
      <c r="IA129" s="226"/>
      <c r="IB129" s="226"/>
      <c r="IC129" s="226"/>
      <c r="ID129" s="9"/>
      <c r="IE129" s="9"/>
      <c r="IF129" s="9"/>
      <c r="IG129" s="9"/>
      <c r="IH129" s="9"/>
      <c r="II129" s="9">
        <f t="shared" si="64"/>
        <v>49.572039892798976</v>
      </c>
      <c r="IJ129" s="9">
        <f t="shared" si="65"/>
        <v>89.80999755859375</v>
      </c>
      <c r="IK129" s="9">
        <f t="shared" si="66"/>
        <v>78.375806500834798</v>
      </c>
      <c r="IL129" s="9">
        <f t="shared" si="67"/>
        <v>81.480003356933594</v>
      </c>
      <c r="IM129" s="9">
        <f t="shared" si="68"/>
        <v>65.184002685546872</v>
      </c>
      <c r="IN129" s="9">
        <f t="shared" si="69"/>
        <v>45.628801879882808</v>
      </c>
      <c r="IO129" s="9">
        <f t="shared" si="70"/>
        <v>31.940161315917962</v>
      </c>
      <c r="IP129" s="9">
        <f t="shared" si="71"/>
        <v>22.35811292114257</v>
      </c>
      <c r="IQ129" s="9"/>
      <c r="IR129" s="9">
        <f t="shared" si="78"/>
        <v>55.219757140237277</v>
      </c>
      <c r="IS129" s="9">
        <f t="shared" si="72"/>
        <v>-44.040700679665989</v>
      </c>
      <c r="IT129" s="9"/>
      <c r="IU129" s="9"/>
      <c r="IV129" s="9"/>
      <c r="IW129" s="9"/>
      <c r="IX129" s="9"/>
      <c r="IY129" s="9"/>
      <c r="IZ129" s="9"/>
      <c r="JA129" s="9"/>
      <c r="JB129" s="9"/>
      <c r="JC129" s="9"/>
      <c r="JD129" s="9"/>
      <c r="JE129" s="9"/>
      <c r="JF129" s="9"/>
      <c r="JG129" s="9"/>
      <c r="JH129" s="9"/>
      <c r="JI129" s="9"/>
      <c r="JJ129" s="9"/>
      <c r="JK129" s="9"/>
      <c r="JL129" s="9"/>
      <c r="JM129" s="9"/>
      <c r="JN129" s="9"/>
      <c r="JO129" s="9"/>
      <c r="JP129" s="9"/>
      <c r="JQ129" s="9"/>
      <c r="JR129" s="9"/>
      <c r="JS129" s="9"/>
      <c r="JT129" s="9"/>
      <c r="JU129" s="9"/>
      <c r="JV129" s="9"/>
      <c r="JW129" s="9">
        <f t="shared" si="91"/>
        <v>81.480003356933594</v>
      </c>
      <c r="JX129" s="9">
        <f t="shared" si="92"/>
        <v>91.300003051757813</v>
      </c>
      <c r="JY129" s="19">
        <f t="shared" si="93"/>
        <v>162</v>
      </c>
      <c r="JZ129" s="19">
        <f t="shared" si="94"/>
        <v>68</v>
      </c>
      <c r="KA129" s="19">
        <f t="shared" si="73"/>
        <v>1</v>
      </c>
      <c r="KB129" s="19">
        <f t="shared" si="77"/>
        <v>68</v>
      </c>
      <c r="KD129" s="9">
        <f t="shared" si="95"/>
        <v>94.44000244140625</v>
      </c>
      <c r="KE129" s="9">
        <f t="shared" si="96"/>
        <v>86.586137828260362</v>
      </c>
      <c r="KG129" s="9">
        <f t="shared" si="74"/>
        <v>-7.8538646131458876</v>
      </c>
      <c r="KH129" s="19">
        <f t="shared" si="75"/>
        <v>0.91683752212926206</v>
      </c>
      <c r="KI129" s="19">
        <f t="shared" si="76"/>
        <v>0.91683752212926206</v>
      </c>
    </row>
    <row r="130" spans="1:295">
      <c r="A130" s="222" t="s">
        <v>40</v>
      </c>
      <c r="B130" s="222" t="s">
        <v>370</v>
      </c>
      <c r="C130" s="224">
        <v>0</v>
      </c>
      <c r="D130" s="224">
        <v>0</v>
      </c>
      <c r="E130" s="224">
        <v>0</v>
      </c>
      <c r="F130" s="224">
        <v>0</v>
      </c>
      <c r="G130" s="224">
        <v>0</v>
      </c>
      <c r="H130" s="224">
        <v>0</v>
      </c>
      <c r="I130" s="224">
        <v>0</v>
      </c>
      <c r="J130" s="224">
        <v>0</v>
      </c>
      <c r="K130" s="224">
        <v>0</v>
      </c>
      <c r="L130" s="224">
        <v>0</v>
      </c>
      <c r="M130" s="224">
        <v>0</v>
      </c>
      <c r="N130" s="224">
        <v>0</v>
      </c>
      <c r="O130" s="224">
        <v>0</v>
      </c>
      <c r="P130" s="224">
        <v>0</v>
      </c>
      <c r="Q130" s="224">
        <v>0</v>
      </c>
      <c r="R130" s="224">
        <v>0</v>
      </c>
      <c r="S130" s="224">
        <v>0</v>
      </c>
      <c r="T130" s="224">
        <v>0</v>
      </c>
      <c r="U130" s="224">
        <v>0</v>
      </c>
      <c r="V130" s="224">
        <v>0</v>
      </c>
      <c r="W130" s="224">
        <v>0</v>
      </c>
      <c r="X130" s="224">
        <v>0</v>
      </c>
      <c r="Y130" s="224">
        <v>0</v>
      </c>
      <c r="Z130" s="224">
        <v>11.109999656677246</v>
      </c>
      <c r="AA130" s="224">
        <v>11.109999656677246</v>
      </c>
      <c r="AB130" s="224">
        <v>11.109999656677246</v>
      </c>
      <c r="AC130" s="224">
        <v>11.109999656677246</v>
      </c>
      <c r="AD130" s="224">
        <v>11.109999656677246</v>
      </c>
      <c r="AE130" s="224">
        <v>11.109999656677246</v>
      </c>
      <c r="AF130" s="224">
        <v>11.109999656677246</v>
      </c>
      <c r="AG130" s="224">
        <v>19.440000534057617</v>
      </c>
      <c r="AH130" s="224">
        <v>19.440000534057617</v>
      </c>
      <c r="AI130" s="224">
        <v>19.440000534057617</v>
      </c>
      <c r="AJ130" s="224">
        <v>19.440000534057617</v>
      </c>
      <c r="AK130" s="224">
        <v>19.440000534057617</v>
      </c>
      <c r="AL130" s="224">
        <v>19.440000534057617</v>
      </c>
      <c r="AM130" s="224">
        <v>19.440000534057617</v>
      </c>
      <c r="AN130" s="224">
        <v>25</v>
      </c>
      <c r="AO130" s="224">
        <v>25</v>
      </c>
      <c r="AP130" s="224">
        <v>25</v>
      </c>
      <c r="AQ130" s="224">
        <v>25</v>
      </c>
      <c r="AR130" s="224">
        <v>25</v>
      </c>
      <c r="AS130" s="224">
        <v>25</v>
      </c>
      <c r="AT130" s="224">
        <v>25</v>
      </c>
      <c r="AU130" s="224">
        <v>25</v>
      </c>
      <c r="AV130" s="224">
        <v>25</v>
      </c>
      <c r="AW130" s="224">
        <v>25</v>
      </c>
      <c r="AX130" s="224">
        <v>25</v>
      </c>
      <c r="AY130" s="224">
        <v>25</v>
      </c>
      <c r="AZ130" s="224">
        <v>25</v>
      </c>
      <c r="BA130" s="224">
        <v>25</v>
      </c>
      <c r="BB130" s="224">
        <v>25</v>
      </c>
      <c r="BC130" s="224">
        <v>25</v>
      </c>
      <c r="BD130" s="224">
        <v>25</v>
      </c>
      <c r="BE130" s="224">
        <v>25</v>
      </c>
      <c r="BF130" s="224">
        <v>25</v>
      </c>
      <c r="BG130" s="224">
        <v>25</v>
      </c>
      <c r="BH130" s="224">
        <v>25</v>
      </c>
      <c r="BI130" s="224">
        <v>25</v>
      </c>
      <c r="BJ130" s="224">
        <v>25</v>
      </c>
      <c r="BK130" s="224">
        <v>25</v>
      </c>
      <c r="BL130" s="224">
        <v>25</v>
      </c>
      <c r="BM130" s="224">
        <v>25</v>
      </c>
      <c r="BN130" s="224">
        <v>25</v>
      </c>
      <c r="BO130" s="224">
        <v>25</v>
      </c>
      <c r="BP130" s="224">
        <v>25</v>
      </c>
      <c r="BQ130" s="224">
        <v>25</v>
      </c>
      <c r="BR130" s="224">
        <v>25</v>
      </c>
      <c r="BS130" s="224">
        <v>25</v>
      </c>
      <c r="BT130" s="224">
        <v>34.259998321533203</v>
      </c>
      <c r="BU130" s="224">
        <v>34.259998321533203</v>
      </c>
      <c r="BV130" s="224">
        <v>34.259998321533203</v>
      </c>
      <c r="BW130" s="224">
        <v>34.259998321533203</v>
      </c>
      <c r="BX130" s="224">
        <v>34.259998321533203</v>
      </c>
      <c r="BY130" s="224">
        <v>75</v>
      </c>
      <c r="BZ130" s="224">
        <v>75</v>
      </c>
      <c r="CA130" s="224">
        <v>75</v>
      </c>
      <c r="CB130" s="224">
        <v>97.220001220703125</v>
      </c>
      <c r="CC130" s="224">
        <v>97.220001220703125</v>
      </c>
      <c r="CD130" s="224">
        <v>97.220001220703125</v>
      </c>
      <c r="CE130" s="224">
        <v>97.220001220703125</v>
      </c>
      <c r="CF130" s="224">
        <v>100</v>
      </c>
      <c r="CG130" s="224">
        <v>100</v>
      </c>
      <c r="CH130" s="224">
        <v>100</v>
      </c>
      <c r="CI130" s="224">
        <v>100</v>
      </c>
      <c r="CJ130" s="224">
        <v>100</v>
      </c>
      <c r="CK130" s="224">
        <v>100</v>
      </c>
      <c r="CL130" s="224">
        <v>100</v>
      </c>
      <c r="CM130" s="224">
        <v>100</v>
      </c>
      <c r="CN130" s="224">
        <v>100</v>
      </c>
      <c r="CO130" s="224">
        <v>100</v>
      </c>
      <c r="CP130" s="224">
        <v>100</v>
      </c>
      <c r="CQ130" s="224">
        <v>100</v>
      </c>
      <c r="CR130" s="224">
        <v>100</v>
      </c>
      <c r="CS130" s="224">
        <v>100</v>
      </c>
      <c r="CT130" s="224">
        <v>100</v>
      </c>
      <c r="CU130" s="224">
        <v>100</v>
      </c>
      <c r="CV130" s="224">
        <v>100</v>
      </c>
      <c r="CW130" s="224">
        <v>100</v>
      </c>
      <c r="CX130" s="224">
        <v>100</v>
      </c>
      <c r="CY130" s="224">
        <v>100</v>
      </c>
      <c r="CZ130" s="224">
        <v>100</v>
      </c>
      <c r="DA130" s="224">
        <v>100</v>
      </c>
      <c r="DB130" s="224">
        <v>100</v>
      </c>
      <c r="DC130" s="224">
        <v>100</v>
      </c>
      <c r="DD130" s="224">
        <v>100</v>
      </c>
      <c r="DE130" s="224">
        <v>100</v>
      </c>
      <c r="DF130" s="224">
        <v>100</v>
      </c>
      <c r="DG130" s="224">
        <v>100</v>
      </c>
      <c r="DH130" s="224">
        <v>100</v>
      </c>
      <c r="DI130" s="224">
        <v>100</v>
      </c>
      <c r="DJ130" s="224">
        <v>100</v>
      </c>
      <c r="DK130" s="224">
        <v>100</v>
      </c>
      <c r="DL130" s="224">
        <v>100</v>
      </c>
      <c r="DM130" s="224">
        <v>100</v>
      </c>
      <c r="DN130" s="224">
        <v>100</v>
      </c>
      <c r="DO130" s="224">
        <v>100</v>
      </c>
      <c r="DP130" s="224">
        <v>100</v>
      </c>
      <c r="DQ130" s="224">
        <v>100</v>
      </c>
      <c r="DR130" s="224">
        <v>100</v>
      </c>
      <c r="DS130" s="224">
        <v>100</v>
      </c>
      <c r="DT130" s="224">
        <v>96.300003051757813</v>
      </c>
      <c r="DU130" s="224">
        <v>96.300003051757813</v>
      </c>
      <c r="DV130" s="224">
        <v>96.300003051757813</v>
      </c>
      <c r="DW130" s="224">
        <v>96.300003051757813</v>
      </c>
      <c r="DX130" s="224">
        <v>96.300003051757813</v>
      </c>
      <c r="DY130" s="224">
        <v>96.300003051757813</v>
      </c>
      <c r="DZ130" s="224">
        <v>96.300003051757813</v>
      </c>
      <c r="EA130" s="224">
        <v>96.300003051757813</v>
      </c>
      <c r="EB130" s="224">
        <v>96.300003051757813</v>
      </c>
      <c r="EC130" s="224">
        <v>96.300003051757813</v>
      </c>
      <c r="ED130" s="224">
        <v>96.300003051757813</v>
      </c>
      <c r="EE130" s="224">
        <v>96.300003051757813</v>
      </c>
      <c r="EF130" s="224">
        <v>96.300003051757813</v>
      </c>
      <c r="EG130" s="224">
        <v>96.300003051757813</v>
      </c>
      <c r="EH130" s="224">
        <v>96.300003051757813</v>
      </c>
      <c r="EI130" s="224">
        <v>96.300003051757813</v>
      </c>
      <c r="EJ130" s="224">
        <v>96.300003051757813</v>
      </c>
      <c r="EK130" s="224">
        <v>96.300003051757813</v>
      </c>
      <c r="EL130" s="224">
        <v>96.300003051757813</v>
      </c>
      <c r="EM130" s="224">
        <v>96.300003051757813</v>
      </c>
      <c r="EN130" s="224">
        <v>96.300003051757813</v>
      </c>
      <c r="EO130" s="224">
        <v>96.300003051757813</v>
      </c>
      <c r="EP130" s="224">
        <v>96.300003051757813</v>
      </c>
      <c r="EQ130" s="224">
        <v>96.300003051757813</v>
      </c>
      <c r="ER130" s="224">
        <v>96.300003051757813</v>
      </c>
      <c r="ES130" s="224">
        <v>96.300003051757813</v>
      </c>
      <c r="ET130" s="224">
        <v>96.300003051757813</v>
      </c>
      <c r="EU130" s="224">
        <v>96.300003051757813</v>
      </c>
      <c r="EV130" s="224">
        <v>77.779998779296875</v>
      </c>
      <c r="EW130" s="224">
        <v>77.779998779296875</v>
      </c>
      <c r="EX130" s="224">
        <v>77.779998779296875</v>
      </c>
      <c r="EY130" s="224">
        <v>77.779998779296875</v>
      </c>
      <c r="EZ130" s="224">
        <v>77.779998779296875</v>
      </c>
      <c r="FA130" s="224">
        <v>77.779998779296875</v>
      </c>
      <c r="FB130" s="224">
        <v>77.779998779296875</v>
      </c>
      <c r="FC130" s="224">
        <v>77.779998779296875</v>
      </c>
      <c r="FD130" s="224">
        <v>77.779998779296875</v>
      </c>
      <c r="FE130" s="224">
        <v>77.779998779296875</v>
      </c>
      <c r="FF130" s="224">
        <v>77.779998779296875</v>
      </c>
      <c r="FG130" s="224">
        <v>77.779998779296875</v>
      </c>
      <c r="FH130" s="224">
        <v>77.779998779296875</v>
      </c>
      <c r="FI130" s="224">
        <v>77.779998779296875</v>
      </c>
      <c r="FJ130" s="224">
        <v>77.779998779296875</v>
      </c>
      <c r="FK130" s="224">
        <v>77.779998779296875</v>
      </c>
      <c r="FL130" s="224">
        <v>77.779998779296875</v>
      </c>
      <c r="FM130" s="224">
        <v>83.330001831054687</v>
      </c>
      <c r="FN130" s="224">
        <v>83.330001831054687</v>
      </c>
      <c r="FO130" s="224">
        <v>83.330001831054687</v>
      </c>
      <c r="FP130" s="224">
        <v>83.330001831054687</v>
      </c>
      <c r="FQ130" s="224">
        <v>83.330001831054687</v>
      </c>
      <c r="FR130" s="224">
        <v>83.330001831054687</v>
      </c>
      <c r="FS130" s="224">
        <v>83.330001831054687</v>
      </c>
      <c r="FT130" s="224">
        <v>83.330001831054687</v>
      </c>
      <c r="FU130" s="224">
        <v>83.330001831054687</v>
      </c>
      <c r="FV130" s="224">
        <v>83.330001831054687</v>
      </c>
      <c r="FW130" s="224">
        <v>83.330001831054687</v>
      </c>
      <c r="FX130" s="224">
        <v>83.330001831054687</v>
      </c>
      <c r="FY130" s="224">
        <v>83.330001831054687</v>
      </c>
      <c r="FZ130" s="224">
        <v>83.330001831054687</v>
      </c>
      <c r="GA130" s="224">
        <v>83.330001831054687</v>
      </c>
      <c r="GB130" s="224">
        <v>83.330001831054687</v>
      </c>
      <c r="GC130" s="224">
        <v>83.330001831054687</v>
      </c>
      <c r="GD130" s="224">
        <v>83.330001831054687</v>
      </c>
      <c r="GE130" s="224">
        <v>83.330001831054687</v>
      </c>
      <c r="GF130" s="224">
        <v>83.330001831054687</v>
      </c>
      <c r="GG130" s="224">
        <v>83.330001831054687</v>
      </c>
      <c r="GH130" s="224">
        <v>83.330001831054687</v>
      </c>
      <c r="GI130" s="224">
        <v>80.55999755859375</v>
      </c>
      <c r="GJ130" s="224">
        <v>80.55999755859375</v>
      </c>
      <c r="GK130" s="224">
        <v>80.55999755859375</v>
      </c>
      <c r="GL130" s="224">
        <v>80.55999755859375</v>
      </c>
      <c r="GM130" s="224">
        <v>80.55999755859375</v>
      </c>
      <c r="GN130" s="224">
        <v>80.55999755859375</v>
      </c>
      <c r="GO130" s="224">
        <v>80.55999755859375</v>
      </c>
      <c r="GP130" s="224">
        <v>80.55999755859375</v>
      </c>
      <c r="GQ130" s="224">
        <v>80.55999755859375</v>
      </c>
      <c r="GR130" s="224">
        <v>80.55999755859375</v>
      </c>
      <c r="GS130" s="224">
        <v>80.55999755859375</v>
      </c>
      <c r="GT130" s="224">
        <v>80.55999755859375</v>
      </c>
      <c r="GU130" s="224">
        <v>80.55999755859375</v>
      </c>
      <c r="GV130" s="224">
        <v>80.55999755859375</v>
      </c>
      <c r="GW130" s="224">
        <v>80.55999755859375</v>
      </c>
      <c r="GX130" s="224">
        <v>80.55999755859375</v>
      </c>
      <c r="GY130" s="224">
        <v>76.849998474121094</v>
      </c>
      <c r="GZ130" s="224">
        <v>76.849998474121094</v>
      </c>
      <c r="HA130" s="224">
        <v>76.849998474121094</v>
      </c>
      <c r="HB130" s="224">
        <v>76.849998474121094</v>
      </c>
      <c r="HC130" s="224">
        <v>76.849998474121094</v>
      </c>
      <c r="HD130" s="224">
        <v>76.849998474121094</v>
      </c>
      <c r="HE130" s="224">
        <v>76.849998474121094</v>
      </c>
      <c r="HF130" s="9">
        <f t="shared" si="79"/>
        <v>76.849998474121094</v>
      </c>
      <c r="HG130" s="9">
        <f t="shared" si="80"/>
        <v>76.849998474121094</v>
      </c>
      <c r="HH130" s="9">
        <f t="shared" si="81"/>
        <v>76.849998474121094</v>
      </c>
      <c r="HI130" s="9">
        <f t="shared" si="82"/>
        <v>76.849998474121094</v>
      </c>
      <c r="HJ130" s="9">
        <f t="shared" si="83"/>
        <v>79.629997253417969</v>
      </c>
      <c r="HK130" s="9">
        <f t="shared" si="84"/>
        <v>79.629997253417969</v>
      </c>
      <c r="HL130" s="9">
        <f t="shared" si="85"/>
        <v>79.629997253417969</v>
      </c>
      <c r="HM130" s="9">
        <f t="shared" si="86"/>
        <v>79.629997253417969</v>
      </c>
      <c r="HN130" s="9">
        <f t="shared" si="87"/>
        <v>79.629997253417969</v>
      </c>
      <c r="HO130" s="9">
        <f t="shared" si="88"/>
        <v>79.629997253417969</v>
      </c>
      <c r="HP130" s="9">
        <f t="shared" si="89"/>
        <v>79.629997253417969</v>
      </c>
      <c r="HQ130" s="180"/>
      <c r="HR130" s="226">
        <v>76.849998474121094</v>
      </c>
      <c r="HS130" s="226">
        <v>76.849998474121094</v>
      </c>
      <c r="HT130" s="226">
        <v>76.849998474121094</v>
      </c>
      <c r="HU130" s="226">
        <v>76.849998474121094</v>
      </c>
      <c r="HV130" s="226">
        <v>76.849998474121094</v>
      </c>
      <c r="HW130" s="226">
        <v>79.629997253417969</v>
      </c>
      <c r="HX130" s="226"/>
      <c r="HY130" s="226"/>
      <c r="HZ130" s="226"/>
      <c r="IA130" s="226"/>
      <c r="IB130" s="226"/>
      <c r="IC130" s="226"/>
      <c r="ID130" s="9"/>
      <c r="IE130" s="9"/>
      <c r="IF130" s="9"/>
      <c r="IG130" s="9"/>
      <c r="IH130" s="9"/>
      <c r="II130" s="9">
        <f t="shared" si="64"/>
        <v>57.426118944820608</v>
      </c>
      <c r="IJ130" s="9">
        <f t="shared" si="65"/>
        <v>80.740000406901046</v>
      </c>
      <c r="IK130" s="9">
        <f t="shared" si="66"/>
        <v>80.019030909384455</v>
      </c>
      <c r="IL130" s="9">
        <f t="shared" si="67"/>
        <v>79.012219746907547</v>
      </c>
      <c r="IM130" s="9">
        <f t="shared" si="68"/>
        <v>63.209775797526042</v>
      </c>
      <c r="IN130" s="9">
        <f t="shared" si="69"/>
        <v>44.246843058268226</v>
      </c>
      <c r="IO130" s="9">
        <f t="shared" si="70"/>
        <v>30.972790140787755</v>
      </c>
      <c r="IP130" s="9">
        <f t="shared" si="71"/>
        <v>21.680953098551427</v>
      </c>
      <c r="IQ130" s="9"/>
      <c r="IR130" s="9">
        <f t="shared" si="78"/>
        <v>57.251017323535791</v>
      </c>
      <c r="IS130" s="9">
        <f t="shared" si="72"/>
        <v>-46.410540774260078</v>
      </c>
      <c r="IT130" s="9"/>
      <c r="IU130" s="9"/>
      <c r="IV130" s="9"/>
      <c r="IW130" s="9"/>
      <c r="IX130" s="9"/>
      <c r="IY130" s="9"/>
      <c r="IZ130" s="9"/>
      <c r="JA130" s="9"/>
      <c r="JB130" s="9"/>
      <c r="JC130" s="9"/>
      <c r="JD130" s="9"/>
      <c r="JE130" s="9"/>
      <c r="JF130" s="9"/>
      <c r="JG130" s="9"/>
      <c r="JH130" s="9"/>
      <c r="JI130" s="9"/>
      <c r="JJ130" s="9"/>
      <c r="JK130" s="9"/>
      <c r="JL130" s="9"/>
      <c r="JM130" s="9"/>
      <c r="JN130" s="9"/>
      <c r="JO130" s="9"/>
      <c r="JP130" s="9"/>
      <c r="JQ130" s="9"/>
      <c r="JR130" s="9"/>
      <c r="JS130" s="9"/>
      <c r="JT130" s="9"/>
      <c r="JU130" s="9"/>
      <c r="JV130" s="9"/>
      <c r="JW130" s="9">
        <f t="shared" ref="JW130:JW161" si="97">AVERAGE(HR130:HU130)</f>
        <v>76.849998474121094</v>
      </c>
      <c r="JX130" s="9">
        <f t="shared" ref="JX130:JX161" si="98">MAX(C130:HU130)-5</f>
        <v>95</v>
      </c>
      <c r="JY130" s="19">
        <f t="shared" ref="JY130:JY161" si="99">COUNTIF(C130:HU130,"&gt;0")</f>
        <v>203</v>
      </c>
      <c r="JZ130" s="19">
        <f t="shared" ref="JZ130:JZ161" si="100">COUNTIFS(C130:HU130,"&gt;"&amp;JX130)</f>
        <v>72</v>
      </c>
      <c r="KA130" s="19">
        <f t="shared" si="73"/>
        <v>1</v>
      </c>
      <c r="KB130" s="19">
        <f t="shared" si="77"/>
        <v>72</v>
      </c>
      <c r="KD130" s="9">
        <f t="shared" ref="KD130:KD161" si="101">AVERAGE(CP130:DS130)</f>
        <v>100</v>
      </c>
      <c r="KE130" s="9">
        <f t="shared" ref="KE130:KE161" si="102">AVERAGE(DT130:HQ130)</f>
        <v>84.590495345616105</v>
      </c>
      <c r="KG130" s="9">
        <f t="shared" si="74"/>
        <v>-15.409504654383895</v>
      </c>
      <c r="KH130" s="19">
        <f t="shared" si="75"/>
        <v>0.84590495345616101</v>
      </c>
      <c r="KI130" s="19">
        <f t="shared" si="76"/>
        <v>0.84590495345616101</v>
      </c>
    </row>
    <row r="131" spans="1:295">
      <c r="A131" s="222" t="s">
        <v>39</v>
      </c>
      <c r="B131" s="222" t="s">
        <v>365</v>
      </c>
      <c r="C131" s="224">
        <v>0</v>
      </c>
      <c r="D131" s="224">
        <v>0</v>
      </c>
      <c r="E131" s="224">
        <v>0</v>
      </c>
      <c r="F131" s="224">
        <v>0</v>
      </c>
      <c r="G131" s="224">
        <v>0</v>
      </c>
      <c r="H131" s="224">
        <v>0</v>
      </c>
      <c r="I131" s="224">
        <v>0</v>
      </c>
      <c r="J131" s="224">
        <v>0</v>
      </c>
      <c r="K131" s="224">
        <v>0</v>
      </c>
      <c r="L131" s="224">
        <v>0</v>
      </c>
      <c r="M131" s="224">
        <v>0</v>
      </c>
      <c r="N131" s="224">
        <v>0</v>
      </c>
      <c r="O131" s="224">
        <v>0</v>
      </c>
      <c r="P131" s="224">
        <v>0</v>
      </c>
      <c r="Q131" s="224">
        <v>0</v>
      </c>
      <c r="R131" s="224">
        <v>0</v>
      </c>
      <c r="S131" s="224">
        <v>0</v>
      </c>
      <c r="T131" s="224">
        <v>0</v>
      </c>
      <c r="U131" s="224">
        <v>0</v>
      </c>
      <c r="V131" s="224">
        <v>0</v>
      </c>
      <c r="W131" s="224">
        <v>0</v>
      </c>
      <c r="X131" s="224">
        <v>0</v>
      </c>
      <c r="Y131" s="224">
        <v>0</v>
      </c>
      <c r="Z131" s="224">
        <v>0</v>
      </c>
      <c r="AA131" s="224">
        <v>0</v>
      </c>
      <c r="AB131" s="224">
        <v>0</v>
      </c>
      <c r="AC131" s="224">
        <v>8.3299999237060547</v>
      </c>
      <c r="AD131" s="224">
        <v>8.3299999237060547</v>
      </c>
      <c r="AE131" s="224">
        <v>13.890000343322754</v>
      </c>
      <c r="AF131" s="224">
        <v>13.890000343322754</v>
      </c>
      <c r="AG131" s="224">
        <v>13.890000343322754</v>
      </c>
      <c r="AH131" s="224">
        <v>13.890000343322754</v>
      </c>
      <c r="AI131" s="224">
        <v>13.890000343322754</v>
      </c>
      <c r="AJ131" s="224">
        <v>13.890000343322754</v>
      </c>
      <c r="AK131" s="224">
        <v>13.890000343322754</v>
      </c>
      <c r="AL131" s="224">
        <v>13.890000343322754</v>
      </c>
      <c r="AM131" s="224">
        <v>13.890000343322754</v>
      </c>
      <c r="AN131" s="224">
        <v>13.890000343322754</v>
      </c>
      <c r="AO131" s="224">
        <v>13.890000343322754</v>
      </c>
      <c r="AP131" s="224">
        <v>13.890000343322754</v>
      </c>
      <c r="AQ131" s="224">
        <v>13.890000343322754</v>
      </c>
      <c r="AR131" s="224">
        <v>13.890000343322754</v>
      </c>
      <c r="AS131" s="224">
        <v>13.890000343322754</v>
      </c>
      <c r="AT131" s="224">
        <v>13.890000343322754</v>
      </c>
      <c r="AU131" s="224">
        <v>13.890000343322754</v>
      </c>
      <c r="AV131" s="224">
        <v>13.890000343322754</v>
      </c>
      <c r="AW131" s="224">
        <v>13.890000343322754</v>
      </c>
      <c r="AX131" s="224">
        <v>13.890000343322754</v>
      </c>
      <c r="AY131" s="224">
        <v>13.890000343322754</v>
      </c>
      <c r="AZ131" s="224">
        <v>13.890000343322754</v>
      </c>
      <c r="BA131" s="224">
        <v>13.890000343322754</v>
      </c>
      <c r="BB131" s="224">
        <v>13.890000343322754</v>
      </c>
      <c r="BC131" s="224">
        <v>13.890000343322754</v>
      </c>
      <c r="BD131" s="224">
        <v>13.890000343322754</v>
      </c>
      <c r="BE131" s="224">
        <v>13.890000343322754</v>
      </c>
      <c r="BF131" s="224">
        <v>13.890000343322754</v>
      </c>
      <c r="BG131" s="224">
        <v>13.890000343322754</v>
      </c>
      <c r="BH131" s="224">
        <v>13.890000343322754</v>
      </c>
      <c r="BI131" s="224">
        <v>13.890000343322754</v>
      </c>
      <c r="BJ131" s="224">
        <v>13.890000343322754</v>
      </c>
      <c r="BK131" s="224">
        <v>13.890000343322754</v>
      </c>
      <c r="BL131" s="224">
        <v>13.890000343322754</v>
      </c>
      <c r="BM131" s="224">
        <v>13.890000343322754</v>
      </c>
      <c r="BN131" s="224">
        <v>13.890000343322754</v>
      </c>
      <c r="BO131" s="224">
        <v>13.890000343322754</v>
      </c>
      <c r="BP131" s="224">
        <v>13.890000343322754</v>
      </c>
      <c r="BQ131" s="224">
        <v>13.890000343322754</v>
      </c>
      <c r="BR131" s="224">
        <v>13.890000343322754</v>
      </c>
      <c r="BS131" s="224">
        <v>13.890000343322754</v>
      </c>
      <c r="BT131" s="224">
        <v>13.890000343322754</v>
      </c>
      <c r="BU131" s="224">
        <v>13.890000343322754</v>
      </c>
      <c r="BV131" s="224">
        <v>13.890000343322754</v>
      </c>
      <c r="BW131" s="224">
        <v>13.890000343322754</v>
      </c>
      <c r="BX131" s="224">
        <v>13.890000343322754</v>
      </c>
      <c r="BY131" s="224">
        <v>13.890000343322754</v>
      </c>
      <c r="BZ131" s="224">
        <v>13.890000343322754</v>
      </c>
      <c r="CA131" s="224">
        <v>13.890000343322754</v>
      </c>
      <c r="CB131" s="224">
        <v>13.890000343322754</v>
      </c>
      <c r="CC131" s="224">
        <v>13.890000343322754</v>
      </c>
      <c r="CD131" s="224">
        <v>19.440000534057617</v>
      </c>
      <c r="CE131" s="224">
        <v>22.219999313354492</v>
      </c>
      <c r="CF131" s="224">
        <v>22.219999313354492</v>
      </c>
      <c r="CG131" s="224">
        <v>33.330001831054688</v>
      </c>
      <c r="CH131" s="224">
        <v>74.069999694824219</v>
      </c>
      <c r="CI131" s="224">
        <v>74.069999694824219</v>
      </c>
      <c r="CJ131" s="224">
        <v>74.069999694824219</v>
      </c>
      <c r="CK131" s="224">
        <v>74.069999694824219</v>
      </c>
      <c r="CL131" s="224">
        <v>74.069999694824219</v>
      </c>
      <c r="CM131" s="224">
        <v>74.069999694824219</v>
      </c>
      <c r="CN131" s="224">
        <v>74.069999694824219</v>
      </c>
      <c r="CO131" s="224">
        <v>74.069999694824219</v>
      </c>
      <c r="CP131" s="224">
        <v>74.069999694824219</v>
      </c>
      <c r="CQ131" s="224">
        <v>74.069999694824219</v>
      </c>
      <c r="CR131" s="224">
        <v>74.069999694824219</v>
      </c>
      <c r="CS131" s="224">
        <v>74.069999694824219</v>
      </c>
      <c r="CT131" s="224">
        <v>74.069999694824219</v>
      </c>
      <c r="CU131" s="224">
        <v>74.069999694824219</v>
      </c>
      <c r="CV131" s="224">
        <v>65.739997863769531</v>
      </c>
      <c r="CW131" s="224">
        <v>76.849998474121094</v>
      </c>
      <c r="CX131" s="224">
        <v>82.410003662109375</v>
      </c>
      <c r="CY131" s="224">
        <v>82.410003662109375</v>
      </c>
      <c r="CZ131" s="224">
        <v>82.410003662109375</v>
      </c>
      <c r="DA131" s="224">
        <v>82.410003662109375</v>
      </c>
      <c r="DB131" s="224">
        <v>82.410003662109375</v>
      </c>
      <c r="DC131" s="224">
        <v>76.849998474121094</v>
      </c>
      <c r="DD131" s="224">
        <v>76.849998474121094</v>
      </c>
      <c r="DE131" s="224">
        <v>83.800003051757813</v>
      </c>
      <c r="DF131" s="224">
        <v>83.800003051757813</v>
      </c>
      <c r="DG131" s="224">
        <v>83.800003051757813</v>
      </c>
      <c r="DH131" s="224">
        <v>83.800003051757813</v>
      </c>
      <c r="DI131" s="224">
        <v>83.800003051757813</v>
      </c>
      <c r="DJ131" s="224">
        <v>83.800003051757813</v>
      </c>
      <c r="DK131" s="224">
        <v>83.800003051757813</v>
      </c>
      <c r="DL131" s="224">
        <v>83.800003051757813</v>
      </c>
      <c r="DM131" s="224">
        <v>83.800003051757813</v>
      </c>
      <c r="DN131" s="224">
        <v>78.239997863769531</v>
      </c>
      <c r="DO131" s="224">
        <v>78.239997863769531</v>
      </c>
      <c r="DP131" s="224">
        <v>70.830001831054687</v>
      </c>
      <c r="DQ131" s="224">
        <v>70.830001831054687</v>
      </c>
      <c r="DR131" s="224">
        <v>70.830001831054687</v>
      </c>
      <c r="DS131" s="224">
        <v>70.830001831054687</v>
      </c>
      <c r="DT131" s="224">
        <v>68.05999755859375</v>
      </c>
      <c r="DU131" s="224">
        <v>68.05999755859375</v>
      </c>
      <c r="DV131" s="224">
        <v>68.05999755859375</v>
      </c>
      <c r="DW131" s="224">
        <v>60.650001525878906</v>
      </c>
      <c r="DX131" s="224">
        <v>60.650001525878906</v>
      </c>
      <c r="DY131" s="224">
        <v>60.650001525878906</v>
      </c>
      <c r="DZ131" s="224">
        <v>60.650001525878906</v>
      </c>
      <c r="EA131" s="224">
        <v>60.650001525878906</v>
      </c>
      <c r="EB131" s="224">
        <v>60.650001525878906</v>
      </c>
      <c r="EC131" s="224">
        <v>60.650001525878906</v>
      </c>
      <c r="ED131" s="224">
        <v>60.650001525878906</v>
      </c>
      <c r="EE131" s="224">
        <v>60.650001525878906</v>
      </c>
      <c r="EF131" s="224">
        <v>52.310001373291016</v>
      </c>
      <c r="EG131" s="224">
        <v>52.310001373291016</v>
      </c>
      <c r="EH131" s="224">
        <v>52.310001373291016</v>
      </c>
      <c r="EI131" s="224">
        <v>52.310001373291016</v>
      </c>
      <c r="EJ131" s="224">
        <v>52.310001373291016</v>
      </c>
      <c r="EK131" s="224">
        <v>52.310001373291016</v>
      </c>
      <c r="EL131" s="224">
        <v>52.310001373291016</v>
      </c>
      <c r="EM131" s="224">
        <v>52.310001373291016</v>
      </c>
      <c r="EN131" s="224">
        <v>52.310001373291016</v>
      </c>
      <c r="EO131" s="224">
        <v>52.310001373291016</v>
      </c>
      <c r="EP131" s="224">
        <v>52.310001373291016</v>
      </c>
      <c r="EQ131" s="224">
        <v>52.310001373291016</v>
      </c>
      <c r="ER131" s="224">
        <v>52.310001373291016</v>
      </c>
      <c r="ES131" s="224">
        <v>52.310001373291016</v>
      </c>
      <c r="ET131" s="224">
        <v>52.310001373291016</v>
      </c>
      <c r="EU131" s="224">
        <v>52.310001373291016</v>
      </c>
      <c r="EV131" s="224">
        <v>52.310001373291016</v>
      </c>
      <c r="EW131" s="224">
        <v>52.310001373291016</v>
      </c>
      <c r="EX131" s="224">
        <v>52.310001373291016</v>
      </c>
      <c r="EY131" s="224">
        <v>52.310001373291016</v>
      </c>
      <c r="EZ131" s="224">
        <v>52.310001373291016</v>
      </c>
      <c r="FA131" s="224">
        <v>52.310001373291016</v>
      </c>
      <c r="FB131" s="224">
        <v>52.310001373291016</v>
      </c>
      <c r="FC131" s="224">
        <v>52.310001373291016</v>
      </c>
      <c r="FD131" s="224">
        <v>52.310001373291016</v>
      </c>
      <c r="FE131" s="224">
        <v>52.310001373291016</v>
      </c>
      <c r="FF131" s="224">
        <v>52.310001373291016</v>
      </c>
      <c r="FG131" s="224">
        <v>52.310001373291016</v>
      </c>
      <c r="FH131" s="224">
        <v>52.310001373291016</v>
      </c>
      <c r="FI131" s="224">
        <v>52.310001373291016</v>
      </c>
      <c r="FJ131" s="224">
        <v>52.310001373291016</v>
      </c>
      <c r="FK131" s="224">
        <v>52.310001373291016</v>
      </c>
      <c r="FL131" s="224">
        <v>52.310001373291016</v>
      </c>
      <c r="FM131" s="224">
        <v>52.310001373291016</v>
      </c>
      <c r="FN131" s="224">
        <v>52.310001373291016</v>
      </c>
      <c r="FO131" s="224">
        <v>52.310001373291016</v>
      </c>
      <c r="FP131" s="224">
        <v>52.310001373291016</v>
      </c>
      <c r="FQ131" s="224">
        <v>52.310001373291016</v>
      </c>
      <c r="FR131" s="224">
        <v>52.310001373291016</v>
      </c>
      <c r="FS131" s="224">
        <v>52.310001373291016</v>
      </c>
      <c r="FT131" s="224">
        <v>52.310001373291016</v>
      </c>
      <c r="FU131" s="224">
        <v>45.369998931884766</v>
      </c>
      <c r="FV131" s="224">
        <v>45.369998931884766</v>
      </c>
      <c r="FW131" s="224">
        <v>45.369998931884766</v>
      </c>
      <c r="FX131" s="224">
        <v>45.369998931884766</v>
      </c>
      <c r="FY131" s="224">
        <v>45.369998931884766</v>
      </c>
      <c r="FZ131" s="224">
        <v>45.369998931884766</v>
      </c>
      <c r="GA131" s="224">
        <v>45.369998931884766</v>
      </c>
      <c r="GB131" s="224">
        <v>45.369998931884766</v>
      </c>
      <c r="GC131" s="224">
        <v>45.369998931884766</v>
      </c>
      <c r="GD131" s="224">
        <v>45.369998931884766</v>
      </c>
      <c r="GE131" s="224">
        <v>45.369998931884766</v>
      </c>
      <c r="GF131" s="224">
        <v>45.369998931884766</v>
      </c>
      <c r="GG131" s="224">
        <v>45.369998931884766</v>
      </c>
      <c r="GH131" s="224">
        <v>45.369998931884766</v>
      </c>
      <c r="GI131" s="224">
        <v>45.369998931884766</v>
      </c>
      <c r="GJ131" s="224">
        <v>45.369998931884766</v>
      </c>
      <c r="GK131" s="224">
        <v>45.369998931884766</v>
      </c>
      <c r="GL131" s="224">
        <v>45.369998931884766</v>
      </c>
      <c r="GM131" s="224">
        <v>45.369998931884766</v>
      </c>
      <c r="GN131" s="224">
        <v>45.369998931884766</v>
      </c>
      <c r="GO131" s="224">
        <v>45.369998931884766</v>
      </c>
      <c r="GP131" s="224">
        <v>45.369998931884766</v>
      </c>
      <c r="GQ131" s="224">
        <v>45.369998931884766</v>
      </c>
      <c r="GR131" s="224">
        <v>45.369998931884766</v>
      </c>
      <c r="GS131" s="224">
        <v>45.369998931884766</v>
      </c>
      <c r="GT131" s="224">
        <v>45.369998931884766</v>
      </c>
      <c r="GU131" s="224">
        <v>45.369998931884766</v>
      </c>
      <c r="GV131" s="224">
        <v>45.369998931884766</v>
      </c>
      <c r="GW131" s="224">
        <v>45.369998931884766</v>
      </c>
      <c r="GX131" s="224">
        <v>45.369998931884766</v>
      </c>
      <c r="GY131" s="224">
        <v>45.369998931884766</v>
      </c>
      <c r="GZ131" s="224">
        <v>45.369998931884766</v>
      </c>
      <c r="HA131" s="224">
        <v>45.369998931884766</v>
      </c>
      <c r="HB131" s="224">
        <v>45.369998931884766</v>
      </c>
      <c r="HC131" s="224">
        <v>45.369998931884766</v>
      </c>
      <c r="HD131" s="224">
        <v>45.369998931884766</v>
      </c>
      <c r="HE131" s="224">
        <v>45.369998931884766</v>
      </c>
      <c r="HF131" s="9">
        <f t="shared" si="79"/>
        <v>45.369998931884766</v>
      </c>
      <c r="HG131" s="9">
        <f t="shared" si="80"/>
        <v>45.369998931884766</v>
      </c>
      <c r="HH131" s="9">
        <f t="shared" si="81"/>
        <v>45.369998931884766</v>
      </c>
      <c r="HI131" s="9">
        <f t="shared" si="82"/>
        <v>45.369998931884766</v>
      </c>
      <c r="HJ131" s="9">
        <f t="shared" si="83"/>
        <v>45.369998931884766</v>
      </c>
      <c r="HK131" s="9">
        <f t="shared" si="84"/>
        <v>52.779998779296875</v>
      </c>
      <c r="HL131" s="9">
        <f t="shared" si="85"/>
        <v>52.779998779296875</v>
      </c>
      <c r="HM131" s="9">
        <f t="shared" si="86"/>
        <v>52.779998779296875</v>
      </c>
      <c r="HN131" s="9">
        <f t="shared" si="87"/>
        <v>52.779998779296875</v>
      </c>
      <c r="HO131" s="9">
        <f t="shared" si="88"/>
        <v>52.779998779296875</v>
      </c>
      <c r="HP131" s="9">
        <f t="shared" si="89"/>
        <v>52.779998779296875</v>
      </c>
      <c r="HQ131" s="180"/>
      <c r="HR131" s="226">
        <v>45.369998931884766</v>
      </c>
      <c r="HS131" s="226">
        <v>45.369998931884766</v>
      </c>
      <c r="HT131" s="226">
        <v>45.369998931884766</v>
      </c>
      <c r="HU131" s="226">
        <v>45.369998931884766</v>
      </c>
      <c r="HV131" s="226">
        <v>45.369998931884766</v>
      </c>
      <c r="HW131" s="226">
        <v>45.369998931884766</v>
      </c>
      <c r="HX131" s="226">
        <v>52.779998779296875</v>
      </c>
      <c r="HY131" s="226">
        <v>52.779998779296875</v>
      </c>
      <c r="HZ131" s="226">
        <v>52.779998779296875</v>
      </c>
      <c r="IA131" s="226"/>
      <c r="IB131" s="226"/>
      <c r="IC131" s="226"/>
      <c r="ID131" s="9"/>
      <c r="IE131" s="9"/>
      <c r="IF131" s="9"/>
      <c r="IG131" s="9"/>
      <c r="IH131" s="9"/>
      <c r="II131" s="9">
        <f t="shared" ref="II131:II182" si="103">AVERAGE(C131:EX131)</f>
        <v>36.220395320340209</v>
      </c>
      <c r="IJ131" s="9">
        <f t="shared" ref="IJ131:IJ182" si="104">AVERAGE(EY131:GB131)</f>
        <v>50.45933405558268</v>
      </c>
      <c r="IK131" s="9">
        <f t="shared" ref="IK131:IK182" si="105">AVERAGE(GC131:HG131)</f>
        <v>45.369998931884766</v>
      </c>
      <c r="IL131" s="9">
        <f t="shared" ref="IL131:IL182" si="106">AVERAGE(HH131:HP131)</f>
        <v>50.309998830159508</v>
      </c>
      <c r="IM131" s="9">
        <f t="shared" ref="IM131:IM182" si="107">IL131*0.8</f>
        <v>40.247999064127612</v>
      </c>
      <c r="IN131" s="9">
        <f t="shared" ref="IN131:IN182" si="108">IM131*0.7</f>
        <v>28.173599344889325</v>
      </c>
      <c r="IO131" s="9">
        <f t="shared" ref="IO131:IO182" si="109">IN131*0.7</f>
        <v>19.721519541422527</v>
      </c>
      <c r="IP131" s="9">
        <f t="shared" ref="IP131:IP182" si="110">IO131*0.7</f>
        <v>13.805063678995769</v>
      </c>
      <c r="IQ131" s="9"/>
      <c r="IR131" s="9">
        <f t="shared" si="78"/>
        <v>35.765790837396942</v>
      </c>
      <c r="IS131" s="9">
        <f t="shared" ref="IS131:IS173" si="111">0.5*-IR131+0.5*(IP131-IR131)</f>
        <v>-28.863258997899059</v>
      </c>
      <c r="IT131" s="9"/>
      <c r="IU131" s="9"/>
      <c r="IV131" s="9"/>
      <c r="IW131" s="9"/>
      <c r="IX131" s="9"/>
      <c r="IY131" s="9"/>
      <c r="IZ131" s="9"/>
      <c r="JA131" s="9"/>
      <c r="JB131" s="9"/>
      <c r="JC131" s="9"/>
      <c r="JD131" s="9"/>
      <c r="JE131" s="9"/>
      <c r="JF131" s="9"/>
      <c r="JG131" s="9"/>
      <c r="JH131" s="9"/>
      <c r="JI131" s="9"/>
      <c r="JJ131" s="9"/>
      <c r="JK131" s="9"/>
      <c r="JL131" s="9"/>
      <c r="JM131" s="9"/>
      <c r="JN131" s="9"/>
      <c r="JO131" s="9"/>
      <c r="JP131" s="9"/>
      <c r="JQ131" s="9"/>
      <c r="JR131" s="9"/>
      <c r="JS131" s="9"/>
      <c r="JT131" s="9"/>
      <c r="JU131" s="9"/>
      <c r="JV131" s="9"/>
      <c r="JW131" s="9">
        <f t="shared" si="97"/>
        <v>45.369998931884766</v>
      </c>
      <c r="JX131" s="9">
        <f t="shared" si="98"/>
        <v>78.800003051757813</v>
      </c>
      <c r="JY131" s="19">
        <f t="shared" si="99"/>
        <v>200</v>
      </c>
      <c r="JZ131" s="19">
        <f t="shared" si="100"/>
        <v>14</v>
      </c>
      <c r="KA131" s="19">
        <f t="shared" ref="KA131:KA173" si="112">IF(JX131&gt;JW131,1,0)</f>
        <v>1</v>
      </c>
      <c r="KB131" s="19">
        <f t="shared" si="77"/>
        <v>14</v>
      </c>
      <c r="KD131" s="9">
        <f t="shared" si="101"/>
        <v>78.225334676106769</v>
      </c>
      <c r="KE131" s="9">
        <f t="shared" si="102"/>
        <v>50.662970401272915</v>
      </c>
      <c r="KG131" s="9">
        <f t="shared" ref="KG131:KG173" si="113">KE131-KD131</f>
        <v>-27.562364274833854</v>
      </c>
      <c r="KH131" s="19">
        <f t="shared" ref="KH131:KH173" si="114">KE131/KD131</f>
        <v>0.64765424924091075</v>
      </c>
      <c r="KI131" s="19">
        <f t="shared" ref="KI131:KI173" si="115">IF(KG131&lt;0,KH131,"")</f>
        <v>0.64765424924091075</v>
      </c>
    </row>
    <row r="132" spans="1:295">
      <c r="A132" s="222" t="s">
        <v>373</v>
      </c>
      <c r="B132" s="222" t="s">
        <v>374</v>
      </c>
      <c r="C132" s="224">
        <v>0</v>
      </c>
      <c r="D132" s="224">
        <v>0</v>
      </c>
      <c r="E132" s="224">
        <v>0</v>
      </c>
      <c r="F132" s="224">
        <v>0</v>
      </c>
      <c r="G132" s="224">
        <v>0</v>
      </c>
      <c r="H132" s="224">
        <v>0</v>
      </c>
      <c r="I132" s="224">
        <v>0</v>
      </c>
      <c r="J132" s="224">
        <v>0</v>
      </c>
      <c r="K132" s="224">
        <v>0</v>
      </c>
      <c r="L132" s="224">
        <v>0</v>
      </c>
      <c r="M132" s="224">
        <v>0</v>
      </c>
      <c r="N132" s="224">
        <v>0</v>
      </c>
      <c r="O132" s="224">
        <v>0</v>
      </c>
      <c r="P132" s="224">
        <v>0</v>
      </c>
      <c r="Q132" s="224">
        <v>0</v>
      </c>
      <c r="R132" s="224">
        <v>0</v>
      </c>
      <c r="S132" s="224">
        <v>0</v>
      </c>
      <c r="T132" s="224">
        <v>0</v>
      </c>
      <c r="U132" s="224">
        <v>0</v>
      </c>
      <c r="V132" s="224">
        <v>0</v>
      </c>
      <c r="W132" s="224">
        <v>0</v>
      </c>
      <c r="X132" s="224">
        <v>0</v>
      </c>
      <c r="Y132" s="224">
        <v>5.559999942779541</v>
      </c>
      <c r="Z132" s="224">
        <v>5.559999942779541</v>
      </c>
      <c r="AA132" s="224">
        <v>5.559999942779541</v>
      </c>
      <c r="AB132" s="224">
        <v>5.559999942779541</v>
      </c>
      <c r="AC132" s="224">
        <v>5.559999942779541</v>
      </c>
      <c r="AD132" s="224">
        <v>5.559999942779541</v>
      </c>
      <c r="AE132" s="224">
        <v>5.559999942779541</v>
      </c>
      <c r="AF132" s="224">
        <v>5.559999942779541</v>
      </c>
      <c r="AG132" s="224">
        <v>5.559999942779541</v>
      </c>
      <c r="AH132" s="224">
        <v>5.559999942779541</v>
      </c>
      <c r="AI132" s="224">
        <v>5.559999942779541</v>
      </c>
      <c r="AJ132" s="224">
        <v>5.559999942779541</v>
      </c>
      <c r="AK132" s="224">
        <v>5.559999942779541</v>
      </c>
      <c r="AL132" s="224">
        <v>5.559999942779541</v>
      </c>
      <c r="AM132" s="224">
        <v>5.559999942779541</v>
      </c>
      <c r="AN132" s="224">
        <v>5.559999942779541</v>
      </c>
      <c r="AO132" s="224">
        <v>5.559999942779541</v>
      </c>
      <c r="AP132" s="224">
        <v>5.559999942779541</v>
      </c>
      <c r="AQ132" s="224">
        <v>5.559999942779541</v>
      </c>
      <c r="AR132" s="224">
        <v>5.559999942779541</v>
      </c>
      <c r="AS132" s="224">
        <v>5.559999942779541</v>
      </c>
      <c r="AT132" s="224">
        <v>5.559999942779541</v>
      </c>
      <c r="AU132" s="224">
        <v>5.559999942779541</v>
      </c>
      <c r="AV132" s="224">
        <v>5.559999942779541</v>
      </c>
      <c r="AW132" s="224">
        <v>5.559999942779541</v>
      </c>
      <c r="AX132" s="224">
        <v>5.559999942779541</v>
      </c>
      <c r="AY132" s="224">
        <v>5.559999942779541</v>
      </c>
      <c r="AZ132" s="224">
        <v>5.559999942779541</v>
      </c>
      <c r="BA132" s="224">
        <v>5.559999942779541</v>
      </c>
      <c r="BB132" s="224">
        <v>5.559999942779541</v>
      </c>
      <c r="BC132" s="224">
        <v>5.559999942779541</v>
      </c>
      <c r="BD132" s="224">
        <v>5.559999942779541</v>
      </c>
      <c r="BE132" s="224">
        <v>5.559999942779541</v>
      </c>
      <c r="BF132" s="224">
        <v>5.559999942779541</v>
      </c>
      <c r="BG132" s="224">
        <v>5.559999942779541</v>
      </c>
      <c r="BH132" s="224">
        <v>11.109999656677246</v>
      </c>
      <c r="BI132" s="224">
        <v>11.109999656677246</v>
      </c>
      <c r="BJ132" s="224">
        <v>11.109999656677246</v>
      </c>
      <c r="BK132" s="224">
        <v>11.109999656677246</v>
      </c>
      <c r="BL132" s="224">
        <v>11.109999656677246</v>
      </c>
      <c r="BM132" s="224">
        <v>11.109999656677246</v>
      </c>
      <c r="BN132" s="224">
        <v>11.109999656677246</v>
      </c>
      <c r="BO132" s="224">
        <v>11.109999656677246</v>
      </c>
      <c r="BP132" s="224">
        <v>11.109999656677246</v>
      </c>
      <c r="BQ132" s="224">
        <v>11.109999656677246</v>
      </c>
      <c r="BR132" s="224">
        <v>11.109999656677246</v>
      </c>
      <c r="BS132" s="224">
        <v>13.890000343322754</v>
      </c>
      <c r="BT132" s="224">
        <v>25</v>
      </c>
      <c r="BU132" s="224">
        <v>25</v>
      </c>
      <c r="BV132" s="224">
        <v>41.669998168945313</v>
      </c>
      <c r="BW132" s="224">
        <v>41.669998168945313</v>
      </c>
      <c r="BX132" s="224">
        <v>49.069999694824219</v>
      </c>
      <c r="BY132" s="224">
        <v>57.409999847412109</v>
      </c>
      <c r="BZ132" s="224">
        <v>57.409999847412109</v>
      </c>
      <c r="CA132" s="224">
        <v>57.409999847412109</v>
      </c>
      <c r="CB132" s="224">
        <v>57.409999847412109</v>
      </c>
      <c r="CC132" s="224">
        <v>57.409999847412109</v>
      </c>
      <c r="CD132" s="224">
        <v>57.409999847412109</v>
      </c>
      <c r="CE132" s="224">
        <v>57.409999847412109</v>
      </c>
      <c r="CF132" s="224">
        <v>57.409999847412109</v>
      </c>
      <c r="CG132" s="224">
        <v>57.409999847412109</v>
      </c>
      <c r="CH132" s="224">
        <v>57.409999847412109</v>
      </c>
      <c r="CI132" s="224">
        <v>57.409999847412109</v>
      </c>
      <c r="CJ132" s="224">
        <v>57.409999847412109</v>
      </c>
      <c r="CK132" s="224">
        <v>57.409999847412109</v>
      </c>
      <c r="CL132" s="224">
        <v>57.409999847412109</v>
      </c>
      <c r="CM132" s="224">
        <v>57.409999847412109</v>
      </c>
      <c r="CN132" s="224">
        <v>57.409999847412109</v>
      </c>
      <c r="CO132" s="224">
        <v>81.480003356933594</v>
      </c>
      <c r="CP132" s="224">
        <v>81.480003356933594</v>
      </c>
      <c r="CQ132" s="224">
        <v>81.480003356933594</v>
      </c>
      <c r="CR132" s="224">
        <v>81.480003356933594</v>
      </c>
      <c r="CS132" s="224">
        <v>81.480003356933594</v>
      </c>
      <c r="CT132" s="224">
        <v>81.480003356933594</v>
      </c>
      <c r="CU132" s="224">
        <v>81.480003356933594</v>
      </c>
      <c r="CV132" s="224">
        <v>81.480003356933594</v>
      </c>
      <c r="CW132" s="224">
        <v>81.480003356933594</v>
      </c>
      <c r="CX132" s="224">
        <v>83.330001831054687</v>
      </c>
      <c r="CY132" s="224">
        <v>83.330001831054687</v>
      </c>
      <c r="CZ132" s="224">
        <v>83.330001831054687</v>
      </c>
      <c r="DA132" s="224">
        <v>83.330001831054687</v>
      </c>
      <c r="DB132" s="224">
        <v>83.330001831054687</v>
      </c>
      <c r="DC132" s="224">
        <v>83.330001831054687</v>
      </c>
      <c r="DD132" s="224">
        <v>83.330001831054687</v>
      </c>
      <c r="DE132" s="224">
        <v>83.330001831054687</v>
      </c>
      <c r="DF132" s="224">
        <v>83.330001831054687</v>
      </c>
      <c r="DG132" s="224">
        <v>83.330001831054687</v>
      </c>
      <c r="DH132" s="224">
        <v>83.330001831054687</v>
      </c>
      <c r="DI132" s="224">
        <v>83.330001831054687</v>
      </c>
      <c r="DJ132" s="224">
        <v>83.330001831054687</v>
      </c>
      <c r="DK132" s="224">
        <v>83.330001831054687</v>
      </c>
      <c r="DL132" s="224">
        <v>83.330001831054687</v>
      </c>
      <c r="DM132" s="224">
        <v>83.330001831054687</v>
      </c>
      <c r="DN132" s="224">
        <v>83.330001831054687</v>
      </c>
      <c r="DO132" s="224">
        <v>83.330001831054687</v>
      </c>
      <c r="DP132" s="224">
        <v>83.330001831054687</v>
      </c>
      <c r="DQ132" s="224">
        <v>83.330001831054687</v>
      </c>
      <c r="DR132" s="224">
        <v>83.330001831054687</v>
      </c>
      <c r="DS132" s="224">
        <v>83.330001831054687</v>
      </c>
      <c r="DT132" s="224">
        <v>83.330001831054687</v>
      </c>
      <c r="DU132" s="224">
        <v>83.330001831054687</v>
      </c>
      <c r="DV132" s="224">
        <v>83.330001831054687</v>
      </c>
      <c r="DW132" s="224">
        <v>83.330001831054687</v>
      </c>
      <c r="DX132" s="224">
        <v>83.330001831054687</v>
      </c>
      <c r="DY132" s="224">
        <v>83.330001831054687</v>
      </c>
      <c r="DZ132" s="224">
        <v>83.330001831054687</v>
      </c>
      <c r="EA132" s="224">
        <v>83.330001831054687</v>
      </c>
      <c r="EB132" s="224">
        <v>83.330001831054687</v>
      </c>
      <c r="EC132" s="224">
        <v>83.330001831054687</v>
      </c>
      <c r="ED132" s="224">
        <v>83.330001831054687</v>
      </c>
      <c r="EE132" s="224">
        <v>83.330001831054687</v>
      </c>
      <c r="EF132" s="224">
        <v>83.330001831054687</v>
      </c>
      <c r="EG132" s="224">
        <v>83.330001831054687</v>
      </c>
      <c r="EH132" s="224">
        <v>83.330001831054687</v>
      </c>
      <c r="EI132" s="224">
        <v>83.330001831054687</v>
      </c>
      <c r="EJ132" s="224">
        <v>83.330001831054687</v>
      </c>
      <c r="EK132" s="224">
        <v>83.330001831054687</v>
      </c>
      <c r="EL132" s="224">
        <v>83.330001831054687</v>
      </c>
      <c r="EM132" s="224">
        <v>83.330001831054687</v>
      </c>
      <c r="EN132" s="224">
        <v>83.330001831054687</v>
      </c>
      <c r="EO132" s="224">
        <v>83.330001831054687</v>
      </c>
      <c r="EP132" s="224">
        <v>83.330001831054687</v>
      </c>
      <c r="EQ132" s="224">
        <v>83.330001831054687</v>
      </c>
      <c r="ER132" s="224">
        <v>79.629997253417969</v>
      </c>
      <c r="ES132" s="224">
        <v>79.629997253417969</v>
      </c>
      <c r="ET132" s="224">
        <v>79.629997253417969</v>
      </c>
      <c r="EU132" s="224">
        <v>79.629997253417969</v>
      </c>
      <c r="EV132" s="224">
        <v>79.629997253417969</v>
      </c>
      <c r="EW132" s="224">
        <v>64.80999755859375</v>
      </c>
      <c r="EX132" s="224">
        <v>64.80999755859375</v>
      </c>
      <c r="EY132" s="224">
        <v>64.80999755859375</v>
      </c>
      <c r="EZ132" s="224">
        <v>53.700000762939453</v>
      </c>
      <c r="FA132" s="224">
        <v>53.700000762939453</v>
      </c>
      <c r="FB132" s="224">
        <v>53.700000762939453</v>
      </c>
      <c r="FC132" s="224">
        <v>53.700000762939453</v>
      </c>
      <c r="FD132" s="224">
        <v>53.700000762939453</v>
      </c>
      <c r="FE132" s="224">
        <v>53.700000762939453</v>
      </c>
      <c r="FF132" s="224">
        <v>53.700000762939453</v>
      </c>
      <c r="FG132" s="224">
        <v>53.700000762939453</v>
      </c>
      <c r="FH132" s="224">
        <v>53.700000762939453</v>
      </c>
      <c r="FI132" s="224">
        <v>53.700000762939453</v>
      </c>
      <c r="FJ132" s="224">
        <v>53.700000762939453</v>
      </c>
      <c r="FK132" s="224">
        <v>53.700000762939453</v>
      </c>
      <c r="FL132" s="224">
        <v>53.700000762939453</v>
      </c>
      <c r="FM132" s="224">
        <v>50.930000305175781</v>
      </c>
      <c r="FN132" s="224">
        <v>50.930000305175781</v>
      </c>
      <c r="FO132" s="224">
        <v>50.930000305175781</v>
      </c>
      <c r="FP132" s="224">
        <v>50.930000305175781</v>
      </c>
      <c r="FQ132" s="224">
        <v>50.930000305175781</v>
      </c>
      <c r="FR132" s="224">
        <v>50.930000305175781</v>
      </c>
      <c r="FS132" s="224">
        <v>50.930000305175781</v>
      </c>
      <c r="FT132" s="224">
        <v>50.930000305175781</v>
      </c>
      <c r="FU132" s="224">
        <v>50.930000305175781</v>
      </c>
      <c r="FV132" s="224">
        <v>50.930000305175781</v>
      </c>
      <c r="FW132" s="224">
        <v>50.930000305175781</v>
      </c>
      <c r="FX132" s="224">
        <v>50.930000305175781</v>
      </c>
      <c r="FY132" s="224">
        <v>50.930000305175781</v>
      </c>
      <c r="FZ132" s="224">
        <v>50.930000305175781</v>
      </c>
      <c r="GA132" s="224">
        <v>50.930000305175781</v>
      </c>
      <c r="GB132" s="224">
        <v>50.930000305175781</v>
      </c>
      <c r="GC132" s="224">
        <v>50.930000305175781</v>
      </c>
      <c r="GD132" s="224">
        <v>50.930000305175781</v>
      </c>
      <c r="GE132" s="224">
        <v>50.930000305175781</v>
      </c>
      <c r="GF132" s="224">
        <v>50.930000305175781</v>
      </c>
      <c r="GG132" s="224">
        <v>50.930000305175781</v>
      </c>
      <c r="GH132" s="224">
        <v>50.930000305175781</v>
      </c>
      <c r="GI132" s="224">
        <v>50.930000305175781</v>
      </c>
      <c r="GJ132" s="224">
        <v>50.930000305175781</v>
      </c>
      <c r="GK132" s="224">
        <v>39.810001373291016</v>
      </c>
      <c r="GL132" s="224">
        <v>39.810001373291016</v>
      </c>
      <c r="GM132" s="224">
        <v>39.810001373291016</v>
      </c>
      <c r="GN132" s="224">
        <v>39.810001373291016</v>
      </c>
      <c r="GO132" s="224">
        <v>39.810001373291016</v>
      </c>
      <c r="GP132" s="224">
        <v>39.810001373291016</v>
      </c>
      <c r="GQ132" s="224">
        <v>39.810001373291016</v>
      </c>
      <c r="GR132" s="224">
        <v>39.810001373291016</v>
      </c>
      <c r="GS132" s="224">
        <v>39.810001373291016</v>
      </c>
      <c r="GT132" s="224">
        <v>39.810001373291016</v>
      </c>
      <c r="GU132" s="224">
        <v>39.810001373291016</v>
      </c>
      <c r="GV132" s="224">
        <v>39.810001373291016</v>
      </c>
      <c r="GW132" s="224">
        <v>39.810001373291016</v>
      </c>
      <c r="GX132" s="224">
        <v>39.810001373291016</v>
      </c>
      <c r="GY132" s="224">
        <v>39.810001373291016</v>
      </c>
      <c r="GZ132" s="224">
        <v>39.810001373291016</v>
      </c>
      <c r="HA132" s="224">
        <v>39.810001373291016</v>
      </c>
      <c r="HB132" s="224">
        <v>39.810001373291016</v>
      </c>
      <c r="HC132" s="224">
        <v>39.810001373291016</v>
      </c>
      <c r="HD132" s="224">
        <v>39.810001373291016</v>
      </c>
      <c r="HE132" s="224">
        <v>39.810001373291016</v>
      </c>
      <c r="HF132" s="9">
        <f t="shared" si="79"/>
        <v>39.810001373291016</v>
      </c>
      <c r="HG132" s="9">
        <f t="shared" si="80"/>
        <v>39.810001373291016</v>
      </c>
      <c r="HH132" s="9">
        <f t="shared" si="81"/>
        <v>39.810001373291016</v>
      </c>
      <c r="HI132" s="9">
        <f t="shared" si="82"/>
        <v>39.810001373291016</v>
      </c>
      <c r="HJ132" s="9">
        <f t="shared" si="83"/>
        <v>39.810001373291016</v>
      </c>
      <c r="HK132" s="9">
        <f t="shared" si="84"/>
        <v>39.810001373291016</v>
      </c>
      <c r="HL132" s="9">
        <f t="shared" si="85"/>
        <v>39.810001373291016</v>
      </c>
      <c r="HM132" s="9">
        <f t="shared" si="86"/>
        <v>39.810001373291016</v>
      </c>
      <c r="HN132" s="9">
        <f t="shared" si="87"/>
        <v>39.810001373291016</v>
      </c>
      <c r="HO132" s="9">
        <f t="shared" si="88"/>
        <v>39.810001373291016</v>
      </c>
      <c r="HP132" s="9">
        <f t="shared" si="89"/>
        <v>39.810001373291016</v>
      </c>
      <c r="HQ132" s="180"/>
      <c r="HR132" s="226">
        <v>39.810001373291016</v>
      </c>
      <c r="HS132" s="226">
        <v>39.810001373291016</v>
      </c>
      <c r="HT132" s="226">
        <v>39.810001373291016</v>
      </c>
      <c r="HU132" s="226">
        <v>39.810001373291016</v>
      </c>
      <c r="HV132" s="226">
        <v>39.810001373291016</v>
      </c>
      <c r="HW132" s="226">
        <v>39.810001373291016</v>
      </c>
      <c r="HX132" s="226"/>
      <c r="HY132" s="226"/>
      <c r="HZ132" s="226"/>
      <c r="IA132" s="226"/>
      <c r="IB132" s="226"/>
      <c r="IC132" s="226"/>
      <c r="ID132" s="9"/>
      <c r="IE132" s="9"/>
      <c r="IF132" s="9"/>
      <c r="IG132" s="9"/>
      <c r="IH132" s="9"/>
      <c r="II132" s="9">
        <f t="shared" si="103"/>
        <v>42.933816341977369</v>
      </c>
      <c r="IJ132" s="9">
        <f t="shared" si="104"/>
        <v>52.593000411987305</v>
      </c>
      <c r="IK132" s="9">
        <f t="shared" si="105"/>
        <v>42.679678517003211</v>
      </c>
      <c r="IL132" s="9">
        <f t="shared" si="106"/>
        <v>39.810001373291016</v>
      </c>
      <c r="IM132" s="9">
        <f t="shared" si="107"/>
        <v>31.848001098632814</v>
      </c>
      <c r="IN132" s="9">
        <f t="shared" si="108"/>
        <v>22.293600769042968</v>
      </c>
      <c r="IO132" s="9">
        <f t="shared" si="109"/>
        <v>15.605520538330076</v>
      </c>
      <c r="IP132" s="9">
        <f t="shared" si="110"/>
        <v>10.923864376831052</v>
      </c>
      <c r="IQ132" s="9"/>
      <c r="IR132" s="9">
        <f t="shared" si="78"/>
        <v>35.868562399583773</v>
      </c>
      <c r="IS132" s="9">
        <f t="shared" si="111"/>
        <v>-30.406630211168249</v>
      </c>
      <c r="IT132" s="9"/>
      <c r="IU132" s="9"/>
      <c r="IV132" s="9"/>
      <c r="IW132" s="9"/>
      <c r="IX132" s="9"/>
      <c r="IY132" s="9"/>
      <c r="IZ132" s="9"/>
      <c r="JA132" s="9"/>
      <c r="JB132" s="9"/>
      <c r="JC132" s="9"/>
      <c r="JD132" s="9"/>
      <c r="JE132" s="9"/>
      <c r="JF132" s="9"/>
      <c r="JG132" s="9"/>
      <c r="JH132" s="9"/>
      <c r="JI132" s="9"/>
      <c r="JJ132" s="9"/>
      <c r="JK132" s="9"/>
      <c r="JL132" s="9"/>
      <c r="JM132" s="9"/>
      <c r="JN132" s="9"/>
      <c r="JO132" s="9"/>
      <c r="JP132" s="9"/>
      <c r="JQ132" s="9"/>
      <c r="JR132" s="9"/>
      <c r="JS132" s="9"/>
      <c r="JT132" s="9"/>
      <c r="JU132" s="9"/>
      <c r="JV132" s="9"/>
      <c r="JW132" s="9">
        <f t="shared" si="97"/>
        <v>39.810001373291016</v>
      </c>
      <c r="JX132" s="9">
        <f t="shared" si="98"/>
        <v>78.330001831054688</v>
      </c>
      <c r="JY132" s="19">
        <f t="shared" si="99"/>
        <v>204</v>
      </c>
      <c r="JZ132" s="19">
        <f t="shared" si="100"/>
        <v>60</v>
      </c>
      <c r="KA132" s="19">
        <f t="shared" si="112"/>
        <v>1</v>
      </c>
      <c r="KB132" s="19">
        <f t="shared" ref="KB132:KB173" si="116">IF(KA132=1,JZ132,"")</f>
        <v>60</v>
      </c>
      <c r="KD132" s="9">
        <f t="shared" si="101"/>
        <v>82.8366689046224</v>
      </c>
      <c r="KE132" s="9">
        <f t="shared" si="102"/>
        <v>57.295446376989382</v>
      </c>
      <c r="KG132" s="9">
        <f t="shared" si="113"/>
        <v>-25.541222527633018</v>
      </c>
      <c r="KH132" s="19">
        <f t="shared" si="114"/>
        <v>0.69166767730555401</v>
      </c>
      <c r="KI132" s="19">
        <f t="shared" si="115"/>
        <v>0.69166767730555401</v>
      </c>
    </row>
    <row r="133" spans="1:295">
      <c r="A133" s="222" t="s">
        <v>377</v>
      </c>
      <c r="B133" s="222" t="s">
        <v>378</v>
      </c>
      <c r="C133" s="224">
        <v>0</v>
      </c>
      <c r="D133" s="224">
        <v>0</v>
      </c>
      <c r="E133" s="224">
        <v>0</v>
      </c>
      <c r="F133" s="224">
        <v>0</v>
      </c>
      <c r="G133" s="224">
        <v>0</v>
      </c>
      <c r="H133" s="224">
        <v>0</v>
      </c>
      <c r="I133" s="224">
        <v>0</v>
      </c>
      <c r="J133" s="224">
        <v>0</v>
      </c>
      <c r="K133" s="224">
        <v>0</v>
      </c>
      <c r="L133" s="224">
        <v>0</v>
      </c>
      <c r="M133" s="224">
        <v>0</v>
      </c>
      <c r="N133" s="224">
        <v>0</v>
      </c>
      <c r="O133" s="224">
        <v>0</v>
      </c>
      <c r="P133" s="224">
        <v>0</v>
      </c>
      <c r="Q133" s="224">
        <v>0</v>
      </c>
      <c r="R133" s="224">
        <v>0</v>
      </c>
      <c r="S133" s="224">
        <v>0</v>
      </c>
      <c r="T133" s="224">
        <v>0</v>
      </c>
      <c r="U133" s="224">
        <v>0</v>
      </c>
      <c r="V133" s="224">
        <v>0</v>
      </c>
      <c r="W133" s="224">
        <v>0</v>
      </c>
      <c r="X133" s="224">
        <v>0</v>
      </c>
      <c r="Y133" s="224">
        <v>0</v>
      </c>
      <c r="Z133" s="224">
        <v>0</v>
      </c>
      <c r="AA133" s="224">
        <v>0</v>
      </c>
      <c r="AB133" s="224">
        <v>0</v>
      </c>
      <c r="AC133" s="224">
        <v>0</v>
      </c>
      <c r="AD133" s="224">
        <v>0</v>
      </c>
      <c r="AE133" s="224">
        <v>0</v>
      </c>
      <c r="AF133" s="224">
        <v>2.7799999713897705</v>
      </c>
      <c r="AG133" s="224">
        <v>2.7799999713897705</v>
      </c>
      <c r="AH133" s="224">
        <v>2.7799999713897705</v>
      </c>
      <c r="AI133" s="224">
        <v>2.7799999713897705</v>
      </c>
      <c r="AJ133" s="224">
        <v>2.7799999713897705</v>
      </c>
      <c r="AK133" s="224">
        <v>2.7799999713897705</v>
      </c>
      <c r="AL133" s="224">
        <v>2.7799999713897705</v>
      </c>
      <c r="AM133" s="224">
        <v>2.7799999713897705</v>
      </c>
      <c r="AN133" s="224">
        <v>2.7799999713897705</v>
      </c>
      <c r="AO133" s="224">
        <v>2.7799999713897705</v>
      </c>
      <c r="AP133" s="224">
        <v>2.7799999713897705</v>
      </c>
      <c r="AQ133" s="224">
        <v>2.7799999713897705</v>
      </c>
      <c r="AR133" s="224">
        <v>2.7799999713897705</v>
      </c>
      <c r="AS133" s="224">
        <v>2.7799999713897705</v>
      </c>
      <c r="AT133" s="224">
        <v>2.7799999713897705</v>
      </c>
      <c r="AU133" s="224">
        <v>2.7799999713897705</v>
      </c>
      <c r="AV133" s="224">
        <v>2.7799999713897705</v>
      </c>
      <c r="AW133" s="224">
        <v>2.7799999713897705</v>
      </c>
      <c r="AX133" s="224">
        <v>2.7799999713897705</v>
      </c>
      <c r="AY133" s="224">
        <v>2.7799999713897705</v>
      </c>
      <c r="AZ133" s="224">
        <v>2.7799999713897705</v>
      </c>
      <c r="BA133" s="224">
        <v>2.7799999713897705</v>
      </c>
      <c r="BB133" s="224">
        <v>2.7799999713897705</v>
      </c>
      <c r="BC133" s="224">
        <v>2.7799999713897705</v>
      </c>
      <c r="BD133" s="224">
        <v>2.7799999713897705</v>
      </c>
      <c r="BE133" s="224">
        <v>2.7799999713897705</v>
      </c>
      <c r="BF133" s="224">
        <v>2.7799999713897705</v>
      </c>
      <c r="BG133" s="224">
        <v>2.7799999713897705</v>
      </c>
      <c r="BH133" s="224">
        <v>2.7799999713897705</v>
      </c>
      <c r="BI133" s="224">
        <v>2.7799999713897705</v>
      </c>
      <c r="BJ133" s="224">
        <v>2.7799999713897705</v>
      </c>
      <c r="BK133" s="224">
        <v>2.7799999713897705</v>
      </c>
      <c r="BL133" s="224">
        <v>13.890000343322754</v>
      </c>
      <c r="BM133" s="224">
        <v>13.890000343322754</v>
      </c>
      <c r="BN133" s="224">
        <v>13.890000343322754</v>
      </c>
      <c r="BO133" s="224">
        <v>13.890000343322754</v>
      </c>
      <c r="BP133" s="224">
        <v>13.890000343322754</v>
      </c>
      <c r="BQ133" s="224">
        <v>13.890000343322754</v>
      </c>
      <c r="BR133" s="224">
        <v>13.890000343322754</v>
      </c>
      <c r="BS133" s="224">
        <v>13.890000343322754</v>
      </c>
      <c r="BT133" s="224">
        <v>13.890000343322754</v>
      </c>
      <c r="BU133" s="224">
        <v>13.890000343322754</v>
      </c>
      <c r="BV133" s="224">
        <v>28.700000762939453</v>
      </c>
      <c r="BW133" s="224">
        <v>39.810001373291016</v>
      </c>
      <c r="BX133" s="224">
        <v>39.810001373291016</v>
      </c>
      <c r="BY133" s="224">
        <v>82.410003662109375</v>
      </c>
      <c r="BZ133" s="224">
        <v>93.519996643066406</v>
      </c>
      <c r="CA133" s="224">
        <v>93.519996643066406</v>
      </c>
      <c r="CB133" s="224">
        <v>93.519996643066406</v>
      </c>
      <c r="CC133" s="224">
        <v>93.519996643066406</v>
      </c>
      <c r="CD133" s="224">
        <v>93.519996643066406</v>
      </c>
      <c r="CE133" s="224">
        <v>93.519996643066406</v>
      </c>
      <c r="CF133" s="224">
        <v>93.519996643066406</v>
      </c>
      <c r="CG133" s="224">
        <v>93.519996643066406</v>
      </c>
      <c r="CH133" s="224">
        <v>93.519996643066406</v>
      </c>
      <c r="CI133" s="224">
        <v>93.519996643066406</v>
      </c>
      <c r="CJ133" s="224">
        <v>93.519996643066406</v>
      </c>
      <c r="CK133" s="224">
        <v>93.519996643066406</v>
      </c>
      <c r="CL133" s="224">
        <v>93.519996643066406</v>
      </c>
      <c r="CM133" s="224">
        <v>93.519996643066406</v>
      </c>
      <c r="CN133" s="224">
        <v>93.519996643066406</v>
      </c>
      <c r="CO133" s="224">
        <v>93.519996643066406</v>
      </c>
      <c r="CP133" s="224">
        <v>93.519996643066406</v>
      </c>
      <c r="CQ133" s="224">
        <v>93.519996643066406</v>
      </c>
      <c r="CR133" s="224">
        <v>93.519996643066406</v>
      </c>
      <c r="CS133" s="224">
        <v>93.519996643066406</v>
      </c>
      <c r="CT133" s="224">
        <v>93.519996643066406</v>
      </c>
      <c r="CU133" s="224">
        <v>93.519996643066406</v>
      </c>
      <c r="CV133" s="224">
        <v>93.519996643066406</v>
      </c>
      <c r="CW133" s="224">
        <v>93.519996643066406</v>
      </c>
      <c r="CX133" s="224">
        <v>93.519996643066406</v>
      </c>
      <c r="CY133" s="224">
        <v>93.519996643066406</v>
      </c>
      <c r="CZ133" s="224">
        <v>93.519996643066406</v>
      </c>
      <c r="DA133" s="224">
        <v>93.519996643066406</v>
      </c>
      <c r="DB133" s="224">
        <v>93.519996643066406</v>
      </c>
      <c r="DC133" s="224">
        <v>93.519996643066406</v>
      </c>
      <c r="DD133" s="224">
        <v>93.519996643066406</v>
      </c>
      <c r="DE133" s="224">
        <v>93.519996643066406</v>
      </c>
      <c r="DF133" s="224">
        <v>93.519996643066406</v>
      </c>
      <c r="DG133" s="224">
        <v>93.519996643066406</v>
      </c>
      <c r="DH133" s="224">
        <v>93.519996643066406</v>
      </c>
      <c r="DI133" s="224">
        <v>93.519996643066406</v>
      </c>
      <c r="DJ133" s="224">
        <v>93.519996643066406</v>
      </c>
      <c r="DK133" s="224">
        <v>93.519996643066406</v>
      </c>
      <c r="DL133" s="224">
        <v>93.519996643066406</v>
      </c>
      <c r="DM133" s="224">
        <v>93.519996643066406</v>
      </c>
      <c r="DN133" s="224">
        <v>93.519996643066406</v>
      </c>
      <c r="DO133" s="224">
        <v>93.519996643066406</v>
      </c>
      <c r="DP133" s="224">
        <v>93.519996643066406</v>
      </c>
      <c r="DQ133" s="224">
        <v>93.519996643066406</v>
      </c>
      <c r="DR133" s="224">
        <v>93.519996643066406</v>
      </c>
      <c r="DS133" s="224">
        <v>93.519996643066406</v>
      </c>
      <c r="DT133" s="224">
        <v>93.519996643066406</v>
      </c>
      <c r="DU133" s="224">
        <v>93.519996643066406</v>
      </c>
      <c r="DV133" s="224">
        <v>93.519996643066406</v>
      </c>
      <c r="DW133" s="224">
        <v>89.80999755859375</v>
      </c>
      <c r="DX133" s="224">
        <v>89.80999755859375</v>
      </c>
      <c r="DY133" s="224">
        <v>89.80999755859375</v>
      </c>
      <c r="DZ133" s="224">
        <v>89.80999755859375</v>
      </c>
      <c r="EA133" s="224">
        <v>89.80999755859375</v>
      </c>
      <c r="EB133" s="224">
        <v>89.80999755859375</v>
      </c>
      <c r="EC133" s="224">
        <v>89.80999755859375</v>
      </c>
      <c r="ED133" s="224">
        <v>89.80999755859375</v>
      </c>
      <c r="EE133" s="224">
        <v>89.80999755859375</v>
      </c>
      <c r="EF133" s="224">
        <v>89.80999755859375</v>
      </c>
      <c r="EG133" s="224">
        <v>89.80999755859375</v>
      </c>
      <c r="EH133" s="224">
        <v>89.80999755859375</v>
      </c>
      <c r="EI133" s="224">
        <v>89.80999755859375</v>
      </c>
      <c r="EJ133" s="224">
        <v>89.80999755859375</v>
      </c>
      <c r="EK133" s="224">
        <v>89.80999755859375</v>
      </c>
      <c r="EL133" s="224">
        <v>89.80999755859375</v>
      </c>
      <c r="EM133" s="224">
        <v>89.80999755859375</v>
      </c>
      <c r="EN133" s="224">
        <v>89.80999755859375</v>
      </c>
      <c r="EO133" s="224">
        <v>89.80999755859375</v>
      </c>
      <c r="EP133" s="224">
        <v>89.80999755859375</v>
      </c>
      <c r="EQ133" s="224">
        <v>89.80999755859375</v>
      </c>
      <c r="ER133" s="224">
        <v>89.80999755859375</v>
      </c>
      <c r="ES133" s="224">
        <v>89.80999755859375</v>
      </c>
      <c r="ET133" s="224">
        <v>89.80999755859375</v>
      </c>
      <c r="EU133" s="224">
        <v>89.80999755859375</v>
      </c>
      <c r="EV133" s="224">
        <v>89.80999755859375</v>
      </c>
      <c r="EW133" s="224">
        <v>89.80999755859375</v>
      </c>
      <c r="EX133" s="224">
        <v>89.80999755859375</v>
      </c>
      <c r="EY133" s="224">
        <v>89.80999755859375</v>
      </c>
      <c r="EZ133" s="224">
        <v>89.80999755859375</v>
      </c>
      <c r="FA133" s="224">
        <v>89.80999755859375</v>
      </c>
      <c r="FB133" s="224">
        <v>89.80999755859375</v>
      </c>
      <c r="FC133" s="224">
        <v>89.80999755859375</v>
      </c>
      <c r="FD133" s="224">
        <v>89.80999755859375</v>
      </c>
      <c r="FE133" s="224">
        <v>89.80999755859375</v>
      </c>
      <c r="FF133" s="224">
        <v>89.80999755859375</v>
      </c>
      <c r="FG133" s="224">
        <v>89.80999755859375</v>
      </c>
      <c r="FH133" s="224">
        <v>89.80999755859375</v>
      </c>
      <c r="FI133" s="224">
        <v>89.80999755859375</v>
      </c>
      <c r="FJ133" s="224">
        <v>89.80999755859375</v>
      </c>
      <c r="FK133" s="224">
        <v>89.80999755859375</v>
      </c>
      <c r="FL133" s="224">
        <v>89.80999755859375</v>
      </c>
      <c r="FM133" s="224">
        <v>89.80999755859375</v>
      </c>
      <c r="FN133" s="224">
        <v>65.739997863769531</v>
      </c>
      <c r="FO133" s="224">
        <v>65.739997863769531</v>
      </c>
      <c r="FP133" s="224">
        <v>65.739997863769531</v>
      </c>
      <c r="FQ133" s="224">
        <v>65.739997863769531</v>
      </c>
      <c r="FR133" s="224">
        <v>65.739997863769531</v>
      </c>
      <c r="FS133" s="224">
        <v>65.739997863769531</v>
      </c>
      <c r="FT133" s="224">
        <v>65.739997863769531</v>
      </c>
      <c r="FU133" s="224">
        <v>65.739997863769531</v>
      </c>
      <c r="FV133" s="224">
        <v>65.739997863769531</v>
      </c>
      <c r="FW133" s="224">
        <v>65.739997863769531</v>
      </c>
      <c r="FX133" s="224">
        <v>65.739997863769531</v>
      </c>
      <c r="FY133" s="224">
        <v>65.739997863769531</v>
      </c>
      <c r="FZ133" s="224">
        <v>65.739997863769531</v>
      </c>
      <c r="GA133" s="224">
        <v>65.739997863769531</v>
      </c>
      <c r="GB133" s="224">
        <v>65.739997863769531</v>
      </c>
      <c r="GC133" s="224">
        <v>65.739997863769531</v>
      </c>
      <c r="GD133" s="224">
        <v>65.739997863769531</v>
      </c>
      <c r="GE133" s="224">
        <v>65.739997863769531</v>
      </c>
      <c r="GF133" s="224">
        <v>65.739997863769531</v>
      </c>
      <c r="GG133" s="224">
        <v>65.739997863769531</v>
      </c>
      <c r="GH133" s="224">
        <v>65.739997863769531</v>
      </c>
      <c r="GI133" s="224">
        <v>65.739997863769531</v>
      </c>
      <c r="GJ133" s="224">
        <v>65.739997863769531</v>
      </c>
      <c r="GK133" s="224">
        <v>65.739997863769531</v>
      </c>
      <c r="GL133" s="224">
        <v>65.739997863769531</v>
      </c>
      <c r="GM133" s="224">
        <v>65.739997863769531</v>
      </c>
      <c r="GN133" s="224">
        <v>65.739997863769531</v>
      </c>
      <c r="GO133" s="224">
        <v>65.739997863769531</v>
      </c>
      <c r="GP133" s="224">
        <v>65.739997863769531</v>
      </c>
      <c r="GQ133" s="224">
        <v>60.189998626708984</v>
      </c>
      <c r="GR133" s="224">
        <v>60.189998626708984</v>
      </c>
      <c r="GS133" s="224">
        <v>67.589996337890625</v>
      </c>
      <c r="GT133" s="224">
        <v>67.589996337890625</v>
      </c>
      <c r="GU133" s="224">
        <v>67.589996337890625</v>
      </c>
      <c r="GV133" s="224">
        <v>67.589996337890625</v>
      </c>
      <c r="GW133" s="224">
        <v>67.589996337890625</v>
      </c>
      <c r="GX133" s="224">
        <v>67.589996337890625</v>
      </c>
      <c r="GY133" s="224">
        <v>67.589996337890625</v>
      </c>
      <c r="GZ133" s="224">
        <v>67.589996337890625</v>
      </c>
      <c r="HA133" s="224">
        <v>67.589996337890625</v>
      </c>
      <c r="HB133" s="224">
        <v>67.589996337890625</v>
      </c>
      <c r="HC133" s="224">
        <f>HB133</f>
        <v>67.589996337890625</v>
      </c>
      <c r="HD133" s="226">
        <f>HC133</f>
        <v>67.589996337890625</v>
      </c>
      <c r="HE133" s="226">
        <f>HD133</f>
        <v>67.589996337890625</v>
      </c>
      <c r="HF133" s="9">
        <f t="shared" si="79"/>
        <v>67.589996337890625</v>
      </c>
      <c r="HG133" s="9">
        <f t="shared" si="80"/>
        <v>67.589996337890625</v>
      </c>
      <c r="HH133" s="9">
        <f t="shared" si="81"/>
        <v>67.589996337890625</v>
      </c>
      <c r="HI133" s="9">
        <f t="shared" si="82"/>
        <v>67.589996337890625</v>
      </c>
      <c r="HJ133" s="9">
        <f t="shared" si="83"/>
        <v>67.589996337890625</v>
      </c>
      <c r="HK133" s="9">
        <f t="shared" si="84"/>
        <v>67.589996337890625</v>
      </c>
      <c r="HL133" s="9">
        <f t="shared" si="85"/>
        <v>67.589996337890625</v>
      </c>
      <c r="HM133" s="9">
        <f t="shared" si="86"/>
        <v>67.589996337890625</v>
      </c>
      <c r="HN133" s="9">
        <f t="shared" si="87"/>
        <v>67.589996337890625</v>
      </c>
      <c r="HO133" s="9">
        <f t="shared" si="88"/>
        <v>67.589996337890625</v>
      </c>
      <c r="HP133" s="9">
        <f t="shared" si="89"/>
        <v>67.589996337890625</v>
      </c>
      <c r="HQ133" s="180"/>
      <c r="HR133" s="226"/>
      <c r="HS133" s="226"/>
      <c r="HT133" s="226"/>
      <c r="HU133" s="226"/>
      <c r="HV133" s="226"/>
      <c r="HW133" s="226"/>
      <c r="HX133" s="226"/>
      <c r="HY133" s="226"/>
      <c r="HZ133" s="226"/>
      <c r="IA133" s="226"/>
      <c r="IB133" s="226"/>
      <c r="IC133" s="226"/>
      <c r="ID133" s="9"/>
      <c r="IE133" s="9"/>
      <c r="IF133" s="9"/>
      <c r="IG133" s="9"/>
      <c r="IH133" s="9"/>
      <c r="II133" s="9">
        <f t="shared" si="103"/>
        <v>49.445722216054016</v>
      </c>
      <c r="IJ133" s="9">
        <f t="shared" si="104"/>
        <v>77.774997711181641</v>
      </c>
      <c r="IK133" s="9">
        <f t="shared" si="105"/>
        <v>66.277093948856475</v>
      </c>
      <c r="IL133" s="9">
        <f t="shared" si="106"/>
        <v>67.589996337890625</v>
      </c>
      <c r="IM133" s="9">
        <f t="shared" si="107"/>
        <v>54.071997070312506</v>
      </c>
      <c r="IN133" s="9">
        <f t="shared" si="108"/>
        <v>37.850397949218753</v>
      </c>
      <c r="IO133" s="9">
        <f t="shared" si="109"/>
        <v>26.495278564453127</v>
      </c>
      <c r="IP133" s="9">
        <f t="shared" si="110"/>
        <v>18.546694995117189</v>
      </c>
      <c r="IQ133" s="9"/>
      <c r="IR133" s="9">
        <f t="shared" ref="IR133:IR173" si="117">5/12*II133+7/12*AVERAGE(IJ133:IP133)</f>
        <v>49.652922304775046</v>
      </c>
      <c r="IS133" s="9">
        <f t="shared" si="111"/>
        <v>-40.37957480721645</v>
      </c>
      <c r="IT133" s="9"/>
      <c r="IU133" s="9"/>
      <c r="IV133" s="9"/>
      <c r="IW133" s="9"/>
      <c r="IX133" s="9"/>
      <c r="IY133" s="9"/>
      <c r="IZ133" s="9"/>
      <c r="JA133" s="9"/>
      <c r="JB133" s="9"/>
      <c r="JC133" s="9"/>
      <c r="JD133" s="9"/>
      <c r="JE133" s="9"/>
      <c r="JF133" s="9"/>
      <c r="JG133" s="9"/>
      <c r="JH133" s="9"/>
      <c r="JI133" s="9"/>
      <c r="JJ133" s="9"/>
      <c r="JK133" s="9"/>
      <c r="JL133" s="9"/>
      <c r="JM133" s="9"/>
      <c r="JN133" s="9"/>
      <c r="JO133" s="9"/>
      <c r="JP133" s="9"/>
      <c r="JQ133" s="9"/>
      <c r="JR133" s="9"/>
      <c r="JS133" s="9"/>
      <c r="JT133" s="9"/>
      <c r="JU133" s="9"/>
      <c r="JV133" s="9"/>
      <c r="JW133" s="9" t="e">
        <f t="shared" si="97"/>
        <v>#DIV/0!</v>
      </c>
      <c r="JX133" s="9">
        <f t="shared" si="98"/>
        <v>88.519996643066406</v>
      </c>
      <c r="JY133" s="19">
        <f t="shared" si="99"/>
        <v>193</v>
      </c>
      <c r="JZ133" s="19">
        <f t="shared" si="100"/>
        <v>92</v>
      </c>
      <c r="KA133" s="19" t="e">
        <f t="shared" si="112"/>
        <v>#DIV/0!</v>
      </c>
      <c r="KB133" s="19" t="e">
        <f t="shared" si="116"/>
        <v>#DIV/0!</v>
      </c>
      <c r="KD133" s="9">
        <f t="shared" si="101"/>
        <v>93.519996643066406</v>
      </c>
      <c r="KE133" s="9">
        <f t="shared" si="102"/>
        <v>77.142472597632079</v>
      </c>
      <c r="KG133" s="9">
        <f t="shared" si="113"/>
        <v>-16.377524045434328</v>
      </c>
      <c r="KH133" s="19">
        <f t="shared" si="114"/>
        <v>0.82487676824945055</v>
      </c>
      <c r="KI133" s="19">
        <f t="shared" si="115"/>
        <v>0.82487676824945055</v>
      </c>
    </row>
    <row r="134" spans="1:295">
      <c r="A134" s="222" t="s">
        <v>375</v>
      </c>
      <c r="B134" s="222" t="s">
        <v>376</v>
      </c>
      <c r="C134" s="224">
        <v>0</v>
      </c>
      <c r="D134" s="224">
        <v>0</v>
      </c>
      <c r="E134" s="224">
        <v>0</v>
      </c>
      <c r="F134" s="224">
        <v>0</v>
      </c>
      <c r="G134" s="224">
        <v>0</v>
      </c>
      <c r="H134" s="224">
        <v>0</v>
      </c>
      <c r="I134" s="224">
        <v>0</v>
      </c>
      <c r="J134" s="224">
        <v>0</v>
      </c>
      <c r="K134" s="224">
        <v>0</v>
      </c>
      <c r="L134" s="224">
        <v>0</v>
      </c>
      <c r="M134" s="224">
        <v>0</v>
      </c>
      <c r="N134" s="224">
        <v>0</v>
      </c>
      <c r="O134" s="224">
        <v>0</v>
      </c>
      <c r="P134" s="224">
        <v>0</v>
      </c>
      <c r="Q134" s="224">
        <v>0</v>
      </c>
      <c r="R134" s="224">
        <v>0</v>
      </c>
      <c r="S134" s="224">
        <v>0</v>
      </c>
      <c r="T134" s="224">
        <v>0</v>
      </c>
      <c r="U134" s="224">
        <v>0</v>
      </c>
      <c r="V134" s="224">
        <v>0</v>
      </c>
      <c r="W134" s="224">
        <v>0</v>
      </c>
      <c r="X134" s="224">
        <v>0</v>
      </c>
      <c r="Y134" s="224">
        <v>0</v>
      </c>
      <c r="Z134" s="224">
        <v>0</v>
      </c>
      <c r="AA134" s="224">
        <v>0</v>
      </c>
      <c r="AB134" s="224">
        <v>11.109999656677246</v>
      </c>
      <c r="AC134" s="224">
        <v>11.109999656677246</v>
      </c>
      <c r="AD134" s="224">
        <v>11.109999656677246</v>
      </c>
      <c r="AE134" s="224">
        <v>11.109999656677246</v>
      </c>
      <c r="AF134" s="224">
        <v>11.109999656677246</v>
      </c>
      <c r="AG134" s="224">
        <v>11.109999656677246</v>
      </c>
      <c r="AH134" s="224">
        <v>11.109999656677246</v>
      </c>
      <c r="AI134" s="224">
        <v>11.109999656677246</v>
      </c>
      <c r="AJ134" s="224">
        <v>11.109999656677246</v>
      </c>
      <c r="AK134" s="224">
        <v>11.109999656677246</v>
      </c>
      <c r="AL134" s="224">
        <v>11.109999656677246</v>
      </c>
      <c r="AM134" s="224">
        <v>11.109999656677246</v>
      </c>
      <c r="AN134" s="224">
        <v>11.109999656677246</v>
      </c>
      <c r="AO134" s="224">
        <v>11.109999656677246</v>
      </c>
      <c r="AP134" s="224">
        <v>11.109999656677246</v>
      </c>
      <c r="AQ134" s="224">
        <v>11.109999656677246</v>
      </c>
      <c r="AR134" s="224">
        <v>11.109999656677246</v>
      </c>
      <c r="AS134" s="224">
        <v>11.109999656677246</v>
      </c>
      <c r="AT134" s="224">
        <v>11.109999656677246</v>
      </c>
      <c r="AU134" s="224">
        <v>11.109999656677246</v>
      </c>
      <c r="AV134" s="224">
        <v>11.109999656677246</v>
      </c>
      <c r="AW134" s="224">
        <v>11.109999656677246</v>
      </c>
      <c r="AX134" s="224">
        <v>11.109999656677246</v>
      </c>
      <c r="AY134" s="224">
        <v>11.109999656677246</v>
      </c>
      <c r="AZ134" s="224">
        <v>11.109999656677246</v>
      </c>
      <c r="BA134" s="224">
        <v>11.109999656677246</v>
      </c>
      <c r="BB134" s="224">
        <v>11.109999656677246</v>
      </c>
      <c r="BC134" s="224">
        <v>11.109999656677246</v>
      </c>
      <c r="BD134" s="224">
        <v>11.109999656677246</v>
      </c>
      <c r="BE134" s="224">
        <v>11.109999656677246</v>
      </c>
      <c r="BF134" s="224">
        <v>11.109999656677246</v>
      </c>
      <c r="BG134" s="224">
        <v>11.109999656677246</v>
      </c>
      <c r="BH134" s="224">
        <v>11.109999656677246</v>
      </c>
      <c r="BI134" s="224">
        <v>11.109999656677246</v>
      </c>
      <c r="BJ134" s="224">
        <v>11.109999656677246</v>
      </c>
      <c r="BK134" s="224">
        <v>11.109999656677246</v>
      </c>
      <c r="BL134" s="224">
        <v>11.109999656677246</v>
      </c>
      <c r="BM134" s="224">
        <v>11.109999656677246</v>
      </c>
      <c r="BN134" s="224">
        <v>11.109999656677246</v>
      </c>
      <c r="BO134" s="224">
        <v>11.109999656677246</v>
      </c>
      <c r="BP134" s="224">
        <v>11.109999656677246</v>
      </c>
      <c r="BQ134" s="224">
        <v>11.109999656677246</v>
      </c>
      <c r="BR134" s="224">
        <v>11.109999656677246</v>
      </c>
      <c r="BS134" s="224">
        <v>16.670000076293945</v>
      </c>
      <c r="BT134" s="224">
        <v>25</v>
      </c>
      <c r="BU134" s="224">
        <v>25</v>
      </c>
      <c r="BV134" s="224">
        <v>32.409999847412109</v>
      </c>
      <c r="BW134" s="224">
        <v>32.409999847412109</v>
      </c>
      <c r="BX134" s="224">
        <v>32.409999847412109</v>
      </c>
      <c r="BY134" s="224">
        <v>32.409999847412109</v>
      </c>
      <c r="BZ134" s="224">
        <v>37.959999084472656</v>
      </c>
      <c r="CA134" s="224">
        <v>37.959999084472656</v>
      </c>
      <c r="CB134" s="224">
        <v>37.959999084472656</v>
      </c>
      <c r="CC134" s="224">
        <v>82.410003662109375</v>
      </c>
      <c r="CD134" s="224">
        <v>82.410003662109375</v>
      </c>
      <c r="CE134" s="224">
        <v>82.410003662109375</v>
      </c>
      <c r="CF134" s="224">
        <v>82.410003662109375</v>
      </c>
      <c r="CG134" s="224">
        <v>82.410003662109375</v>
      </c>
      <c r="CH134" s="224">
        <v>82.410003662109375</v>
      </c>
      <c r="CI134" s="224">
        <v>82.410003662109375</v>
      </c>
      <c r="CJ134" s="224">
        <v>82.410003662109375</v>
      </c>
      <c r="CK134" s="224">
        <v>82.410003662109375</v>
      </c>
      <c r="CL134" s="224">
        <v>82.410003662109375</v>
      </c>
      <c r="CM134" s="224">
        <v>82.410003662109375</v>
      </c>
      <c r="CN134" s="224">
        <v>82.410003662109375</v>
      </c>
      <c r="CO134" s="224">
        <v>82.410003662109375</v>
      </c>
      <c r="CP134" s="224">
        <v>82.410003662109375</v>
      </c>
      <c r="CQ134" s="224">
        <v>82.410003662109375</v>
      </c>
      <c r="CR134" s="224">
        <v>82.410003662109375</v>
      </c>
      <c r="CS134" s="224">
        <v>82.410003662109375</v>
      </c>
      <c r="CT134" s="224">
        <v>82.410003662109375</v>
      </c>
      <c r="CU134" s="224">
        <v>82.410003662109375</v>
      </c>
      <c r="CV134" s="224">
        <v>82.410003662109375</v>
      </c>
      <c r="CW134" s="224">
        <v>82.410003662109375</v>
      </c>
      <c r="CX134" s="224">
        <v>87.959999084472656</v>
      </c>
      <c r="CY134" s="224">
        <v>87.959999084472656</v>
      </c>
      <c r="CZ134" s="224">
        <v>87.959999084472656</v>
      </c>
      <c r="DA134" s="224">
        <v>87.959999084472656</v>
      </c>
      <c r="DB134" s="224">
        <v>87.959999084472656</v>
      </c>
      <c r="DC134" s="224">
        <v>82.410003662109375</v>
      </c>
      <c r="DD134" s="224">
        <v>82.410003662109375</v>
      </c>
      <c r="DE134" s="224">
        <v>82.410003662109375</v>
      </c>
      <c r="DF134" s="224">
        <v>82.410003662109375</v>
      </c>
      <c r="DG134" s="224">
        <v>82.410003662109375</v>
      </c>
      <c r="DH134" s="224">
        <v>82.410003662109375</v>
      </c>
      <c r="DI134" s="224">
        <v>82.410003662109375</v>
      </c>
      <c r="DJ134" s="224">
        <v>82.410003662109375</v>
      </c>
      <c r="DK134" s="224">
        <v>82.410003662109375</v>
      </c>
      <c r="DL134" s="224">
        <v>82.410003662109375</v>
      </c>
      <c r="DM134" s="224">
        <v>82.410003662109375</v>
      </c>
      <c r="DN134" s="224">
        <v>82.410003662109375</v>
      </c>
      <c r="DO134" s="224">
        <v>82.410003662109375</v>
      </c>
      <c r="DP134" s="224">
        <v>82.410003662109375</v>
      </c>
      <c r="DQ134" s="224">
        <v>82.410003662109375</v>
      </c>
      <c r="DR134" s="224">
        <v>82.410003662109375</v>
      </c>
      <c r="DS134" s="224">
        <v>82.410003662109375</v>
      </c>
      <c r="DT134" s="224">
        <v>87.959999084472656</v>
      </c>
      <c r="DU134" s="224">
        <v>87.959999084472656</v>
      </c>
      <c r="DV134" s="224">
        <v>87.959999084472656</v>
      </c>
      <c r="DW134" s="224">
        <v>75</v>
      </c>
      <c r="DX134" s="224">
        <v>75</v>
      </c>
      <c r="DY134" s="224">
        <v>75</v>
      </c>
      <c r="DZ134" s="224">
        <v>75</v>
      </c>
      <c r="EA134" s="224">
        <v>75</v>
      </c>
      <c r="EB134" s="224">
        <v>75</v>
      </c>
      <c r="EC134" s="224">
        <v>75</v>
      </c>
      <c r="ED134" s="224">
        <v>75</v>
      </c>
      <c r="EE134" s="224">
        <v>75</v>
      </c>
      <c r="EF134" s="224">
        <v>75</v>
      </c>
      <c r="EG134" s="224">
        <v>75</v>
      </c>
      <c r="EH134" s="224">
        <v>75</v>
      </c>
      <c r="EI134" s="224">
        <v>75</v>
      </c>
      <c r="EJ134" s="224">
        <v>75</v>
      </c>
      <c r="EK134" s="224">
        <v>71.300003051757813</v>
      </c>
      <c r="EL134" s="224">
        <v>71.300003051757813</v>
      </c>
      <c r="EM134" s="224">
        <v>71.300003051757813</v>
      </c>
      <c r="EN134" s="224">
        <v>71.300003051757813</v>
      </c>
      <c r="EO134" s="224">
        <v>71.300003051757813</v>
      </c>
      <c r="EP134" s="224">
        <v>71.300003051757813</v>
      </c>
      <c r="EQ134" s="224">
        <v>71.300003051757813</v>
      </c>
      <c r="ER134" s="224">
        <v>71.300003051757813</v>
      </c>
      <c r="ES134" s="224">
        <v>71.300003051757813</v>
      </c>
      <c r="ET134" s="224">
        <v>71.300003051757813</v>
      </c>
      <c r="EU134" s="224">
        <v>71.300003051757813</v>
      </c>
      <c r="EV134" s="224">
        <v>71.300003051757813</v>
      </c>
      <c r="EW134" s="224">
        <v>71.300003051757813</v>
      </c>
      <c r="EX134" s="224">
        <v>71.300003051757813</v>
      </c>
      <c r="EY134" s="224">
        <v>71.300003051757813</v>
      </c>
      <c r="EZ134" s="224">
        <v>71.300003051757813</v>
      </c>
      <c r="FA134" s="224">
        <v>71.300003051757813</v>
      </c>
      <c r="FB134" s="224">
        <v>69.910003662109375</v>
      </c>
      <c r="FC134" s="224">
        <v>69.910003662109375</v>
      </c>
      <c r="FD134" s="224">
        <v>69.910003662109375</v>
      </c>
      <c r="FE134" s="224">
        <v>69.910003662109375</v>
      </c>
      <c r="FF134" s="224">
        <v>69.910003662109375</v>
      </c>
      <c r="FG134" s="224">
        <v>69.910003662109375</v>
      </c>
      <c r="FH134" s="224">
        <v>69.910003662109375</v>
      </c>
      <c r="FI134" s="224">
        <v>69.910003662109375</v>
      </c>
      <c r="FJ134" s="224">
        <v>69.910003662109375</v>
      </c>
      <c r="FK134" s="224">
        <v>69.910003662109375</v>
      </c>
      <c r="FL134" s="224">
        <v>69.910003662109375</v>
      </c>
      <c r="FM134" s="224">
        <v>69.910003662109375</v>
      </c>
      <c r="FN134" s="224">
        <v>69.910003662109375</v>
      </c>
      <c r="FO134" s="224">
        <v>69.910003662109375</v>
      </c>
      <c r="FP134" s="224">
        <v>69.910003662109375</v>
      </c>
      <c r="FQ134" s="224">
        <v>69.910003662109375</v>
      </c>
      <c r="FR134" s="224">
        <v>69.910003662109375</v>
      </c>
      <c r="FS134" s="224">
        <v>69.910003662109375</v>
      </c>
      <c r="FT134" s="224">
        <v>69.910003662109375</v>
      </c>
      <c r="FU134" s="224">
        <v>69.910003662109375</v>
      </c>
      <c r="FV134" s="224">
        <v>69.910003662109375</v>
      </c>
      <c r="FW134" s="224">
        <v>72.69000244140625</v>
      </c>
      <c r="FX134" s="224">
        <v>72.69000244140625</v>
      </c>
      <c r="FY134" s="224">
        <v>72.69000244140625</v>
      </c>
      <c r="FZ134" s="224">
        <v>72.69000244140625</v>
      </c>
      <c r="GA134" s="224">
        <v>72.69000244140625</v>
      </c>
      <c r="GB134" s="224">
        <v>72.69000244140625</v>
      </c>
      <c r="GC134" s="224">
        <v>67.129997253417969</v>
      </c>
      <c r="GD134" s="224">
        <v>67.129997253417969</v>
      </c>
      <c r="GE134" s="224">
        <v>67.129997253417969</v>
      </c>
      <c r="GF134" s="224">
        <v>67.129997253417969</v>
      </c>
      <c r="GG134" s="224">
        <v>67.129997253417969</v>
      </c>
      <c r="GH134" s="224">
        <v>65.739997863769531</v>
      </c>
      <c r="GI134" s="224">
        <v>65.739997863769531</v>
      </c>
      <c r="GJ134" s="224">
        <v>65.739997863769531</v>
      </c>
      <c r="GK134" s="224">
        <v>65.739997863769531</v>
      </c>
      <c r="GL134" s="224">
        <v>65.739997863769531</v>
      </c>
      <c r="GM134" s="224">
        <v>65.739997863769531</v>
      </c>
      <c r="GN134" s="224">
        <v>65.739997863769531</v>
      </c>
      <c r="GO134" s="224">
        <v>65.739997863769531</v>
      </c>
      <c r="GP134" s="224">
        <v>65.739997863769531</v>
      </c>
      <c r="GQ134" s="224">
        <v>65.739997863769531</v>
      </c>
      <c r="GR134" s="224">
        <v>71.760002136230469</v>
      </c>
      <c r="GS134" s="224">
        <v>71.760002136230469</v>
      </c>
      <c r="GT134" s="224">
        <v>71.760002136230469</v>
      </c>
      <c r="GU134" s="224">
        <v>71.760002136230469</v>
      </c>
      <c r="GV134" s="224">
        <v>71.760002136230469</v>
      </c>
      <c r="GW134" s="224">
        <v>71.760002136230469</v>
      </c>
      <c r="GX134" s="224">
        <v>71.760002136230469</v>
      </c>
      <c r="GY134" s="224">
        <v>71.760002136230469</v>
      </c>
      <c r="GZ134" s="224">
        <v>71.760002136230469</v>
      </c>
      <c r="HA134" s="224">
        <v>71.760002136230469</v>
      </c>
      <c r="HB134" s="224">
        <v>71.760002136230469</v>
      </c>
      <c r="HC134" s="224">
        <v>71.760002136230469</v>
      </c>
      <c r="HD134" s="224">
        <v>65.279998779296875</v>
      </c>
      <c r="HE134" s="224">
        <v>65.279998779296875</v>
      </c>
      <c r="HF134" s="9">
        <f t="shared" si="79"/>
        <v>65.279998779296875</v>
      </c>
      <c r="HG134" s="9">
        <f t="shared" si="80"/>
        <v>65.279998779296875</v>
      </c>
      <c r="HH134" s="9">
        <f t="shared" si="81"/>
        <v>65.279998779296875</v>
      </c>
      <c r="HI134" s="9">
        <f t="shared" si="82"/>
        <v>65.279998779296875</v>
      </c>
      <c r="HJ134" s="9">
        <f t="shared" si="83"/>
        <v>65.279998779296875</v>
      </c>
      <c r="HK134" s="9">
        <f t="shared" si="84"/>
        <v>65.279998779296875</v>
      </c>
      <c r="HL134" s="9">
        <f t="shared" si="85"/>
        <v>65.279998779296875</v>
      </c>
      <c r="HM134" s="9">
        <f t="shared" si="86"/>
        <v>65.279998779296875</v>
      </c>
      <c r="HN134" s="9">
        <f t="shared" si="87"/>
        <v>65.279998779296875</v>
      </c>
      <c r="HO134" s="9">
        <f t="shared" si="88"/>
        <v>65.279998779296875</v>
      </c>
      <c r="HP134" s="9">
        <f t="shared" si="89"/>
        <v>65.279998779296875</v>
      </c>
      <c r="HQ134" s="180"/>
      <c r="HR134" s="226">
        <v>65.279998779296875</v>
      </c>
      <c r="HS134" s="226">
        <v>65.279998779296875</v>
      </c>
      <c r="HT134" s="226">
        <v>65.279998779296875</v>
      </c>
      <c r="HU134" s="226">
        <v>65.279998779296875</v>
      </c>
      <c r="HV134" s="226">
        <v>65.279998779296875</v>
      </c>
      <c r="HW134" s="226">
        <v>65.279998779296875</v>
      </c>
      <c r="HX134" s="226">
        <v>65.279998779296875</v>
      </c>
      <c r="HY134" s="226">
        <v>65.279998779296875</v>
      </c>
      <c r="HZ134" s="226">
        <v>65.279998779296875</v>
      </c>
      <c r="IA134" s="226">
        <v>65.279998779296875</v>
      </c>
      <c r="IB134" s="226">
        <v>65.279998779296875</v>
      </c>
      <c r="IC134" s="226">
        <v>65.279998779296875</v>
      </c>
      <c r="ID134" s="9"/>
      <c r="IE134" s="9"/>
      <c r="IF134" s="9"/>
      <c r="IG134" s="9"/>
      <c r="IH134" s="9"/>
      <c r="II134" s="9">
        <f t="shared" si="103"/>
        <v>43.890658924454137</v>
      </c>
      <c r="IJ134" s="9">
        <f t="shared" si="104"/>
        <v>70.605003356933594</v>
      </c>
      <c r="IK134" s="9">
        <f t="shared" si="105"/>
        <v>68.235160827636719</v>
      </c>
      <c r="IL134" s="9">
        <f t="shared" si="106"/>
        <v>65.279998779296875</v>
      </c>
      <c r="IM134" s="9">
        <f t="shared" si="107"/>
        <v>52.2239990234375</v>
      </c>
      <c r="IN134" s="9">
        <f t="shared" si="108"/>
        <v>36.556799316406249</v>
      </c>
      <c r="IO134" s="9">
        <f t="shared" si="109"/>
        <v>25.589759521484371</v>
      </c>
      <c r="IP134" s="9">
        <f t="shared" si="110"/>
        <v>17.912831665039057</v>
      </c>
      <c r="IQ134" s="9"/>
      <c r="IR134" s="9">
        <f t="shared" si="117"/>
        <v>46.32140392604208</v>
      </c>
      <c r="IS134" s="9">
        <f t="shared" si="111"/>
        <v>-37.364988093522555</v>
      </c>
      <c r="IT134" s="9"/>
      <c r="IU134" s="9"/>
      <c r="IV134" s="9"/>
      <c r="IW134" s="9"/>
      <c r="IX134" s="9"/>
      <c r="IY134" s="9"/>
      <c r="IZ134" s="9"/>
      <c r="JA134" s="9"/>
      <c r="JB134" s="9"/>
      <c r="JC134" s="9"/>
      <c r="JD134" s="9"/>
      <c r="JE134" s="9"/>
      <c r="JF134" s="9"/>
      <c r="JG134" s="9"/>
      <c r="JH134" s="9"/>
      <c r="JI134" s="9"/>
      <c r="JJ134" s="9"/>
      <c r="JK134" s="9"/>
      <c r="JL134" s="9"/>
      <c r="JM134" s="9"/>
      <c r="JN134" s="9"/>
      <c r="JO134" s="9"/>
      <c r="JP134" s="9"/>
      <c r="JQ134" s="9"/>
      <c r="JR134" s="9"/>
      <c r="JS134" s="9"/>
      <c r="JT134" s="9"/>
      <c r="JU134" s="9"/>
      <c r="JV134" s="9"/>
      <c r="JW134" s="9">
        <f t="shared" si="97"/>
        <v>65.279998779296875</v>
      </c>
      <c r="JX134" s="9">
        <f t="shared" si="98"/>
        <v>82.959999084472656</v>
      </c>
      <c r="JY134" s="19">
        <f t="shared" si="99"/>
        <v>201</v>
      </c>
      <c r="JZ134" s="19">
        <f t="shared" si="100"/>
        <v>8</v>
      </c>
      <c r="KA134" s="19">
        <f t="shared" si="112"/>
        <v>1</v>
      </c>
      <c r="KB134" s="19">
        <f t="shared" si="116"/>
        <v>8</v>
      </c>
      <c r="KD134" s="9">
        <f t="shared" si="101"/>
        <v>83.335002899169922</v>
      </c>
      <c r="KE134" s="9">
        <f t="shared" si="102"/>
        <v>70.624159557984612</v>
      </c>
      <c r="KG134" s="9">
        <f t="shared" si="113"/>
        <v>-12.71084334118531</v>
      </c>
      <c r="KH134" s="19">
        <f t="shared" si="114"/>
        <v>0.8474729357534837</v>
      </c>
      <c r="KI134" s="19">
        <f t="shared" si="115"/>
        <v>0.8474729357534837</v>
      </c>
    </row>
    <row r="135" spans="1:295">
      <c r="A135" s="222" t="s">
        <v>366</v>
      </c>
      <c r="B135" s="222" t="s">
        <v>367</v>
      </c>
      <c r="C135" s="224">
        <v>0</v>
      </c>
      <c r="D135" s="224">
        <v>0</v>
      </c>
      <c r="E135" s="224">
        <v>0</v>
      </c>
      <c r="F135" s="224">
        <v>0</v>
      </c>
      <c r="G135" s="224">
        <v>0</v>
      </c>
      <c r="H135" s="224">
        <v>0</v>
      </c>
      <c r="I135" s="224">
        <v>0</v>
      </c>
      <c r="J135" s="224">
        <v>0</v>
      </c>
      <c r="K135" s="224">
        <v>0</v>
      </c>
      <c r="L135" s="224">
        <v>0</v>
      </c>
      <c r="M135" s="224">
        <v>0</v>
      </c>
      <c r="N135" s="224">
        <v>0</v>
      </c>
      <c r="O135" s="224">
        <v>0</v>
      </c>
      <c r="P135" s="224">
        <v>0</v>
      </c>
      <c r="Q135" s="224">
        <v>0</v>
      </c>
      <c r="R135" s="224">
        <v>0</v>
      </c>
      <c r="S135" s="224">
        <v>0</v>
      </c>
      <c r="T135" s="224">
        <v>0</v>
      </c>
      <c r="U135" s="224">
        <v>0</v>
      </c>
      <c r="V135" s="224">
        <v>0</v>
      </c>
      <c r="W135" s="224">
        <v>0</v>
      </c>
      <c r="X135" s="224">
        <v>0</v>
      </c>
      <c r="Y135" s="224">
        <v>5.559999942779541</v>
      </c>
      <c r="Z135" s="224">
        <v>5.559999942779541</v>
      </c>
      <c r="AA135" s="224">
        <v>5.559999942779541</v>
      </c>
      <c r="AB135" s="224">
        <v>5.559999942779541</v>
      </c>
      <c r="AC135" s="224">
        <v>5.559999942779541</v>
      </c>
      <c r="AD135" s="224">
        <v>5.559999942779541</v>
      </c>
      <c r="AE135" s="224">
        <v>5.559999942779541</v>
      </c>
      <c r="AF135" s="224">
        <v>5.559999942779541</v>
      </c>
      <c r="AG135" s="224">
        <v>5.559999942779541</v>
      </c>
      <c r="AH135" s="224">
        <v>5.559999942779541</v>
      </c>
      <c r="AI135" s="224">
        <v>5.559999942779541</v>
      </c>
      <c r="AJ135" s="224">
        <v>5.559999942779541</v>
      </c>
      <c r="AK135" s="224">
        <v>5.559999942779541</v>
      </c>
      <c r="AL135" s="224">
        <v>5.559999942779541</v>
      </c>
      <c r="AM135" s="224">
        <v>5.559999942779541</v>
      </c>
      <c r="AN135" s="224">
        <v>5.559999942779541</v>
      </c>
      <c r="AO135" s="224">
        <v>5.559999942779541</v>
      </c>
      <c r="AP135" s="224">
        <v>5.559999942779541</v>
      </c>
      <c r="AQ135" s="224">
        <v>5.559999942779541</v>
      </c>
      <c r="AR135" s="224">
        <v>5.559999942779541</v>
      </c>
      <c r="AS135" s="224">
        <v>5.559999942779541</v>
      </c>
      <c r="AT135" s="224">
        <v>5.559999942779541</v>
      </c>
      <c r="AU135" s="224">
        <v>5.559999942779541</v>
      </c>
      <c r="AV135" s="224">
        <v>5.559999942779541</v>
      </c>
      <c r="AW135" s="224">
        <v>5.559999942779541</v>
      </c>
      <c r="AX135" s="224">
        <v>5.559999942779541</v>
      </c>
      <c r="AY135" s="224">
        <v>5.559999942779541</v>
      </c>
      <c r="AZ135" s="224">
        <v>5.559999942779541</v>
      </c>
      <c r="BA135" s="224">
        <v>5.559999942779541</v>
      </c>
      <c r="BB135" s="224">
        <v>5.559999942779541</v>
      </c>
      <c r="BC135" s="224">
        <v>5.559999942779541</v>
      </c>
      <c r="BD135" s="224">
        <v>5.559999942779541</v>
      </c>
      <c r="BE135" s="224">
        <v>5.559999942779541</v>
      </c>
      <c r="BF135" s="224">
        <v>5.559999942779541</v>
      </c>
      <c r="BG135" s="224">
        <v>5.559999942779541</v>
      </c>
      <c r="BH135" s="224">
        <v>5.559999942779541</v>
      </c>
      <c r="BI135" s="224">
        <v>5.559999942779541</v>
      </c>
      <c r="BJ135" s="224">
        <v>5.559999942779541</v>
      </c>
      <c r="BK135" s="224">
        <v>5.559999942779541</v>
      </c>
      <c r="BL135" s="224">
        <v>5.559999942779541</v>
      </c>
      <c r="BM135" s="224">
        <v>5.559999942779541</v>
      </c>
      <c r="BN135" s="224">
        <v>5.559999942779541</v>
      </c>
      <c r="BO135" s="224">
        <v>5.559999942779541</v>
      </c>
      <c r="BP135" s="224">
        <v>5.559999942779541</v>
      </c>
      <c r="BQ135" s="224">
        <v>5.559999942779541</v>
      </c>
      <c r="BR135" s="224">
        <v>5.559999942779541</v>
      </c>
      <c r="BS135" s="224">
        <v>5.559999942779541</v>
      </c>
      <c r="BT135" s="224">
        <v>39.810001373291016</v>
      </c>
      <c r="BU135" s="224">
        <v>39.810001373291016</v>
      </c>
      <c r="BV135" s="224">
        <v>39.810001373291016</v>
      </c>
      <c r="BW135" s="224">
        <v>50.930000305175781</v>
      </c>
      <c r="BX135" s="224">
        <v>50.930000305175781</v>
      </c>
      <c r="BY135" s="224">
        <v>50.930000305175781</v>
      </c>
      <c r="BZ135" s="224">
        <v>70.370002746582031</v>
      </c>
      <c r="CA135" s="224">
        <v>74.069999694824219</v>
      </c>
      <c r="CB135" s="224">
        <v>74.069999694824219</v>
      </c>
      <c r="CC135" s="224">
        <v>74.069999694824219</v>
      </c>
      <c r="CD135" s="224">
        <v>74.069999694824219</v>
      </c>
      <c r="CE135" s="224">
        <v>85.19000244140625</v>
      </c>
      <c r="CF135" s="224">
        <v>85.19000244140625</v>
      </c>
      <c r="CG135" s="224">
        <v>90.739997863769531</v>
      </c>
      <c r="CH135" s="224">
        <v>93.519996643066406</v>
      </c>
      <c r="CI135" s="224">
        <v>93.519996643066406</v>
      </c>
      <c r="CJ135" s="224">
        <v>93.519996643066406</v>
      </c>
      <c r="CK135" s="224">
        <v>93.519996643066406</v>
      </c>
      <c r="CL135" s="224">
        <v>93.519996643066406</v>
      </c>
      <c r="CM135" s="224">
        <v>93.519996643066406</v>
      </c>
      <c r="CN135" s="224">
        <v>93.519996643066406</v>
      </c>
      <c r="CO135" s="224">
        <v>93.519996643066406</v>
      </c>
      <c r="CP135" s="224">
        <v>93.519996643066406</v>
      </c>
      <c r="CQ135" s="224">
        <v>93.519996643066406</v>
      </c>
      <c r="CR135" s="224">
        <v>93.519996643066406</v>
      </c>
      <c r="CS135" s="224">
        <v>93.519996643066406</v>
      </c>
      <c r="CT135" s="224">
        <v>93.519996643066406</v>
      </c>
      <c r="CU135" s="224">
        <v>93.519996643066406</v>
      </c>
      <c r="CV135" s="224">
        <v>93.519996643066406</v>
      </c>
      <c r="CW135" s="224">
        <v>93.519996643066406</v>
      </c>
      <c r="CX135" s="224">
        <v>94.44000244140625</v>
      </c>
      <c r="CY135" s="224">
        <v>94.44000244140625</v>
      </c>
      <c r="CZ135" s="224">
        <v>94.44000244140625</v>
      </c>
      <c r="DA135" s="224">
        <v>94.44000244140625</v>
      </c>
      <c r="DB135" s="224">
        <v>94.44000244140625</v>
      </c>
      <c r="DC135" s="224">
        <v>94.44000244140625</v>
      </c>
      <c r="DD135" s="224">
        <v>94.44000244140625</v>
      </c>
      <c r="DE135" s="224">
        <v>94.44000244140625</v>
      </c>
      <c r="DF135" s="224">
        <v>94.44000244140625</v>
      </c>
      <c r="DG135" s="224">
        <v>94.44000244140625</v>
      </c>
      <c r="DH135" s="224">
        <v>94.44000244140625</v>
      </c>
      <c r="DI135" s="224">
        <v>94.44000244140625</v>
      </c>
      <c r="DJ135" s="224">
        <v>94.44000244140625</v>
      </c>
      <c r="DK135" s="224">
        <v>94.44000244140625</v>
      </c>
      <c r="DL135" s="224">
        <v>94.44000244140625</v>
      </c>
      <c r="DM135" s="224">
        <v>94.44000244140625</v>
      </c>
      <c r="DN135" s="224">
        <v>94.44000244140625</v>
      </c>
      <c r="DO135" s="224">
        <v>94.44000244140625</v>
      </c>
      <c r="DP135" s="224">
        <v>94.44000244140625</v>
      </c>
      <c r="DQ135" s="224">
        <v>94.44000244140625</v>
      </c>
      <c r="DR135" s="224">
        <v>94.44000244140625</v>
      </c>
      <c r="DS135" s="224">
        <v>94.44000244140625</v>
      </c>
      <c r="DT135" s="224">
        <v>94.44000244140625</v>
      </c>
      <c r="DU135" s="224">
        <v>94.44000244140625</v>
      </c>
      <c r="DV135" s="224">
        <v>94.44000244140625</v>
      </c>
      <c r="DW135" s="224">
        <v>94.44000244140625</v>
      </c>
      <c r="DX135" s="224">
        <v>94.44000244140625</v>
      </c>
      <c r="DY135" s="224">
        <v>94.44000244140625</v>
      </c>
      <c r="DZ135" s="224">
        <v>94.44000244140625</v>
      </c>
      <c r="EA135" s="224">
        <v>94.44000244140625</v>
      </c>
      <c r="EB135" s="224">
        <v>94.44000244140625</v>
      </c>
      <c r="EC135" s="224">
        <v>94.44000244140625</v>
      </c>
      <c r="ED135" s="224">
        <v>94.44000244140625</v>
      </c>
      <c r="EE135" s="224">
        <v>94.44000244140625</v>
      </c>
      <c r="EF135" s="224">
        <v>94.44000244140625</v>
      </c>
      <c r="EG135" s="224">
        <v>94.44000244140625</v>
      </c>
      <c r="EH135" s="224">
        <v>94.44000244140625</v>
      </c>
      <c r="EI135" s="224">
        <v>94.44000244140625</v>
      </c>
      <c r="EJ135" s="224">
        <v>94.44000244140625</v>
      </c>
      <c r="EK135" s="224">
        <v>94.44000244140625</v>
      </c>
      <c r="EL135" s="224">
        <v>94.44000244140625</v>
      </c>
      <c r="EM135" s="224">
        <v>94.44000244140625</v>
      </c>
      <c r="EN135" s="224">
        <v>94.44000244140625</v>
      </c>
      <c r="EO135" s="224">
        <v>94.44000244140625</v>
      </c>
      <c r="EP135" s="224">
        <v>94.44000244140625</v>
      </c>
      <c r="EQ135" s="224">
        <v>94.44000244140625</v>
      </c>
      <c r="ER135" s="224">
        <v>81.480003356933594</v>
      </c>
      <c r="ES135" s="224">
        <v>81.480003356933594</v>
      </c>
      <c r="ET135" s="224">
        <v>81.480003356933594</v>
      </c>
      <c r="EU135" s="224">
        <v>81.480003356933594</v>
      </c>
      <c r="EV135" s="224">
        <v>81.480003356933594</v>
      </c>
      <c r="EW135" s="224">
        <v>81.480003356933594</v>
      </c>
      <c r="EX135" s="224">
        <v>81.480003356933594</v>
      </c>
      <c r="EY135" s="224">
        <v>81.480003356933594</v>
      </c>
      <c r="EZ135" s="224">
        <v>81.480003356933594</v>
      </c>
      <c r="FA135" s="224">
        <v>81.480003356933594</v>
      </c>
      <c r="FB135" s="224">
        <v>81.480003356933594</v>
      </c>
      <c r="FC135" s="224">
        <v>81.480003356933594</v>
      </c>
      <c r="FD135" s="224">
        <v>81.480003356933594</v>
      </c>
      <c r="FE135" s="224">
        <v>81.480003356933594</v>
      </c>
      <c r="FF135" s="224">
        <v>81.480003356933594</v>
      </c>
      <c r="FG135" s="224">
        <v>81.480003356933594</v>
      </c>
      <c r="FH135" s="224">
        <v>83.330001831054687</v>
      </c>
      <c r="FI135" s="224">
        <v>83.330001831054687</v>
      </c>
      <c r="FJ135" s="224">
        <v>83.330001831054687</v>
      </c>
      <c r="FK135" s="224">
        <v>83.330001831054687</v>
      </c>
      <c r="FL135" s="224">
        <v>83.330001831054687</v>
      </c>
      <c r="FM135" s="224">
        <v>83.330001831054687</v>
      </c>
      <c r="FN135" s="224">
        <v>83.330001831054687</v>
      </c>
      <c r="FO135" s="224">
        <v>83.330001831054687</v>
      </c>
      <c r="FP135" s="224">
        <v>83.330001831054687</v>
      </c>
      <c r="FQ135" s="224">
        <v>83.330001831054687</v>
      </c>
      <c r="FR135" s="224">
        <v>83.330001831054687</v>
      </c>
      <c r="FS135" s="224">
        <v>83.330001831054687</v>
      </c>
      <c r="FT135" s="224">
        <v>83.330001831054687</v>
      </c>
      <c r="FU135" s="224">
        <v>83.330001831054687</v>
      </c>
      <c r="FV135" s="224">
        <v>83.330001831054687</v>
      </c>
      <c r="FW135" s="224">
        <v>81.480003356933594</v>
      </c>
      <c r="FX135" s="224">
        <v>81.480003356933594</v>
      </c>
      <c r="FY135" s="224">
        <v>81.480003356933594</v>
      </c>
      <c r="FZ135" s="224">
        <v>81.480003356933594</v>
      </c>
      <c r="GA135" s="224">
        <v>81.480003356933594</v>
      </c>
      <c r="GB135" s="224">
        <v>81.480003356933594</v>
      </c>
      <c r="GC135" s="224">
        <v>81.480003356933594</v>
      </c>
      <c r="GD135" s="224">
        <v>81.480003356933594</v>
      </c>
      <c r="GE135" s="224">
        <v>81.480003356933594</v>
      </c>
      <c r="GF135" s="224">
        <v>81.480003356933594</v>
      </c>
      <c r="GG135" s="224">
        <v>75.930000305175781</v>
      </c>
      <c r="GH135" s="224">
        <v>75.930000305175781</v>
      </c>
      <c r="GI135" s="224">
        <v>75.930000305175781</v>
      </c>
      <c r="GJ135" s="224">
        <v>75.930000305175781</v>
      </c>
      <c r="GK135" s="224">
        <v>75.930000305175781</v>
      </c>
      <c r="GL135" s="224">
        <v>75.930000305175781</v>
      </c>
      <c r="GM135" s="224">
        <v>75.930000305175781</v>
      </c>
      <c r="GN135" s="224">
        <v>75.930000305175781</v>
      </c>
      <c r="GO135" s="224">
        <v>75.930000305175781</v>
      </c>
      <c r="GP135" s="224">
        <v>75.930000305175781</v>
      </c>
      <c r="GQ135" s="224">
        <v>75.930000305175781</v>
      </c>
      <c r="GR135" s="224">
        <v>75.930000305175781</v>
      </c>
      <c r="GS135" s="224">
        <v>75.930000305175781</v>
      </c>
      <c r="GT135" s="224">
        <v>75.930000305175781</v>
      </c>
      <c r="GU135" s="224">
        <v>75.930000305175781</v>
      </c>
      <c r="GV135" s="224">
        <v>78.699996948242188</v>
      </c>
      <c r="GW135" s="224">
        <v>78.699996948242188</v>
      </c>
      <c r="GX135" s="224">
        <v>78.699996948242188</v>
      </c>
      <c r="GY135" s="224">
        <v>78.699996948242188</v>
      </c>
      <c r="GZ135" s="224">
        <v>78.699996948242188</v>
      </c>
      <c r="HA135" s="224">
        <v>78.699996948242188</v>
      </c>
      <c r="HB135" s="224">
        <v>78.699996948242188</v>
      </c>
      <c r="HC135" s="224">
        <v>78.699996948242188</v>
      </c>
      <c r="HD135" s="224">
        <v>78.699996948242188</v>
      </c>
      <c r="HE135" s="224">
        <v>78.699996948242188</v>
      </c>
      <c r="HF135" s="9">
        <f t="shared" si="79"/>
        <v>78.699996948242188</v>
      </c>
      <c r="HG135" s="9">
        <f t="shared" si="80"/>
        <v>78.699996948242188</v>
      </c>
      <c r="HH135" s="9">
        <f t="shared" si="81"/>
        <v>78.699996948242188</v>
      </c>
      <c r="HI135" s="9">
        <f t="shared" si="82"/>
        <v>78.699996948242188</v>
      </c>
      <c r="HJ135" s="9">
        <f t="shared" si="83"/>
        <v>78.699996948242188</v>
      </c>
      <c r="HK135" s="9">
        <f t="shared" si="84"/>
        <v>78.699996948242188</v>
      </c>
      <c r="HL135" s="9">
        <f t="shared" si="85"/>
        <v>78.699996948242188</v>
      </c>
      <c r="HM135" s="9">
        <f t="shared" si="86"/>
        <v>78.699996948242188</v>
      </c>
      <c r="HN135" s="9">
        <f t="shared" si="87"/>
        <v>78.699996948242188</v>
      </c>
      <c r="HO135" s="9">
        <f t="shared" si="88"/>
        <v>78.699996948242188</v>
      </c>
      <c r="HP135" s="9">
        <f t="shared" si="89"/>
        <v>78.699996948242188</v>
      </c>
      <c r="HQ135" s="180"/>
      <c r="HR135" s="226">
        <v>78.699996948242188</v>
      </c>
      <c r="HS135" s="226">
        <v>78.699996948242188</v>
      </c>
      <c r="HT135" s="226">
        <v>78.699996948242188</v>
      </c>
      <c r="HU135" s="226">
        <v>78.699996948242188</v>
      </c>
      <c r="HV135" s="226">
        <v>78.699996948242188</v>
      </c>
      <c r="HW135" s="226">
        <v>78.699996948242188</v>
      </c>
      <c r="HX135" s="226">
        <v>78.699996948242188</v>
      </c>
      <c r="HY135" s="226">
        <v>78.699996948242188</v>
      </c>
      <c r="HZ135" s="226">
        <v>78.699996948242188</v>
      </c>
      <c r="IA135" s="226">
        <v>78.699996948242188</v>
      </c>
      <c r="IB135" s="226">
        <v>78.699996948242188</v>
      </c>
      <c r="IC135" s="226">
        <v>78.699996948242188</v>
      </c>
      <c r="ID135" s="9"/>
      <c r="IE135" s="9"/>
      <c r="IF135" s="9"/>
      <c r="IG135" s="9"/>
      <c r="IH135" s="9"/>
      <c r="II135" s="9">
        <f t="shared" si="103"/>
        <v>49.817303215202536</v>
      </c>
      <c r="IJ135" s="9">
        <f t="shared" si="104"/>
        <v>82.405002593994141</v>
      </c>
      <c r="IK135" s="9">
        <f t="shared" si="105"/>
        <v>77.718386496267016</v>
      </c>
      <c r="IL135" s="9">
        <f t="shared" si="106"/>
        <v>78.699996948242188</v>
      </c>
      <c r="IM135" s="9">
        <f t="shared" si="107"/>
        <v>62.959997558593756</v>
      </c>
      <c r="IN135" s="9">
        <f t="shared" si="108"/>
        <v>44.071998291015625</v>
      </c>
      <c r="IO135" s="9">
        <f t="shared" si="109"/>
        <v>30.850398803710934</v>
      </c>
      <c r="IP135" s="9">
        <f t="shared" si="110"/>
        <v>21.595279162597652</v>
      </c>
      <c r="IQ135" s="9"/>
      <c r="IR135" s="9">
        <f t="shared" si="117"/>
        <v>53.948964660869507</v>
      </c>
      <c r="IS135" s="9">
        <f t="shared" si="111"/>
        <v>-43.151325079570682</v>
      </c>
      <c r="IT135" s="9"/>
      <c r="IU135" s="9"/>
      <c r="IV135" s="9"/>
      <c r="IW135" s="9"/>
      <c r="IX135" s="9"/>
      <c r="IY135" s="9"/>
      <c r="IZ135" s="9"/>
      <c r="JA135" s="9"/>
      <c r="JB135" s="9"/>
      <c r="JC135" s="9"/>
      <c r="JD135" s="9"/>
      <c r="JE135" s="9"/>
      <c r="JF135" s="9"/>
      <c r="JG135" s="9"/>
      <c r="JH135" s="9"/>
      <c r="JI135" s="9"/>
      <c r="JJ135" s="9"/>
      <c r="JK135" s="9"/>
      <c r="JL135" s="9"/>
      <c r="JM135" s="9"/>
      <c r="JN135" s="9"/>
      <c r="JO135" s="9"/>
      <c r="JP135" s="9"/>
      <c r="JQ135" s="9"/>
      <c r="JR135" s="9"/>
      <c r="JS135" s="9"/>
      <c r="JT135" s="9"/>
      <c r="JU135" s="9"/>
      <c r="JV135" s="9"/>
      <c r="JW135" s="9">
        <f t="shared" si="97"/>
        <v>78.699996948242188</v>
      </c>
      <c r="JX135" s="9">
        <f t="shared" si="98"/>
        <v>89.44000244140625</v>
      </c>
      <c r="JY135" s="19">
        <f t="shared" si="99"/>
        <v>204</v>
      </c>
      <c r="JZ135" s="19">
        <f t="shared" si="100"/>
        <v>63</v>
      </c>
      <c r="KA135" s="19">
        <f t="shared" si="112"/>
        <v>1</v>
      </c>
      <c r="KB135" s="19">
        <f t="shared" si="116"/>
        <v>63</v>
      </c>
      <c r="KD135" s="9">
        <f t="shared" si="101"/>
        <v>94.194667561848959</v>
      </c>
      <c r="KE135" s="9">
        <f t="shared" si="102"/>
        <v>83.432080334956098</v>
      </c>
      <c r="KG135" s="9">
        <f t="shared" si="113"/>
        <v>-10.762587226892862</v>
      </c>
      <c r="KH135" s="19">
        <f t="shared" si="114"/>
        <v>0.88574101373810721</v>
      </c>
      <c r="KI135" s="19">
        <f t="shared" si="115"/>
        <v>0.88574101373810721</v>
      </c>
    </row>
    <row r="136" spans="1:295">
      <c r="A136" s="222" t="s">
        <v>660</v>
      </c>
      <c r="B136" s="222" t="s">
        <v>441</v>
      </c>
      <c r="C136" s="224">
        <v>0</v>
      </c>
      <c r="D136" s="224">
        <v>0</v>
      </c>
      <c r="E136" s="224">
        <v>0</v>
      </c>
      <c r="F136" s="224">
        <v>0</v>
      </c>
      <c r="G136" s="224">
        <v>0</v>
      </c>
      <c r="H136" s="224">
        <v>0</v>
      </c>
      <c r="I136" s="224">
        <v>0</v>
      </c>
      <c r="J136" s="224">
        <v>0</v>
      </c>
      <c r="K136" s="224">
        <v>0</v>
      </c>
      <c r="L136" s="224">
        <v>0</v>
      </c>
      <c r="M136" s="224">
        <v>0</v>
      </c>
      <c r="N136" s="224">
        <v>0</v>
      </c>
      <c r="O136" s="224">
        <v>0</v>
      </c>
      <c r="P136" s="224">
        <v>0</v>
      </c>
      <c r="Q136" s="224">
        <v>0</v>
      </c>
      <c r="R136" s="224">
        <v>0</v>
      </c>
      <c r="S136" s="224">
        <v>0</v>
      </c>
      <c r="T136" s="224">
        <v>0</v>
      </c>
      <c r="U136" s="224">
        <v>0</v>
      </c>
      <c r="V136" s="224">
        <v>0</v>
      </c>
      <c r="W136" s="224">
        <v>0</v>
      </c>
      <c r="X136" s="224">
        <v>0</v>
      </c>
      <c r="Y136" s="224">
        <v>0</v>
      </c>
      <c r="Z136" s="224">
        <v>0</v>
      </c>
      <c r="AA136" s="224">
        <v>0</v>
      </c>
      <c r="AB136" s="224">
        <v>0</v>
      </c>
      <c r="AC136" s="224">
        <v>0</v>
      </c>
      <c r="AD136" s="224">
        <v>0</v>
      </c>
      <c r="AE136" s="224">
        <v>0</v>
      </c>
      <c r="AF136" s="224">
        <v>0</v>
      </c>
      <c r="AG136" s="224">
        <v>0</v>
      </c>
      <c r="AH136" s="224">
        <v>0</v>
      </c>
      <c r="AI136" s="224">
        <v>0</v>
      </c>
      <c r="AJ136" s="224">
        <v>0</v>
      </c>
      <c r="AK136" s="224">
        <v>0</v>
      </c>
      <c r="AL136" s="224">
        <v>0</v>
      </c>
      <c r="AM136" s="224">
        <v>0</v>
      </c>
      <c r="AN136" s="224">
        <v>0</v>
      </c>
      <c r="AO136" s="224">
        <v>0</v>
      </c>
      <c r="AP136" s="224">
        <v>0</v>
      </c>
      <c r="AQ136" s="224">
        <v>0</v>
      </c>
      <c r="AR136" s="224">
        <v>0</v>
      </c>
      <c r="AS136" s="224">
        <v>0</v>
      </c>
      <c r="AT136" s="224">
        <v>0</v>
      </c>
      <c r="AU136" s="224">
        <v>0</v>
      </c>
      <c r="AV136" s="224">
        <v>0</v>
      </c>
      <c r="AW136" s="224">
        <v>0</v>
      </c>
      <c r="AX136" s="224">
        <v>0</v>
      </c>
      <c r="AY136" s="224">
        <v>0</v>
      </c>
      <c r="AZ136" s="224">
        <v>0</v>
      </c>
      <c r="BA136" s="224">
        <v>0</v>
      </c>
      <c r="BB136" s="224">
        <v>0</v>
      </c>
      <c r="BC136" s="224">
        <v>5.559999942779541</v>
      </c>
      <c r="BD136" s="224">
        <v>5.559999942779541</v>
      </c>
      <c r="BE136" s="224">
        <v>5.559999942779541</v>
      </c>
      <c r="BF136" s="224">
        <v>5.559999942779541</v>
      </c>
      <c r="BG136" s="224">
        <v>5.559999942779541</v>
      </c>
      <c r="BH136" s="224">
        <v>5.559999942779541</v>
      </c>
      <c r="BI136" s="224">
        <v>5.559999942779541</v>
      </c>
      <c r="BJ136" s="224">
        <v>5.559999942779541</v>
      </c>
      <c r="BK136" s="224">
        <v>5.559999942779541</v>
      </c>
      <c r="BL136" s="224">
        <v>5.559999942779541</v>
      </c>
      <c r="BM136" s="224">
        <v>5.559999942779541</v>
      </c>
      <c r="BN136" s="224">
        <v>5.559999942779541</v>
      </c>
      <c r="BO136" s="224">
        <v>55.560001373291016</v>
      </c>
      <c r="BP136" s="224">
        <v>74.069999694824219</v>
      </c>
      <c r="BQ136" s="224">
        <v>74.069999694824219</v>
      </c>
      <c r="BR136" s="224">
        <v>74.069999694824219</v>
      </c>
      <c r="BS136" s="224">
        <v>74.069999694824219</v>
      </c>
      <c r="BT136" s="224">
        <v>74.069999694824219</v>
      </c>
      <c r="BU136" s="224">
        <v>74.069999694824219</v>
      </c>
      <c r="BV136" s="224">
        <v>74.069999694824219</v>
      </c>
      <c r="BW136" s="224">
        <v>74.069999694824219</v>
      </c>
      <c r="BX136" s="224">
        <v>74.069999694824219</v>
      </c>
      <c r="BY136" s="224">
        <v>74.069999694824219</v>
      </c>
      <c r="BZ136" s="224">
        <v>74.069999694824219</v>
      </c>
      <c r="CA136" s="224">
        <v>74.069999694824219</v>
      </c>
      <c r="CB136" s="224">
        <v>74.069999694824219</v>
      </c>
      <c r="CC136" s="224">
        <v>74.069999694824219</v>
      </c>
      <c r="CD136" s="224">
        <v>74.069999694824219</v>
      </c>
      <c r="CE136" s="224">
        <v>74.069999694824219</v>
      </c>
      <c r="CF136" s="224">
        <v>96.300003051757813</v>
      </c>
      <c r="CG136" s="224">
        <v>96.300003051757813</v>
      </c>
      <c r="CH136" s="224">
        <v>96.300003051757813</v>
      </c>
      <c r="CI136" s="224">
        <v>96.300003051757813</v>
      </c>
      <c r="CJ136" s="224">
        <v>96.300003051757813</v>
      </c>
      <c r="CK136" s="224">
        <v>96.300003051757813</v>
      </c>
      <c r="CL136" s="224">
        <v>96.300003051757813</v>
      </c>
      <c r="CM136" s="224">
        <v>96.300003051757813</v>
      </c>
      <c r="CN136" s="224">
        <v>96.300003051757813</v>
      </c>
      <c r="CO136" s="224">
        <v>96.300003051757813</v>
      </c>
      <c r="CP136" s="224">
        <v>96.300003051757813</v>
      </c>
      <c r="CQ136" s="224">
        <v>96.300003051757813</v>
      </c>
      <c r="CR136" s="224">
        <v>96.300003051757813</v>
      </c>
      <c r="CS136" s="224">
        <v>96.300003051757813</v>
      </c>
      <c r="CT136" s="224">
        <v>96.300003051757813</v>
      </c>
      <c r="CU136" s="224">
        <v>96.300003051757813</v>
      </c>
      <c r="CV136" s="224">
        <v>96.300003051757813</v>
      </c>
      <c r="CW136" s="224">
        <v>96.300003051757813</v>
      </c>
      <c r="CX136" s="224">
        <v>96.300003051757813</v>
      </c>
      <c r="CY136" s="224">
        <v>96.300003051757813</v>
      </c>
      <c r="CZ136" s="224">
        <v>96.300003051757813</v>
      </c>
      <c r="DA136" s="224">
        <v>96.300003051757813</v>
      </c>
      <c r="DB136" s="224">
        <v>96.300003051757813</v>
      </c>
      <c r="DC136" s="224">
        <v>96.300003051757813</v>
      </c>
      <c r="DD136" s="224">
        <v>96.300003051757813</v>
      </c>
      <c r="DE136" s="224">
        <v>96.300003051757813</v>
      </c>
      <c r="DF136" s="224">
        <v>96.300003051757813</v>
      </c>
      <c r="DG136" s="224">
        <v>96.300003051757813</v>
      </c>
      <c r="DH136" s="224">
        <v>96.300003051757813</v>
      </c>
      <c r="DI136" s="224">
        <v>96.300003051757813</v>
      </c>
      <c r="DJ136" s="224">
        <v>96.300003051757813</v>
      </c>
      <c r="DK136" s="224">
        <v>96.300003051757813</v>
      </c>
      <c r="DL136" s="224">
        <v>96.300003051757813</v>
      </c>
      <c r="DM136" s="224">
        <v>96.300003051757813</v>
      </c>
      <c r="DN136" s="224">
        <v>96.300003051757813</v>
      </c>
      <c r="DO136" s="224">
        <v>96.300003051757813</v>
      </c>
      <c r="DP136" s="224">
        <v>96.300003051757813</v>
      </c>
      <c r="DQ136" s="224">
        <v>96.300003051757813</v>
      </c>
      <c r="DR136" s="224">
        <v>96.300003051757813</v>
      </c>
      <c r="DS136" s="224">
        <v>96.300003051757813</v>
      </c>
      <c r="DT136" s="224">
        <v>96.300003051757813</v>
      </c>
      <c r="DU136" s="224">
        <v>96.300003051757813</v>
      </c>
      <c r="DV136" s="224">
        <v>96.300003051757813</v>
      </c>
      <c r="DW136" s="224">
        <v>96.300003051757813</v>
      </c>
      <c r="DX136" s="224">
        <v>96.300003051757813</v>
      </c>
      <c r="DY136" s="224">
        <v>96.300003051757813</v>
      </c>
      <c r="DZ136" s="224">
        <v>96.300003051757813</v>
      </c>
      <c r="EA136" s="224">
        <v>96.300003051757813</v>
      </c>
      <c r="EB136" s="224">
        <v>96.300003051757813</v>
      </c>
      <c r="EC136" s="224">
        <v>96.300003051757813</v>
      </c>
      <c r="ED136" s="224">
        <v>96.300003051757813</v>
      </c>
      <c r="EE136" s="224">
        <v>96.300003051757813</v>
      </c>
      <c r="EF136" s="224">
        <v>96.300003051757813</v>
      </c>
      <c r="EG136" s="224">
        <v>96.300003051757813</v>
      </c>
      <c r="EH136" s="224">
        <v>96.300003051757813</v>
      </c>
      <c r="EI136" s="224">
        <v>96.300003051757813</v>
      </c>
      <c r="EJ136" s="224">
        <v>96.300003051757813</v>
      </c>
      <c r="EK136" s="224">
        <v>96.300003051757813</v>
      </c>
      <c r="EL136" s="224">
        <v>96.300003051757813</v>
      </c>
      <c r="EM136" s="224">
        <v>96.300003051757813</v>
      </c>
      <c r="EN136" s="224">
        <v>96.300003051757813</v>
      </c>
      <c r="EO136" s="224">
        <v>96.300003051757813</v>
      </c>
      <c r="EP136" s="224">
        <v>96.300003051757813</v>
      </c>
      <c r="EQ136" s="224">
        <v>96.300003051757813</v>
      </c>
      <c r="ER136" s="224">
        <v>96.300003051757813</v>
      </c>
      <c r="ES136" s="224">
        <v>80.55999755859375</v>
      </c>
      <c r="ET136" s="224">
        <v>80.55999755859375</v>
      </c>
      <c r="EU136" s="224">
        <v>80.55999755859375</v>
      </c>
      <c r="EV136" s="224">
        <v>80.55999755859375</v>
      </c>
      <c r="EW136" s="224">
        <v>80.55999755859375</v>
      </c>
      <c r="EX136" s="224">
        <v>80.55999755859375</v>
      </c>
      <c r="EY136" s="224">
        <v>80.55999755859375</v>
      </c>
      <c r="EZ136" s="224">
        <v>80.55999755859375</v>
      </c>
      <c r="FA136" s="224">
        <v>80.55999755859375</v>
      </c>
      <c r="FB136" s="224">
        <v>80.55999755859375</v>
      </c>
      <c r="FC136" s="224">
        <v>80.55999755859375</v>
      </c>
      <c r="FD136" s="224">
        <v>80.55999755859375</v>
      </c>
      <c r="FE136" s="224">
        <v>80.55999755859375</v>
      </c>
      <c r="FF136" s="224">
        <v>80.55999755859375</v>
      </c>
      <c r="FG136" s="224">
        <v>80.55999755859375</v>
      </c>
      <c r="FH136" s="224">
        <v>80.55999755859375</v>
      </c>
      <c r="FI136" s="224">
        <v>80.55999755859375</v>
      </c>
      <c r="FJ136" s="224">
        <v>80.55999755859375</v>
      </c>
      <c r="FK136" s="224">
        <v>80.55999755859375</v>
      </c>
      <c r="FL136" s="224">
        <v>80.55999755859375</v>
      </c>
      <c r="FM136" s="224">
        <v>80.55999755859375</v>
      </c>
      <c r="FN136" s="224">
        <v>80.55999755859375</v>
      </c>
      <c r="FO136" s="224">
        <v>80.55999755859375</v>
      </c>
      <c r="FP136" s="224">
        <v>80.55999755859375</v>
      </c>
      <c r="FQ136" s="224">
        <v>80.55999755859375</v>
      </c>
      <c r="FR136" s="224">
        <v>80.55999755859375</v>
      </c>
      <c r="FS136" s="224">
        <v>80.55999755859375</v>
      </c>
      <c r="FT136" s="224">
        <v>80.55999755859375</v>
      </c>
      <c r="FU136" s="224">
        <v>80.55999755859375</v>
      </c>
      <c r="FV136" s="224">
        <v>80.55999755859375</v>
      </c>
      <c r="FW136" s="224">
        <v>80.55999755859375</v>
      </c>
      <c r="FX136" s="224">
        <v>80.55999755859375</v>
      </c>
      <c r="FY136" s="224">
        <v>80.55999755859375</v>
      </c>
      <c r="FZ136" s="224">
        <v>80.55999755859375</v>
      </c>
      <c r="GA136" s="224">
        <v>80.55999755859375</v>
      </c>
      <c r="GB136" s="224">
        <v>80.55999755859375</v>
      </c>
      <c r="GC136" s="224">
        <v>80.55999755859375</v>
      </c>
      <c r="GD136" s="224">
        <v>83.330001831054687</v>
      </c>
      <c r="GE136" s="224">
        <v>83.330001831054687</v>
      </c>
      <c r="GF136" s="224">
        <v>83.330001831054687</v>
      </c>
      <c r="GG136" s="224">
        <v>83.330001831054687</v>
      </c>
      <c r="GH136" s="224">
        <v>83.330001831054687</v>
      </c>
      <c r="GI136" s="224">
        <v>83.330001831054687</v>
      </c>
      <c r="GJ136" s="224">
        <v>83.330001831054687</v>
      </c>
      <c r="GK136" s="224">
        <v>83.330001831054687</v>
      </c>
      <c r="GL136" s="224">
        <v>83.330001831054687</v>
      </c>
      <c r="GM136" s="224">
        <v>83.330001831054687</v>
      </c>
      <c r="GN136" s="224">
        <v>83.330001831054687</v>
      </c>
      <c r="GO136" s="224">
        <v>83.330001831054687</v>
      </c>
      <c r="GP136" s="224">
        <v>83.330001831054687</v>
      </c>
      <c r="GQ136" s="224">
        <v>83.330001831054687</v>
      </c>
      <c r="GR136" s="224">
        <v>83.330001831054687</v>
      </c>
      <c r="GS136" s="224">
        <v>83.330001831054687</v>
      </c>
      <c r="GT136" s="224">
        <v>83.330001831054687</v>
      </c>
      <c r="GU136" s="224">
        <v>83.330001831054687</v>
      </c>
      <c r="GV136" s="224">
        <v>83.330001831054687</v>
      </c>
      <c r="GW136" s="224">
        <v>83.330001831054687</v>
      </c>
      <c r="GX136" s="224">
        <v>83.330001831054687</v>
      </c>
      <c r="GY136" s="224">
        <v>83.330001831054687</v>
      </c>
      <c r="GZ136" s="224">
        <v>83.330001831054687</v>
      </c>
      <c r="HA136" s="224">
        <v>83.330001831054687</v>
      </c>
      <c r="HB136" s="224">
        <v>83.330001831054687</v>
      </c>
      <c r="HC136" s="224">
        <v>83.330001831054687</v>
      </c>
      <c r="HD136" s="224">
        <v>77.779998779296875</v>
      </c>
      <c r="HE136" s="224">
        <v>77.779998779296875</v>
      </c>
      <c r="HF136" s="9">
        <f t="shared" si="79"/>
        <v>77.779998779296875</v>
      </c>
      <c r="HG136" s="9">
        <f t="shared" si="80"/>
        <v>77.779998779296875</v>
      </c>
      <c r="HH136" s="9">
        <f t="shared" si="81"/>
        <v>77.779998779296875</v>
      </c>
      <c r="HI136" s="9">
        <f t="shared" si="82"/>
        <v>77.779998779296875</v>
      </c>
      <c r="HJ136" s="9">
        <f t="shared" si="83"/>
        <v>77.779998779296875</v>
      </c>
      <c r="HK136" s="9">
        <f t="shared" si="84"/>
        <v>77.779998779296875</v>
      </c>
      <c r="HL136" s="9">
        <f t="shared" si="85"/>
        <v>77.779998779296875</v>
      </c>
      <c r="HM136" s="9">
        <f t="shared" si="86"/>
        <v>77.779998779296875</v>
      </c>
      <c r="HN136" s="9">
        <f t="shared" si="87"/>
        <v>77.779998779296875</v>
      </c>
      <c r="HO136" s="9">
        <f t="shared" si="88"/>
        <v>77.779998779296875</v>
      </c>
      <c r="HP136" s="9">
        <f t="shared" si="89"/>
        <v>77.779998779296875</v>
      </c>
      <c r="HQ136" s="180"/>
      <c r="HR136" s="226">
        <v>77.779998779296875</v>
      </c>
      <c r="HS136" s="226">
        <v>77.779998779296875</v>
      </c>
      <c r="HT136" s="226">
        <v>77.779998779296875</v>
      </c>
      <c r="HU136" s="226">
        <v>77.779998779296875</v>
      </c>
      <c r="HV136" s="226">
        <v>77.779998779296875</v>
      </c>
      <c r="HW136" s="226">
        <v>77.779998779296875</v>
      </c>
      <c r="HX136" s="226">
        <v>77.779998779296875</v>
      </c>
      <c r="HY136" s="226">
        <v>77.779998779296875</v>
      </c>
      <c r="HZ136" s="226">
        <v>77.779998779296875</v>
      </c>
      <c r="IA136" s="226"/>
      <c r="IB136" s="226"/>
      <c r="IC136" s="226"/>
      <c r="ID136" s="9"/>
      <c r="IE136" s="9"/>
      <c r="IF136" s="9"/>
      <c r="IG136" s="9"/>
      <c r="IH136" s="9"/>
      <c r="II136" s="9">
        <f t="shared" si="103"/>
        <v>52.962238023155614</v>
      </c>
      <c r="IJ136" s="9">
        <f t="shared" si="104"/>
        <v>80.55999755859375</v>
      </c>
      <c r="IK136" s="9">
        <f t="shared" si="105"/>
        <v>82.524517428490427</v>
      </c>
      <c r="IL136" s="9">
        <f t="shared" si="106"/>
        <v>77.779998779296875</v>
      </c>
      <c r="IM136" s="9">
        <f t="shared" si="107"/>
        <v>62.2239990234375</v>
      </c>
      <c r="IN136" s="9">
        <f t="shared" si="108"/>
        <v>43.556799316406249</v>
      </c>
      <c r="IO136" s="9">
        <f t="shared" si="109"/>
        <v>30.489759521484373</v>
      </c>
      <c r="IP136" s="9">
        <f t="shared" si="110"/>
        <v>21.342831665039061</v>
      </c>
      <c r="IQ136" s="9"/>
      <c r="IR136" s="9">
        <f t="shared" si="117"/>
        <v>55.274091117377196</v>
      </c>
      <c r="IS136" s="9">
        <f t="shared" si="111"/>
        <v>-44.602675284857668</v>
      </c>
      <c r="IT136" s="9"/>
      <c r="IU136" s="9"/>
      <c r="IV136" s="9"/>
      <c r="IW136" s="9"/>
      <c r="IX136" s="9"/>
      <c r="IY136" s="9"/>
      <c r="IZ136" s="9"/>
      <c r="JA136" s="9"/>
      <c r="JB136" s="9"/>
      <c r="JC136" s="9"/>
      <c r="JD136" s="9"/>
      <c r="JE136" s="9"/>
      <c r="JF136" s="9"/>
      <c r="JG136" s="9"/>
      <c r="JH136" s="9"/>
      <c r="JI136" s="9"/>
      <c r="JJ136" s="9"/>
      <c r="JK136" s="9"/>
      <c r="JL136" s="9"/>
      <c r="JM136" s="9"/>
      <c r="JN136" s="9"/>
      <c r="JO136" s="9"/>
      <c r="JP136" s="9"/>
      <c r="JQ136" s="9"/>
      <c r="JR136" s="9"/>
      <c r="JS136" s="9"/>
      <c r="JT136" s="9"/>
      <c r="JU136" s="9"/>
      <c r="JV136" s="9"/>
      <c r="JW136" s="9">
        <f t="shared" si="97"/>
        <v>77.779998779296875</v>
      </c>
      <c r="JX136" s="9">
        <f t="shared" si="98"/>
        <v>91.300003051757813</v>
      </c>
      <c r="JY136" s="19">
        <f t="shared" si="99"/>
        <v>174</v>
      </c>
      <c r="JZ136" s="19">
        <f t="shared" si="100"/>
        <v>65</v>
      </c>
      <c r="KA136" s="19">
        <f t="shared" si="112"/>
        <v>1</v>
      </c>
      <c r="KB136" s="19">
        <f t="shared" si="116"/>
        <v>65</v>
      </c>
      <c r="KD136" s="9">
        <f t="shared" si="101"/>
        <v>96.300003051757813</v>
      </c>
      <c r="KE136" s="9">
        <f t="shared" si="102"/>
        <v>84.811287303962331</v>
      </c>
      <c r="KG136" s="9">
        <f t="shared" si="113"/>
        <v>-11.488715747795482</v>
      </c>
      <c r="KH136" s="19">
        <f t="shared" si="114"/>
        <v>0.88069869798840295</v>
      </c>
      <c r="KI136" s="19">
        <f t="shared" si="115"/>
        <v>0.88069869798840295</v>
      </c>
    </row>
    <row r="137" spans="1:295">
      <c r="A137" s="222" t="s">
        <v>379</v>
      </c>
      <c r="B137" s="222" t="s">
        <v>380</v>
      </c>
      <c r="C137" s="224">
        <v>0</v>
      </c>
      <c r="D137" s="224">
        <v>0</v>
      </c>
      <c r="E137" s="224">
        <v>0</v>
      </c>
      <c r="F137" s="224">
        <v>0</v>
      </c>
      <c r="G137" s="224">
        <v>0</v>
      </c>
      <c r="H137" s="224">
        <v>0</v>
      </c>
      <c r="I137" s="224">
        <v>0</v>
      </c>
      <c r="J137" s="224">
        <v>0</v>
      </c>
      <c r="K137" s="224">
        <v>0</v>
      </c>
      <c r="L137" s="224">
        <v>0</v>
      </c>
      <c r="M137" s="224">
        <v>0</v>
      </c>
      <c r="N137" s="224">
        <v>0</v>
      </c>
      <c r="O137" s="224">
        <v>0</v>
      </c>
      <c r="P137" s="224">
        <v>0</v>
      </c>
      <c r="Q137" s="224">
        <v>0</v>
      </c>
      <c r="R137" s="224">
        <v>0</v>
      </c>
      <c r="S137" s="224">
        <v>0</v>
      </c>
      <c r="T137" s="224">
        <v>0</v>
      </c>
      <c r="U137" s="224">
        <v>0</v>
      </c>
      <c r="V137" s="224">
        <v>0</v>
      </c>
      <c r="W137" s="224">
        <v>0</v>
      </c>
      <c r="X137" s="224">
        <v>0</v>
      </c>
      <c r="Y137" s="224">
        <v>0</v>
      </c>
      <c r="Z137" s="224">
        <v>2.7799999713897705</v>
      </c>
      <c r="AA137" s="224">
        <v>2.7799999713897705</v>
      </c>
      <c r="AB137" s="224">
        <v>2.7799999713897705</v>
      </c>
      <c r="AC137" s="224">
        <v>2.7799999713897705</v>
      </c>
      <c r="AD137" s="224">
        <v>2.7799999713897705</v>
      </c>
      <c r="AE137" s="224">
        <v>2.7799999713897705</v>
      </c>
      <c r="AF137" s="224">
        <v>8.3299999237060547</v>
      </c>
      <c r="AG137" s="224">
        <v>8.3299999237060547</v>
      </c>
      <c r="AH137" s="224">
        <v>8.3299999237060547</v>
      </c>
      <c r="AI137" s="224">
        <v>8.3299999237060547</v>
      </c>
      <c r="AJ137" s="224">
        <v>13.890000343322754</v>
      </c>
      <c r="AK137" s="224">
        <v>13.890000343322754</v>
      </c>
      <c r="AL137" s="224">
        <v>13.890000343322754</v>
      </c>
      <c r="AM137" s="224">
        <v>13.890000343322754</v>
      </c>
      <c r="AN137" s="224">
        <v>13.890000343322754</v>
      </c>
      <c r="AO137" s="224">
        <v>13.890000343322754</v>
      </c>
      <c r="AP137" s="224">
        <v>13.890000343322754</v>
      </c>
      <c r="AQ137" s="224">
        <v>13.890000343322754</v>
      </c>
      <c r="AR137" s="224">
        <v>13.890000343322754</v>
      </c>
      <c r="AS137" s="224">
        <v>13.890000343322754</v>
      </c>
      <c r="AT137" s="224">
        <v>13.890000343322754</v>
      </c>
      <c r="AU137" s="224">
        <v>13.890000343322754</v>
      </c>
      <c r="AV137" s="224">
        <v>13.890000343322754</v>
      </c>
      <c r="AW137" s="224">
        <v>13.890000343322754</v>
      </c>
      <c r="AX137" s="224">
        <v>13.890000343322754</v>
      </c>
      <c r="AY137" s="224">
        <v>13.890000343322754</v>
      </c>
      <c r="AZ137" s="224">
        <v>13.890000343322754</v>
      </c>
      <c r="BA137" s="224">
        <v>13.890000343322754</v>
      </c>
      <c r="BB137" s="224">
        <v>13.890000343322754</v>
      </c>
      <c r="BC137" s="224">
        <v>13.890000343322754</v>
      </c>
      <c r="BD137" s="224">
        <v>13.890000343322754</v>
      </c>
      <c r="BE137" s="224">
        <v>13.890000343322754</v>
      </c>
      <c r="BF137" s="224">
        <v>13.890000343322754</v>
      </c>
      <c r="BG137" s="224">
        <v>13.890000343322754</v>
      </c>
      <c r="BH137" s="224">
        <v>13.890000343322754</v>
      </c>
      <c r="BI137" s="224">
        <v>13.890000343322754</v>
      </c>
      <c r="BJ137" s="224">
        <v>13.890000343322754</v>
      </c>
      <c r="BK137" s="224">
        <v>13.890000343322754</v>
      </c>
      <c r="BL137" s="224">
        <v>13.890000343322754</v>
      </c>
      <c r="BM137" s="224">
        <v>13.890000343322754</v>
      </c>
      <c r="BN137" s="224">
        <v>13.890000343322754</v>
      </c>
      <c r="BO137" s="224">
        <v>13.890000343322754</v>
      </c>
      <c r="BP137" s="224">
        <v>13.890000343322754</v>
      </c>
      <c r="BQ137" s="224">
        <v>13.890000343322754</v>
      </c>
      <c r="BR137" s="224">
        <v>13.890000343322754</v>
      </c>
      <c r="BS137" s="224">
        <v>13.890000343322754</v>
      </c>
      <c r="BT137" s="224">
        <v>25</v>
      </c>
      <c r="BU137" s="224">
        <v>25</v>
      </c>
      <c r="BV137" s="224">
        <v>30.559999465942383</v>
      </c>
      <c r="BW137" s="224">
        <v>30.559999465942383</v>
      </c>
      <c r="BX137" s="224">
        <v>30.559999465942383</v>
      </c>
      <c r="BY137" s="224">
        <v>41.669998168945313</v>
      </c>
      <c r="BZ137" s="224">
        <v>41.669998168945313</v>
      </c>
      <c r="CA137" s="224">
        <v>61.110000610351563</v>
      </c>
      <c r="CB137" s="224">
        <v>63.889999389648437</v>
      </c>
      <c r="CC137" s="224">
        <v>63.889999389648437</v>
      </c>
      <c r="CD137" s="224">
        <v>63.889999389648437</v>
      </c>
      <c r="CE137" s="224">
        <v>63.889999389648437</v>
      </c>
      <c r="CF137" s="224">
        <v>80.55999755859375</v>
      </c>
      <c r="CG137" s="224">
        <v>80.55999755859375</v>
      </c>
      <c r="CH137" s="224">
        <v>80.55999755859375</v>
      </c>
      <c r="CI137" s="224">
        <v>80.55999755859375</v>
      </c>
      <c r="CJ137" s="224">
        <v>80.55999755859375</v>
      </c>
      <c r="CK137" s="224">
        <v>80.55999755859375</v>
      </c>
      <c r="CL137" s="224">
        <v>86.110000610351563</v>
      </c>
      <c r="CM137" s="224">
        <v>86.110000610351563</v>
      </c>
      <c r="CN137" s="224">
        <v>86.110000610351563</v>
      </c>
      <c r="CO137" s="224">
        <v>86.110000610351563</v>
      </c>
      <c r="CP137" s="224">
        <v>86.110000610351563</v>
      </c>
      <c r="CQ137" s="224">
        <v>86.110000610351563</v>
      </c>
      <c r="CR137" s="224">
        <v>86.110000610351563</v>
      </c>
      <c r="CS137" s="224">
        <v>86.110000610351563</v>
      </c>
      <c r="CT137" s="224">
        <v>86.110000610351563</v>
      </c>
      <c r="CU137" s="224">
        <v>86.110000610351563</v>
      </c>
      <c r="CV137" s="224">
        <v>86.110000610351563</v>
      </c>
      <c r="CW137" s="224">
        <v>86.110000610351563</v>
      </c>
      <c r="CX137" s="224">
        <v>86.110000610351563</v>
      </c>
      <c r="CY137" s="224">
        <v>86.110000610351563</v>
      </c>
      <c r="CZ137" s="224">
        <v>86.110000610351563</v>
      </c>
      <c r="DA137" s="224">
        <v>86.110000610351563</v>
      </c>
      <c r="DB137" s="224">
        <v>86.110000610351563</v>
      </c>
      <c r="DC137" s="224">
        <v>86.110000610351563</v>
      </c>
      <c r="DD137" s="224">
        <v>86.110000610351563</v>
      </c>
      <c r="DE137" s="224">
        <v>86.110000610351563</v>
      </c>
      <c r="DF137" s="224">
        <v>86.110000610351563</v>
      </c>
      <c r="DG137" s="224">
        <v>86.110000610351563</v>
      </c>
      <c r="DH137" s="224">
        <v>86.110000610351563</v>
      </c>
      <c r="DI137" s="224">
        <v>86.110000610351563</v>
      </c>
      <c r="DJ137" s="224">
        <v>86.110000610351563</v>
      </c>
      <c r="DK137" s="224">
        <v>83.330001831054687</v>
      </c>
      <c r="DL137" s="224">
        <v>83.330001831054687</v>
      </c>
      <c r="DM137" s="224">
        <v>83.330001831054687</v>
      </c>
      <c r="DN137" s="224">
        <v>83.330001831054687</v>
      </c>
      <c r="DO137" s="224">
        <v>83.330001831054687</v>
      </c>
      <c r="DP137" s="224">
        <v>83.330001831054687</v>
      </c>
      <c r="DQ137" s="224">
        <v>83.330001831054687</v>
      </c>
      <c r="DR137" s="224">
        <v>83.330001831054687</v>
      </c>
      <c r="DS137" s="224">
        <v>83.330001831054687</v>
      </c>
      <c r="DT137" s="224">
        <v>83.330001831054687</v>
      </c>
      <c r="DU137" s="224">
        <v>83.330001831054687</v>
      </c>
      <c r="DV137" s="224">
        <v>83.330001831054687</v>
      </c>
      <c r="DW137" s="224">
        <v>83.330001831054687</v>
      </c>
      <c r="DX137" s="224">
        <v>83.330001831054687</v>
      </c>
      <c r="DY137" s="224">
        <v>83.330001831054687</v>
      </c>
      <c r="DZ137" s="224">
        <v>83.330001831054687</v>
      </c>
      <c r="EA137" s="224">
        <v>83.330001831054687</v>
      </c>
      <c r="EB137" s="224">
        <v>83.330001831054687</v>
      </c>
      <c r="EC137" s="224">
        <v>83.330001831054687</v>
      </c>
      <c r="ED137" s="224">
        <v>83.330001831054687</v>
      </c>
      <c r="EE137" s="224">
        <v>83.330001831054687</v>
      </c>
      <c r="EF137" s="224">
        <v>83.330001831054687</v>
      </c>
      <c r="EG137" s="224">
        <v>83.330001831054687</v>
      </c>
      <c r="EH137" s="224">
        <v>83.330001831054687</v>
      </c>
      <c r="EI137" s="224">
        <v>83.330001831054687</v>
      </c>
      <c r="EJ137" s="224">
        <v>83.330001831054687</v>
      </c>
      <c r="EK137" s="224">
        <v>83.330001831054687</v>
      </c>
      <c r="EL137" s="224">
        <v>83.330001831054687</v>
      </c>
      <c r="EM137" s="224">
        <v>83.330001831054687</v>
      </c>
      <c r="EN137" s="224">
        <v>83.330001831054687</v>
      </c>
      <c r="EO137" s="224">
        <v>83.330001831054687</v>
      </c>
      <c r="EP137" s="224">
        <v>83.330001831054687</v>
      </c>
      <c r="EQ137" s="224">
        <v>83.330001831054687</v>
      </c>
      <c r="ER137" s="224">
        <v>83.330001831054687</v>
      </c>
      <c r="ES137" s="224">
        <v>83.330001831054687</v>
      </c>
      <c r="ET137" s="224">
        <v>83.330001831054687</v>
      </c>
      <c r="EU137" s="224">
        <v>83.330001831054687</v>
      </c>
      <c r="EV137" s="224">
        <v>83.330001831054687</v>
      </c>
      <c r="EW137" s="224">
        <v>83.330001831054687</v>
      </c>
      <c r="EX137" s="224">
        <v>83.330001831054687</v>
      </c>
      <c r="EY137" s="224">
        <v>83.330001831054687</v>
      </c>
      <c r="EZ137" s="224">
        <v>83.330001831054687</v>
      </c>
      <c r="FA137" s="224">
        <v>83.330001831054687</v>
      </c>
      <c r="FB137" s="224">
        <v>83.330001831054687</v>
      </c>
      <c r="FC137" s="224">
        <v>83.330001831054687</v>
      </c>
      <c r="FD137" s="224">
        <v>83.330001831054687</v>
      </c>
      <c r="FE137" s="224">
        <v>83.330001831054687</v>
      </c>
      <c r="FF137" s="224">
        <v>83.330001831054687</v>
      </c>
      <c r="FG137" s="224">
        <v>83.330001831054687</v>
      </c>
      <c r="FH137" s="224">
        <v>83.330001831054687</v>
      </c>
      <c r="FI137" s="224">
        <v>83.330001831054687</v>
      </c>
      <c r="FJ137" s="224">
        <v>83.330001831054687</v>
      </c>
      <c r="FK137" s="224">
        <v>83.330001831054687</v>
      </c>
      <c r="FL137" s="224">
        <v>83.330001831054687</v>
      </c>
      <c r="FM137" s="224">
        <v>80.55999755859375</v>
      </c>
      <c r="FN137" s="224">
        <v>80.55999755859375</v>
      </c>
      <c r="FO137" s="224">
        <v>80.55999755859375</v>
      </c>
      <c r="FP137" s="224">
        <v>80.55999755859375</v>
      </c>
      <c r="FQ137" s="224">
        <v>80.55999755859375</v>
      </c>
      <c r="FR137" s="224">
        <v>80.55999755859375</v>
      </c>
      <c r="FS137" s="224">
        <v>80.55999755859375</v>
      </c>
      <c r="FT137" s="224">
        <v>80.55999755859375</v>
      </c>
      <c r="FU137" s="224">
        <v>80.55999755859375</v>
      </c>
      <c r="FV137" s="224">
        <v>80.55999755859375</v>
      </c>
      <c r="FW137" s="224">
        <v>80.55999755859375</v>
      </c>
      <c r="FX137" s="224">
        <v>80.55999755859375</v>
      </c>
      <c r="FY137" s="224">
        <v>80.55999755859375</v>
      </c>
      <c r="FZ137" s="224">
        <v>80.55999755859375</v>
      </c>
      <c r="GA137" s="224">
        <v>80.55999755859375</v>
      </c>
      <c r="GB137" s="224">
        <v>80.55999755859375</v>
      </c>
      <c r="GC137" s="224">
        <v>80.55999755859375</v>
      </c>
      <c r="GD137" s="224">
        <v>80.55999755859375</v>
      </c>
      <c r="GE137" s="224">
        <v>80.55999755859375</v>
      </c>
      <c r="GF137" s="224">
        <v>80.55999755859375</v>
      </c>
      <c r="GG137" s="224">
        <v>80.55999755859375</v>
      </c>
      <c r="GH137" s="224">
        <v>80.55999755859375</v>
      </c>
      <c r="GI137" s="224">
        <v>80.55999755859375</v>
      </c>
      <c r="GJ137" s="224">
        <v>80.55999755859375</v>
      </c>
      <c r="GK137" s="224">
        <v>80.55999755859375</v>
      </c>
      <c r="GL137" s="224">
        <v>80.55999755859375</v>
      </c>
      <c r="GM137" s="224">
        <v>80.55999755859375</v>
      </c>
      <c r="GN137" s="224">
        <v>80.55999755859375</v>
      </c>
      <c r="GO137" s="224">
        <v>80.55999755859375</v>
      </c>
      <c r="GP137" s="224">
        <v>80.55999755859375</v>
      </c>
      <c r="GQ137" s="224">
        <v>80.55999755859375</v>
      </c>
      <c r="GR137" s="224">
        <v>80.55999755859375</v>
      </c>
      <c r="GS137" s="224">
        <v>80.55999755859375</v>
      </c>
      <c r="GT137" s="224">
        <v>80.55999755859375</v>
      </c>
      <c r="GU137" s="224">
        <v>80.55999755859375</v>
      </c>
      <c r="GV137" s="224">
        <v>80.55999755859375</v>
      </c>
      <c r="GW137" s="224">
        <v>80.55999755859375</v>
      </c>
      <c r="GX137" s="224">
        <v>80.55999755859375</v>
      </c>
      <c r="GY137" s="224">
        <v>80.55999755859375</v>
      </c>
      <c r="GZ137" s="224">
        <v>80.55999755859375</v>
      </c>
      <c r="HA137" s="224">
        <v>80.55999755859375</v>
      </c>
      <c r="HB137" s="224">
        <v>80.55999755859375</v>
      </c>
      <c r="HC137" s="224">
        <v>80.55999755859375</v>
      </c>
      <c r="HD137" s="224">
        <v>77.779998779296875</v>
      </c>
      <c r="HE137" s="224">
        <v>77.779998779296875</v>
      </c>
      <c r="HF137" s="9">
        <f t="shared" si="79"/>
        <v>77.779998779296875</v>
      </c>
      <c r="HG137" s="9">
        <f t="shared" si="80"/>
        <v>77.779998779296875</v>
      </c>
      <c r="HH137" s="9">
        <f t="shared" si="81"/>
        <v>77.779998779296875</v>
      </c>
      <c r="HI137" s="9">
        <f t="shared" si="82"/>
        <v>77.779998779296875</v>
      </c>
      <c r="HJ137" s="9">
        <f t="shared" si="83"/>
        <v>77.779998779296875</v>
      </c>
      <c r="HK137" s="9">
        <f t="shared" si="84"/>
        <v>77.779998779296875</v>
      </c>
      <c r="HL137" s="9">
        <f t="shared" si="85"/>
        <v>77.779998779296875</v>
      </c>
      <c r="HM137" s="9">
        <f t="shared" si="86"/>
        <v>77.779998779296875</v>
      </c>
      <c r="HN137" s="9">
        <f t="shared" si="87"/>
        <v>77.779998779296875</v>
      </c>
      <c r="HO137" s="9">
        <f t="shared" si="88"/>
        <v>77.779998779296875</v>
      </c>
      <c r="HP137" s="9">
        <f t="shared" si="89"/>
        <v>77.779998779296875</v>
      </c>
      <c r="HQ137" s="180"/>
      <c r="HR137" s="226">
        <v>77.779998779296875</v>
      </c>
      <c r="HS137" s="226">
        <v>77.779998779296875</v>
      </c>
      <c r="HT137" s="226">
        <v>77.779998779296875</v>
      </c>
      <c r="HU137" s="226">
        <v>77.779998779296875</v>
      </c>
      <c r="HV137" s="226"/>
      <c r="HW137" s="226"/>
      <c r="HX137" s="226"/>
      <c r="HY137" s="226"/>
      <c r="HZ137" s="226"/>
      <c r="IA137" s="226"/>
      <c r="IB137" s="226"/>
      <c r="IC137" s="226"/>
      <c r="ID137" s="9"/>
      <c r="IE137" s="9"/>
      <c r="IF137" s="9"/>
      <c r="IG137" s="9"/>
      <c r="IH137" s="9"/>
      <c r="II137" s="9">
        <f t="shared" si="103"/>
        <v>46.454211043684104</v>
      </c>
      <c r="IJ137" s="9">
        <f t="shared" si="104"/>
        <v>81.852666219075516</v>
      </c>
      <c r="IK137" s="9">
        <f t="shared" si="105"/>
        <v>80.201288038684481</v>
      </c>
      <c r="IL137" s="9">
        <f t="shared" si="106"/>
        <v>77.779998779296875</v>
      </c>
      <c r="IM137" s="9">
        <f t="shared" si="107"/>
        <v>62.2239990234375</v>
      </c>
      <c r="IN137" s="9">
        <f t="shared" si="108"/>
        <v>43.556799316406249</v>
      </c>
      <c r="IO137" s="9">
        <f t="shared" si="109"/>
        <v>30.489759521484373</v>
      </c>
      <c r="IP137" s="9">
        <f t="shared" si="110"/>
        <v>21.342831665039061</v>
      </c>
      <c r="IQ137" s="9"/>
      <c r="IR137" s="9">
        <f t="shared" si="117"/>
        <v>52.476533148487043</v>
      </c>
      <c r="IS137" s="9">
        <f t="shared" si="111"/>
        <v>-41.805117315967514</v>
      </c>
      <c r="IT137" s="9"/>
      <c r="IU137" s="9"/>
      <c r="IV137" s="9"/>
      <c r="IW137" s="9"/>
      <c r="IX137" s="9"/>
      <c r="IY137" s="9"/>
      <c r="IZ137" s="9"/>
      <c r="JA137" s="9"/>
      <c r="JB137" s="9"/>
      <c r="JC137" s="9"/>
      <c r="JD137" s="9"/>
      <c r="JE137" s="9"/>
      <c r="JF137" s="9"/>
      <c r="JG137" s="9"/>
      <c r="JH137" s="9"/>
      <c r="JI137" s="9"/>
      <c r="JJ137" s="9"/>
      <c r="JK137" s="9"/>
      <c r="JL137" s="9"/>
      <c r="JM137" s="9"/>
      <c r="JN137" s="9"/>
      <c r="JO137" s="9"/>
      <c r="JP137" s="9"/>
      <c r="JQ137" s="9"/>
      <c r="JR137" s="9"/>
      <c r="JS137" s="9"/>
      <c r="JT137" s="9"/>
      <c r="JU137" s="9"/>
      <c r="JV137" s="9"/>
      <c r="JW137" s="9">
        <f t="shared" si="97"/>
        <v>77.779998779296875</v>
      </c>
      <c r="JX137" s="9">
        <f t="shared" si="98"/>
        <v>81.110000610351563</v>
      </c>
      <c r="JY137" s="19">
        <f t="shared" si="99"/>
        <v>203</v>
      </c>
      <c r="JZ137" s="19">
        <f t="shared" si="100"/>
        <v>79</v>
      </c>
      <c r="KA137" s="19">
        <f t="shared" si="112"/>
        <v>1</v>
      </c>
      <c r="KB137" s="19">
        <f t="shared" si="116"/>
        <v>79</v>
      </c>
      <c r="KD137" s="9">
        <f t="shared" si="101"/>
        <v>85.2760009765625</v>
      </c>
      <c r="KE137" s="9">
        <f t="shared" si="102"/>
        <v>81.436336252949019</v>
      </c>
      <c r="KG137" s="9">
        <f t="shared" si="113"/>
        <v>-3.8396647236134811</v>
      </c>
      <c r="KH137" s="19">
        <f t="shared" si="114"/>
        <v>0.9549736774749934</v>
      </c>
      <c r="KI137" s="19">
        <f t="shared" si="115"/>
        <v>0.9549736774749934</v>
      </c>
    </row>
    <row r="138" spans="1:295">
      <c r="A138" s="222" t="s">
        <v>661</v>
      </c>
      <c r="B138" s="222" t="s">
        <v>662</v>
      </c>
      <c r="C138" s="224">
        <v>0</v>
      </c>
      <c r="D138" s="224">
        <v>0</v>
      </c>
      <c r="E138" s="224">
        <v>0</v>
      </c>
      <c r="F138" s="224">
        <v>0</v>
      </c>
      <c r="G138" s="224">
        <v>0</v>
      </c>
      <c r="H138" s="224">
        <v>0</v>
      </c>
      <c r="I138" s="224">
        <v>0</v>
      </c>
      <c r="J138" s="224">
        <v>0</v>
      </c>
      <c r="K138" s="224">
        <v>0</v>
      </c>
      <c r="L138" s="224">
        <v>0</v>
      </c>
      <c r="M138" s="224">
        <v>0</v>
      </c>
      <c r="N138" s="224">
        <v>0</v>
      </c>
      <c r="O138" s="224">
        <v>0</v>
      </c>
      <c r="P138" s="224">
        <v>0</v>
      </c>
      <c r="Q138" s="224">
        <v>0</v>
      </c>
      <c r="R138" s="224">
        <v>0</v>
      </c>
      <c r="S138" s="224">
        <v>0</v>
      </c>
      <c r="T138" s="224">
        <v>0</v>
      </c>
      <c r="U138" s="224">
        <v>0</v>
      </c>
      <c r="V138" s="224">
        <v>0</v>
      </c>
      <c r="W138" s="224">
        <v>0</v>
      </c>
      <c r="X138" s="224">
        <v>0</v>
      </c>
      <c r="Y138" s="224">
        <v>0</v>
      </c>
      <c r="Z138" s="224">
        <v>0</v>
      </c>
      <c r="AA138" s="224">
        <v>0</v>
      </c>
      <c r="AB138" s="224">
        <v>0</v>
      </c>
      <c r="AC138" s="224">
        <v>0</v>
      </c>
      <c r="AD138" s="224">
        <v>0</v>
      </c>
      <c r="AE138" s="224">
        <v>0</v>
      </c>
      <c r="AF138" s="224">
        <v>0</v>
      </c>
      <c r="AG138" s="224">
        <v>0</v>
      </c>
      <c r="AH138" s="224">
        <v>0</v>
      </c>
      <c r="AI138" s="224">
        <v>0</v>
      </c>
      <c r="AJ138" s="224">
        <v>0</v>
      </c>
      <c r="AK138" s="224">
        <v>0</v>
      </c>
      <c r="AL138" s="224">
        <v>0</v>
      </c>
      <c r="AM138" s="224">
        <v>0</v>
      </c>
      <c r="AN138" s="224">
        <v>0</v>
      </c>
      <c r="AO138" s="224">
        <v>0</v>
      </c>
      <c r="AP138" s="224">
        <v>0</v>
      </c>
      <c r="AQ138" s="224">
        <v>0</v>
      </c>
      <c r="AR138" s="224">
        <v>0</v>
      </c>
      <c r="AS138" s="224">
        <v>0</v>
      </c>
      <c r="AT138" s="224">
        <v>0</v>
      </c>
      <c r="AU138" s="224">
        <v>0</v>
      </c>
      <c r="AV138" s="224">
        <v>0</v>
      </c>
      <c r="AW138" s="224">
        <v>0</v>
      </c>
      <c r="AX138" s="224">
        <v>0</v>
      </c>
      <c r="AY138" s="224">
        <v>0</v>
      </c>
      <c r="AZ138" s="224">
        <v>0</v>
      </c>
      <c r="BA138" s="224">
        <v>0</v>
      </c>
      <c r="BB138" s="224">
        <v>0</v>
      </c>
      <c r="BC138" s="224">
        <v>0</v>
      </c>
      <c r="BD138" s="224">
        <v>0</v>
      </c>
      <c r="BE138" s="224">
        <v>0</v>
      </c>
      <c r="BF138" s="224">
        <v>0</v>
      </c>
      <c r="BG138" s="224">
        <v>0</v>
      </c>
      <c r="BH138" s="224">
        <v>0</v>
      </c>
      <c r="BI138" s="224">
        <v>0</v>
      </c>
      <c r="BJ138" s="224">
        <v>0</v>
      </c>
      <c r="BK138" s="224">
        <v>0</v>
      </c>
      <c r="BL138" s="224">
        <v>0</v>
      </c>
      <c r="BM138" s="224">
        <v>0</v>
      </c>
      <c r="BN138" s="224">
        <v>0</v>
      </c>
      <c r="BO138" s="224">
        <v>0</v>
      </c>
      <c r="BP138" s="224">
        <v>0</v>
      </c>
      <c r="BQ138" s="224">
        <v>0</v>
      </c>
      <c r="BR138" s="224">
        <v>5.559999942779541</v>
      </c>
      <c r="BS138" s="224">
        <v>5.559999942779541</v>
      </c>
      <c r="BT138" s="224">
        <v>5.559999942779541</v>
      </c>
      <c r="BU138" s="224">
        <v>25</v>
      </c>
      <c r="BV138" s="224">
        <v>41.669998168945313</v>
      </c>
      <c r="BW138" s="224">
        <v>72.220001220703125</v>
      </c>
      <c r="BX138" s="224">
        <v>72.220001220703125</v>
      </c>
      <c r="BY138" s="224">
        <v>85.19000244140625</v>
      </c>
      <c r="BZ138" s="224">
        <v>85.19000244140625</v>
      </c>
      <c r="CA138" s="224">
        <v>85.19000244140625</v>
      </c>
      <c r="CB138" s="224">
        <v>85.19000244140625</v>
      </c>
      <c r="CC138" s="224">
        <v>85.19000244140625</v>
      </c>
      <c r="CD138" s="224">
        <v>85.19000244140625</v>
      </c>
      <c r="CE138" s="224">
        <v>85.19000244140625</v>
      </c>
      <c r="CF138" s="224">
        <v>85.19000244140625</v>
      </c>
      <c r="CG138" s="224">
        <v>87.959999084472656</v>
      </c>
      <c r="CH138" s="224">
        <v>92.589996337890625</v>
      </c>
      <c r="CI138" s="224">
        <v>92.589996337890625</v>
      </c>
      <c r="CJ138" s="224">
        <v>92.589996337890625</v>
      </c>
      <c r="CK138" s="224">
        <v>92.589996337890625</v>
      </c>
      <c r="CL138" s="224">
        <v>92.589996337890625</v>
      </c>
      <c r="CM138" s="224">
        <v>92.589996337890625</v>
      </c>
      <c r="CN138" s="224">
        <v>92.589996337890625</v>
      </c>
      <c r="CO138" s="224">
        <v>92.589996337890625</v>
      </c>
      <c r="CP138" s="224">
        <v>92.589996337890625</v>
      </c>
      <c r="CQ138" s="224">
        <v>92.589996337890625</v>
      </c>
      <c r="CR138" s="224">
        <v>92.589996337890625</v>
      </c>
      <c r="CS138" s="224">
        <v>92.589996337890625</v>
      </c>
      <c r="CT138" s="224">
        <v>92.589996337890625</v>
      </c>
      <c r="CU138" s="224">
        <v>92.589996337890625</v>
      </c>
      <c r="CV138" s="224">
        <v>92.589996337890625</v>
      </c>
      <c r="CW138" s="224">
        <v>92.589996337890625</v>
      </c>
      <c r="CX138" s="224">
        <v>92.589996337890625</v>
      </c>
      <c r="CY138" s="224">
        <v>92.589996337890625</v>
      </c>
      <c r="CZ138" s="224">
        <v>92.589996337890625</v>
      </c>
      <c r="DA138" s="224">
        <v>92.589996337890625</v>
      </c>
      <c r="DB138" s="224">
        <v>92.589996337890625</v>
      </c>
      <c r="DC138" s="224">
        <v>92.589996337890625</v>
      </c>
      <c r="DD138" s="224">
        <v>92.589996337890625</v>
      </c>
      <c r="DE138" s="224">
        <v>92.589996337890625</v>
      </c>
      <c r="DF138" s="224">
        <v>92.589996337890625</v>
      </c>
      <c r="DG138" s="224">
        <v>92.589996337890625</v>
      </c>
      <c r="DH138" s="224">
        <v>92.589996337890625</v>
      </c>
      <c r="DI138" s="224">
        <v>92.589996337890625</v>
      </c>
      <c r="DJ138" s="224">
        <v>92.589996337890625</v>
      </c>
      <c r="DK138" s="224">
        <v>92.589996337890625</v>
      </c>
      <c r="DL138" s="224">
        <v>92.589996337890625</v>
      </c>
      <c r="DM138" s="224">
        <v>92.589996337890625</v>
      </c>
      <c r="DN138" s="224">
        <v>92.589996337890625</v>
      </c>
      <c r="DO138" s="224">
        <v>92.589996337890625</v>
      </c>
      <c r="DP138" s="224">
        <v>92.589996337890625</v>
      </c>
      <c r="DQ138" s="224">
        <v>92.589996337890625</v>
      </c>
      <c r="DR138" s="224">
        <v>92.589996337890625</v>
      </c>
      <c r="DS138" s="224">
        <v>92.589996337890625</v>
      </c>
      <c r="DT138" s="224">
        <v>92.589996337890625</v>
      </c>
      <c r="DU138" s="224">
        <v>92.589996337890625</v>
      </c>
      <c r="DV138" s="224">
        <v>92.589996337890625</v>
      </c>
      <c r="DW138" s="224">
        <v>92.589996337890625</v>
      </c>
      <c r="DX138" s="224">
        <v>92.589996337890625</v>
      </c>
      <c r="DY138" s="224">
        <v>92.589996337890625</v>
      </c>
      <c r="DZ138" s="224">
        <v>92.589996337890625</v>
      </c>
      <c r="EA138" s="224">
        <v>92.589996337890625</v>
      </c>
      <c r="EB138" s="224">
        <v>92.589996337890625</v>
      </c>
      <c r="EC138" s="224">
        <v>92.589996337890625</v>
      </c>
      <c r="ED138" s="224">
        <v>92.589996337890625</v>
      </c>
      <c r="EE138" s="224">
        <v>92.589996337890625</v>
      </c>
      <c r="EF138" s="224">
        <v>92.589996337890625</v>
      </c>
      <c r="EG138" s="224">
        <v>92.589996337890625</v>
      </c>
      <c r="EH138" s="224">
        <v>92.589996337890625</v>
      </c>
      <c r="EI138" s="224">
        <v>92.589996337890625</v>
      </c>
      <c r="EJ138" s="224">
        <v>92.589996337890625</v>
      </c>
      <c r="EK138" s="224">
        <v>87.040000915527344</v>
      </c>
      <c r="EL138" s="224">
        <v>87.040000915527344</v>
      </c>
      <c r="EM138" s="224">
        <v>87.040000915527344</v>
      </c>
      <c r="EN138" s="224">
        <v>87.040000915527344</v>
      </c>
      <c r="EO138" s="224">
        <v>87.040000915527344</v>
      </c>
      <c r="EP138" s="224">
        <v>87.040000915527344</v>
      </c>
      <c r="EQ138" s="224">
        <v>87.040000915527344</v>
      </c>
      <c r="ER138" s="224">
        <v>87.040000915527344</v>
      </c>
      <c r="ES138" s="224">
        <v>87.040000915527344</v>
      </c>
      <c r="ET138" s="224">
        <v>87.040000915527344</v>
      </c>
      <c r="EU138" s="224">
        <v>87.040000915527344</v>
      </c>
      <c r="EV138" s="224">
        <v>87.040000915527344</v>
      </c>
      <c r="EW138" s="224">
        <v>87.040000915527344</v>
      </c>
      <c r="EX138" s="224">
        <v>87.040000915527344</v>
      </c>
      <c r="EY138" s="224">
        <v>73.150001525878906</v>
      </c>
      <c r="EZ138" s="224">
        <v>73.150001525878906</v>
      </c>
      <c r="FA138" s="224">
        <v>73.150001525878906</v>
      </c>
      <c r="FB138" s="224">
        <v>73.150001525878906</v>
      </c>
      <c r="FC138" s="224">
        <v>73.150001525878906</v>
      </c>
      <c r="FD138" s="224">
        <v>73.150001525878906</v>
      </c>
      <c r="FE138" s="224">
        <v>73.150001525878906</v>
      </c>
      <c r="FF138" s="224">
        <v>59.259998321533203</v>
      </c>
      <c r="FG138" s="224">
        <v>59.259998321533203</v>
      </c>
      <c r="FH138" s="224">
        <v>59.259998321533203</v>
      </c>
      <c r="FI138" s="224">
        <v>59.259998321533203</v>
      </c>
      <c r="FJ138" s="224">
        <v>59.259998321533203</v>
      </c>
      <c r="FK138" s="224">
        <v>59.259998321533203</v>
      </c>
      <c r="FL138" s="224">
        <v>59.259998321533203</v>
      </c>
      <c r="FM138" s="224">
        <v>59.259998321533203</v>
      </c>
      <c r="FN138" s="224">
        <v>59.259998321533203</v>
      </c>
      <c r="FO138" s="224">
        <v>59.259998321533203</v>
      </c>
      <c r="FP138" s="224">
        <v>59.259998321533203</v>
      </c>
      <c r="FQ138" s="224">
        <v>59.259998321533203</v>
      </c>
      <c r="FR138" s="224">
        <v>59.259998321533203</v>
      </c>
      <c r="FS138" s="224">
        <v>59.259998321533203</v>
      </c>
      <c r="FT138" s="224">
        <v>59.259998321533203</v>
      </c>
      <c r="FU138" s="224">
        <v>59.259998321533203</v>
      </c>
      <c r="FV138" s="224">
        <v>59.259998321533203</v>
      </c>
      <c r="FW138" s="224">
        <v>59.259998321533203</v>
      </c>
      <c r="FX138" s="224">
        <v>59.259998321533203</v>
      </c>
      <c r="FY138" s="224">
        <v>59.259998321533203</v>
      </c>
      <c r="FZ138" s="224">
        <v>59.259998321533203</v>
      </c>
      <c r="GA138" s="224">
        <v>59.259998321533203</v>
      </c>
      <c r="GB138" s="224">
        <v>59.259998321533203</v>
      </c>
      <c r="GC138" s="224">
        <v>59.259998321533203</v>
      </c>
      <c r="GD138" s="224">
        <v>59.259998321533203</v>
      </c>
      <c r="GE138" s="224">
        <v>59.259998321533203</v>
      </c>
      <c r="GF138" s="224">
        <v>59.259998321533203</v>
      </c>
      <c r="GG138" s="224">
        <v>59.259998321533203</v>
      </c>
      <c r="GH138" s="224">
        <v>54.630001068115234</v>
      </c>
      <c r="GI138" s="224">
        <v>54.630001068115234</v>
      </c>
      <c r="GJ138" s="224">
        <v>54.630001068115234</v>
      </c>
      <c r="GK138" s="224">
        <v>54.630001068115234</v>
      </c>
      <c r="GL138" s="224">
        <v>54.630001068115234</v>
      </c>
      <c r="GM138" s="224">
        <v>54.630001068115234</v>
      </c>
      <c r="GN138" s="224">
        <v>54.630001068115234</v>
      </c>
      <c r="GO138" s="224">
        <v>54.630001068115234</v>
      </c>
      <c r="GP138" s="224">
        <v>54.630001068115234</v>
      </c>
      <c r="GQ138" s="224">
        <v>54.630001068115234</v>
      </c>
      <c r="GR138" s="224">
        <v>54.630001068115234</v>
      </c>
      <c r="GS138" s="224">
        <v>54.630001068115234</v>
      </c>
      <c r="GT138" s="224">
        <v>54.630001068115234</v>
      </c>
      <c r="GU138" s="224">
        <v>54.630001068115234</v>
      </c>
      <c r="GV138" s="224">
        <v>54.630001068115234</v>
      </c>
      <c r="GW138" s="224">
        <v>54.630001068115234</v>
      </c>
      <c r="GX138" s="224">
        <v>54.630001068115234</v>
      </c>
      <c r="GY138" s="224">
        <v>54.630001068115234</v>
      </c>
      <c r="GZ138" s="224">
        <v>54.630001068115234</v>
      </c>
      <c r="HA138" s="224">
        <v>54.630001068115234</v>
      </c>
      <c r="HB138" s="224">
        <v>54.630001068115234</v>
      </c>
      <c r="HC138" s="224">
        <v>54.630001068115234</v>
      </c>
      <c r="HD138" s="224">
        <v>64.80999755859375</v>
      </c>
      <c r="HE138" s="224">
        <v>59.259998321533203</v>
      </c>
      <c r="HF138" s="9">
        <f t="shared" si="79"/>
        <v>62.040000915527344</v>
      </c>
      <c r="HG138" s="9">
        <f t="shared" si="80"/>
        <v>69.44000244140625</v>
      </c>
      <c r="HH138" s="9">
        <f t="shared" si="81"/>
        <v>69.44000244140625</v>
      </c>
      <c r="HI138" s="9">
        <f t="shared" si="82"/>
        <v>69.44000244140625</v>
      </c>
      <c r="HJ138" s="9">
        <f t="shared" si="83"/>
        <v>69.44000244140625</v>
      </c>
      <c r="HK138" s="9">
        <f t="shared" si="84"/>
        <v>69.44000244140625</v>
      </c>
      <c r="HL138" s="9">
        <f t="shared" si="85"/>
        <v>69.44000244140625</v>
      </c>
      <c r="HM138" s="9">
        <f t="shared" si="86"/>
        <v>69.44000244140625</v>
      </c>
      <c r="HN138" s="9">
        <f t="shared" si="87"/>
        <v>69.44000244140625</v>
      </c>
      <c r="HO138" s="9">
        <f t="shared" si="88"/>
        <v>69.44000244140625</v>
      </c>
      <c r="HP138" s="9">
        <f t="shared" si="89"/>
        <v>69.44000244140625</v>
      </c>
      <c r="HQ138" s="180"/>
      <c r="HR138" s="226">
        <v>59.259998321533203</v>
      </c>
      <c r="HS138" s="226">
        <v>62.040000915527344</v>
      </c>
      <c r="HT138" s="226">
        <v>69.44000244140625</v>
      </c>
      <c r="HU138" s="226">
        <v>69.44000244140625</v>
      </c>
      <c r="HV138" s="226">
        <v>69.44000244140625</v>
      </c>
      <c r="HW138" s="226">
        <v>69.44000244140625</v>
      </c>
      <c r="HX138" s="226">
        <v>69.44000244140625</v>
      </c>
      <c r="HY138" s="226">
        <v>69.44000244140625</v>
      </c>
      <c r="HZ138" s="226">
        <v>69.44000244140625</v>
      </c>
      <c r="IA138" s="226">
        <v>69.44000244140625</v>
      </c>
      <c r="IB138" s="226">
        <v>69.44000244140625</v>
      </c>
      <c r="IC138" s="226">
        <v>69.44000244140625</v>
      </c>
      <c r="ID138" s="9"/>
      <c r="IE138" s="9"/>
      <c r="IF138" s="9"/>
      <c r="IG138" s="9"/>
      <c r="IH138" s="9"/>
      <c r="II138" s="9">
        <f t="shared" si="103"/>
        <v>48.080788358261714</v>
      </c>
      <c r="IJ138" s="9">
        <f t="shared" si="104"/>
        <v>62.500999069213869</v>
      </c>
      <c r="IK138" s="9">
        <f t="shared" si="105"/>
        <v>56.571290785266505</v>
      </c>
      <c r="IL138" s="9">
        <f t="shared" si="106"/>
        <v>69.44000244140625</v>
      </c>
      <c r="IM138" s="9">
        <f t="shared" si="107"/>
        <v>55.552001953125</v>
      </c>
      <c r="IN138" s="9">
        <f t="shared" si="108"/>
        <v>38.886401367187496</v>
      </c>
      <c r="IO138" s="9">
        <f t="shared" si="109"/>
        <v>27.220480957031246</v>
      </c>
      <c r="IP138" s="9">
        <f t="shared" si="110"/>
        <v>19.05433666992187</v>
      </c>
      <c r="IQ138" s="9"/>
      <c r="IR138" s="9">
        <f t="shared" si="117"/>
        <v>47.469121252871744</v>
      </c>
      <c r="IS138" s="9">
        <f t="shared" si="111"/>
        <v>-37.941952917910811</v>
      </c>
      <c r="IT138" s="9"/>
      <c r="IU138" s="9"/>
      <c r="IV138" s="9"/>
      <c r="IW138" s="9"/>
      <c r="IX138" s="9"/>
      <c r="IY138" s="9"/>
      <c r="IZ138" s="9"/>
      <c r="JA138" s="9"/>
      <c r="JB138" s="9"/>
      <c r="JC138" s="9"/>
      <c r="JD138" s="9"/>
      <c r="JE138" s="9"/>
      <c r="JF138" s="9"/>
      <c r="JG138" s="9"/>
      <c r="JH138" s="9"/>
      <c r="JI138" s="9"/>
      <c r="JJ138" s="9"/>
      <c r="JK138" s="9"/>
      <c r="JL138" s="9"/>
      <c r="JM138" s="9"/>
      <c r="JN138" s="9"/>
      <c r="JO138" s="9"/>
      <c r="JP138" s="9"/>
      <c r="JQ138" s="9"/>
      <c r="JR138" s="9"/>
      <c r="JS138" s="9"/>
      <c r="JT138" s="9"/>
      <c r="JU138" s="9"/>
      <c r="JV138" s="9"/>
      <c r="JW138" s="9">
        <f t="shared" si="97"/>
        <v>65.045001029968262</v>
      </c>
      <c r="JX138" s="9">
        <f t="shared" si="98"/>
        <v>87.589996337890625</v>
      </c>
      <c r="JY138" s="19">
        <f t="shared" si="99"/>
        <v>159</v>
      </c>
      <c r="JZ138" s="19">
        <f t="shared" si="100"/>
        <v>56</v>
      </c>
      <c r="KA138" s="19">
        <f t="shared" si="112"/>
        <v>1</v>
      </c>
      <c r="KB138" s="19">
        <f t="shared" si="116"/>
        <v>56</v>
      </c>
      <c r="KD138" s="9">
        <f t="shared" si="101"/>
        <v>92.589996337890625</v>
      </c>
      <c r="KE138" s="9">
        <f t="shared" si="102"/>
        <v>69.76524711835502</v>
      </c>
      <c r="KG138" s="9">
        <f t="shared" si="113"/>
        <v>-22.824749219535605</v>
      </c>
      <c r="KH138" s="19">
        <f t="shared" si="114"/>
        <v>0.75348579628148205</v>
      </c>
      <c r="KI138" s="19">
        <f t="shared" si="115"/>
        <v>0.75348579628148205</v>
      </c>
    </row>
    <row r="139" spans="1:295">
      <c r="A139" s="222" t="s">
        <v>386</v>
      </c>
      <c r="B139" s="222" t="s">
        <v>387</v>
      </c>
      <c r="C139" s="224">
        <v>0</v>
      </c>
      <c r="D139" s="224">
        <v>0</v>
      </c>
      <c r="E139" s="224">
        <v>0</v>
      </c>
      <c r="F139" s="224">
        <v>0</v>
      </c>
      <c r="G139" s="224">
        <v>0</v>
      </c>
      <c r="H139" s="224">
        <v>0</v>
      </c>
      <c r="I139" s="224">
        <v>0</v>
      </c>
      <c r="J139" s="224">
        <v>0</v>
      </c>
      <c r="K139" s="224">
        <v>0</v>
      </c>
      <c r="L139" s="224">
        <v>0</v>
      </c>
      <c r="M139" s="224">
        <v>0</v>
      </c>
      <c r="N139" s="224">
        <v>0</v>
      </c>
      <c r="O139" s="224">
        <v>0</v>
      </c>
      <c r="P139" s="224">
        <v>0</v>
      </c>
      <c r="Q139" s="224">
        <v>0</v>
      </c>
      <c r="R139" s="224">
        <v>0</v>
      </c>
      <c r="S139" s="224">
        <v>0</v>
      </c>
      <c r="T139" s="224">
        <v>0</v>
      </c>
      <c r="U139" s="224">
        <v>0</v>
      </c>
      <c r="V139" s="224">
        <v>0</v>
      </c>
      <c r="W139" s="224">
        <v>0</v>
      </c>
      <c r="X139" s="224">
        <v>0</v>
      </c>
      <c r="Y139" s="224">
        <v>0</v>
      </c>
      <c r="Z139" s="224">
        <v>0</v>
      </c>
      <c r="AA139" s="224">
        <v>0</v>
      </c>
      <c r="AB139" s="224">
        <v>0</v>
      </c>
      <c r="AC139" s="224">
        <v>2.7799999713897705</v>
      </c>
      <c r="AD139" s="224">
        <v>2.7799999713897705</v>
      </c>
      <c r="AE139" s="224">
        <v>2.7799999713897705</v>
      </c>
      <c r="AF139" s="224">
        <v>2.7799999713897705</v>
      </c>
      <c r="AG139" s="224">
        <v>2.7799999713897705</v>
      </c>
      <c r="AH139" s="224">
        <v>5.559999942779541</v>
      </c>
      <c r="AI139" s="224">
        <v>5.559999942779541</v>
      </c>
      <c r="AJ139" s="224">
        <v>5.559999942779541</v>
      </c>
      <c r="AK139" s="224">
        <v>5.559999942779541</v>
      </c>
      <c r="AL139" s="224">
        <v>5.559999942779541</v>
      </c>
      <c r="AM139" s="224">
        <v>5.559999942779541</v>
      </c>
      <c r="AN139" s="224">
        <v>5.559999942779541</v>
      </c>
      <c r="AO139" s="224">
        <v>5.559999942779541</v>
      </c>
      <c r="AP139" s="224">
        <v>5.559999942779541</v>
      </c>
      <c r="AQ139" s="224">
        <v>5.559999942779541</v>
      </c>
      <c r="AR139" s="224">
        <v>5.559999942779541</v>
      </c>
      <c r="AS139" s="224">
        <v>5.559999942779541</v>
      </c>
      <c r="AT139" s="224">
        <v>5.559999942779541</v>
      </c>
      <c r="AU139" s="224">
        <v>5.559999942779541</v>
      </c>
      <c r="AV139" s="224">
        <v>5.559999942779541</v>
      </c>
      <c r="AW139" s="224">
        <v>5.559999942779541</v>
      </c>
      <c r="AX139" s="224">
        <v>5.559999942779541</v>
      </c>
      <c r="AY139" s="224">
        <v>5.559999942779541</v>
      </c>
      <c r="AZ139" s="224">
        <v>5.559999942779541</v>
      </c>
      <c r="BA139" s="224">
        <v>5.559999942779541</v>
      </c>
      <c r="BB139" s="224">
        <v>5.559999942779541</v>
      </c>
      <c r="BC139" s="224">
        <v>5.559999942779541</v>
      </c>
      <c r="BD139" s="224">
        <v>5.559999942779541</v>
      </c>
      <c r="BE139" s="224">
        <v>5.559999942779541</v>
      </c>
      <c r="BF139" s="224">
        <v>16.670000076293945</v>
      </c>
      <c r="BG139" s="224">
        <v>16.670000076293945</v>
      </c>
      <c r="BH139" s="224">
        <v>19.440000534057617</v>
      </c>
      <c r="BI139" s="224">
        <v>19.440000534057617</v>
      </c>
      <c r="BJ139" s="224">
        <v>19.440000534057617</v>
      </c>
      <c r="BK139" s="224">
        <v>19.440000534057617</v>
      </c>
      <c r="BL139" s="224">
        <v>19.440000534057617</v>
      </c>
      <c r="BM139" s="224">
        <v>19.440000534057617</v>
      </c>
      <c r="BN139" s="224">
        <v>19.440000534057617</v>
      </c>
      <c r="BO139" s="224">
        <v>19.440000534057617</v>
      </c>
      <c r="BP139" s="224">
        <v>19.440000534057617</v>
      </c>
      <c r="BQ139" s="224">
        <v>19.440000534057617</v>
      </c>
      <c r="BR139" s="224">
        <v>33.330001831054688</v>
      </c>
      <c r="BS139" s="224">
        <v>36.110000610351563</v>
      </c>
      <c r="BT139" s="224">
        <v>36.110000610351563</v>
      </c>
      <c r="BU139" s="224">
        <v>47.220001220703125</v>
      </c>
      <c r="BV139" s="224">
        <v>61.110000610351563</v>
      </c>
      <c r="BW139" s="224">
        <v>61.110000610351563</v>
      </c>
      <c r="BX139" s="224">
        <v>61.110000610351563</v>
      </c>
      <c r="BY139" s="224">
        <v>61.110000610351563</v>
      </c>
      <c r="BZ139" s="224">
        <v>61.110000610351563</v>
      </c>
      <c r="CA139" s="224">
        <v>61.110000610351563</v>
      </c>
      <c r="CB139" s="224">
        <v>61.110000610351563</v>
      </c>
      <c r="CC139" s="224">
        <v>61.110000610351563</v>
      </c>
      <c r="CD139" s="224">
        <v>61.110000610351563</v>
      </c>
      <c r="CE139" s="224">
        <v>69.44000244140625</v>
      </c>
      <c r="CF139" s="224">
        <v>75</v>
      </c>
      <c r="CG139" s="224">
        <v>75</v>
      </c>
      <c r="CH139" s="224">
        <v>75</v>
      </c>
      <c r="CI139" s="224">
        <v>78.699996948242188</v>
      </c>
      <c r="CJ139" s="224">
        <v>78.699996948242188</v>
      </c>
      <c r="CK139" s="224">
        <v>78.699996948242188</v>
      </c>
      <c r="CL139" s="224">
        <v>78.699996948242188</v>
      </c>
      <c r="CM139" s="224">
        <v>78.699996948242188</v>
      </c>
      <c r="CN139" s="224">
        <v>81.480003356933594</v>
      </c>
      <c r="CO139" s="224">
        <v>87.040000915527344</v>
      </c>
      <c r="CP139" s="224">
        <v>87.040000915527344</v>
      </c>
      <c r="CQ139" s="224">
        <v>87.040000915527344</v>
      </c>
      <c r="CR139" s="224">
        <v>87.040000915527344</v>
      </c>
      <c r="CS139" s="224">
        <v>87.040000915527344</v>
      </c>
      <c r="CT139" s="224">
        <v>87.040000915527344</v>
      </c>
      <c r="CU139" s="224">
        <v>87.040000915527344</v>
      </c>
      <c r="CV139" s="224">
        <v>87.040000915527344</v>
      </c>
      <c r="CW139" s="224">
        <v>87.040000915527344</v>
      </c>
      <c r="CX139" s="224">
        <v>87.040000915527344</v>
      </c>
      <c r="CY139" s="224">
        <v>87.040000915527344</v>
      </c>
      <c r="CZ139" s="224">
        <v>87.040000915527344</v>
      </c>
      <c r="DA139" s="224">
        <v>87.040000915527344</v>
      </c>
      <c r="DB139" s="224">
        <v>87.040000915527344</v>
      </c>
      <c r="DC139" s="224">
        <v>87.040000915527344</v>
      </c>
      <c r="DD139" s="224">
        <v>87.040000915527344</v>
      </c>
      <c r="DE139" s="224">
        <v>87.040000915527344</v>
      </c>
      <c r="DF139" s="224">
        <v>87.040000915527344</v>
      </c>
      <c r="DG139" s="224">
        <v>87.040000915527344</v>
      </c>
      <c r="DH139" s="224">
        <v>87.040000915527344</v>
      </c>
      <c r="DI139" s="224">
        <v>87.040000915527344</v>
      </c>
      <c r="DJ139" s="224">
        <v>87.040000915527344</v>
      </c>
      <c r="DK139" s="224">
        <v>87.040000915527344</v>
      </c>
      <c r="DL139" s="224">
        <v>87.040000915527344</v>
      </c>
      <c r="DM139" s="224">
        <v>87.040000915527344</v>
      </c>
      <c r="DN139" s="224">
        <v>87.040000915527344</v>
      </c>
      <c r="DO139" s="224">
        <v>87.040000915527344</v>
      </c>
      <c r="DP139" s="224">
        <v>87.040000915527344</v>
      </c>
      <c r="DQ139" s="224">
        <v>87.040000915527344</v>
      </c>
      <c r="DR139" s="224">
        <v>87.040000915527344</v>
      </c>
      <c r="DS139" s="224">
        <v>87.040000915527344</v>
      </c>
      <c r="DT139" s="224">
        <v>87.040000915527344</v>
      </c>
      <c r="DU139" s="224">
        <v>87.040000915527344</v>
      </c>
      <c r="DV139" s="224">
        <v>87.040000915527344</v>
      </c>
      <c r="DW139" s="224">
        <v>87.040000915527344</v>
      </c>
      <c r="DX139" s="224">
        <v>87.040000915527344</v>
      </c>
      <c r="DY139" s="224">
        <v>87.040000915527344</v>
      </c>
      <c r="DZ139" s="224">
        <v>87.040000915527344</v>
      </c>
      <c r="EA139" s="224">
        <v>87.040000915527344</v>
      </c>
      <c r="EB139" s="224">
        <v>87.040000915527344</v>
      </c>
      <c r="EC139" s="224">
        <v>87.040000915527344</v>
      </c>
      <c r="ED139" s="224">
        <v>78.699996948242188</v>
      </c>
      <c r="EE139" s="224">
        <v>78.699996948242188</v>
      </c>
      <c r="EF139" s="224">
        <v>78.699996948242188</v>
      </c>
      <c r="EG139" s="224">
        <v>78.699996948242188</v>
      </c>
      <c r="EH139" s="224">
        <v>72.220001220703125</v>
      </c>
      <c r="EI139" s="224">
        <v>72.220001220703125</v>
      </c>
      <c r="EJ139" s="224">
        <v>72.220001220703125</v>
      </c>
      <c r="EK139" s="224">
        <v>72.220001220703125</v>
      </c>
      <c r="EL139" s="224">
        <v>72.220001220703125</v>
      </c>
      <c r="EM139" s="224">
        <v>72.220001220703125</v>
      </c>
      <c r="EN139" s="224">
        <v>72.220001220703125</v>
      </c>
      <c r="EO139" s="224">
        <v>72.220001220703125</v>
      </c>
      <c r="EP139" s="224">
        <v>72.220001220703125</v>
      </c>
      <c r="EQ139" s="224">
        <v>72.220001220703125</v>
      </c>
      <c r="ER139" s="224">
        <v>72.220001220703125</v>
      </c>
      <c r="ES139" s="224">
        <v>72.220001220703125</v>
      </c>
      <c r="ET139" s="224">
        <v>72.220001220703125</v>
      </c>
      <c r="EU139" s="224">
        <v>72.220001220703125</v>
      </c>
      <c r="EV139" s="224">
        <v>72.220001220703125</v>
      </c>
      <c r="EW139" s="224">
        <v>72.220001220703125</v>
      </c>
      <c r="EX139" s="224">
        <v>72.220001220703125</v>
      </c>
      <c r="EY139" s="224">
        <v>57.409999847412109</v>
      </c>
      <c r="EZ139" s="224">
        <v>57.409999847412109</v>
      </c>
      <c r="FA139" s="224">
        <v>57.409999847412109</v>
      </c>
      <c r="FB139" s="224">
        <v>57.409999847412109</v>
      </c>
      <c r="FC139" s="224">
        <v>57.409999847412109</v>
      </c>
      <c r="FD139" s="224">
        <v>57.409999847412109</v>
      </c>
      <c r="FE139" s="224">
        <v>57.409999847412109</v>
      </c>
      <c r="FF139" s="224">
        <v>57.409999847412109</v>
      </c>
      <c r="FG139" s="224">
        <v>57.409999847412109</v>
      </c>
      <c r="FH139" s="224">
        <v>57.409999847412109</v>
      </c>
      <c r="FI139" s="224">
        <v>57.409999847412109</v>
      </c>
      <c r="FJ139" s="224">
        <v>57.409999847412109</v>
      </c>
      <c r="FK139" s="224">
        <v>57.409999847412109</v>
      </c>
      <c r="FL139" s="224">
        <v>57.409999847412109</v>
      </c>
      <c r="FM139" s="224">
        <v>50.930000305175781</v>
      </c>
      <c r="FN139" s="224">
        <v>50.930000305175781</v>
      </c>
      <c r="FO139" s="224">
        <v>41.669998168945313</v>
      </c>
      <c r="FP139" s="224">
        <v>41.669998168945313</v>
      </c>
      <c r="FQ139" s="224">
        <v>41.669998168945313</v>
      </c>
      <c r="FR139" s="224">
        <v>41.669998168945313</v>
      </c>
      <c r="FS139" s="224">
        <v>41.669998168945313</v>
      </c>
      <c r="FT139" s="224">
        <v>41.669998168945313</v>
      </c>
      <c r="FU139" s="224">
        <v>41.669998168945313</v>
      </c>
      <c r="FV139" s="224">
        <v>41.669998168945313</v>
      </c>
      <c r="FW139" s="224">
        <v>41.669998168945313</v>
      </c>
      <c r="FX139" s="224">
        <v>41.669998168945313</v>
      </c>
      <c r="FY139" s="224">
        <v>41.669998168945313</v>
      </c>
      <c r="FZ139" s="224">
        <v>41.669998168945313</v>
      </c>
      <c r="GA139" s="224">
        <v>41.669998168945313</v>
      </c>
      <c r="GB139" s="224">
        <v>41.669998168945313</v>
      </c>
      <c r="GC139" s="224">
        <v>41.669998168945313</v>
      </c>
      <c r="GD139" s="224">
        <v>41.669998168945313</v>
      </c>
      <c r="GE139" s="224">
        <v>41.669998168945313</v>
      </c>
      <c r="GF139" s="224">
        <v>41.669998168945313</v>
      </c>
      <c r="GG139" s="224">
        <v>41.669998168945313</v>
      </c>
      <c r="GH139" s="224">
        <v>41.669998168945313</v>
      </c>
      <c r="GI139" s="224">
        <v>41.669998168945313</v>
      </c>
      <c r="GJ139" s="224">
        <v>45.369998931884766</v>
      </c>
      <c r="GK139" s="224">
        <v>45.369998931884766</v>
      </c>
      <c r="GL139" s="224">
        <v>45.369998931884766</v>
      </c>
      <c r="GM139" s="224">
        <v>45.369998931884766</v>
      </c>
      <c r="GN139" s="224">
        <v>45.369998931884766</v>
      </c>
      <c r="GO139" s="224">
        <v>45.369998931884766</v>
      </c>
      <c r="GP139" s="224">
        <v>45.369998931884766</v>
      </c>
      <c r="GQ139" s="224">
        <v>45.369998931884766</v>
      </c>
      <c r="GR139" s="224">
        <v>45.369998931884766</v>
      </c>
      <c r="GS139" s="224">
        <v>45.369998931884766</v>
      </c>
      <c r="GT139" s="224">
        <v>45.369998931884766</v>
      </c>
      <c r="GU139" s="224">
        <v>45.369998931884766</v>
      </c>
      <c r="GV139" s="224">
        <v>45.369998931884766</v>
      </c>
      <c r="GW139" s="224">
        <v>45.369998931884766</v>
      </c>
      <c r="GX139" s="224">
        <v>45.369998931884766</v>
      </c>
      <c r="GY139" s="224">
        <v>45.369998931884766</v>
      </c>
      <c r="GZ139" s="224">
        <v>45.369998931884766</v>
      </c>
      <c r="HA139" s="224">
        <v>45.369998931884766</v>
      </c>
      <c r="HB139" s="224">
        <v>45.369998931884766</v>
      </c>
      <c r="HC139" s="224">
        <v>45.369998931884766</v>
      </c>
      <c r="HD139" s="224">
        <v>45.369998931884766</v>
      </c>
      <c r="HE139" s="224">
        <v>45.369998931884766</v>
      </c>
      <c r="HF139" s="9">
        <f t="shared" si="79"/>
        <v>45.369998931884766</v>
      </c>
      <c r="HG139" s="9">
        <f t="shared" si="80"/>
        <v>45.369998931884766</v>
      </c>
      <c r="HH139" s="9">
        <f t="shared" si="81"/>
        <v>45.369998931884766</v>
      </c>
      <c r="HI139" s="9">
        <f t="shared" si="82"/>
        <v>45.369998931884766</v>
      </c>
      <c r="HJ139" s="9">
        <f t="shared" si="83"/>
        <v>45.369998931884766</v>
      </c>
      <c r="HK139" s="9">
        <f t="shared" si="84"/>
        <v>45.369998931884766</v>
      </c>
      <c r="HL139" s="9">
        <f t="shared" si="85"/>
        <v>45.369998931884766</v>
      </c>
      <c r="HM139" s="9">
        <f t="shared" si="86"/>
        <v>45.369998931884766</v>
      </c>
      <c r="HN139" s="9">
        <f t="shared" si="87"/>
        <v>45.369998931884766</v>
      </c>
      <c r="HO139" s="9">
        <f t="shared" si="88"/>
        <v>45.369998931884766</v>
      </c>
      <c r="HP139" s="9">
        <f t="shared" si="89"/>
        <v>45.369998931884766</v>
      </c>
      <c r="HQ139" s="180"/>
      <c r="HR139" s="226">
        <v>45.369998931884766</v>
      </c>
      <c r="HS139" s="226">
        <v>45.369998931884766</v>
      </c>
      <c r="HT139" s="226">
        <v>45.369998931884766</v>
      </c>
      <c r="HU139" s="226">
        <v>45.369998931884766</v>
      </c>
      <c r="HV139" s="226">
        <v>45.369998931884766</v>
      </c>
      <c r="HW139" s="226">
        <v>45.369998931884766</v>
      </c>
      <c r="HX139" s="226">
        <v>45.369998931884766</v>
      </c>
      <c r="HY139" s="226">
        <v>45.369998931884766</v>
      </c>
      <c r="HZ139" s="226">
        <v>45.369998931884766</v>
      </c>
      <c r="IA139" s="226">
        <v>45.369998931884766</v>
      </c>
      <c r="IB139" s="226">
        <v>45.369998931884766</v>
      </c>
      <c r="IC139" s="226">
        <v>45.369998931884766</v>
      </c>
      <c r="ID139" s="9"/>
      <c r="IE139" s="9"/>
      <c r="IF139" s="9"/>
      <c r="IG139" s="9"/>
      <c r="IH139" s="9"/>
      <c r="II139" s="9">
        <f t="shared" si="103"/>
        <v>45.779210857654874</v>
      </c>
      <c r="IJ139" s="9">
        <f t="shared" si="104"/>
        <v>49.632665761311848</v>
      </c>
      <c r="IK139" s="9">
        <f t="shared" si="105"/>
        <v>44.534514888640373</v>
      </c>
      <c r="IL139" s="9">
        <f t="shared" si="106"/>
        <v>45.369998931884766</v>
      </c>
      <c r="IM139" s="9">
        <f t="shared" si="107"/>
        <v>36.295999145507814</v>
      </c>
      <c r="IN139" s="9">
        <f t="shared" si="108"/>
        <v>25.407199401855468</v>
      </c>
      <c r="IO139" s="9">
        <f t="shared" si="109"/>
        <v>17.785039581298825</v>
      </c>
      <c r="IP139" s="9">
        <f t="shared" si="110"/>
        <v>12.449527706909176</v>
      </c>
      <c r="IQ139" s="9"/>
      <c r="IR139" s="9">
        <f t="shared" si="117"/>
        <v>38.364249975473555</v>
      </c>
      <c r="IS139" s="9">
        <f t="shared" si="111"/>
        <v>-32.139486122018965</v>
      </c>
      <c r="IT139" s="9"/>
      <c r="IU139" s="9"/>
      <c r="IV139" s="9"/>
      <c r="IW139" s="9"/>
      <c r="IX139" s="9"/>
      <c r="IY139" s="9"/>
      <c r="IZ139" s="9"/>
      <c r="JA139" s="9"/>
      <c r="JB139" s="9"/>
      <c r="JC139" s="9"/>
      <c r="JD139" s="9"/>
      <c r="JE139" s="9"/>
      <c r="JF139" s="9"/>
      <c r="JG139" s="9"/>
      <c r="JH139" s="9"/>
      <c r="JI139" s="9"/>
      <c r="JJ139" s="9"/>
      <c r="JK139" s="9"/>
      <c r="JL139" s="9"/>
      <c r="JM139" s="9"/>
      <c r="JN139" s="9"/>
      <c r="JO139" s="9"/>
      <c r="JP139" s="9"/>
      <c r="JQ139" s="9"/>
      <c r="JR139" s="9"/>
      <c r="JS139" s="9"/>
      <c r="JT139" s="9"/>
      <c r="JU139" s="9"/>
      <c r="JV139" s="9"/>
      <c r="JW139" s="9">
        <f t="shared" si="97"/>
        <v>45.369998931884766</v>
      </c>
      <c r="JX139" s="9">
        <f t="shared" si="98"/>
        <v>82.040000915527344</v>
      </c>
      <c r="JY139" s="19">
        <f t="shared" si="99"/>
        <v>200</v>
      </c>
      <c r="JZ139" s="19">
        <f t="shared" si="100"/>
        <v>41</v>
      </c>
      <c r="KA139" s="19">
        <f t="shared" si="112"/>
        <v>1</v>
      </c>
      <c r="KB139" s="19">
        <f t="shared" si="116"/>
        <v>41</v>
      </c>
      <c r="KD139" s="9">
        <f t="shared" si="101"/>
        <v>87.040000915527344</v>
      </c>
      <c r="KE139" s="9">
        <f t="shared" si="102"/>
        <v>56.344751905686785</v>
      </c>
      <c r="KG139" s="9">
        <f t="shared" si="113"/>
        <v>-30.695249009840559</v>
      </c>
      <c r="KH139" s="19">
        <f t="shared" si="114"/>
        <v>0.64734319063679224</v>
      </c>
      <c r="KI139" s="19">
        <f t="shared" si="115"/>
        <v>0.64734319063679224</v>
      </c>
    </row>
    <row r="140" spans="1:295">
      <c r="A140" s="222" t="s">
        <v>663</v>
      </c>
      <c r="B140" s="222" t="s">
        <v>388</v>
      </c>
      <c r="C140" s="224">
        <v>0</v>
      </c>
      <c r="D140" s="224">
        <v>0</v>
      </c>
      <c r="E140" s="224">
        <v>0</v>
      </c>
      <c r="F140" s="224">
        <v>0</v>
      </c>
      <c r="G140" s="224">
        <v>0</v>
      </c>
      <c r="H140" s="224">
        <v>0</v>
      </c>
      <c r="I140" s="224">
        <v>0</v>
      </c>
      <c r="J140" s="224">
        <v>0</v>
      </c>
      <c r="K140" s="224">
        <v>0</v>
      </c>
      <c r="L140" s="224">
        <v>0</v>
      </c>
      <c r="M140" s="224">
        <v>0</v>
      </c>
      <c r="N140" s="224">
        <v>0</v>
      </c>
      <c r="O140" s="224">
        <v>0</v>
      </c>
      <c r="P140" s="224">
        <v>0</v>
      </c>
      <c r="Q140" s="224">
        <v>0</v>
      </c>
      <c r="R140" s="224">
        <v>0</v>
      </c>
      <c r="S140" s="224">
        <v>0</v>
      </c>
      <c r="T140" s="224">
        <v>0</v>
      </c>
      <c r="U140" s="224">
        <v>0</v>
      </c>
      <c r="V140" s="224">
        <v>0</v>
      </c>
      <c r="W140" s="224">
        <v>0</v>
      </c>
      <c r="X140" s="224">
        <v>0</v>
      </c>
      <c r="Y140" s="224">
        <v>0</v>
      </c>
      <c r="Z140" s="224">
        <v>0</v>
      </c>
      <c r="AA140" s="224">
        <v>0</v>
      </c>
      <c r="AB140" s="224">
        <v>0</v>
      </c>
      <c r="AC140" s="224">
        <v>0</v>
      </c>
      <c r="AD140" s="224">
        <v>0</v>
      </c>
      <c r="AE140" s="224">
        <v>0</v>
      </c>
      <c r="AF140" s="224">
        <v>8.3299999237060547</v>
      </c>
      <c r="AG140" s="224">
        <v>8.3299999237060547</v>
      </c>
      <c r="AH140" s="224">
        <v>8.3299999237060547</v>
      </c>
      <c r="AI140" s="224">
        <v>8.3299999237060547</v>
      </c>
      <c r="AJ140" s="224">
        <v>8.3299999237060547</v>
      </c>
      <c r="AK140" s="224">
        <v>8.3299999237060547</v>
      </c>
      <c r="AL140" s="224">
        <v>8.3299999237060547</v>
      </c>
      <c r="AM140" s="224">
        <v>8.3299999237060547</v>
      </c>
      <c r="AN140" s="224">
        <v>8.3299999237060547</v>
      </c>
      <c r="AO140" s="224">
        <v>8.3299999237060547</v>
      </c>
      <c r="AP140" s="224">
        <v>8.3299999237060547</v>
      </c>
      <c r="AQ140" s="224">
        <v>8.3299999237060547</v>
      </c>
      <c r="AR140" s="224">
        <v>8.3299999237060547</v>
      </c>
      <c r="AS140" s="224">
        <v>8.3299999237060547</v>
      </c>
      <c r="AT140" s="224">
        <v>8.3299999237060547</v>
      </c>
      <c r="AU140" s="224">
        <v>8.3299999237060547</v>
      </c>
      <c r="AV140" s="224">
        <v>8.3299999237060547</v>
      </c>
      <c r="AW140" s="224">
        <v>8.3299999237060547</v>
      </c>
      <c r="AX140" s="224">
        <v>8.3299999237060547</v>
      </c>
      <c r="AY140" s="224">
        <v>8.3299999237060547</v>
      </c>
      <c r="AZ140" s="224">
        <v>8.3299999237060547</v>
      </c>
      <c r="BA140" s="224">
        <v>8.3299999237060547</v>
      </c>
      <c r="BB140" s="224">
        <v>8.3299999237060547</v>
      </c>
      <c r="BC140" s="224">
        <v>8.3299999237060547</v>
      </c>
      <c r="BD140" s="224">
        <v>8.3299999237060547</v>
      </c>
      <c r="BE140" s="224">
        <v>8.3299999237060547</v>
      </c>
      <c r="BF140" s="224">
        <v>8.3299999237060547</v>
      </c>
      <c r="BG140" s="224">
        <v>8.3299999237060547</v>
      </c>
      <c r="BH140" s="224">
        <v>8.3299999237060547</v>
      </c>
      <c r="BI140" s="224">
        <v>8.3299999237060547</v>
      </c>
      <c r="BJ140" s="224">
        <v>8.3299999237060547</v>
      </c>
      <c r="BK140" s="224">
        <v>8.3299999237060547</v>
      </c>
      <c r="BL140" s="224">
        <v>8.3299999237060547</v>
      </c>
      <c r="BM140" s="224">
        <v>8.3299999237060547</v>
      </c>
      <c r="BN140" s="224">
        <v>8.3299999237060547</v>
      </c>
      <c r="BO140" s="224">
        <v>22.219999313354492</v>
      </c>
      <c r="BP140" s="224">
        <v>22.219999313354492</v>
      </c>
      <c r="BQ140" s="224">
        <v>22.219999313354492</v>
      </c>
      <c r="BR140" s="224">
        <v>22.219999313354492</v>
      </c>
      <c r="BS140" s="224">
        <v>22.219999313354492</v>
      </c>
      <c r="BT140" s="224">
        <v>31.940000534057617</v>
      </c>
      <c r="BU140" s="224">
        <v>31.940000534057617</v>
      </c>
      <c r="BV140" s="224">
        <v>31.940000534057617</v>
      </c>
      <c r="BW140" s="224">
        <v>31.940000534057617</v>
      </c>
      <c r="BX140" s="224">
        <v>35.650001525878906</v>
      </c>
      <c r="BY140" s="224">
        <v>35.650001525878906</v>
      </c>
      <c r="BZ140" s="224">
        <v>52.310001373291016</v>
      </c>
      <c r="CA140" s="224">
        <v>62.5</v>
      </c>
      <c r="CB140" s="224">
        <v>62.5</v>
      </c>
      <c r="CC140" s="224">
        <v>68.05999755859375</v>
      </c>
      <c r="CD140" s="224">
        <v>68.05999755859375</v>
      </c>
      <c r="CE140" s="224">
        <v>69.910003662109375</v>
      </c>
      <c r="CF140" s="224">
        <v>69.910003662109375</v>
      </c>
      <c r="CG140" s="224">
        <v>69.910003662109375</v>
      </c>
      <c r="CH140" s="224">
        <v>69.910003662109375</v>
      </c>
      <c r="CI140" s="224">
        <v>69.910003662109375</v>
      </c>
      <c r="CJ140" s="224">
        <v>69.910003662109375</v>
      </c>
      <c r="CK140" s="224">
        <v>69.910003662109375</v>
      </c>
      <c r="CL140" s="224">
        <v>71.760002136230469</v>
      </c>
      <c r="CM140" s="224">
        <v>71.760002136230469</v>
      </c>
      <c r="CN140" s="224">
        <v>87.040000915527344</v>
      </c>
      <c r="CO140" s="224">
        <v>87.040000915527344</v>
      </c>
      <c r="CP140" s="224">
        <v>87.040000915527344</v>
      </c>
      <c r="CQ140" s="224">
        <v>87.040000915527344</v>
      </c>
      <c r="CR140" s="224">
        <v>87.040000915527344</v>
      </c>
      <c r="CS140" s="224">
        <v>87.040000915527344</v>
      </c>
      <c r="CT140" s="224">
        <v>87.040000915527344</v>
      </c>
      <c r="CU140" s="224">
        <v>85.19000244140625</v>
      </c>
      <c r="CV140" s="224">
        <v>85.19000244140625</v>
      </c>
      <c r="CW140" s="224">
        <v>85.19000244140625</v>
      </c>
      <c r="CX140" s="224">
        <v>85.19000244140625</v>
      </c>
      <c r="CY140" s="224">
        <v>85.19000244140625</v>
      </c>
      <c r="CZ140" s="224">
        <v>85.19000244140625</v>
      </c>
      <c r="DA140" s="224">
        <v>85.19000244140625</v>
      </c>
      <c r="DB140" s="224">
        <v>85.19000244140625</v>
      </c>
      <c r="DC140" s="224">
        <v>85.19000244140625</v>
      </c>
      <c r="DD140" s="224">
        <v>85.19000244140625</v>
      </c>
      <c r="DE140" s="224">
        <v>85.19000244140625</v>
      </c>
      <c r="DF140" s="224">
        <v>85.19000244140625</v>
      </c>
      <c r="DG140" s="224">
        <v>85.19000244140625</v>
      </c>
      <c r="DH140" s="224">
        <v>85.19000244140625</v>
      </c>
      <c r="DI140" s="224">
        <v>85.19000244140625</v>
      </c>
      <c r="DJ140" s="224">
        <v>85.19000244140625</v>
      </c>
      <c r="DK140" s="224">
        <v>85.19000244140625</v>
      </c>
      <c r="DL140" s="224">
        <v>85.19000244140625</v>
      </c>
      <c r="DM140" s="224">
        <v>85.19000244140625</v>
      </c>
      <c r="DN140" s="224">
        <v>85.19000244140625</v>
      </c>
      <c r="DO140" s="224">
        <v>85.19000244140625</v>
      </c>
      <c r="DP140" s="224">
        <v>85.19000244140625</v>
      </c>
      <c r="DQ140" s="224">
        <v>85.19000244140625</v>
      </c>
      <c r="DR140" s="224">
        <v>85.19000244140625</v>
      </c>
      <c r="DS140" s="224">
        <v>85.19000244140625</v>
      </c>
      <c r="DT140" s="224">
        <v>85.19000244140625</v>
      </c>
      <c r="DU140" s="224">
        <v>85.19000244140625</v>
      </c>
      <c r="DV140" s="224">
        <v>85.19000244140625</v>
      </c>
      <c r="DW140" s="224">
        <v>85.19000244140625</v>
      </c>
      <c r="DX140" s="224">
        <v>85.19000244140625</v>
      </c>
      <c r="DY140" s="224">
        <v>85.19000244140625</v>
      </c>
      <c r="DZ140" s="224">
        <v>85.19000244140625</v>
      </c>
      <c r="EA140" s="224">
        <v>85.19000244140625</v>
      </c>
      <c r="EB140" s="224">
        <v>85.19000244140625</v>
      </c>
      <c r="EC140" s="224">
        <v>85.19000244140625</v>
      </c>
      <c r="ED140" s="224">
        <v>85.19000244140625</v>
      </c>
      <c r="EE140" s="224">
        <v>78.239997863769531</v>
      </c>
      <c r="EF140" s="224">
        <v>78.239997863769531</v>
      </c>
      <c r="EG140" s="224">
        <v>78.239997863769531</v>
      </c>
      <c r="EH140" s="224">
        <v>78.239997863769531</v>
      </c>
      <c r="EI140" s="224">
        <v>78.239997863769531</v>
      </c>
      <c r="EJ140" s="224">
        <v>78.239997863769531</v>
      </c>
      <c r="EK140" s="224">
        <v>78.239997863769531</v>
      </c>
      <c r="EL140" s="224">
        <v>78.239997863769531</v>
      </c>
      <c r="EM140" s="224">
        <v>78.239997863769531</v>
      </c>
      <c r="EN140" s="224">
        <v>78.239997863769531</v>
      </c>
      <c r="EO140" s="224">
        <v>78.239997863769531</v>
      </c>
      <c r="EP140" s="224">
        <v>78.239997863769531</v>
      </c>
      <c r="EQ140" s="224">
        <v>78.239997863769531</v>
      </c>
      <c r="ER140" s="224">
        <v>78.239997863769531</v>
      </c>
      <c r="ES140" s="224">
        <v>78.239997863769531</v>
      </c>
      <c r="ET140" s="224">
        <v>78.239997863769531</v>
      </c>
      <c r="EU140" s="224">
        <v>78.239997863769531</v>
      </c>
      <c r="EV140" s="224">
        <v>78.239997863769531</v>
      </c>
      <c r="EW140" s="224">
        <v>78.239997863769531</v>
      </c>
      <c r="EX140" s="224">
        <v>78.239997863769531</v>
      </c>
      <c r="EY140" s="224">
        <v>74.540000915527344</v>
      </c>
      <c r="EZ140" s="224">
        <v>74.540000915527344</v>
      </c>
      <c r="FA140" s="224">
        <v>74.540000915527344</v>
      </c>
      <c r="FB140" s="224">
        <v>74.540000915527344</v>
      </c>
      <c r="FC140" s="224">
        <v>74.540000915527344</v>
      </c>
      <c r="FD140" s="224">
        <v>74.540000915527344</v>
      </c>
      <c r="FE140" s="224">
        <v>74.540000915527344</v>
      </c>
      <c r="FF140" s="224">
        <v>74.540000915527344</v>
      </c>
      <c r="FG140" s="224">
        <v>74.540000915527344</v>
      </c>
      <c r="FH140" s="224">
        <v>74.540000915527344</v>
      </c>
      <c r="FI140" s="224">
        <v>74.540000915527344</v>
      </c>
      <c r="FJ140" s="224">
        <v>74.540000915527344</v>
      </c>
      <c r="FK140" s="224">
        <v>74.540000915527344</v>
      </c>
      <c r="FL140" s="224">
        <v>74.540000915527344</v>
      </c>
      <c r="FM140" s="224">
        <v>74.540000915527344</v>
      </c>
      <c r="FN140" s="224">
        <v>74.540000915527344</v>
      </c>
      <c r="FO140" s="224">
        <v>74.540000915527344</v>
      </c>
      <c r="FP140" s="224">
        <v>74.540000915527344</v>
      </c>
      <c r="FQ140" s="224">
        <v>74.540000915527344</v>
      </c>
      <c r="FR140" s="224">
        <v>74.540000915527344</v>
      </c>
      <c r="FS140" s="224">
        <v>74.540000915527344</v>
      </c>
      <c r="FT140" s="224">
        <v>74.540000915527344</v>
      </c>
      <c r="FU140" s="224">
        <v>72.69000244140625</v>
      </c>
      <c r="FV140" s="224">
        <v>72.69000244140625</v>
      </c>
      <c r="FW140" s="224">
        <v>72.69000244140625</v>
      </c>
      <c r="FX140" s="224">
        <v>72.69000244140625</v>
      </c>
      <c r="FY140" s="224">
        <v>72.69000244140625</v>
      </c>
      <c r="FZ140" s="224">
        <v>72.69000244140625</v>
      </c>
      <c r="GA140" s="224">
        <v>72.69000244140625</v>
      </c>
      <c r="GB140" s="224">
        <v>72.69000244140625</v>
      </c>
      <c r="GC140" s="224">
        <v>72.69000244140625</v>
      </c>
      <c r="GD140" s="224">
        <v>72.69000244140625</v>
      </c>
      <c r="GE140" s="224">
        <v>72.69000244140625</v>
      </c>
      <c r="GF140" s="224">
        <v>72.69000244140625</v>
      </c>
      <c r="GG140" s="224">
        <v>72.69000244140625</v>
      </c>
      <c r="GH140" s="224">
        <v>72.69000244140625</v>
      </c>
      <c r="GI140" s="224">
        <v>72.69000244140625</v>
      </c>
      <c r="GJ140" s="224">
        <v>72.69000244140625</v>
      </c>
      <c r="GK140" s="224">
        <v>72.69000244140625</v>
      </c>
      <c r="GL140" s="224">
        <v>72.69000244140625</v>
      </c>
      <c r="GM140" s="224">
        <v>72.69000244140625</v>
      </c>
      <c r="GN140" s="224">
        <v>72.69000244140625</v>
      </c>
      <c r="GO140" s="224">
        <v>70.830001831054687</v>
      </c>
      <c r="GP140" s="224">
        <v>70.830001831054687</v>
      </c>
      <c r="GQ140" s="224">
        <v>62.5</v>
      </c>
      <c r="GR140" s="224">
        <v>62.5</v>
      </c>
      <c r="GS140" s="224">
        <v>62.5</v>
      </c>
      <c r="GT140" s="224">
        <v>62.5</v>
      </c>
      <c r="GU140" s="224">
        <v>62.5</v>
      </c>
      <c r="GV140" s="224">
        <v>62.5</v>
      </c>
      <c r="GW140" s="224">
        <v>62.5</v>
      </c>
      <c r="GX140" s="224">
        <v>62.5</v>
      </c>
      <c r="GY140" s="224">
        <v>62.5</v>
      </c>
      <c r="GZ140" s="224">
        <v>62.5</v>
      </c>
      <c r="HA140" s="224">
        <v>62.5</v>
      </c>
      <c r="HB140" s="224">
        <v>62.5</v>
      </c>
      <c r="HC140" s="224">
        <v>62.5</v>
      </c>
      <c r="HD140" s="224">
        <v>62.5</v>
      </c>
      <c r="HE140" s="224">
        <v>62.5</v>
      </c>
      <c r="HF140" s="9">
        <f t="shared" si="79"/>
        <v>62.5</v>
      </c>
      <c r="HG140" s="9">
        <f t="shared" si="80"/>
        <v>62.5</v>
      </c>
      <c r="HH140" s="9">
        <f t="shared" si="81"/>
        <v>62.5</v>
      </c>
      <c r="HI140" s="9">
        <f t="shared" si="82"/>
        <v>62.5</v>
      </c>
      <c r="HJ140" s="9">
        <f t="shared" si="83"/>
        <v>62.5</v>
      </c>
      <c r="HK140" s="9">
        <f t="shared" si="84"/>
        <v>62.5</v>
      </c>
      <c r="HL140" s="9">
        <f t="shared" si="85"/>
        <v>62.5</v>
      </c>
      <c r="HM140" s="9">
        <f t="shared" si="86"/>
        <v>62.5</v>
      </c>
      <c r="HN140" s="9">
        <f t="shared" si="87"/>
        <v>62.5</v>
      </c>
      <c r="HO140" s="9">
        <f t="shared" si="88"/>
        <v>62.5</v>
      </c>
      <c r="HP140" s="9">
        <f t="shared" si="89"/>
        <v>62.5</v>
      </c>
      <c r="HQ140" s="180"/>
      <c r="HR140" s="226">
        <v>62.5</v>
      </c>
      <c r="HS140" s="226">
        <v>62.5</v>
      </c>
      <c r="HT140" s="226">
        <v>62.5</v>
      </c>
      <c r="HU140" s="226">
        <v>62.5</v>
      </c>
      <c r="HV140" s="226">
        <v>62.5</v>
      </c>
      <c r="HW140" s="226">
        <v>62.5</v>
      </c>
      <c r="HX140" s="226">
        <v>62.5</v>
      </c>
      <c r="HY140" s="226">
        <v>62.5</v>
      </c>
      <c r="HZ140" s="226">
        <v>62.5</v>
      </c>
      <c r="IA140" s="226">
        <v>62.5</v>
      </c>
      <c r="IB140" s="226">
        <v>62.5</v>
      </c>
      <c r="IC140" s="226">
        <v>62.5</v>
      </c>
      <c r="ID140" s="9"/>
      <c r="IE140" s="9"/>
      <c r="IF140" s="9"/>
      <c r="IG140" s="9"/>
      <c r="IH140" s="9"/>
      <c r="II140" s="9">
        <f t="shared" si="103"/>
        <v>44.664145243795296</v>
      </c>
      <c r="IJ140" s="9">
        <f t="shared" si="104"/>
        <v>74.046667989095056</v>
      </c>
      <c r="IK140" s="9">
        <f t="shared" si="105"/>
        <v>66.981936547064009</v>
      </c>
      <c r="IL140" s="9">
        <f t="shared" si="106"/>
        <v>62.5</v>
      </c>
      <c r="IM140" s="9">
        <f t="shared" si="107"/>
        <v>50</v>
      </c>
      <c r="IN140" s="9">
        <f t="shared" si="108"/>
        <v>35</v>
      </c>
      <c r="IO140" s="9">
        <f t="shared" si="109"/>
        <v>24.5</v>
      </c>
      <c r="IP140" s="9">
        <f t="shared" si="110"/>
        <v>17.149999999999999</v>
      </c>
      <c r="IQ140" s="9"/>
      <c r="IR140" s="9">
        <f t="shared" si="117"/>
        <v>46.124944229594632</v>
      </c>
      <c r="IS140" s="9">
        <f t="shared" si="111"/>
        <v>-37.54994422959463</v>
      </c>
      <c r="IT140" s="9"/>
      <c r="IU140" s="9"/>
      <c r="IV140" s="9"/>
      <c r="IW140" s="9"/>
      <c r="IX140" s="9"/>
      <c r="IY140" s="9"/>
      <c r="IZ140" s="9"/>
      <c r="JA140" s="9"/>
      <c r="JB140" s="9"/>
      <c r="JC140" s="9"/>
      <c r="JD140" s="9"/>
      <c r="JE140" s="9"/>
      <c r="JF140" s="9"/>
      <c r="JG140" s="9"/>
      <c r="JH140" s="9"/>
      <c r="JI140" s="9"/>
      <c r="JJ140" s="9"/>
      <c r="JK140" s="9"/>
      <c r="JL140" s="9"/>
      <c r="JM140" s="9"/>
      <c r="JN140" s="9"/>
      <c r="JO140" s="9"/>
      <c r="JP140" s="9"/>
      <c r="JQ140" s="9"/>
      <c r="JR140" s="9"/>
      <c r="JS140" s="9"/>
      <c r="JT140" s="9"/>
      <c r="JU140" s="9"/>
      <c r="JV140" s="9"/>
      <c r="JW140" s="9">
        <f t="shared" si="97"/>
        <v>62.5</v>
      </c>
      <c r="JX140" s="9">
        <f t="shared" si="98"/>
        <v>82.040000915527344</v>
      </c>
      <c r="JY140" s="19">
        <f t="shared" si="99"/>
        <v>197</v>
      </c>
      <c r="JZ140" s="19">
        <f t="shared" si="100"/>
        <v>43</v>
      </c>
      <c r="KA140" s="19">
        <f t="shared" si="112"/>
        <v>1</v>
      </c>
      <c r="KB140" s="19">
        <f t="shared" si="116"/>
        <v>43</v>
      </c>
      <c r="KD140" s="9">
        <f t="shared" si="101"/>
        <v>85.498335520426437</v>
      </c>
      <c r="KE140" s="9">
        <f t="shared" si="102"/>
        <v>72.893366898640551</v>
      </c>
      <c r="KG140" s="9">
        <f t="shared" si="113"/>
        <v>-12.604968621785886</v>
      </c>
      <c r="KH140" s="19">
        <f t="shared" si="114"/>
        <v>0.85257059631559229</v>
      </c>
      <c r="KI140" s="19">
        <f t="shared" si="115"/>
        <v>0.85257059631559229</v>
      </c>
    </row>
    <row r="141" spans="1:295">
      <c r="A141" s="222" t="s">
        <v>389</v>
      </c>
      <c r="B141" s="222" t="s">
        <v>390</v>
      </c>
      <c r="C141" s="224">
        <v>0</v>
      </c>
      <c r="D141" s="224">
        <v>0</v>
      </c>
      <c r="E141" s="224">
        <v>0</v>
      </c>
      <c r="F141" s="224">
        <v>0</v>
      </c>
      <c r="G141" s="224">
        <v>0</v>
      </c>
      <c r="H141" s="224">
        <v>0</v>
      </c>
      <c r="I141" s="224">
        <v>0</v>
      </c>
      <c r="J141" s="224">
        <v>0</v>
      </c>
      <c r="K141" s="224">
        <v>0</v>
      </c>
      <c r="L141" s="224">
        <v>0</v>
      </c>
      <c r="M141" s="224">
        <v>0</v>
      </c>
      <c r="N141" s="224">
        <v>0</v>
      </c>
      <c r="O141" s="224">
        <v>0</v>
      </c>
      <c r="P141" s="224">
        <v>0</v>
      </c>
      <c r="Q141" s="224">
        <v>0</v>
      </c>
      <c r="R141" s="224">
        <v>0</v>
      </c>
      <c r="S141" s="224">
        <v>0</v>
      </c>
      <c r="T141" s="224">
        <v>0</v>
      </c>
      <c r="U141" s="224">
        <v>0</v>
      </c>
      <c r="V141" s="224">
        <v>0</v>
      </c>
      <c r="W141" s="224">
        <v>11.109999656677246</v>
      </c>
      <c r="X141" s="224">
        <v>11.109999656677246</v>
      </c>
      <c r="Y141" s="224">
        <v>11.109999656677246</v>
      </c>
      <c r="Z141" s="224">
        <v>11.109999656677246</v>
      </c>
      <c r="AA141" s="224">
        <v>11.109999656677246</v>
      </c>
      <c r="AB141" s="224">
        <v>11.109999656677246</v>
      </c>
      <c r="AC141" s="224">
        <v>13.890000343322754</v>
      </c>
      <c r="AD141" s="224">
        <v>13.890000343322754</v>
      </c>
      <c r="AE141" s="224">
        <v>13.890000343322754</v>
      </c>
      <c r="AF141" s="224">
        <v>13.890000343322754</v>
      </c>
      <c r="AG141" s="224">
        <v>13.890000343322754</v>
      </c>
      <c r="AH141" s="224">
        <v>13.890000343322754</v>
      </c>
      <c r="AI141" s="224">
        <v>13.890000343322754</v>
      </c>
      <c r="AJ141" s="224">
        <v>13.890000343322754</v>
      </c>
      <c r="AK141" s="224">
        <v>13.890000343322754</v>
      </c>
      <c r="AL141" s="224">
        <v>13.890000343322754</v>
      </c>
      <c r="AM141" s="224">
        <v>13.890000343322754</v>
      </c>
      <c r="AN141" s="224">
        <v>13.890000343322754</v>
      </c>
      <c r="AO141" s="224">
        <v>13.890000343322754</v>
      </c>
      <c r="AP141" s="224">
        <v>13.890000343322754</v>
      </c>
      <c r="AQ141" s="224">
        <v>13.890000343322754</v>
      </c>
      <c r="AR141" s="224">
        <v>13.890000343322754</v>
      </c>
      <c r="AS141" s="224">
        <v>13.890000343322754</v>
      </c>
      <c r="AT141" s="224">
        <v>13.890000343322754</v>
      </c>
      <c r="AU141" s="224">
        <v>13.890000343322754</v>
      </c>
      <c r="AV141" s="224">
        <v>13.890000343322754</v>
      </c>
      <c r="AW141" s="224">
        <v>13.890000343322754</v>
      </c>
      <c r="AX141" s="224">
        <v>13.890000343322754</v>
      </c>
      <c r="AY141" s="224">
        <v>13.890000343322754</v>
      </c>
      <c r="AZ141" s="224">
        <v>13.890000343322754</v>
      </c>
      <c r="BA141" s="224">
        <v>13.890000343322754</v>
      </c>
      <c r="BB141" s="224">
        <v>13.890000343322754</v>
      </c>
      <c r="BC141" s="224">
        <v>13.890000343322754</v>
      </c>
      <c r="BD141" s="224">
        <v>13.890000343322754</v>
      </c>
      <c r="BE141" s="224">
        <v>13.890000343322754</v>
      </c>
      <c r="BF141" s="224">
        <v>13.890000343322754</v>
      </c>
      <c r="BG141" s="224">
        <v>13.890000343322754</v>
      </c>
      <c r="BH141" s="224">
        <v>13.890000343322754</v>
      </c>
      <c r="BI141" s="224">
        <v>13.890000343322754</v>
      </c>
      <c r="BJ141" s="224">
        <v>13.890000343322754</v>
      </c>
      <c r="BK141" s="224">
        <v>13.890000343322754</v>
      </c>
      <c r="BL141" s="224">
        <v>13.890000343322754</v>
      </c>
      <c r="BM141" s="224">
        <v>13.890000343322754</v>
      </c>
      <c r="BN141" s="224">
        <v>13.890000343322754</v>
      </c>
      <c r="BO141" s="224">
        <v>13.890000343322754</v>
      </c>
      <c r="BP141" s="224">
        <v>13.890000343322754</v>
      </c>
      <c r="BQ141" s="224">
        <v>13.890000343322754</v>
      </c>
      <c r="BR141" s="224">
        <v>26.389999389648438</v>
      </c>
      <c r="BS141" s="224">
        <v>26.389999389648438</v>
      </c>
      <c r="BT141" s="224">
        <v>26.389999389648438</v>
      </c>
      <c r="BU141" s="224">
        <v>26.389999389648438</v>
      </c>
      <c r="BV141" s="224">
        <v>26.389999389648438</v>
      </c>
      <c r="BW141" s="224">
        <v>26.389999389648438</v>
      </c>
      <c r="BX141" s="224">
        <v>30.090000152587891</v>
      </c>
      <c r="BY141" s="224">
        <v>30.090000152587891</v>
      </c>
      <c r="BZ141" s="224">
        <v>41.200000762939453</v>
      </c>
      <c r="CA141" s="224">
        <v>41.200000762939453</v>
      </c>
      <c r="CB141" s="224">
        <v>41.200000762939453</v>
      </c>
      <c r="CC141" s="224">
        <v>41.200000762939453</v>
      </c>
      <c r="CD141" s="224">
        <v>42.590000152587891</v>
      </c>
      <c r="CE141" s="224">
        <v>90.739997863769531</v>
      </c>
      <c r="CF141" s="224">
        <v>90.739997863769531</v>
      </c>
      <c r="CG141" s="224">
        <v>90.739997863769531</v>
      </c>
      <c r="CH141" s="224">
        <v>90.739997863769531</v>
      </c>
      <c r="CI141" s="224">
        <v>90.739997863769531</v>
      </c>
      <c r="CJ141" s="224">
        <v>90.739997863769531</v>
      </c>
      <c r="CK141" s="224">
        <v>90.739997863769531</v>
      </c>
      <c r="CL141" s="224">
        <v>90.739997863769531</v>
      </c>
      <c r="CM141" s="224">
        <v>90.739997863769531</v>
      </c>
      <c r="CN141" s="224">
        <v>90.739997863769531</v>
      </c>
      <c r="CO141" s="224">
        <v>90.739997863769531</v>
      </c>
      <c r="CP141" s="224">
        <v>90.739997863769531</v>
      </c>
      <c r="CQ141" s="224">
        <v>90.739997863769531</v>
      </c>
      <c r="CR141" s="224">
        <v>90.739997863769531</v>
      </c>
      <c r="CS141" s="224">
        <v>90.739997863769531</v>
      </c>
      <c r="CT141" s="224">
        <v>90.739997863769531</v>
      </c>
      <c r="CU141" s="224">
        <v>90.739997863769531</v>
      </c>
      <c r="CV141" s="224">
        <v>90.739997863769531</v>
      </c>
      <c r="CW141" s="224">
        <v>90.739997863769531</v>
      </c>
      <c r="CX141" s="224">
        <v>90.739997863769531</v>
      </c>
      <c r="CY141" s="224">
        <v>90.739997863769531</v>
      </c>
      <c r="CZ141" s="224">
        <v>90.739997863769531</v>
      </c>
      <c r="DA141" s="224">
        <v>90.739997863769531</v>
      </c>
      <c r="DB141" s="224">
        <v>90.739997863769531</v>
      </c>
      <c r="DC141" s="224">
        <v>90.739997863769531</v>
      </c>
      <c r="DD141" s="224">
        <v>90.739997863769531</v>
      </c>
      <c r="DE141" s="224">
        <v>90.739997863769531</v>
      </c>
      <c r="DF141" s="224">
        <v>90.739997863769531</v>
      </c>
      <c r="DG141" s="224">
        <v>90.739997863769531</v>
      </c>
      <c r="DH141" s="224">
        <v>90.739997863769531</v>
      </c>
      <c r="DI141" s="224">
        <v>90.739997863769531</v>
      </c>
      <c r="DJ141" s="224">
        <v>90.739997863769531</v>
      </c>
      <c r="DK141" s="224">
        <v>90.739997863769531</v>
      </c>
      <c r="DL141" s="224">
        <v>90.739997863769531</v>
      </c>
      <c r="DM141" s="224">
        <v>90.739997863769531</v>
      </c>
      <c r="DN141" s="224">
        <v>90.739997863769531</v>
      </c>
      <c r="DO141" s="224">
        <v>90.739997863769531</v>
      </c>
      <c r="DP141" s="224">
        <v>90.739997863769531</v>
      </c>
      <c r="DQ141" s="224">
        <v>90.739997863769531</v>
      </c>
      <c r="DR141" s="224">
        <v>90.739997863769531</v>
      </c>
      <c r="DS141" s="224">
        <v>90.739997863769531</v>
      </c>
      <c r="DT141" s="224">
        <v>90.739997863769531</v>
      </c>
      <c r="DU141" s="224">
        <v>90.739997863769531</v>
      </c>
      <c r="DV141" s="224">
        <v>90.739997863769531</v>
      </c>
      <c r="DW141" s="224">
        <v>69.44000244140625</v>
      </c>
      <c r="DX141" s="224">
        <v>69.44000244140625</v>
      </c>
      <c r="DY141" s="224">
        <v>69.44000244140625</v>
      </c>
      <c r="DZ141" s="224">
        <v>69.44000244140625</v>
      </c>
      <c r="EA141" s="224">
        <v>69.44000244140625</v>
      </c>
      <c r="EB141" s="224">
        <v>69.44000244140625</v>
      </c>
      <c r="EC141" s="224">
        <v>69.44000244140625</v>
      </c>
      <c r="ED141" s="224">
        <v>69.44000244140625</v>
      </c>
      <c r="EE141" s="224">
        <v>69.44000244140625</v>
      </c>
      <c r="EF141" s="224">
        <v>69.44000244140625</v>
      </c>
      <c r="EG141" s="224">
        <v>69.44000244140625</v>
      </c>
      <c r="EH141" s="224">
        <v>69.44000244140625</v>
      </c>
      <c r="EI141" s="224">
        <v>69.44000244140625</v>
      </c>
      <c r="EJ141" s="224">
        <v>69.44000244140625</v>
      </c>
      <c r="EK141" s="224">
        <v>69.44000244140625</v>
      </c>
      <c r="EL141" s="224">
        <v>69.44000244140625</v>
      </c>
      <c r="EM141" s="224">
        <v>69.44000244140625</v>
      </c>
      <c r="EN141" s="224">
        <v>69.44000244140625</v>
      </c>
      <c r="EO141" s="224">
        <v>69.44000244140625</v>
      </c>
      <c r="EP141" s="224">
        <v>69.44000244140625</v>
      </c>
      <c r="EQ141" s="224">
        <v>69.44000244140625</v>
      </c>
      <c r="ER141" s="224">
        <v>69.44000244140625</v>
      </c>
      <c r="ES141" s="224">
        <v>69.44000244140625</v>
      </c>
      <c r="ET141" s="224">
        <v>69.44000244140625</v>
      </c>
      <c r="EU141" s="224">
        <v>69.44000244140625</v>
      </c>
      <c r="EV141" s="224">
        <v>69.44000244140625</v>
      </c>
      <c r="EW141" s="224">
        <v>69.44000244140625</v>
      </c>
      <c r="EX141" s="224">
        <v>69.44000244140625</v>
      </c>
      <c r="EY141" s="224">
        <v>69.44000244140625</v>
      </c>
      <c r="EZ141" s="224">
        <v>56.479999542236328</v>
      </c>
      <c r="FA141" s="224">
        <v>56.479999542236328</v>
      </c>
      <c r="FB141" s="224">
        <v>56.479999542236328</v>
      </c>
      <c r="FC141" s="224">
        <v>56.479999542236328</v>
      </c>
      <c r="FD141" s="224">
        <v>56.479999542236328</v>
      </c>
      <c r="FE141" s="224">
        <v>56.479999542236328</v>
      </c>
      <c r="FF141" s="224">
        <v>56.479999542236328</v>
      </c>
      <c r="FG141" s="224">
        <v>56.479999542236328</v>
      </c>
      <c r="FH141" s="224">
        <v>56.479999542236328</v>
      </c>
      <c r="FI141" s="224">
        <v>56.479999542236328</v>
      </c>
      <c r="FJ141" s="224">
        <v>56.479999542236328</v>
      </c>
      <c r="FK141" s="224">
        <v>56.479999542236328</v>
      </c>
      <c r="FL141" s="224">
        <v>56.479999542236328</v>
      </c>
      <c r="FM141" s="224">
        <v>56.479999542236328</v>
      </c>
      <c r="FN141" s="224">
        <v>56.479999542236328</v>
      </c>
      <c r="FO141" s="224">
        <v>56.479999542236328</v>
      </c>
      <c r="FP141" s="224">
        <v>56.479999542236328</v>
      </c>
      <c r="FQ141" s="224">
        <v>56.479999542236328</v>
      </c>
      <c r="FR141" s="224">
        <v>56.479999542236328</v>
      </c>
      <c r="FS141" s="224">
        <v>56.479999542236328</v>
      </c>
      <c r="FT141" s="224">
        <v>56.479999542236328</v>
      </c>
      <c r="FU141" s="224">
        <v>56.479999542236328</v>
      </c>
      <c r="FV141" s="224">
        <v>70.370002746582031</v>
      </c>
      <c r="FW141" s="224">
        <v>70.370002746582031</v>
      </c>
      <c r="FX141" s="224">
        <v>70.370002746582031</v>
      </c>
      <c r="FY141" s="224">
        <v>70.370002746582031</v>
      </c>
      <c r="FZ141" s="224">
        <v>70.370002746582031</v>
      </c>
      <c r="GA141" s="224">
        <v>70.370002746582031</v>
      </c>
      <c r="GB141" s="224">
        <v>70.370002746582031</v>
      </c>
      <c r="GC141" s="224">
        <v>70.370002746582031</v>
      </c>
      <c r="GD141" s="224">
        <v>70.370002746582031</v>
      </c>
      <c r="GE141" s="224">
        <v>70.370002746582031</v>
      </c>
      <c r="GF141" s="224">
        <v>70.370002746582031</v>
      </c>
      <c r="GG141" s="224">
        <v>70.370002746582031</v>
      </c>
      <c r="GH141" s="224">
        <v>70.370002746582031</v>
      </c>
      <c r="GI141" s="224">
        <v>70.370002746582031</v>
      </c>
      <c r="GJ141" s="224">
        <v>66.669998168945313</v>
      </c>
      <c r="GK141" s="224">
        <v>66.669998168945313</v>
      </c>
      <c r="GL141" s="224">
        <v>66.669998168945313</v>
      </c>
      <c r="GM141" s="224">
        <v>66.669998168945313</v>
      </c>
      <c r="GN141" s="224">
        <v>66.669998168945313</v>
      </c>
      <c r="GO141" s="224">
        <v>66.669998168945313</v>
      </c>
      <c r="GP141" s="224">
        <v>66.669998168945313</v>
      </c>
      <c r="GQ141" s="224">
        <v>66.669998168945313</v>
      </c>
      <c r="GR141" s="224">
        <v>66.669998168945313</v>
      </c>
      <c r="GS141" s="224">
        <v>66.669998168945313</v>
      </c>
      <c r="GT141" s="224">
        <v>66.669998168945313</v>
      </c>
      <c r="GU141" s="224">
        <v>66.669998168945313</v>
      </c>
      <c r="GV141" s="224">
        <v>66.669998168945313</v>
      </c>
      <c r="GW141" s="224">
        <v>66.669998168945313</v>
      </c>
      <c r="GX141" s="224">
        <v>66.669998168945313</v>
      </c>
      <c r="GY141" s="224">
        <v>66.669998168945313</v>
      </c>
      <c r="GZ141" s="224">
        <v>66.669998168945313</v>
      </c>
      <c r="HA141" s="224">
        <v>66.669998168945313</v>
      </c>
      <c r="HB141" s="224">
        <v>66.669998168945313</v>
      </c>
      <c r="HC141" s="224">
        <v>66.669998168945313</v>
      </c>
      <c r="HD141" s="224">
        <v>75.930000305175781</v>
      </c>
      <c r="HE141" s="224">
        <v>75.930000305175781</v>
      </c>
      <c r="HF141" s="9">
        <f t="shared" si="79"/>
        <v>75.930000305175781</v>
      </c>
      <c r="HG141" s="9">
        <f t="shared" si="80"/>
        <v>75.930000305175781</v>
      </c>
      <c r="HH141" s="9">
        <f t="shared" si="81"/>
        <v>75.930000305175781</v>
      </c>
      <c r="HI141" s="9">
        <f t="shared" si="82"/>
        <v>75.930000305175781</v>
      </c>
      <c r="HJ141" s="9">
        <f t="shared" si="83"/>
        <v>75.930000305175781</v>
      </c>
      <c r="HK141" s="9">
        <f t="shared" si="84"/>
        <v>75.930000305175781</v>
      </c>
      <c r="HL141" s="9">
        <f t="shared" si="85"/>
        <v>75.930000305175781</v>
      </c>
      <c r="HM141" s="9">
        <f t="shared" si="86"/>
        <v>75.930000305175781</v>
      </c>
      <c r="HN141" s="9">
        <f t="shared" si="87"/>
        <v>75.930000305175781</v>
      </c>
      <c r="HO141" s="9">
        <f t="shared" si="88"/>
        <v>75.930000305175781</v>
      </c>
      <c r="HP141" s="9">
        <f t="shared" si="89"/>
        <v>75.930000305175781</v>
      </c>
      <c r="HQ141" s="180"/>
      <c r="HR141" s="226">
        <v>75.930000305175781</v>
      </c>
      <c r="HS141" s="226">
        <v>75.930000305175781</v>
      </c>
      <c r="HT141" s="226">
        <v>75.930000305175781</v>
      </c>
      <c r="HU141" s="226">
        <v>75.930000305175781</v>
      </c>
      <c r="HV141" s="226">
        <v>75.930000305175781</v>
      </c>
      <c r="HW141" s="226">
        <v>75.930000305175781</v>
      </c>
      <c r="HX141" s="226">
        <v>75.930000305175781</v>
      </c>
      <c r="HY141" s="226">
        <v>75.930000305175781</v>
      </c>
      <c r="HZ141" s="226">
        <v>75.930000305175781</v>
      </c>
      <c r="IA141" s="226"/>
      <c r="IB141" s="226"/>
      <c r="IC141" s="226"/>
      <c r="ID141" s="9"/>
      <c r="IE141" s="9"/>
      <c r="IF141" s="9"/>
      <c r="IG141" s="9"/>
      <c r="IH141" s="9"/>
      <c r="II141" s="9">
        <f t="shared" si="103"/>
        <v>46.045657804137782</v>
      </c>
      <c r="IJ141" s="9">
        <f t="shared" si="104"/>
        <v>60.153000386555988</v>
      </c>
      <c r="IK141" s="9">
        <f t="shared" si="105"/>
        <v>68.700322058893022</v>
      </c>
      <c r="IL141" s="9">
        <f t="shared" si="106"/>
        <v>75.930000305175781</v>
      </c>
      <c r="IM141" s="9">
        <f t="shared" si="107"/>
        <v>60.744000244140629</v>
      </c>
      <c r="IN141" s="9">
        <f t="shared" si="108"/>
        <v>42.52080017089844</v>
      </c>
      <c r="IO141" s="9">
        <f t="shared" si="109"/>
        <v>29.764560119628907</v>
      </c>
      <c r="IP141" s="9">
        <f t="shared" si="110"/>
        <v>20.835192083740235</v>
      </c>
      <c r="IQ141" s="9"/>
      <c r="IR141" s="9">
        <f t="shared" si="117"/>
        <v>49.073013699143502</v>
      </c>
      <c r="IS141" s="9">
        <f t="shared" si="111"/>
        <v>-38.655417657273382</v>
      </c>
      <c r="IT141" s="9"/>
      <c r="IU141" s="9"/>
      <c r="IV141" s="9"/>
      <c r="IW141" s="9"/>
      <c r="IX141" s="9"/>
      <c r="IY141" s="9"/>
      <c r="IZ141" s="9"/>
      <c r="JA141" s="9"/>
      <c r="JB141" s="9"/>
      <c r="JC141" s="9"/>
      <c r="JD141" s="9"/>
      <c r="JE141" s="9"/>
      <c r="JF141" s="9"/>
      <c r="JG141" s="9"/>
      <c r="JH141" s="9"/>
      <c r="JI141" s="9"/>
      <c r="JJ141" s="9"/>
      <c r="JK141" s="9"/>
      <c r="JL141" s="9"/>
      <c r="JM141" s="9"/>
      <c r="JN141" s="9"/>
      <c r="JO141" s="9"/>
      <c r="JP141" s="9"/>
      <c r="JQ141" s="9"/>
      <c r="JR141" s="9"/>
      <c r="JS141" s="9"/>
      <c r="JT141" s="9"/>
      <c r="JU141" s="9"/>
      <c r="JV141" s="9"/>
      <c r="JW141" s="9">
        <f t="shared" si="97"/>
        <v>75.930000305175781</v>
      </c>
      <c r="JX141" s="9">
        <f t="shared" si="98"/>
        <v>85.739997863769531</v>
      </c>
      <c r="JY141" s="19">
        <f t="shared" si="99"/>
        <v>206</v>
      </c>
      <c r="JZ141" s="19">
        <f t="shared" si="100"/>
        <v>44</v>
      </c>
      <c r="KA141" s="19">
        <f t="shared" si="112"/>
        <v>1</v>
      </c>
      <c r="KB141" s="19">
        <f t="shared" si="116"/>
        <v>44</v>
      </c>
      <c r="KD141" s="9">
        <f t="shared" si="101"/>
        <v>90.739997863769531</v>
      </c>
      <c r="KE141" s="9">
        <f t="shared" si="102"/>
        <v>67.665446139798306</v>
      </c>
      <c r="KG141" s="9">
        <f t="shared" si="113"/>
        <v>-23.074551723971226</v>
      </c>
      <c r="KH141" s="19">
        <f t="shared" si="114"/>
        <v>0.74570693996914472</v>
      </c>
      <c r="KI141" s="19">
        <f t="shared" si="115"/>
        <v>0.74570693996914472</v>
      </c>
    </row>
    <row r="142" spans="1:295">
      <c r="A142" s="222" t="s">
        <v>411</v>
      </c>
      <c r="B142" s="222" t="s">
        <v>412</v>
      </c>
      <c r="C142" s="224">
        <v>0</v>
      </c>
      <c r="D142" s="224">
        <v>0</v>
      </c>
      <c r="E142" s="224">
        <v>0</v>
      </c>
      <c r="F142" s="224">
        <v>0</v>
      </c>
      <c r="G142" s="224">
        <v>0</v>
      </c>
      <c r="H142" s="224">
        <v>0</v>
      </c>
      <c r="I142" s="224">
        <v>0</v>
      </c>
      <c r="J142" s="224">
        <v>0</v>
      </c>
      <c r="K142" s="224">
        <v>0</v>
      </c>
      <c r="L142" s="224">
        <v>0</v>
      </c>
      <c r="M142" s="224">
        <v>0</v>
      </c>
      <c r="N142" s="224">
        <v>0</v>
      </c>
      <c r="O142" s="224">
        <v>0</v>
      </c>
      <c r="P142" s="224">
        <v>0</v>
      </c>
      <c r="Q142" s="224">
        <v>0</v>
      </c>
      <c r="R142" s="224">
        <v>0</v>
      </c>
      <c r="S142" s="224">
        <v>0</v>
      </c>
      <c r="T142" s="224">
        <v>0</v>
      </c>
      <c r="U142" s="224">
        <v>0</v>
      </c>
      <c r="V142" s="224">
        <v>0</v>
      </c>
      <c r="W142" s="224">
        <v>0</v>
      </c>
      <c r="X142" s="224">
        <v>0</v>
      </c>
      <c r="Y142" s="224">
        <v>0</v>
      </c>
      <c r="Z142" s="224">
        <v>0</v>
      </c>
      <c r="AA142" s="224">
        <v>0</v>
      </c>
      <c r="AB142" s="224">
        <v>0</v>
      </c>
      <c r="AC142" s="224">
        <v>0</v>
      </c>
      <c r="AD142" s="224">
        <v>0</v>
      </c>
      <c r="AE142" s="224">
        <v>0</v>
      </c>
      <c r="AF142" s="224">
        <v>11.109999656677246</v>
      </c>
      <c r="AG142" s="224">
        <v>11.109999656677246</v>
      </c>
      <c r="AH142" s="224">
        <v>11.109999656677246</v>
      </c>
      <c r="AI142" s="224">
        <v>11.109999656677246</v>
      </c>
      <c r="AJ142" s="224">
        <v>11.109999656677246</v>
      </c>
      <c r="AK142" s="224">
        <v>11.109999656677246</v>
      </c>
      <c r="AL142" s="224">
        <v>11.109999656677246</v>
      </c>
      <c r="AM142" s="224">
        <v>11.109999656677246</v>
      </c>
      <c r="AN142" s="224">
        <v>11.109999656677246</v>
      </c>
      <c r="AO142" s="224">
        <v>11.109999656677246</v>
      </c>
      <c r="AP142" s="224">
        <v>11.109999656677246</v>
      </c>
      <c r="AQ142" s="224">
        <v>11.109999656677246</v>
      </c>
      <c r="AR142" s="224">
        <v>11.109999656677246</v>
      </c>
      <c r="AS142" s="224">
        <v>11.109999656677246</v>
      </c>
      <c r="AT142" s="224">
        <v>11.109999656677246</v>
      </c>
      <c r="AU142" s="224">
        <v>11.109999656677246</v>
      </c>
      <c r="AV142" s="224">
        <v>11.109999656677246</v>
      </c>
      <c r="AW142" s="224">
        <v>11.109999656677246</v>
      </c>
      <c r="AX142" s="224">
        <v>11.109999656677246</v>
      </c>
      <c r="AY142" s="224">
        <v>11.109999656677246</v>
      </c>
      <c r="AZ142" s="224">
        <v>11.109999656677246</v>
      </c>
      <c r="BA142" s="224">
        <v>11.109999656677246</v>
      </c>
      <c r="BB142" s="224">
        <v>11.109999656677246</v>
      </c>
      <c r="BC142" s="224">
        <v>11.109999656677246</v>
      </c>
      <c r="BD142" s="224">
        <v>11.109999656677246</v>
      </c>
      <c r="BE142" s="224">
        <v>11.109999656677246</v>
      </c>
      <c r="BF142" s="224">
        <v>11.109999656677246</v>
      </c>
      <c r="BG142" s="224">
        <v>11.109999656677246</v>
      </c>
      <c r="BH142" s="224">
        <v>11.109999656677246</v>
      </c>
      <c r="BI142" s="224">
        <v>11.109999656677246</v>
      </c>
      <c r="BJ142" s="224">
        <v>11.109999656677246</v>
      </c>
      <c r="BK142" s="224">
        <v>11.109999656677246</v>
      </c>
      <c r="BL142" s="224">
        <v>11.109999656677246</v>
      </c>
      <c r="BM142" s="224">
        <v>11.109999656677246</v>
      </c>
      <c r="BN142" s="224">
        <v>11.109999656677246</v>
      </c>
      <c r="BO142" s="224">
        <v>11.109999656677246</v>
      </c>
      <c r="BP142" s="224">
        <v>11.109999656677246</v>
      </c>
      <c r="BQ142" s="224">
        <v>11.109999656677246</v>
      </c>
      <c r="BR142" s="224">
        <v>19.440000534057617</v>
      </c>
      <c r="BS142" s="224">
        <v>30.559999465942383</v>
      </c>
      <c r="BT142" s="224">
        <v>30.559999465942383</v>
      </c>
      <c r="BU142" s="224">
        <v>30.559999465942383</v>
      </c>
      <c r="BV142" s="224">
        <v>30.559999465942383</v>
      </c>
      <c r="BW142" s="224">
        <v>41.669998168945313</v>
      </c>
      <c r="BX142" s="224">
        <v>41.669998168945313</v>
      </c>
      <c r="BY142" s="224">
        <v>52.779998779296875</v>
      </c>
      <c r="BZ142" s="224">
        <v>68.519996643066406</v>
      </c>
      <c r="CA142" s="224">
        <v>68.519996643066406</v>
      </c>
      <c r="CB142" s="224">
        <v>68.519996643066406</v>
      </c>
      <c r="CC142" s="224">
        <v>68.519996643066406</v>
      </c>
      <c r="CD142" s="224">
        <v>68.519996643066406</v>
      </c>
      <c r="CE142" s="224">
        <v>79.629997253417969</v>
      </c>
      <c r="CF142" s="224">
        <v>79.629997253417969</v>
      </c>
      <c r="CG142" s="224">
        <v>87.040000915527344</v>
      </c>
      <c r="CH142" s="224">
        <v>87.040000915527344</v>
      </c>
      <c r="CI142" s="224">
        <v>89.80999755859375</v>
      </c>
      <c r="CJ142" s="224">
        <v>89.80999755859375</v>
      </c>
      <c r="CK142" s="224">
        <v>89.80999755859375</v>
      </c>
      <c r="CL142" s="224">
        <v>89.80999755859375</v>
      </c>
      <c r="CM142" s="224">
        <v>89.80999755859375</v>
      </c>
      <c r="CN142" s="224">
        <v>89.80999755859375</v>
      </c>
      <c r="CO142" s="224">
        <v>89.80999755859375</v>
      </c>
      <c r="CP142" s="224">
        <v>89.80999755859375</v>
      </c>
      <c r="CQ142" s="224">
        <v>89.80999755859375</v>
      </c>
      <c r="CR142" s="224">
        <v>89.80999755859375</v>
      </c>
      <c r="CS142" s="224">
        <v>89.80999755859375</v>
      </c>
      <c r="CT142" s="224">
        <v>89.80999755859375</v>
      </c>
      <c r="CU142" s="224">
        <v>91.669998168945313</v>
      </c>
      <c r="CV142" s="224">
        <v>91.669998168945313</v>
      </c>
      <c r="CW142" s="224">
        <v>91.669998168945313</v>
      </c>
      <c r="CX142" s="224">
        <v>91.669998168945313</v>
      </c>
      <c r="CY142" s="224">
        <v>91.669998168945313</v>
      </c>
      <c r="CZ142" s="224">
        <v>91.669998168945313</v>
      </c>
      <c r="DA142" s="224">
        <v>91.669998168945313</v>
      </c>
      <c r="DB142" s="224">
        <v>91.669998168945313</v>
      </c>
      <c r="DC142" s="224">
        <v>91.669998168945313</v>
      </c>
      <c r="DD142" s="224">
        <v>91.669998168945313</v>
      </c>
      <c r="DE142" s="224">
        <v>91.669998168945313</v>
      </c>
      <c r="DF142" s="224">
        <v>91.669998168945313</v>
      </c>
      <c r="DG142" s="224">
        <v>91.669998168945313</v>
      </c>
      <c r="DH142" s="224">
        <v>91.669998168945313</v>
      </c>
      <c r="DI142" s="224">
        <v>91.669998168945313</v>
      </c>
      <c r="DJ142" s="224">
        <v>91.669998168945313</v>
      </c>
      <c r="DK142" s="224">
        <v>91.669998168945313</v>
      </c>
      <c r="DL142" s="224">
        <v>91.669998168945313</v>
      </c>
      <c r="DM142" s="224">
        <v>91.669998168945313</v>
      </c>
      <c r="DN142" s="224">
        <v>91.669998168945313</v>
      </c>
      <c r="DO142" s="224">
        <v>94.44000244140625</v>
      </c>
      <c r="DP142" s="224">
        <v>94.44000244140625</v>
      </c>
      <c r="DQ142" s="224">
        <v>94.44000244140625</v>
      </c>
      <c r="DR142" s="224">
        <v>94.44000244140625</v>
      </c>
      <c r="DS142" s="224">
        <v>91.669998168945313</v>
      </c>
      <c r="DT142" s="224">
        <v>91.669998168945313</v>
      </c>
      <c r="DU142" s="224">
        <v>91.669998168945313</v>
      </c>
      <c r="DV142" s="224">
        <v>91.669998168945313</v>
      </c>
      <c r="DW142" s="224">
        <v>91.669998168945313</v>
      </c>
      <c r="DX142" s="224">
        <v>91.669998168945313</v>
      </c>
      <c r="DY142" s="224">
        <v>91.669998168945313</v>
      </c>
      <c r="DZ142" s="224">
        <v>89.80999755859375</v>
      </c>
      <c r="EA142" s="224">
        <v>89.80999755859375</v>
      </c>
      <c r="EB142" s="224">
        <v>89.80999755859375</v>
      </c>
      <c r="EC142" s="224">
        <v>89.80999755859375</v>
      </c>
      <c r="ED142" s="224">
        <v>89.80999755859375</v>
      </c>
      <c r="EE142" s="224">
        <v>89.80999755859375</v>
      </c>
      <c r="EF142" s="224">
        <v>89.80999755859375</v>
      </c>
      <c r="EG142" s="224">
        <v>89.80999755859375</v>
      </c>
      <c r="EH142" s="224">
        <v>89.80999755859375</v>
      </c>
      <c r="EI142" s="224">
        <v>89.80999755859375</v>
      </c>
      <c r="EJ142" s="224">
        <v>89.80999755859375</v>
      </c>
      <c r="EK142" s="224">
        <v>89.80999755859375</v>
      </c>
      <c r="EL142" s="224">
        <v>89.80999755859375</v>
      </c>
      <c r="EM142" s="224">
        <v>89.80999755859375</v>
      </c>
      <c r="EN142" s="224">
        <v>89.80999755859375</v>
      </c>
      <c r="EO142" s="224">
        <v>89.80999755859375</v>
      </c>
      <c r="EP142" s="224">
        <v>91.669998168945313</v>
      </c>
      <c r="EQ142" s="224">
        <v>91.669998168945313</v>
      </c>
      <c r="ER142" s="224">
        <v>91.669998168945313</v>
      </c>
      <c r="ES142" s="224">
        <v>91.669998168945313</v>
      </c>
      <c r="ET142" s="224">
        <v>91.669998168945313</v>
      </c>
      <c r="EU142" s="224">
        <v>91.669998168945313</v>
      </c>
      <c r="EV142" s="224">
        <v>91.669998168945313</v>
      </c>
      <c r="EW142" s="224">
        <v>91.669998168945313</v>
      </c>
      <c r="EX142" s="224">
        <v>75.459999084472656</v>
      </c>
      <c r="EY142" s="224">
        <v>75.459999084472656</v>
      </c>
      <c r="EZ142" s="224">
        <v>75.459999084472656</v>
      </c>
      <c r="FA142" s="224">
        <v>75.459999084472656</v>
      </c>
      <c r="FB142" s="224">
        <v>75.459999084472656</v>
      </c>
      <c r="FC142" s="224">
        <v>75.459999084472656</v>
      </c>
      <c r="FD142" s="224">
        <v>72.69000244140625</v>
      </c>
      <c r="FE142" s="224">
        <v>72.69000244140625</v>
      </c>
      <c r="FF142" s="224">
        <v>69.910003662109375</v>
      </c>
      <c r="FG142" s="224">
        <v>69.910003662109375</v>
      </c>
      <c r="FH142" s="224">
        <v>69.910003662109375</v>
      </c>
      <c r="FI142" s="224">
        <v>69.910003662109375</v>
      </c>
      <c r="FJ142" s="224">
        <v>69.910003662109375</v>
      </c>
      <c r="FK142" s="224">
        <v>69.910003662109375</v>
      </c>
      <c r="FL142" s="224">
        <v>69.910003662109375</v>
      </c>
      <c r="FM142" s="224">
        <v>69.910003662109375</v>
      </c>
      <c r="FN142" s="224">
        <v>69.910003662109375</v>
      </c>
      <c r="FO142" s="224">
        <v>69.910003662109375</v>
      </c>
      <c r="FP142" s="224">
        <v>69.910003662109375</v>
      </c>
      <c r="FQ142" s="224">
        <v>69.910003662109375</v>
      </c>
      <c r="FR142" s="224">
        <v>69.910003662109375</v>
      </c>
      <c r="FS142" s="224">
        <v>71.300003051757813</v>
      </c>
      <c r="FT142" s="224">
        <v>71.300003051757813</v>
      </c>
      <c r="FU142" s="224">
        <v>71.300003051757813</v>
      </c>
      <c r="FV142" s="224">
        <v>71.300003051757813</v>
      </c>
      <c r="FW142" s="224">
        <v>71.300003051757813</v>
      </c>
      <c r="FX142" s="224">
        <v>71.300003051757813</v>
      </c>
      <c r="FY142" s="224">
        <v>71.300003051757813</v>
      </c>
      <c r="FZ142" s="224">
        <v>71.300003051757813</v>
      </c>
      <c r="GA142" s="224">
        <v>71.300003051757813</v>
      </c>
      <c r="GB142" s="224">
        <v>71.300003051757813</v>
      </c>
      <c r="GC142" s="224">
        <v>71.300003051757813</v>
      </c>
      <c r="GD142" s="224">
        <v>71.300003051757813</v>
      </c>
      <c r="GE142" s="224">
        <v>71.300003051757813</v>
      </c>
      <c r="GF142" s="224">
        <v>71.300003051757813</v>
      </c>
      <c r="GG142" s="224">
        <v>71.300003051757813</v>
      </c>
      <c r="GH142" s="224">
        <v>71.300003051757813</v>
      </c>
      <c r="GI142" s="224">
        <v>71.300003051757813</v>
      </c>
      <c r="GJ142" s="224">
        <v>71.300003051757813</v>
      </c>
      <c r="GK142" s="224">
        <v>71.300003051757813</v>
      </c>
      <c r="GL142" s="224">
        <v>71.300003051757813</v>
      </c>
      <c r="GM142" s="224">
        <v>71.300003051757813</v>
      </c>
      <c r="GN142" s="224">
        <v>71.300003051757813</v>
      </c>
      <c r="GO142" s="224">
        <v>71.300003051757813</v>
      </c>
      <c r="GP142" s="224">
        <v>71.300003051757813</v>
      </c>
      <c r="GQ142" s="224">
        <v>71.300003051757813</v>
      </c>
      <c r="GR142" s="224">
        <v>71.300003051757813</v>
      </c>
      <c r="GS142" s="224">
        <v>71.300003051757813</v>
      </c>
      <c r="GT142" s="224">
        <v>71.300003051757813</v>
      </c>
      <c r="GU142" s="224">
        <v>71.300003051757813</v>
      </c>
      <c r="GV142" s="224">
        <v>71.300003051757813</v>
      </c>
      <c r="GW142" s="224">
        <v>71.300003051757813</v>
      </c>
      <c r="GX142" s="224">
        <v>71.300003051757813</v>
      </c>
      <c r="GY142" s="224">
        <v>71.300003051757813</v>
      </c>
      <c r="GZ142" s="224">
        <v>71.300003051757813</v>
      </c>
      <c r="HA142" s="224">
        <v>71.300003051757813</v>
      </c>
      <c r="HB142" s="224">
        <v>71.300003051757813</v>
      </c>
      <c r="HC142" s="224">
        <v>71.300003051757813</v>
      </c>
      <c r="HD142" s="224">
        <v>65.739997863769531</v>
      </c>
      <c r="HE142" s="224">
        <v>65.739997863769531</v>
      </c>
      <c r="HF142" s="9">
        <f t="shared" ref="HF142:HF182" si="118">IF(HS142&lt;&gt;"", HS142, HE142)</f>
        <v>65.739997863769531</v>
      </c>
      <c r="HG142" s="9">
        <f t="shared" ref="HG142:HG182" si="119">IF(HT142&lt;&gt;"", HT142, HF142)</f>
        <v>65.739997863769531</v>
      </c>
      <c r="HH142" s="9">
        <f t="shared" ref="HH142:HH182" si="120">IF(HU142&lt;&gt;"", HU142, HG142)</f>
        <v>65.739997863769531</v>
      </c>
      <c r="HI142" s="9">
        <f t="shared" ref="HI142:HI182" si="121">IF(HV142&lt;&gt;"", HV142, HH142)</f>
        <v>65.739997863769531</v>
      </c>
      <c r="HJ142" s="9">
        <f t="shared" ref="HJ142:HJ182" si="122">IF(HW142&lt;&gt;"", HW142, HI142)</f>
        <v>71.300003051757813</v>
      </c>
      <c r="HK142" s="9">
        <f t="shared" ref="HK142:HK182" si="123">IF(HX142&lt;&gt;"", HX142, HJ142)</f>
        <v>71.300003051757813</v>
      </c>
      <c r="HL142" s="9">
        <f t="shared" ref="HL142:HL182" si="124">IF(HY142&lt;&gt;"", HY142, HK142)</f>
        <v>71.300003051757813</v>
      </c>
      <c r="HM142" s="9">
        <f t="shared" ref="HM142:HM182" si="125">IF(HZ142&lt;&gt;"", HZ142, HL142)</f>
        <v>71.300003051757813</v>
      </c>
      <c r="HN142" s="9">
        <f t="shared" ref="HN142:HN182" si="126">IF(IA142&lt;&gt;"", IA142, HM142)</f>
        <v>71.300003051757813</v>
      </c>
      <c r="HO142" s="9">
        <f t="shared" ref="HO142:HO182" si="127">IF(IB142&lt;&gt;"", IB142, HN142)</f>
        <v>71.300003051757813</v>
      </c>
      <c r="HP142" s="9">
        <f t="shared" ref="HP142:HP182" si="128">IF(IC142&lt;&gt;"", IC142, HO142)</f>
        <v>71.300003051757813</v>
      </c>
      <c r="HQ142" s="180"/>
      <c r="HR142" s="226">
        <v>65.739997863769531</v>
      </c>
      <c r="HS142" s="226">
        <v>65.739997863769531</v>
      </c>
      <c r="HT142" s="226">
        <v>65.739997863769531</v>
      </c>
      <c r="HU142" s="226">
        <v>65.739997863769531</v>
      </c>
      <c r="HV142" s="226">
        <v>65.739997863769531</v>
      </c>
      <c r="HW142" s="226">
        <v>71.300003051757813</v>
      </c>
      <c r="HX142" s="226">
        <v>71.300003051757813</v>
      </c>
      <c r="HY142" s="226">
        <v>71.300003051757813</v>
      </c>
      <c r="HZ142" s="226">
        <v>71.300003051757813</v>
      </c>
      <c r="IA142" s="226">
        <v>71.300003051757813</v>
      </c>
      <c r="IB142" s="226">
        <v>71.300003051757813</v>
      </c>
      <c r="IC142" s="226">
        <v>71.300003051757813</v>
      </c>
      <c r="ID142" s="9"/>
      <c r="IE142" s="9"/>
      <c r="IF142" s="9"/>
      <c r="IG142" s="9"/>
      <c r="IH142" s="9"/>
      <c r="II142" s="9">
        <f t="shared" si="103"/>
        <v>49.685985765959089</v>
      </c>
      <c r="IJ142" s="9">
        <f t="shared" si="104"/>
        <v>71.483669281005859</v>
      </c>
      <c r="IK142" s="9">
        <f t="shared" si="105"/>
        <v>70.582583027501258</v>
      </c>
      <c r="IL142" s="9">
        <f t="shared" si="106"/>
        <v>70.064446343315979</v>
      </c>
      <c r="IM142" s="9">
        <f t="shared" si="107"/>
        <v>56.051557074652784</v>
      </c>
      <c r="IN142" s="9">
        <f t="shared" si="108"/>
        <v>39.236089952256947</v>
      </c>
      <c r="IO142" s="9">
        <f t="shared" si="109"/>
        <v>27.465262966579861</v>
      </c>
      <c r="IP142" s="9">
        <f t="shared" si="110"/>
        <v>19.225684076605901</v>
      </c>
      <c r="IQ142" s="9"/>
      <c r="IR142" s="9">
        <f t="shared" si="117"/>
        <v>50.211601795976179</v>
      </c>
      <c r="IS142" s="9">
        <f t="shared" si="111"/>
        <v>-40.598759757673228</v>
      </c>
      <c r="IT142" s="9"/>
      <c r="IU142" s="9"/>
      <c r="IV142" s="9"/>
      <c r="IW142" s="9"/>
      <c r="IX142" s="9"/>
      <c r="IY142" s="9"/>
      <c r="IZ142" s="9"/>
      <c r="JA142" s="9"/>
      <c r="JB142" s="9"/>
      <c r="JC142" s="9"/>
      <c r="JD142" s="9"/>
      <c r="JE142" s="9"/>
      <c r="JF142" s="9"/>
      <c r="JG142" s="9"/>
      <c r="JH142" s="9"/>
      <c r="JI142" s="9"/>
      <c r="JJ142" s="9"/>
      <c r="JK142" s="9"/>
      <c r="JL142" s="9"/>
      <c r="JM142" s="9"/>
      <c r="JN142" s="9"/>
      <c r="JO142" s="9"/>
      <c r="JP142" s="9"/>
      <c r="JQ142" s="9"/>
      <c r="JR142" s="9"/>
      <c r="JS142" s="9"/>
      <c r="JT142" s="9"/>
      <c r="JU142" s="9"/>
      <c r="JV142" s="9"/>
      <c r="JW142" s="9">
        <f t="shared" si="97"/>
        <v>65.739997863769531</v>
      </c>
      <c r="JX142" s="9">
        <f t="shared" si="98"/>
        <v>89.44000244140625</v>
      </c>
      <c r="JY142" s="19">
        <f t="shared" si="99"/>
        <v>197</v>
      </c>
      <c r="JZ142" s="19">
        <f t="shared" si="100"/>
        <v>67</v>
      </c>
      <c r="KA142" s="19">
        <f t="shared" si="112"/>
        <v>1</v>
      </c>
      <c r="KB142" s="19">
        <f t="shared" si="116"/>
        <v>67</v>
      </c>
      <c r="KD142" s="9">
        <f t="shared" si="101"/>
        <v>91.729331970214844</v>
      </c>
      <c r="KE142" s="9">
        <f t="shared" si="102"/>
        <v>76.821288156037284</v>
      </c>
      <c r="KG142" s="9">
        <f t="shared" si="113"/>
        <v>-14.90804381417756</v>
      </c>
      <c r="KH142" s="19">
        <f t="shared" si="114"/>
        <v>0.83747789835623887</v>
      </c>
      <c r="KI142" s="19">
        <f t="shared" si="115"/>
        <v>0.83747789835623887</v>
      </c>
    </row>
    <row r="143" spans="1:295">
      <c r="A143" s="222" t="s">
        <v>442</v>
      </c>
      <c r="B143" s="222" t="s">
        <v>443</v>
      </c>
      <c r="C143" s="224">
        <v>0</v>
      </c>
      <c r="D143" s="224">
        <v>0</v>
      </c>
      <c r="E143" s="224">
        <v>0</v>
      </c>
      <c r="F143" s="224">
        <v>0</v>
      </c>
      <c r="G143" s="224">
        <v>0</v>
      </c>
      <c r="H143" s="224">
        <v>0</v>
      </c>
      <c r="I143" s="224">
        <v>0</v>
      </c>
      <c r="J143" s="224">
        <v>0</v>
      </c>
      <c r="K143" s="224">
        <v>0</v>
      </c>
      <c r="L143" s="224">
        <v>0</v>
      </c>
      <c r="M143" s="224">
        <v>0</v>
      </c>
      <c r="N143" s="224">
        <v>0</v>
      </c>
      <c r="O143" s="224">
        <v>0</v>
      </c>
      <c r="P143" s="224">
        <v>0</v>
      </c>
      <c r="Q143" s="224">
        <v>0</v>
      </c>
      <c r="R143" s="224">
        <v>0</v>
      </c>
      <c r="S143" s="224">
        <v>0</v>
      </c>
      <c r="T143" s="224">
        <v>0</v>
      </c>
      <c r="U143" s="224">
        <v>0</v>
      </c>
      <c r="V143" s="224">
        <v>0</v>
      </c>
      <c r="W143" s="224">
        <v>0</v>
      </c>
      <c r="X143" s="224">
        <v>0</v>
      </c>
      <c r="Y143" s="224">
        <v>0</v>
      </c>
      <c r="Z143" s="224">
        <v>0</v>
      </c>
      <c r="AA143" s="224">
        <v>0</v>
      </c>
      <c r="AB143" s="224">
        <v>0</v>
      </c>
      <c r="AC143" s="224">
        <v>0</v>
      </c>
      <c r="AD143" s="224">
        <v>5.559999942779541</v>
      </c>
      <c r="AE143" s="224">
        <v>5.559999942779541</v>
      </c>
      <c r="AF143" s="224">
        <v>5.559999942779541</v>
      </c>
      <c r="AG143" s="224">
        <v>5.559999942779541</v>
      </c>
      <c r="AH143" s="224">
        <v>5.559999942779541</v>
      </c>
      <c r="AI143" s="224">
        <v>5.559999942779541</v>
      </c>
      <c r="AJ143" s="224">
        <v>5.559999942779541</v>
      </c>
      <c r="AK143" s="224">
        <v>5.559999942779541</v>
      </c>
      <c r="AL143" s="224">
        <v>5.559999942779541</v>
      </c>
      <c r="AM143" s="224">
        <v>5.559999942779541</v>
      </c>
      <c r="AN143" s="224">
        <v>5.559999942779541</v>
      </c>
      <c r="AO143" s="224">
        <v>5.559999942779541</v>
      </c>
      <c r="AP143" s="224">
        <v>5.559999942779541</v>
      </c>
      <c r="AQ143" s="224">
        <v>5.559999942779541</v>
      </c>
      <c r="AR143" s="224">
        <v>5.559999942779541</v>
      </c>
      <c r="AS143" s="224">
        <v>5.559999942779541</v>
      </c>
      <c r="AT143" s="224">
        <v>5.559999942779541</v>
      </c>
      <c r="AU143" s="224">
        <v>5.559999942779541</v>
      </c>
      <c r="AV143" s="224">
        <v>5.559999942779541</v>
      </c>
      <c r="AW143" s="224">
        <v>5.559999942779541</v>
      </c>
      <c r="AX143" s="224">
        <v>5.559999942779541</v>
      </c>
      <c r="AY143" s="224">
        <v>5.559999942779541</v>
      </c>
      <c r="AZ143" s="224">
        <v>5.559999942779541</v>
      </c>
      <c r="BA143" s="224">
        <v>5.559999942779541</v>
      </c>
      <c r="BB143" s="224">
        <v>5.559999942779541</v>
      </c>
      <c r="BC143" s="224">
        <v>5.559999942779541</v>
      </c>
      <c r="BD143" s="224">
        <v>5.559999942779541</v>
      </c>
      <c r="BE143" s="224">
        <v>5.559999942779541</v>
      </c>
      <c r="BF143" s="224">
        <v>5.559999942779541</v>
      </c>
      <c r="BG143" s="224">
        <v>5.559999942779541</v>
      </c>
      <c r="BH143" s="224">
        <v>5.559999942779541</v>
      </c>
      <c r="BI143" s="224">
        <v>5.559999942779541</v>
      </c>
      <c r="BJ143" s="224">
        <v>5.559999942779541</v>
      </c>
      <c r="BK143" s="224">
        <v>5.559999942779541</v>
      </c>
      <c r="BL143" s="224">
        <v>5.559999942779541</v>
      </c>
      <c r="BM143" s="224">
        <v>5.559999942779541</v>
      </c>
      <c r="BN143" s="224">
        <v>5.559999942779541</v>
      </c>
      <c r="BO143" s="224">
        <v>5.559999942779541</v>
      </c>
      <c r="BP143" s="224">
        <v>5.559999942779541</v>
      </c>
      <c r="BQ143" s="224">
        <v>5.559999942779541</v>
      </c>
      <c r="BR143" s="224">
        <v>5.559999942779541</v>
      </c>
      <c r="BS143" s="224">
        <v>5.559999942779541</v>
      </c>
      <c r="BT143" s="224">
        <v>5.559999942779541</v>
      </c>
      <c r="BU143" s="224">
        <v>5.559999942779541</v>
      </c>
      <c r="BV143" s="224">
        <v>5.559999942779541</v>
      </c>
      <c r="BW143" s="224">
        <v>11.109999656677246</v>
      </c>
      <c r="BX143" s="224">
        <v>45.369998931884766</v>
      </c>
      <c r="BY143" s="224">
        <v>45.369998931884766</v>
      </c>
      <c r="BZ143" s="224">
        <v>56.479999542236328</v>
      </c>
      <c r="CA143" s="224">
        <v>56.479999542236328</v>
      </c>
      <c r="CB143" s="224">
        <v>56.479999542236328</v>
      </c>
      <c r="CC143" s="224">
        <v>56.479999542236328</v>
      </c>
      <c r="CD143" s="224">
        <v>56.479999542236328</v>
      </c>
      <c r="CE143" s="224">
        <v>56.479999542236328</v>
      </c>
      <c r="CF143" s="224">
        <v>56.479999542236328</v>
      </c>
      <c r="CG143" s="224">
        <v>65.739997863769531</v>
      </c>
      <c r="CH143" s="224">
        <v>65.739997863769531</v>
      </c>
      <c r="CI143" s="224">
        <v>65.739997863769531</v>
      </c>
      <c r="CJ143" s="224">
        <v>76.849998474121094</v>
      </c>
      <c r="CK143" s="224">
        <v>76.849998474121094</v>
      </c>
      <c r="CL143" s="224">
        <v>76.849998474121094</v>
      </c>
      <c r="CM143" s="224">
        <v>76.849998474121094</v>
      </c>
      <c r="CN143" s="224">
        <v>76.849998474121094</v>
      </c>
      <c r="CO143" s="224">
        <v>76.849998474121094</v>
      </c>
      <c r="CP143" s="224">
        <v>76.849998474121094</v>
      </c>
      <c r="CQ143" s="224">
        <v>76.849998474121094</v>
      </c>
      <c r="CR143" s="224">
        <v>76.849998474121094</v>
      </c>
      <c r="CS143" s="224">
        <v>76.849998474121094</v>
      </c>
      <c r="CT143" s="224">
        <v>76.849998474121094</v>
      </c>
      <c r="CU143" s="224">
        <v>76.849998474121094</v>
      </c>
      <c r="CV143" s="224">
        <v>76.849998474121094</v>
      </c>
      <c r="CW143" s="224">
        <v>76.849998474121094</v>
      </c>
      <c r="CX143" s="224">
        <v>76.849998474121094</v>
      </c>
      <c r="CY143" s="224">
        <v>76.849998474121094</v>
      </c>
      <c r="CZ143" s="224">
        <v>76.849998474121094</v>
      </c>
      <c r="DA143" s="224">
        <v>76.849998474121094</v>
      </c>
      <c r="DB143" s="224">
        <v>79.629997253417969</v>
      </c>
      <c r="DC143" s="224">
        <v>79.629997253417969</v>
      </c>
      <c r="DD143" s="224">
        <v>79.629997253417969</v>
      </c>
      <c r="DE143" s="224">
        <v>79.629997253417969</v>
      </c>
      <c r="DF143" s="224">
        <v>79.629997253417969</v>
      </c>
      <c r="DG143" s="224">
        <v>87.040000915527344</v>
      </c>
      <c r="DH143" s="224">
        <v>87.040000915527344</v>
      </c>
      <c r="DI143" s="224">
        <v>87.040000915527344</v>
      </c>
      <c r="DJ143" s="224">
        <v>87.040000915527344</v>
      </c>
      <c r="DK143" s="224">
        <v>87.040000915527344</v>
      </c>
      <c r="DL143" s="224">
        <v>87.040000915527344</v>
      </c>
      <c r="DM143" s="224">
        <v>87.040000915527344</v>
      </c>
      <c r="DN143" s="224">
        <v>87.040000915527344</v>
      </c>
      <c r="DO143" s="224">
        <v>87.040000915527344</v>
      </c>
      <c r="DP143" s="224">
        <v>87.040000915527344</v>
      </c>
      <c r="DQ143" s="224">
        <v>87.040000915527344</v>
      </c>
      <c r="DR143" s="224">
        <v>87.040000915527344</v>
      </c>
      <c r="DS143" s="224">
        <v>87.040000915527344</v>
      </c>
      <c r="DT143" s="224">
        <v>87.040000915527344</v>
      </c>
      <c r="DU143" s="224">
        <v>87.040000915527344</v>
      </c>
      <c r="DV143" s="224">
        <v>87.040000915527344</v>
      </c>
      <c r="DW143" s="224">
        <v>87.040000915527344</v>
      </c>
      <c r="DX143" s="224">
        <v>87.040000915527344</v>
      </c>
      <c r="DY143" s="224">
        <v>87.040000915527344</v>
      </c>
      <c r="DZ143" s="224">
        <v>87.040000915527344</v>
      </c>
      <c r="EA143" s="224">
        <v>87.040000915527344</v>
      </c>
      <c r="EB143" s="224">
        <v>87.040000915527344</v>
      </c>
      <c r="EC143" s="224">
        <v>87.040000915527344</v>
      </c>
      <c r="ED143" s="224">
        <v>87.040000915527344</v>
      </c>
      <c r="EE143" s="224">
        <v>87.040000915527344</v>
      </c>
      <c r="EF143" s="224">
        <v>87.040000915527344</v>
      </c>
      <c r="EG143" s="224">
        <v>87.040000915527344</v>
      </c>
      <c r="EH143" s="224">
        <v>87.040000915527344</v>
      </c>
      <c r="EI143" s="224">
        <v>87.040000915527344</v>
      </c>
      <c r="EJ143" s="224">
        <v>87.040000915527344</v>
      </c>
      <c r="EK143" s="224">
        <v>87.040000915527344</v>
      </c>
      <c r="EL143" s="224">
        <v>87.040000915527344</v>
      </c>
      <c r="EM143" s="224">
        <v>87.040000915527344</v>
      </c>
      <c r="EN143" s="224">
        <v>87.040000915527344</v>
      </c>
      <c r="EO143" s="224">
        <v>87.040000915527344</v>
      </c>
      <c r="EP143" s="224">
        <v>87.040000915527344</v>
      </c>
      <c r="EQ143" s="224">
        <v>87.040000915527344</v>
      </c>
      <c r="ER143" s="224">
        <v>87.040000915527344</v>
      </c>
      <c r="ES143" s="224">
        <v>87.040000915527344</v>
      </c>
      <c r="ET143" s="224">
        <v>87.040000915527344</v>
      </c>
      <c r="EU143" s="224">
        <v>87.040000915527344</v>
      </c>
      <c r="EV143" s="224">
        <v>91.669998168945313</v>
      </c>
      <c r="EW143" s="224">
        <v>91.669998168945313</v>
      </c>
      <c r="EX143" s="224">
        <v>91.669998168945313</v>
      </c>
      <c r="EY143" s="224">
        <v>91.669998168945313</v>
      </c>
      <c r="EZ143" s="224">
        <v>91.669998168945313</v>
      </c>
      <c r="FA143" s="224">
        <v>91.669998168945313</v>
      </c>
      <c r="FB143" s="224">
        <v>91.669998168945313</v>
      </c>
      <c r="FC143" s="224">
        <v>91.669998168945313</v>
      </c>
      <c r="FD143" s="224">
        <v>91.669998168945313</v>
      </c>
      <c r="FE143" s="224">
        <v>91.669998168945313</v>
      </c>
      <c r="FF143" s="224">
        <v>91.669998168945313</v>
      </c>
      <c r="FG143" s="224">
        <v>91.669998168945313</v>
      </c>
      <c r="FH143" s="224">
        <v>91.669998168945313</v>
      </c>
      <c r="FI143" s="224">
        <v>91.669998168945313</v>
      </c>
      <c r="FJ143" s="224">
        <v>84.260002136230469</v>
      </c>
      <c r="FK143" s="224">
        <v>84.260002136230469</v>
      </c>
      <c r="FL143" s="224">
        <v>84.260002136230469</v>
      </c>
      <c r="FM143" s="224">
        <v>84.260002136230469</v>
      </c>
      <c r="FN143" s="224">
        <v>84.260002136230469</v>
      </c>
      <c r="FO143" s="224">
        <v>84.260002136230469</v>
      </c>
      <c r="FP143" s="224">
        <v>84.260002136230469</v>
      </c>
      <c r="FQ143" s="224">
        <v>84.260002136230469</v>
      </c>
      <c r="FR143" s="224">
        <v>84.260002136230469</v>
      </c>
      <c r="FS143" s="224">
        <v>84.260002136230469</v>
      </c>
      <c r="FT143" s="224">
        <v>84.260002136230469</v>
      </c>
      <c r="FU143" s="224">
        <v>84.260002136230469</v>
      </c>
      <c r="FV143" s="224">
        <v>84.260002136230469</v>
      </c>
      <c r="FW143" s="224">
        <v>84.260002136230469</v>
      </c>
      <c r="FX143" s="224">
        <v>84.260002136230469</v>
      </c>
      <c r="FY143" s="224">
        <v>84.260002136230469</v>
      </c>
      <c r="FZ143" s="224">
        <v>84.260002136230469</v>
      </c>
      <c r="GA143" s="224">
        <v>84.260002136230469</v>
      </c>
      <c r="GB143" s="224">
        <v>84.260002136230469</v>
      </c>
      <c r="GC143" s="224">
        <v>84.260002136230469</v>
      </c>
      <c r="GD143" s="224">
        <v>84.260002136230469</v>
      </c>
      <c r="GE143" s="224">
        <v>84.260002136230469</v>
      </c>
      <c r="GF143" s="224">
        <v>84.260002136230469</v>
      </c>
      <c r="GG143" s="224">
        <v>84.260002136230469</v>
      </c>
      <c r="GH143" s="224">
        <v>84.260002136230469</v>
      </c>
      <c r="GI143" s="224">
        <v>84.260002136230469</v>
      </c>
      <c r="GJ143" s="224">
        <v>74.069999694824219</v>
      </c>
      <c r="GK143" s="224">
        <v>74.069999694824219</v>
      </c>
      <c r="GL143" s="224">
        <v>74.069999694824219</v>
      </c>
      <c r="GM143" s="224">
        <v>74.069999694824219</v>
      </c>
      <c r="GN143" s="224">
        <v>74.069999694824219</v>
      </c>
      <c r="GO143" s="224">
        <v>71.300003051757813</v>
      </c>
      <c r="GP143" s="224">
        <v>71.300003051757813</v>
      </c>
      <c r="GQ143" s="224">
        <v>71.300003051757813</v>
      </c>
      <c r="GR143" s="224">
        <v>71.300003051757813</v>
      </c>
      <c r="GS143" s="224">
        <v>71.300003051757813</v>
      </c>
      <c r="GT143" s="224">
        <v>71.300003051757813</v>
      </c>
      <c r="GU143" s="224">
        <v>71.300003051757813</v>
      </c>
      <c r="GV143" s="224">
        <v>71.300003051757813</v>
      </c>
      <c r="GW143" s="224">
        <v>71.300003051757813</v>
      </c>
      <c r="GX143" s="224">
        <v>71.300003051757813</v>
      </c>
      <c r="GY143" s="224">
        <v>71.300003051757813</v>
      </c>
      <c r="GZ143" s="224">
        <v>71.300003051757813</v>
      </c>
      <c r="HA143" s="224">
        <v>71.300003051757813</v>
      </c>
      <c r="HB143" s="224">
        <v>71.300003051757813</v>
      </c>
      <c r="HC143" s="224">
        <v>71.300003051757813</v>
      </c>
      <c r="HD143" s="224">
        <v>71.300003051757813</v>
      </c>
      <c r="HE143" s="224">
        <v>71.300003051757813</v>
      </c>
      <c r="HF143" s="9">
        <f t="shared" si="118"/>
        <v>71.300003051757813</v>
      </c>
      <c r="HG143" s="9">
        <f t="shared" si="119"/>
        <v>71.300003051757813</v>
      </c>
      <c r="HH143" s="9">
        <f t="shared" si="120"/>
        <v>71.300003051757813</v>
      </c>
      <c r="HI143" s="9">
        <f t="shared" si="121"/>
        <v>71.300003051757813</v>
      </c>
      <c r="HJ143" s="9">
        <f t="shared" si="122"/>
        <v>71.300003051757813</v>
      </c>
      <c r="HK143" s="9">
        <f t="shared" si="123"/>
        <v>71.300003051757813</v>
      </c>
      <c r="HL143" s="9">
        <f t="shared" si="124"/>
        <v>71.300003051757813</v>
      </c>
      <c r="HM143" s="9">
        <f t="shared" si="125"/>
        <v>71.300003051757813</v>
      </c>
      <c r="HN143" s="9">
        <f t="shared" si="126"/>
        <v>71.300003051757813</v>
      </c>
      <c r="HO143" s="9">
        <f t="shared" si="127"/>
        <v>71.300003051757813</v>
      </c>
      <c r="HP143" s="9">
        <f t="shared" si="128"/>
        <v>71.300003051757813</v>
      </c>
      <c r="HQ143" s="180"/>
      <c r="HR143" s="226">
        <v>71.300003051757813</v>
      </c>
      <c r="HS143" s="226">
        <v>71.300003051757813</v>
      </c>
      <c r="HT143" s="226">
        <v>71.300003051757813</v>
      </c>
      <c r="HU143" s="226">
        <v>71.300003051757813</v>
      </c>
      <c r="HV143" s="226">
        <v>71.300003051757813</v>
      </c>
      <c r="HW143" s="226">
        <v>71.300003051757813</v>
      </c>
      <c r="HX143" s="226">
        <v>71.300003051757813</v>
      </c>
      <c r="HY143" s="226">
        <v>71.300003051757813</v>
      </c>
      <c r="HZ143" s="226"/>
      <c r="IA143" s="226"/>
      <c r="IB143" s="226"/>
      <c r="IC143" s="226"/>
      <c r="ID143" s="9"/>
      <c r="IE143" s="9"/>
      <c r="IF143" s="9"/>
      <c r="IG143" s="9"/>
      <c r="IH143" s="9"/>
      <c r="II143" s="9">
        <f t="shared" si="103"/>
        <v>43.221907738007999</v>
      </c>
      <c r="IJ143" s="9">
        <f t="shared" si="104"/>
        <v>86.977000681559247</v>
      </c>
      <c r="IK143" s="9">
        <f t="shared" si="105"/>
        <v>74.673228110036547</v>
      </c>
      <c r="IL143" s="9">
        <f t="shared" si="106"/>
        <v>71.300003051757813</v>
      </c>
      <c r="IM143" s="9">
        <f t="shared" si="107"/>
        <v>57.040002441406251</v>
      </c>
      <c r="IN143" s="9">
        <f t="shared" si="108"/>
        <v>39.928001708984375</v>
      </c>
      <c r="IO143" s="9">
        <f t="shared" si="109"/>
        <v>27.949601196289063</v>
      </c>
      <c r="IP143" s="9">
        <f t="shared" si="110"/>
        <v>19.564720837402344</v>
      </c>
      <c r="IQ143" s="9"/>
      <c r="IR143" s="9">
        <f t="shared" si="117"/>
        <v>49.461841393122967</v>
      </c>
      <c r="IS143" s="9">
        <f t="shared" si="111"/>
        <v>-39.679480974421793</v>
      </c>
      <c r="IT143" s="9"/>
      <c r="IU143" s="9"/>
      <c r="IV143" s="9"/>
      <c r="IW143" s="9"/>
      <c r="IX143" s="9"/>
      <c r="IY143" s="9"/>
      <c r="IZ143" s="9"/>
      <c r="JA143" s="9"/>
      <c r="JB143" s="9"/>
      <c r="JC143" s="9"/>
      <c r="JD143" s="9"/>
      <c r="JE143" s="9"/>
      <c r="JF143" s="9"/>
      <c r="JG143" s="9"/>
      <c r="JH143" s="9"/>
      <c r="JI143" s="9"/>
      <c r="JJ143" s="9"/>
      <c r="JK143" s="9"/>
      <c r="JL143" s="9"/>
      <c r="JM143" s="9"/>
      <c r="JN143" s="9"/>
      <c r="JO143" s="9"/>
      <c r="JP143" s="9"/>
      <c r="JQ143" s="9"/>
      <c r="JR143" s="9"/>
      <c r="JS143" s="9"/>
      <c r="JT143" s="9"/>
      <c r="JU143" s="9"/>
      <c r="JV143" s="9"/>
      <c r="JW143" s="9">
        <f t="shared" si="97"/>
        <v>71.300003051757813</v>
      </c>
      <c r="JX143" s="9">
        <f t="shared" si="98"/>
        <v>86.669998168945313</v>
      </c>
      <c r="JY143" s="19">
        <f t="shared" si="99"/>
        <v>199</v>
      </c>
      <c r="JZ143" s="19">
        <f t="shared" si="100"/>
        <v>55</v>
      </c>
      <c r="KA143" s="19">
        <f t="shared" si="112"/>
        <v>1</v>
      </c>
      <c r="KB143" s="19">
        <f t="shared" si="116"/>
        <v>55</v>
      </c>
      <c r="KD143" s="9">
        <f t="shared" si="101"/>
        <v>81.728999328613284</v>
      </c>
      <c r="KE143" s="9">
        <f t="shared" si="102"/>
        <v>81.960496430349821</v>
      </c>
      <c r="KG143" s="9">
        <f t="shared" si="113"/>
        <v>0.23149710173653659</v>
      </c>
      <c r="KH143" s="19">
        <f t="shared" si="114"/>
        <v>1.0028324964656148</v>
      </c>
      <c r="KI143" s="19" t="str">
        <f t="shared" si="115"/>
        <v/>
      </c>
    </row>
    <row r="144" spans="1:295">
      <c r="A144" s="222" t="s">
        <v>413</v>
      </c>
      <c r="B144" s="222" t="s">
        <v>414</v>
      </c>
      <c r="C144" s="224">
        <v>0</v>
      </c>
      <c r="D144" s="224">
        <v>0</v>
      </c>
      <c r="E144" s="224">
        <v>0</v>
      </c>
      <c r="F144" s="224">
        <v>0</v>
      </c>
      <c r="G144" s="224">
        <v>0</v>
      </c>
      <c r="H144" s="224">
        <v>0</v>
      </c>
      <c r="I144" s="224">
        <v>0</v>
      </c>
      <c r="J144" s="224">
        <v>0</v>
      </c>
      <c r="K144" s="224">
        <v>0</v>
      </c>
      <c r="L144" s="224">
        <v>0</v>
      </c>
      <c r="M144" s="224">
        <v>0</v>
      </c>
      <c r="N144" s="224">
        <v>0</v>
      </c>
      <c r="O144" s="224">
        <v>0</v>
      </c>
      <c r="P144" s="224">
        <v>0</v>
      </c>
      <c r="Q144" s="224">
        <v>0</v>
      </c>
      <c r="R144" s="224">
        <v>0</v>
      </c>
      <c r="S144" s="224">
        <v>0</v>
      </c>
      <c r="T144" s="224">
        <v>0</v>
      </c>
      <c r="U144" s="224">
        <v>0</v>
      </c>
      <c r="V144" s="224">
        <v>0</v>
      </c>
      <c r="W144" s="224">
        <v>0</v>
      </c>
      <c r="X144" s="224">
        <v>0</v>
      </c>
      <c r="Y144" s="224">
        <v>0</v>
      </c>
      <c r="Z144" s="224">
        <v>0</v>
      </c>
      <c r="AA144" s="224">
        <v>0</v>
      </c>
      <c r="AB144" s="224">
        <v>0</v>
      </c>
      <c r="AC144" s="224">
        <v>0</v>
      </c>
      <c r="AD144" s="224">
        <v>0</v>
      </c>
      <c r="AE144" s="224">
        <v>0</v>
      </c>
      <c r="AF144" s="224">
        <v>0</v>
      </c>
      <c r="AG144" s="224">
        <v>0</v>
      </c>
      <c r="AH144" s="224">
        <v>0</v>
      </c>
      <c r="AI144" s="224">
        <v>0</v>
      </c>
      <c r="AJ144" s="224">
        <v>0</v>
      </c>
      <c r="AK144" s="224">
        <v>0</v>
      </c>
      <c r="AL144" s="224">
        <v>0</v>
      </c>
      <c r="AM144" s="224">
        <v>0</v>
      </c>
      <c r="AN144" s="224">
        <v>0</v>
      </c>
      <c r="AO144" s="224">
        <v>0</v>
      </c>
      <c r="AP144" s="224">
        <v>0</v>
      </c>
      <c r="AQ144" s="224">
        <v>0</v>
      </c>
      <c r="AR144" s="224">
        <v>0</v>
      </c>
      <c r="AS144" s="224">
        <v>0</v>
      </c>
      <c r="AT144" s="224">
        <v>0</v>
      </c>
      <c r="AU144" s="224">
        <v>0</v>
      </c>
      <c r="AV144" s="224">
        <v>0</v>
      </c>
      <c r="AW144" s="224">
        <v>0</v>
      </c>
      <c r="AX144" s="224">
        <v>0</v>
      </c>
      <c r="AY144" s="224">
        <v>0</v>
      </c>
      <c r="AZ144" s="224">
        <v>0</v>
      </c>
      <c r="BA144" s="224">
        <v>0</v>
      </c>
      <c r="BB144" s="224">
        <v>0</v>
      </c>
      <c r="BC144" s="224">
        <v>0</v>
      </c>
      <c r="BD144" s="224">
        <v>0</v>
      </c>
      <c r="BE144" s="224">
        <v>0</v>
      </c>
      <c r="BF144" s="224">
        <v>0</v>
      </c>
      <c r="BG144" s="224">
        <v>0</v>
      </c>
      <c r="BH144" s="224">
        <v>0</v>
      </c>
      <c r="BI144" s="224">
        <v>0</v>
      </c>
      <c r="BJ144" s="224">
        <v>0</v>
      </c>
      <c r="BK144" s="224">
        <v>0</v>
      </c>
      <c r="BL144" s="224">
        <v>0</v>
      </c>
      <c r="BM144" s="224">
        <v>0</v>
      </c>
      <c r="BN144" s="224">
        <v>0</v>
      </c>
      <c r="BO144" s="224">
        <v>0</v>
      </c>
      <c r="BP144" s="224">
        <v>0</v>
      </c>
      <c r="BQ144" s="224">
        <v>0</v>
      </c>
      <c r="BR144" s="224">
        <v>0</v>
      </c>
      <c r="BS144" s="224">
        <v>0</v>
      </c>
      <c r="BT144" s="224">
        <v>0</v>
      </c>
      <c r="BU144" s="224">
        <v>0</v>
      </c>
      <c r="BV144" s="224">
        <v>0</v>
      </c>
      <c r="BW144" s="224">
        <v>0</v>
      </c>
      <c r="BX144" s="224">
        <v>27.780000686645508</v>
      </c>
      <c r="BY144" s="224">
        <v>30.559999465942383</v>
      </c>
      <c r="BZ144" s="224">
        <v>41.669998168945313</v>
      </c>
      <c r="CA144" s="224">
        <v>41.669998168945313</v>
      </c>
      <c r="CB144" s="224">
        <v>47.220001220703125</v>
      </c>
      <c r="CC144" s="224">
        <v>47.220001220703125</v>
      </c>
      <c r="CD144" s="224">
        <v>50</v>
      </c>
      <c r="CE144" s="224">
        <v>50</v>
      </c>
      <c r="CF144" s="224">
        <v>50</v>
      </c>
      <c r="CG144" s="224">
        <v>66.669998168945313</v>
      </c>
      <c r="CH144" s="224">
        <v>66.669998168945313</v>
      </c>
      <c r="CI144" s="224">
        <v>77.779998779296875</v>
      </c>
      <c r="CJ144" s="224">
        <v>77.779998779296875</v>
      </c>
      <c r="CK144" s="224">
        <v>77.779998779296875</v>
      </c>
      <c r="CL144" s="224">
        <v>77.779998779296875</v>
      </c>
      <c r="CM144" s="224">
        <v>77.779998779296875</v>
      </c>
      <c r="CN144" s="224">
        <v>77.779998779296875</v>
      </c>
      <c r="CO144" s="224">
        <v>77.779998779296875</v>
      </c>
      <c r="CP144" s="224">
        <v>77.779998779296875</v>
      </c>
      <c r="CQ144" s="224">
        <v>77.779998779296875</v>
      </c>
      <c r="CR144" s="224">
        <v>77.779998779296875</v>
      </c>
      <c r="CS144" s="224">
        <v>77.779998779296875</v>
      </c>
      <c r="CT144" s="224">
        <v>77.779998779296875</v>
      </c>
      <c r="CU144" s="224">
        <v>77.779998779296875</v>
      </c>
      <c r="CV144" s="224">
        <v>77.779998779296875</v>
      </c>
      <c r="CW144" s="224">
        <v>77.779998779296875</v>
      </c>
      <c r="CX144" s="224">
        <v>77.779998779296875</v>
      </c>
      <c r="CY144" s="224">
        <v>77.779998779296875</v>
      </c>
      <c r="CZ144" s="224">
        <v>77.779998779296875</v>
      </c>
      <c r="DA144" s="224">
        <v>77.779998779296875</v>
      </c>
      <c r="DB144" s="224">
        <v>77.779998779296875</v>
      </c>
      <c r="DC144" s="224">
        <v>77.779998779296875</v>
      </c>
      <c r="DD144" s="224">
        <v>77.779998779296875</v>
      </c>
      <c r="DE144" s="224">
        <v>77.779998779296875</v>
      </c>
      <c r="DF144" s="224">
        <v>77.779998779296875</v>
      </c>
      <c r="DG144" s="224">
        <v>77.779998779296875</v>
      </c>
      <c r="DH144" s="224">
        <v>77.779998779296875</v>
      </c>
      <c r="DI144" s="224">
        <v>77.779998779296875</v>
      </c>
      <c r="DJ144" s="224">
        <v>77.779998779296875</v>
      </c>
      <c r="DK144" s="224">
        <v>77.779998779296875</v>
      </c>
      <c r="DL144" s="224">
        <v>77.779998779296875</v>
      </c>
      <c r="DM144" s="224">
        <v>77.779998779296875</v>
      </c>
      <c r="DN144" s="224">
        <v>77.779998779296875</v>
      </c>
      <c r="DO144" s="224">
        <v>77.779998779296875</v>
      </c>
      <c r="DP144" s="224">
        <v>77.779998779296875</v>
      </c>
      <c r="DQ144" s="224">
        <v>77.779998779296875</v>
      </c>
      <c r="DR144" s="224">
        <v>77.779998779296875</v>
      </c>
      <c r="DS144" s="224">
        <v>77.779998779296875</v>
      </c>
      <c r="DT144" s="224">
        <v>77.779998779296875</v>
      </c>
      <c r="DU144" s="224">
        <v>77.779998779296875</v>
      </c>
      <c r="DV144" s="224">
        <v>77.779998779296875</v>
      </c>
      <c r="DW144" s="224">
        <v>77.779998779296875</v>
      </c>
      <c r="DX144" s="224">
        <v>77.779998779296875</v>
      </c>
      <c r="DY144" s="224">
        <v>77.779998779296875</v>
      </c>
      <c r="DZ144" s="224">
        <v>77.779998779296875</v>
      </c>
      <c r="EA144" s="224">
        <v>77.779998779296875</v>
      </c>
      <c r="EB144" s="224">
        <v>77.779998779296875</v>
      </c>
      <c r="EC144" s="224">
        <v>77.779998779296875</v>
      </c>
      <c r="ED144" s="224">
        <v>72.220001220703125</v>
      </c>
      <c r="EE144" s="224">
        <v>72.220001220703125</v>
      </c>
      <c r="EF144" s="224">
        <v>72.220001220703125</v>
      </c>
      <c r="EG144" s="224">
        <v>72.220001220703125</v>
      </c>
      <c r="EH144" s="224">
        <v>72.220001220703125</v>
      </c>
      <c r="EI144" s="224">
        <v>72.220001220703125</v>
      </c>
      <c r="EJ144" s="224">
        <v>72.220001220703125</v>
      </c>
      <c r="EK144" s="224">
        <v>72.220001220703125</v>
      </c>
      <c r="EL144" s="224">
        <v>72.220001220703125</v>
      </c>
      <c r="EM144" s="224">
        <v>72.220001220703125</v>
      </c>
      <c r="EN144" s="224">
        <v>72.220001220703125</v>
      </c>
      <c r="EO144" s="224">
        <v>72.220001220703125</v>
      </c>
      <c r="EP144" s="224">
        <v>72.220001220703125</v>
      </c>
      <c r="EQ144" s="224">
        <v>72.220001220703125</v>
      </c>
      <c r="ER144" s="224">
        <v>72.220001220703125</v>
      </c>
      <c r="ES144" s="224">
        <v>72.220001220703125</v>
      </c>
      <c r="ET144" s="224">
        <v>72.220001220703125</v>
      </c>
      <c r="EU144" s="224">
        <v>72.220001220703125</v>
      </c>
      <c r="EV144" s="224">
        <v>72.220001220703125</v>
      </c>
      <c r="EW144" s="224">
        <v>72.220001220703125</v>
      </c>
      <c r="EX144" s="224">
        <v>72.220001220703125</v>
      </c>
      <c r="EY144" s="224">
        <v>72.220001220703125</v>
      </c>
      <c r="EZ144" s="224">
        <v>72.220001220703125</v>
      </c>
      <c r="FA144" s="224">
        <v>72.220001220703125</v>
      </c>
      <c r="FB144" s="224">
        <v>72.220001220703125</v>
      </c>
      <c r="FC144" s="224">
        <v>72.220001220703125</v>
      </c>
      <c r="FD144" s="224">
        <v>72.220001220703125</v>
      </c>
      <c r="FE144" s="224">
        <v>61.110000610351563</v>
      </c>
      <c r="FF144" s="224">
        <v>61.110000610351563</v>
      </c>
      <c r="FG144" s="224">
        <v>61.110000610351563</v>
      </c>
      <c r="FH144" s="224">
        <v>61.110000610351563</v>
      </c>
      <c r="FI144" s="224">
        <v>61.110000610351563</v>
      </c>
      <c r="FJ144" s="224">
        <v>61.110000610351563</v>
      </c>
      <c r="FK144" s="224">
        <v>61.110000610351563</v>
      </c>
      <c r="FL144" s="224">
        <v>61.110000610351563</v>
      </c>
      <c r="FM144" s="224">
        <v>61.110000610351563</v>
      </c>
      <c r="FN144" s="224">
        <v>61.110000610351563</v>
      </c>
      <c r="FO144" s="224">
        <v>61.110000610351563</v>
      </c>
      <c r="FP144" s="224">
        <v>61.110000610351563</v>
      </c>
      <c r="FQ144" s="224">
        <v>61.110000610351563</v>
      </c>
      <c r="FR144" s="224">
        <v>61.110000610351563</v>
      </c>
      <c r="FS144" s="224">
        <v>61.110000610351563</v>
      </c>
      <c r="FT144" s="224">
        <v>61.110000610351563</v>
      </c>
      <c r="FU144" s="224">
        <v>61.110000610351563</v>
      </c>
      <c r="FV144" s="224">
        <v>61.110000610351563</v>
      </c>
      <c r="FW144" s="224">
        <v>57.409999847412109</v>
      </c>
      <c r="FX144" s="224">
        <v>57.409999847412109</v>
      </c>
      <c r="FY144" s="224">
        <v>57.409999847412109</v>
      </c>
      <c r="FZ144" s="224">
        <v>57.409999847412109</v>
      </c>
      <c r="GA144" s="224">
        <v>57.409999847412109</v>
      </c>
      <c r="GB144" s="224">
        <v>46.299999237060547</v>
      </c>
      <c r="GC144" s="224">
        <v>46.299999237060547</v>
      </c>
      <c r="GD144" s="224">
        <v>46.299999237060547</v>
      </c>
      <c r="GE144" s="224">
        <v>46.299999237060547</v>
      </c>
      <c r="GF144" s="224">
        <v>46.299999237060547</v>
      </c>
      <c r="GG144" s="224">
        <v>46.299999237060547</v>
      </c>
      <c r="GH144" s="224">
        <v>46.299999237060547</v>
      </c>
      <c r="GI144" s="224">
        <v>46.299999237060547</v>
      </c>
      <c r="GJ144" s="224">
        <v>46.299999237060547</v>
      </c>
      <c r="GK144" s="224">
        <v>46.299999237060547</v>
      </c>
      <c r="GL144" s="224">
        <v>46.299999237060547</v>
      </c>
      <c r="GM144" s="224">
        <v>46.299999237060547</v>
      </c>
      <c r="GN144" s="224">
        <v>46.299999237060547</v>
      </c>
      <c r="GO144" s="224">
        <v>46.299999237060547</v>
      </c>
      <c r="GP144" s="224">
        <v>46.299999237060547</v>
      </c>
      <c r="GQ144" s="224">
        <v>46.299999237060547</v>
      </c>
      <c r="GR144" s="224">
        <v>46.299999237060547</v>
      </c>
      <c r="GS144" s="224">
        <v>32.409999847412109</v>
      </c>
      <c r="GT144" s="224">
        <v>32.409999847412109</v>
      </c>
      <c r="GU144" s="224">
        <v>32.409999847412109</v>
      </c>
      <c r="GV144" s="224">
        <v>32.409999847412109</v>
      </c>
      <c r="GW144" s="224">
        <v>32.409999847412109</v>
      </c>
      <c r="GX144" s="224">
        <v>32.409999847412109</v>
      </c>
      <c r="GY144" s="224">
        <v>32.409999847412109</v>
      </c>
      <c r="GZ144" s="224">
        <v>32.409999847412109</v>
      </c>
      <c r="HA144" s="224">
        <v>32.409999847412109</v>
      </c>
      <c r="HB144" s="224">
        <v>32.409999847412109</v>
      </c>
      <c r="HC144" s="224">
        <v>32.409999847412109</v>
      </c>
      <c r="HD144" s="224">
        <v>32.409999847412109</v>
      </c>
      <c r="HE144" s="224">
        <v>32.409999847412109</v>
      </c>
      <c r="HF144" s="9">
        <f t="shared" si="118"/>
        <v>32.409999847412109</v>
      </c>
      <c r="HG144" s="9">
        <f t="shared" si="119"/>
        <v>32.409999847412109</v>
      </c>
      <c r="HH144" s="9">
        <f t="shared" si="120"/>
        <v>32.409999847412109</v>
      </c>
      <c r="HI144" s="9">
        <f t="shared" si="121"/>
        <v>32.409999847412109</v>
      </c>
      <c r="HJ144" s="9">
        <f t="shared" si="122"/>
        <v>32.409999847412109</v>
      </c>
      <c r="HK144" s="9">
        <f t="shared" si="123"/>
        <v>32.409999847412109</v>
      </c>
      <c r="HL144" s="9">
        <f t="shared" si="124"/>
        <v>32.409999847412109</v>
      </c>
      <c r="HM144" s="9">
        <f t="shared" si="125"/>
        <v>32.409999847412109</v>
      </c>
      <c r="HN144" s="9">
        <f t="shared" si="126"/>
        <v>32.409999847412109</v>
      </c>
      <c r="HO144" s="9">
        <f t="shared" si="127"/>
        <v>32.409999847412109</v>
      </c>
      <c r="HP144" s="9">
        <f t="shared" si="128"/>
        <v>32.409999847412109</v>
      </c>
      <c r="HQ144" s="180"/>
      <c r="HR144" s="226">
        <v>32.409999847412109</v>
      </c>
      <c r="HS144" s="226">
        <v>32.409999847412109</v>
      </c>
      <c r="HT144" s="226">
        <v>32.409999847412109</v>
      </c>
      <c r="HU144" s="226">
        <v>32.409999847412109</v>
      </c>
      <c r="HV144" s="226">
        <v>32.409999847412109</v>
      </c>
      <c r="HW144" s="226">
        <v>32.409999847412109</v>
      </c>
      <c r="HX144" s="226">
        <v>32.409999847412109</v>
      </c>
      <c r="HY144" s="226">
        <v>32.409999847412109</v>
      </c>
      <c r="HZ144" s="226">
        <v>32.409999847412109</v>
      </c>
      <c r="IA144" s="226"/>
      <c r="IB144" s="226"/>
      <c r="IC144" s="226"/>
      <c r="ID144" s="9"/>
      <c r="IE144" s="9"/>
      <c r="IF144" s="9"/>
      <c r="IG144" s="9"/>
      <c r="IH144" s="9"/>
      <c r="II144" s="9">
        <f t="shared" si="103"/>
        <v>37.445657654812464</v>
      </c>
      <c r="IJ144" s="9">
        <f t="shared" si="104"/>
        <v>62.221667226155596</v>
      </c>
      <c r="IK144" s="9">
        <f t="shared" si="105"/>
        <v>39.579031790456462</v>
      </c>
      <c r="IL144" s="9">
        <f t="shared" si="106"/>
        <v>32.409999847412109</v>
      </c>
      <c r="IM144" s="9">
        <f t="shared" si="107"/>
        <v>25.92799987792969</v>
      </c>
      <c r="IN144" s="9">
        <f t="shared" si="108"/>
        <v>18.14959991455078</v>
      </c>
      <c r="IO144" s="9">
        <f t="shared" si="109"/>
        <v>12.704719940185546</v>
      </c>
      <c r="IP144" s="9">
        <f t="shared" si="110"/>
        <v>8.8933039581298825</v>
      </c>
      <c r="IQ144" s="9"/>
      <c r="IR144" s="9">
        <f t="shared" si="117"/>
        <v>32.259550902406865</v>
      </c>
      <c r="IS144" s="9">
        <f t="shared" si="111"/>
        <v>-27.812898923341923</v>
      </c>
      <c r="IT144" s="9"/>
      <c r="IU144" s="9"/>
      <c r="IV144" s="9"/>
      <c r="IW144" s="9"/>
      <c r="IX144" s="9"/>
      <c r="IY144" s="9"/>
      <c r="IZ144" s="9"/>
      <c r="JA144" s="9"/>
      <c r="JB144" s="9"/>
      <c r="JC144" s="9"/>
      <c r="JD144" s="9"/>
      <c r="JE144" s="9"/>
      <c r="JF144" s="9"/>
      <c r="JG144" s="9"/>
      <c r="JH144" s="9"/>
      <c r="JI144" s="9"/>
      <c r="JJ144" s="9"/>
      <c r="JK144" s="9"/>
      <c r="JL144" s="9"/>
      <c r="JM144" s="9"/>
      <c r="JN144" s="9"/>
      <c r="JO144" s="9"/>
      <c r="JP144" s="9"/>
      <c r="JQ144" s="9"/>
      <c r="JR144" s="9"/>
      <c r="JS144" s="9"/>
      <c r="JT144" s="9"/>
      <c r="JU144" s="9"/>
      <c r="JV144" s="9"/>
      <c r="JW144" s="9">
        <f t="shared" si="97"/>
        <v>32.409999847412109</v>
      </c>
      <c r="JX144" s="9">
        <f t="shared" si="98"/>
        <v>72.779998779296875</v>
      </c>
      <c r="JY144" s="19">
        <f t="shared" si="99"/>
        <v>153</v>
      </c>
      <c r="JZ144" s="19">
        <f t="shared" si="100"/>
        <v>47</v>
      </c>
      <c r="KA144" s="19">
        <f t="shared" si="112"/>
        <v>1</v>
      </c>
      <c r="KB144" s="19">
        <f t="shared" si="116"/>
        <v>47</v>
      </c>
      <c r="KD144" s="9">
        <f t="shared" si="101"/>
        <v>77.779998779296875</v>
      </c>
      <c r="KE144" s="9">
        <f t="shared" si="102"/>
        <v>56.234752617260014</v>
      </c>
      <c r="KG144" s="9">
        <f t="shared" si="113"/>
        <v>-21.545246162036861</v>
      </c>
      <c r="KH144" s="19">
        <f t="shared" si="114"/>
        <v>0.72299760220912124</v>
      </c>
      <c r="KI144" s="19">
        <f t="shared" si="115"/>
        <v>0.72299760220912124</v>
      </c>
    </row>
    <row r="145" spans="1:295">
      <c r="A145" s="222" t="s">
        <v>44</v>
      </c>
      <c r="B145" s="222" t="s">
        <v>421</v>
      </c>
      <c r="C145" s="224">
        <v>0</v>
      </c>
      <c r="D145" s="224">
        <v>13.890000343322754</v>
      </c>
      <c r="E145" s="224">
        <v>13.890000343322754</v>
      </c>
      <c r="F145" s="224">
        <v>13.890000343322754</v>
      </c>
      <c r="G145" s="224">
        <v>13.890000343322754</v>
      </c>
      <c r="H145" s="224">
        <v>13.890000343322754</v>
      </c>
      <c r="I145" s="224">
        <v>13.890000343322754</v>
      </c>
      <c r="J145" s="224">
        <v>13.890000343322754</v>
      </c>
      <c r="K145" s="224">
        <v>13.890000343322754</v>
      </c>
      <c r="L145" s="224">
        <v>13.890000343322754</v>
      </c>
      <c r="M145" s="224">
        <v>13.890000343322754</v>
      </c>
      <c r="N145" s="224">
        <v>13.890000343322754</v>
      </c>
      <c r="O145" s="224">
        <v>13.890000343322754</v>
      </c>
      <c r="P145" s="224">
        <v>13.890000343322754</v>
      </c>
      <c r="Q145" s="224">
        <v>13.890000343322754</v>
      </c>
      <c r="R145" s="224">
        <v>13.890000343322754</v>
      </c>
      <c r="S145" s="224">
        <v>13.890000343322754</v>
      </c>
      <c r="T145" s="224">
        <v>13.890000343322754</v>
      </c>
      <c r="U145" s="224">
        <v>13.890000343322754</v>
      </c>
      <c r="V145" s="224">
        <v>13.890000343322754</v>
      </c>
      <c r="W145" s="224">
        <v>13.890000343322754</v>
      </c>
      <c r="X145" s="224">
        <v>13.890000343322754</v>
      </c>
      <c r="Y145" s="224">
        <v>19.440000534057617</v>
      </c>
      <c r="Z145" s="224">
        <v>19.440000534057617</v>
      </c>
      <c r="AA145" s="224">
        <v>19.440000534057617</v>
      </c>
      <c r="AB145" s="224">
        <v>19.440000534057617</v>
      </c>
      <c r="AC145" s="224">
        <v>19.440000534057617</v>
      </c>
      <c r="AD145" s="224">
        <v>19.440000534057617</v>
      </c>
      <c r="AE145" s="224">
        <v>19.440000534057617</v>
      </c>
      <c r="AF145" s="224">
        <v>19.440000534057617</v>
      </c>
      <c r="AG145" s="224">
        <v>19.440000534057617</v>
      </c>
      <c r="AH145" s="224">
        <v>19.440000534057617</v>
      </c>
      <c r="AI145" s="224">
        <v>19.440000534057617</v>
      </c>
      <c r="AJ145" s="224">
        <v>19.440000534057617</v>
      </c>
      <c r="AK145" s="224">
        <v>19.440000534057617</v>
      </c>
      <c r="AL145" s="224">
        <v>19.440000534057617</v>
      </c>
      <c r="AM145" s="224">
        <v>19.440000534057617</v>
      </c>
      <c r="AN145" s="224">
        <v>25</v>
      </c>
      <c r="AO145" s="224">
        <v>25</v>
      </c>
      <c r="AP145" s="224">
        <v>25</v>
      </c>
      <c r="AQ145" s="224">
        <v>25</v>
      </c>
      <c r="AR145" s="224">
        <v>25</v>
      </c>
      <c r="AS145" s="224">
        <v>25</v>
      </c>
      <c r="AT145" s="224">
        <v>25</v>
      </c>
      <c r="AU145" s="224">
        <v>25</v>
      </c>
      <c r="AV145" s="224">
        <v>25</v>
      </c>
      <c r="AW145" s="224">
        <v>25</v>
      </c>
      <c r="AX145" s="224">
        <v>25</v>
      </c>
      <c r="AY145" s="224">
        <v>25</v>
      </c>
      <c r="AZ145" s="224">
        <v>25</v>
      </c>
      <c r="BA145" s="224">
        <v>25</v>
      </c>
      <c r="BB145" s="224">
        <v>25</v>
      </c>
      <c r="BC145" s="224">
        <v>25</v>
      </c>
      <c r="BD145" s="224">
        <v>25</v>
      </c>
      <c r="BE145" s="224">
        <v>25</v>
      </c>
      <c r="BF145" s="224">
        <v>25</v>
      </c>
      <c r="BG145" s="224">
        <v>25</v>
      </c>
      <c r="BH145" s="224">
        <v>25</v>
      </c>
      <c r="BI145" s="224">
        <v>25</v>
      </c>
      <c r="BJ145" s="224">
        <v>25</v>
      </c>
      <c r="BK145" s="224">
        <v>25</v>
      </c>
      <c r="BL145" s="224">
        <v>25</v>
      </c>
      <c r="BM145" s="224">
        <v>25</v>
      </c>
      <c r="BN145" s="224">
        <v>25</v>
      </c>
      <c r="BO145" s="224">
        <v>25</v>
      </c>
      <c r="BP145" s="224">
        <v>25</v>
      </c>
      <c r="BQ145" s="224">
        <v>25</v>
      </c>
      <c r="BR145" s="224">
        <v>25</v>
      </c>
      <c r="BS145" s="224">
        <v>25</v>
      </c>
      <c r="BT145" s="224">
        <v>25</v>
      </c>
      <c r="BU145" s="224">
        <v>25</v>
      </c>
      <c r="BV145" s="224">
        <v>25</v>
      </c>
      <c r="BW145" s="224">
        <v>36.110000610351563</v>
      </c>
      <c r="BX145" s="224">
        <v>36.110000610351563</v>
      </c>
      <c r="BY145" s="224">
        <v>36.110000610351563</v>
      </c>
      <c r="BZ145" s="224">
        <v>36.110000610351563</v>
      </c>
      <c r="CA145" s="224">
        <v>36.110000610351563</v>
      </c>
      <c r="CB145" s="224">
        <v>36.110000610351563</v>
      </c>
      <c r="CC145" s="224">
        <v>36.110000610351563</v>
      </c>
      <c r="CD145" s="224">
        <v>36.110000610351563</v>
      </c>
      <c r="CE145" s="224">
        <v>36.110000610351563</v>
      </c>
      <c r="CF145" s="224">
        <v>36.110000610351563</v>
      </c>
      <c r="CG145" s="224">
        <v>36.110000610351563</v>
      </c>
      <c r="CH145" s="224">
        <v>36.110000610351563</v>
      </c>
      <c r="CI145" s="224">
        <v>36.110000610351563</v>
      </c>
      <c r="CJ145" s="224">
        <v>36.110000610351563</v>
      </c>
      <c r="CK145" s="224">
        <v>38.889999389648438</v>
      </c>
      <c r="CL145" s="224">
        <v>38.889999389648438</v>
      </c>
      <c r="CM145" s="224">
        <v>38.889999389648438</v>
      </c>
      <c r="CN145" s="224">
        <v>38.889999389648438</v>
      </c>
      <c r="CO145" s="224">
        <v>38.889999389648438</v>
      </c>
      <c r="CP145" s="224">
        <v>38.889999389648438</v>
      </c>
      <c r="CQ145" s="224">
        <v>38.889999389648438</v>
      </c>
      <c r="CR145" s="224">
        <v>48.150001525878906</v>
      </c>
      <c r="CS145" s="224">
        <v>48.150001525878906</v>
      </c>
      <c r="CT145" s="224">
        <v>48.150001525878906</v>
      </c>
      <c r="CU145" s="224">
        <v>48.150001525878906</v>
      </c>
      <c r="CV145" s="224">
        <v>59.259998321533203</v>
      </c>
      <c r="CW145" s="224">
        <v>82.410003662109375</v>
      </c>
      <c r="CX145" s="224">
        <v>82.410003662109375</v>
      </c>
      <c r="CY145" s="224">
        <v>79.629997253417969</v>
      </c>
      <c r="CZ145" s="224">
        <v>79.629997253417969</v>
      </c>
      <c r="DA145" s="224">
        <v>79.629997253417969</v>
      </c>
      <c r="DB145" s="224">
        <v>79.629997253417969</v>
      </c>
      <c r="DC145" s="224">
        <v>85.19000244140625</v>
      </c>
      <c r="DD145" s="224">
        <v>85.19000244140625</v>
      </c>
      <c r="DE145" s="224">
        <v>85.19000244140625</v>
      </c>
      <c r="DF145" s="224">
        <v>85.19000244140625</v>
      </c>
      <c r="DG145" s="224">
        <v>85.19000244140625</v>
      </c>
      <c r="DH145" s="224">
        <v>85.19000244140625</v>
      </c>
      <c r="DI145" s="224">
        <v>85.19000244140625</v>
      </c>
      <c r="DJ145" s="224">
        <v>85.19000244140625</v>
      </c>
      <c r="DK145" s="224">
        <v>85.19000244140625</v>
      </c>
      <c r="DL145" s="224">
        <v>85.19000244140625</v>
      </c>
      <c r="DM145" s="224">
        <v>85.19000244140625</v>
      </c>
      <c r="DN145" s="224">
        <v>85.19000244140625</v>
      </c>
      <c r="DO145" s="224">
        <v>85.19000244140625</v>
      </c>
      <c r="DP145" s="224">
        <v>85.19000244140625</v>
      </c>
      <c r="DQ145" s="224">
        <v>85.19000244140625</v>
      </c>
      <c r="DR145" s="224">
        <v>85.19000244140625</v>
      </c>
      <c r="DS145" s="224">
        <v>85.19000244140625</v>
      </c>
      <c r="DT145" s="224">
        <v>85.19000244140625</v>
      </c>
      <c r="DU145" s="224">
        <v>85.19000244140625</v>
      </c>
      <c r="DV145" s="224">
        <v>85.19000244140625</v>
      </c>
      <c r="DW145" s="224">
        <v>85.19000244140625</v>
      </c>
      <c r="DX145" s="224">
        <v>85.19000244140625</v>
      </c>
      <c r="DY145" s="224">
        <v>85.19000244140625</v>
      </c>
      <c r="DZ145" s="224">
        <v>85.19000244140625</v>
      </c>
      <c r="EA145" s="224">
        <v>85.19000244140625</v>
      </c>
      <c r="EB145" s="224">
        <v>85.19000244140625</v>
      </c>
      <c r="EC145" s="224">
        <v>85.19000244140625</v>
      </c>
      <c r="ED145" s="224">
        <v>85.19000244140625</v>
      </c>
      <c r="EE145" s="224">
        <v>81.480003356933594</v>
      </c>
      <c r="EF145" s="224">
        <v>81.480003356933594</v>
      </c>
      <c r="EG145" s="224">
        <v>81.480003356933594</v>
      </c>
      <c r="EH145" s="224">
        <v>81.480003356933594</v>
      </c>
      <c r="EI145" s="224">
        <v>81.480003356933594</v>
      </c>
      <c r="EJ145" s="224">
        <v>81.480003356933594</v>
      </c>
      <c r="EK145" s="224">
        <v>81.480003356933594</v>
      </c>
      <c r="EL145" s="224">
        <v>81.480003356933594</v>
      </c>
      <c r="EM145" s="224">
        <v>81.480003356933594</v>
      </c>
      <c r="EN145" s="224">
        <v>81.480003356933594</v>
      </c>
      <c r="EO145" s="224">
        <v>81.480003356933594</v>
      </c>
      <c r="EP145" s="224">
        <v>81.480003356933594</v>
      </c>
      <c r="EQ145" s="224">
        <v>81.480003356933594</v>
      </c>
      <c r="ER145" s="224">
        <v>81.480003356933594</v>
      </c>
      <c r="ES145" s="224">
        <v>81.480003356933594</v>
      </c>
      <c r="ET145" s="224">
        <v>81.480003356933594</v>
      </c>
      <c r="EU145" s="224">
        <v>81.480003356933594</v>
      </c>
      <c r="EV145" s="224">
        <v>81.480003356933594</v>
      </c>
      <c r="EW145" s="224">
        <v>81.480003356933594</v>
      </c>
      <c r="EX145" s="224">
        <v>81.480003356933594</v>
      </c>
      <c r="EY145" s="224">
        <v>81.480003356933594</v>
      </c>
      <c r="EZ145" s="224">
        <v>77.779998779296875</v>
      </c>
      <c r="FA145" s="224">
        <v>77.779998779296875</v>
      </c>
      <c r="FB145" s="224">
        <v>77.779998779296875</v>
      </c>
      <c r="FC145" s="224">
        <v>77.779998779296875</v>
      </c>
      <c r="FD145" s="224">
        <v>77.779998779296875</v>
      </c>
      <c r="FE145" s="224">
        <v>77.779998779296875</v>
      </c>
      <c r="FF145" s="224">
        <v>77.779998779296875</v>
      </c>
      <c r="FG145" s="224">
        <v>77.779998779296875</v>
      </c>
      <c r="FH145" s="224">
        <v>77.779998779296875</v>
      </c>
      <c r="FI145" s="224">
        <v>77.779998779296875</v>
      </c>
      <c r="FJ145" s="224">
        <v>77.779998779296875</v>
      </c>
      <c r="FK145" s="224">
        <v>77.779998779296875</v>
      </c>
      <c r="FL145" s="224">
        <v>77.779998779296875</v>
      </c>
      <c r="FM145" s="224">
        <v>77.779998779296875</v>
      </c>
      <c r="FN145" s="224">
        <v>77.779998779296875</v>
      </c>
      <c r="FO145" s="224">
        <v>77.779998779296875</v>
      </c>
      <c r="FP145" s="224">
        <v>77.779998779296875</v>
      </c>
      <c r="FQ145" s="224">
        <v>53.700000762939453</v>
      </c>
      <c r="FR145" s="224">
        <v>53.700000762939453</v>
      </c>
      <c r="FS145" s="224">
        <v>53.700000762939453</v>
      </c>
      <c r="FT145" s="224">
        <v>53.700000762939453</v>
      </c>
      <c r="FU145" s="224">
        <v>53.700000762939453</v>
      </c>
      <c r="FV145" s="224">
        <v>53.700000762939453</v>
      </c>
      <c r="FW145" s="224">
        <v>53.700000762939453</v>
      </c>
      <c r="FX145" s="224">
        <v>53.700000762939453</v>
      </c>
      <c r="FY145" s="224">
        <v>53.700000762939453</v>
      </c>
      <c r="FZ145" s="224">
        <v>53.700000762939453</v>
      </c>
      <c r="GA145" s="224">
        <v>53.700000762939453</v>
      </c>
      <c r="GB145" s="224">
        <v>53.700000762939453</v>
      </c>
      <c r="GC145" s="224">
        <v>53.700000762939453</v>
      </c>
      <c r="GD145" s="224">
        <v>53.700000762939453</v>
      </c>
      <c r="GE145" s="224">
        <v>53.700000762939453</v>
      </c>
      <c r="GF145" s="224">
        <v>53.700000762939453</v>
      </c>
      <c r="GG145" s="224">
        <v>53.700000762939453</v>
      </c>
      <c r="GH145" s="224">
        <v>53.700000762939453</v>
      </c>
      <c r="GI145" s="224">
        <v>53.700000762939453</v>
      </c>
      <c r="GJ145" s="224">
        <v>53.700000762939453</v>
      </c>
      <c r="GK145" s="224">
        <v>53.700000762939453</v>
      </c>
      <c r="GL145" s="224">
        <v>53.700000762939453</v>
      </c>
      <c r="GM145" s="224">
        <v>53.700000762939453</v>
      </c>
      <c r="GN145" s="224">
        <v>53.700000762939453</v>
      </c>
      <c r="GO145" s="224">
        <v>53.700000762939453</v>
      </c>
      <c r="GP145" s="224">
        <v>53.700000762939453</v>
      </c>
      <c r="GQ145" s="224">
        <v>53.700000762939453</v>
      </c>
      <c r="GR145" s="224">
        <v>53.700000762939453</v>
      </c>
      <c r="GS145" s="224">
        <v>53.700000762939453</v>
      </c>
      <c r="GT145" s="224">
        <v>53.700000762939453</v>
      </c>
      <c r="GU145" s="224">
        <v>53.700000762939453</v>
      </c>
      <c r="GV145" s="224">
        <v>53.700000762939453</v>
      </c>
      <c r="GW145" s="224">
        <v>53.700000762939453</v>
      </c>
      <c r="GX145" s="224">
        <v>53.700000762939453</v>
      </c>
      <c r="GY145" s="224">
        <v>51.849998474121094</v>
      </c>
      <c r="GZ145" s="224">
        <v>51.849998474121094</v>
      </c>
      <c r="HA145" s="224">
        <v>51.849998474121094</v>
      </c>
      <c r="HB145" s="224">
        <v>51.849998474121094</v>
      </c>
      <c r="HC145" s="224">
        <v>51.849998474121094</v>
      </c>
      <c r="HD145" s="224">
        <v>51.849998474121094</v>
      </c>
      <c r="HE145" s="224">
        <v>51.849998474121094</v>
      </c>
      <c r="HF145" s="9">
        <f t="shared" si="118"/>
        <v>51.849998474121094</v>
      </c>
      <c r="HG145" s="9">
        <f t="shared" si="119"/>
        <v>51.849998474121094</v>
      </c>
      <c r="HH145" s="9">
        <f t="shared" si="120"/>
        <v>51.849998474121094</v>
      </c>
      <c r="HI145" s="9">
        <f t="shared" si="121"/>
        <v>51.849998474121094</v>
      </c>
      <c r="HJ145" s="9">
        <f t="shared" si="122"/>
        <v>51.849998474121094</v>
      </c>
      <c r="HK145" s="9">
        <f t="shared" si="123"/>
        <v>51.849998474121094</v>
      </c>
      <c r="HL145" s="9">
        <f t="shared" si="124"/>
        <v>51.849998474121094</v>
      </c>
      <c r="HM145" s="9">
        <f t="shared" si="125"/>
        <v>51.849998474121094</v>
      </c>
      <c r="HN145" s="9">
        <f t="shared" si="126"/>
        <v>51.849998474121094</v>
      </c>
      <c r="HO145" s="9">
        <f t="shared" si="127"/>
        <v>51.849998474121094</v>
      </c>
      <c r="HP145" s="9">
        <f t="shared" si="128"/>
        <v>51.849998474121094</v>
      </c>
      <c r="HQ145" s="180"/>
      <c r="HR145" s="226">
        <v>51.849998474121094</v>
      </c>
      <c r="HS145" s="226">
        <v>51.849998474121094</v>
      </c>
      <c r="HT145" s="226">
        <v>51.849998474121094</v>
      </c>
      <c r="HU145" s="226">
        <v>51.849998474121094</v>
      </c>
      <c r="HV145" s="226">
        <v>51.849998474121094</v>
      </c>
      <c r="HW145" s="226">
        <v>51.849998474121094</v>
      </c>
      <c r="HX145" s="226"/>
      <c r="HY145" s="226"/>
      <c r="HZ145" s="226"/>
      <c r="IA145" s="226"/>
      <c r="IB145" s="226"/>
      <c r="IC145" s="226"/>
      <c r="ID145" s="9"/>
      <c r="IE145" s="9"/>
      <c r="IF145" s="9"/>
      <c r="IG145" s="9"/>
      <c r="IH145" s="9"/>
      <c r="II145" s="9">
        <f t="shared" si="103"/>
        <v>45.961711551013742</v>
      </c>
      <c r="IJ145" s="9">
        <f t="shared" si="104"/>
        <v>68.271333058675125</v>
      </c>
      <c r="IK145" s="9">
        <f t="shared" si="105"/>
        <v>53.162903324250252</v>
      </c>
      <c r="IL145" s="9">
        <f t="shared" si="106"/>
        <v>51.849998474121094</v>
      </c>
      <c r="IM145" s="9">
        <f t="shared" si="107"/>
        <v>41.479998779296878</v>
      </c>
      <c r="IN145" s="9">
        <f t="shared" si="108"/>
        <v>29.035999145507812</v>
      </c>
      <c r="IO145" s="9">
        <f t="shared" si="109"/>
        <v>20.325199401855468</v>
      </c>
      <c r="IP145" s="9">
        <f t="shared" si="110"/>
        <v>14.227639581298826</v>
      </c>
      <c r="IQ145" s="9"/>
      <c r="IR145" s="9">
        <f t="shared" si="117"/>
        <v>42.346802460006188</v>
      </c>
      <c r="IS145" s="9">
        <f t="shared" si="111"/>
        <v>-35.232982669356772</v>
      </c>
      <c r="IT145" s="9"/>
      <c r="IU145" s="9"/>
      <c r="IV145" s="9"/>
      <c r="IW145" s="9"/>
      <c r="IX145" s="9"/>
      <c r="IY145" s="9"/>
      <c r="IZ145" s="9"/>
      <c r="JA145" s="9"/>
      <c r="JB145" s="9"/>
      <c r="JC145" s="9"/>
      <c r="JD145" s="9"/>
      <c r="JE145" s="9"/>
      <c r="JF145" s="9"/>
      <c r="JG145" s="9"/>
      <c r="JH145" s="9"/>
      <c r="JI145" s="9"/>
      <c r="JJ145" s="9"/>
      <c r="JK145" s="9"/>
      <c r="JL145" s="9"/>
      <c r="JM145" s="9"/>
      <c r="JN145" s="9"/>
      <c r="JO145" s="9"/>
      <c r="JP145" s="9"/>
      <c r="JQ145" s="9"/>
      <c r="JR145" s="9"/>
      <c r="JS145" s="9"/>
      <c r="JT145" s="9"/>
      <c r="JU145" s="9"/>
      <c r="JV145" s="9"/>
      <c r="JW145" s="9">
        <f t="shared" si="97"/>
        <v>51.849998474121094</v>
      </c>
      <c r="JX145" s="9">
        <f t="shared" si="98"/>
        <v>80.19000244140625</v>
      </c>
      <c r="JY145" s="19">
        <f t="shared" si="99"/>
        <v>225</v>
      </c>
      <c r="JZ145" s="19">
        <f t="shared" si="100"/>
        <v>51</v>
      </c>
      <c r="KA145" s="19">
        <f t="shared" si="112"/>
        <v>1</v>
      </c>
      <c r="KB145" s="19">
        <f t="shared" si="116"/>
        <v>51</v>
      </c>
      <c r="KD145" s="9">
        <f t="shared" si="101"/>
        <v>75.373668034871415</v>
      </c>
      <c r="KE145" s="9">
        <f t="shared" si="102"/>
        <v>66.629010644289522</v>
      </c>
      <c r="KG145" s="9">
        <f t="shared" si="113"/>
        <v>-8.7446573905818923</v>
      </c>
      <c r="KH145" s="19">
        <f t="shared" si="114"/>
        <v>0.88398259473671625</v>
      </c>
      <c r="KI145" s="19">
        <f t="shared" si="115"/>
        <v>0.88398259473671625</v>
      </c>
    </row>
    <row r="146" spans="1:295">
      <c r="A146" s="222" t="s">
        <v>45</v>
      </c>
      <c r="B146" s="222" t="s">
        <v>428</v>
      </c>
      <c r="C146" s="224">
        <v>0</v>
      </c>
      <c r="D146" s="224">
        <v>0</v>
      </c>
      <c r="E146" s="224">
        <v>0</v>
      </c>
      <c r="F146" s="224">
        <v>0</v>
      </c>
      <c r="G146" s="224">
        <v>0</v>
      </c>
      <c r="H146" s="224">
        <v>0</v>
      </c>
      <c r="I146" s="224">
        <v>0</v>
      </c>
      <c r="J146" s="224">
        <v>0</v>
      </c>
      <c r="K146" s="224">
        <v>0</v>
      </c>
      <c r="L146" s="224">
        <v>0</v>
      </c>
      <c r="M146" s="224">
        <v>0</v>
      </c>
      <c r="N146" s="224">
        <v>0</v>
      </c>
      <c r="O146" s="224">
        <v>0</v>
      </c>
      <c r="P146" s="224">
        <v>0</v>
      </c>
      <c r="Q146" s="224">
        <v>0</v>
      </c>
      <c r="R146" s="224">
        <v>0</v>
      </c>
      <c r="S146" s="224">
        <v>0</v>
      </c>
      <c r="T146" s="224">
        <v>0</v>
      </c>
      <c r="U146" s="224">
        <v>0</v>
      </c>
      <c r="V146" s="224">
        <v>0</v>
      </c>
      <c r="W146" s="224">
        <v>0</v>
      </c>
      <c r="X146" s="224">
        <v>0</v>
      </c>
      <c r="Y146" s="224">
        <v>0</v>
      </c>
      <c r="Z146" s="224">
        <v>0</v>
      </c>
      <c r="AA146" s="224">
        <v>0</v>
      </c>
      <c r="AB146" s="224">
        <v>0</v>
      </c>
      <c r="AC146" s="224">
        <v>0</v>
      </c>
      <c r="AD146" s="224">
        <v>0</v>
      </c>
      <c r="AE146" s="224">
        <v>0</v>
      </c>
      <c r="AF146" s="224">
        <v>0</v>
      </c>
      <c r="AG146" s="224">
        <v>0</v>
      </c>
      <c r="AH146" s="224">
        <v>0</v>
      </c>
      <c r="AI146" s="224">
        <v>0</v>
      </c>
      <c r="AJ146" s="224">
        <v>0</v>
      </c>
      <c r="AK146" s="224">
        <v>0</v>
      </c>
      <c r="AL146" s="224">
        <v>0</v>
      </c>
      <c r="AM146" s="224">
        <v>8.3299999237060547</v>
      </c>
      <c r="AN146" s="224">
        <v>8.3299999237060547</v>
      </c>
      <c r="AO146" s="224">
        <v>8.3299999237060547</v>
      </c>
      <c r="AP146" s="224">
        <v>8.3299999237060547</v>
      </c>
      <c r="AQ146" s="224">
        <v>8.3299999237060547</v>
      </c>
      <c r="AR146" s="224">
        <v>8.3299999237060547</v>
      </c>
      <c r="AS146" s="224">
        <v>8.3299999237060547</v>
      </c>
      <c r="AT146" s="224">
        <v>8.3299999237060547</v>
      </c>
      <c r="AU146" s="224">
        <v>8.3299999237060547</v>
      </c>
      <c r="AV146" s="224">
        <v>8.3299999237060547</v>
      </c>
      <c r="AW146" s="224">
        <v>8.3299999237060547</v>
      </c>
      <c r="AX146" s="224">
        <v>8.3299999237060547</v>
      </c>
      <c r="AY146" s="224">
        <v>8.3299999237060547</v>
      </c>
      <c r="AZ146" s="224">
        <v>8.3299999237060547</v>
      </c>
      <c r="BA146" s="224">
        <v>8.3299999237060547</v>
      </c>
      <c r="BB146" s="224">
        <v>8.3299999237060547</v>
      </c>
      <c r="BC146" s="224">
        <v>8.3299999237060547</v>
      </c>
      <c r="BD146" s="224">
        <v>8.3299999237060547</v>
      </c>
      <c r="BE146" s="224">
        <v>8.3299999237060547</v>
      </c>
      <c r="BF146" s="224">
        <v>8.3299999237060547</v>
      </c>
      <c r="BG146" s="224">
        <v>8.3299999237060547</v>
      </c>
      <c r="BH146" s="224">
        <v>8.3299999237060547</v>
      </c>
      <c r="BI146" s="224">
        <v>8.3299999237060547</v>
      </c>
      <c r="BJ146" s="224">
        <v>8.3299999237060547</v>
      </c>
      <c r="BK146" s="224">
        <v>8.3299999237060547</v>
      </c>
      <c r="BL146" s="224">
        <v>8.3299999237060547</v>
      </c>
      <c r="BM146" s="224">
        <v>8.3299999237060547</v>
      </c>
      <c r="BN146" s="224">
        <v>8.3299999237060547</v>
      </c>
      <c r="BO146" s="224">
        <v>8.3299999237060547</v>
      </c>
      <c r="BP146" s="224">
        <v>8.3299999237060547</v>
      </c>
      <c r="BQ146" s="224">
        <v>8.3299999237060547</v>
      </c>
      <c r="BR146" s="224">
        <v>8.3299999237060547</v>
      </c>
      <c r="BS146" s="224">
        <v>8.3299999237060547</v>
      </c>
      <c r="BT146" s="224">
        <v>8.3299999237060547</v>
      </c>
      <c r="BU146" s="224">
        <v>8.3299999237060547</v>
      </c>
      <c r="BV146" s="224">
        <v>8.3299999237060547</v>
      </c>
      <c r="BW146" s="224">
        <v>8.3299999237060547</v>
      </c>
      <c r="BX146" s="224">
        <v>8.3299999237060547</v>
      </c>
      <c r="BY146" s="224">
        <v>8.3299999237060547</v>
      </c>
      <c r="BZ146" s="224">
        <v>8.3299999237060547</v>
      </c>
      <c r="CA146" s="224">
        <v>8.3299999237060547</v>
      </c>
      <c r="CB146" s="224">
        <v>19.440000534057617</v>
      </c>
      <c r="CC146" s="224">
        <v>19.440000534057617</v>
      </c>
      <c r="CD146" s="224">
        <v>22.219999313354492</v>
      </c>
      <c r="CE146" s="224">
        <v>22.219999313354492</v>
      </c>
      <c r="CF146" s="224">
        <v>22.219999313354492</v>
      </c>
      <c r="CG146" s="224">
        <v>22.219999313354492</v>
      </c>
      <c r="CH146" s="224">
        <v>22.219999313354492</v>
      </c>
      <c r="CI146" s="224">
        <v>22.219999313354492</v>
      </c>
      <c r="CJ146" s="224">
        <v>22.219999313354492</v>
      </c>
      <c r="CK146" s="224">
        <v>30.559999465942383</v>
      </c>
      <c r="CL146" s="224">
        <v>30.559999465942383</v>
      </c>
      <c r="CM146" s="224">
        <v>30.559999465942383</v>
      </c>
      <c r="CN146" s="224">
        <v>30.559999465942383</v>
      </c>
      <c r="CO146" s="224">
        <v>41.669998168945313</v>
      </c>
      <c r="CP146" s="224">
        <v>41.669998168945313</v>
      </c>
      <c r="CQ146" s="224">
        <v>41.669998168945313</v>
      </c>
      <c r="CR146" s="224">
        <v>52.779998779296875</v>
      </c>
      <c r="CS146" s="224">
        <v>52.779998779296875</v>
      </c>
      <c r="CT146" s="224">
        <v>52.779998779296875</v>
      </c>
      <c r="CU146" s="224">
        <v>52.779998779296875</v>
      </c>
      <c r="CV146" s="224">
        <v>52.779998779296875</v>
      </c>
      <c r="CW146" s="224">
        <v>52.779998779296875</v>
      </c>
      <c r="CX146" s="224">
        <v>52.779998779296875</v>
      </c>
      <c r="CY146" s="224">
        <v>61.110000610351563</v>
      </c>
      <c r="CZ146" s="224">
        <v>61.110000610351563</v>
      </c>
      <c r="DA146" s="224">
        <v>52.779998779296875</v>
      </c>
      <c r="DB146" s="224">
        <v>52.779998779296875</v>
      </c>
      <c r="DC146" s="224">
        <v>52.779998779296875</v>
      </c>
      <c r="DD146" s="224">
        <v>52.779998779296875</v>
      </c>
      <c r="DE146" s="224">
        <v>52.779998779296875</v>
      </c>
      <c r="DF146" s="224">
        <v>49.069999694824219</v>
      </c>
      <c r="DG146" s="224">
        <v>49.069999694824219</v>
      </c>
      <c r="DH146" s="224">
        <v>49.069999694824219</v>
      </c>
      <c r="DI146" s="224">
        <v>49.069999694824219</v>
      </c>
      <c r="DJ146" s="224">
        <v>49.069999694824219</v>
      </c>
      <c r="DK146" s="224">
        <v>49.069999694824219</v>
      </c>
      <c r="DL146" s="224">
        <v>49.069999694824219</v>
      </c>
      <c r="DM146" s="224">
        <v>49.069999694824219</v>
      </c>
      <c r="DN146" s="224">
        <v>49.069999694824219</v>
      </c>
      <c r="DO146" s="224">
        <v>49.069999694824219</v>
      </c>
      <c r="DP146" s="224">
        <v>43.520000457763672</v>
      </c>
      <c r="DQ146" s="224">
        <v>43.520000457763672</v>
      </c>
      <c r="DR146" s="224">
        <v>43.520000457763672</v>
      </c>
      <c r="DS146" s="224">
        <v>43.520000457763672</v>
      </c>
      <c r="DT146" s="224">
        <v>43.520000457763672</v>
      </c>
      <c r="DU146" s="224">
        <v>43.520000457763672</v>
      </c>
      <c r="DV146" s="224">
        <v>43.520000457763672</v>
      </c>
      <c r="DW146" s="224">
        <v>43.520000457763672</v>
      </c>
      <c r="DX146" s="224">
        <v>43.520000457763672</v>
      </c>
      <c r="DY146" s="224">
        <v>43.520000457763672</v>
      </c>
      <c r="DZ146" s="224">
        <v>43.520000457763672</v>
      </c>
      <c r="EA146" s="224">
        <v>43.520000457763672</v>
      </c>
      <c r="EB146" s="224">
        <v>43.520000457763672</v>
      </c>
      <c r="EC146" s="224">
        <v>43.520000457763672</v>
      </c>
      <c r="ED146" s="224">
        <v>43.520000457763672</v>
      </c>
      <c r="EE146" s="224">
        <v>43.520000457763672</v>
      </c>
      <c r="EF146" s="224">
        <v>43.520000457763672</v>
      </c>
      <c r="EG146" s="224">
        <v>43.520000457763672</v>
      </c>
      <c r="EH146" s="224">
        <v>43.520000457763672</v>
      </c>
      <c r="EI146" s="224">
        <v>43.520000457763672</v>
      </c>
      <c r="EJ146" s="224">
        <v>43.520000457763672</v>
      </c>
      <c r="EK146" s="224">
        <v>43.520000457763672</v>
      </c>
      <c r="EL146" s="224">
        <v>43.520000457763672</v>
      </c>
      <c r="EM146" s="224">
        <v>43.520000457763672</v>
      </c>
      <c r="EN146" s="224">
        <v>43.520000457763672</v>
      </c>
      <c r="EO146" s="224">
        <v>43.520000457763672</v>
      </c>
      <c r="EP146" s="224">
        <v>43.520000457763672</v>
      </c>
      <c r="EQ146" s="224">
        <v>43.520000457763672</v>
      </c>
      <c r="ER146" s="224">
        <v>43.520000457763672</v>
      </c>
      <c r="ES146" s="224">
        <v>43.520000457763672</v>
      </c>
      <c r="ET146" s="224">
        <v>43.520000457763672</v>
      </c>
      <c r="EU146" s="224">
        <v>43.520000457763672</v>
      </c>
      <c r="EV146" s="224">
        <v>43.520000457763672</v>
      </c>
      <c r="EW146" s="224">
        <v>43.520000457763672</v>
      </c>
      <c r="EX146" s="224">
        <v>43.520000457763672</v>
      </c>
      <c r="EY146" s="224">
        <v>43.520000457763672</v>
      </c>
      <c r="EZ146" s="224">
        <v>43.520000457763672</v>
      </c>
      <c r="FA146" s="224">
        <v>43.520000457763672</v>
      </c>
      <c r="FB146" s="224">
        <v>43.520000457763672</v>
      </c>
      <c r="FC146" s="224">
        <v>43.520000457763672</v>
      </c>
      <c r="FD146" s="224">
        <v>43.520000457763672</v>
      </c>
      <c r="FE146" s="224">
        <v>43.520000457763672</v>
      </c>
      <c r="FF146" s="224">
        <v>43.520000457763672</v>
      </c>
      <c r="FG146" s="224">
        <v>43.520000457763672</v>
      </c>
      <c r="FH146" s="224">
        <v>43.520000457763672</v>
      </c>
      <c r="FI146" s="224">
        <v>43.520000457763672</v>
      </c>
      <c r="FJ146" s="224">
        <v>43.520000457763672</v>
      </c>
      <c r="FK146" s="224">
        <v>43.520000457763672</v>
      </c>
      <c r="FL146" s="224">
        <v>43.520000457763672</v>
      </c>
      <c r="FM146" s="224">
        <v>43.520000457763672</v>
      </c>
      <c r="FN146" s="224">
        <v>43.520000457763672</v>
      </c>
      <c r="FO146" s="224">
        <v>43.520000457763672</v>
      </c>
      <c r="FP146" s="224">
        <v>43.520000457763672</v>
      </c>
      <c r="FQ146" s="224">
        <v>43.520000457763672</v>
      </c>
      <c r="FR146" s="224">
        <v>43.520000457763672</v>
      </c>
      <c r="FS146" s="224">
        <v>43.520000457763672</v>
      </c>
      <c r="FT146" s="224">
        <v>43.520000457763672</v>
      </c>
      <c r="FU146" s="224">
        <v>43.520000457763672</v>
      </c>
      <c r="FV146" s="224">
        <v>43.520000457763672</v>
      </c>
      <c r="FW146" s="224">
        <v>43.520000457763672</v>
      </c>
      <c r="FX146" s="224">
        <v>43.520000457763672</v>
      </c>
      <c r="FY146" s="224">
        <v>43.520000457763672</v>
      </c>
      <c r="FZ146" s="224">
        <v>43.520000457763672</v>
      </c>
      <c r="GA146" s="224">
        <v>43.520000457763672</v>
      </c>
      <c r="GB146" s="224">
        <v>43.520000457763672</v>
      </c>
      <c r="GC146" s="224">
        <v>43.520000457763672</v>
      </c>
      <c r="GD146" s="224">
        <v>43.520000457763672</v>
      </c>
      <c r="GE146" s="224">
        <v>43.520000457763672</v>
      </c>
      <c r="GF146" s="224">
        <v>43.520000457763672</v>
      </c>
      <c r="GG146" s="224">
        <v>43.520000457763672</v>
      </c>
      <c r="GH146" s="224">
        <v>43.520000457763672</v>
      </c>
      <c r="GI146" s="224">
        <v>43.520000457763672</v>
      </c>
      <c r="GJ146" s="224">
        <v>43.520000457763672</v>
      </c>
      <c r="GK146" s="224">
        <v>43.520000457763672</v>
      </c>
      <c r="GL146" s="224">
        <v>43.520000457763672</v>
      </c>
      <c r="GM146" s="224">
        <v>43.520000457763672</v>
      </c>
      <c r="GN146" s="224">
        <v>43.520000457763672</v>
      </c>
      <c r="GO146" s="224">
        <v>43.520000457763672</v>
      </c>
      <c r="GP146" s="224">
        <v>43.520000457763672</v>
      </c>
      <c r="GQ146" s="224">
        <v>43.520000457763672</v>
      </c>
      <c r="GR146" s="224">
        <v>43.520000457763672</v>
      </c>
      <c r="GS146" s="224">
        <v>43.520000457763672</v>
      </c>
      <c r="GT146" s="224">
        <v>37.959999084472656</v>
      </c>
      <c r="GU146" s="224">
        <v>37.959999084472656</v>
      </c>
      <c r="GV146" s="224">
        <v>37.959999084472656</v>
      </c>
      <c r="GW146" s="224">
        <v>37.959999084472656</v>
      </c>
      <c r="GX146" s="224">
        <v>37.959999084472656</v>
      </c>
      <c r="GY146" s="224">
        <v>37.959999084472656</v>
      </c>
      <c r="GZ146" s="224">
        <v>37.959999084472656</v>
      </c>
      <c r="HA146" s="224">
        <v>37.959999084472656</v>
      </c>
      <c r="HB146" s="224">
        <v>37.959999084472656</v>
      </c>
      <c r="HC146" s="224">
        <v>37.959999084472656</v>
      </c>
      <c r="HD146" s="224">
        <v>42.590000152587891</v>
      </c>
      <c r="HE146" s="224">
        <v>42.590000152587891</v>
      </c>
      <c r="HF146" s="9">
        <f t="shared" si="118"/>
        <v>42.590000152587891</v>
      </c>
      <c r="HG146" s="9">
        <f t="shared" si="119"/>
        <v>42.590000152587891</v>
      </c>
      <c r="HH146" s="9">
        <f t="shared" si="120"/>
        <v>42.590000152587891</v>
      </c>
      <c r="HI146" s="9">
        <f t="shared" si="121"/>
        <v>42.590000152587891</v>
      </c>
      <c r="HJ146" s="9">
        <f t="shared" si="122"/>
        <v>42.590000152587891</v>
      </c>
      <c r="HK146" s="9">
        <f t="shared" si="123"/>
        <v>42.590000152587891</v>
      </c>
      <c r="HL146" s="9">
        <f t="shared" si="124"/>
        <v>42.590000152587891</v>
      </c>
      <c r="HM146" s="9">
        <f t="shared" si="125"/>
        <v>42.590000152587891</v>
      </c>
      <c r="HN146" s="9">
        <f t="shared" si="126"/>
        <v>42.590000152587891</v>
      </c>
      <c r="HO146" s="9">
        <f t="shared" si="127"/>
        <v>42.590000152587891</v>
      </c>
      <c r="HP146" s="9">
        <f t="shared" si="128"/>
        <v>42.590000152587891</v>
      </c>
      <c r="HQ146" s="180"/>
      <c r="HR146" s="226">
        <v>42.590000152587891</v>
      </c>
      <c r="HS146" s="226">
        <v>42.590000152587891</v>
      </c>
      <c r="HT146" s="226">
        <v>42.590000152587891</v>
      </c>
      <c r="HU146" s="226"/>
      <c r="HV146" s="226"/>
      <c r="HW146" s="226"/>
      <c r="HX146" s="226"/>
      <c r="HY146" s="226"/>
      <c r="HZ146" s="226"/>
      <c r="IA146" s="226"/>
      <c r="IB146" s="226"/>
      <c r="IC146" s="226"/>
      <c r="ID146" s="9"/>
      <c r="IE146" s="9"/>
      <c r="IF146" s="9"/>
      <c r="IG146" s="9"/>
      <c r="IH146" s="9"/>
      <c r="II146" s="9">
        <f t="shared" si="103"/>
        <v>23.37289463846307</v>
      </c>
      <c r="IJ146" s="9">
        <f t="shared" si="104"/>
        <v>43.520000457763672</v>
      </c>
      <c r="IK146" s="9">
        <f t="shared" si="105"/>
        <v>41.606451588292273</v>
      </c>
      <c r="IL146" s="9">
        <f t="shared" si="106"/>
        <v>42.590000152587891</v>
      </c>
      <c r="IM146" s="9">
        <f t="shared" si="107"/>
        <v>34.072000122070314</v>
      </c>
      <c r="IN146" s="9">
        <f t="shared" si="108"/>
        <v>23.85040008544922</v>
      </c>
      <c r="IO146" s="9">
        <f t="shared" si="109"/>
        <v>16.695280059814454</v>
      </c>
      <c r="IP146" s="9">
        <f t="shared" si="110"/>
        <v>11.686696041870118</v>
      </c>
      <c r="IQ146" s="9"/>
      <c r="IR146" s="9">
        <f t="shared" si="117"/>
        <v>27.573775141680272</v>
      </c>
      <c r="IS146" s="9">
        <f t="shared" si="111"/>
        <v>-21.730427120745212</v>
      </c>
      <c r="IT146" s="9"/>
      <c r="IU146" s="9"/>
      <c r="IV146" s="9"/>
      <c r="IW146" s="9"/>
      <c r="IX146" s="9"/>
      <c r="IY146" s="9"/>
      <c r="IZ146" s="9"/>
      <c r="JA146" s="9"/>
      <c r="JB146" s="9"/>
      <c r="JC146" s="9"/>
      <c r="JD146" s="9"/>
      <c r="JE146" s="9"/>
      <c r="JF146" s="9"/>
      <c r="JG146" s="9"/>
      <c r="JH146" s="9"/>
      <c r="JI146" s="9"/>
      <c r="JJ146" s="9"/>
      <c r="JK146" s="9"/>
      <c r="JL146" s="9"/>
      <c r="JM146" s="9"/>
      <c r="JN146" s="9"/>
      <c r="JO146" s="9"/>
      <c r="JP146" s="9"/>
      <c r="JQ146" s="9"/>
      <c r="JR146" s="9"/>
      <c r="JS146" s="9"/>
      <c r="JT146" s="9"/>
      <c r="JU146" s="9"/>
      <c r="JV146" s="9"/>
      <c r="JW146" s="9">
        <f t="shared" si="97"/>
        <v>42.590000152587891</v>
      </c>
      <c r="JX146" s="9">
        <f t="shared" si="98"/>
        <v>56.110000610351563</v>
      </c>
      <c r="JY146" s="19">
        <f t="shared" si="99"/>
        <v>189</v>
      </c>
      <c r="JZ146" s="19">
        <f t="shared" si="100"/>
        <v>2</v>
      </c>
      <c r="KA146" s="19">
        <f t="shared" si="112"/>
        <v>1</v>
      </c>
      <c r="KB146" s="19">
        <f t="shared" si="116"/>
        <v>2</v>
      </c>
      <c r="KD146" s="9">
        <f t="shared" si="101"/>
        <v>50.123332722981772</v>
      </c>
      <c r="KE146" s="9">
        <f t="shared" si="102"/>
        <v>42.849802262712231</v>
      </c>
      <c r="KG146" s="9">
        <f t="shared" si="113"/>
        <v>-7.2735304602695408</v>
      </c>
      <c r="KH146" s="19">
        <f t="shared" si="114"/>
        <v>0.85488733360033353</v>
      </c>
      <c r="KI146" s="19">
        <f t="shared" si="115"/>
        <v>0.85488733360033353</v>
      </c>
    </row>
    <row r="147" spans="1:295">
      <c r="A147" s="222" t="s">
        <v>419</v>
      </c>
      <c r="B147" s="222" t="s">
        <v>420</v>
      </c>
      <c r="C147" s="224">
        <v>0</v>
      </c>
      <c r="D147" s="224">
        <v>0</v>
      </c>
      <c r="E147" s="224">
        <v>0</v>
      </c>
      <c r="F147" s="224">
        <v>0</v>
      </c>
      <c r="G147" s="224">
        <v>0</v>
      </c>
      <c r="H147" s="224">
        <v>0</v>
      </c>
      <c r="I147" s="224">
        <v>0</v>
      </c>
      <c r="J147" s="224">
        <v>0</v>
      </c>
      <c r="K147" s="224">
        <v>0</v>
      </c>
      <c r="L147" s="224">
        <v>0</v>
      </c>
      <c r="M147" s="224">
        <v>0</v>
      </c>
      <c r="N147" s="224">
        <v>0</v>
      </c>
      <c r="O147" s="224">
        <v>0</v>
      </c>
      <c r="P147" s="224">
        <v>0</v>
      </c>
      <c r="Q147" s="224">
        <v>0</v>
      </c>
      <c r="R147" s="224">
        <v>0</v>
      </c>
      <c r="S147" s="224">
        <v>0</v>
      </c>
      <c r="T147" s="224">
        <v>0</v>
      </c>
      <c r="U147" s="224">
        <v>0</v>
      </c>
      <c r="V147" s="224">
        <v>0</v>
      </c>
      <c r="W147" s="224">
        <v>0</v>
      </c>
      <c r="X147" s="224">
        <v>0</v>
      </c>
      <c r="Y147" s="224">
        <v>0</v>
      </c>
      <c r="Z147" s="224">
        <v>0</v>
      </c>
      <c r="AA147" s="224">
        <v>0</v>
      </c>
      <c r="AB147" s="224">
        <v>0</v>
      </c>
      <c r="AC147" s="224">
        <v>0</v>
      </c>
      <c r="AD147" s="224">
        <v>0</v>
      </c>
      <c r="AE147" s="224">
        <v>0</v>
      </c>
      <c r="AF147" s="224">
        <v>0</v>
      </c>
      <c r="AG147" s="224">
        <v>0</v>
      </c>
      <c r="AH147" s="224">
        <v>0</v>
      </c>
      <c r="AI147" s="224">
        <v>0</v>
      </c>
      <c r="AJ147" s="224">
        <v>0</v>
      </c>
      <c r="AK147" s="224">
        <v>0</v>
      </c>
      <c r="AL147" s="224">
        <v>0</v>
      </c>
      <c r="AM147" s="224">
        <v>0</v>
      </c>
      <c r="AN147" s="224">
        <v>0</v>
      </c>
      <c r="AO147" s="224">
        <v>0</v>
      </c>
      <c r="AP147" s="224">
        <v>0</v>
      </c>
      <c r="AQ147" s="224">
        <v>0</v>
      </c>
      <c r="AR147" s="224">
        <v>0</v>
      </c>
      <c r="AS147" s="224">
        <v>0</v>
      </c>
      <c r="AT147" s="224">
        <v>0</v>
      </c>
      <c r="AU147" s="224">
        <v>0</v>
      </c>
      <c r="AV147" s="224">
        <v>0</v>
      </c>
      <c r="AW147" s="224">
        <v>0</v>
      </c>
      <c r="AX147" s="224">
        <v>0</v>
      </c>
      <c r="AY147" s="224">
        <v>0</v>
      </c>
      <c r="AZ147" s="224">
        <v>0</v>
      </c>
      <c r="BA147" s="224">
        <v>0</v>
      </c>
      <c r="BB147" s="224">
        <v>0</v>
      </c>
      <c r="BC147" s="224">
        <v>0</v>
      </c>
      <c r="BD147" s="224">
        <v>0</v>
      </c>
      <c r="BE147" s="224">
        <v>0</v>
      </c>
      <c r="BF147" s="224">
        <v>0</v>
      </c>
      <c r="BG147" s="224">
        <v>0</v>
      </c>
      <c r="BH147" s="224">
        <v>0</v>
      </c>
      <c r="BI147" s="224">
        <v>0</v>
      </c>
      <c r="BJ147" s="224">
        <v>0</v>
      </c>
      <c r="BK147" s="224">
        <v>0</v>
      </c>
      <c r="BL147" s="224">
        <v>0</v>
      </c>
      <c r="BM147" s="224">
        <v>0</v>
      </c>
      <c r="BN147" s="224">
        <v>0</v>
      </c>
      <c r="BO147" s="224">
        <v>0</v>
      </c>
      <c r="BP147" s="224">
        <v>0</v>
      </c>
      <c r="BQ147" s="224">
        <v>0</v>
      </c>
      <c r="BR147" s="224">
        <v>0</v>
      </c>
      <c r="BS147" s="224">
        <v>0</v>
      </c>
      <c r="BT147" s="224">
        <v>0</v>
      </c>
      <c r="BU147" s="224">
        <v>0</v>
      </c>
      <c r="BV147" s="224">
        <v>0</v>
      </c>
      <c r="BW147" s="224">
        <v>0</v>
      </c>
      <c r="BX147" s="224">
        <v>0</v>
      </c>
      <c r="BY147" s="224">
        <v>0</v>
      </c>
      <c r="BZ147" s="224">
        <v>8.3299999237060547</v>
      </c>
      <c r="CA147" s="224">
        <v>8.3299999237060547</v>
      </c>
      <c r="CB147" s="224">
        <v>8.3299999237060547</v>
      </c>
      <c r="CC147" s="224">
        <v>8.3299999237060547</v>
      </c>
      <c r="CD147" s="224">
        <v>13.890000343322754</v>
      </c>
      <c r="CE147" s="224">
        <v>22.219999313354492</v>
      </c>
      <c r="CF147" s="224">
        <v>33.330001831054688</v>
      </c>
      <c r="CG147" s="224">
        <v>38.889999389648438</v>
      </c>
      <c r="CH147" s="224">
        <v>38.889999389648438</v>
      </c>
      <c r="CI147" s="224">
        <v>38.889999389648438</v>
      </c>
      <c r="CJ147" s="224">
        <v>38.889999389648438</v>
      </c>
      <c r="CK147" s="224">
        <v>46.299999237060547</v>
      </c>
      <c r="CL147" s="224">
        <v>49.069999694824219</v>
      </c>
      <c r="CM147" s="224">
        <v>49.069999694824219</v>
      </c>
      <c r="CN147" s="224">
        <v>49.069999694824219</v>
      </c>
      <c r="CO147" s="224">
        <v>60.189998626708984</v>
      </c>
      <c r="CP147" s="224">
        <v>60.189998626708984</v>
      </c>
      <c r="CQ147" s="224">
        <v>60.189998626708984</v>
      </c>
      <c r="CR147" s="224">
        <v>60.189998626708984</v>
      </c>
      <c r="CS147" s="224">
        <v>60.189998626708984</v>
      </c>
      <c r="CT147" s="224">
        <v>88.889999389648437</v>
      </c>
      <c r="CU147" s="224">
        <v>88.889999389648437</v>
      </c>
      <c r="CV147" s="224">
        <v>88.889999389648437</v>
      </c>
      <c r="CW147" s="224">
        <v>78.699996948242188</v>
      </c>
      <c r="CX147" s="224">
        <v>78.699996948242188</v>
      </c>
      <c r="CY147" s="224">
        <v>78.699996948242188</v>
      </c>
      <c r="CZ147" s="224">
        <v>78.699996948242188</v>
      </c>
      <c r="DA147" s="224">
        <v>78.699996948242188</v>
      </c>
      <c r="DB147" s="224">
        <v>78.699996948242188</v>
      </c>
      <c r="DC147" s="224">
        <v>78.699996948242188</v>
      </c>
      <c r="DD147" s="224">
        <v>78.699996948242188</v>
      </c>
      <c r="DE147" s="224">
        <v>78.699996948242188</v>
      </c>
      <c r="DF147" s="224">
        <v>78.699996948242188</v>
      </c>
      <c r="DG147" s="224">
        <v>84.260002136230469</v>
      </c>
      <c r="DH147" s="224">
        <v>84.260002136230469</v>
      </c>
      <c r="DI147" s="224">
        <v>84.260002136230469</v>
      </c>
      <c r="DJ147" s="224">
        <v>84.260002136230469</v>
      </c>
      <c r="DK147" s="224">
        <v>84.260002136230469</v>
      </c>
      <c r="DL147" s="224">
        <v>84.260002136230469</v>
      </c>
      <c r="DM147" s="224">
        <v>84.260002136230469</v>
      </c>
      <c r="DN147" s="224">
        <v>84.260002136230469</v>
      </c>
      <c r="DO147" s="224">
        <v>80.55999755859375</v>
      </c>
      <c r="DP147" s="224">
        <v>80.55999755859375</v>
      </c>
      <c r="DQ147" s="224">
        <v>80.55999755859375</v>
      </c>
      <c r="DR147" s="224">
        <v>80.55999755859375</v>
      </c>
      <c r="DS147" s="224">
        <v>80.55999755859375</v>
      </c>
      <c r="DT147" s="224">
        <v>80.55999755859375</v>
      </c>
      <c r="DU147" s="224">
        <v>80.55999755859375</v>
      </c>
      <c r="DV147" s="224">
        <v>94.44000244140625</v>
      </c>
      <c r="DW147" s="224">
        <v>94.44000244140625</v>
      </c>
      <c r="DX147" s="224">
        <v>94.44000244140625</v>
      </c>
      <c r="DY147" s="224">
        <v>73.150001525878906</v>
      </c>
      <c r="DZ147" s="224">
        <v>73.150001525878906</v>
      </c>
      <c r="EA147" s="224">
        <v>73.150001525878906</v>
      </c>
      <c r="EB147" s="224">
        <v>73.150001525878906</v>
      </c>
      <c r="EC147" s="224">
        <v>73.150001525878906</v>
      </c>
      <c r="ED147" s="224">
        <v>73.150001525878906</v>
      </c>
      <c r="EE147" s="224">
        <v>73.150001525878906</v>
      </c>
      <c r="EF147" s="224">
        <v>73.150001525878906</v>
      </c>
      <c r="EG147" s="224">
        <v>73.150001525878906</v>
      </c>
      <c r="EH147" s="224">
        <v>73.150001525878906</v>
      </c>
      <c r="EI147" s="224">
        <v>73.150001525878906</v>
      </c>
      <c r="EJ147" s="224">
        <v>73.150001525878906</v>
      </c>
      <c r="EK147" s="224">
        <v>73.150001525878906</v>
      </c>
      <c r="EL147" s="224">
        <v>73.150001525878906</v>
      </c>
      <c r="EM147" s="224">
        <v>73.150001525878906</v>
      </c>
      <c r="EN147" s="224">
        <v>73.150001525878906</v>
      </c>
      <c r="EO147" s="224">
        <v>73.150001525878906</v>
      </c>
      <c r="EP147" s="224">
        <v>73.150001525878906</v>
      </c>
      <c r="EQ147" s="224">
        <v>73.150001525878906</v>
      </c>
      <c r="ER147" s="224">
        <v>73.150001525878906</v>
      </c>
      <c r="ES147" s="224">
        <v>73.150001525878906</v>
      </c>
      <c r="ET147" s="224">
        <v>73.150001525878906</v>
      </c>
      <c r="EU147" s="224">
        <v>73.150001525878906</v>
      </c>
      <c r="EV147" s="224">
        <v>73.150001525878906</v>
      </c>
      <c r="EW147" s="224">
        <v>73.150001525878906</v>
      </c>
      <c r="EX147" s="224">
        <v>73.150001525878906</v>
      </c>
      <c r="EY147" s="224">
        <v>73.150001525878906</v>
      </c>
      <c r="EZ147" s="224">
        <v>73.150001525878906</v>
      </c>
      <c r="FA147" s="224">
        <v>73.150001525878906</v>
      </c>
      <c r="FB147" s="224">
        <v>73.150001525878906</v>
      </c>
      <c r="FC147" s="224">
        <v>73.150001525878906</v>
      </c>
      <c r="FD147" s="224">
        <v>73.150001525878906</v>
      </c>
      <c r="FE147" s="224">
        <v>73.150001525878906</v>
      </c>
      <c r="FF147" s="224">
        <v>56.479999542236328</v>
      </c>
      <c r="FG147" s="224">
        <v>56.479999542236328</v>
      </c>
      <c r="FH147" s="224">
        <v>56.479999542236328</v>
      </c>
      <c r="FI147" s="224">
        <v>56.479999542236328</v>
      </c>
      <c r="FJ147" s="224">
        <v>56.479999542236328</v>
      </c>
      <c r="FK147" s="224">
        <v>56.479999542236328</v>
      </c>
      <c r="FL147" s="224">
        <v>56.479999542236328</v>
      </c>
      <c r="FM147" s="224">
        <v>56.479999542236328</v>
      </c>
      <c r="FN147" s="224">
        <v>56.479999542236328</v>
      </c>
      <c r="FO147" s="224">
        <v>56.479999542236328</v>
      </c>
      <c r="FP147" s="224">
        <v>56.479999542236328</v>
      </c>
      <c r="FQ147" s="224">
        <v>56.479999542236328</v>
      </c>
      <c r="FR147" s="224">
        <v>56.479999542236328</v>
      </c>
      <c r="FS147" s="224">
        <v>56.479999542236328</v>
      </c>
      <c r="FT147" s="224">
        <v>56.479999542236328</v>
      </c>
      <c r="FU147" s="224">
        <v>56.479999542236328</v>
      </c>
      <c r="FV147" s="224">
        <v>56.479999542236328</v>
      </c>
      <c r="FW147" s="224">
        <v>56.479999542236328</v>
      </c>
      <c r="FX147" s="224">
        <v>56.479999542236328</v>
      </c>
      <c r="FY147" s="224">
        <v>56.479999542236328</v>
      </c>
      <c r="FZ147" s="224">
        <v>56.479999542236328</v>
      </c>
      <c r="GA147" s="224">
        <v>56.479999542236328</v>
      </c>
      <c r="GB147" s="224">
        <v>56.479999542236328</v>
      </c>
      <c r="GC147" s="224">
        <v>52.779998779296875</v>
      </c>
      <c r="GD147" s="224">
        <v>52.779998779296875</v>
      </c>
      <c r="GE147" s="224">
        <v>46.299999237060547</v>
      </c>
      <c r="GF147" s="224">
        <v>46.299999237060547</v>
      </c>
      <c r="GG147" s="224">
        <v>46.299999237060547</v>
      </c>
      <c r="GH147" s="224">
        <v>46.299999237060547</v>
      </c>
      <c r="GI147" s="224">
        <v>46.299999237060547</v>
      </c>
      <c r="GJ147" s="224">
        <v>46.299999237060547</v>
      </c>
      <c r="GK147" s="224">
        <v>46.299999237060547</v>
      </c>
      <c r="GL147" s="224">
        <v>46.299999237060547</v>
      </c>
      <c r="GM147" s="224">
        <v>46.299999237060547</v>
      </c>
      <c r="GN147" s="224">
        <v>46.299999237060547</v>
      </c>
      <c r="GO147" s="224">
        <v>40.740001678466797</v>
      </c>
      <c r="GP147" s="224">
        <v>40.740001678466797</v>
      </c>
      <c r="GQ147" s="224">
        <v>40.740001678466797</v>
      </c>
      <c r="GR147" s="224">
        <v>40.740001678466797</v>
      </c>
      <c r="GS147" s="224">
        <v>40.740001678466797</v>
      </c>
      <c r="GT147" s="224">
        <v>40.740001678466797</v>
      </c>
      <c r="GU147" s="224">
        <v>40.740001678466797</v>
      </c>
      <c r="GV147" s="224">
        <v>40.740001678466797</v>
      </c>
      <c r="GW147" s="224">
        <v>40.740001678466797</v>
      </c>
      <c r="GX147" s="224">
        <v>32.409999847412109</v>
      </c>
      <c r="GY147" s="224">
        <v>32.409999847412109</v>
      </c>
      <c r="GZ147" s="224">
        <v>32.409999847412109</v>
      </c>
      <c r="HA147" s="224">
        <v>32.409999847412109</v>
      </c>
      <c r="HB147" s="224">
        <v>32.409999847412109</v>
      </c>
      <c r="HC147" s="224">
        <v>32.409999847412109</v>
      </c>
      <c r="HD147" s="224">
        <v>32.409999847412109</v>
      </c>
      <c r="HE147" s="224">
        <v>32.409999847412109</v>
      </c>
      <c r="HF147" s="9">
        <f t="shared" si="118"/>
        <v>32.409999847412109</v>
      </c>
      <c r="HG147" s="9">
        <f t="shared" si="119"/>
        <v>32.409999847412109</v>
      </c>
      <c r="HH147" s="9">
        <f t="shared" si="120"/>
        <v>32.409999847412109</v>
      </c>
      <c r="HI147" s="9">
        <f t="shared" si="121"/>
        <v>32.409999847412109</v>
      </c>
      <c r="HJ147" s="9">
        <f t="shared" si="122"/>
        <v>32.409999847412109</v>
      </c>
      <c r="HK147" s="9">
        <f t="shared" si="123"/>
        <v>32.409999847412109</v>
      </c>
      <c r="HL147" s="9">
        <f t="shared" si="124"/>
        <v>32.409999847412109</v>
      </c>
      <c r="HM147" s="9">
        <f t="shared" si="125"/>
        <v>32.409999847412109</v>
      </c>
      <c r="HN147" s="9">
        <f t="shared" si="126"/>
        <v>32.409999847412109</v>
      </c>
      <c r="HO147" s="9">
        <f t="shared" si="127"/>
        <v>32.409999847412109</v>
      </c>
      <c r="HP147" s="9">
        <f t="shared" si="128"/>
        <v>32.409999847412109</v>
      </c>
      <c r="HQ147" s="180"/>
      <c r="HR147" s="226">
        <v>32.409999847412109</v>
      </c>
      <c r="HS147" s="226">
        <v>32.409999847412109</v>
      </c>
      <c r="HT147" s="226">
        <v>32.409999847412109</v>
      </c>
      <c r="HU147" s="226">
        <v>32.409999847412109</v>
      </c>
      <c r="HV147" s="226">
        <v>32.409999847412109</v>
      </c>
      <c r="HW147" s="226">
        <v>32.409999847412109</v>
      </c>
      <c r="HX147" s="226">
        <v>32.409999847412109</v>
      </c>
      <c r="HY147" s="226">
        <v>32.409999847412109</v>
      </c>
      <c r="HZ147" s="226"/>
      <c r="IA147" s="226"/>
      <c r="IB147" s="226"/>
      <c r="IC147" s="226"/>
      <c r="ID147" s="9"/>
      <c r="IE147" s="9"/>
      <c r="IF147" s="9"/>
      <c r="IG147" s="9"/>
      <c r="IH147" s="9"/>
      <c r="II147" s="9">
        <f t="shared" si="103"/>
        <v>34.405723716083322</v>
      </c>
      <c r="IJ147" s="9">
        <f t="shared" si="104"/>
        <v>60.369666671752931</v>
      </c>
      <c r="IK147" s="9">
        <f t="shared" si="105"/>
        <v>40.623225919661984</v>
      </c>
      <c r="IL147" s="9">
        <f t="shared" si="106"/>
        <v>32.409999847412109</v>
      </c>
      <c r="IM147" s="9">
        <f t="shared" si="107"/>
        <v>25.92799987792969</v>
      </c>
      <c r="IN147" s="9">
        <f t="shared" si="108"/>
        <v>18.14959991455078</v>
      </c>
      <c r="IO147" s="9">
        <f t="shared" si="109"/>
        <v>12.704719940185546</v>
      </c>
      <c r="IP147" s="9">
        <f t="shared" si="110"/>
        <v>8.8933039581298825</v>
      </c>
      <c r="IQ147" s="9"/>
      <c r="IR147" s="9">
        <f t="shared" si="117"/>
        <v>30.925594559169966</v>
      </c>
      <c r="IS147" s="9">
        <f t="shared" si="111"/>
        <v>-26.478942580105024</v>
      </c>
      <c r="IT147" s="9"/>
      <c r="IU147" s="9"/>
      <c r="IV147" s="9"/>
      <c r="IW147" s="9"/>
      <c r="IX147" s="9"/>
      <c r="IY147" s="9"/>
      <c r="IZ147" s="9"/>
      <c r="JA147" s="9"/>
      <c r="JB147" s="9"/>
      <c r="JC147" s="9"/>
      <c r="JD147" s="9"/>
      <c r="JE147" s="9"/>
      <c r="JF147" s="9"/>
      <c r="JG147" s="9"/>
      <c r="JH147" s="9"/>
      <c r="JI147" s="9"/>
      <c r="JJ147" s="9"/>
      <c r="JK147" s="9"/>
      <c r="JL147" s="9"/>
      <c r="JM147" s="9"/>
      <c r="JN147" s="9"/>
      <c r="JO147" s="9"/>
      <c r="JP147" s="9"/>
      <c r="JQ147" s="9"/>
      <c r="JR147" s="9"/>
      <c r="JS147" s="9"/>
      <c r="JT147" s="9"/>
      <c r="JU147" s="9"/>
      <c r="JV147" s="9"/>
      <c r="JW147" s="9">
        <f t="shared" si="97"/>
        <v>32.409999847412109</v>
      </c>
      <c r="JX147" s="9">
        <f t="shared" si="98"/>
        <v>89.44000244140625</v>
      </c>
      <c r="JY147" s="19">
        <f t="shared" si="99"/>
        <v>151</v>
      </c>
      <c r="JZ147" s="19">
        <f t="shared" si="100"/>
        <v>3</v>
      </c>
      <c r="KA147" s="19">
        <f t="shared" si="112"/>
        <v>1</v>
      </c>
      <c r="KB147" s="19">
        <f t="shared" si="116"/>
        <v>3</v>
      </c>
      <c r="KD147" s="9">
        <f t="shared" si="101"/>
        <v>79.043665568033859</v>
      </c>
      <c r="KE147" s="9">
        <f t="shared" si="102"/>
        <v>56.519208360426497</v>
      </c>
      <c r="KG147" s="9">
        <f t="shared" si="113"/>
        <v>-22.524457207607362</v>
      </c>
      <c r="KH147" s="19">
        <f t="shared" si="114"/>
        <v>0.71503779530289768</v>
      </c>
      <c r="KI147" s="19">
        <f t="shared" si="115"/>
        <v>0.71503779530289768</v>
      </c>
    </row>
    <row r="148" spans="1:295">
      <c r="A148" s="222" t="s">
        <v>191</v>
      </c>
      <c r="B148" s="222" t="s">
        <v>192</v>
      </c>
      <c r="C148" s="224">
        <v>0</v>
      </c>
      <c r="D148" s="224">
        <v>0</v>
      </c>
      <c r="E148" s="224">
        <v>0</v>
      </c>
      <c r="F148" s="224">
        <v>0</v>
      </c>
      <c r="G148" s="224">
        <v>0</v>
      </c>
      <c r="H148" s="224">
        <v>0</v>
      </c>
      <c r="I148" s="224">
        <v>0</v>
      </c>
      <c r="J148" s="224">
        <v>0</v>
      </c>
      <c r="K148" s="224">
        <v>0</v>
      </c>
      <c r="L148" s="224">
        <v>0</v>
      </c>
      <c r="M148" s="224">
        <v>0</v>
      </c>
      <c r="N148" s="224">
        <v>0</v>
      </c>
      <c r="O148" s="224">
        <v>0</v>
      </c>
      <c r="P148" s="224">
        <v>0</v>
      </c>
      <c r="Q148" s="224">
        <v>0</v>
      </c>
      <c r="R148" s="224">
        <v>0</v>
      </c>
      <c r="S148" s="224">
        <v>0</v>
      </c>
      <c r="T148" s="224">
        <v>0</v>
      </c>
      <c r="U148" s="224">
        <v>0</v>
      </c>
      <c r="V148" s="224">
        <v>0</v>
      </c>
      <c r="W148" s="224">
        <v>0</v>
      </c>
      <c r="X148" s="224">
        <v>0</v>
      </c>
      <c r="Y148" s="224">
        <v>11.109999656677246</v>
      </c>
      <c r="Z148" s="224">
        <v>11.109999656677246</v>
      </c>
      <c r="AA148" s="224">
        <v>11.109999656677246</v>
      </c>
      <c r="AB148" s="224">
        <v>11.109999656677246</v>
      </c>
      <c r="AC148" s="224">
        <v>11.109999656677246</v>
      </c>
      <c r="AD148" s="224">
        <v>11.109999656677246</v>
      </c>
      <c r="AE148" s="224">
        <v>11.109999656677246</v>
      </c>
      <c r="AF148" s="224">
        <v>11.109999656677246</v>
      </c>
      <c r="AG148" s="224">
        <v>19.440000534057617</v>
      </c>
      <c r="AH148" s="224">
        <v>19.440000534057617</v>
      </c>
      <c r="AI148" s="224">
        <v>19.440000534057617</v>
      </c>
      <c r="AJ148" s="224">
        <v>19.440000534057617</v>
      </c>
      <c r="AK148" s="224">
        <v>19.440000534057617</v>
      </c>
      <c r="AL148" s="224">
        <v>19.440000534057617</v>
      </c>
      <c r="AM148" s="224">
        <v>19.440000534057617</v>
      </c>
      <c r="AN148" s="224">
        <v>19.440000534057617</v>
      </c>
      <c r="AO148" s="224">
        <v>19.440000534057617</v>
      </c>
      <c r="AP148" s="224">
        <v>19.440000534057617</v>
      </c>
      <c r="AQ148" s="224">
        <v>19.440000534057617</v>
      </c>
      <c r="AR148" s="224">
        <v>19.440000534057617</v>
      </c>
      <c r="AS148" s="224">
        <v>19.440000534057617</v>
      </c>
      <c r="AT148" s="224">
        <v>19.440000534057617</v>
      </c>
      <c r="AU148" s="224">
        <v>19.440000534057617</v>
      </c>
      <c r="AV148" s="224">
        <v>19.440000534057617</v>
      </c>
      <c r="AW148" s="224">
        <v>19.440000534057617</v>
      </c>
      <c r="AX148" s="224">
        <v>19.440000534057617</v>
      </c>
      <c r="AY148" s="224">
        <v>19.440000534057617</v>
      </c>
      <c r="AZ148" s="224">
        <v>19.440000534057617</v>
      </c>
      <c r="BA148" s="224">
        <v>19.440000534057617</v>
      </c>
      <c r="BB148" s="224">
        <v>19.440000534057617</v>
      </c>
      <c r="BC148" s="224">
        <v>19.440000534057617</v>
      </c>
      <c r="BD148" s="224">
        <v>19.440000534057617</v>
      </c>
      <c r="BE148" s="224">
        <v>19.440000534057617</v>
      </c>
      <c r="BF148" s="224">
        <v>19.440000534057617</v>
      </c>
      <c r="BG148" s="224">
        <v>19.440000534057617</v>
      </c>
      <c r="BH148" s="224">
        <v>19.440000534057617</v>
      </c>
      <c r="BI148" s="224">
        <v>19.440000534057617</v>
      </c>
      <c r="BJ148" s="224">
        <v>19.440000534057617</v>
      </c>
      <c r="BK148" s="224">
        <v>19.440000534057617</v>
      </c>
      <c r="BL148" s="224">
        <v>19.440000534057617</v>
      </c>
      <c r="BM148" s="224">
        <v>19.440000534057617</v>
      </c>
      <c r="BN148" s="224">
        <v>19.440000534057617</v>
      </c>
      <c r="BO148" s="224">
        <v>19.440000534057617</v>
      </c>
      <c r="BP148" s="224">
        <v>19.440000534057617</v>
      </c>
      <c r="BQ148" s="224">
        <v>19.440000534057617</v>
      </c>
      <c r="BR148" s="224">
        <v>19.440000534057617</v>
      </c>
      <c r="BS148" s="224">
        <v>19.440000534057617</v>
      </c>
      <c r="BT148" s="224">
        <v>19.440000534057617</v>
      </c>
      <c r="BU148" s="224">
        <v>41.669998168945313</v>
      </c>
      <c r="BV148" s="224">
        <v>44.439998626708984</v>
      </c>
      <c r="BW148" s="224">
        <v>44.439998626708984</v>
      </c>
      <c r="BX148" s="224">
        <v>44.439998626708984</v>
      </c>
      <c r="BY148" s="224">
        <v>44.439998626708984</v>
      </c>
      <c r="BZ148" s="224">
        <v>51.849998474121094</v>
      </c>
      <c r="CA148" s="224">
        <v>51.849998474121094</v>
      </c>
      <c r="CB148" s="224">
        <v>65.739997863769531</v>
      </c>
      <c r="CC148" s="224">
        <v>65.739997863769531</v>
      </c>
      <c r="CD148" s="224">
        <v>65.739997863769531</v>
      </c>
      <c r="CE148" s="224">
        <v>88.889999389648437</v>
      </c>
      <c r="CF148" s="224">
        <v>88.889999389648437</v>
      </c>
      <c r="CG148" s="224">
        <v>88.889999389648437</v>
      </c>
      <c r="CH148" s="224">
        <v>88.889999389648437</v>
      </c>
      <c r="CI148" s="224">
        <v>88.889999389648437</v>
      </c>
      <c r="CJ148" s="224">
        <v>88.889999389648437</v>
      </c>
      <c r="CK148" s="224">
        <v>88.889999389648437</v>
      </c>
      <c r="CL148" s="224">
        <v>88.889999389648437</v>
      </c>
      <c r="CM148" s="224">
        <v>88.889999389648437</v>
      </c>
      <c r="CN148" s="224">
        <v>88.889999389648437</v>
      </c>
      <c r="CO148" s="224">
        <v>88.889999389648437</v>
      </c>
      <c r="CP148" s="224">
        <v>88.889999389648437</v>
      </c>
      <c r="CQ148" s="224">
        <v>88.889999389648437</v>
      </c>
      <c r="CR148" s="224">
        <v>88.889999389648437</v>
      </c>
      <c r="CS148" s="224">
        <v>88.889999389648437</v>
      </c>
      <c r="CT148" s="224">
        <v>88.889999389648437</v>
      </c>
      <c r="CU148" s="224">
        <v>88.889999389648437</v>
      </c>
      <c r="CV148" s="224">
        <v>88.889999389648437</v>
      </c>
      <c r="CW148" s="224">
        <v>88.889999389648437</v>
      </c>
      <c r="CX148" s="224">
        <v>88.889999389648437</v>
      </c>
      <c r="CY148" s="224">
        <v>88.889999389648437</v>
      </c>
      <c r="CZ148" s="224">
        <v>88.889999389648437</v>
      </c>
      <c r="DA148" s="224">
        <v>88.889999389648437</v>
      </c>
      <c r="DB148" s="224">
        <v>88.889999389648437</v>
      </c>
      <c r="DC148" s="224">
        <v>88.889999389648437</v>
      </c>
      <c r="DD148" s="224">
        <v>88.889999389648437</v>
      </c>
      <c r="DE148" s="224">
        <v>88.889999389648437</v>
      </c>
      <c r="DF148" s="224">
        <v>88.889999389648437</v>
      </c>
      <c r="DG148" s="224">
        <v>88.889999389648437</v>
      </c>
      <c r="DH148" s="224">
        <v>88.889999389648437</v>
      </c>
      <c r="DI148" s="224">
        <v>88.889999389648437</v>
      </c>
      <c r="DJ148" s="224">
        <v>94.44000244140625</v>
      </c>
      <c r="DK148" s="224">
        <v>94.44000244140625</v>
      </c>
      <c r="DL148" s="224">
        <v>94.44000244140625</v>
      </c>
      <c r="DM148" s="224">
        <v>94.44000244140625</v>
      </c>
      <c r="DN148" s="224">
        <v>94.44000244140625</v>
      </c>
      <c r="DO148" s="224">
        <v>94.44000244140625</v>
      </c>
      <c r="DP148" s="224">
        <v>94.44000244140625</v>
      </c>
      <c r="DQ148" s="224">
        <v>94.44000244140625</v>
      </c>
      <c r="DR148" s="224">
        <v>94.44000244140625</v>
      </c>
      <c r="DS148" s="224">
        <v>94.44000244140625</v>
      </c>
      <c r="DT148" s="224">
        <v>94.44000244140625</v>
      </c>
      <c r="DU148" s="224">
        <v>94.44000244140625</v>
      </c>
      <c r="DV148" s="224">
        <v>94.44000244140625</v>
      </c>
      <c r="DW148" s="224">
        <v>94.44000244140625</v>
      </c>
      <c r="DX148" s="224">
        <v>94.44000244140625</v>
      </c>
      <c r="DY148" s="224">
        <v>94.44000244140625</v>
      </c>
      <c r="DZ148" s="224">
        <v>100</v>
      </c>
      <c r="EA148" s="224">
        <v>100</v>
      </c>
      <c r="EB148" s="224">
        <v>100</v>
      </c>
      <c r="EC148" s="224">
        <v>100</v>
      </c>
      <c r="ED148" s="224">
        <v>100</v>
      </c>
      <c r="EE148" s="224">
        <v>100</v>
      </c>
      <c r="EF148" s="224">
        <v>100</v>
      </c>
      <c r="EG148" s="224">
        <v>100</v>
      </c>
      <c r="EH148" s="224">
        <v>100</v>
      </c>
      <c r="EI148" s="224">
        <v>100</v>
      </c>
      <c r="EJ148" s="224">
        <v>100</v>
      </c>
      <c r="EK148" s="224">
        <v>100</v>
      </c>
      <c r="EL148" s="224">
        <v>100</v>
      </c>
      <c r="EM148" s="224">
        <v>100</v>
      </c>
      <c r="EN148" s="224">
        <v>100</v>
      </c>
      <c r="EO148" s="224">
        <v>100</v>
      </c>
      <c r="EP148" s="224">
        <v>100</v>
      </c>
      <c r="EQ148" s="224">
        <v>100</v>
      </c>
      <c r="ER148" s="224">
        <v>100</v>
      </c>
      <c r="ES148" s="224">
        <v>100</v>
      </c>
      <c r="ET148" s="224">
        <v>100</v>
      </c>
      <c r="EU148" s="224">
        <v>100</v>
      </c>
      <c r="EV148" s="224">
        <v>100</v>
      </c>
      <c r="EW148" s="224">
        <v>100</v>
      </c>
      <c r="EX148" s="224">
        <v>100</v>
      </c>
      <c r="EY148" s="224">
        <v>100</v>
      </c>
      <c r="EZ148" s="224">
        <v>96.300003051757813</v>
      </c>
      <c r="FA148" s="224">
        <v>96.300003051757813</v>
      </c>
      <c r="FB148" s="224">
        <v>96.300003051757813</v>
      </c>
      <c r="FC148" s="224">
        <v>96.300003051757813</v>
      </c>
      <c r="FD148" s="224">
        <v>96.300003051757813</v>
      </c>
      <c r="FE148" s="224">
        <v>96.300003051757813</v>
      </c>
      <c r="FF148" s="224">
        <v>96.300003051757813</v>
      </c>
      <c r="FG148" s="224">
        <v>96.300003051757813</v>
      </c>
      <c r="FH148" s="224">
        <v>96.300003051757813</v>
      </c>
      <c r="FI148" s="224">
        <v>96.300003051757813</v>
      </c>
      <c r="FJ148" s="224">
        <v>96.300003051757813</v>
      </c>
      <c r="FK148" s="224">
        <v>96.300003051757813</v>
      </c>
      <c r="FL148" s="224">
        <v>96.300003051757813</v>
      </c>
      <c r="FM148" s="224">
        <v>96.300003051757813</v>
      </c>
      <c r="FN148" s="224">
        <v>90.739997863769531</v>
      </c>
      <c r="FO148" s="224">
        <v>90.739997863769531</v>
      </c>
      <c r="FP148" s="224">
        <v>90.739997863769531</v>
      </c>
      <c r="FQ148" s="224">
        <v>90.739997863769531</v>
      </c>
      <c r="FR148" s="224">
        <v>90.739997863769531</v>
      </c>
      <c r="FS148" s="224">
        <v>90.739997863769531</v>
      </c>
      <c r="FT148" s="224">
        <v>90.739997863769531</v>
      </c>
      <c r="FU148" s="224">
        <v>90.739997863769531</v>
      </c>
      <c r="FV148" s="224">
        <v>90.739997863769531</v>
      </c>
      <c r="FW148" s="224">
        <v>90.739997863769531</v>
      </c>
      <c r="FX148" s="224">
        <v>90.739997863769531</v>
      </c>
      <c r="FY148" s="224">
        <v>90.739997863769531</v>
      </c>
      <c r="FZ148" s="224">
        <v>90.739997863769531</v>
      </c>
      <c r="GA148" s="224">
        <v>90.739997863769531</v>
      </c>
      <c r="GB148" s="224">
        <v>89.80999755859375</v>
      </c>
      <c r="GC148" s="224">
        <v>89.80999755859375</v>
      </c>
      <c r="GD148" s="224">
        <v>89.80999755859375</v>
      </c>
      <c r="GE148" s="224">
        <v>89.80999755859375</v>
      </c>
      <c r="GF148" s="224">
        <v>89.80999755859375</v>
      </c>
      <c r="GG148" s="224">
        <v>89.80999755859375</v>
      </c>
      <c r="GH148" s="224">
        <v>89.80999755859375</v>
      </c>
      <c r="GI148" s="224">
        <v>89.80999755859375</v>
      </c>
      <c r="GJ148" s="224">
        <v>89.80999755859375</v>
      </c>
      <c r="GK148" s="224">
        <v>89.80999755859375</v>
      </c>
      <c r="GL148" s="224">
        <v>89.80999755859375</v>
      </c>
      <c r="GM148" s="224">
        <v>89.80999755859375</v>
      </c>
      <c r="GN148" s="224">
        <v>89.80999755859375</v>
      </c>
      <c r="GO148" s="224">
        <v>89.80999755859375</v>
      </c>
      <c r="GP148" s="224">
        <v>89.80999755859375</v>
      </c>
      <c r="GQ148" s="224">
        <v>89.80999755859375</v>
      </c>
      <c r="GR148" s="224">
        <v>89.80999755859375</v>
      </c>
      <c r="GS148" s="224">
        <v>89.80999755859375</v>
      </c>
      <c r="GT148" s="224">
        <v>89.80999755859375</v>
      </c>
      <c r="GU148" s="224">
        <v>89.80999755859375</v>
      </c>
      <c r="GV148" s="224">
        <v>89.80999755859375</v>
      </c>
      <c r="GW148" s="224">
        <f>GV148</f>
        <v>89.80999755859375</v>
      </c>
      <c r="GX148" s="226">
        <f t="shared" ref="GX148:HE148" si="129">GW148</f>
        <v>89.80999755859375</v>
      </c>
      <c r="GY148" s="226">
        <f t="shared" si="129"/>
        <v>89.80999755859375</v>
      </c>
      <c r="GZ148" s="226">
        <f t="shared" si="129"/>
        <v>89.80999755859375</v>
      </c>
      <c r="HA148" s="226">
        <f t="shared" si="129"/>
        <v>89.80999755859375</v>
      </c>
      <c r="HB148" s="226">
        <f t="shared" si="129"/>
        <v>89.80999755859375</v>
      </c>
      <c r="HC148" s="226">
        <f t="shared" si="129"/>
        <v>89.80999755859375</v>
      </c>
      <c r="HD148" s="226">
        <f t="shared" si="129"/>
        <v>89.80999755859375</v>
      </c>
      <c r="HE148" s="226">
        <f t="shared" si="129"/>
        <v>89.80999755859375</v>
      </c>
      <c r="HF148" s="9">
        <f t="shared" si="118"/>
        <v>89.80999755859375</v>
      </c>
      <c r="HG148" s="9">
        <f t="shared" si="119"/>
        <v>89.80999755859375</v>
      </c>
      <c r="HH148" s="9">
        <f t="shared" si="120"/>
        <v>89.80999755859375</v>
      </c>
      <c r="HI148" s="9">
        <f t="shared" si="121"/>
        <v>89.80999755859375</v>
      </c>
      <c r="HJ148" s="9">
        <f t="shared" si="122"/>
        <v>89.80999755859375</v>
      </c>
      <c r="HK148" s="9">
        <f t="shared" si="123"/>
        <v>89.80999755859375</v>
      </c>
      <c r="HL148" s="9">
        <f t="shared" si="124"/>
        <v>89.80999755859375</v>
      </c>
      <c r="HM148" s="9">
        <f t="shared" si="125"/>
        <v>89.80999755859375</v>
      </c>
      <c r="HN148" s="9">
        <f t="shared" si="126"/>
        <v>89.80999755859375</v>
      </c>
      <c r="HO148" s="9">
        <f t="shared" si="127"/>
        <v>89.80999755859375</v>
      </c>
      <c r="HP148" s="9">
        <f t="shared" si="128"/>
        <v>89.80999755859375</v>
      </c>
      <c r="HQ148" s="180"/>
      <c r="HR148" s="226"/>
      <c r="HS148" s="226"/>
      <c r="HT148" s="226"/>
      <c r="HU148" s="226"/>
      <c r="HV148" s="226"/>
      <c r="HW148" s="226"/>
      <c r="HX148" s="226"/>
      <c r="HY148" s="226"/>
      <c r="HZ148" s="226"/>
      <c r="IA148" s="226"/>
      <c r="IB148" s="226"/>
      <c r="IC148" s="226"/>
      <c r="ID148" s="9"/>
      <c r="IE148" s="9"/>
      <c r="IF148" s="9"/>
      <c r="IG148" s="9"/>
      <c r="IH148" s="9"/>
      <c r="II148" s="9">
        <f t="shared" si="103"/>
        <v>53.641184355083261</v>
      </c>
      <c r="IJ148" s="9">
        <f t="shared" si="104"/>
        <v>93.612333679199224</v>
      </c>
      <c r="IK148" s="9">
        <f t="shared" si="105"/>
        <v>89.80999755859375</v>
      </c>
      <c r="IL148" s="9">
        <f t="shared" si="106"/>
        <v>89.80999755859375</v>
      </c>
      <c r="IM148" s="9">
        <f t="shared" si="107"/>
        <v>71.847998046875006</v>
      </c>
      <c r="IN148" s="9">
        <f t="shared" si="108"/>
        <v>50.293598632812504</v>
      </c>
      <c r="IO148" s="9">
        <f t="shared" si="109"/>
        <v>35.205519042968753</v>
      </c>
      <c r="IP148" s="9">
        <f t="shared" si="110"/>
        <v>24.643863330078126</v>
      </c>
      <c r="IQ148" s="9"/>
      <c r="IR148" s="9">
        <f t="shared" si="117"/>
        <v>60.285769135378125</v>
      </c>
      <c r="IS148" s="9">
        <f t="shared" si="111"/>
        <v>-47.963837470339058</v>
      </c>
      <c r="IT148" s="9"/>
      <c r="IU148" s="9"/>
      <c r="IV148" s="9"/>
      <c r="IW148" s="9"/>
      <c r="IX148" s="9"/>
      <c r="IY148" s="9"/>
      <c r="IZ148" s="9"/>
      <c r="JA148" s="9"/>
      <c r="JB148" s="9"/>
      <c r="JC148" s="9"/>
      <c r="JD148" s="9"/>
      <c r="JE148" s="9"/>
      <c r="JF148" s="9"/>
      <c r="JG148" s="9"/>
      <c r="JH148" s="9"/>
      <c r="JI148" s="9"/>
      <c r="JJ148" s="9"/>
      <c r="JK148" s="9"/>
      <c r="JL148" s="9"/>
      <c r="JM148" s="9"/>
      <c r="JN148" s="9"/>
      <c r="JO148" s="9"/>
      <c r="JP148" s="9"/>
      <c r="JQ148" s="9"/>
      <c r="JR148" s="9"/>
      <c r="JS148" s="9"/>
      <c r="JT148" s="9"/>
      <c r="JU148" s="9"/>
      <c r="JV148" s="9"/>
      <c r="JW148" s="9" t="e">
        <f t="shared" si="97"/>
        <v>#DIV/0!</v>
      </c>
      <c r="JX148" s="9">
        <f t="shared" si="98"/>
        <v>95</v>
      </c>
      <c r="JY148" s="19">
        <f t="shared" si="99"/>
        <v>200</v>
      </c>
      <c r="JZ148" s="19">
        <f t="shared" si="100"/>
        <v>40</v>
      </c>
      <c r="KA148" s="19" t="e">
        <f t="shared" si="112"/>
        <v>#DIV/0!</v>
      </c>
      <c r="KB148" s="19" t="e">
        <f t="shared" si="116"/>
        <v>#DIV/0!</v>
      </c>
      <c r="KD148" s="9">
        <f t="shared" si="101"/>
        <v>90.740000406901046</v>
      </c>
      <c r="KE148" s="9">
        <f t="shared" si="102"/>
        <v>93.73673195414024</v>
      </c>
      <c r="KG148" s="9">
        <f t="shared" si="113"/>
        <v>2.9967315472391931</v>
      </c>
      <c r="KH148" s="19">
        <f t="shared" si="114"/>
        <v>1.0330254742539242</v>
      </c>
      <c r="KI148" s="19" t="str">
        <f t="shared" si="115"/>
        <v/>
      </c>
    </row>
    <row r="149" spans="1:295">
      <c r="A149" s="222" t="s">
        <v>406</v>
      </c>
      <c r="B149" s="222" t="s">
        <v>407</v>
      </c>
      <c r="C149" s="224">
        <v>0</v>
      </c>
      <c r="D149" s="224">
        <v>0</v>
      </c>
      <c r="E149" s="224">
        <v>0</v>
      </c>
      <c r="F149" s="224">
        <v>0</v>
      </c>
      <c r="G149" s="224">
        <v>0</v>
      </c>
      <c r="H149" s="224">
        <v>0</v>
      </c>
      <c r="I149" s="224">
        <v>0</v>
      </c>
      <c r="J149" s="224">
        <v>0</v>
      </c>
      <c r="K149" s="224">
        <v>0</v>
      </c>
      <c r="L149" s="224">
        <v>0</v>
      </c>
      <c r="M149" s="224">
        <v>0</v>
      </c>
      <c r="N149" s="224">
        <v>0</v>
      </c>
      <c r="O149" s="224">
        <v>0</v>
      </c>
      <c r="P149" s="224">
        <v>0</v>
      </c>
      <c r="Q149" s="224">
        <v>0</v>
      </c>
      <c r="R149" s="224">
        <v>0</v>
      </c>
      <c r="S149" s="224">
        <v>0</v>
      </c>
      <c r="T149" s="224">
        <v>0</v>
      </c>
      <c r="U149" s="224">
        <v>0</v>
      </c>
      <c r="V149" s="224">
        <v>0</v>
      </c>
      <c r="W149" s="224">
        <v>0</v>
      </c>
      <c r="X149" s="224">
        <v>0</v>
      </c>
      <c r="Y149" s="224">
        <v>0</v>
      </c>
      <c r="Z149" s="224">
        <v>0</v>
      </c>
      <c r="AA149" s="224">
        <v>0</v>
      </c>
      <c r="AB149" s="224">
        <v>0</v>
      </c>
      <c r="AC149" s="224">
        <v>0</v>
      </c>
      <c r="AD149" s="224">
        <v>0</v>
      </c>
      <c r="AE149" s="224">
        <v>0</v>
      </c>
      <c r="AF149" s="224">
        <v>0</v>
      </c>
      <c r="AG149" s="224">
        <v>0</v>
      </c>
      <c r="AH149" s="224">
        <v>0</v>
      </c>
      <c r="AI149" s="224">
        <v>0</v>
      </c>
      <c r="AJ149" s="224">
        <v>0</v>
      </c>
      <c r="AK149" s="224">
        <v>0</v>
      </c>
      <c r="AL149" s="224">
        <v>0</v>
      </c>
      <c r="AM149" s="224">
        <v>0</v>
      </c>
      <c r="AN149" s="224">
        <v>0</v>
      </c>
      <c r="AO149" s="224">
        <v>0</v>
      </c>
      <c r="AP149" s="224">
        <v>0</v>
      </c>
      <c r="AQ149" s="224">
        <v>0</v>
      </c>
      <c r="AR149" s="224">
        <v>0</v>
      </c>
      <c r="AS149" s="224">
        <v>0</v>
      </c>
      <c r="AT149" s="224">
        <v>0</v>
      </c>
      <c r="AU149" s="224">
        <v>0</v>
      </c>
      <c r="AV149" s="224">
        <v>0</v>
      </c>
      <c r="AW149" s="224">
        <v>0</v>
      </c>
      <c r="AX149" s="224">
        <v>0</v>
      </c>
      <c r="AY149" s="224">
        <v>0</v>
      </c>
      <c r="AZ149" s="224">
        <v>0</v>
      </c>
      <c r="BA149" s="224">
        <v>0</v>
      </c>
      <c r="BB149" s="224">
        <v>0</v>
      </c>
      <c r="BC149" s="224">
        <v>0</v>
      </c>
      <c r="BD149" s="224">
        <v>5.559999942779541</v>
      </c>
      <c r="BE149" s="224">
        <v>5.559999942779541</v>
      </c>
      <c r="BF149" s="224">
        <v>16.670000076293945</v>
      </c>
      <c r="BG149" s="224">
        <v>16.670000076293945</v>
      </c>
      <c r="BH149" s="224">
        <v>16.670000076293945</v>
      </c>
      <c r="BI149" s="224">
        <v>16.670000076293945</v>
      </c>
      <c r="BJ149" s="224">
        <v>27.780000686645508</v>
      </c>
      <c r="BK149" s="224">
        <v>33.330001831054688</v>
      </c>
      <c r="BL149" s="224">
        <v>33.330001831054688</v>
      </c>
      <c r="BM149" s="224">
        <v>33.330001831054688</v>
      </c>
      <c r="BN149" s="224">
        <v>33.330001831054688</v>
      </c>
      <c r="BO149" s="224">
        <v>33.330001831054688</v>
      </c>
      <c r="BP149" s="224">
        <v>33.330001831054688</v>
      </c>
      <c r="BQ149" s="224">
        <v>33.330001831054688</v>
      </c>
      <c r="BR149" s="224">
        <v>68.519996643066406</v>
      </c>
      <c r="BS149" s="224">
        <v>68.519996643066406</v>
      </c>
      <c r="BT149" s="224">
        <v>68.519996643066406</v>
      </c>
      <c r="BU149" s="224">
        <v>68.519996643066406</v>
      </c>
      <c r="BV149" s="224">
        <v>68.519996643066406</v>
      </c>
      <c r="BW149" s="224">
        <v>68.519996643066406</v>
      </c>
      <c r="BX149" s="224">
        <v>68.519996643066406</v>
      </c>
      <c r="BY149" s="224">
        <v>79.629997253417969</v>
      </c>
      <c r="BZ149" s="224">
        <v>79.629997253417969</v>
      </c>
      <c r="CA149" s="224">
        <v>79.629997253417969</v>
      </c>
      <c r="CB149" s="224">
        <v>79.629997253417969</v>
      </c>
      <c r="CC149" s="224">
        <v>79.629997253417969</v>
      </c>
      <c r="CD149" s="224">
        <v>83.330001831054687</v>
      </c>
      <c r="CE149" s="224">
        <v>83.330001831054687</v>
      </c>
      <c r="CF149" s="224">
        <v>83.330001831054687</v>
      </c>
      <c r="CG149" s="224">
        <v>83.330001831054687</v>
      </c>
      <c r="CH149" s="224">
        <v>83.330001831054687</v>
      </c>
      <c r="CI149" s="224">
        <v>83.330001831054687</v>
      </c>
      <c r="CJ149" s="224">
        <v>83.330001831054687</v>
      </c>
      <c r="CK149" s="224">
        <v>83.330001831054687</v>
      </c>
      <c r="CL149" s="224">
        <v>83.330001831054687</v>
      </c>
      <c r="CM149" s="224">
        <v>83.330001831054687</v>
      </c>
      <c r="CN149" s="224">
        <v>83.330001831054687</v>
      </c>
      <c r="CO149" s="224">
        <v>83.330001831054687</v>
      </c>
      <c r="CP149" s="224">
        <v>83.330001831054687</v>
      </c>
      <c r="CQ149" s="224">
        <v>83.330001831054687</v>
      </c>
      <c r="CR149" s="224">
        <v>83.330001831054687</v>
      </c>
      <c r="CS149" s="224">
        <v>83.330001831054687</v>
      </c>
      <c r="CT149" s="224">
        <v>83.330001831054687</v>
      </c>
      <c r="CU149" s="224">
        <v>83.330001831054687</v>
      </c>
      <c r="CV149" s="224">
        <v>83.330001831054687</v>
      </c>
      <c r="CW149" s="224">
        <v>83.330001831054687</v>
      </c>
      <c r="CX149" s="224">
        <v>83.330001831054687</v>
      </c>
      <c r="CY149" s="224">
        <v>87.040000915527344</v>
      </c>
      <c r="CZ149" s="224">
        <v>87.040000915527344</v>
      </c>
      <c r="DA149" s="224">
        <v>87.040000915527344</v>
      </c>
      <c r="DB149" s="224">
        <v>87.040000915527344</v>
      </c>
      <c r="DC149" s="224">
        <v>87.040000915527344</v>
      </c>
      <c r="DD149" s="224">
        <v>87.040000915527344</v>
      </c>
      <c r="DE149" s="224">
        <v>87.040000915527344</v>
      </c>
      <c r="DF149" s="224">
        <v>92.589996337890625</v>
      </c>
      <c r="DG149" s="224">
        <v>92.589996337890625</v>
      </c>
      <c r="DH149" s="224">
        <v>92.589996337890625</v>
      </c>
      <c r="DI149" s="224">
        <v>92.589996337890625</v>
      </c>
      <c r="DJ149" s="224">
        <v>92.589996337890625</v>
      </c>
      <c r="DK149" s="224">
        <v>92.589996337890625</v>
      </c>
      <c r="DL149" s="224">
        <v>92.589996337890625</v>
      </c>
      <c r="DM149" s="224">
        <v>92.589996337890625</v>
      </c>
      <c r="DN149" s="224">
        <v>92.589996337890625</v>
      </c>
      <c r="DO149" s="224">
        <v>92.589996337890625</v>
      </c>
      <c r="DP149" s="224">
        <v>92.589996337890625</v>
      </c>
      <c r="DQ149" s="224">
        <v>92.589996337890625</v>
      </c>
      <c r="DR149" s="224">
        <v>92.589996337890625</v>
      </c>
      <c r="DS149" s="224">
        <v>92.589996337890625</v>
      </c>
      <c r="DT149" s="224">
        <v>92.589996337890625</v>
      </c>
      <c r="DU149" s="224">
        <v>92.589996337890625</v>
      </c>
      <c r="DV149" s="224">
        <v>77.779998779296875</v>
      </c>
      <c r="DW149" s="224">
        <v>66.669998168945313</v>
      </c>
      <c r="DX149" s="224">
        <v>66.669998168945313</v>
      </c>
      <c r="DY149" s="224">
        <v>66.669998168945313</v>
      </c>
      <c r="DZ149" s="224">
        <v>66.669998168945313</v>
      </c>
      <c r="EA149" s="224">
        <v>66.669998168945313</v>
      </c>
      <c r="EB149" s="224">
        <v>66.669998168945313</v>
      </c>
      <c r="EC149" s="224">
        <v>66.669998168945313</v>
      </c>
      <c r="ED149" s="224">
        <v>66.669998168945313</v>
      </c>
      <c r="EE149" s="224">
        <v>66.669998168945313</v>
      </c>
      <c r="EF149" s="224">
        <v>66.669998168945313</v>
      </c>
      <c r="EG149" s="224">
        <v>66.669998168945313</v>
      </c>
      <c r="EH149" s="224">
        <v>66.669998168945313</v>
      </c>
      <c r="EI149" s="224">
        <v>66.669998168945313</v>
      </c>
      <c r="EJ149" s="224">
        <v>66.669998168945313</v>
      </c>
      <c r="EK149" s="224">
        <v>66.669998168945313</v>
      </c>
      <c r="EL149" s="224">
        <v>66.669998168945313</v>
      </c>
      <c r="EM149" s="224">
        <v>66.669998168945313</v>
      </c>
      <c r="EN149" s="224">
        <v>66.669998168945313</v>
      </c>
      <c r="EO149" s="224">
        <v>66.669998168945313</v>
      </c>
      <c r="EP149" s="224">
        <v>66.669998168945313</v>
      </c>
      <c r="EQ149" s="224">
        <v>66.669998168945313</v>
      </c>
      <c r="ER149" s="224">
        <v>66.669998168945313</v>
      </c>
      <c r="ES149" s="224">
        <v>66.669998168945313</v>
      </c>
      <c r="ET149" s="224">
        <v>66.669998168945313</v>
      </c>
      <c r="EU149" s="224">
        <v>66.669998168945313</v>
      </c>
      <c r="EV149" s="224">
        <v>66.669998168945313</v>
      </c>
      <c r="EW149" s="224">
        <v>66.669998168945313</v>
      </c>
      <c r="EX149" s="224">
        <v>66.669998168945313</v>
      </c>
      <c r="EY149" s="224">
        <v>57.409999847412109</v>
      </c>
      <c r="EZ149" s="224">
        <v>57.409999847412109</v>
      </c>
      <c r="FA149" s="224">
        <v>57.409999847412109</v>
      </c>
      <c r="FB149" s="224">
        <v>57.409999847412109</v>
      </c>
      <c r="FC149" s="224">
        <v>57.409999847412109</v>
      </c>
      <c r="FD149" s="224">
        <v>57.409999847412109</v>
      </c>
      <c r="FE149" s="224">
        <v>57.409999847412109</v>
      </c>
      <c r="FF149" s="224">
        <v>57.409999847412109</v>
      </c>
      <c r="FG149" s="224">
        <v>57.409999847412109</v>
      </c>
      <c r="FH149" s="224">
        <v>57.409999847412109</v>
      </c>
      <c r="FI149" s="224">
        <v>57.409999847412109</v>
      </c>
      <c r="FJ149" s="224">
        <v>57.409999847412109</v>
      </c>
      <c r="FK149" s="224">
        <v>57.409999847412109</v>
      </c>
      <c r="FL149" s="224">
        <v>57.409999847412109</v>
      </c>
      <c r="FM149" s="224">
        <v>33.330001831054688</v>
      </c>
      <c r="FN149" s="224">
        <v>33.330001831054688</v>
      </c>
      <c r="FO149" s="224">
        <v>33.330001831054688</v>
      </c>
      <c r="FP149" s="224">
        <v>33.330001831054688</v>
      </c>
      <c r="FQ149" s="224">
        <v>33.330001831054688</v>
      </c>
      <c r="FR149" s="224">
        <v>33.330001831054688</v>
      </c>
      <c r="FS149" s="224">
        <v>33.330001831054688</v>
      </c>
      <c r="FT149" s="224">
        <v>33.330001831054688</v>
      </c>
      <c r="FU149" s="224">
        <v>33.330001831054688</v>
      </c>
      <c r="FV149" s="224">
        <v>33.330001831054688</v>
      </c>
      <c r="FW149" s="224">
        <v>33.330001831054688</v>
      </c>
      <c r="FX149" s="224">
        <v>33.330001831054688</v>
      </c>
      <c r="FY149" s="224">
        <v>33.330001831054688</v>
      </c>
      <c r="FZ149" s="224">
        <v>33.330001831054688</v>
      </c>
      <c r="GA149" s="224">
        <v>33.330001831054688</v>
      </c>
      <c r="GB149" s="224">
        <v>33.330001831054688</v>
      </c>
      <c r="GC149" s="224">
        <v>33.330001831054688</v>
      </c>
      <c r="GD149" s="224">
        <v>27.780000686645508</v>
      </c>
      <c r="GE149" s="224">
        <v>27.780000686645508</v>
      </c>
      <c r="GF149" s="224">
        <v>27.780000686645508</v>
      </c>
      <c r="GG149" s="224">
        <v>27.780000686645508</v>
      </c>
      <c r="GH149" s="224">
        <v>27.780000686645508</v>
      </c>
      <c r="GI149" s="224">
        <v>27.780000686645508</v>
      </c>
      <c r="GJ149" s="224">
        <v>27.780000686645508</v>
      </c>
      <c r="GK149" s="224">
        <v>27.780000686645508</v>
      </c>
      <c r="GL149" s="224">
        <v>27.780000686645508</v>
      </c>
      <c r="GM149" s="224">
        <v>27.780000686645508</v>
      </c>
      <c r="GN149" s="224">
        <v>27.780000686645508</v>
      </c>
      <c r="GO149" s="224">
        <v>27.780000686645508</v>
      </c>
      <c r="GP149" s="224">
        <v>27.780000686645508</v>
      </c>
      <c r="GQ149" s="224">
        <v>27.780000686645508</v>
      </c>
      <c r="GR149" s="224">
        <v>27.780000686645508</v>
      </c>
      <c r="GS149" s="224">
        <v>27.780000686645508</v>
      </c>
      <c r="GT149" s="224">
        <v>27.780000686645508</v>
      </c>
      <c r="GU149" s="224">
        <v>27.780000686645508</v>
      </c>
      <c r="GV149" s="224">
        <v>27.780000686645508</v>
      </c>
      <c r="GW149" s="224">
        <v>40.740001678466797</v>
      </c>
      <c r="GX149" s="224">
        <v>40.740001678466797</v>
      </c>
      <c r="GY149" s="224">
        <v>40.740001678466797</v>
      </c>
      <c r="GZ149" s="224">
        <v>40.740001678466797</v>
      </c>
      <c r="HA149" s="224">
        <v>40.740001678466797</v>
      </c>
      <c r="HB149" s="224">
        <v>40.740001678466797</v>
      </c>
      <c r="HC149" s="224">
        <v>40.740001678466797</v>
      </c>
      <c r="HD149" s="224">
        <v>40.740001678466797</v>
      </c>
      <c r="HE149" s="224">
        <v>40.740001678466797</v>
      </c>
      <c r="HF149" s="9">
        <f t="shared" si="118"/>
        <v>40.740001678466797</v>
      </c>
      <c r="HG149" s="9">
        <f t="shared" si="119"/>
        <v>30.559999465942383</v>
      </c>
      <c r="HH149" s="9">
        <f t="shared" si="120"/>
        <v>30.559999465942383</v>
      </c>
      <c r="HI149" s="9">
        <f t="shared" si="121"/>
        <v>30.559999465942383</v>
      </c>
      <c r="HJ149" s="9">
        <f t="shared" si="122"/>
        <v>30.559999465942383</v>
      </c>
      <c r="HK149" s="9">
        <f t="shared" si="123"/>
        <v>30.559999465942383</v>
      </c>
      <c r="HL149" s="9">
        <f t="shared" si="124"/>
        <v>30.559999465942383</v>
      </c>
      <c r="HM149" s="9">
        <f t="shared" si="125"/>
        <v>30.559999465942383</v>
      </c>
      <c r="HN149" s="9">
        <f t="shared" si="126"/>
        <v>30.559999465942383</v>
      </c>
      <c r="HO149" s="9">
        <f t="shared" si="127"/>
        <v>30.559999465942383</v>
      </c>
      <c r="HP149" s="9">
        <f t="shared" si="128"/>
        <v>30.559999465942383</v>
      </c>
      <c r="HQ149" s="180"/>
      <c r="HR149" s="226">
        <v>40.740001678466797</v>
      </c>
      <c r="HS149" s="226">
        <v>40.740001678466797</v>
      </c>
      <c r="HT149" s="226">
        <v>30.559999465942383</v>
      </c>
      <c r="HU149" s="226">
        <v>30.559999465942383</v>
      </c>
      <c r="HV149" s="226">
        <v>30.559999465942383</v>
      </c>
      <c r="HW149" s="226">
        <v>30.559999465942383</v>
      </c>
      <c r="HX149" s="226">
        <v>30.559999465942383</v>
      </c>
      <c r="HY149" s="226">
        <v>30.559999465942383</v>
      </c>
      <c r="HZ149" s="226">
        <v>30.559999465942383</v>
      </c>
      <c r="IA149" s="226">
        <v>30.559999465942383</v>
      </c>
      <c r="IB149" s="226">
        <v>30.559999465942383</v>
      </c>
      <c r="IC149" s="226">
        <v>30.559999465942383</v>
      </c>
      <c r="ID149" s="9"/>
      <c r="IE149" s="9"/>
      <c r="IF149" s="9"/>
      <c r="IG149" s="9"/>
      <c r="IH149" s="9"/>
      <c r="II149" s="9">
        <f t="shared" si="103"/>
        <v>46.064933620001142</v>
      </c>
      <c r="IJ149" s="9">
        <f t="shared" si="104"/>
        <v>44.567334238688154</v>
      </c>
      <c r="IK149" s="9">
        <f t="shared" si="105"/>
        <v>32.229355842836441</v>
      </c>
      <c r="IL149" s="9">
        <f t="shared" si="106"/>
        <v>30.559999465942383</v>
      </c>
      <c r="IM149" s="9">
        <f t="shared" si="107"/>
        <v>24.447999572753908</v>
      </c>
      <c r="IN149" s="9">
        <f t="shared" si="108"/>
        <v>17.113599700927733</v>
      </c>
      <c r="IO149" s="9">
        <f t="shared" si="109"/>
        <v>11.979519790649412</v>
      </c>
      <c r="IP149" s="9">
        <f t="shared" si="110"/>
        <v>8.385663853454588</v>
      </c>
      <c r="IQ149" s="9"/>
      <c r="IR149" s="9">
        <f t="shared" si="117"/>
        <v>33.3006783804382</v>
      </c>
      <c r="IS149" s="9">
        <f t="shared" si="111"/>
        <v>-29.107846453710906</v>
      </c>
      <c r="IT149" s="9"/>
      <c r="IU149" s="9"/>
      <c r="IV149" s="9"/>
      <c r="IW149" s="9"/>
      <c r="IX149" s="9"/>
      <c r="IY149" s="9"/>
      <c r="IZ149" s="9"/>
      <c r="JA149" s="9"/>
      <c r="JB149" s="9"/>
      <c r="JC149" s="9"/>
      <c r="JD149" s="9"/>
      <c r="JE149" s="9"/>
      <c r="JF149" s="9"/>
      <c r="JG149" s="9"/>
      <c r="JH149" s="9"/>
      <c r="JI149" s="9"/>
      <c r="JJ149" s="9"/>
      <c r="JK149" s="9"/>
      <c r="JL149" s="9"/>
      <c r="JM149" s="9"/>
      <c r="JN149" s="9"/>
      <c r="JO149" s="9"/>
      <c r="JP149" s="9"/>
      <c r="JQ149" s="9"/>
      <c r="JR149" s="9"/>
      <c r="JS149" s="9"/>
      <c r="JT149" s="9"/>
      <c r="JU149" s="9"/>
      <c r="JV149" s="9"/>
      <c r="JW149" s="9">
        <f t="shared" si="97"/>
        <v>35.65000057220459</v>
      </c>
      <c r="JX149" s="9">
        <f t="shared" si="98"/>
        <v>87.589996337890625</v>
      </c>
      <c r="JY149" s="19">
        <f t="shared" si="99"/>
        <v>173</v>
      </c>
      <c r="JZ149" s="19">
        <f t="shared" si="100"/>
        <v>16</v>
      </c>
      <c r="KA149" s="19">
        <f t="shared" si="112"/>
        <v>1</v>
      </c>
      <c r="KB149" s="19">
        <f t="shared" si="116"/>
        <v>16</v>
      </c>
      <c r="KD149" s="9">
        <f t="shared" si="101"/>
        <v>88.516999053955075</v>
      </c>
      <c r="KE149" s="9">
        <f t="shared" si="102"/>
        <v>46.939504887798044</v>
      </c>
      <c r="KG149" s="9">
        <f t="shared" si="113"/>
        <v>-41.577494166157031</v>
      </c>
      <c r="KH149" s="19">
        <f t="shared" si="114"/>
        <v>0.53028802816944021</v>
      </c>
      <c r="KI149" s="19">
        <f t="shared" si="115"/>
        <v>0.53028802816944021</v>
      </c>
    </row>
    <row r="150" spans="1:295">
      <c r="A150" s="222" t="s">
        <v>429</v>
      </c>
      <c r="B150" s="222" t="s">
        <v>430</v>
      </c>
      <c r="C150" s="224">
        <v>0</v>
      </c>
      <c r="D150" s="224">
        <v>0</v>
      </c>
      <c r="E150" s="224">
        <v>0</v>
      </c>
      <c r="F150" s="224">
        <v>0</v>
      </c>
      <c r="G150" s="224">
        <v>0</v>
      </c>
      <c r="H150" s="224">
        <v>0</v>
      </c>
      <c r="I150" s="224">
        <v>0</v>
      </c>
      <c r="J150" s="224">
        <v>0</v>
      </c>
      <c r="K150" s="224">
        <v>0</v>
      </c>
      <c r="L150" s="224">
        <v>0</v>
      </c>
      <c r="M150" s="224">
        <v>0</v>
      </c>
      <c r="N150" s="224">
        <v>0</v>
      </c>
      <c r="O150" s="224">
        <v>0</v>
      </c>
      <c r="P150" s="224">
        <v>0</v>
      </c>
      <c r="Q150" s="224">
        <v>0</v>
      </c>
      <c r="R150" s="224">
        <v>0</v>
      </c>
      <c r="S150" s="224">
        <v>0</v>
      </c>
      <c r="T150" s="224">
        <v>0</v>
      </c>
      <c r="U150" s="224">
        <v>0</v>
      </c>
      <c r="V150" s="224">
        <v>0</v>
      </c>
      <c r="W150" s="224">
        <v>0</v>
      </c>
      <c r="X150" s="224">
        <v>0</v>
      </c>
      <c r="Y150" s="224">
        <v>0</v>
      </c>
      <c r="Z150" s="224">
        <v>0</v>
      </c>
      <c r="AA150" s="224">
        <v>0</v>
      </c>
      <c r="AB150" s="224">
        <v>0</v>
      </c>
      <c r="AC150" s="224">
        <v>0</v>
      </c>
      <c r="AD150" s="224">
        <v>0</v>
      </c>
      <c r="AE150" s="224">
        <v>0</v>
      </c>
      <c r="AF150" s="224">
        <v>0</v>
      </c>
      <c r="AG150" s="224">
        <v>0</v>
      </c>
      <c r="AH150" s="224">
        <v>0</v>
      </c>
      <c r="AI150" s="224">
        <v>0</v>
      </c>
      <c r="AJ150" s="224">
        <v>0</v>
      </c>
      <c r="AK150" s="224">
        <v>0</v>
      </c>
      <c r="AL150" s="224">
        <v>0</v>
      </c>
      <c r="AM150" s="224">
        <v>0</v>
      </c>
      <c r="AN150" s="224">
        <v>0</v>
      </c>
      <c r="AO150" s="224">
        <v>0</v>
      </c>
      <c r="AP150" s="224">
        <v>0</v>
      </c>
      <c r="AQ150" s="224">
        <v>0</v>
      </c>
      <c r="AR150" s="224">
        <v>0</v>
      </c>
      <c r="AS150" s="224">
        <v>0</v>
      </c>
      <c r="AT150" s="224">
        <v>0</v>
      </c>
      <c r="AU150" s="224">
        <v>0</v>
      </c>
      <c r="AV150" s="224">
        <v>0</v>
      </c>
      <c r="AW150" s="224">
        <v>0</v>
      </c>
      <c r="AX150" s="224">
        <v>0</v>
      </c>
      <c r="AY150" s="224">
        <v>0</v>
      </c>
      <c r="AZ150" s="224">
        <v>0</v>
      </c>
      <c r="BA150" s="224">
        <v>0</v>
      </c>
      <c r="BB150" s="224">
        <v>0</v>
      </c>
      <c r="BC150" s="224">
        <v>0</v>
      </c>
      <c r="BD150" s="224">
        <v>0</v>
      </c>
      <c r="BE150" s="224">
        <v>0</v>
      </c>
      <c r="BF150" s="224">
        <v>0</v>
      </c>
      <c r="BG150" s="224">
        <v>0</v>
      </c>
      <c r="BH150" s="224">
        <v>0</v>
      </c>
      <c r="BI150" s="224">
        <v>0</v>
      </c>
      <c r="BJ150" s="224">
        <v>0</v>
      </c>
      <c r="BK150" s="224">
        <v>0</v>
      </c>
      <c r="BL150" s="224">
        <v>0</v>
      </c>
      <c r="BM150" s="224">
        <v>0</v>
      </c>
      <c r="BN150" s="224">
        <v>0</v>
      </c>
      <c r="BO150" s="224">
        <v>0</v>
      </c>
      <c r="BP150" s="224">
        <v>0</v>
      </c>
      <c r="BQ150" s="224">
        <v>0</v>
      </c>
      <c r="BR150" s="224">
        <v>0</v>
      </c>
      <c r="BS150" s="224">
        <v>0</v>
      </c>
      <c r="BT150" s="224">
        <v>0</v>
      </c>
      <c r="BU150" s="224">
        <v>0</v>
      </c>
      <c r="BV150" s="224">
        <v>0</v>
      </c>
      <c r="BW150" s="224">
        <v>0</v>
      </c>
      <c r="BX150" s="224">
        <v>8.3299999237060547</v>
      </c>
      <c r="BY150" s="224">
        <v>8.3299999237060547</v>
      </c>
      <c r="BZ150" s="224">
        <v>8.3299999237060547</v>
      </c>
      <c r="CA150" s="224">
        <v>8.3299999237060547</v>
      </c>
      <c r="CB150" s="224">
        <v>11.109999656677246</v>
      </c>
      <c r="CC150" s="224">
        <v>41.669998168945313</v>
      </c>
      <c r="CD150" s="224">
        <v>41.669998168945313</v>
      </c>
      <c r="CE150" s="224">
        <v>52.779998779296875</v>
      </c>
      <c r="CF150" s="224">
        <v>52.779998779296875</v>
      </c>
      <c r="CG150" s="224">
        <v>52.779998779296875</v>
      </c>
      <c r="CH150" s="224">
        <v>52.779998779296875</v>
      </c>
      <c r="CI150" s="224">
        <v>52.779998779296875</v>
      </c>
      <c r="CJ150" s="224">
        <v>52.779998779296875</v>
      </c>
      <c r="CK150" s="224">
        <v>52.779998779296875</v>
      </c>
      <c r="CL150" s="224">
        <v>52.779998779296875</v>
      </c>
      <c r="CM150" s="224">
        <v>52.779998779296875</v>
      </c>
      <c r="CN150" s="224">
        <v>52.779998779296875</v>
      </c>
      <c r="CO150" s="224">
        <v>52.779998779296875</v>
      </c>
      <c r="CP150" s="224">
        <v>52.779998779296875</v>
      </c>
      <c r="CQ150" s="224">
        <v>52.779998779296875</v>
      </c>
      <c r="CR150" s="224">
        <v>52.779998779296875</v>
      </c>
      <c r="CS150" s="224">
        <v>52.779998779296875</v>
      </c>
      <c r="CT150" s="224">
        <v>52.779998779296875</v>
      </c>
      <c r="CU150" s="224">
        <v>52.779998779296875</v>
      </c>
      <c r="CV150" s="224">
        <v>52.779998779296875</v>
      </c>
      <c r="CW150" s="224">
        <v>52.779998779296875</v>
      </c>
      <c r="CX150" s="224">
        <v>52.779998779296875</v>
      </c>
      <c r="CY150" s="224">
        <v>52.779998779296875</v>
      </c>
      <c r="CZ150" s="224">
        <v>60.189998626708984</v>
      </c>
      <c r="DA150" s="224">
        <v>60.189998626708984</v>
      </c>
      <c r="DB150" s="224">
        <v>60.189998626708984</v>
      </c>
      <c r="DC150" s="224">
        <v>60.189998626708984</v>
      </c>
      <c r="DD150" s="224">
        <v>60.189998626708984</v>
      </c>
      <c r="DE150" s="224">
        <v>60.189998626708984</v>
      </c>
      <c r="DF150" s="224">
        <v>60.189998626708984</v>
      </c>
      <c r="DG150" s="224">
        <v>60.189998626708984</v>
      </c>
      <c r="DH150" s="224">
        <v>60.189998626708984</v>
      </c>
      <c r="DI150" s="224">
        <v>60.189998626708984</v>
      </c>
      <c r="DJ150" s="224">
        <v>60.189998626708984</v>
      </c>
      <c r="DK150" s="224">
        <v>60.189998626708984</v>
      </c>
      <c r="DL150" s="224">
        <v>60.189998626708984</v>
      </c>
      <c r="DM150" s="224">
        <v>60.189998626708984</v>
      </c>
      <c r="DN150" s="224">
        <v>60.189998626708984</v>
      </c>
      <c r="DO150" s="224">
        <v>60.189998626708984</v>
      </c>
      <c r="DP150" s="224">
        <v>60.189998626708984</v>
      </c>
      <c r="DQ150" s="224">
        <v>60.189998626708984</v>
      </c>
      <c r="DR150" s="224">
        <v>60.189998626708984</v>
      </c>
      <c r="DS150" s="224">
        <v>60.189998626708984</v>
      </c>
      <c r="DT150" s="224">
        <v>60.189998626708984</v>
      </c>
      <c r="DU150" s="224">
        <v>60.189998626708984</v>
      </c>
      <c r="DV150" s="224">
        <v>60.189998626708984</v>
      </c>
      <c r="DW150" s="224">
        <v>60.189998626708984</v>
      </c>
      <c r="DX150" s="224">
        <v>60.189998626708984</v>
      </c>
      <c r="DY150" s="224">
        <v>60.189998626708984</v>
      </c>
      <c r="DZ150" s="224">
        <v>60.189998626708984</v>
      </c>
      <c r="EA150" s="224">
        <v>60.189998626708984</v>
      </c>
      <c r="EB150" s="224">
        <v>60.189998626708984</v>
      </c>
      <c r="EC150" s="224">
        <v>60.189998626708984</v>
      </c>
      <c r="ED150" s="224">
        <v>60.189998626708984</v>
      </c>
      <c r="EE150" s="224">
        <v>60.189998626708984</v>
      </c>
      <c r="EF150" s="224">
        <v>60.189998626708984</v>
      </c>
      <c r="EG150" s="224">
        <v>60.189998626708984</v>
      </c>
      <c r="EH150" s="224">
        <v>60.189998626708984</v>
      </c>
      <c r="EI150" s="224">
        <v>60.189998626708984</v>
      </c>
      <c r="EJ150" s="224">
        <v>60.189998626708984</v>
      </c>
      <c r="EK150" s="224">
        <v>60.189998626708984</v>
      </c>
      <c r="EL150" s="224">
        <v>60.189998626708984</v>
      </c>
      <c r="EM150" s="224">
        <v>60.189998626708984</v>
      </c>
      <c r="EN150" s="224">
        <v>60.189998626708984</v>
      </c>
      <c r="EO150" s="224">
        <v>60.189998626708984</v>
      </c>
      <c r="EP150" s="224">
        <v>60.189998626708984</v>
      </c>
      <c r="EQ150" s="224">
        <v>60.189998626708984</v>
      </c>
      <c r="ER150" s="224">
        <v>60.189998626708984</v>
      </c>
      <c r="ES150" s="224">
        <v>60.189998626708984</v>
      </c>
      <c r="ET150" s="224">
        <v>60.189998626708984</v>
      </c>
      <c r="EU150" s="224">
        <v>60.189998626708984</v>
      </c>
      <c r="EV150" s="224">
        <v>48.150001525878906</v>
      </c>
      <c r="EW150" s="224">
        <v>48.150001525878906</v>
      </c>
      <c r="EX150" s="224">
        <v>48.150001525878906</v>
      </c>
      <c r="EY150" s="224">
        <v>48.150001525878906</v>
      </c>
      <c r="EZ150" s="224">
        <v>48.150001525878906</v>
      </c>
      <c r="FA150" s="224">
        <v>48.150001525878906</v>
      </c>
      <c r="FB150" s="224">
        <v>48.150001525878906</v>
      </c>
      <c r="FC150" s="224">
        <v>48.150001525878906</v>
      </c>
      <c r="FD150" s="224">
        <v>48.150001525878906</v>
      </c>
      <c r="FE150" s="224">
        <v>48.150001525878906</v>
      </c>
      <c r="FF150" s="224">
        <v>48.150001525878906</v>
      </c>
      <c r="FG150" s="224"/>
      <c r="FH150" s="224"/>
      <c r="FI150" s="224">
        <v>48.150001525878906</v>
      </c>
      <c r="FJ150" s="224">
        <v>48.150001525878906</v>
      </c>
      <c r="FK150" s="224">
        <v>48.150001525878906</v>
      </c>
      <c r="FL150" s="224">
        <v>48.150001525878906</v>
      </c>
      <c r="FM150" s="224">
        <v>48.150001525878906</v>
      </c>
      <c r="FN150" s="224">
        <v>48.150001525878906</v>
      </c>
      <c r="FO150" s="224">
        <v>48.150001525878906</v>
      </c>
      <c r="FP150" s="224">
        <v>48.150001525878906</v>
      </c>
      <c r="FQ150" s="224">
        <v>48.150001525878906</v>
      </c>
      <c r="FR150" s="224">
        <v>48.150001525878906</v>
      </c>
      <c r="FS150" s="224">
        <v>48.150001525878906</v>
      </c>
      <c r="FT150" s="224">
        <v>48.150001525878906</v>
      </c>
      <c r="FU150" s="224">
        <v>45.830001831054688</v>
      </c>
      <c r="FV150" s="224">
        <v>45.830001831054688</v>
      </c>
      <c r="FW150" s="224">
        <v>45.830001831054688</v>
      </c>
      <c r="FX150" s="224">
        <v>45.830001831054688</v>
      </c>
      <c r="FY150" s="224">
        <v>45.830001831054688</v>
      </c>
      <c r="FZ150" s="224">
        <v>45.830001831054688</v>
      </c>
      <c r="GA150" s="224">
        <v>45.830001831054688</v>
      </c>
      <c r="GB150" s="224">
        <v>45.830001831054688</v>
      </c>
      <c r="GC150" s="224">
        <v>31.479999542236328</v>
      </c>
      <c r="GD150" s="224">
        <v>31.479999542236328</v>
      </c>
      <c r="GE150" s="224">
        <v>31.479999542236328</v>
      </c>
      <c r="GF150" s="224">
        <v>31.479999542236328</v>
      </c>
      <c r="GG150" s="224">
        <v>31.479999542236328</v>
      </c>
      <c r="GH150" s="224">
        <v>31.479999542236328</v>
      </c>
      <c r="GI150" s="224">
        <v>31.479999542236328</v>
      </c>
      <c r="GJ150" s="224">
        <v>31.479999542236328</v>
      </c>
      <c r="GK150" s="224">
        <v>31.479999542236328</v>
      </c>
      <c r="GL150" s="224">
        <v>31.479999542236328</v>
      </c>
      <c r="GM150" s="224">
        <v>31.479999542236328</v>
      </c>
      <c r="GN150" s="224">
        <v>31.479999542236328</v>
      </c>
      <c r="GO150" s="224">
        <v>31.479999542236328</v>
      </c>
      <c r="GP150" s="224">
        <v>31.479999542236328</v>
      </c>
      <c r="GQ150" s="224">
        <v>31.479999542236328</v>
      </c>
      <c r="GR150" s="224">
        <v>31.479999542236328</v>
      </c>
      <c r="GS150" s="224">
        <v>31.479999542236328</v>
      </c>
      <c r="GT150" s="224">
        <v>31.479999542236328</v>
      </c>
      <c r="GU150" s="224">
        <v>31.479999542236328</v>
      </c>
      <c r="GV150" s="224">
        <v>31.479999542236328</v>
      </c>
      <c r="GW150" s="224">
        <v>31.479999542236328</v>
      </c>
      <c r="GX150" s="224">
        <v>31.479999542236328</v>
      </c>
      <c r="GY150" s="224">
        <v>31.479999542236328</v>
      </c>
      <c r="GZ150" s="224">
        <v>31.479999542236328</v>
      </c>
      <c r="HA150" s="224">
        <v>31.479999542236328</v>
      </c>
      <c r="HB150" s="224">
        <v>31.479999542236328</v>
      </c>
      <c r="HC150" s="224">
        <v>31.479999542236328</v>
      </c>
      <c r="HD150" s="224">
        <v>31.479999542236328</v>
      </c>
      <c r="HE150" s="224">
        <v>31.479999542236328</v>
      </c>
      <c r="HF150" s="9">
        <f t="shared" si="118"/>
        <v>31.479999542236328</v>
      </c>
      <c r="HG150" s="9">
        <f t="shared" si="119"/>
        <v>31.479999542236328</v>
      </c>
      <c r="HH150" s="9">
        <f t="shared" si="120"/>
        <v>31.479999542236328</v>
      </c>
      <c r="HI150" s="9">
        <f t="shared" si="121"/>
        <v>31.479999542236328</v>
      </c>
      <c r="HJ150" s="9">
        <f t="shared" si="122"/>
        <v>31.479999542236328</v>
      </c>
      <c r="HK150" s="9">
        <f t="shared" si="123"/>
        <v>31.479999542236328</v>
      </c>
      <c r="HL150" s="9">
        <f t="shared" si="124"/>
        <v>31.479999542236328</v>
      </c>
      <c r="HM150" s="9">
        <f t="shared" si="125"/>
        <v>31.479999542236328</v>
      </c>
      <c r="HN150" s="9">
        <f t="shared" si="126"/>
        <v>31.479999542236328</v>
      </c>
      <c r="HO150" s="9">
        <f t="shared" si="127"/>
        <v>31.479999542236328</v>
      </c>
      <c r="HP150" s="9">
        <f t="shared" si="128"/>
        <v>31.479999542236328</v>
      </c>
      <c r="HQ150" s="180"/>
      <c r="HR150" s="226">
        <v>31.479999542236328</v>
      </c>
      <c r="HS150" s="226">
        <v>31.479999542236328</v>
      </c>
      <c r="HT150" s="226">
        <v>31.479999542236328</v>
      </c>
      <c r="HU150" s="226">
        <v>31.479999542236328</v>
      </c>
      <c r="HV150" s="226">
        <v>31.479999542236328</v>
      </c>
      <c r="HW150" s="226">
        <v>31.479999542236328</v>
      </c>
      <c r="HX150" s="226">
        <v>31.479999542236328</v>
      </c>
      <c r="HY150" s="226">
        <v>31.479999542236328</v>
      </c>
      <c r="HZ150" s="226">
        <v>31.479999542236328</v>
      </c>
      <c r="IA150" s="226">
        <v>31.479999542236328</v>
      </c>
      <c r="IB150" s="226">
        <v>31.479999542236328</v>
      </c>
      <c r="IC150" s="226">
        <v>31.479999542236328</v>
      </c>
      <c r="ID150" s="9"/>
      <c r="IE150" s="9"/>
      <c r="IF150" s="9"/>
      <c r="IG150" s="9"/>
      <c r="IH150" s="9"/>
      <c r="II150" s="9">
        <f t="shared" si="103"/>
        <v>28.090262557330885</v>
      </c>
      <c r="IJ150" s="9">
        <f t="shared" si="104"/>
        <v>47.487144470214844</v>
      </c>
      <c r="IK150" s="9">
        <f t="shared" si="105"/>
        <v>31.479999542236328</v>
      </c>
      <c r="IL150" s="9">
        <f t="shared" si="106"/>
        <v>31.479999542236328</v>
      </c>
      <c r="IM150" s="9">
        <f t="shared" si="107"/>
        <v>25.183999633789064</v>
      </c>
      <c r="IN150" s="9">
        <f t="shared" si="108"/>
        <v>17.628799743652344</v>
      </c>
      <c r="IO150" s="9">
        <f t="shared" si="109"/>
        <v>12.340159820556639</v>
      </c>
      <c r="IP150" s="9">
        <f t="shared" si="110"/>
        <v>8.6381118743896472</v>
      </c>
      <c r="IQ150" s="9"/>
      <c r="IR150" s="9">
        <f t="shared" si="117"/>
        <v>26.224127284477468</v>
      </c>
      <c r="IS150" s="9">
        <f t="shared" si="111"/>
        <v>-21.905071347282643</v>
      </c>
      <c r="IT150" s="9"/>
      <c r="IU150" s="9"/>
      <c r="IV150" s="9"/>
      <c r="IW150" s="9"/>
      <c r="IX150" s="9"/>
      <c r="IY150" s="9"/>
      <c r="IZ150" s="9"/>
      <c r="JA150" s="9"/>
      <c r="JB150" s="9"/>
      <c r="JC150" s="9"/>
      <c r="JD150" s="9"/>
      <c r="JE150" s="9"/>
      <c r="JF150" s="9"/>
      <c r="JG150" s="9"/>
      <c r="JH150" s="9"/>
      <c r="JI150" s="9"/>
      <c r="JJ150" s="9"/>
      <c r="JK150" s="9"/>
      <c r="JL150" s="9"/>
      <c r="JM150" s="9"/>
      <c r="JN150" s="9"/>
      <c r="JO150" s="9"/>
      <c r="JP150" s="9"/>
      <c r="JQ150" s="9"/>
      <c r="JR150" s="9"/>
      <c r="JS150" s="9"/>
      <c r="JT150" s="9"/>
      <c r="JU150" s="9"/>
      <c r="JV150" s="9"/>
      <c r="JW150" s="9">
        <f t="shared" si="97"/>
        <v>31.479999542236328</v>
      </c>
      <c r="JX150" s="9">
        <f t="shared" si="98"/>
        <v>55.189998626708984</v>
      </c>
      <c r="JY150" s="19">
        <f t="shared" si="99"/>
        <v>151</v>
      </c>
      <c r="JZ150" s="19">
        <f t="shared" si="100"/>
        <v>48</v>
      </c>
      <c r="KA150" s="19">
        <f t="shared" si="112"/>
        <v>1</v>
      </c>
      <c r="KB150" s="19">
        <f t="shared" si="116"/>
        <v>48</v>
      </c>
      <c r="KD150" s="9">
        <f t="shared" si="101"/>
        <v>57.719998677571617</v>
      </c>
      <c r="KE150" s="9">
        <f t="shared" si="102"/>
        <v>44.632424171524818</v>
      </c>
      <c r="KG150" s="9">
        <f t="shared" si="113"/>
        <v>-13.087574506046799</v>
      </c>
      <c r="KH150" s="19">
        <f t="shared" si="114"/>
        <v>0.77325753974536615</v>
      </c>
      <c r="KI150" s="19">
        <f t="shared" si="115"/>
        <v>0.77325753974536615</v>
      </c>
    </row>
    <row r="151" spans="1:295">
      <c r="A151" s="222" t="s">
        <v>415</v>
      </c>
      <c r="B151" s="222" t="s">
        <v>416</v>
      </c>
      <c r="C151" s="224">
        <v>0</v>
      </c>
      <c r="D151" s="224">
        <v>0</v>
      </c>
      <c r="E151" s="224">
        <v>0</v>
      </c>
      <c r="F151" s="224">
        <v>0</v>
      </c>
      <c r="G151" s="224">
        <v>0</v>
      </c>
      <c r="H151" s="224">
        <v>0</v>
      </c>
      <c r="I151" s="224">
        <v>0</v>
      </c>
      <c r="J151" s="224">
        <v>0</v>
      </c>
      <c r="K151" s="224">
        <v>0</v>
      </c>
      <c r="L151" s="224">
        <v>0</v>
      </c>
      <c r="M151" s="224">
        <v>0</v>
      </c>
      <c r="N151" s="224">
        <v>0</v>
      </c>
      <c r="O151" s="224">
        <v>0</v>
      </c>
      <c r="P151" s="224">
        <v>0</v>
      </c>
      <c r="Q151" s="224">
        <v>0</v>
      </c>
      <c r="R151" s="224">
        <v>0</v>
      </c>
      <c r="S151" s="224">
        <v>0</v>
      </c>
      <c r="T151" s="224">
        <v>0</v>
      </c>
      <c r="U151" s="224">
        <v>0</v>
      </c>
      <c r="V151" s="224">
        <v>0</v>
      </c>
      <c r="W151" s="224">
        <v>0</v>
      </c>
      <c r="X151" s="224">
        <v>2.7799999713897705</v>
      </c>
      <c r="Y151" s="224">
        <v>2.7799999713897705</v>
      </c>
      <c r="Z151" s="224">
        <v>2.7799999713897705</v>
      </c>
      <c r="AA151" s="224">
        <v>2.7799999713897705</v>
      </c>
      <c r="AB151" s="224">
        <v>2.7799999713897705</v>
      </c>
      <c r="AC151" s="224">
        <v>2.7799999713897705</v>
      </c>
      <c r="AD151" s="224">
        <v>2.7799999713897705</v>
      </c>
      <c r="AE151" s="224">
        <v>2.7799999713897705</v>
      </c>
      <c r="AF151" s="224">
        <v>2.7799999713897705</v>
      </c>
      <c r="AG151" s="224">
        <v>2.7799999713897705</v>
      </c>
      <c r="AH151" s="224">
        <v>2.7799999713897705</v>
      </c>
      <c r="AI151" s="224">
        <v>2.7799999713897705</v>
      </c>
      <c r="AJ151" s="224">
        <v>2.7799999713897705</v>
      </c>
      <c r="AK151" s="224">
        <v>2.7799999713897705</v>
      </c>
      <c r="AL151" s="224">
        <v>2.7799999713897705</v>
      </c>
      <c r="AM151" s="224">
        <v>2.7799999713897705</v>
      </c>
      <c r="AN151" s="224">
        <v>2.7799999713897705</v>
      </c>
      <c r="AO151" s="224">
        <v>2.7799999713897705</v>
      </c>
      <c r="AP151" s="224">
        <v>2.7799999713897705</v>
      </c>
      <c r="AQ151" s="224">
        <v>2.7799999713897705</v>
      </c>
      <c r="AR151" s="224">
        <v>2.7799999713897705</v>
      </c>
      <c r="AS151" s="224">
        <v>2.7799999713897705</v>
      </c>
      <c r="AT151" s="224">
        <v>2.7799999713897705</v>
      </c>
      <c r="AU151" s="224">
        <v>2.7799999713897705</v>
      </c>
      <c r="AV151" s="224">
        <v>2.7799999713897705</v>
      </c>
      <c r="AW151" s="224">
        <v>2.7799999713897705</v>
      </c>
      <c r="AX151" s="224">
        <v>2.7799999713897705</v>
      </c>
      <c r="AY151" s="224">
        <v>2.7799999713897705</v>
      </c>
      <c r="AZ151" s="224">
        <v>2.7799999713897705</v>
      </c>
      <c r="BA151" s="224">
        <v>2.7799999713897705</v>
      </c>
      <c r="BB151" s="224">
        <v>2.7799999713897705</v>
      </c>
      <c r="BC151" s="224">
        <v>2.7799999713897705</v>
      </c>
      <c r="BD151" s="224">
        <v>2.7799999713897705</v>
      </c>
      <c r="BE151" s="224">
        <v>2.7799999713897705</v>
      </c>
      <c r="BF151" s="224">
        <v>13.890000343322754</v>
      </c>
      <c r="BG151" s="224">
        <v>13.890000343322754</v>
      </c>
      <c r="BH151" s="224">
        <v>13.890000343322754</v>
      </c>
      <c r="BI151" s="224">
        <v>13.890000343322754</v>
      </c>
      <c r="BJ151" s="224">
        <v>13.890000343322754</v>
      </c>
      <c r="BK151" s="224">
        <v>13.890000343322754</v>
      </c>
      <c r="BL151" s="224">
        <v>13.890000343322754</v>
      </c>
      <c r="BM151" s="224">
        <v>13.890000343322754</v>
      </c>
      <c r="BN151" s="224">
        <v>13.890000343322754</v>
      </c>
      <c r="BO151" s="224">
        <v>13.890000343322754</v>
      </c>
      <c r="BP151" s="224">
        <v>13.890000343322754</v>
      </c>
      <c r="BQ151" s="224">
        <v>13.890000343322754</v>
      </c>
      <c r="BR151" s="224">
        <v>13.890000343322754</v>
      </c>
      <c r="BS151" s="224">
        <v>13.890000343322754</v>
      </c>
      <c r="BT151" s="224">
        <v>13.890000343322754</v>
      </c>
      <c r="BU151" s="224">
        <v>25</v>
      </c>
      <c r="BV151" s="224">
        <v>25</v>
      </c>
      <c r="BW151" s="224">
        <v>25</v>
      </c>
      <c r="BX151" s="224">
        <v>25</v>
      </c>
      <c r="BY151" s="224">
        <v>49.069999694824219</v>
      </c>
      <c r="BZ151" s="224">
        <v>66.669998168945313</v>
      </c>
      <c r="CA151" s="224">
        <v>66.669998168945313</v>
      </c>
      <c r="CB151" s="224">
        <v>81.480003356933594</v>
      </c>
      <c r="CC151" s="224">
        <v>81.480003356933594</v>
      </c>
      <c r="CD151" s="224">
        <v>81.480003356933594</v>
      </c>
      <c r="CE151" s="224">
        <v>100</v>
      </c>
      <c r="CF151" s="224">
        <v>100</v>
      </c>
      <c r="CG151" s="224">
        <v>100</v>
      </c>
      <c r="CH151" s="224">
        <v>100</v>
      </c>
      <c r="CI151" s="224">
        <v>100</v>
      </c>
      <c r="CJ151" s="224">
        <v>100</v>
      </c>
      <c r="CK151" s="224">
        <v>100</v>
      </c>
      <c r="CL151" s="224">
        <v>100</v>
      </c>
      <c r="CM151" s="224">
        <v>100</v>
      </c>
      <c r="CN151" s="224">
        <v>100</v>
      </c>
      <c r="CO151" s="224">
        <v>100</v>
      </c>
      <c r="CP151" s="224">
        <v>100</v>
      </c>
      <c r="CQ151" s="224">
        <v>100</v>
      </c>
      <c r="CR151" s="224">
        <v>100</v>
      </c>
      <c r="CS151" s="224">
        <v>100</v>
      </c>
      <c r="CT151" s="224">
        <v>100</v>
      </c>
      <c r="CU151" s="224">
        <v>100</v>
      </c>
      <c r="CV151" s="224">
        <v>100</v>
      </c>
      <c r="CW151" s="224">
        <v>100</v>
      </c>
      <c r="CX151" s="224">
        <v>100</v>
      </c>
      <c r="CY151" s="224">
        <v>100</v>
      </c>
      <c r="CZ151" s="224">
        <v>100</v>
      </c>
      <c r="DA151" s="224">
        <v>100</v>
      </c>
      <c r="DB151" s="224">
        <v>100</v>
      </c>
      <c r="DC151" s="224">
        <v>100</v>
      </c>
      <c r="DD151" s="224">
        <v>100</v>
      </c>
      <c r="DE151" s="224">
        <v>100</v>
      </c>
      <c r="DF151" s="224">
        <v>100</v>
      </c>
      <c r="DG151" s="224">
        <v>100</v>
      </c>
      <c r="DH151" s="224">
        <v>100</v>
      </c>
      <c r="DI151" s="224">
        <v>100</v>
      </c>
      <c r="DJ151" s="224">
        <v>96.300003051757813</v>
      </c>
      <c r="DK151" s="224">
        <v>96.300003051757813</v>
      </c>
      <c r="DL151" s="224">
        <v>96.300003051757813</v>
      </c>
      <c r="DM151" s="224">
        <v>96.300003051757813</v>
      </c>
      <c r="DN151" s="224">
        <v>96.300003051757813</v>
      </c>
      <c r="DO151" s="224">
        <v>96.300003051757813</v>
      </c>
      <c r="DP151" s="224">
        <v>93.519996643066406</v>
      </c>
      <c r="DQ151" s="224">
        <v>93.519996643066406</v>
      </c>
      <c r="DR151" s="224">
        <v>93.519996643066406</v>
      </c>
      <c r="DS151" s="224">
        <v>96.300003051757813</v>
      </c>
      <c r="DT151" s="224">
        <v>96.300003051757813</v>
      </c>
      <c r="DU151" s="224">
        <v>96.300003051757813</v>
      </c>
      <c r="DV151" s="224">
        <v>96.300003051757813</v>
      </c>
      <c r="DW151" s="224">
        <v>96.300003051757813</v>
      </c>
      <c r="DX151" s="224">
        <v>93.519996643066406</v>
      </c>
      <c r="DY151" s="224">
        <v>93.519996643066406</v>
      </c>
      <c r="DZ151" s="224">
        <v>93.519996643066406</v>
      </c>
      <c r="EA151" s="224">
        <v>93.519996643066406</v>
      </c>
      <c r="EB151" s="224">
        <v>93.519996643066406</v>
      </c>
      <c r="EC151" s="224">
        <v>93.519996643066406</v>
      </c>
      <c r="ED151" s="224">
        <v>93.519996643066406</v>
      </c>
      <c r="EE151" s="224">
        <v>93.519996643066406</v>
      </c>
      <c r="EF151" s="224">
        <v>93.519996643066406</v>
      </c>
      <c r="EG151" s="224">
        <v>93.519996643066406</v>
      </c>
      <c r="EH151" s="224">
        <v>93.519996643066406</v>
      </c>
      <c r="EI151" s="224">
        <v>93.519996643066406</v>
      </c>
      <c r="EJ151" s="224">
        <v>51.849998474121094</v>
      </c>
      <c r="EK151" s="224">
        <v>51.849998474121094</v>
      </c>
      <c r="EL151" s="224">
        <v>51.849998474121094</v>
      </c>
      <c r="EM151" s="224">
        <v>51.849998474121094</v>
      </c>
      <c r="EN151" s="224">
        <v>51.849998474121094</v>
      </c>
      <c r="EO151" s="224">
        <v>49.069999694824219</v>
      </c>
      <c r="EP151" s="224">
        <v>49.069999694824219</v>
      </c>
      <c r="EQ151" s="224">
        <v>49.069999694824219</v>
      </c>
      <c r="ER151" s="224">
        <v>49.069999694824219</v>
      </c>
      <c r="ES151" s="224">
        <v>49.069999694824219</v>
      </c>
      <c r="ET151" s="224">
        <v>49.069999694824219</v>
      </c>
      <c r="EU151" s="224">
        <v>49.069999694824219</v>
      </c>
      <c r="EV151" s="224">
        <v>49.069999694824219</v>
      </c>
      <c r="EW151" s="224">
        <v>49.069999694824219</v>
      </c>
      <c r="EX151" s="224">
        <v>49.069999694824219</v>
      </c>
      <c r="EY151" s="224">
        <v>43.520000457763672</v>
      </c>
      <c r="EZ151" s="224">
        <v>43.520000457763672</v>
      </c>
      <c r="FA151" s="224">
        <v>43.520000457763672</v>
      </c>
      <c r="FB151" s="224">
        <v>43.520000457763672</v>
      </c>
      <c r="FC151" s="224">
        <v>43.520000457763672</v>
      </c>
      <c r="FD151" s="224">
        <v>24.069999694824219</v>
      </c>
      <c r="FE151" s="224">
        <v>24.069999694824219</v>
      </c>
      <c r="FF151" s="224">
        <v>24.069999694824219</v>
      </c>
      <c r="FG151" s="224">
        <v>24.069999694824219</v>
      </c>
      <c r="FH151" s="224">
        <v>24.069999694824219</v>
      </c>
      <c r="FI151" s="224">
        <v>24.069999694824219</v>
      </c>
      <c r="FJ151" s="224">
        <v>24.069999694824219</v>
      </c>
      <c r="FK151" s="224">
        <v>24.069999694824219</v>
      </c>
      <c r="FL151" s="224">
        <v>24.069999694824219</v>
      </c>
      <c r="FM151" s="224">
        <v>24.069999694824219</v>
      </c>
      <c r="FN151" s="224">
        <v>24.069999694824219</v>
      </c>
      <c r="FO151" s="224">
        <v>24.069999694824219</v>
      </c>
      <c r="FP151" s="224">
        <v>24.069999694824219</v>
      </c>
      <c r="FQ151" s="224">
        <v>24.069999694824219</v>
      </c>
      <c r="FR151" s="224">
        <v>24.069999694824219</v>
      </c>
      <c r="FS151" s="224">
        <v>24.069999694824219</v>
      </c>
      <c r="FT151" s="224">
        <v>24.069999694824219</v>
      </c>
      <c r="FU151" s="224">
        <v>24.069999694824219</v>
      </c>
      <c r="FV151" s="224">
        <v>24.069999694824219</v>
      </c>
      <c r="FW151" s="224">
        <v>24.069999694824219</v>
      </c>
      <c r="FX151" s="224">
        <v>24.069999694824219</v>
      </c>
      <c r="FY151" s="224">
        <v>24.069999694824219</v>
      </c>
      <c r="FZ151" s="224">
        <v>24.069999694824219</v>
      </c>
      <c r="GA151" s="224">
        <v>25.930000305175781</v>
      </c>
      <c r="GB151" s="224">
        <v>25.930000305175781</v>
      </c>
      <c r="GC151" s="224">
        <v>25.930000305175781</v>
      </c>
      <c r="GD151" s="224">
        <v>25.930000305175781</v>
      </c>
      <c r="GE151" s="224">
        <v>25.930000305175781</v>
      </c>
      <c r="GF151" s="224">
        <v>25.930000305175781</v>
      </c>
      <c r="GG151" s="224">
        <v>25.930000305175781</v>
      </c>
      <c r="GH151" s="224">
        <v>25.930000305175781</v>
      </c>
      <c r="GI151" s="224">
        <v>25.930000305175781</v>
      </c>
      <c r="GJ151" s="224">
        <v>25.930000305175781</v>
      </c>
      <c r="GK151" s="224">
        <v>25.930000305175781</v>
      </c>
      <c r="GL151" s="224">
        <v>31.479999542236328</v>
      </c>
      <c r="GM151" s="224">
        <v>31.479999542236328</v>
      </c>
      <c r="GN151" s="224">
        <v>31.479999542236328</v>
      </c>
      <c r="GO151" s="224">
        <v>31.479999542236328</v>
      </c>
      <c r="GP151" s="224">
        <v>31.479999542236328</v>
      </c>
      <c r="GQ151" s="224">
        <v>31.479999542236328</v>
      </c>
      <c r="GR151" s="224">
        <v>31.479999542236328</v>
      </c>
      <c r="GS151" s="224">
        <v>42.590000152587891</v>
      </c>
      <c r="GT151" s="224">
        <v>42.590000152587891</v>
      </c>
      <c r="GU151" s="224">
        <v>42.590000152587891</v>
      </c>
      <c r="GV151" s="224">
        <v>42.590000152587891</v>
      </c>
      <c r="GW151" s="224">
        <v>42.590000152587891</v>
      </c>
      <c r="GX151" s="224">
        <v>42.590000152587891</v>
      </c>
      <c r="GY151" s="224">
        <v>42.590000152587891</v>
      </c>
      <c r="GZ151" s="224">
        <v>42.590000152587891</v>
      </c>
      <c r="HA151" s="224">
        <v>42.590000152587891</v>
      </c>
      <c r="HB151" s="224">
        <v>42.590000152587891</v>
      </c>
      <c r="HC151" s="224">
        <v>42.590000152587891</v>
      </c>
      <c r="HD151" s="224">
        <v>42.590000152587891</v>
      </c>
      <c r="HE151" s="224">
        <v>42.590000152587891</v>
      </c>
      <c r="HF151" s="9">
        <f t="shared" si="118"/>
        <v>42.590000152587891</v>
      </c>
      <c r="HG151" s="9">
        <f t="shared" si="119"/>
        <v>42.590000152587891</v>
      </c>
      <c r="HH151" s="9">
        <f t="shared" si="120"/>
        <v>42.590000152587891</v>
      </c>
      <c r="HI151" s="9">
        <f t="shared" si="121"/>
        <v>42.590000152587891</v>
      </c>
      <c r="HJ151" s="9">
        <f t="shared" si="122"/>
        <v>42.590000152587891</v>
      </c>
      <c r="HK151" s="9">
        <f t="shared" si="123"/>
        <v>42.590000152587891</v>
      </c>
      <c r="HL151" s="9">
        <f t="shared" si="124"/>
        <v>42.590000152587891</v>
      </c>
      <c r="HM151" s="9">
        <f t="shared" si="125"/>
        <v>42.590000152587891</v>
      </c>
      <c r="HN151" s="9">
        <f t="shared" si="126"/>
        <v>42.590000152587891</v>
      </c>
      <c r="HO151" s="9">
        <f t="shared" si="127"/>
        <v>42.590000152587891</v>
      </c>
      <c r="HP151" s="9">
        <f t="shared" si="128"/>
        <v>42.590000152587891</v>
      </c>
      <c r="HQ151" s="180"/>
      <c r="HR151" s="226">
        <v>42.590000152587891</v>
      </c>
      <c r="HS151" s="226">
        <v>42.590000152587891</v>
      </c>
      <c r="HT151" s="226">
        <v>42.590000152587891</v>
      </c>
      <c r="HU151" s="226">
        <v>42.590000152587891</v>
      </c>
      <c r="HV151" s="226">
        <v>42.590000152587891</v>
      </c>
      <c r="HW151" s="226">
        <v>42.590000152587891</v>
      </c>
      <c r="HX151" s="226">
        <v>42.590000152587891</v>
      </c>
      <c r="HY151" s="226">
        <v>42.590000152587891</v>
      </c>
      <c r="HZ151" s="226">
        <v>42.590000152587891</v>
      </c>
      <c r="IA151" s="226"/>
      <c r="IB151" s="226"/>
      <c r="IC151" s="226"/>
      <c r="ID151" s="9"/>
      <c r="IE151" s="9"/>
      <c r="IF151" s="9"/>
      <c r="IG151" s="9"/>
      <c r="IH151" s="9"/>
      <c r="II151" s="9">
        <f t="shared" si="103"/>
        <v>46.985328834307822</v>
      </c>
      <c r="IJ151" s="9">
        <f t="shared" si="104"/>
        <v>27.435666529337563</v>
      </c>
      <c r="IK151" s="9">
        <f t="shared" si="105"/>
        <v>35.244516188098537</v>
      </c>
      <c r="IL151" s="9">
        <f t="shared" si="106"/>
        <v>42.590000152587891</v>
      </c>
      <c r="IM151" s="9">
        <f t="shared" si="107"/>
        <v>34.072000122070314</v>
      </c>
      <c r="IN151" s="9">
        <f t="shared" si="108"/>
        <v>23.85040008544922</v>
      </c>
      <c r="IO151" s="9">
        <f t="shared" si="109"/>
        <v>16.695280059814454</v>
      </c>
      <c r="IP151" s="9">
        <f t="shared" si="110"/>
        <v>11.686696041870118</v>
      </c>
      <c r="IQ151" s="9"/>
      <c r="IR151" s="9">
        <f t="shared" si="117"/>
        <v>35.541766945897265</v>
      </c>
      <c r="IS151" s="9">
        <f t="shared" si="111"/>
        <v>-29.698418924962205</v>
      </c>
      <c r="IT151" s="9"/>
      <c r="IU151" s="9"/>
      <c r="IV151" s="9"/>
      <c r="IW151" s="9"/>
      <c r="IX151" s="9"/>
      <c r="IY151" s="9"/>
      <c r="IZ151" s="9"/>
      <c r="JA151" s="9"/>
      <c r="JB151" s="9"/>
      <c r="JC151" s="9"/>
      <c r="JD151" s="9"/>
      <c r="JE151" s="9"/>
      <c r="JF151" s="9"/>
      <c r="JG151" s="9"/>
      <c r="JH151" s="9"/>
      <c r="JI151" s="9"/>
      <c r="JJ151" s="9"/>
      <c r="JK151" s="9"/>
      <c r="JL151" s="9"/>
      <c r="JM151" s="9"/>
      <c r="JN151" s="9"/>
      <c r="JO151" s="9"/>
      <c r="JP151" s="9"/>
      <c r="JQ151" s="9"/>
      <c r="JR151" s="9"/>
      <c r="JS151" s="9"/>
      <c r="JT151" s="9"/>
      <c r="JU151" s="9"/>
      <c r="JV151" s="9"/>
      <c r="JW151" s="9">
        <f t="shared" si="97"/>
        <v>42.590000152587891</v>
      </c>
      <c r="JX151" s="9">
        <f t="shared" si="98"/>
        <v>95</v>
      </c>
      <c r="JY151" s="19">
        <f t="shared" si="99"/>
        <v>205</v>
      </c>
      <c r="JZ151" s="19">
        <f t="shared" si="100"/>
        <v>42</v>
      </c>
      <c r="KA151" s="19">
        <f t="shared" si="112"/>
        <v>1</v>
      </c>
      <c r="KB151" s="19">
        <f t="shared" si="116"/>
        <v>42</v>
      </c>
      <c r="KD151" s="9">
        <f t="shared" si="101"/>
        <v>98.488667043050128</v>
      </c>
      <c r="KE151" s="9">
        <f t="shared" si="102"/>
        <v>45.112375844823255</v>
      </c>
      <c r="KG151" s="9">
        <f t="shared" si="113"/>
        <v>-53.376291198226873</v>
      </c>
      <c r="KH151" s="19">
        <f t="shared" si="114"/>
        <v>0.45804636410709365</v>
      </c>
      <c r="KI151" s="19">
        <f t="shared" si="115"/>
        <v>0.45804636410709365</v>
      </c>
    </row>
    <row r="152" spans="1:295">
      <c r="A152" s="222" t="s">
        <v>435</v>
      </c>
      <c r="B152" s="222" t="s">
        <v>436</v>
      </c>
      <c r="C152" s="224">
        <v>0</v>
      </c>
      <c r="D152" s="224">
        <v>0</v>
      </c>
      <c r="E152" s="224">
        <v>0</v>
      </c>
      <c r="F152" s="224">
        <v>0</v>
      </c>
      <c r="G152" s="224">
        <v>0</v>
      </c>
      <c r="H152" s="224">
        <v>0</v>
      </c>
      <c r="I152" s="224">
        <v>0</v>
      </c>
      <c r="J152" s="224">
        <v>0</v>
      </c>
      <c r="K152" s="224">
        <v>0</v>
      </c>
      <c r="L152" s="224">
        <v>0</v>
      </c>
      <c r="M152" s="224">
        <v>0</v>
      </c>
      <c r="N152" s="224">
        <v>0</v>
      </c>
      <c r="O152" s="224">
        <v>0</v>
      </c>
      <c r="P152" s="224">
        <v>0</v>
      </c>
      <c r="Q152" s="224">
        <v>0</v>
      </c>
      <c r="R152" s="224">
        <v>0</v>
      </c>
      <c r="S152" s="224">
        <v>0</v>
      </c>
      <c r="T152" s="224">
        <v>0</v>
      </c>
      <c r="U152" s="224">
        <v>0</v>
      </c>
      <c r="V152" s="224">
        <v>0</v>
      </c>
      <c r="W152" s="224">
        <v>0</v>
      </c>
      <c r="X152" s="224">
        <v>0</v>
      </c>
      <c r="Y152" s="224">
        <v>0</v>
      </c>
      <c r="Z152" s="224">
        <v>0</v>
      </c>
      <c r="AA152" s="224">
        <v>0</v>
      </c>
      <c r="AB152" s="224">
        <v>0</v>
      </c>
      <c r="AC152" s="224">
        <v>0</v>
      </c>
      <c r="AD152" s="224">
        <v>0</v>
      </c>
      <c r="AE152" s="224">
        <v>0</v>
      </c>
      <c r="AF152" s="224">
        <v>0</v>
      </c>
      <c r="AG152" s="224">
        <v>0</v>
      </c>
      <c r="AH152" s="224">
        <v>0</v>
      </c>
      <c r="AI152" s="224">
        <v>0</v>
      </c>
      <c r="AJ152" s="224">
        <v>0</v>
      </c>
      <c r="AK152" s="224">
        <v>0</v>
      </c>
      <c r="AL152" s="224">
        <v>0</v>
      </c>
      <c r="AM152" s="224">
        <v>0</v>
      </c>
      <c r="AN152" s="224">
        <v>0</v>
      </c>
      <c r="AO152" s="224">
        <v>0</v>
      </c>
      <c r="AP152" s="224">
        <v>0</v>
      </c>
      <c r="AQ152" s="224">
        <v>0</v>
      </c>
      <c r="AR152" s="224">
        <v>0</v>
      </c>
      <c r="AS152" s="224">
        <v>0</v>
      </c>
      <c r="AT152" s="224">
        <v>0</v>
      </c>
      <c r="AU152" s="224">
        <v>0</v>
      </c>
      <c r="AV152" s="224">
        <v>0</v>
      </c>
      <c r="AW152" s="224">
        <v>0</v>
      </c>
      <c r="AX152" s="224">
        <v>0</v>
      </c>
      <c r="AY152" s="224">
        <v>0</v>
      </c>
      <c r="AZ152" s="224">
        <v>0</v>
      </c>
      <c r="BA152" s="224">
        <v>0</v>
      </c>
      <c r="BB152" s="224">
        <v>0</v>
      </c>
      <c r="BC152" s="224">
        <v>0</v>
      </c>
      <c r="BD152" s="224">
        <v>0</v>
      </c>
      <c r="BE152" s="224">
        <v>5.559999942779541</v>
      </c>
      <c r="BF152" s="224">
        <v>5.559999942779541</v>
      </c>
      <c r="BG152" s="224">
        <v>5.559999942779541</v>
      </c>
      <c r="BH152" s="224">
        <v>5.559999942779541</v>
      </c>
      <c r="BI152" s="224">
        <v>5.559999942779541</v>
      </c>
      <c r="BJ152" s="224">
        <v>5.559999942779541</v>
      </c>
      <c r="BK152" s="224">
        <v>5.559999942779541</v>
      </c>
      <c r="BL152" s="224">
        <v>5.559999942779541</v>
      </c>
      <c r="BM152" s="224">
        <v>5.559999942779541</v>
      </c>
      <c r="BN152" s="224">
        <v>5.559999942779541</v>
      </c>
      <c r="BO152" s="224">
        <v>5.559999942779541</v>
      </c>
      <c r="BP152" s="224">
        <v>5.559999942779541</v>
      </c>
      <c r="BQ152" s="224">
        <v>5.559999942779541</v>
      </c>
      <c r="BR152" s="224">
        <v>5.559999942779541</v>
      </c>
      <c r="BS152" s="224">
        <v>5.559999942779541</v>
      </c>
      <c r="BT152" s="224">
        <v>5.559999942779541</v>
      </c>
      <c r="BU152" s="224">
        <v>5.559999942779541</v>
      </c>
      <c r="BV152" s="224">
        <v>5.559999942779541</v>
      </c>
      <c r="BW152" s="224">
        <v>8.3299999237060547</v>
      </c>
      <c r="BX152" s="224">
        <v>8.3299999237060547</v>
      </c>
      <c r="BY152" s="224">
        <v>8.3299999237060547</v>
      </c>
      <c r="BZ152" s="224">
        <v>38.889999389648438</v>
      </c>
      <c r="CA152" s="224">
        <v>38.889999389648438</v>
      </c>
      <c r="CB152" s="224">
        <v>38.889999389648438</v>
      </c>
      <c r="CC152" s="224">
        <v>38.889999389648438</v>
      </c>
      <c r="CD152" s="224">
        <v>50</v>
      </c>
      <c r="CE152" s="224">
        <v>50</v>
      </c>
      <c r="CF152" s="224">
        <v>50</v>
      </c>
      <c r="CG152" s="224">
        <v>50</v>
      </c>
      <c r="CH152" s="224">
        <v>56.479999542236328</v>
      </c>
      <c r="CI152" s="224">
        <v>60.189998626708984</v>
      </c>
      <c r="CJ152" s="224">
        <v>60.189998626708984</v>
      </c>
      <c r="CK152" s="224">
        <v>60.189998626708984</v>
      </c>
      <c r="CL152" s="224">
        <v>67.589996337890625</v>
      </c>
      <c r="CM152" s="224">
        <v>73.150001525878906</v>
      </c>
      <c r="CN152" s="224">
        <v>73.150001525878906</v>
      </c>
      <c r="CO152" s="224">
        <v>73.150001525878906</v>
      </c>
      <c r="CP152" s="224">
        <v>73.150001525878906</v>
      </c>
      <c r="CQ152" s="224">
        <v>73.150001525878906</v>
      </c>
      <c r="CR152" s="224">
        <v>73.150001525878906</v>
      </c>
      <c r="CS152" s="224">
        <v>73.150001525878906</v>
      </c>
      <c r="CT152" s="224">
        <v>73.150001525878906</v>
      </c>
      <c r="CU152" s="224">
        <v>73.150001525878906</v>
      </c>
      <c r="CV152" s="224">
        <v>73.150001525878906</v>
      </c>
      <c r="CW152" s="224">
        <v>73.150001525878906</v>
      </c>
      <c r="CX152" s="224">
        <v>73.150001525878906</v>
      </c>
      <c r="CY152" s="224">
        <v>73.150001525878906</v>
      </c>
      <c r="CZ152" s="224">
        <v>73.150001525878906</v>
      </c>
      <c r="DA152" s="224">
        <v>84.260002136230469</v>
      </c>
      <c r="DB152" s="224">
        <v>84.260002136230469</v>
      </c>
      <c r="DC152" s="224">
        <v>84.260002136230469</v>
      </c>
      <c r="DD152" s="224">
        <v>84.260002136230469</v>
      </c>
      <c r="DE152" s="224">
        <v>84.260002136230469</v>
      </c>
      <c r="DF152" s="224">
        <v>84.260002136230469</v>
      </c>
      <c r="DG152" s="224">
        <v>86.110000610351563</v>
      </c>
      <c r="DH152" s="224">
        <v>86.110000610351563</v>
      </c>
      <c r="DI152" s="224">
        <v>86.110000610351563</v>
      </c>
      <c r="DJ152" s="224">
        <v>86.110000610351563</v>
      </c>
      <c r="DK152" s="224">
        <v>86.110000610351563</v>
      </c>
      <c r="DL152" s="224">
        <v>86.110000610351563</v>
      </c>
      <c r="DM152" s="224">
        <v>86.110000610351563</v>
      </c>
      <c r="DN152" s="224">
        <v>86.110000610351563</v>
      </c>
      <c r="DO152" s="224">
        <v>86.110000610351563</v>
      </c>
      <c r="DP152" s="224">
        <v>86.110000610351563</v>
      </c>
      <c r="DQ152" s="224">
        <v>86.110000610351563</v>
      </c>
      <c r="DR152" s="224">
        <v>86.110000610351563</v>
      </c>
      <c r="DS152" s="224">
        <v>86.110000610351563</v>
      </c>
      <c r="DT152" s="224">
        <v>86.110000610351563</v>
      </c>
      <c r="DU152" s="224">
        <v>86.110000610351563</v>
      </c>
      <c r="DV152" s="224">
        <v>86.110000610351563</v>
      </c>
      <c r="DW152" s="224">
        <v>86.110000610351563</v>
      </c>
      <c r="DX152" s="224">
        <v>86.110000610351563</v>
      </c>
      <c r="DY152" s="224">
        <v>86.110000610351563</v>
      </c>
      <c r="DZ152" s="224">
        <v>82.410003662109375</v>
      </c>
      <c r="EA152" s="224">
        <v>78.699996948242188</v>
      </c>
      <c r="EB152" s="224">
        <v>78.699996948242188</v>
      </c>
      <c r="EC152" s="224">
        <v>78.699996948242188</v>
      </c>
      <c r="ED152" s="224">
        <v>78.699996948242188</v>
      </c>
      <c r="EE152" s="224">
        <v>73.150001525878906</v>
      </c>
      <c r="EF152" s="224">
        <v>73.150001525878906</v>
      </c>
      <c r="EG152" s="224">
        <v>73.150001525878906</v>
      </c>
      <c r="EH152" s="224">
        <v>73.150001525878906</v>
      </c>
      <c r="EI152" s="224">
        <v>73.150001525878906</v>
      </c>
      <c r="EJ152" s="224">
        <v>73.150001525878906</v>
      </c>
      <c r="EK152" s="224">
        <v>73.150001525878906</v>
      </c>
      <c r="EL152" s="224">
        <v>73.150001525878906</v>
      </c>
      <c r="EM152" s="224">
        <v>73.150001525878906</v>
      </c>
      <c r="EN152" s="224">
        <v>73.150001525878906</v>
      </c>
      <c r="EO152" s="224">
        <v>73.150001525878906</v>
      </c>
      <c r="EP152" s="224">
        <v>73.150001525878906</v>
      </c>
      <c r="EQ152" s="224">
        <v>73.150001525878906</v>
      </c>
      <c r="ER152" s="224">
        <v>73.150001525878906</v>
      </c>
      <c r="ES152" s="224">
        <v>73.150001525878906</v>
      </c>
      <c r="ET152" s="224">
        <v>73.150001525878906</v>
      </c>
      <c r="EU152" s="224">
        <v>73.150001525878906</v>
      </c>
      <c r="EV152" s="224">
        <v>85.19000244140625</v>
      </c>
      <c r="EW152" s="224">
        <v>85.19000244140625</v>
      </c>
      <c r="EX152" s="224">
        <v>85.19000244140625</v>
      </c>
      <c r="EY152" s="224">
        <v>85.19000244140625</v>
      </c>
      <c r="EZ152" s="224">
        <v>85.19000244140625</v>
      </c>
      <c r="FA152" s="224">
        <v>85.19000244140625</v>
      </c>
      <c r="FB152" s="224">
        <v>85.19000244140625</v>
      </c>
      <c r="FC152" s="224">
        <v>85.19000244140625</v>
      </c>
      <c r="FD152" s="224">
        <v>85.19000244140625</v>
      </c>
      <c r="FE152" s="224">
        <v>85.19000244140625</v>
      </c>
      <c r="FF152" s="224">
        <v>85.19000244140625</v>
      </c>
      <c r="FG152" s="224">
        <v>85.19000244140625</v>
      </c>
      <c r="FH152" s="224">
        <v>85.19000244140625</v>
      </c>
      <c r="FI152" s="224">
        <v>85.19000244140625</v>
      </c>
      <c r="FJ152" s="224">
        <v>85.19000244140625</v>
      </c>
      <c r="FK152" s="224">
        <v>85.19000244140625</v>
      </c>
      <c r="FL152" s="224">
        <v>85.19000244140625</v>
      </c>
      <c r="FM152" s="224">
        <v>85.19000244140625</v>
      </c>
      <c r="FN152" s="224">
        <v>85.19000244140625</v>
      </c>
      <c r="FO152" s="224">
        <v>85.19000244140625</v>
      </c>
      <c r="FP152" s="224">
        <v>85.19000244140625</v>
      </c>
      <c r="FQ152" s="224">
        <v>85.19000244140625</v>
      </c>
      <c r="FR152" s="224">
        <v>85.19000244140625</v>
      </c>
      <c r="FS152" s="224">
        <v>85.19000244140625</v>
      </c>
      <c r="FT152" s="224">
        <v>85.19000244140625</v>
      </c>
      <c r="FU152" s="224">
        <v>85.19000244140625</v>
      </c>
      <c r="FV152" s="224">
        <v>85.19000244140625</v>
      </c>
      <c r="FW152" s="224">
        <v>85.19000244140625</v>
      </c>
      <c r="FX152" s="224">
        <v>85.19000244140625</v>
      </c>
      <c r="FY152" s="224">
        <v>85.19000244140625</v>
      </c>
      <c r="FZ152" s="224">
        <v>85.19000244140625</v>
      </c>
      <c r="GA152" s="224">
        <v>85.19000244140625</v>
      </c>
      <c r="GB152" s="224">
        <v>85.19000244140625</v>
      </c>
      <c r="GC152" s="224">
        <v>85.19000244140625</v>
      </c>
      <c r="GD152" s="224">
        <v>85.19000244140625</v>
      </c>
      <c r="GE152" s="224">
        <v>85.19000244140625</v>
      </c>
      <c r="GF152" s="224">
        <v>85.19000244140625</v>
      </c>
      <c r="GG152" s="224">
        <v>85.19000244140625</v>
      </c>
      <c r="GH152" s="224">
        <v>85.19000244140625</v>
      </c>
      <c r="GI152" s="224">
        <v>85.19000244140625</v>
      </c>
      <c r="GJ152" s="224">
        <v>80.55999755859375</v>
      </c>
      <c r="GK152" s="224">
        <v>80.55999755859375</v>
      </c>
      <c r="GL152" s="224">
        <v>80.55999755859375</v>
      </c>
      <c r="GM152" s="224">
        <v>80.55999755859375</v>
      </c>
      <c r="GN152" s="224">
        <v>80.55999755859375</v>
      </c>
      <c r="GO152" s="224">
        <v>80.55999755859375</v>
      </c>
      <c r="GP152" s="224">
        <v>80.55999755859375</v>
      </c>
      <c r="GQ152" s="224">
        <v>80.55999755859375</v>
      </c>
      <c r="GR152" s="224">
        <v>80.55999755859375</v>
      </c>
      <c r="GS152" s="224">
        <v>80.55999755859375</v>
      </c>
      <c r="GT152" s="224">
        <v>80.55999755859375</v>
      </c>
      <c r="GU152" s="224">
        <v>80.55999755859375</v>
      </c>
      <c r="GV152" s="224">
        <v>80.55999755859375</v>
      </c>
      <c r="GW152" s="224">
        <v>80.55999755859375</v>
      </c>
      <c r="GX152" s="224">
        <v>80.55999755859375</v>
      </c>
      <c r="GY152" s="224">
        <v>80.55999755859375</v>
      </c>
      <c r="GZ152" s="224">
        <v>80.55999755859375</v>
      </c>
      <c r="HA152" s="224">
        <v>80.55999755859375</v>
      </c>
      <c r="HB152" s="224">
        <v>80.55999755859375</v>
      </c>
      <c r="HC152" s="224">
        <v>80.55999755859375</v>
      </c>
      <c r="HD152" s="224">
        <v>80.55999755859375</v>
      </c>
      <c r="HE152" s="224">
        <v>80.55999755859375</v>
      </c>
      <c r="HF152" s="9">
        <f t="shared" si="118"/>
        <v>80.55999755859375</v>
      </c>
      <c r="HG152" s="9">
        <f t="shared" si="119"/>
        <v>80.55999755859375</v>
      </c>
      <c r="HH152" s="9">
        <f t="shared" si="120"/>
        <v>80.55999755859375</v>
      </c>
      <c r="HI152" s="9">
        <f t="shared" si="121"/>
        <v>80.55999755859375</v>
      </c>
      <c r="HJ152" s="9">
        <f t="shared" si="122"/>
        <v>80.55999755859375</v>
      </c>
      <c r="HK152" s="9">
        <f t="shared" si="123"/>
        <v>80.55999755859375</v>
      </c>
      <c r="HL152" s="9">
        <f t="shared" si="124"/>
        <v>80.55999755859375</v>
      </c>
      <c r="HM152" s="9">
        <f t="shared" si="125"/>
        <v>80.55999755859375</v>
      </c>
      <c r="HN152" s="9">
        <f t="shared" si="126"/>
        <v>80.55999755859375</v>
      </c>
      <c r="HO152" s="9">
        <f t="shared" si="127"/>
        <v>80.55999755859375</v>
      </c>
      <c r="HP152" s="9">
        <f t="shared" si="128"/>
        <v>80.55999755859375</v>
      </c>
      <c r="HQ152" s="180"/>
      <c r="HR152" s="226">
        <v>80.55999755859375</v>
      </c>
      <c r="HS152" s="226">
        <v>80.55999755859375</v>
      </c>
      <c r="HT152" s="226">
        <v>80.55999755859375</v>
      </c>
      <c r="HU152" s="226">
        <v>80.55999755859375</v>
      </c>
      <c r="HV152" s="226">
        <v>80.55999755859375</v>
      </c>
      <c r="HW152" s="226">
        <v>80.55999755859375</v>
      </c>
      <c r="HX152" s="226">
        <v>80.55999755859375</v>
      </c>
      <c r="HY152" s="226">
        <v>80.55999755859375</v>
      </c>
      <c r="HZ152" s="226"/>
      <c r="IA152" s="226"/>
      <c r="IB152" s="226"/>
      <c r="IC152" s="226"/>
      <c r="ID152" s="9"/>
      <c r="IE152" s="9"/>
      <c r="IF152" s="9"/>
      <c r="IG152" s="9"/>
      <c r="IH152" s="9"/>
      <c r="II152" s="9">
        <f t="shared" si="103"/>
        <v>38.46940827997107</v>
      </c>
      <c r="IJ152" s="9">
        <f t="shared" si="104"/>
        <v>85.19000244140625</v>
      </c>
      <c r="IK152" s="9">
        <f t="shared" si="105"/>
        <v>81.605482532132058</v>
      </c>
      <c r="IL152" s="9">
        <f t="shared" si="106"/>
        <v>80.55999755859375</v>
      </c>
      <c r="IM152" s="9">
        <f t="shared" si="107"/>
        <v>64.447998046875</v>
      </c>
      <c r="IN152" s="9">
        <f t="shared" si="108"/>
        <v>45.113598632812497</v>
      </c>
      <c r="IO152" s="9">
        <f t="shared" si="109"/>
        <v>31.579519042968744</v>
      </c>
      <c r="IP152" s="9">
        <f t="shared" si="110"/>
        <v>22.105663330078119</v>
      </c>
      <c r="IQ152" s="9"/>
      <c r="IR152" s="9">
        <f t="shared" si="117"/>
        <v>50.245775248726815</v>
      </c>
      <c r="IS152" s="9">
        <f t="shared" si="111"/>
        <v>-39.192943583687757</v>
      </c>
      <c r="IT152" s="9"/>
      <c r="IU152" s="9"/>
      <c r="IV152" s="9"/>
      <c r="IW152" s="9"/>
      <c r="IX152" s="9"/>
      <c r="IY152" s="9"/>
      <c r="IZ152" s="9"/>
      <c r="JA152" s="9"/>
      <c r="JB152" s="9"/>
      <c r="JC152" s="9"/>
      <c r="JD152" s="9"/>
      <c r="JE152" s="9"/>
      <c r="JF152" s="9"/>
      <c r="JG152" s="9"/>
      <c r="JH152" s="9"/>
      <c r="JI152" s="9"/>
      <c r="JJ152" s="9"/>
      <c r="JK152" s="9"/>
      <c r="JL152" s="9"/>
      <c r="JM152" s="9"/>
      <c r="JN152" s="9"/>
      <c r="JO152" s="9"/>
      <c r="JP152" s="9"/>
      <c r="JQ152" s="9"/>
      <c r="JR152" s="9"/>
      <c r="JS152" s="9"/>
      <c r="JT152" s="9"/>
      <c r="JU152" s="9"/>
      <c r="JV152" s="9"/>
      <c r="JW152" s="9">
        <f t="shared" si="97"/>
        <v>80.55999755859375</v>
      </c>
      <c r="JX152" s="9">
        <f t="shared" si="98"/>
        <v>81.110000610351563</v>
      </c>
      <c r="JY152" s="19">
        <f t="shared" si="99"/>
        <v>172</v>
      </c>
      <c r="JZ152" s="19">
        <f t="shared" si="100"/>
        <v>66</v>
      </c>
      <c r="KA152" s="19">
        <f t="shared" si="112"/>
        <v>1</v>
      </c>
      <c r="KB152" s="19">
        <f t="shared" si="116"/>
        <v>66</v>
      </c>
      <c r="KD152" s="9">
        <f t="shared" si="101"/>
        <v>80.988001251220709</v>
      </c>
      <c r="KE152" s="9">
        <f t="shared" si="102"/>
        <v>81.420792456900713</v>
      </c>
      <c r="KG152" s="9">
        <f t="shared" si="113"/>
        <v>0.43279120568000451</v>
      </c>
      <c r="KH152" s="19">
        <f t="shared" si="114"/>
        <v>1.0053438929099818</v>
      </c>
      <c r="KI152" s="19" t="str">
        <f t="shared" si="115"/>
        <v/>
      </c>
    </row>
    <row r="153" spans="1:295">
      <c r="A153" s="222" t="s">
        <v>444</v>
      </c>
      <c r="B153" s="222" t="s">
        <v>445</v>
      </c>
      <c r="C153" s="224">
        <v>0</v>
      </c>
      <c r="D153" s="224">
        <v>0</v>
      </c>
      <c r="E153" s="224">
        <v>0</v>
      </c>
      <c r="F153" s="224">
        <v>0</v>
      </c>
      <c r="G153" s="224">
        <v>0</v>
      </c>
      <c r="H153" s="224">
        <v>0</v>
      </c>
      <c r="I153" s="224">
        <v>0</v>
      </c>
      <c r="J153" s="224">
        <v>0</v>
      </c>
      <c r="K153" s="224">
        <v>0</v>
      </c>
      <c r="L153" s="224">
        <v>0</v>
      </c>
      <c r="M153" s="224">
        <v>0</v>
      </c>
      <c r="N153" s="224">
        <v>0</v>
      </c>
      <c r="O153" s="224">
        <v>0</v>
      </c>
      <c r="P153" s="224">
        <v>0</v>
      </c>
      <c r="Q153" s="224">
        <v>0</v>
      </c>
      <c r="R153" s="224">
        <v>0</v>
      </c>
      <c r="S153" s="224">
        <v>0</v>
      </c>
      <c r="T153" s="224">
        <v>0</v>
      </c>
      <c r="U153" s="224">
        <v>0</v>
      </c>
      <c r="V153" s="224">
        <v>0</v>
      </c>
      <c r="W153" s="224">
        <v>0</v>
      </c>
      <c r="X153" s="224">
        <v>0</v>
      </c>
      <c r="Y153" s="224">
        <v>0</v>
      </c>
      <c r="Z153" s="224">
        <v>0</v>
      </c>
      <c r="AA153" s="224">
        <v>0</v>
      </c>
      <c r="AB153" s="224">
        <v>0</v>
      </c>
      <c r="AC153" s="224">
        <v>0</v>
      </c>
      <c r="AD153" s="224">
        <v>0</v>
      </c>
      <c r="AE153" s="224">
        <v>0</v>
      </c>
      <c r="AF153" s="224">
        <v>0</v>
      </c>
      <c r="AG153" s="224">
        <v>0</v>
      </c>
      <c r="AH153" s="224">
        <v>0</v>
      </c>
      <c r="AI153" s="224">
        <v>0</v>
      </c>
      <c r="AJ153" s="224">
        <v>0</v>
      </c>
      <c r="AK153" s="224">
        <v>0</v>
      </c>
      <c r="AL153" s="224">
        <v>0</v>
      </c>
      <c r="AM153" s="224">
        <v>0</v>
      </c>
      <c r="AN153" s="224">
        <v>0</v>
      </c>
      <c r="AO153" s="224">
        <v>0</v>
      </c>
      <c r="AP153" s="224">
        <v>0</v>
      </c>
      <c r="AQ153" s="224">
        <v>0</v>
      </c>
      <c r="AR153" s="224">
        <v>0</v>
      </c>
      <c r="AS153" s="224">
        <v>0</v>
      </c>
      <c r="AT153" s="224">
        <v>0</v>
      </c>
      <c r="AU153" s="224">
        <v>0</v>
      </c>
      <c r="AV153" s="224">
        <v>0</v>
      </c>
      <c r="AW153" s="224">
        <v>0</v>
      </c>
      <c r="AX153" s="224">
        <v>0</v>
      </c>
      <c r="AY153" s="224">
        <v>0</v>
      </c>
      <c r="AZ153" s="224">
        <v>0</v>
      </c>
      <c r="BA153" s="224">
        <v>0</v>
      </c>
      <c r="BB153" s="224">
        <v>0</v>
      </c>
      <c r="BC153" s="224">
        <v>0</v>
      </c>
      <c r="BD153" s="224">
        <v>0</v>
      </c>
      <c r="BE153" s="224">
        <v>0</v>
      </c>
      <c r="BF153" s="224">
        <v>0</v>
      </c>
      <c r="BG153" s="224">
        <v>0</v>
      </c>
      <c r="BH153" s="224">
        <v>0</v>
      </c>
      <c r="BI153" s="224">
        <v>0</v>
      </c>
      <c r="BJ153" s="224">
        <v>0</v>
      </c>
      <c r="BK153" s="224">
        <v>0</v>
      </c>
      <c r="BL153" s="224">
        <v>0</v>
      </c>
      <c r="BM153" s="224">
        <v>0</v>
      </c>
      <c r="BN153" s="224">
        <v>0</v>
      </c>
      <c r="BO153" s="224">
        <v>0</v>
      </c>
      <c r="BP153" s="224">
        <v>0</v>
      </c>
      <c r="BQ153" s="224">
        <v>0</v>
      </c>
      <c r="BR153" s="224">
        <v>0</v>
      </c>
      <c r="BS153" s="224">
        <v>0</v>
      </c>
      <c r="BT153" s="224">
        <v>0</v>
      </c>
      <c r="BU153" s="224">
        <v>0</v>
      </c>
      <c r="BV153" s="224">
        <v>0</v>
      </c>
      <c r="BW153" s="224">
        <v>11.109999656677246</v>
      </c>
      <c r="BX153" s="224">
        <v>33.330001831054688</v>
      </c>
      <c r="BY153" s="224">
        <v>33.330001831054688</v>
      </c>
      <c r="BZ153" s="224">
        <v>52.779998779296875</v>
      </c>
      <c r="CA153" s="224">
        <v>52.779998779296875</v>
      </c>
      <c r="CB153" s="224">
        <v>52.779998779296875</v>
      </c>
      <c r="CC153" s="224">
        <v>52.779998779296875</v>
      </c>
      <c r="CD153" s="224">
        <v>52.779998779296875</v>
      </c>
      <c r="CE153" s="224">
        <v>52.779998779296875</v>
      </c>
      <c r="CF153" s="224">
        <v>52.779998779296875</v>
      </c>
      <c r="CG153" s="224">
        <v>52.779998779296875</v>
      </c>
      <c r="CH153" s="224">
        <v>52.779998779296875</v>
      </c>
      <c r="CI153" s="224">
        <v>52.779998779296875</v>
      </c>
      <c r="CJ153" s="224">
        <v>52.779998779296875</v>
      </c>
      <c r="CK153" s="224">
        <v>52.779998779296875</v>
      </c>
      <c r="CL153" s="224">
        <v>71.300003051757813</v>
      </c>
      <c r="CM153" s="224">
        <v>71.300003051757813</v>
      </c>
      <c r="CN153" s="224">
        <v>71.300003051757813</v>
      </c>
      <c r="CO153" s="224">
        <v>71.300003051757813</v>
      </c>
      <c r="CP153" s="224">
        <v>71.300003051757813</v>
      </c>
      <c r="CQ153" s="224">
        <v>71.300003051757813</v>
      </c>
      <c r="CR153" s="224">
        <v>71.300003051757813</v>
      </c>
      <c r="CS153" s="224">
        <v>71.300003051757813</v>
      </c>
      <c r="CT153" s="224">
        <v>71.300003051757813</v>
      </c>
      <c r="CU153" s="224">
        <v>82.410003662109375</v>
      </c>
      <c r="CV153" s="224">
        <v>82.410003662109375</v>
      </c>
      <c r="CW153" s="224">
        <v>82.410003662109375</v>
      </c>
      <c r="CX153" s="224">
        <v>82.410003662109375</v>
      </c>
      <c r="CY153" s="224">
        <v>82.410003662109375</v>
      </c>
      <c r="CZ153" s="224">
        <v>82.410003662109375</v>
      </c>
      <c r="DA153" s="224">
        <v>82.410003662109375</v>
      </c>
      <c r="DB153" s="224">
        <v>82.410003662109375</v>
      </c>
      <c r="DC153" s="224">
        <v>82.410003662109375</v>
      </c>
      <c r="DD153" s="224">
        <v>82.410003662109375</v>
      </c>
      <c r="DE153" s="224">
        <v>82.410003662109375</v>
      </c>
      <c r="DF153" s="224">
        <v>82.410003662109375</v>
      </c>
      <c r="DG153" s="224">
        <v>82.410003662109375</v>
      </c>
      <c r="DH153" s="224">
        <v>82.410003662109375</v>
      </c>
      <c r="DI153" s="224">
        <v>82.410003662109375</v>
      </c>
      <c r="DJ153" s="224">
        <v>82.410003662109375</v>
      </c>
      <c r="DK153" s="224">
        <v>82.410003662109375</v>
      </c>
      <c r="DL153" s="224">
        <v>82.410003662109375</v>
      </c>
      <c r="DM153" s="224">
        <v>82.410003662109375</v>
      </c>
      <c r="DN153" s="224">
        <v>82.410003662109375</v>
      </c>
      <c r="DO153" s="224">
        <v>82.410003662109375</v>
      </c>
      <c r="DP153" s="224">
        <v>82.410003662109375</v>
      </c>
      <c r="DQ153" s="224">
        <v>82.410003662109375</v>
      </c>
      <c r="DR153" s="224">
        <v>82.410003662109375</v>
      </c>
      <c r="DS153" s="224">
        <v>82.410003662109375</v>
      </c>
      <c r="DT153" s="224">
        <v>82.410003662109375</v>
      </c>
      <c r="DU153" s="224">
        <v>82.410003662109375</v>
      </c>
      <c r="DV153" s="224">
        <v>82.410003662109375</v>
      </c>
      <c r="DW153" s="224">
        <v>82.410003662109375</v>
      </c>
      <c r="DX153" s="224">
        <v>82.410003662109375</v>
      </c>
      <c r="DY153" s="224">
        <v>82.410003662109375</v>
      </c>
      <c r="DZ153" s="224">
        <v>82.410003662109375</v>
      </c>
      <c r="EA153" s="224">
        <v>82.410003662109375</v>
      </c>
      <c r="EB153" s="224">
        <v>82.410003662109375</v>
      </c>
      <c r="EC153" s="224">
        <v>79.629997253417969</v>
      </c>
      <c r="ED153" s="224">
        <v>79.629997253417969</v>
      </c>
      <c r="EE153" s="224">
        <v>79.629997253417969</v>
      </c>
      <c r="EF153" s="224">
        <v>79.629997253417969</v>
      </c>
      <c r="EG153" s="224">
        <v>79.629997253417969</v>
      </c>
      <c r="EH153" s="224">
        <v>79.629997253417969</v>
      </c>
      <c r="EI153" s="224">
        <v>79.629997253417969</v>
      </c>
      <c r="EJ153" s="224">
        <v>79.629997253417969</v>
      </c>
      <c r="EK153" s="224">
        <v>79.629997253417969</v>
      </c>
      <c r="EL153" s="224">
        <v>79.629997253417969</v>
      </c>
      <c r="EM153" s="224">
        <v>74.069999694824219</v>
      </c>
      <c r="EN153" s="224">
        <v>74.069999694824219</v>
      </c>
      <c r="EO153" s="224">
        <v>74.069999694824219</v>
      </c>
      <c r="EP153" s="224">
        <v>74.069999694824219</v>
      </c>
      <c r="EQ153" s="224">
        <v>70.370002746582031</v>
      </c>
      <c r="ER153" s="224">
        <v>70.370002746582031</v>
      </c>
      <c r="ES153" s="224">
        <v>72.220001220703125</v>
      </c>
      <c r="ET153" s="224">
        <v>72.220001220703125</v>
      </c>
      <c r="EU153" s="224">
        <v>72.220001220703125</v>
      </c>
      <c r="EV153" s="224">
        <v>72.220001220703125</v>
      </c>
      <c r="EW153" s="224">
        <v>69.44000244140625</v>
      </c>
      <c r="EX153" s="224">
        <v>77.779998779296875</v>
      </c>
      <c r="EY153" s="224">
        <v>77.779998779296875</v>
      </c>
      <c r="EZ153" s="224">
        <v>77.779998779296875</v>
      </c>
      <c r="FA153" s="224">
        <v>77.779998779296875</v>
      </c>
      <c r="FB153" s="224">
        <v>93.519996643066406</v>
      </c>
      <c r="FC153" s="224">
        <v>93.519996643066406</v>
      </c>
      <c r="FD153" s="224">
        <v>93.519996643066406</v>
      </c>
      <c r="FE153" s="224">
        <v>93.519996643066406</v>
      </c>
      <c r="FF153" s="224">
        <v>93.519996643066406</v>
      </c>
      <c r="FG153" s="224">
        <v>93.519996643066406</v>
      </c>
      <c r="FH153" s="224">
        <v>93.519996643066406</v>
      </c>
      <c r="FI153" s="224">
        <v>93.519996643066406</v>
      </c>
      <c r="FJ153" s="224">
        <v>93.519996643066406</v>
      </c>
      <c r="FK153" s="224">
        <v>93.519996643066406</v>
      </c>
      <c r="FL153" s="224">
        <v>93.519996643066406</v>
      </c>
      <c r="FM153" s="224">
        <v>93.519996643066406</v>
      </c>
      <c r="FN153" s="224">
        <v>93.519996643066406</v>
      </c>
      <c r="FO153" s="224">
        <v>93.519996643066406</v>
      </c>
      <c r="FP153" s="224">
        <v>93.519996643066406</v>
      </c>
      <c r="FQ153" s="224">
        <v>93.519996643066406</v>
      </c>
      <c r="FR153" s="224">
        <v>93.519996643066406</v>
      </c>
      <c r="FS153" s="224">
        <v>81.480003356933594</v>
      </c>
      <c r="FT153" s="224">
        <v>81.480003356933594</v>
      </c>
      <c r="FU153" s="224">
        <v>81.480003356933594</v>
      </c>
      <c r="FV153" s="224">
        <v>81.480003356933594</v>
      </c>
      <c r="FW153" s="224">
        <v>81.480003356933594</v>
      </c>
      <c r="FX153" s="224">
        <v>81.480003356933594</v>
      </c>
      <c r="FY153" s="224">
        <v>81.480003356933594</v>
      </c>
      <c r="FZ153" s="224">
        <v>81.480003356933594</v>
      </c>
      <c r="GA153" s="224">
        <v>81.480003356933594</v>
      </c>
      <c r="GB153" s="224">
        <v>81.480003356933594</v>
      </c>
      <c r="GC153" s="224">
        <v>81.480003356933594</v>
      </c>
      <c r="GD153" s="224">
        <v>81.480003356933594</v>
      </c>
      <c r="GE153" s="224">
        <v>81.480003356933594</v>
      </c>
      <c r="GF153" s="224">
        <v>81.480003356933594</v>
      </c>
      <c r="GG153" s="224">
        <v>89.80999755859375</v>
      </c>
      <c r="GH153" s="224">
        <v>86.110000610351563</v>
      </c>
      <c r="GI153" s="224">
        <v>86.110000610351563</v>
      </c>
      <c r="GJ153" s="224">
        <v>86.110000610351563</v>
      </c>
      <c r="GK153" s="224">
        <v>86.110000610351563</v>
      </c>
      <c r="GL153" s="224">
        <v>86.110000610351563</v>
      </c>
      <c r="GM153" s="224">
        <v>86.110000610351563</v>
      </c>
      <c r="GN153" s="224">
        <v>86.110000610351563</v>
      </c>
      <c r="GO153" s="224">
        <v>86.110000610351563</v>
      </c>
      <c r="GP153" s="224">
        <v>86.110000610351563</v>
      </c>
      <c r="GQ153" s="224">
        <v>86.110000610351563</v>
      </c>
      <c r="GR153" s="224">
        <v>86.110000610351563</v>
      </c>
      <c r="GS153" s="224">
        <v>86.110000610351563</v>
      </c>
      <c r="GT153" s="224">
        <v>86.110000610351563</v>
      </c>
      <c r="GU153" s="224">
        <v>86.110000610351563</v>
      </c>
      <c r="GV153" s="224">
        <v>86.110000610351563</v>
      </c>
      <c r="GW153" s="224">
        <v>83.330001831054687</v>
      </c>
      <c r="GX153" s="224">
        <v>83.330001831054687</v>
      </c>
      <c r="GY153" s="224">
        <v>83.330001831054687</v>
      </c>
      <c r="GZ153" s="224">
        <v>83.330001831054687</v>
      </c>
      <c r="HA153" s="224">
        <v>83.330001831054687</v>
      </c>
      <c r="HB153" s="224">
        <v>81.480003356933594</v>
      </c>
      <c r="HC153" s="224">
        <v>75.930000305175781</v>
      </c>
      <c r="HD153" s="224">
        <v>75.930000305175781</v>
      </c>
      <c r="HE153" s="224">
        <v>75.930000305175781</v>
      </c>
      <c r="HF153" s="9">
        <f t="shared" si="118"/>
        <v>75.930000305175781</v>
      </c>
      <c r="HG153" s="9">
        <f t="shared" si="119"/>
        <v>75.930000305175781</v>
      </c>
      <c r="HH153" s="9">
        <f t="shared" si="120"/>
        <v>75.930000305175781</v>
      </c>
      <c r="HI153" s="9">
        <f t="shared" si="121"/>
        <v>75.930000305175781</v>
      </c>
      <c r="HJ153" s="9">
        <f t="shared" si="122"/>
        <v>75.930000305175781</v>
      </c>
      <c r="HK153" s="9">
        <f t="shared" si="123"/>
        <v>75.930000305175781</v>
      </c>
      <c r="HL153" s="9">
        <f t="shared" si="124"/>
        <v>75.930000305175781</v>
      </c>
      <c r="HM153" s="9">
        <f t="shared" si="125"/>
        <v>75.930000305175781</v>
      </c>
      <c r="HN153" s="9">
        <f t="shared" si="126"/>
        <v>75.930000305175781</v>
      </c>
      <c r="HO153" s="9">
        <f t="shared" si="127"/>
        <v>75.930000305175781</v>
      </c>
      <c r="HP153" s="9">
        <f t="shared" si="128"/>
        <v>75.930000305175781</v>
      </c>
      <c r="HQ153" s="180"/>
      <c r="HR153" s="226">
        <v>75.930000305175781</v>
      </c>
      <c r="HS153" s="226">
        <v>75.930000305175781</v>
      </c>
      <c r="HT153" s="226">
        <v>75.930000305175781</v>
      </c>
      <c r="HU153" s="226">
        <v>75.930000305175781</v>
      </c>
      <c r="HV153" s="226">
        <v>75.930000305175781</v>
      </c>
      <c r="HW153" s="226">
        <v>75.930000305175781</v>
      </c>
      <c r="HX153" s="226">
        <v>75.930000305175781</v>
      </c>
      <c r="HY153" s="226">
        <v>75.930000305175781</v>
      </c>
      <c r="HZ153" s="226">
        <v>75.930000305175781</v>
      </c>
      <c r="IA153" s="226"/>
      <c r="IB153" s="226"/>
      <c r="IC153" s="226"/>
      <c r="ID153" s="9"/>
      <c r="IE153" s="9"/>
      <c r="IF153" s="9"/>
      <c r="IG153" s="9"/>
      <c r="IH153" s="9"/>
      <c r="II153" s="9">
        <f t="shared" si="103"/>
        <v>38.317040286566083</v>
      </c>
      <c r="IJ153" s="9">
        <f t="shared" si="104"/>
        <v>87.932665761311853</v>
      </c>
      <c r="IK153" s="9">
        <f t="shared" si="105"/>
        <v>83.392259167086692</v>
      </c>
      <c r="IL153" s="9">
        <f t="shared" si="106"/>
        <v>75.930000305175781</v>
      </c>
      <c r="IM153" s="9">
        <f t="shared" si="107"/>
        <v>60.744000244140629</v>
      </c>
      <c r="IN153" s="9">
        <f t="shared" si="108"/>
        <v>42.52080017089844</v>
      </c>
      <c r="IO153" s="9">
        <f t="shared" si="109"/>
        <v>29.764560119628907</v>
      </c>
      <c r="IP153" s="9">
        <f t="shared" si="110"/>
        <v>20.835192083740235</v>
      </c>
      <c r="IQ153" s="9"/>
      <c r="IR153" s="9">
        <f t="shared" si="117"/>
        <v>49.392056607067758</v>
      </c>
      <c r="IS153" s="9">
        <f t="shared" si="111"/>
        <v>-38.974460565197639</v>
      </c>
      <c r="IT153" s="9"/>
      <c r="IU153" s="9"/>
      <c r="IV153" s="9"/>
      <c r="IW153" s="9"/>
      <c r="IX153" s="9"/>
      <c r="IY153" s="9"/>
      <c r="IZ153" s="9"/>
      <c r="JA153" s="9"/>
      <c r="JB153" s="9"/>
      <c r="JC153" s="9"/>
      <c r="JD153" s="9"/>
      <c r="JE153" s="9"/>
      <c r="JF153" s="9"/>
      <c r="JG153" s="9"/>
      <c r="JH153" s="9"/>
      <c r="JI153" s="9"/>
      <c r="JJ153" s="9"/>
      <c r="JK153" s="9"/>
      <c r="JL153" s="9"/>
      <c r="JM153" s="9"/>
      <c r="JN153" s="9"/>
      <c r="JO153" s="9"/>
      <c r="JP153" s="9"/>
      <c r="JQ153" s="9"/>
      <c r="JR153" s="9"/>
      <c r="JS153" s="9"/>
      <c r="JT153" s="9"/>
      <c r="JU153" s="9"/>
      <c r="JV153" s="9"/>
      <c r="JW153" s="9">
        <f t="shared" si="97"/>
        <v>75.930000305175781</v>
      </c>
      <c r="JX153" s="9">
        <f t="shared" si="98"/>
        <v>88.519996643066406</v>
      </c>
      <c r="JY153" s="19">
        <f t="shared" si="99"/>
        <v>154</v>
      </c>
      <c r="JZ153" s="19">
        <f t="shared" si="100"/>
        <v>18</v>
      </c>
      <c r="KA153" s="19">
        <f t="shared" si="112"/>
        <v>1</v>
      </c>
      <c r="KB153" s="19">
        <f t="shared" si="116"/>
        <v>18</v>
      </c>
      <c r="KD153" s="9">
        <f t="shared" si="101"/>
        <v>80.558336893717453</v>
      </c>
      <c r="KE153" s="9">
        <f t="shared" si="102"/>
        <v>82.352673521136296</v>
      </c>
      <c r="KG153" s="9">
        <f t="shared" si="113"/>
        <v>1.7943366274188435</v>
      </c>
      <c r="KH153" s="19">
        <f t="shared" si="114"/>
        <v>1.0222737546057605</v>
      </c>
      <c r="KI153" s="19" t="str">
        <f t="shared" si="115"/>
        <v/>
      </c>
    </row>
    <row r="154" spans="1:295">
      <c r="A154" s="222" t="s">
        <v>664</v>
      </c>
      <c r="B154" s="222" t="s">
        <v>425</v>
      </c>
      <c r="C154" s="224">
        <v>0</v>
      </c>
      <c r="D154" s="224">
        <v>0</v>
      </c>
      <c r="E154" s="224">
        <v>0</v>
      </c>
      <c r="F154" s="224">
        <v>0</v>
      </c>
      <c r="G154" s="224">
        <v>0</v>
      </c>
      <c r="H154" s="224">
        <v>0</v>
      </c>
      <c r="I154" s="224">
        <v>0</v>
      </c>
      <c r="J154" s="224">
        <v>0</v>
      </c>
      <c r="K154" s="224">
        <v>0</v>
      </c>
      <c r="L154" s="224">
        <v>0</v>
      </c>
      <c r="M154" s="224">
        <v>0</v>
      </c>
      <c r="N154" s="224">
        <v>0</v>
      </c>
      <c r="O154" s="224">
        <v>0</v>
      </c>
      <c r="P154" s="224">
        <v>0</v>
      </c>
      <c r="Q154" s="224">
        <v>0</v>
      </c>
      <c r="R154" s="224">
        <v>0</v>
      </c>
      <c r="S154" s="224">
        <v>0</v>
      </c>
      <c r="T154" s="224">
        <v>0</v>
      </c>
      <c r="U154" s="224">
        <v>0</v>
      </c>
      <c r="V154" s="224">
        <v>0</v>
      </c>
      <c r="W154" s="224">
        <v>0</v>
      </c>
      <c r="X154" s="224">
        <v>0</v>
      </c>
      <c r="Y154" s="224">
        <v>0</v>
      </c>
      <c r="Z154" s="224">
        <v>0</v>
      </c>
      <c r="AA154" s="224">
        <v>0</v>
      </c>
      <c r="AB154" s="224">
        <v>0</v>
      </c>
      <c r="AC154" s="224">
        <v>2.7799999713897705</v>
      </c>
      <c r="AD154" s="224">
        <v>2.7799999713897705</v>
      </c>
      <c r="AE154" s="224">
        <v>2.7799999713897705</v>
      </c>
      <c r="AF154" s="224">
        <v>2.7799999713897705</v>
      </c>
      <c r="AG154" s="224">
        <v>2.7799999713897705</v>
      </c>
      <c r="AH154" s="224">
        <v>2.7799999713897705</v>
      </c>
      <c r="AI154" s="224">
        <v>2.7799999713897705</v>
      </c>
      <c r="AJ154" s="224">
        <v>2.7799999713897705</v>
      </c>
      <c r="AK154" s="224">
        <v>2.7799999713897705</v>
      </c>
      <c r="AL154" s="224">
        <v>2.7799999713897705</v>
      </c>
      <c r="AM154" s="224">
        <v>2.7799999713897705</v>
      </c>
      <c r="AN154" s="224">
        <v>2.7799999713897705</v>
      </c>
      <c r="AO154" s="224">
        <v>2.7799999713897705</v>
      </c>
      <c r="AP154" s="224">
        <v>2.7799999713897705</v>
      </c>
      <c r="AQ154" s="224">
        <v>2.7799999713897705</v>
      </c>
      <c r="AR154" s="224">
        <v>2.7799999713897705</v>
      </c>
      <c r="AS154" s="224">
        <v>2.7799999713897705</v>
      </c>
      <c r="AT154" s="224">
        <v>2.7799999713897705</v>
      </c>
      <c r="AU154" s="224">
        <v>2.7799999713897705</v>
      </c>
      <c r="AV154" s="224">
        <v>2.7799999713897705</v>
      </c>
      <c r="AW154" s="224">
        <v>2.7799999713897705</v>
      </c>
      <c r="AX154" s="224">
        <v>2.7799999713897705</v>
      </c>
      <c r="AY154" s="224">
        <v>2.7799999713897705</v>
      </c>
      <c r="AZ154" s="224">
        <v>2.7799999713897705</v>
      </c>
      <c r="BA154" s="224">
        <v>2.7799999713897705</v>
      </c>
      <c r="BB154" s="224">
        <v>2.7799999713897705</v>
      </c>
      <c r="BC154" s="224">
        <v>2.7799999713897705</v>
      </c>
      <c r="BD154" s="224">
        <v>2.7799999713897705</v>
      </c>
      <c r="BE154" s="224">
        <v>2.7799999713897705</v>
      </c>
      <c r="BF154" s="224">
        <v>2.7799999713897705</v>
      </c>
      <c r="BG154" s="224">
        <v>2.7799999713897705</v>
      </c>
      <c r="BH154" s="224">
        <v>2.7799999713897705</v>
      </c>
      <c r="BI154" s="224">
        <v>2.7799999713897705</v>
      </c>
      <c r="BJ154" s="224">
        <v>2.7799999713897705</v>
      </c>
      <c r="BK154" s="224">
        <v>2.7799999713897705</v>
      </c>
      <c r="BL154" s="224">
        <v>2.7799999713897705</v>
      </c>
      <c r="BM154" s="224">
        <v>2.7799999713897705</v>
      </c>
      <c r="BN154" s="224">
        <v>11.109999656677246</v>
      </c>
      <c r="BO154" s="224">
        <v>11.109999656677246</v>
      </c>
      <c r="BP154" s="224">
        <v>16.670000076293945</v>
      </c>
      <c r="BQ154" s="224">
        <v>16.670000076293945</v>
      </c>
      <c r="BR154" s="224">
        <v>16.670000076293945</v>
      </c>
      <c r="BS154" s="224">
        <v>22.219999313354492</v>
      </c>
      <c r="BT154" s="224">
        <v>37.040000915527344</v>
      </c>
      <c r="BU154" s="224">
        <v>37.040000915527344</v>
      </c>
      <c r="BV154" s="224">
        <v>49.069999694824219</v>
      </c>
      <c r="BW154" s="224">
        <v>62.040000915527344</v>
      </c>
      <c r="BX154" s="224">
        <v>67.589996337890625</v>
      </c>
      <c r="BY154" s="224">
        <v>67.589996337890625</v>
      </c>
      <c r="BZ154" s="224">
        <v>75</v>
      </c>
      <c r="CA154" s="224">
        <v>75</v>
      </c>
      <c r="CB154" s="224">
        <v>75</v>
      </c>
      <c r="CC154" s="224">
        <v>75</v>
      </c>
      <c r="CD154" s="224">
        <v>75</v>
      </c>
      <c r="CE154" s="224">
        <v>75</v>
      </c>
      <c r="CF154" s="224">
        <v>75</v>
      </c>
      <c r="CG154" s="224">
        <v>75</v>
      </c>
      <c r="CH154" s="224">
        <v>75</v>
      </c>
      <c r="CI154" s="224">
        <v>75</v>
      </c>
      <c r="CJ154" s="224">
        <v>75</v>
      </c>
      <c r="CK154" s="224">
        <v>75</v>
      </c>
      <c r="CL154" s="224">
        <v>75</v>
      </c>
      <c r="CM154" s="224">
        <v>75</v>
      </c>
      <c r="CN154" s="224">
        <v>75</v>
      </c>
      <c r="CO154" s="224">
        <v>75</v>
      </c>
      <c r="CP154" s="224">
        <v>75</v>
      </c>
      <c r="CQ154" s="224">
        <v>75</v>
      </c>
      <c r="CR154" s="224">
        <v>75</v>
      </c>
      <c r="CS154" s="224">
        <v>75</v>
      </c>
      <c r="CT154" s="224">
        <v>75</v>
      </c>
      <c r="CU154" s="224">
        <v>75</v>
      </c>
      <c r="CV154" s="224">
        <v>75</v>
      </c>
      <c r="CW154" s="224">
        <v>87.040000915527344</v>
      </c>
      <c r="CX154" s="224">
        <v>87.040000915527344</v>
      </c>
      <c r="CY154" s="224">
        <v>87.040000915527344</v>
      </c>
      <c r="CZ154" s="224">
        <v>87.040000915527344</v>
      </c>
      <c r="DA154" s="224">
        <v>87.040000915527344</v>
      </c>
      <c r="DB154" s="224">
        <v>87.040000915527344</v>
      </c>
      <c r="DC154" s="224">
        <v>75</v>
      </c>
      <c r="DD154" s="224">
        <v>75</v>
      </c>
      <c r="DE154" s="224">
        <v>75</v>
      </c>
      <c r="DF154" s="224">
        <v>75</v>
      </c>
      <c r="DG154" s="224">
        <v>75</v>
      </c>
      <c r="DH154" s="224">
        <v>75</v>
      </c>
      <c r="DI154" s="224">
        <v>75</v>
      </c>
      <c r="DJ154" s="224">
        <v>75</v>
      </c>
      <c r="DK154" s="224">
        <v>73.150001525878906</v>
      </c>
      <c r="DL154" s="224">
        <v>73.150001525878906</v>
      </c>
      <c r="DM154" s="224">
        <v>73.150001525878906</v>
      </c>
      <c r="DN154" s="224">
        <v>73.150001525878906</v>
      </c>
      <c r="DO154" s="224">
        <v>73.150001525878906</v>
      </c>
      <c r="DP154" s="224">
        <v>73.150001525878906</v>
      </c>
      <c r="DQ154" s="224">
        <v>73.150001525878906</v>
      </c>
      <c r="DR154" s="224">
        <v>73.150001525878906</v>
      </c>
      <c r="DS154" s="224">
        <v>73.150001525878906</v>
      </c>
      <c r="DT154" s="224">
        <v>73.150001525878906</v>
      </c>
      <c r="DU154" s="224">
        <v>73.150001525878906</v>
      </c>
      <c r="DV154" s="224">
        <v>73.150001525878906</v>
      </c>
      <c r="DW154" s="224">
        <v>73.150001525878906</v>
      </c>
      <c r="DX154" s="224">
        <v>73.150001525878906</v>
      </c>
      <c r="DY154" s="224">
        <v>73.150001525878906</v>
      </c>
      <c r="DZ154" s="224">
        <v>73.150001525878906</v>
      </c>
      <c r="EA154" s="224">
        <v>73.150001525878906</v>
      </c>
      <c r="EB154" s="224">
        <v>73.150001525878906</v>
      </c>
      <c r="EC154" s="224">
        <v>73.150001525878906</v>
      </c>
      <c r="ED154" s="224">
        <v>73.150001525878906</v>
      </c>
      <c r="EE154" s="224">
        <v>73.150001525878906</v>
      </c>
      <c r="EF154" s="224">
        <v>73.150001525878906</v>
      </c>
      <c r="EG154" s="224">
        <v>73.150001525878906</v>
      </c>
      <c r="EH154" s="224">
        <v>73.150001525878906</v>
      </c>
      <c r="EI154" s="224">
        <v>73.150001525878906</v>
      </c>
      <c r="EJ154" s="224">
        <v>73.150001525878906</v>
      </c>
      <c r="EK154" s="224">
        <v>73.150001525878906</v>
      </c>
      <c r="EL154" s="224">
        <v>73.150001525878906</v>
      </c>
      <c r="EM154" s="224">
        <v>73.150001525878906</v>
      </c>
      <c r="EN154" s="224">
        <v>73.150001525878906</v>
      </c>
      <c r="EO154" s="224">
        <v>73.150001525878906</v>
      </c>
      <c r="EP154" s="224">
        <v>73.150001525878906</v>
      </c>
      <c r="EQ154" s="224">
        <v>73.150001525878906</v>
      </c>
      <c r="ER154" s="224">
        <v>73.150001525878906</v>
      </c>
      <c r="ES154" s="224">
        <v>73.150001525878906</v>
      </c>
      <c r="ET154" s="224">
        <v>73.150001525878906</v>
      </c>
      <c r="EU154" s="224">
        <v>73.150001525878906</v>
      </c>
      <c r="EV154" s="224">
        <v>73.150001525878906</v>
      </c>
      <c r="EW154" s="224">
        <v>73.150001525878906</v>
      </c>
      <c r="EX154" s="224">
        <v>73.150001525878906</v>
      </c>
      <c r="EY154" s="224">
        <v>69.44000244140625</v>
      </c>
      <c r="EZ154" s="224">
        <v>69.44000244140625</v>
      </c>
      <c r="FA154" s="224">
        <v>52.779998779296875</v>
      </c>
      <c r="FB154" s="224">
        <v>52.779998779296875</v>
      </c>
      <c r="FC154" s="224">
        <v>50</v>
      </c>
      <c r="FD154" s="224">
        <v>50</v>
      </c>
      <c r="FE154" s="224">
        <v>50</v>
      </c>
      <c r="FF154" s="224">
        <v>50</v>
      </c>
      <c r="FG154" s="224">
        <v>47.220001220703125</v>
      </c>
      <c r="FH154" s="224">
        <v>44.439998626708984</v>
      </c>
      <c r="FI154" s="224">
        <v>44.439998626708984</v>
      </c>
      <c r="FJ154" s="224">
        <v>44.439998626708984</v>
      </c>
      <c r="FK154" s="224">
        <v>44.439998626708984</v>
      </c>
      <c r="FL154" s="224">
        <v>40.740001678466797</v>
      </c>
      <c r="FM154" s="224">
        <v>40.740001678466797</v>
      </c>
      <c r="FN154" s="224">
        <v>40.740001678466797</v>
      </c>
      <c r="FO154" s="224">
        <v>40.740001678466797</v>
      </c>
      <c r="FP154" s="224">
        <v>40.740001678466797</v>
      </c>
      <c r="FQ154" s="224">
        <v>40.740001678466797</v>
      </c>
      <c r="FR154" s="224">
        <v>37.959999084472656</v>
      </c>
      <c r="FS154" s="224">
        <v>37.959999084472656</v>
      </c>
      <c r="FT154" s="224">
        <v>37.959999084472656</v>
      </c>
      <c r="FU154" s="224">
        <v>37.959999084472656</v>
      </c>
      <c r="FV154" s="224">
        <v>37.959999084472656</v>
      </c>
      <c r="FW154" s="224">
        <v>37.959999084472656</v>
      </c>
      <c r="FX154" s="224">
        <v>37.959999084472656</v>
      </c>
      <c r="FY154" s="224">
        <v>37.959999084472656</v>
      </c>
      <c r="FZ154" s="224">
        <v>37.959999084472656</v>
      </c>
      <c r="GA154" s="224">
        <v>37.959999084472656</v>
      </c>
      <c r="GB154" s="224">
        <v>37.959999084472656</v>
      </c>
      <c r="GC154" s="224">
        <v>37.959999084472656</v>
      </c>
      <c r="GD154" s="224">
        <v>37.959999084472656</v>
      </c>
      <c r="GE154" s="224">
        <v>37.959999084472656</v>
      </c>
      <c r="GF154" s="224">
        <v>37.959999084472656</v>
      </c>
      <c r="GG154" s="224">
        <v>37.959999084472656</v>
      </c>
      <c r="GH154" s="224">
        <v>37.959999084472656</v>
      </c>
      <c r="GI154" s="224">
        <v>37.959999084472656</v>
      </c>
      <c r="GJ154" s="224">
        <v>37.959999084472656</v>
      </c>
      <c r="GK154" s="224">
        <v>37.959999084472656</v>
      </c>
      <c r="GL154" s="224">
        <v>37.959999084472656</v>
      </c>
      <c r="GM154" s="224">
        <v>37.959999084472656</v>
      </c>
      <c r="GN154" s="224">
        <v>37.959999084472656</v>
      </c>
      <c r="GO154" s="224">
        <v>37.959999084472656</v>
      </c>
      <c r="GP154" s="224">
        <v>37.959999084472656</v>
      </c>
      <c r="GQ154" s="224">
        <v>37.959999084472656</v>
      </c>
      <c r="GR154" s="224">
        <v>37.959999084472656</v>
      </c>
      <c r="GS154" s="224">
        <v>37.959999084472656</v>
      </c>
      <c r="GT154" s="224">
        <v>37.959999084472656</v>
      </c>
      <c r="GU154" s="224">
        <v>37.959999084472656</v>
      </c>
      <c r="GV154" s="224">
        <v>37.959999084472656</v>
      </c>
      <c r="GW154" s="224">
        <v>37.959999084472656</v>
      </c>
      <c r="GX154" s="224">
        <v>37.959999084472656</v>
      </c>
      <c r="GY154" s="224">
        <v>37.959999084472656</v>
      </c>
      <c r="GZ154" s="224">
        <v>37.959999084472656</v>
      </c>
      <c r="HA154" s="224">
        <v>37.959999084472656</v>
      </c>
      <c r="HB154" s="224">
        <v>37.959999084472656</v>
      </c>
      <c r="HC154" s="224">
        <v>35.189998626708984</v>
      </c>
      <c r="HD154" s="224">
        <v>35.189998626708984</v>
      </c>
      <c r="HE154" s="224">
        <v>35.189998626708984</v>
      </c>
      <c r="HF154" s="9">
        <f t="shared" si="118"/>
        <v>35.189998626708984</v>
      </c>
      <c r="HG154" s="9">
        <f t="shared" si="119"/>
        <v>35.189998626708984</v>
      </c>
      <c r="HH154" s="9">
        <f t="shared" si="120"/>
        <v>35.189998626708984</v>
      </c>
      <c r="HI154" s="9">
        <f t="shared" si="121"/>
        <v>35.189998626708984</v>
      </c>
      <c r="HJ154" s="9">
        <f t="shared" si="122"/>
        <v>35.189998626708984</v>
      </c>
      <c r="HK154" s="9">
        <f t="shared" si="123"/>
        <v>35.189998626708984</v>
      </c>
      <c r="HL154" s="9">
        <f t="shared" si="124"/>
        <v>35.189998626708984</v>
      </c>
      <c r="HM154" s="9">
        <f t="shared" si="125"/>
        <v>35.189998626708984</v>
      </c>
      <c r="HN154" s="9">
        <f t="shared" si="126"/>
        <v>35.189998626708984</v>
      </c>
      <c r="HO154" s="9">
        <f t="shared" si="127"/>
        <v>35.189998626708984</v>
      </c>
      <c r="HP154" s="9">
        <f t="shared" si="128"/>
        <v>35.189998626708984</v>
      </c>
      <c r="HQ154" s="180"/>
      <c r="HR154" s="226">
        <v>35.189998626708984</v>
      </c>
      <c r="HS154" s="226">
        <v>35.189998626708984</v>
      </c>
      <c r="HT154" s="226">
        <v>35.189998626708984</v>
      </c>
      <c r="HU154" s="226">
        <v>35.189998626708984</v>
      </c>
      <c r="HV154" s="226">
        <v>35.189998626708984</v>
      </c>
      <c r="HW154" s="226">
        <v>35.189998626708984</v>
      </c>
      <c r="HX154" s="226">
        <v>35.189998626708984</v>
      </c>
      <c r="HY154" s="226">
        <v>35.189998626708984</v>
      </c>
      <c r="HZ154" s="226"/>
      <c r="IA154" s="226"/>
      <c r="IB154" s="226"/>
      <c r="IC154" s="226"/>
      <c r="ID154" s="9"/>
      <c r="IE154" s="9"/>
      <c r="IF154" s="9"/>
      <c r="IG154" s="9"/>
      <c r="IH154" s="9"/>
      <c r="II154" s="9">
        <f t="shared" si="103"/>
        <v>41.387631970016578</v>
      </c>
      <c r="IJ154" s="9">
        <f t="shared" si="104"/>
        <v>44.380666605631511</v>
      </c>
      <c r="IK154" s="9">
        <f t="shared" si="105"/>
        <v>37.51322481709142</v>
      </c>
      <c r="IL154" s="9">
        <f t="shared" si="106"/>
        <v>35.189998626708984</v>
      </c>
      <c r="IM154" s="9">
        <f t="shared" si="107"/>
        <v>28.15199890136719</v>
      </c>
      <c r="IN154" s="9">
        <f t="shared" si="108"/>
        <v>19.706399230957032</v>
      </c>
      <c r="IO154" s="9">
        <f t="shared" si="109"/>
        <v>13.794479461669923</v>
      </c>
      <c r="IP154" s="9">
        <f t="shared" si="110"/>
        <v>9.6561356231689448</v>
      </c>
      <c r="IQ154" s="9"/>
      <c r="IR154" s="9">
        <f t="shared" si="117"/>
        <v>32.944255259723164</v>
      </c>
      <c r="IS154" s="9">
        <f t="shared" si="111"/>
        <v>-28.116187448138692</v>
      </c>
      <c r="IT154" s="9"/>
      <c r="IU154" s="9"/>
      <c r="IV154" s="9"/>
      <c r="IW154" s="9"/>
      <c r="IX154" s="9"/>
      <c r="IY154" s="9"/>
      <c r="IZ154" s="9"/>
      <c r="JA154" s="9"/>
      <c r="JB154" s="9"/>
      <c r="JC154" s="9"/>
      <c r="JD154" s="9"/>
      <c r="JE154" s="9"/>
      <c r="JF154" s="9"/>
      <c r="JG154" s="9"/>
      <c r="JH154" s="9"/>
      <c r="JI154" s="9"/>
      <c r="JJ154" s="9"/>
      <c r="JK154" s="9"/>
      <c r="JL154" s="9"/>
      <c r="JM154" s="9"/>
      <c r="JN154" s="9"/>
      <c r="JO154" s="9"/>
      <c r="JP154" s="9"/>
      <c r="JQ154" s="9"/>
      <c r="JR154" s="9"/>
      <c r="JS154" s="9"/>
      <c r="JT154" s="9"/>
      <c r="JU154" s="9"/>
      <c r="JV154" s="9"/>
      <c r="JW154" s="9">
        <f t="shared" si="97"/>
        <v>35.189998626708984</v>
      </c>
      <c r="JX154" s="9">
        <f t="shared" si="98"/>
        <v>82.040000915527344</v>
      </c>
      <c r="JY154" s="19">
        <f t="shared" si="99"/>
        <v>200</v>
      </c>
      <c r="JZ154" s="19">
        <f t="shared" si="100"/>
        <v>6</v>
      </c>
      <c r="KA154" s="19">
        <f t="shared" si="112"/>
        <v>1</v>
      </c>
      <c r="KB154" s="19">
        <f t="shared" si="116"/>
        <v>6</v>
      </c>
      <c r="KD154" s="9">
        <f t="shared" si="101"/>
        <v>76.853000640869141</v>
      </c>
      <c r="KE154" s="9">
        <f t="shared" si="102"/>
        <v>50.284059430112933</v>
      </c>
      <c r="KG154" s="9">
        <f t="shared" si="113"/>
        <v>-26.568941210756208</v>
      </c>
      <c r="KH154" s="19">
        <f t="shared" si="114"/>
        <v>0.65428882425929258</v>
      </c>
      <c r="KI154" s="19">
        <f t="shared" si="115"/>
        <v>0.65428882425929258</v>
      </c>
    </row>
    <row r="155" spans="1:295">
      <c r="A155" s="222" t="s">
        <v>426</v>
      </c>
      <c r="B155" s="222" t="s">
        <v>427</v>
      </c>
      <c r="C155" s="224">
        <v>0</v>
      </c>
      <c r="D155" s="224">
        <v>0</v>
      </c>
      <c r="E155" s="224">
        <v>0</v>
      </c>
      <c r="F155" s="224">
        <v>0</v>
      </c>
      <c r="G155" s="224">
        <v>0</v>
      </c>
      <c r="H155" s="224">
        <v>0</v>
      </c>
      <c r="I155" s="224">
        <v>0</v>
      </c>
      <c r="J155" s="224">
        <v>0</v>
      </c>
      <c r="K155" s="224">
        <v>0</v>
      </c>
      <c r="L155" s="224">
        <v>0</v>
      </c>
      <c r="M155" s="224">
        <v>0</v>
      </c>
      <c r="N155" s="224">
        <v>0</v>
      </c>
      <c r="O155" s="224">
        <v>0</v>
      </c>
      <c r="P155" s="224">
        <v>0</v>
      </c>
      <c r="Q155" s="224">
        <v>0</v>
      </c>
      <c r="R155" s="224">
        <v>0</v>
      </c>
      <c r="S155" s="224">
        <v>0</v>
      </c>
      <c r="T155" s="224">
        <v>0</v>
      </c>
      <c r="U155" s="224">
        <v>0</v>
      </c>
      <c r="V155" s="224">
        <v>0</v>
      </c>
      <c r="W155" s="224">
        <v>0</v>
      </c>
      <c r="X155" s="224">
        <v>0</v>
      </c>
      <c r="Y155" s="224">
        <v>0</v>
      </c>
      <c r="Z155" s="224">
        <v>0</v>
      </c>
      <c r="AA155" s="224">
        <v>0</v>
      </c>
      <c r="AB155" s="224">
        <v>0</v>
      </c>
      <c r="AC155" s="224">
        <v>0</v>
      </c>
      <c r="AD155" s="224">
        <v>0</v>
      </c>
      <c r="AE155" s="224">
        <v>0</v>
      </c>
      <c r="AF155" s="224">
        <v>0</v>
      </c>
      <c r="AG155" s="224">
        <v>0</v>
      </c>
      <c r="AH155" s="224">
        <v>0</v>
      </c>
      <c r="AI155" s="224">
        <v>0</v>
      </c>
      <c r="AJ155" s="224">
        <v>0</v>
      </c>
      <c r="AK155" s="224">
        <v>0</v>
      </c>
      <c r="AL155" s="224">
        <v>0</v>
      </c>
      <c r="AM155" s="224">
        <v>0</v>
      </c>
      <c r="AN155" s="224">
        <v>0</v>
      </c>
      <c r="AO155" s="224">
        <v>0</v>
      </c>
      <c r="AP155" s="224">
        <v>0</v>
      </c>
      <c r="AQ155" s="224">
        <v>0</v>
      </c>
      <c r="AR155" s="224">
        <v>0</v>
      </c>
      <c r="AS155" s="224">
        <v>0</v>
      </c>
      <c r="AT155" s="224">
        <v>0</v>
      </c>
      <c r="AU155" s="224">
        <v>0</v>
      </c>
      <c r="AV155" s="224">
        <v>0</v>
      </c>
      <c r="AW155" s="224">
        <v>0</v>
      </c>
      <c r="AX155" s="224">
        <v>0</v>
      </c>
      <c r="AY155" s="224">
        <v>0</v>
      </c>
      <c r="AZ155" s="224">
        <v>0</v>
      </c>
      <c r="BA155" s="224">
        <v>0</v>
      </c>
      <c r="BB155" s="224">
        <v>0</v>
      </c>
      <c r="BC155" s="224">
        <v>0</v>
      </c>
      <c r="BD155" s="224">
        <v>0</v>
      </c>
      <c r="BE155" s="224">
        <v>0</v>
      </c>
      <c r="BF155" s="224">
        <v>0</v>
      </c>
      <c r="BG155" s="224">
        <v>0</v>
      </c>
      <c r="BH155" s="224">
        <v>0</v>
      </c>
      <c r="BI155" s="224">
        <v>0</v>
      </c>
      <c r="BJ155" s="224">
        <v>0</v>
      </c>
      <c r="BK155" s="224">
        <v>0</v>
      </c>
      <c r="BL155" s="224">
        <v>0</v>
      </c>
      <c r="BM155" s="224">
        <v>0</v>
      </c>
      <c r="BN155" s="224">
        <v>11.109999656677246</v>
      </c>
      <c r="BO155" s="224">
        <v>11.109999656677246</v>
      </c>
      <c r="BP155" s="224">
        <v>11.109999656677246</v>
      </c>
      <c r="BQ155" s="224">
        <v>16.670000076293945</v>
      </c>
      <c r="BR155" s="224">
        <v>16.670000076293945</v>
      </c>
      <c r="BS155" s="224">
        <v>16.670000076293945</v>
      </c>
      <c r="BT155" s="224">
        <v>25</v>
      </c>
      <c r="BU155" s="224">
        <v>25</v>
      </c>
      <c r="BV155" s="224">
        <v>25</v>
      </c>
      <c r="BW155" s="224">
        <v>25</v>
      </c>
      <c r="BX155" s="224">
        <v>28.700000762939453</v>
      </c>
      <c r="BY155" s="224">
        <v>28.700000762939453</v>
      </c>
      <c r="BZ155" s="224">
        <v>50.930000305175781</v>
      </c>
      <c r="CA155" s="224">
        <v>50.930000305175781</v>
      </c>
      <c r="CB155" s="224">
        <v>50.930000305175781</v>
      </c>
      <c r="CC155" s="224">
        <v>67.589996337890625</v>
      </c>
      <c r="CD155" s="224">
        <v>78.699996948242188</v>
      </c>
      <c r="CE155" s="224">
        <v>78.699996948242188</v>
      </c>
      <c r="CF155" s="224">
        <v>78.699996948242188</v>
      </c>
      <c r="CG155" s="224">
        <v>78.699996948242188</v>
      </c>
      <c r="CH155" s="224">
        <v>78.699996948242188</v>
      </c>
      <c r="CI155" s="224">
        <v>78.699996948242188</v>
      </c>
      <c r="CJ155" s="224">
        <v>78.699996948242188</v>
      </c>
      <c r="CK155" s="224">
        <v>78.699996948242188</v>
      </c>
      <c r="CL155" s="224">
        <v>78.699996948242188</v>
      </c>
      <c r="CM155" s="224">
        <v>78.699996948242188</v>
      </c>
      <c r="CN155" s="224">
        <v>89.80999755859375</v>
      </c>
      <c r="CO155" s="224">
        <v>89.80999755859375</v>
      </c>
      <c r="CP155" s="224">
        <v>89.80999755859375</v>
      </c>
      <c r="CQ155" s="224">
        <v>89.80999755859375</v>
      </c>
      <c r="CR155" s="224">
        <v>89.80999755859375</v>
      </c>
      <c r="CS155" s="224">
        <v>89.80999755859375</v>
      </c>
      <c r="CT155" s="224">
        <v>89.80999755859375</v>
      </c>
      <c r="CU155" s="224">
        <v>89.80999755859375</v>
      </c>
      <c r="CV155" s="224">
        <v>89.80999755859375</v>
      </c>
      <c r="CW155" s="224">
        <v>89.80999755859375</v>
      </c>
      <c r="CX155" s="224">
        <v>89.80999755859375</v>
      </c>
      <c r="CY155" s="224">
        <v>89.80999755859375</v>
      </c>
      <c r="CZ155" s="224">
        <v>89.80999755859375</v>
      </c>
      <c r="DA155" s="224">
        <v>89.80999755859375</v>
      </c>
      <c r="DB155" s="224">
        <v>89.80999755859375</v>
      </c>
      <c r="DC155" s="224">
        <v>89.80999755859375</v>
      </c>
      <c r="DD155" s="224">
        <v>89.80999755859375</v>
      </c>
      <c r="DE155" s="224">
        <v>89.80999755859375</v>
      </c>
      <c r="DF155" s="224">
        <v>89.80999755859375</v>
      </c>
      <c r="DG155" s="224">
        <v>89.80999755859375</v>
      </c>
      <c r="DH155" s="224">
        <v>89.80999755859375</v>
      </c>
      <c r="DI155" s="224">
        <v>86.110000610351563</v>
      </c>
      <c r="DJ155" s="224">
        <v>86.110000610351563</v>
      </c>
      <c r="DK155" s="224">
        <v>86.110000610351563</v>
      </c>
      <c r="DL155" s="224">
        <v>86.110000610351563</v>
      </c>
      <c r="DM155" s="224">
        <v>86.110000610351563</v>
      </c>
      <c r="DN155" s="224">
        <v>86.110000610351563</v>
      </c>
      <c r="DO155" s="224">
        <v>86.110000610351563</v>
      </c>
      <c r="DP155" s="224">
        <v>86.110000610351563</v>
      </c>
      <c r="DQ155" s="224">
        <v>86.110000610351563</v>
      </c>
      <c r="DR155" s="224">
        <v>86.110000610351563</v>
      </c>
      <c r="DS155" s="224">
        <v>75</v>
      </c>
      <c r="DT155" s="224">
        <v>75</v>
      </c>
      <c r="DU155" s="224">
        <v>75</v>
      </c>
      <c r="DV155" s="224">
        <v>75</v>
      </c>
      <c r="DW155" s="224">
        <v>75</v>
      </c>
      <c r="DX155" s="224">
        <v>75</v>
      </c>
      <c r="DY155" s="224">
        <v>75</v>
      </c>
      <c r="DZ155" s="224">
        <v>75</v>
      </c>
      <c r="EA155" s="224">
        <v>75</v>
      </c>
      <c r="EB155" s="224">
        <v>75</v>
      </c>
      <c r="EC155" s="224">
        <v>75</v>
      </c>
      <c r="ED155" s="224">
        <v>63.889999389648437</v>
      </c>
      <c r="EE155" s="224">
        <v>63.889999389648437</v>
      </c>
      <c r="EF155" s="224">
        <v>63.889999389648437</v>
      </c>
      <c r="EG155" s="224">
        <v>53.240001678466797</v>
      </c>
      <c r="EH155" s="224">
        <v>53.240001678466797</v>
      </c>
      <c r="EI155" s="224">
        <v>53.240001678466797</v>
      </c>
      <c r="EJ155" s="224">
        <v>53.240001678466797</v>
      </c>
      <c r="EK155" s="224">
        <v>42.130001068115234</v>
      </c>
      <c r="EL155" s="224">
        <v>42.130001068115234</v>
      </c>
      <c r="EM155" s="224">
        <v>42.130001068115234</v>
      </c>
      <c r="EN155" s="224">
        <v>42.130001068115234</v>
      </c>
      <c r="EO155" s="224">
        <v>42.130001068115234</v>
      </c>
      <c r="EP155" s="224">
        <v>42.130001068115234</v>
      </c>
      <c r="EQ155" s="224">
        <v>42.130001068115234</v>
      </c>
      <c r="ER155" s="224">
        <v>42.130001068115234</v>
      </c>
      <c r="ES155" s="224">
        <v>42.130001068115234</v>
      </c>
      <c r="ET155" s="224">
        <v>42.130001068115234</v>
      </c>
      <c r="EU155" s="224">
        <v>42.130001068115234</v>
      </c>
      <c r="EV155" s="224">
        <v>42.130001068115234</v>
      </c>
      <c r="EW155" s="224">
        <v>42.130001068115234</v>
      </c>
      <c r="EX155" s="224">
        <v>42.130001068115234</v>
      </c>
      <c r="EY155" s="224">
        <v>42.130001068115234</v>
      </c>
      <c r="EZ155" s="224">
        <v>40.740001678466797</v>
      </c>
      <c r="FA155" s="224">
        <v>33.330001831054688</v>
      </c>
      <c r="FB155" s="224">
        <v>33.330001831054688</v>
      </c>
      <c r="FC155" s="224">
        <v>33.330001831054688</v>
      </c>
      <c r="FD155" s="224">
        <v>33.330001831054688</v>
      </c>
      <c r="FE155" s="224">
        <v>33.330001831054688</v>
      </c>
      <c r="FF155" s="224">
        <v>33.330001831054688</v>
      </c>
      <c r="FG155" s="224">
        <v>33.330001831054688</v>
      </c>
      <c r="FH155" s="224">
        <v>33.330001831054688</v>
      </c>
      <c r="FI155" s="224">
        <v>33.330001831054688</v>
      </c>
      <c r="FJ155" s="224">
        <v>33.330001831054688</v>
      </c>
      <c r="FK155" s="224">
        <v>33.330001831054688</v>
      </c>
      <c r="FL155" s="224">
        <v>33.330001831054688</v>
      </c>
      <c r="FM155" s="224">
        <v>33.330001831054688</v>
      </c>
      <c r="FN155" s="224">
        <v>33.330001831054688</v>
      </c>
      <c r="FO155" s="224">
        <v>33.330001831054688</v>
      </c>
      <c r="FP155" s="224">
        <v>33.330001831054688</v>
      </c>
      <c r="FQ155" s="224">
        <v>33.330001831054688</v>
      </c>
      <c r="FR155" s="224">
        <v>33.330001831054688</v>
      </c>
      <c r="FS155" s="224">
        <v>33.330001831054688</v>
      </c>
      <c r="FT155" s="224">
        <v>33.330001831054688</v>
      </c>
      <c r="FU155" s="224">
        <v>33.330001831054688</v>
      </c>
      <c r="FV155" s="224">
        <v>33.330001831054688</v>
      </c>
      <c r="FW155" s="224">
        <v>33.330001831054688</v>
      </c>
      <c r="FX155" s="224">
        <v>33.330001831054688</v>
      </c>
      <c r="FY155" s="224">
        <v>33.330001831054688</v>
      </c>
      <c r="FZ155" s="224">
        <v>33.330001831054688</v>
      </c>
      <c r="GA155" s="224">
        <v>33.330001831054688</v>
      </c>
      <c r="GB155" s="224">
        <v>33.330001831054688</v>
      </c>
      <c r="GC155" s="224">
        <v>33.330001831054688</v>
      </c>
      <c r="GD155" s="224">
        <v>33.330001831054688</v>
      </c>
      <c r="GE155" s="224">
        <v>33.330001831054688</v>
      </c>
      <c r="GF155" s="224">
        <v>33.330001831054688</v>
      </c>
      <c r="GG155" s="224">
        <v>33.330001831054688</v>
      </c>
      <c r="GH155" s="224">
        <v>33.330001831054688</v>
      </c>
      <c r="GI155" s="224">
        <v>33.330001831054688</v>
      </c>
      <c r="GJ155" s="224">
        <v>33.330001831054688</v>
      </c>
      <c r="GK155" s="224">
        <v>33.330001831054688</v>
      </c>
      <c r="GL155" s="224">
        <v>33.330001831054688</v>
      </c>
      <c r="GM155" s="224">
        <v>33.330001831054688</v>
      </c>
      <c r="GN155" s="224">
        <v>33.330001831054688</v>
      </c>
      <c r="GO155" s="224">
        <v>33.330001831054688</v>
      </c>
      <c r="GP155" s="224">
        <v>33.330001831054688</v>
      </c>
      <c r="GQ155" s="224">
        <v>33.330001831054688</v>
      </c>
      <c r="GR155" s="224">
        <v>33.330001831054688</v>
      </c>
      <c r="GS155" s="224">
        <v>33.330001831054688</v>
      </c>
      <c r="GT155" s="224">
        <v>33.330001831054688</v>
      </c>
      <c r="GU155" s="224">
        <v>33.330001831054688</v>
      </c>
      <c r="GV155" s="224">
        <v>43.520000457763672</v>
      </c>
      <c r="GW155" s="224">
        <v>43.520000457763672</v>
      </c>
      <c r="GX155" s="224">
        <v>43.520000457763672</v>
      </c>
      <c r="GY155" s="224">
        <v>43.520000457763672</v>
      </c>
      <c r="GZ155" s="224">
        <v>43.520000457763672</v>
      </c>
      <c r="HA155" s="224">
        <v>43.520000457763672</v>
      </c>
      <c r="HB155" s="224">
        <v>43.520000457763672</v>
      </c>
      <c r="HC155" s="224">
        <v>43.520000457763672</v>
      </c>
      <c r="HD155" s="224">
        <v>43.520000457763672</v>
      </c>
      <c r="HE155" s="224">
        <v>43.520000457763672</v>
      </c>
      <c r="HF155" s="9">
        <f t="shared" si="118"/>
        <v>43.520000457763672</v>
      </c>
      <c r="HG155" s="9">
        <f t="shared" si="119"/>
        <v>43.520000457763672</v>
      </c>
      <c r="HH155" s="9">
        <f t="shared" si="120"/>
        <v>43.520000457763672</v>
      </c>
      <c r="HI155" s="9">
        <f t="shared" si="121"/>
        <v>43.520000457763672</v>
      </c>
      <c r="HJ155" s="9">
        <f t="shared" si="122"/>
        <v>43.520000457763672</v>
      </c>
      <c r="HK155" s="9">
        <f t="shared" si="123"/>
        <v>43.520000457763672</v>
      </c>
      <c r="HL155" s="9">
        <f t="shared" si="124"/>
        <v>43.520000457763672</v>
      </c>
      <c r="HM155" s="9">
        <f t="shared" si="125"/>
        <v>43.520000457763672</v>
      </c>
      <c r="HN155" s="9">
        <f t="shared" si="126"/>
        <v>43.520000457763672</v>
      </c>
      <c r="HO155" s="9">
        <f t="shared" si="127"/>
        <v>43.520000457763672</v>
      </c>
      <c r="HP155" s="9">
        <f t="shared" si="128"/>
        <v>43.520000457763672</v>
      </c>
      <c r="HQ155" s="180"/>
      <c r="HR155" s="226">
        <v>43.520000457763672</v>
      </c>
      <c r="HS155" s="226">
        <v>43.520000457763672</v>
      </c>
      <c r="HT155" s="226">
        <v>43.520000457763672</v>
      </c>
      <c r="HU155" s="226">
        <v>43.520000457763672</v>
      </c>
      <c r="HV155" s="226">
        <v>43.520000457763672</v>
      </c>
      <c r="HW155" s="226">
        <v>43.520000457763672</v>
      </c>
      <c r="HX155" s="226">
        <v>43.520000457763672</v>
      </c>
      <c r="HY155" s="226">
        <v>43.520000457763672</v>
      </c>
      <c r="HZ155" s="226">
        <v>43.520000457763672</v>
      </c>
      <c r="IA155" s="226">
        <v>43.520000457763672</v>
      </c>
      <c r="IB155" s="226">
        <v>43.520000457763672</v>
      </c>
      <c r="IC155" s="226">
        <v>43.520000457763672</v>
      </c>
      <c r="ID155" s="9"/>
      <c r="IE155" s="9"/>
      <c r="IF155" s="9"/>
      <c r="IG155" s="9"/>
      <c r="IH155" s="9"/>
      <c r="II155" s="9">
        <f t="shared" si="103"/>
        <v>38.254473303493704</v>
      </c>
      <c r="IJ155" s="9">
        <f t="shared" si="104"/>
        <v>33.870335133870441</v>
      </c>
      <c r="IK155" s="9">
        <f t="shared" si="105"/>
        <v>37.274517428490427</v>
      </c>
      <c r="IL155" s="9">
        <f t="shared" si="106"/>
        <v>43.520000457763672</v>
      </c>
      <c r="IM155" s="9">
        <f t="shared" si="107"/>
        <v>34.816000366210936</v>
      </c>
      <c r="IN155" s="9">
        <f t="shared" si="108"/>
        <v>24.371200256347652</v>
      </c>
      <c r="IO155" s="9">
        <f t="shared" si="109"/>
        <v>17.059840179443356</v>
      </c>
      <c r="IP155" s="9">
        <f t="shared" si="110"/>
        <v>11.941888125610348</v>
      </c>
      <c r="IQ155" s="9"/>
      <c r="IR155" s="9">
        <f t="shared" si="117"/>
        <v>32.843845705433779</v>
      </c>
      <c r="IS155" s="9">
        <f t="shared" si="111"/>
        <v>-26.872901642628605</v>
      </c>
      <c r="IT155" s="9"/>
      <c r="IU155" s="9"/>
      <c r="IV155" s="9"/>
      <c r="IW155" s="9"/>
      <c r="IX155" s="9"/>
      <c r="IY155" s="9"/>
      <c r="IZ155" s="9"/>
      <c r="JA155" s="9"/>
      <c r="JB155" s="9"/>
      <c r="JC155" s="9"/>
      <c r="JD155" s="9"/>
      <c r="JE155" s="9"/>
      <c r="JF155" s="9"/>
      <c r="JG155" s="9"/>
      <c r="JH155" s="9"/>
      <c r="JI155" s="9"/>
      <c r="JJ155" s="9"/>
      <c r="JK155" s="9"/>
      <c r="JL155" s="9"/>
      <c r="JM155" s="9"/>
      <c r="JN155" s="9"/>
      <c r="JO155" s="9"/>
      <c r="JP155" s="9"/>
      <c r="JQ155" s="9"/>
      <c r="JR155" s="9"/>
      <c r="JS155" s="9"/>
      <c r="JT155" s="9"/>
      <c r="JU155" s="9"/>
      <c r="JV155" s="9"/>
      <c r="JW155" s="9">
        <f t="shared" si="97"/>
        <v>43.520000457763672</v>
      </c>
      <c r="JX155" s="9">
        <f t="shared" si="98"/>
        <v>84.80999755859375</v>
      </c>
      <c r="JY155" s="19">
        <f t="shared" si="99"/>
        <v>163</v>
      </c>
      <c r="JZ155" s="19">
        <f t="shared" si="100"/>
        <v>31</v>
      </c>
      <c r="KA155" s="19">
        <f t="shared" si="112"/>
        <v>1</v>
      </c>
      <c r="KB155" s="19">
        <f t="shared" si="116"/>
        <v>31</v>
      </c>
      <c r="KD155" s="9">
        <f t="shared" si="101"/>
        <v>88.082998657226568</v>
      </c>
      <c r="KE155" s="9">
        <f t="shared" si="102"/>
        <v>42.650991269857577</v>
      </c>
      <c r="KG155" s="9">
        <f t="shared" si="113"/>
        <v>-45.432007387368991</v>
      </c>
      <c r="KH155" s="19">
        <f t="shared" si="114"/>
        <v>0.48421366120643955</v>
      </c>
      <c r="KI155" s="19">
        <f t="shared" si="115"/>
        <v>0.48421366120643955</v>
      </c>
    </row>
    <row r="156" spans="1:295">
      <c r="A156" s="222" t="s">
        <v>448</v>
      </c>
      <c r="B156" s="222" t="s">
        <v>449</v>
      </c>
      <c r="C156" s="224">
        <v>0</v>
      </c>
      <c r="D156" s="224">
        <v>0</v>
      </c>
      <c r="E156" s="224">
        <v>0</v>
      </c>
      <c r="F156" s="224">
        <v>0</v>
      </c>
      <c r="G156" s="224">
        <v>0</v>
      </c>
      <c r="H156" s="224">
        <v>0</v>
      </c>
      <c r="I156" s="224">
        <v>0</v>
      </c>
      <c r="J156" s="224">
        <v>0</v>
      </c>
      <c r="K156" s="224">
        <v>0</v>
      </c>
      <c r="L156" s="224">
        <v>0</v>
      </c>
      <c r="M156" s="224">
        <v>0</v>
      </c>
      <c r="N156" s="224">
        <v>0</v>
      </c>
      <c r="O156" s="224">
        <v>0</v>
      </c>
      <c r="P156" s="224">
        <v>0</v>
      </c>
      <c r="Q156" s="224">
        <v>0</v>
      </c>
      <c r="R156" s="224">
        <v>0</v>
      </c>
      <c r="S156" s="224">
        <v>0</v>
      </c>
      <c r="T156" s="224">
        <v>0</v>
      </c>
      <c r="U156" s="224">
        <v>0</v>
      </c>
      <c r="V156" s="224">
        <v>0</v>
      </c>
      <c r="W156" s="224">
        <v>0</v>
      </c>
      <c r="X156" s="224">
        <v>0</v>
      </c>
      <c r="Y156" s="224">
        <v>0</v>
      </c>
      <c r="Z156" s="224">
        <v>0</v>
      </c>
      <c r="AA156" s="224">
        <v>0</v>
      </c>
      <c r="AB156" s="224">
        <v>0</v>
      </c>
      <c r="AC156" s="224">
        <v>0</v>
      </c>
      <c r="AD156" s="224">
        <v>0</v>
      </c>
      <c r="AE156" s="224">
        <v>0</v>
      </c>
      <c r="AF156" s="224">
        <v>0</v>
      </c>
      <c r="AG156" s="224">
        <v>0</v>
      </c>
      <c r="AH156" s="224">
        <v>0</v>
      </c>
      <c r="AI156" s="224">
        <v>0</v>
      </c>
      <c r="AJ156" s="224">
        <v>0</v>
      </c>
      <c r="AK156" s="224">
        <v>0</v>
      </c>
      <c r="AL156" s="224">
        <v>0</v>
      </c>
      <c r="AM156" s="224">
        <v>0</v>
      </c>
      <c r="AN156" s="224">
        <v>0</v>
      </c>
      <c r="AO156" s="224">
        <v>0</v>
      </c>
      <c r="AP156" s="224">
        <v>0</v>
      </c>
      <c r="AQ156" s="224">
        <v>0</v>
      </c>
      <c r="AR156" s="224">
        <v>0</v>
      </c>
      <c r="AS156" s="224">
        <v>0</v>
      </c>
      <c r="AT156" s="224">
        <v>0</v>
      </c>
      <c r="AU156" s="224">
        <v>0</v>
      </c>
      <c r="AV156" s="224">
        <v>0</v>
      </c>
      <c r="AW156" s="224">
        <v>0</v>
      </c>
      <c r="AX156" s="224">
        <v>0</v>
      </c>
      <c r="AY156" s="224">
        <v>0</v>
      </c>
      <c r="AZ156" s="224">
        <v>0</v>
      </c>
      <c r="BA156" s="224">
        <v>0</v>
      </c>
      <c r="BB156" s="224">
        <v>0</v>
      </c>
      <c r="BC156" s="224">
        <v>0</v>
      </c>
      <c r="BD156" s="224">
        <v>0</v>
      </c>
      <c r="BE156" s="224">
        <v>0</v>
      </c>
      <c r="BF156" s="224">
        <v>0</v>
      </c>
      <c r="BG156" s="224">
        <v>0</v>
      </c>
      <c r="BH156" s="224">
        <v>0</v>
      </c>
      <c r="BI156" s="224">
        <v>0</v>
      </c>
      <c r="BJ156" s="224">
        <v>0</v>
      </c>
      <c r="BK156" s="224">
        <v>0</v>
      </c>
      <c r="BL156" s="224">
        <v>0</v>
      </c>
      <c r="BM156" s="224">
        <v>0</v>
      </c>
      <c r="BN156" s="224">
        <v>0</v>
      </c>
      <c r="BO156" s="224">
        <v>0</v>
      </c>
      <c r="BP156" s="224">
        <v>0</v>
      </c>
      <c r="BQ156" s="224">
        <v>0</v>
      </c>
      <c r="BR156" s="224">
        <v>0</v>
      </c>
      <c r="BS156" s="224">
        <v>11.109999656677246</v>
      </c>
      <c r="BT156" s="224">
        <v>11.109999656677246</v>
      </c>
      <c r="BU156" s="224">
        <v>11.109999656677246</v>
      </c>
      <c r="BV156" s="224">
        <v>16.670000076293945</v>
      </c>
      <c r="BW156" s="224">
        <v>16.670000076293945</v>
      </c>
      <c r="BX156" s="224">
        <v>16.670000076293945</v>
      </c>
      <c r="BY156" s="224">
        <v>16.670000076293945</v>
      </c>
      <c r="BZ156" s="224">
        <v>16.670000076293945</v>
      </c>
      <c r="CA156" s="224">
        <v>16.670000076293945</v>
      </c>
      <c r="CB156" s="224">
        <v>20.370000839233398</v>
      </c>
      <c r="CC156" s="224">
        <v>28.700000762939453</v>
      </c>
      <c r="CD156" s="224">
        <v>28.700000762939453</v>
      </c>
      <c r="CE156" s="224">
        <v>28.700000762939453</v>
      </c>
      <c r="CF156" s="224">
        <v>28.700000762939453</v>
      </c>
      <c r="CG156" s="224">
        <v>28.700000762939453</v>
      </c>
      <c r="CH156" s="224">
        <v>28.700000762939453</v>
      </c>
      <c r="CI156" s="224">
        <v>32.409999847412109</v>
      </c>
      <c r="CJ156" s="224">
        <v>32.409999847412109</v>
      </c>
      <c r="CK156" s="224">
        <v>32.409999847412109</v>
      </c>
      <c r="CL156" s="224">
        <v>32.409999847412109</v>
      </c>
      <c r="CM156" s="224">
        <v>35.189998626708984</v>
      </c>
      <c r="CN156" s="224">
        <v>35.189998626708984</v>
      </c>
      <c r="CO156" s="224">
        <v>35.189998626708984</v>
      </c>
      <c r="CP156" s="224">
        <v>40.740001678466797</v>
      </c>
      <c r="CQ156" s="224">
        <v>40.740001678466797</v>
      </c>
      <c r="CR156" s="224">
        <v>40.740001678466797</v>
      </c>
      <c r="CS156" s="224">
        <v>46.299999237060547</v>
      </c>
      <c r="CT156" s="224">
        <v>46.299999237060547</v>
      </c>
      <c r="CU156" s="224">
        <v>46.299999237060547</v>
      </c>
      <c r="CV156" s="224">
        <v>46.299999237060547</v>
      </c>
      <c r="CW156" s="224">
        <v>46.299999237060547</v>
      </c>
      <c r="CX156" s="224">
        <v>46.299999237060547</v>
      </c>
      <c r="CY156" s="224">
        <v>46.299999237060547</v>
      </c>
      <c r="CZ156" s="224">
        <v>46.299999237060547</v>
      </c>
      <c r="DA156" s="224">
        <v>46.299999237060547</v>
      </c>
      <c r="DB156" s="224">
        <v>46.299999237060547</v>
      </c>
      <c r="DC156" s="224">
        <v>46.299999237060547</v>
      </c>
      <c r="DD156" s="224">
        <v>46.299999237060547</v>
      </c>
      <c r="DE156" s="224">
        <v>46.299999237060547</v>
      </c>
      <c r="DF156" s="224">
        <v>46.299999237060547</v>
      </c>
      <c r="DG156" s="224">
        <v>46.299999237060547</v>
      </c>
      <c r="DH156" s="224">
        <v>46.299999237060547</v>
      </c>
      <c r="DI156" s="224">
        <v>46.299999237060547</v>
      </c>
      <c r="DJ156" s="224">
        <v>46.299999237060547</v>
      </c>
      <c r="DK156" s="224">
        <v>46.299999237060547</v>
      </c>
      <c r="DL156" s="224">
        <v>46.299999237060547</v>
      </c>
      <c r="DM156" s="224">
        <v>46.299999237060547</v>
      </c>
      <c r="DN156" s="224">
        <v>46.299999237060547</v>
      </c>
      <c r="DO156" s="224">
        <v>46.299999237060547</v>
      </c>
      <c r="DP156" s="224">
        <v>46.299999237060547</v>
      </c>
      <c r="DQ156" s="224">
        <v>46.299999237060547</v>
      </c>
      <c r="DR156" s="224">
        <v>46.299999237060547</v>
      </c>
      <c r="DS156" s="224">
        <v>46.299999237060547</v>
      </c>
      <c r="DT156" s="224">
        <v>46.299999237060547</v>
      </c>
      <c r="DU156" s="224">
        <v>46.299999237060547</v>
      </c>
      <c r="DV156" s="224">
        <v>46.299999237060547</v>
      </c>
      <c r="DW156" s="224">
        <v>46.299999237060547</v>
      </c>
      <c r="DX156" s="224">
        <v>46.299999237060547</v>
      </c>
      <c r="DY156" s="224">
        <v>46.299999237060547</v>
      </c>
      <c r="DZ156" s="224">
        <v>46.299999237060547</v>
      </c>
      <c r="EA156" s="224">
        <v>46.299999237060547</v>
      </c>
      <c r="EB156" s="224">
        <v>46.299999237060547</v>
      </c>
      <c r="EC156" s="224">
        <v>46.299999237060547</v>
      </c>
      <c r="ED156" s="224">
        <v>46.299999237060547</v>
      </c>
      <c r="EE156" s="224">
        <v>46.299999237060547</v>
      </c>
      <c r="EF156" s="224">
        <v>46.299999237060547</v>
      </c>
      <c r="EG156" s="224">
        <v>46.299999237060547</v>
      </c>
      <c r="EH156" s="224">
        <v>46.299999237060547</v>
      </c>
      <c r="EI156" s="224">
        <v>46.299999237060547</v>
      </c>
      <c r="EJ156" s="224">
        <v>46.299999237060547</v>
      </c>
      <c r="EK156" s="224">
        <v>46.299999237060547</v>
      </c>
      <c r="EL156" s="224">
        <v>46.299999237060547</v>
      </c>
      <c r="EM156" s="224">
        <v>46.299999237060547</v>
      </c>
      <c r="EN156" s="224">
        <v>46.299999237060547</v>
      </c>
      <c r="EO156" s="224">
        <v>46.299999237060547</v>
      </c>
      <c r="EP156" s="224">
        <v>46.299999237060547</v>
      </c>
      <c r="EQ156" s="224">
        <v>46.299999237060547</v>
      </c>
      <c r="ER156" s="224">
        <v>46.299999237060547</v>
      </c>
      <c r="ES156" s="224">
        <v>46.299999237060547</v>
      </c>
      <c r="ET156" s="224">
        <v>46.299999237060547</v>
      </c>
      <c r="EU156" s="224">
        <v>46.299999237060547</v>
      </c>
      <c r="EV156" s="224">
        <v>46.299999237060547</v>
      </c>
      <c r="EW156" s="224">
        <v>46.299999237060547</v>
      </c>
      <c r="EX156" s="224">
        <v>46.299999237060547</v>
      </c>
      <c r="EY156" s="224">
        <v>46.299999237060547</v>
      </c>
      <c r="EZ156" s="224">
        <v>46.299999237060547</v>
      </c>
      <c r="FA156" s="224">
        <v>46.299999237060547</v>
      </c>
      <c r="FB156" s="224">
        <v>46.299999237060547</v>
      </c>
      <c r="FC156" s="224">
        <v>46.299999237060547</v>
      </c>
      <c r="FD156" s="224">
        <v>46.299999237060547</v>
      </c>
      <c r="FE156" s="224">
        <v>46.299999237060547</v>
      </c>
      <c r="FF156" s="224">
        <v>46.299999237060547</v>
      </c>
      <c r="FG156" s="224">
        <v>46.299999237060547</v>
      </c>
      <c r="FH156" s="224">
        <v>46.299999237060547</v>
      </c>
      <c r="FI156" s="224">
        <v>46.299999237060547</v>
      </c>
      <c r="FJ156" s="224">
        <v>46.299999237060547</v>
      </c>
      <c r="FK156" s="224">
        <v>40.740001678466797</v>
      </c>
      <c r="FL156" s="224">
        <v>40.740001678466797</v>
      </c>
      <c r="FM156" s="224">
        <v>38.889999389648438</v>
      </c>
      <c r="FN156" s="224">
        <v>38.889999389648438</v>
      </c>
      <c r="FO156" s="224">
        <v>38.889999389648438</v>
      </c>
      <c r="FP156" s="224">
        <v>38.889999389648438</v>
      </c>
      <c r="FQ156" s="224">
        <v>38.889999389648438</v>
      </c>
      <c r="FR156" s="224">
        <v>38.889999389648438</v>
      </c>
      <c r="FS156" s="224">
        <v>38.889999389648438</v>
      </c>
      <c r="FT156" s="224">
        <v>38.889999389648438</v>
      </c>
      <c r="FU156" s="224">
        <v>38.889999389648438</v>
      </c>
      <c r="FV156" s="224">
        <v>38.889999389648438</v>
      </c>
      <c r="FW156" s="224">
        <v>38.889999389648438</v>
      </c>
      <c r="FX156" s="224">
        <v>38.889999389648438</v>
      </c>
      <c r="FY156" s="224">
        <v>38.889999389648438</v>
      </c>
      <c r="FZ156" s="224">
        <v>38.889999389648438</v>
      </c>
      <c r="GA156" s="224">
        <v>38.889999389648438</v>
      </c>
      <c r="GB156" s="224">
        <v>38.889999389648438</v>
      </c>
      <c r="GC156" s="224">
        <v>38.889999389648438</v>
      </c>
      <c r="GD156" s="224">
        <v>38.889999389648438</v>
      </c>
      <c r="GE156" s="224">
        <v>38.889999389648438</v>
      </c>
      <c r="GF156" s="224">
        <v>38.889999389648438</v>
      </c>
      <c r="GG156" s="224">
        <v>38.889999389648438</v>
      </c>
      <c r="GH156" s="224">
        <v>38.889999389648438</v>
      </c>
      <c r="GI156" s="224">
        <v>38.889999389648438</v>
      </c>
      <c r="GJ156" s="224">
        <v>38.889999389648438</v>
      </c>
      <c r="GK156" s="224">
        <v>38.889999389648438</v>
      </c>
      <c r="GL156" s="224">
        <v>38.889999389648438</v>
      </c>
      <c r="GM156" s="224">
        <v>38.889999389648438</v>
      </c>
      <c r="GN156" s="224">
        <v>38.889999389648438</v>
      </c>
      <c r="GO156" s="224">
        <v>38.889999389648438</v>
      </c>
      <c r="GP156" s="224">
        <v>38.889999389648438</v>
      </c>
      <c r="GQ156" s="224">
        <v>38.889999389648438</v>
      </c>
      <c r="GR156" s="224">
        <v>38.889999389648438</v>
      </c>
      <c r="GS156" s="224">
        <v>38.889999389648438</v>
      </c>
      <c r="GT156" s="224">
        <v>38.889999389648438</v>
      </c>
      <c r="GU156" s="224">
        <v>38.889999389648438</v>
      </c>
      <c r="GV156" s="224">
        <v>38.889999389648438</v>
      </c>
      <c r="GW156" s="224">
        <v>38.889999389648438</v>
      </c>
      <c r="GX156" s="224">
        <v>38.889999389648438</v>
      </c>
      <c r="GY156" s="224">
        <v>38.889999389648438</v>
      </c>
      <c r="GZ156" s="224">
        <v>38.889999389648438</v>
      </c>
      <c r="HA156" s="224">
        <v>38.889999389648438</v>
      </c>
      <c r="HB156" s="224">
        <v>38.889999389648438</v>
      </c>
      <c r="HC156" s="224">
        <v>38.889999389648438</v>
      </c>
      <c r="HD156" s="224">
        <v>38.889999389648438</v>
      </c>
      <c r="HE156" s="224">
        <v>38.889999389648438</v>
      </c>
      <c r="HF156" s="9">
        <f t="shared" si="118"/>
        <v>38.889999389648438</v>
      </c>
      <c r="HG156" s="9">
        <f t="shared" si="119"/>
        <v>37.040000915527344</v>
      </c>
      <c r="HH156" s="9">
        <f t="shared" si="120"/>
        <v>37.040000915527344</v>
      </c>
      <c r="HI156" s="9">
        <f t="shared" si="121"/>
        <v>37.040000915527344</v>
      </c>
      <c r="HJ156" s="9">
        <f t="shared" si="122"/>
        <v>37.040000915527344</v>
      </c>
      <c r="HK156" s="9">
        <f t="shared" si="123"/>
        <v>37.040000915527344</v>
      </c>
      <c r="HL156" s="9">
        <f t="shared" si="124"/>
        <v>37.040000915527344</v>
      </c>
      <c r="HM156" s="9">
        <f t="shared" si="125"/>
        <v>37.040000915527344</v>
      </c>
      <c r="HN156" s="9">
        <f t="shared" si="126"/>
        <v>37.040000915527344</v>
      </c>
      <c r="HO156" s="9">
        <f t="shared" si="127"/>
        <v>37.040000915527344</v>
      </c>
      <c r="HP156" s="9">
        <f t="shared" si="128"/>
        <v>37.040000915527344</v>
      </c>
      <c r="HQ156" s="180"/>
      <c r="HR156" s="226">
        <v>38.889999389648438</v>
      </c>
      <c r="HS156" s="226">
        <v>38.889999389648438</v>
      </c>
      <c r="HT156" s="226">
        <v>37.040000915527344</v>
      </c>
      <c r="HU156" s="226">
        <v>37.040000915527344</v>
      </c>
      <c r="HV156" s="226">
        <v>37.040000915527344</v>
      </c>
      <c r="HW156" s="226">
        <v>37.040000915527344</v>
      </c>
      <c r="HX156" s="226">
        <v>37.040000915527344</v>
      </c>
      <c r="HY156" s="226">
        <v>37.040000915527344</v>
      </c>
      <c r="HZ156" s="226">
        <v>37.040000915527344</v>
      </c>
      <c r="IA156" s="226">
        <v>37.040000915527344</v>
      </c>
      <c r="IB156" s="226">
        <v>37.040000915527344</v>
      </c>
      <c r="IC156" s="226">
        <v>37.040000915527344</v>
      </c>
      <c r="ID156" s="9"/>
      <c r="IE156" s="9"/>
      <c r="IF156" s="9"/>
      <c r="IG156" s="9"/>
      <c r="IH156" s="9"/>
      <c r="II156" s="9">
        <f t="shared" si="103"/>
        <v>22.162828690127323</v>
      </c>
      <c r="IJ156" s="9">
        <f t="shared" si="104"/>
        <v>41.977332814534506</v>
      </c>
      <c r="IK156" s="9">
        <f t="shared" si="105"/>
        <v>38.830322019515499</v>
      </c>
      <c r="IL156" s="9">
        <f t="shared" si="106"/>
        <v>37.040000915527344</v>
      </c>
      <c r="IM156" s="9">
        <f t="shared" si="107"/>
        <v>29.632000732421876</v>
      </c>
      <c r="IN156" s="9">
        <f t="shared" si="108"/>
        <v>20.742400512695312</v>
      </c>
      <c r="IO156" s="9">
        <f t="shared" si="109"/>
        <v>14.519680358886717</v>
      </c>
      <c r="IP156" s="9">
        <f t="shared" si="110"/>
        <v>10.163776251220701</v>
      </c>
      <c r="IQ156" s="9"/>
      <c r="IR156" s="9">
        <f t="shared" si="117"/>
        <v>25.309971421286548</v>
      </c>
      <c r="IS156" s="9">
        <f t="shared" si="111"/>
        <v>-20.228083295676196</v>
      </c>
      <c r="IT156" s="9"/>
      <c r="IU156" s="9"/>
      <c r="IV156" s="9"/>
      <c r="IW156" s="9"/>
      <c r="IX156" s="9"/>
      <c r="IY156" s="9"/>
      <c r="IZ156" s="9"/>
      <c r="JA156" s="9"/>
      <c r="JB156" s="9"/>
      <c r="JC156" s="9"/>
      <c r="JD156" s="9"/>
      <c r="JE156" s="9"/>
      <c r="JF156" s="9"/>
      <c r="JG156" s="9"/>
      <c r="JH156" s="9"/>
      <c r="JI156" s="9"/>
      <c r="JJ156" s="9"/>
      <c r="JK156" s="9"/>
      <c r="JL156" s="9"/>
      <c r="JM156" s="9"/>
      <c r="JN156" s="9"/>
      <c r="JO156" s="9"/>
      <c r="JP156" s="9"/>
      <c r="JQ156" s="9"/>
      <c r="JR156" s="9"/>
      <c r="JS156" s="9"/>
      <c r="JT156" s="9"/>
      <c r="JU156" s="9"/>
      <c r="JV156" s="9"/>
      <c r="JW156" s="9">
        <f t="shared" si="97"/>
        <v>37.965000152587891</v>
      </c>
      <c r="JX156" s="9">
        <f t="shared" si="98"/>
        <v>41.299999237060547</v>
      </c>
      <c r="JY156" s="19">
        <f t="shared" si="99"/>
        <v>158</v>
      </c>
      <c r="JZ156" s="19">
        <f t="shared" si="100"/>
        <v>70</v>
      </c>
      <c r="KA156" s="19">
        <f t="shared" si="112"/>
        <v>1</v>
      </c>
      <c r="KB156" s="19">
        <f t="shared" si="116"/>
        <v>70</v>
      </c>
      <c r="KD156" s="9">
        <f t="shared" si="101"/>
        <v>45.743999481201172</v>
      </c>
      <c r="KE156" s="9">
        <f t="shared" si="102"/>
        <v>41.89821734286771</v>
      </c>
      <c r="KG156" s="9">
        <f t="shared" si="113"/>
        <v>-3.8457821383334618</v>
      </c>
      <c r="KH156" s="19">
        <f t="shared" si="114"/>
        <v>0.9159281614648952</v>
      </c>
      <c r="KI156" s="19">
        <f t="shared" si="115"/>
        <v>0.9159281614648952</v>
      </c>
    </row>
    <row r="157" spans="1:295">
      <c r="A157" s="222" t="s">
        <v>199</v>
      </c>
      <c r="B157" s="222" t="s">
        <v>200</v>
      </c>
      <c r="C157" s="224">
        <v>0</v>
      </c>
      <c r="D157" s="224">
        <v>0</v>
      </c>
      <c r="E157" s="224">
        <v>0</v>
      </c>
      <c r="F157" s="224">
        <v>0</v>
      </c>
      <c r="G157" s="224">
        <v>0</v>
      </c>
      <c r="H157" s="224">
        <v>0</v>
      </c>
      <c r="I157" s="224">
        <v>0</v>
      </c>
      <c r="J157" s="224">
        <v>0</v>
      </c>
      <c r="K157" s="224">
        <v>0</v>
      </c>
      <c r="L157" s="224">
        <v>0</v>
      </c>
      <c r="M157" s="224">
        <v>0</v>
      </c>
      <c r="N157" s="224">
        <v>0</v>
      </c>
      <c r="O157" s="224">
        <v>0</v>
      </c>
      <c r="P157" s="224">
        <v>0</v>
      </c>
      <c r="Q157" s="224">
        <v>0</v>
      </c>
      <c r="R157" s="224">
        <v>0</v>
      </c>
      <c r="S157" s="224">
        <v>0</v>
      </c>
      <c r="T157" s="224">
        <v>0</v>
      </c>
      <c r="U157" s="224">
        <v>0</v>
      </c>
      <c r="V157" s="224">
        <v>0</v>
      </c>
      <c r="W157" s="224">
        <v>0</v>
      </c>
      <c r="X157" s="224">
        <v>0</v>
      </c>
      <c r="Y157" s="224">
        <v>0</v>
      </c>
      <c r="Z157" s="224">
        <v>0</v>
      </c>
      <c r="AA157" s="224">
        <v>0</v>
      </c>
      <c r="AB157" s="224">
        <v>0</v>
      </c>
      <c r="AC157" s="224">
        <v>0</v>
      </c>
      <c r="AD157" s="224">
        <v>0</v>
      </c>
      <c r="AE157" s="224">
        <v>2.7799999713897705</v>
      </c>
      <c r="AF157" s="224">
        <v>2.7799999713897705</v>
      </c>
      <c r="AG157" s="224">
        <v>2.7799999713897705</v>
      </c>
      <c r="AH157" s="224">
        <v>2.7799999713897705</v>
      </c>
      <c r="AI157" s="224">
        <v>2.7799999713897705</v>
      </c>
      <c r="AJ157" s="224">
        <v>2.7799999713897705</v>
      </c>
      <c r="AK157" s="224">
        <v>2.7799999713897705</v>
      </c>
      <c r="AL157" s="224">
        <v>2.7799999713897705</v>
      </c>
      <c r="AM157" s="224">
        <v>2.7799999713897705</v>
      </c>
      <c r="AN157" s="224">
        <v>2.7799999713897705</v>
      </c>
      <c r="AO157" s="224">
        <v>2.7799999713897705</v>
      </c>
      <c r="AP157" s="224">
        <v>2.7799999713897705</v>
      </c>
      <c r="AQ157" s="224">
        <v>2.7799999713897705</v>
      </c>
      <c r="AR157" s="224">
        <v>2.7799999713897705</v>
      </c>
      <c r="AS157" s="224">
        <v>2.7799999713897705</v>
      </c>
      <c r="AT157" s="224">
        <v>2.7799999713897705</v>
      </c>
      <c r="AU157" s="224">
        <v>2.7799999713897705</v>
      </c>
      <c r="AV157" s="224">
        <v>8.3299999237060547</v>
      </c>
      <c r="AW157" s="224">
        <v>8.3299999237060547</v>
      </c>
      <c r="AX157" s="224">
        <v>8.3299999237060547</v>
      </c>
      <c r="AY157" s="224">
        <v>8.3299999237060547</v>
      </c>
      <c r="AZ157" s="224">
        <v>8.3299999237060547</v>
      </c>
      <c r="BA157" s="224">
        <v>8.3299999237060547</v>
      </c>
      <c r="BB157" s="224">
        <v>8.3299999237060547</v>
      </c>
      <c r="BC157" s="224">
        <v>8.3299999237060547</v>
      </c>
      <c r="BD157" s="224">
        <v>8.3299999237060547</v>
      </c>
      <c r="BE157" s="224">
        <v>8.3299999237060547</v>
      </c>
      <c r="BF157" s="224">
        <v>8.3299999237060547</v>
      </c>
      <c r="BG157" s="224">
        <v>8.3299999237060547</v>
      </c>
      <c r="BH157" s="224">
        <v>8.3299999237060547</v>
      </c>
      <c r="BI157" s="224">
        <v>8.3299999237060547</v>
      </c>
      <c r="BJ157" s="224">
        <v>13.890000343322754</v>
      </c>
      <c r="BK157" s="224">
        <v>13.890000343322754</v>
      </c>
      <c r="BL157" s="224">
        <v>13.890000343322754</v>
      </c>
      <c r="BM157" s="224">
        <v>13.890000343322754</v>
      </c>
      <c r="BN157" s="224">
        <v>13.890000343322754</v>
      </c>
      <c r="BO157" s="224">
        <v>13.890000343322754</v>
      </c>
      <c r="BP157" s="224">
        <v>13.890000343322754</v>
      </c>
      <c r="BQ157" s="224">
        <v>13.890000343322754</v>
      </c>
      <c r="BR157" s="224">
        <v>13.890000343322754</v>
      </c>
      <c r="BS157" s="224">
        <v>13.890000343322754</v>
      </c>
      <c r="BT157" s="224">
        <v>13.890000343322754</v>
      </c>
      <c r="BU157" s="224">
        <v>13.890000343322754</v>
      </c>
      <c r="BV157" s="224">
        <v>13.890000343322754</v>
      </c>
      <c r="BW157" s="224">
        <v>13.890000343322754</v>
      </c>
      <c r="BX157" s="224">
        <v>19.440000534057617</v>
      </c>
      <c r="BY157" s="224">
        <v>19.440000534057617</v>
      </c>
      <c r="BZ157" s="224">
        <v>19.440000534057617</v>
      </c>
      <c r="CA157" s="224">
        <v>55.560001373291016</v>
      </c>
      <c r="CB157" s="224">
        <v>55.560001373291016</v>
      </c>
      <c r="CC157" s="224">
        <v>55.560001373291016</v>
      </c>
      <c r="CD157" s="224">
        <v>55.560001373291016</v>
      </c>
      <c r="CE157" s="224">
        <v>55.560001373291016</v>
      </c>
      <c r="CF157" s="224">
        <v>55.560001373291016</v>
      </c>
      <c r="CG157" s="224">
        <v>55.560001373291016</v>
      </c>
      <c r="CH157" s="224">
        <v>55.560001373291016</v>
      </c>
      <c r="CI157" s="224">
        <v>55.560001373291016</v>
      </c>
      <c r="CJ157" s="224">
        <v>55.560001373291016</v>
      </c>
      <c r="CK157" s="224">
        <v>86.110000610351563</v>
      </c>
      <c r="CL157" s="224">
        <v>86.110000610351563</v>
      </c>
      <c r="CM157" s="224">
        <v>86.110000610351563</v>
      </c>
      <c r="CN157" s="224">
        <v>86.110000610351563</v>
      </c>
      <c r="CO157" s="224">
        <v>86.110000610351563</v>
      </c>
      <c r="CP157" s="224">
        <v>86.110000610351563</v>
      </c>
      <c r="CQ157" s="224">
        <v>86.110000610351563</v>
      </c>
      <c r="CR157" s="224">
        <v>89.80999755859375</v>
      </c>
      <c r="CS157" s="224">
        <v>89.80999755859375</v>
      </c>
      <c r="CT157" s="224">
        <v>89.80999755859375</v>
      </c>
      <c r="CU157" s="224">
        <v>89.80999755859375</v>
      </c>
      <c r="CV157" s="224">
        <v>89.80999755859375</v>
      </c>
      <c r="CW157" s="224">
        <v>89.80999755859375</v>
      </c>
      <c r="CX157" s="224">
        <v>89.80999755859375</v>
      </c>
      <c r="CY157" s="224">
        <v>89.80999755859375</v>
      </c>
      <c r="CZ157" s="224">
        <v>89.80999755859375</v>
      </c>
      <c r="DA157" s="224">
        <v>89.80999755859375</v>
      </c>
      <c r="DB157" s="224">
        <v>89.80999755859375</v>
      </c>
      <c r="DC157" s="224">
        <v>89.80999755859375</v>
      </c>
      <c r="DD157" s="224">
        <v>89.80999755859375</v>
      </c>
      <c r="DE157" s="224">
        <v>84.260002136230469</v>
      </c>
      <c r="DF157" s="224">
        <v>84.260002136230469</v>
      </c>
      <c r="DG157" s="224">
        <v>84.260002136230469</v>
      </c>
      <c r="DH157" s="224">
        <v>84.260002136230469</v>
      </c>
      <c r="DI157" s="224">
        <v>84.260002136230469</v>
      </c>
      <c r="DJ157" s="224">
        <v>84.260002136230469</v>
      </c>
      <c r="DK157" s="224">
        <v>84.260002136230469</v>
      </c>
      <c r="DL157" s="224">
        <v>84.260002136230469</v>
      </c>
      <c r="DM157" s="224">
        <v>84.260002136230469</v>
      </c>
      <c r="DN157" s="224">
        <v>84.260002136230469</v>
      </c>
      <c r="DO157" s="224">
        <v>84.260002136230469</v>
      </c>
      <c r="DP157" s="224">
        <v>84.260002136230469</v>
      </c>
      <c r="DQ157" s="224">
        <v>84.260002136230469</v>
      </c>
      <c r="DR157" s="224">
        <v>84.260002136230469</v>
      </c>
      <c r="DS157" s="224">
        <v>84.260002136230469</v>
      </c>
      <c r="DT157" s="224">
        <v>84.260002136230469</v>
      </c>
      <c r="DU157" s="224">
        <v>84.260002136230469</v>
      </c>
      <c r="DV157" s="224">
        <v>84.260002136230469</v>
      </c>
      <c r="DW157" s="224">
        <v>84.260002136230469</v>
      </c>
      <c r="DX157" s="224">
        <v>84.260002136230469</v>
      </c>
      <c r="DY157" s="224">
        <v>84.260002136230469</v>
      </c>
      <c r="DZ157" s="224">
        <v>84.260002136230469</v>
      </c>
      <c r="EA157" s="224">
        <v>84.260002136230469</v>
      </c>
      <c r="EB157" s="224">
        <v>84.260002136230469</v>
      </c>
      <c r="EC157" s="224">
        <v>84.260002136230469</v>
      </c>
      <c r="ED157" s="224">
        <v>84.260002136230469</v>
      </c>
      <c r="EE157" s="224">
        <v>84.260002136230469</v>
      </c>
      <c r="EF157" s="224">
        <v>84.260002136230469</v>
      </c>
      <c r="EG157" s="224">
        <v>84.260002136230469</v>
      </c>
      <c r="EH157" s="224">
        <v>84.260002136230469</v>
      </c>
      <c r="EI157" s="224">
        <v>84.260002136230469</v>
      </c>
      <c r="EJ157" s="224">
        <v>84.260002136230469</v>
      </c>
      <c r="EK157" s="224">
        <v>84.260002136230469</v>
      </c>
      <c r="EL157" s="224">
        <v>84.260002136230469</v>
      </c>
      <c r="EM157" s="224">
        <v>84.260002136230469</v>
      </c>
      <c r="EN157" s="224">
        <v>84.260002136230469</v>
      </c>
      <c r="EO157" s="224">
        <v>84.260002136230469</v>
      </c>
      <c r="EP157" s="224">
        <v>84.260002136230469</v>
      </c>
      <c r="EQ157" s="224">
        <v>84.260002136230469</v>
      </c>
      <c r="ER157" s="224">
        <v>84.260002136230469</v>
      </c>
      <c r="ES157" s="224">
        <v>84.260002136230469</v>
      </c>
      <c r="ET157" s="224">
        <v>84.260002136230469</v>
      </c>
      <c r="EU157" s="224">
        <v>84.260002136230469</v>
      </c>
      <c r="EV157" s="224">
        <v>84.260002136230469</v>
      </c>
      <c r="EW157" s="224">
        <v>84.260002136230469</v>
      </c>
      <c r="EX157" s="224">
        <v>84.260002136230469</v>
      </c>
      <c r="EY157" s="224">
        <v>84.260002136230469</v>
      </c>
      <c r="EZ157" s="224">
        <v>84.260002136230469</v>
      </c>
      <c r="FA157" s="224">
        <v>84.260002136230469</v>
      </c>
      <c r="FB157" s="224">
        <v>84.260002136230469</v>
      </c>
      <c r="FC157" s="224">
        <v>84.260002136230469</v>
      </c>
      <c r="FD157" s="224">
        <v>84.260002136230469</v>
      </c>
      <c r="FE157" s="224">
        <v>84.260002136230469</v>
      </c>
      <c r="FF157" s="224">
        <v>84.260002136230469</v>
      </c>
      <c r="FG157" s="224">
        <v>84.260002136230469</v>
      </c>
      <c r="FH157" s="224">
        <v>84.260002136230469</v>
      </c>
      <c r="FI157" s="224">
        <v>84.260002136230469</v>
      </c>
      <c r="FJ157" s="224">
        <v>84.260002136230469</v>
      </c>
      <c r="FK157" s="224">
        <v>84.260002136230469</v>
      </c>
      <c r="FL157" s="224">
        <v>84.260002136230469</v>
      </c>
      <c r="FM157" s="224">
        <v>84.260002136230469</v>
      </c>
      <c r="FN157" s="224">
        <v>84.260002136230469</v>
      </c>
      <c r="FO157" s="224">
        <v>84.260002136230469</v>
      </c>
      <c r="FP157" s="224">
        <v>84.260002136230469</v>
      </c>
      <c r="FQ157" s="224">
        <v>84.260002136230469</v>
      </c>
      <c r="FR157" s="224">
        <v>84.260002136230469</v>
      </c>
      <c r="FS157" s="224">
        <v>84.260002136230469</v>
      </c>
      <c r="FT157" s="224">
        <v>84.260002136230469</v>
      </c>
      <c r="FU157" s="224">
        <v>84.260002136230469</v>
      </c>
      <c r="FV157" s="224">
        <v>84.260002136230469</v>
      </c>
      <c r="FW157" s="224">
        <v>84.260002136230469</v>
      </c>
      <c r="FX157" s="224">
        <v>84.260002136230469</v>
      </c>
      <c r="FY157" s="224">
        <v>84.260002136230469</v>
      </c>
      <c r="FZ157" s="224">
        <v>84.260002136230469</v>
      </c>
      <c r="GA157" s="224">
        <v>84.260002136230469</v>
      </c>
      <c r="GB157" s="224">
        <v>84.260002136230469</v>
      </c>
      <c r="GC157" s="224">
        <v>84.260002136230469</v>
      </c>
      <c r="GD157" s="224">
        <v>84.260002136230469</v>
      </c>
      <c r="GE157" s="224">
        <v>84.260002136230469</v>
      </c>
      <c r="GF157" s="224">
        <v>84.260002136230469</v>
      </c>
      <c r="GG157" s="224">
        <v>84.260002136230469</v>
      </c>
      <c r="GH157" s="224">
        <v>84.260002136230469</v>
      </c>
      <c r="GI157" s="224">
        <v>84.260002136230469</v>
      </c>
      <c r="GJ157" s="224">
        <v>80.55999755859375</v>
      </c>
      <c r="GK157" s="224">
        <v>80.55999755859375</v>
      </c>
      <c r="GL157" s="224">
        <v>80.55999755859375</v>
      </c>
      <c r="GM157" s="224">
        <v>80.55999755859375</v>
      </c>
      <c r="GN157" s="224">
        <v>80.55999755859375</v>
      </c>
      <c r="GO157" s="224">
        <v>80.55999755859375</v>
      </c>
      <c r="GP157" s="224">
        <v>80.55999755859375</v>
      </c>
      <c r="GQ157" s="224">
        <v>80.55999755859375</v>
      </c>
      <c r="GR157" s="224">
        <v>80.55999755859375</v>
      </c>
      <c r="GS157" s="224">
        <v>80.55999755859375</v>
      </c>
      <c r="GT157" s="224">
        <v>80.55999755859375</v>
      </c>
      <c r="GU157" s="224">
        <v>80.55999755859375</v>
      </c>
      <c r="GV157" s="224">
        <v>80.55999755859375</v>
      </c>
      <c r="GW157" s="224">
        <v>80.55999755859375</v>
      </c>
      <c r="GX157" s="224">
        <v>80.55999755859375</v>
      </c>
      <c r="GY157" s="224">
        <v>80.55999755859375</v>
      </c>
      <c r="GZ157" s="224">
        <v>80.55999755859375</v>
      </c>
      <c r="HA157" s="224">
        <v>80.55999755859375</v>
      </c>
      <c r="HB157" s="224">
        <v>80.55999755859375</v>
      </c>
      <c r="HC157" s="224">
        <v>80.55999755859375</v>
      </c>
      <c r="HD157" s="224">
        <v>80.55999755859375</v>
      </c>
      <c r="HE157" s="224">
        <v>80.55999755859375</v>
      </c>
      <c r="HF157" s="9">
        <f t="shared" si="118"/>
        <v>80.55999755859375</v>
      </c>
      <c r="HG157" s="9">
        <f t="shared" si="119"/>
        <v>80.55999755859375</v>
      </c>
      <c r="HH157" s="9">
        <f t="shared" si="120"/>
        <v>80.55999755859375</v>
      </c>
      <c r="HI157" s="9">
        <f t="shared" si="121"/>
        <v>80.55999755859375</v>
      </c>
      <c r="HJ157" s="9">
        <f t="shared" si="122"/>
        <v>80.55999755859375</v>
      </c>
      <c r="HK157" s="9">
        <f t="shared" si="123"/>
        <v>80.55999755859375</v>
      </c>
      <c r="HL157" s="9">
        <f t="shared" si="124"/>
        <v>80.55999755859375</v>
      </c>
      <c r="HM157" s="9">
        <f t="shared" si="125"/>
        <v>80.55999755859375</v>
      </c>
      <c r="HN157" s="9">
        <f t="shared" si="126"/>
        <v>80.55999755859375</v>
      </c>
      <c r="HO157" s="9">
        <f t="shared" si="127"/>
        <v>80.55999755859375</v>
      </c>
      <c r="HP157" s="9">
        <f t="shared" si="128"/>
        <v>80.55999755859375</v>
      </c>
      <c r="HQ157" s="180"/>
      <c r="HR157" s="226">
        <v>80.55999755859375</v>
      </c>
      <c r="HS157" s="226">
        <v>80.55999755859375</v>
      </c>
      <c r="HT157" s="226">
        <v>80.55999755859375</v>
      </c>
      <c r="HU157" s="226">
        <v>80.55999755859375</v>
      </c>
      <c r="HV157" s="226">
        <v>80.55999755859375</v>
      </c>
      <c r="HW157" s="226">
        <v>80.55999755859375</v>
      </c>
      <c r="HX157" s="226">
        <v>80.55999755859375</v>
      </c>
      <c r="HY157" s="226">
        <v>80.55999755859375</v>
      </c>
      <c r="HZ157" s="226">
        <v>80.55999755859375</v>
      </c>
      <c r="IA157" s="226"/>
      <c r="IB157" s="226"/>
      <c r="IC157" s="226"/>
      <c r="ID157" s="9"/>
      <c r="IE157" s="9"/>
      <c r="IF157" s="9"/>
      <c r="IG157" s="9"/>
      <c r="IH157" s="9"/>
      <c r="II157" s="9">
        <f t="shared" si="103"/>
        <v>43.542895324920352</v>
      </c>
      <c r="IJ157" s="9">
        <f t="shared" si="104"/>
        <v>84.260002136230469</v>
      </c>
      <c r="IK157" s="9">
        <f t="shared" si="105"/>
        <v>81.395482463221398</v>
      </c>
      <c r="IL157" s="9">
        <f t="shared" si="106"/>
        <v>80.55999755859375</v>
      </c>
      <c r="IM157" s="9">
        <f t="shared" si="107"/>
        <v>64.447998046875</v>
      </c>
      <c r="IN157" s="9">
        <f t="shared" si="108"/>
        <v>45.113598632812497</v>
      </c>
      <c r="IO157" s="9">
        <f t="shared" si="109"/>
        <v>31.579519042968744</v>
      </c>
      <c r="IP157" s="9">
        <f t="shared" si="110"/>
        <v>22.105663330078119</v>
      </c>
      <c r="IQ157" s="9"/>
      <c r="IR157" s="9">
        <f t="shared" si="117"/>
        <v>52.264728152948486</v>
      </c>
      <c r="IS157" s="9">
        <f t="shared" si="111"/>
        <v>-41.211896487909428</v>
      </c>
      <c r="IT157" s="9"/>
      <c r="IU157" s="9"/>
      <c r="IV157" s="9"/>
      <c r="IW157" s="9"/>
      <c r="IX157" s="9"/>
      <c r="IY157" s="9"/>
      <c r="IZ157" s="9"/>
      <c r="JA157" s="9"/>
      <c r="JB157" s="9"/>
      <c r="JC157" s="9"/>
      <c r="JD157" s="9"/>
      <c r="JE157" s="9"/>
      <c r="JF157" s="9"/>
      <c r="JG157" s="9"/>
      <c r="JH157" s="9"/>
      <c r="JI157" s="9"/>
      <c r="JJ157" s="9"/>
      <c r="JK157" s="9"/>
      <c r="JL157" s="9"/>
      <c r="JM157" s="9"/>
      <c r="JN157" s="9"/>
      <c r="JO157" s="9"/>
      <c r="JP157" s="9"/>
      <c r="JQ157" s="9"/>
      <c r="JR157" s="9"/>
      <c r="JS157" s="9"/>
      <c r="JT157" s="9"/>
      <c r="JU157" s="9"/>
      <c r="JV157" s="9"/>
      <c r="JW157" s="9">
        <f t="shared" si="97"/>
        <v>80.55999755859375</v>
      </c>
      <c r="JX157" s="9">
        <f t="shared" si="98"/>
        <v>84.80999755859375</v>
      </c>
      <c r="JY157" s="19">
        <f t="shared" si="99"/>
        <v>198</v>
      </c>
      <c r="JZ157" s="19">
        <f t="shared" si="100"/>
        <v>20</v>
      </c>
      <c r="KA157" s="19">
        <f t="shared" si="112"/>
        <v>1</v>
      </c>
      <c r="KB157" s="19">
        <f t="shared" si="116"/>
        <v>20</v>
      </c>
      <c r="KD157" s="9">
        <f t="shared" si="101"/>
        <v>86.788333384195965</v>
      </c>
      <c r="KE157" s="9">
        <f t="shared" si="102"/>
        <v>83.051089749477882</v>
      </c>
      <c r="KG157" s="9">
        <f t="shared" si="113"/>
        <v>-3.7372436347180837</v>
      </c>
      <c r="KH157" s="19">
        <f t="shared" si="114"/>
        <v>0.95693840993380996</v>
      </c>
      <c r="KI157" s="19">
        <f t="shared" si="115"/>
        <v>0.95693840993380996</v>
      </c>
    </row>
    <row r="158" spans="1:295">
      <c r="A158" s="222" t="s">
        <v>417</v>
      </c>
      <c r="B158" s="222" t="s">
        <v>418</v>
      </c>
      <c r="C158" s="224">
        <v>0</v>
      </c>
      <c r="D158" s="224">
        <v>0</v>
      </c>
      <c r="E158" s="224">
        <v>0</v>
      </c>
      <c r="F158" s="224">
        <v>0</v>
      </c>
      <c r="G158" s="224">
        <v>0</v>
      </c>
      <c r="H158" s="224">
        <v>0</v>
      </c>
      <c r="I158" s="224">
        <v>0</v>
      </c>
      <c r="J158" s="224">
        <v>0</v>
      </c>
      <c r="K158" s="224">
        <v>0</v>
      </c>
      <c r="L158" s="224">
        <v>0</v>
      </c>
      <c r="M158" s="224">
        <v>0</v>
      </c>
      <c r="N158" s="224">
        <v>0</v>
      </c>
      <c r="O158" s="224">
        <v>0</v>
      </c>
      <c r="P158" s="224">
        <v>0</v>
      </c>
      <c r="Q158" s="224">
        <v>0</v>
      </c>
      <c r="R158" s="224">
        <v>0</v>
      </c>
      <c r="S158" s="224">
        <v>0</v>
      </c>
      <c r="T158" s="224">
        <v>0</v>
      </c>
      <c r="U158" s="224">
        <v>0</v>
      </c>
      <c r="V158" s="224">
        <v>0</v>
      </c>
      <c r="W158" s="224">
        <v>0</v>
      </c>
      <c r="X158" s="224">
        <v>0</v>
      </c>
      <c r="Y158" s="224">
        <v>0</v>
      </c>
      <c r="Z158" s="224">
        <v>0</v>
      </c>
      <c r="AA158" s="224">
        <v>0</v>
      </c>
      <c r="AB158" s="224">
        <v>0</v>
      </c>
      <c r="AC158" s="224">
        <v>0</v>
      </c>
      <c r="AD158" s="224">
        <v>0</v>
      </c>
      <c r="AE158" s="224">
        <v>11.109999656677246</v>
      </c>
      <c r="AF158" s="224">
        <v>11.109999656677246</v>
      </c>
      <c r="AG158" s="224">
        <v>11.109999656677246</v>
      </c>
      <c r="AH158" s="224">
        <v>11.109999656677246</v>
      </c>
      <c r="AI158" s="224">
        <v>11.109999656677246</v>
      </c>
      <c r="AJ158" s="224">
        <v>11.109999656677246</v>
      </c>
      <c r="AK158" s="224">
        <v>11.109999656677246</v>
      </c>
      <c r="AL158" s="224">
        <v>11.109999656677246</v>
      </c>
      <c r="AM158" s="224">
        <v>11.109999656677246</v>
      </c>
      <c r="AN158" s="224">
        <v>16.670000076293945</v>
      </c>
      <c r="AO158" s="224">
        <v>16.670000076293945</v>
      </c>
      <c r="AP158" s="224">
        <v>16.670000076293945</v>
      </c>
      <c r="AQ158" s="224">
        <v>16.670000076293945</v>
      </c>
      <c r="AR158" s="224">
        <v>16.670000076293945</v>
      </c>
      <c r="AS158" s="224">
        <v>16.670000076293945</v>
      </c>
      <c r="AT158" s="224">
        <v>16.670000076293945</v>
      </c>
      <c r="AU158" s="224">
        <v>16.670000076293945</v>
      </c>
      <c r="AV158" s="224">
        <v>16.670000076293945</v>
      </c>
      <c r="AW158" s="224">
        <v>16.670000076293945</v>
      </c>
      <c r="AX158" s="224">
        <v>16.670000076293945</v>
      </c>
      <c r="AY158" s="224">
        <v>16.670000076293945</v>
      </c>
      <c r="AZ158" s="224">
        <v>16.670000076293945</v>
      </c>
      <c r="BA158" s="224">
        <v>16.670000076293945</v>
      </c>
      <c r="BB158" s="224">
        <v>16.670000076293945</v>
      </c>
      <c r="BC158" s="224">
        <v>16.670000076293945</v>
      </c>
      <c r="BD158" s="224">
        <v>16.670000076293945</v>
      </c>
      <c r="BE158" s="224">
        <v>16.670000076293945</v>
      </c>
      <c r="BF158" s="224">
        <v>16.670000076293945</v>
      </c>
      <c r="BG158" s="224">
        <v>16.670000076293945</v>
      </c>
      <c r="BH158" s="224">
        <v>16.670000076293945</v>
      </c>
      <c r="BI158" s="224">
        <v>16.670000076293945</v>
      </c>
      <c r="BJ158" s="224">
        <v>16.670000076293945</v>
      </c>
      <c r="BK158" s="224">
        <v>16.670000076293945</v>
      </c>
      <c r="BL158" s="224">
        <v>16.670000076293945</v>
      </c>
      <c r="BM158" s="224">
        <v>16.670000076293945</v>
      </c>
      <c r="BN158" s="224">
        <v>16.670000076293945</v>
      </c>
      <c r="BO158" s="224">
        <v>16.670000076293945</v>
      </c>
      <c r="BP158" s="224">
        <v>16.670000076293945</v>
      </c>
      <c r="BQ158" s="224">
        <v>16.670000076293945</v>
      </c>
      <c r="BR158" s="224">
        <v>16.670000076293945</v>
      </c>
      <c r="BS158" s="224">
        <v>16.670000076293945</v>
      </c>
      <c r="BT158" s="224">
        <v>19.440000534057617</v>
      </c>
      <c r="BU158" s="224">
        <v>19.440000534057617</v>
      </c>
      <c r="BV158" s="224">
        <v>19.440000534057617</v>
      </c>
      <c r="BW158" s="224">
        <v>19.440000534057617</v>
      </c>
      <c r="BX158" s="224">
        <v>19.440000534057617</v>
      </c>
      <c r="BY158" s="224">
        <v>25</v>
      </c>
      <c r="BZ158" s="224">
        <v>34.259998321533203</v>
      </c>
      <c r="CA158" s="224">
        <v>34.259998321533203</v>
      </c>
      <c r="CB158" s="224">
        <v>34.259998321533203</v>
      </c>
      <c r="CC158" s="224">
        <v>34.259998321533203</v>
      </c>
      <c r="CD158" s="224">
        <v>34.259998321533203</v>
      </c>
      <c r="CE158" s="224">
        <v>34.259998321533203</v>
      </c>
      <c r="CF158" s="224">
        <v>39.810001373291016</v>
      </c>
      <c r="CG158" s="224">
        <v>41.669998168945313</v>
      </c>
      <c r="CH158" s="224">
        <v>41.669998168945313</v>
      </c>
      <c r="CI158" s="224">
        <v>41.669998168945313</v>
      </c>
      <c r="CJ158" s="224">
        <v>41.669998168945313</v>
      </c>
      <c r="CK158" s="224">
        <v>41.669998168945313</v>
      </c>
      <c r="CL158" s="224">
        <v>41.669998168945313</v>
      </c>
      <c r="CM158" s="224">
        <v>41.669998168945313</v>
      </c>
      <c r="CN158" s="224">
        <v>52.779998779296875</v>
      </c>
      <c r="CO158" s="224">
        <v>52.779998779296875</v>
      </c>
      <c r="CP158" s="224">
        <v>52.779998779296875</v>
      </c>
      <c r="CQ158" s="224">
        <v>52.779998779296875</v>
      </c>
      <c r="CR158" s="224">
        <v>52.779998779296875</v>
      </c>
      <c r="CS158" s="224">
        <v>52.779998779296875</v>
      </c>
      <c r="CT158" s="224">
        <v>52.779998779296875</v>
      </c>
      <c r="CU158" s="224">
        <v>52.779998779296875</v>
      </c>
      <c r="CV158" s="224">
        <v>52.779998779296875</v>
      </c>
      <c r="CW158" s="224">
        <v>82.410003662109375</v>
      </c>
      <c r="CX158" s="224">
        <v>93.519996643066406</v>
      </c>
      <c r="CY158" s="224">
        <v>93.519996643066406</v>
      </c>
      <c r="CZ158" s="224">
        <v>93.519996643066406</v>
      </c>
      <c r="DA158" s="224">
        <v>93.519996643066406</v>
      </c>
      <c r="DB158" s="224">
        <v>93.519996643066406</v>
      </c>
      <c r="DC158" s="224">
        <v>93.519996643066406</v>
      </c>
      <c r="DD158" s="224">
        <v>93.519996643066406</v>
      </c>
      <c r="DE158" s="224">
        <v>93.519996643066406</v>
      </c>
      <c r="DF158" s="224">
        <v>93.519996643066406</v>
      </c>
      <c r="DG158" s="224">
        <v>93.519996643066406</v>
      </c>
      <c r="DH158" s="224">
        <v>93.519996643066406</v>
      </c>
      <c r="DI158" s="224">
        <v>93.519996643066406</v>
      </c>
      <c r="DJ158" s="224">
        <v>93.519996643066406</v>
      </c>
      <c r="DK158" s="224">
        <v>93.519996643066406</v>
      </c>
      <c r="DL158" s="224">
        <v>93.519996643066406</v>
      </c>
      <c r="DM158" s="224">
        <v>93.519996643066406</v>
      </c>
      <c r="DN158" s="224">
        <v>93.519996643066406</v>
      </c>
      <c r="DO158" s="224">
        <v>93.519996643066406</v>
      </c>
      <c r="DP158" s="224">
        <v>93.519996643066406</v>
      </c>
      <c r="DQ158" s="224">
        <v>93.519996643066406</v>
      </c>
      <c r="DR158" s="224">
        <v>93.519996643066406</v>
      </c>
      <c r="DS158" s="224">
        <v>93.519996643066406</v>
      </c>
      <c r="DT158" s="224">
        <v>93.519996643066406</v>
      </c>
      <c r="DU158" s="224">
        <v>93.519996643066406</v>
      </c>
      <c r="DV158" s="224">
        <v>93.519996643066406</v>
      </c>
      <c r="DW158" s="224">
        <v>66.669998168945313</v>
      </c>
      <c r="DX158" s="224">
        <v>66.669998168945313</v>
      </c>
      <c r="DY158" s="224">
        <v>66.669998168945313</v>
      </c>
      <c r="DZ158" s="224">
        <v>66.669998168945313</v>
      </c>
      <c r="EA158" s="224">
        <v>66.669998168945313</v>
      </c>
      <c r="EB158" s="224">
        <v>66.669998168945313</v>
      </c>
      <c r="EC158" s="224">
        <v>66.669998168945313</v>
      </c>
      <c r="ED158" s="224">
        <v>66.669998168945313</v>
      </c>
      <c r="EE158" s="224">
        <v>66.669998168945313</v>
      </c>
      <c r="EF158" s="224">
        <v>66.669998168945313</v>
      </c>
      <c r="EG158" s="224">
        <v>66.669998168945313</v>
      </c>
      <c r="EH158" s="224">
        <v>66.669998168945313</v>
      </c>
      <c r="EI158" s="224">
        <v>66.669998168945313</v>
      </c>
      <c r="EJ158" s="224">
        <v>66.669998168945313</v>
      </c>
      <c r="EK158" s="224">
        <v>55.560001373291016</v>
      </c>
      <c r="EL158" s="224">
        <v>55.560001373291016</v>
      </c>
      <c r="EM158" s="224">
        <v>55.560001373291016</v>
      </c>
      <c r="EN158" s="224">
        <v>55.560001373291016</v>
      </c>
      <c r="EO158" s="224">
        <v>55.560001373291016</v>
      </c>
      <c r="EP158" s="224">
        <v>55.560001373291016</v>
      </c>
      <c r="EQ158" s="224">
        <v>55.560001373291016</v>
      </c>
      <c r="ER158" s="224">
        <v>55.560001373291016</v>
      </c>
      <c r="ES158" s="224">
        <v>55.560001373291016</v>
      </c>
      <c r="ET158" s="224">
        <v>55.560001373291016</v>
      </c>
      <c r="EU158" s="224">
        <v>55.560001373291016</v>
      </c>
      <c r="EV158" s="224">
        <v>55.560001373291016</v>
      </c>
      <c r="EW158" s="224">
        <v>55.560001373291016</v>
      </c>
      <c r="EX158" s="224">
        <v>55.560001373291016</v>
      </c>
      <c r="EY158" s="224">
        <v>33.330001831054688</v>
      </c>
      <c r="EZ158" s="224">
        <v>33.330001831054688</v>
      </c>
      <c r="FA158" s="224">
        <v>33.330001831054688</v>
      </c>
      <c r="FB158" s="224">
        <v>33.330001831054688</v>
      </c>
      <c r="FC158" s="224">
        <v>33.330001831054688</v>
      </c>
      <c r="FD158" s="224">
        <v>33.330001831054688</v>
      </c>
      <c r="FE158" s="224">
        <v>33.330001831054688</v>
      </c>
      <c r="FF158" s="224">
        <v>33.330001831054688</v>
      </c>
      <c r="FG158" s="224">
        <v>33.330001831054688</v>
      </c>
      <c r="FH158" s="224">
        <v>33.330001831054688</v>
      </c>
      <c r="FI158" s="224">
        <v>33.330001831054688</v>
      </c>
      <c r="FJ158" s="224">
        <v>33.330001831054688</v>
      </c>
      <c r="FK158" s="224">
        <v>33.330001831054688</v>
      </c>
      <c r="FL158" s="224">
        <v>33.330001831054688</v>
      </c>
      <c r="FM158" s="224">
        <v>33.330001831054688</v>
      </c>
      <c r="FN158" s="224">
        <v>33.330001831054688</v>
      </c>
      <c r="FO158" s="224">
        <v>33.330001831054688</v>
      </c>
      <c r="FP158" s="224">
        <v>33.330001831054688</v>
      </c>
      <c r="FQ158" s="224">
        <v>33.330001831054688</v>
      </c>
      <c r="FR158" s="224">
        <v>33.330001831054688</v>
      </c>
      <c r="FS158" s="224">
        <v>33.330001831054688</v>
      </c>
      <c r="FT158" s="224">
        <v>33.330001831054688</v>
      </c>
      <c r="FU158" s="224">
        <v>33.330001831054688</v>
      </c>
      <c r="FV158" s="224">
        <v>33.330001831054688</v>
      </c>
      <c r="FW158" s="224">
        <v>33.330001831054688</v>
      </c>
      <c r="FX158" s="224">
        <v>33.330001831054688</v>
      </c>
      <c r="FY158" s="224">
        <v>33.330001831054688</v>
      </c>
      <c r="FZ158" s="224">
        <v>33.330001831054688</v>
      </c>
      <c r="GA158" s="224">
        <v>33.330001831054688</v>
      </c>
      <c r="GB158" s="224">
        <v>33.330001831054688</v>
      </c>
      <c r="GC158" s="224">
        <v>33.330001831054688</v>
      </c>
      <c r="GD158" s="224">
        <v>33.330001831054688</v>
      </c>
      <c r="GE158" s="224">
        <v>33.330001831054688</v>
      </c>
      <c r="GF158" s="224">
        <v>33.330001831054688</v>
      </c>
      <c r="GG158" s="224">
        <v>33.330001831054688</v>
      </c>
      <c r="GH158" s="224">
        <v>33.330001831054688</v>
      </c>
      <c r="GI158" s="224">
        <v>33.330001831054688</v>
      </c>
      <c r="GJ158" s="224">
        <v>33.330001831054688</v>
      </c>
      <c r="GK158" s="224">
        <v>33.330001831054688</v>
      </c>
      <c r="GL158" s="224">
        <v>33.330001831054688</v>
      </c>
      <c r="GM158" s="224">
        <v>33.330001831054688</v>
      </c>
      <c r="GN158" s="224">
        <v>33.330001831054688</v>
      </c>
      <c r="GO158" s="224">
        <v>33.330001831054688</v>
      </c>
      <c r="GP158" s="224">
        <v>33.330001831054688</v>
      </c>
      <c r="GQ158" s="224">
        <v>33.330001831054688</v>
      </c>
      <c r="GR158" s="224">
        <v>33.330001831054688</v>
      </c>
      <c r="GS158" s="224">
        <v>33.330001831054688</v>
      </c>
      <c r="GT158" s="224">
        <v>33.330001831054688</v>
      </c>
      <c r="GU158" s="224">
        <v>33.330001831054688</v>
      </c>
      <c r="GV158" s="224">
        <v>33.330001831054688</v>
      </c>
      <c r="GW158" s="224">
        <v>33.330001831054688</v>
      </c>
      <c r="GX158" s="224">
        <v>33.330001831054688</v>
      </c>
      <c r="GY158" s="224">
        <v>33.330001831054688</v>
      </c>
      <c r="GZ158" s="224">
        <v>33.330001831054688</v>
      </c>
      <c r="HA158" s="224">
        <v>33.330001831054688</v>
      </c>
      <c r="HB158" s="224">
        <v>33.330001831054688</v>
      </c>
      <c r="HC158" s="224">
        <v>33.330001831054688</v>
      </c>
      <c r="HD158" s="224">
        <v>33.330001831054688</v>
      </c>
      <c r="HE158" s="224">
        <v>33.330001831054688</v>
      </c>
      <c r="HF158" s="9">
        <f t="shared" si="118"/>
        <v>33.330001831054688</v>
      </c>
      <c r="HG158" s="9">
        <f t="shared" si="119"/>
        <v>33.330001831054688</v>
      </c>
      <c r="HH158" s="9">
        <f t="shared" si="120"/>
        <v>27.780000686645508</v>
      </c>
      <c r="HI158" s="9">
        <f t="shared" si="121"/>
        <v>27.780000686645508</v>
      </c>
      <c r="HJ158" s="9">
        <f t="shared" si="122"/>
        <v>27.780000686645508</v>
      </c>
      <c r="HK158" s="9">
        <f t="shared" si="123"/>
        <v>27.780000686645508</v>
      </c>
      <c r="HL158" s="9">
        <f t="shared" si="124"/>
        <v>27.780000686645508</v>
      </c>
      <c r="HM158" s="9">
        <f t="shared" si="125"/>
        <v>27.780000686645508</v>
      </c>
      <c r="HN158" s="9">
        <f t="shared" si="126"/>
        <v>27.780000686645508</v>
      </c>
      <c r="HO158" s="9">
        <f t="shared" si="127"/>
        <v>27.780000686645508</v>
      </c>
      <c r="HP158" s="9">
        <f t="shared" si="128"/>
        <v>27.780000686645508</v>
      </c>
      <c r="HQ158" s="180"/>
      <c r="HR158" s="226">
        <v>33.330001831054688</v>
      </c>
      <c r="HS158" s="226">
        <v>33.330001831054688</v>
      </c>
      <c r="HT158" s="226">
        <v>33.330001831054688</v>
      </c>
      <c r="HU158" s="226">
        <v>27.780000686645508</v>
      </c>
      <c r="HV158" s="226">
        <v>27.780000686645508</v>
      </c>
      <c r="HW158" s="226">
        <v>27.780000686645508</v>
      </c>
      <c r="HX158" s="226"/>
      <c r="HY158" s="226"/>
      <c r="HZ158" s="226"/>
      <c r="IA158" s="226"/>
      <c r="IB158" s="226"/>
      <c r="IC158" s="226"/>
      <c r="ID158" s="9"/>
      <c r="IE158" s="9"/>
      <c r="IF158" s="9"/>
      <c r="IG158" s="9"/>
      <c r="IH158" s="9"/>
      <c r="II158" s="9">
        <f t="shared" si="103"/>
        <v>38.811446597701625</v>
      </c>
      <c r="IJ158" s="9">
        <f t="shared" si="104"/>
        <v>33.330001831054688</v>
      </c>
      <c r="IK158" s="9">
        <f t="shared" si="105"/>
        <v>33.330001831054688</v>
      </c>
      <c r="IL158" s="9">
        <f t="shared" si="106"/>
        <v>27.780000686645508</v>
      </c>
      <c r="IM158" s="9">
        <f t="shared" si="107"/>
        <v>22.224000549316408</v>
      </c>
      <c r="IN158" s="9">
        <f t="shared" si="108"/>
        <v>15.556800384521484</v>
      </c>
      <c r="IO158" s="9">
        <f t="shared" si="109"/>
        <v>10.889760269165038</v>
      </c>
      <c r="IP158" s="9">
        <f t="shared" si="110"/>
        <v>7.6228321884155257</v>
      </c>
      <c r="IQ158" s="9"/>
      <c r="IR158" s="9">
        <f t="shared" si="117"/>
        <v>28.732552560723455</v>
      </c>
      <c r="IS158" s="9">
        <f t="shared" si="111"/>
        <v>-24.921136466515691</v>
      </c>
      <c r="IT158" s="9"/>
      <c r="IU158" s="9"/>
      <c r="IV158" s="9"/>
      <c r="IW158" s="9"/>
      <c r="IX158" s="9"/>
      <c r="IY158" s="9"/>
      <c r="IZ158" s="9"/>
      <c r="JA158" s="9"/>
      <c r="JB158" s="9"/>
      <c r="JC158" s="9"/>
      <c r="JD158" s="9"/>
      <c r="JE158" s="9"/>
      <c r="JF158" s="9"/>
      <c r="JG158" s="9"/>
      <c r="JH158" s="9"/>
      <c r="JI158" s="9"/>
      <c r="JJ158" s="9"/>
      <c r="JK158" s="9"/>
      <c r="JL158" s="9"/>
      <c r="JM158" s="9"/>
      <c r="JN158" s="9"/>
      <c r="JO158" s="9"/>
      <c r="JP158" s="9"/>
      <c r="JQ158" s="9"/>
      <c r="JR158" s="9"/>
      <c r="JS158" s="9"/>
      <c r="JT158" s="9"/>
      <c r="JU158" s="9"/>
      <c r="JV158" s="9"/>
      <c r="JW158" s="9">
        <f t="shared" si="97"/>
        <v>31.942501544952393</v>
      </c>
      <c r="JX158" s="9">
        <f t="shared" si="98"/>
        <v>88.519996643066406</v>
      </c>
      <c r="JY158" s="19">
        <f t="shared" si="99"/>
        <v>198</v>
      </c>
      <c r="JZ158" s="19">
        <f t="shared" si="100"/>
        <v>25</v>
      </c>
      <c r="KA158" s="19">
        <f t="shared" si="112"/>
        <v>1</v>
      </c>
      <c r="KB158" s="19">
        <f t="shared" si="116"/>
        <v>25</v>
      </c>
      <c r="KD158" s="9">
        <f t="shared" si="101"/>
        <v>83.643664042154953</v>
      </c>
      <c r="KE158" s="9">
        <f t="shared" si="102"/>
        <v>42.326040607867853</v>
      </c>
      <c r="KG158" s="9">
        <f t="shared" si="113"/>
        <v>-41.3176234342871</v>
      </c>
      <c r="KH158" s="19">
        <f t="shared" si="114"/>
        <v>0.50602805475542367</v>
      </c>
      <c r="KI158" s="19">
        <f t="shared" si="115"/>
        <v>0.50602805475542367</v>
      </c>
    </row>
    <row r="159" spans="1:295">
      <c r="A159" s="222" t="s">
        <v>665</v>
      </c>
      <c r="B159" s="222" t="s">
        <v>453</v>
      </c>
      <c r="C159" s="224">
        <v>0</v>
      </c>
      <c r="D159" s="224">
        <v>0</v>
      </c>
      <c r="E159" s="224">
        <v>0</v>
      </c>
      <c r="F159" s="224">
        <v>0</v>
      </c>
      <c r="G159" s="224">
        <v>0</v>
      </c>
      <c r="H159" s="224">
        <v>0</v>
      </c>
      <c r="I159" s="224">
        <v>0</v>
      </c>
      <c r="J159" s="224">
        <v>0</v>
      </c>
      <c r="K159" s="224">
        <v>0</v>
      </c>
      <c r="L159" s="224">
        <v>0</v>
      </c>
      <c r="M159" s="224">
        <v>0</v>
      </c>
      <c r="N159" s="224">
        <v>0</v>
      </c>
      <c r="O159" s="224">
        <v>0</v>
      </c>
      <c r="P159" s="224">
        <v>0</v>
      </c>
      <c r="Q159" s="224">
        <v>0</v>
      </c>
      <c r="R159" s="224">
        <v>0</v>
      </c>
      <c r="S159" s="224">
        <v>0</v>
      </c>
      <c r="T159" s="224">
        <v>0</v>
      </c>
      <c r="U159" s="224">
        <v>0</v>
      </c>
      <c r="V159" s="224">
        <v>0</v>
      </c>
      <c r="W159" s="224">
        <v>0</v>
      </c>
      <c r="X159" s="224">
        <v>0</v>
      </c>
      <c r="Y159" s="224">
        <v>0</v>
      </c>
      <c r="Z159" s="224">
        <v>0</v>
      </c>
      <c r="AA159" s="224">
        <v>0</v>
      </c>
      <c r="AB159" s="224">
        <v>0</v>
      </c>
      <c r="AC159" s="224">
        <v>0</v>
      </c>
      <c r="AD159" s="224">
        <v>0</v>
      </c>
      <c r="AE159" s="224">
        <v>0</v>
      </c>
      <c r="AF159" s="224">
        <v>0</v>
      </c>
      <c r="AG159" s="224">
        <v>0</v>
      </c>
      <c r="AH159" s="224">
        <v>2.7799999713897705</v>
      </c>
      <c r="AI159" s="224">
        <v>2.7799999713897705</v>
      </c>
      <c r="AJ159" s="224">
        <v>2.7799999713897705</v>
      </c>
      <c r="AK159" s="224">
        <v>2.7799999713897705</v>
      </c>
      <c r="AL159" s="224">
        <v>2.7799999713897705</v>
      </c>
      <c r="AM159" s="224">
        <v>2.7799999713897705</v>
      </c>
      <c r="AN159" s="224">
        <v>2.7799999713897705</v>
      </c>
      <c r="AO159" s="224">
        <v>2.7799999713897705</v>
      </c>
      <c r="AP159" s="224">
        <v>2.7799999713897705</v>
      </c>
      <c r="AQ159" s="224">
        <v>2.7799999713897705</v>
      </c>
      <c r="AR159" s="224">
        <v>2.7799999713897705</v>
      </c>
      <c r="AS159" s="224">
        <v>2.7799999713897705</v>
      </c>
      <c r="AT159" s="224">
        <v>2.7799999713897705</v>
      </c>
      <c r="AU159" s="224">
        <v>2.7799999713897705</v>
      </c>
      <c r="AV159" s="224">
        <v>2.7799999713897705</v>
      </c>
      <c r="AW159" s="224">
        <v>2.7799999713897705</v>
      </c>
      <c r="AX159" s="224">
        <v>2.7799999713897705</v>
      </c>
      <c r="AY159" s="224">
        <v>2.7799999713897705</v>
      </c>
      <c r="AZ159" s="224">
        <v>2.7799999713897705</v>
      </c>
      <c r="BA159" s="224">
        <v>2.7799999713897705</v>
      </c>
      <c r="BB159" s="224">
        <v>2.7799999713897705</v>
      </c>
      <c r="BC159" s="224">
        <v>2.7799999713897705</v>
      </c>
      <c r="BD159" s="224">
        <v>2.7799999713897705</v>
      </c>
      <c r="BE159" s="224">
        <v>2.7799999713897705</v>
      </c>
      <c r="BF159" s="224">
        <v>2.7799999713897705</v>
      </c>
      <c r="BG159" s="224">
        <v>2.7799999713897705</v>
      </c>
      <c r="BH159" s="224">
        <v>2.7799999713897705</v>
      </c>
      <c r="BI159" s="224">
        <v>2.7799999713897705</v>
      </c>
      <c r="BJ159" s="224">
        <v>2.7799999713897705</v>
      </c>
      <c r="BK159" s="224">
        <v>2.7799999713897705</v>
      </c>
      <c r="BL159" s="224">
        <v>2.7799999713897705</v>
      </c>
      <c r="BM159" s="224">
        <v>2.7799999713897705</v>
      </c>
      <c r="BN159" s="224">
        <v>2.7799999713897705</v>
      </c>
      <c r="BO159" s="224">
        <v>2.7799999713897705</v>
      </c>
      <c r="BP159" s="224">
        <v>2.7799999713897705</v>
      </c>
      <c r="BQ159" s="224">
        <v>2.7799999713897705</v>
      </c>
      <c r="BR159" s="224">
        <v>19.440000534057617</v>
      </c>
      <c r="BS159" s="224">
        <v>19.440000534057617</v>
      </c>
      <c r="BT159" s="224">
        <v>19.440000534057617</v>
      </c>
      <c r="BU159" s="224">
        <v>19.440000534057617</v>
      </c>
      <c r="BV159" s="224">
        <v>19.440000534057617</v>
      </c>
      <c r="BW159" s="224">
        <v>23.149999618530273</v>
      </c>
      <c r="BX159" s="224">
        <v>34.259998321533203</v>
      </c>
      <c r="BY159" s="224">
        <v>39.810001373291016</v>
      </c>
      <c r="BZ159" s="224">
        <v>48.150001525878906</v>
      </c>
      <c r="CA159" s="224">
        <v>48.150001525878906</v>
      </c>
      <c r="CB159" s="224">
        <v>48.150001525878906</v>
      </c>
      <c r="CC159" s="224">
        <v>48.150001525878906</v>
      </c>
      <c r="CD159" s="224">
        <v>53.700000762939453</v>
      </c>
      <c r="CE159" s="224">
        <v>53.700000762939453</v>
      </c>
      <c r="CF159" s="224">
        <v>66.669998168945313</v>
      </c>
      <c r="CG159" s="224">
        <v>77.779998779296875</v>
      </c>
      <c r="CH159" s="224">
        <v>77.779998779296875</v>
      </c>
      <c r="CI159" s="224">
        <v>80.55999755859375</v>
      </c>
      <c r="CJ159" s="224">
        <v>80.55999755859375</v>
      </c>
      <c r="CK159" s="224">
        <v>80.55999755859375</v>
      </c>
      <c r="CL159" s="224">
        <v>80.55999755859375</v>
      </c>
      <c r="CM159" s="224">
        <v>80.55999755859375</v>
      </c>
      <c r="CN159" s="224">
        <v>80.55999755859375</v>
      </c>
      <c r="CO159" s="224">
        <v>80.55999755859375</v>
      </c>
      <c r="CP159" s="224">
        <v>83.330001831054687</v>
      </c>
      <c r="CQ159" s="224">
        <v>83.330001831054687</v>
      </c>
      <c r="CR159" s="224">
        <v>83.330001831054687</v>
      </c>
      <c r="CS159" s="224">
        <v>83.330001831054687</v>
      </c>
      <c r="CT159" s="224">
        <v>83.330001831054687</v>
      </c>
      <c r="CU159" s="224">
        <v>83.330001831054687</v>
      </c>
      <c r="CV159" s="224">
        <v>83.330001831054687</v>
      </c>
      <c r="CW159" s="224">
        <v>83.330001831054687</v>
      </c>
      <c r="CX159" s="224">
        <v>83.330001831054687</v>
      </c>
      <c r="CY159" s="224">
        <v>83.330001831054687</v>
      </c>
      <c r="CZ159" s="224">
        <v>83.330001831054687</v>
      </c>
      <c r="DA159" s="224">
        <v>83.330001831054687</v>
      </c>
      <c r="DB159" s="224">
        <v>83.330001831054687</v>
      </c>
      <c r="DC159" s="224">
        <v>83.330001831054687</v>
      </c>
      <c r="DD159" s="224">
        <v>83.330001831054687</v>
      </c>
      <c r="DE159" s="224">
        <v>83.330001831054687</v>
      </c>
      <c r="DF159" s="224">
        <v>86.110000610351563</v>
      </c>
      <c r="DG159" s="224">
        <v>86.110000610351563</v>
      </c>
      <c r="DH159" s="224">
        <v>86.110000610351563</v>
      </c>
      <c r="DI159" s="224">
        <v>86.110000610351563</v>
      </c>
      <c r="DJ159" s="224">
        <v>86.110000610351563</v>
      </c>
      <c r="DK159" s="224">
        <v>86.110000610351563</v>
      </c>
      <c r="DL159" s="224">
        <v>82.410003662109375</v>
      </c>
      <c r="DM159" s="224">
        <v>82.410003662109375</v>
      </c>
      <c r="DN159" s="224">
        <v>82.410003662109375</v>
      </c>
      <c r="DO159" s="224">
        <v>82.410003662109375</v>
      </c>
      <c r="DP159" s="224">
        <v>82.410003662109375</v>
      </c>
      <c r="DQ159" s="224">
        <v>82.410003662109375</v>
      </c>
      <c r="DR159" s="224">
        <v>82.410003662109375</v>
      </c>
      <c r="DS159" s="224">
        <v>82.410003662109375</v>
      </c>
      <c r="DT159" s="224">
        <v>82.410003662109375</v>
      </c>
      <c r="DU159" s="224">
        <v>82.410003662109375</v>
      </c>
      <c r="DV159" s="224">
        <v>82.410003662109375</v>
      </c>
      <c r="DW159" s="224">
        <v>82.410003662109375</v>
      </c>
      <c r="DX159" s="224">
        <v>82.410003662109375</v>
      </c>
      <c r="DY159" s="224">
        <v>82.410003662109375</v>
      </c>
      <c r="DZ159" s="224">
        <v>82.410003662109375</v>
      </c>
      <c r="EA159" s="224">
        <v>82.410003662109375</v>
      </c>
      <c r="EB159" s="224">
        <v>82.410003662109375</v>
      </c>
      <c r="EC159" s="224">
        <v>82.410003662109375</v>
      </c>
      <c r="ED159" s="224">
        <v>82.410003662109375</v>
      </c>
      <c r="EE159" s="224">
        <v>82.410003662109375</v>
      </c>
      <c r="EF159" s="224">
        <v>82.410003662109375</v>
      </c>
      <c r="EG159" s="224">
        <v>82.410003662109375</v>
      </c>
      <c r="EH159" s="224">
        <v>82.410003662109375</v>
      </c>
      <c r="EI159" s="224">
        <v>82.410003662109375</v>
      </c>
      <c r="EJ159" s="224">
        <v>82.410003662109375</v>
      </c>
      <c r="EK159" s="224">
        <v>82.410003662109375</v>
      </c>
      <c r="EL159" s="224">
        <v>82.410003662109375</v>
      </c>
      <c r="EM159" s="224">
        <v>82.410003662109375</v>
      </c>
      <c r="EN159" s="224">
        <v>82.410003662109375</v>
      </c>
      <c r="EO159" s="224">
        <v>82.410003662109375</v>
      </c>
      <c r="EP159" s="224">
        <v>82.410003662109375</v>
      </c>
      <c r="EQ159" s="224">
        <v>82.410003662109375</v>
      </c>
      <c r="ER159" s="224">
        <v>69.44000244140625</v>
      </c>
      <c r="ES159" s="224">
        <v>61.110000610351563</v>
      </c>
      <c r="ET159" s="224">
        <v>61.110000610351563</v>
      </c>
      <c r="EU159" s="224">
        <v>61.110000610351563</v>
      </c>
      <c r="EV159" s="224">
        <v>61.110000610351563</v>
      </c>
      <c r="EW159" s="224">
        <v>61.110000610351563</v>
      </c>
      <c r="EX159" s="224">
        <v>61.110000610351563</v>
      </c>
      <c r="EY159" s="224">
        <v>61.110000610351563</v>
      </c>
      <c r="EZ159" s="224">
        <v>61.110000610351563</v>
      </c>
      <c r="FA159" s="224">
        <v>61.110000610351563</v>
      </c>
      <c r="FB159" s="224">
        <v>61.110000610351563</v>
      </c>
      <c r="FC159" s="224">
        <v>61.110000610351563</v>
      </c>
      <c r="FD159" s="224">
        <v>61.110000610351563</v>
      </c>
      <c r="FE159" s="224">
        <v>61.110000610351563</v>
      </c>
      <c r="FF159" s="224">
        <v>61.110000610351563</v>
      </c>
      <c r="FG159" s="224">
        <v>61.110000610351563</v>
      </c>
      <c r="FH159" s="224">
        <v>61.110000610351563</v>
      </c>
      <c r="FI159" s="224">
        <v>61.110000610351563</v>
      </c>
      <c r="FJ159" s="224">
        <v>61.110000610351563</v>
      </c>
      <c r="FK159" s="224">
        <v>61.110000610351563</v>
      </c>
      <c r="FL159" s="224">
        <v>61.110000610351563</v>
      </c>
      <c r="FM159" s="224">
        <v>61.110000610351563</v>
      </c>
      <c r="FN159" s="224">
        <v>61.110000610351563</v>
      </c>
      <c r="FO159" s="224">
        <v>61.110000610351563</v>
      </c>
      <c r="FP159" s="224">
        <v>61.110000610351563</v>
      </c>
      <c r="FQ159" s="224">
        <v>61.110000610351563</v>
      </c>
      <c r="FR159" s="224">
        <v>61.110000610351563</v>
      </c>
      <c r="FS159" s="224">
        <v>61.110000610351563</v>
      </c>
      <c r="FT159" s="224">
        <v>61.110000610351563</v>
      </c>
      <c r="FU159" s="224">
        <v>61.110000610351563</v>
      </c>
      <c r="FV159" s="224">
        <v>61.110000610351563</v>
      </c>
      <c r="FW159" s="224">
        <v>61.110000610351563</v>
      </c>
      <c r="FX159" s="224">
        <v>61.110000610351563</v>
      </c>
      <c r="FY159" s="224">
        <v>61.110000610351563</v>
      </c>
      <c r="FZ159" s="224">
        <v>61.110000610351563</v>
      </c>
      <c r="GA159" s="224">
        <v>61.110000610351563</v>
      </c>
      <c r="GB159" s="224">
        <v>61.110000610351563</v>
      </c>
      <c r="GC159" s="224">
        <v>61.110000610351563</v>
      </c>
      <c r="GD159" s="224">
        <v>61.110000610351563</v>
      </c>
      <c r="GE159" s="224">
        <v>61.110000610351563</v>
      </c>
      <c r="GF159" s="224">
        <v>61.110000610351563</v>
      </c>
      <c r="GG159" s="224">
        <v>61.110000610351563</v>
      </c>
      <c r="GH159" s="224">
        <v>61.110000610351563</v>
      </c>
      <c r="GI159" s="224">
        <v>61.110000610351563</v>
      </c>
      <c r="GJ159" s="224">
        <v>61.110000610351563</v>
      </c>
      <c r="GK159" s="224">
        <v>61.110000610351563</v>
      </c>
      <c r="GL159" s="224">
        <v>61.110000610351563</v>
      </c>
      <c r="GM159" s="224">
        <v>61.110000610351563</v>
      </c>
      <c r="GN159" s="224">
        <v>61.110000610351563</v>
      </c>
      <c r="GO159" s="224">
        <v>61.110000610351563</v>
      </c>
      <c r="GP159" s="224">
        <v>61.110000610351563</v>
      </c>
      <c r="GQ159" s="224">
        <v>61.110000610351563</v>
      </c>
      <c r="GR159" s="224">
        <v>61.110000610351563</v>
      </c>
      <c r="GS159" s="224">
        <v>61.110000610351563</v>
      </c>
      <c r="GT159" s="224">
        <v>61.110000610351563</v>
      </c>
      <c r="GU159" s="224">
        <v>61.110000610351563</v>
      </c>
      <c r="GV159" s="224">
        <v>61.110000610351563</v>
      </c>
      <c r="GW159" s="224">
        <v>61.110000610351563</v>
      </c>
      <c r="GX159" s="224">
        <v>61.110000610351563</v>
      </c>
      <c r="GY159" s="224">
        <v>61.110000610351563</v>
      </c>
      <c r="GZ159" s="224">
        <v>61.110000610351563</v>
      </c>
      <c r="HA159" s="224">
        <v>61.110000610351563</v>
      </c>
      <c r="HB159" s="224">
        <v>61.110000610351563</v>
      </c>
      <c r="HC159" s="224">
        <v>61.110000610351563</v>
      </c>
      <c r="HD159" s="224">
        <v>61.110000610351563</v>
      </c>
      <c r="HE159" s="224">
        <v>61.110000610351563</v>
      </c>
      <c r="HF159" s="9">
        <f t="shared" si="118"/>
        <v>61.110000610351563</v>
      </c>
      <c r="HG159" s="9">
        <f t="shared" si="119"/>
        <v>61.110000610351563</v>
      </c>
      <c r="HH159" s="9">
        <f t="shared" si="120"/>
        <v>61.110000610351563</v>
      </c>
      <c r="HI159" s="9">
        <f t="shared" si="121"/>
        <v>61.110000610351563</v>
      </c>
      <c r="HJ159" s="9">
        <f t="shared" si="122"/>
        <v>61.110000610351563</v>
      </c>
      <c r="HK159" s="9">
        <f t="shared" si="123"/>
        <v>61.110000610351563</v>
      </c>
      <c r="HL159" s="9">
        <f t="shared" si="124"/>
        <v>61.110000610351563</v>
      </c>
      <c r="HM159" s="9">
        <f t="shared" si="125"/>
        <v>61.110000610351563</v>
      </c>
      <c r="HN159" s="9">
        <f t="shared" si="126"/>
        <v>61.110000610351563</v>
      </c>
      <c r="HO159" s="9">
        <f t="shared" si="127"/>
        <v>61.110000610351563</v>
      </c>
      <c r="HP159" s="9">
        <f t="shared" si="128"/>
        <v>61.110000610351563</v>
      </c>
      <c r="HQ159" s="180"/>
      <c r="HR159" s="226">
        <v>61.110000610351563</v>
      </c>
      <c r="HS159" s="226">
        <v>61.110000610351563</v>
      </c>
      <c r="HT159" s="226">
        <v>61.110000610351563</v>
      </c>
      <c r="HU159" s="226">
        <v>61.110000610351563</v>
      </c>
      <c r="HV159" s="226">
        <v>61.110000610351563</v>
      </c>
      <c r="HW159" s="226">
        <v>61.110000610351563</v>
      </c>
      <c r="HX159" s="226">
        <v>61.110000610351563</v>
      </c>
      <c r="HY159" s="226"/>
      <c r="HZ159" s="226"/>
      <c r="IA159" s="226"/>
      <c r="IB159" s="226"/>
      <c r="IC159" s="226"/>
      <c r="ID159" s="9"/>
      <c r="IE159" s="9"/>
      <c r="IF159" s="9"/>
      <c r="IG159" s="9"/>
      <c r="IH159" s="9"/>
      <c r="II159" s="9">
        <f t="shared" si="103"/>
        <v>41.472435154412921</v>
      </c>
      <c r="IJ159" s="9">
        <f t="shared" si="104"/>
        <v>61.110000610351563</v>
      </c>
      <c r="IK159" s="9">
        <f t="shared" si="105"/>
        <v>61.110000610351563</v>
      </c>
      <c r="IL159" s="9">
        <f t="shared" si="106"/>
        <v>61.110000610351563</v>
      </c>
      <c r="IM159" s="9">
        <f t="shared" si="107"/>
        <v>48.88800048828125</v>
      </c>
      <c r="IN159" s="9">
        <f t="shared" si="108"/>
        <v>34.221600341796872</v>
      </c>
      <c r="IO159" s="9">
        <f t="shared" si="109"/>
        <v>23.955120239257809</v>
      </c>
      <c r="IP159" s="9">
        <f t="shared" si="110"/>
        <v>16.768584167480466</v>
      </c>
      <c r="IQ159" s="9"/>
      <c r="IR159" s="9">
        <f t="shared" si="117"/>
        <v>42.877123569994652</v>
      </c>
      <c r="IS159" s="9">
        <f t="shared" si="111"/>
        <v>-34.492831486254417</v>
      </c>
      <c r="IT159" s="9"/>
      <c r="IU159" s="9"/>
      <c r="IV159" s="9"/>
      <c r="IW159" s="9"/>
      <c r="IX159" s="9"/>
      <c r="IY159" s="9"/>
      <c r="IZ159" s="9"/>
      <c r="JA159" s="9"/>
      <c r="JB159" s="9"/>
      <c r="JC159" s="9"/>
      <c r="JD159" s="9"/>
      <c r="JE159" s="9"/>
      <c r="JF159" s="9"/>
      <c r="JG159" s="9"/>
      <c r="JH159" s="9"/>
      <c r="JI159" s="9"/>
      <c r="JJ159" s="9"/>
      <c r="JK159" s="9"/>
      <c r="JL159" s="9"/>
      <c r="JM159" s="9"/>
      <c r="JN159" s="9"/>
      <c r="JO159" s="9"/>
      <c r="JP159" s="9"/>
      <c r="JQ159" s="9"/>
      <c r="JR159" s="9"/>
      <c r="JS159" s="9"/>
      <c r="JT159" s="9"/>
      <c r="JU159" s="9"/>
      <c r="JV159" s="9"/>
      <c r="JW159" s="9">
        <f t="shared" si="97"/>
        <v>61.110000610351563</v>
      </c>
      <c r="JX159" s="9">
        <f t="shared" si="98"/>
        <v>81.110000610351563</v>
      </c>
      <c r="JY159" s="19">
        <f t="shared" si="99"/>
        <v>195</v>
      </c>
      <c r="JZ159" s="19">
        <f t="shared" si="100"/>
        <v>54</v>
      </c>
      <c r="KA159" s="19">
        <f t="shared" si="112"/>
        <v>1</v>
      </c>
      <c r="KB159" s="19">
        <f t="shared" si="116"/>
        <v>54</v>
      </c>
      <c r="KD159" s="9">
        <f t="shared" si="101"/>
        <v>83.640668741861973</v>
      </c>
      <c r="KE159" s="9">
        <f t="shared" si="102"/>
        <v>66.253862739789611</v>
      </c>
      <c r="KG159" s="9">
        <f t="shared" si="113"/>
        <v>-17.386806002072362</v>
      </c>
      <c r="KH159" s="19">
        <f t="shared" si="114"/>
        <v>0.79212497623933631</v>
      </c>
      <c r="KI159" s="19">
        <f t="shared" si="115"/>
        <v>0.79212497623933631</v>
      </c>
    </row>
    <row r="160" spans="1:295">
      <c r="A160" s="222" t="s">
        <v>141</v>
      </c>
      <c r="B160" s="222" t="s">
        <v>142</v>
      </c>
      <c r="C160" s="224">
        <v>0</v>
      </c>
      <c r="D160" s="224">
        <v>0</v>
      </c>
      <c r="E160" s="224">
        <v>0</v>
      </c>
      <c r="F160" s="224">
        <v>0</v>
      </c>
      <c r="G160" s="224">
        <v>0</v>
      </c>
      <c r="H160" s="224">
        <v>0</v>
      </c>
      <c r="I160" s="224">
        <v>0</v>
      </c>
      <c r="J160" s="224">
        <v>0</v>
      </c>
      <c r="K160" s="224">
        <v>0</v>
      </c>
      <c r="L160" s="224">
        <v>0</v>
      </c>
      <c r="M160" s="224">
        <v>0</v>
      </c>
      <c r="N160" s="224">
        <v>0</v>
      </c>
      <c r="O160" s="224">
        <v>0</v>
      </c>
      <c r="P160" s="224">
        <v>0</v>
      </c>
      <c r="Q160" s="224">
        <v>0</v>
      </c>
      <c r="R160" s="224">
        <v>0</v>
      </c>
      <c r="S160" s="224">
        <v>0</v>
      </c>
      <c r="T160" s="224">
        <v>0</v>
      </c>
      <c r="U160" s="224">
        <v>0</v>
      </c>
      <c r="V160" s="224">
        <v>0</v>
      </c>
      <c r="W160" s="224">
        <v>0</v>
      </c>
      <c r="X160" s="224">
        <v>0</v>
      </c>
      <c r="Y160" s="224">
        <v>0</v>
      </c>
      <c r="Z160" s="224">
        <v>0</v>
      </c>
      <c r="AA160" s="224">
        <v>0</v>
      </c>
      <c r="AB160" s="224">
        <v>0</v>
      </c>
      <c r="AC160" s="224">
        <v>0</v>
      </c>
      <c r="AD160" s="224">
        <v>0</v>
      </c>
      <c r="AE160" s="224">
        <v>0</v>
      </c>
      <c r="AF160" s="224">
        <v>0</v>
      </c>
      <c r="AG160" s="224">
        <v>0</v>
      </c>
      <c r="AH160" s="224">
        <v>0</v>
      </c>
      <c r="AI160" s="224">
        <v>0</v>
      </c>
      <c r="AJ160" s="224">
        <v>0</v>
      </c>
      <c r="AK160" s="224">
        <v>0</v>
      </c>
      <c r="AL160" s="224">
        <v>0</v>
      </c>
      <c r="AM160" s="224">
        <v>0</v>
      </c>
      <c r="AN160" s="224">
        <v>0</v>
      </c>
      <c r="AO160" s="224">
        <v>0</v>
      </c>
      <c r="AP160" s="224">
        <v>0</v>
      </c>
      <c r="AQ160" s="224">
        <v>0</v>
      </c>
      <c r="AR160" s="224">
        <v>0</v>
      </c>
      <c r="AS160" s="224">
        <v>0</v>
      </c>
      <c r="AT160" s="224">
        <v>0</v>
      </c>
      <c r="AU160" s="224">
        <v>0</v>
      </c>
      <c r="AV160" s="224">
        <v>0</v>
      </c>
      <c r="AW160" s="224">
        <v>0</v>
      </c>
      <c r="AX160" s="224">
        <v>0</v>
      </c>
      <c r="AY160" s="224">
        <v>0</v>
      </c>
      <c r="AZ160" s="224">
        <v>0</v>
      </c>
      <c r="BA160" s="224">
        <v>0</v>
      </c>
      <c r="BB160" s="224">
        <v>0</v>
      </c>
      <c r="BC160" s="224">
        <v>0</v>
      </c>
      <c r="BD160" s="224">
        <v>0</v>
      </c>
      <c r="BE160" s="224">
        <v>0</v>
      </c>
      <c r="BF160" s="224">
        <v>0</v>
      </c>
      <c r="BG160" s="224">
        <v>0</v>
      </c>
      <c r="BH160" s="224">
        <v>0</v>
      </c>
      <c r="BI160" s="224">
        <v>0</v>
      </c>
      <c r="BJ160" s="224">
        <v>0</v>
      </c>
      <c r="BK160" s="224">
        <v>0</v>
      </c>
      <c r="BL160" s="224">
        <v>0</v>
      </c>
      <c r="BM160" s="224">
        <v>0</v>
      </c>
      <c r="BN160" s="224">
        <v>0</v>
      </c>
      <c r="BO160" s="224">
        <v>0</v>
      </c>
      <c r="BP160" s="224">
        <v>0</v>
      </c>
      <c r="BQ160" s="224">
        <v>11.109999656677246</v>
      </c>
      <c r="BR160" s="224">
        <v>16.670000076293945</v>
      </c>
      <c r="BS160" s="224">
        <v>16.670000076293945</v>
      </c>
      <c r="BT160" s="224">
        <v>16.670000076293945</v>
      </c>
      <c r="BU160" s="224">
        <v>16.670000076293945</v>
      </c>
      <c r="BV160" s="224">
        <v>16.670000076293945</v>
      </c>
      <c r="BW160" s="224">
        <v>16.670000076293945</v>
      </c>
      <c r="BX160" s="224">
        <v>16.670000076293945</v>
      </c>
      <c r="BY160" s="224">
        <v>16.670000076293945</v>
      </c>
      <c r="BZ160" s="224">
        <v>16.670000076293945</v>
      </c>
      <c r="CA160" s="224">
        <v>16.670000076293945</v>
      </c>
      <c r="CB160" s="224">
        <v>19.440000534057617</v>
      </c>
      <c r="CC160" s="224">
        <v>27.780000686645508</v>
      </c>
      <c r="CD160" s="224">
        <v>27.780000686645508</v>
      </c>
      <c r="CE160" s="224">
        <v>27.780000686645508</v>
      </c>
      <c r="CF160" s="224">
        <v>27.780000686645508</v>
      </c>
      <c r="CG160" s="224">
        <v>27.780000686645508</v>
      </c>
      <c r="CH160" s="224">
        <v>27.780000686645508</v>
      </c>
      <c r="CI160" s="224">
        <v>27.780000686645508</v>
      </c>
      <c r="CJ160" s="224">
        <v>27.780000686645508</v>
      </c>
      <c r="CK160" s="224">
        <v>27.780000686645508</v>
      </c>
      <c r="CL160" s="224">
        <v>27.780000686645508</v>
      </c>
      <c r="CM160" s="224">
        <v>27.780000686645508</v>
      </c>
      <c r="CN160" s="224">
        <v>27.780000686645508</v>
      </c>
      <c r="CO160" s="224">
        <v>27.780000686645508</v>
      </c>
      <c r="CP160" s="224">
        <v>27.780000686645508</v>
      </c>
      <c r="CQ160" s="224">
        <v>33.330001831054688</v>
      </c>
      <c r="CR160" s="224">
        <v>33.330001831054688</v>
      </c>
      <c r="CS160" s="224">
        <v>33.330001831054688</v>
      </c>
      <c r="CT160" s="224">
        <v>33.330001831054688</v>
      </c>
      <c r="CU160" s="224">
        <v>33.330001831054688</v>
      </c>
      <c r="CV160" s="224">
        <v>33.330001831054688</v>
      </c>
      <c r="CW160" s="224">
        <v>33.330001831054688</v>
      </c>
      <c r="CX160" s="224">
        <v>33.330001831054688</v>
      </c>
      <c r="CY160" s="224">
        <v>33.330001831054688</v>
      </c>
      <c r="CZ160" s="224">
        <v>33.330001831054688</v>
      </c>
      <c r="DA160" s="224">
        <v>33.330001831054688</v>
      </c>
      <c r="DB160" s="224">
        <v>88.889999389648437</v>
      </c>
      <c r="DC160" s="224">
        <v>88.889999389648437</v>
      </c>
      <c r="DD160" s="224">
        <v>88.889999389648437</v>
      </c>
      <c r="DE160" s="224">
        <v>88.889999389648437</v>
      </c>
      <c r="DF160" s="224">
        <v>88.889999389648437</v>
      </c>
      <c r="DG160" s="224">
        <v>88.889999389648437</v>
      </c>
      <c r="DH160" s="224">
        <v>88.889999389648437</v>
      </c>
      <c r="DI160" s="224">
        <v>88.889999389648437</v>
      </c>
      <c r="DJ160" s="224">
        <v>88.889999389648437</v>
      </c>
      <c r="DK160" s="224">
        <v>88.889999389648437</v>
      </c>
      <c r="DL160" s="224">
        <v>88.889999389648437</v>
      </c>
      <c r="DM160" s="224">
        <v>88.889999389648437</v>
      </c>
      <c r="DN160" s="224">
        <v>88.889999389648437</v>
      </c>
      <c r="DO160" s="224">
        <v>88.889999389648437</v>
      </c>
      <c r="DP160" s="224">
        <v>88.889999389648437</v>
      </c>
      <c r="DQ160" s="224">
        <v>88.889999389648437</v>
      </c>
      <c r="DR160" s="224">
        <v>88.889999389648437</v>
      </c>
      <c r="DS160" s="224">
        <v>88.889999389648437</v>
      </c>
      <c r="DT160" s="224">
        <v>88.889999389648437</v>
      </c>
      <c r="DU160" s="224">
        <v>88.889999389648437</v>
      </c>
      <c r="DV160" s="224">
        <v>88.889999389648437</v>
      </c>
      <c r="DW160" s="224">
        <v>88.889999389648437</v>
      </c>
      <c r="DX160" s="224">
        <v>88.889999389648437</v>
      </c>
      <c r="DY160" s="224">
        <v>88.889999389648437</v>
      </c>
      <c r="DZ160" s="224">
        <v>88.889999389648437</v>
      </c>
      <c r="EA160" s="224">
        <v>88.889999389648437</v>
      </c>
      <c r="EB160" s="224">
        <v>88.889999389648437</v>
      </c>
      <c r="EC160" s="224">
        <v>88.889999389648437</v>
      </c>
      <c r="ED160" s="224">
        <v>88.889999389648437</v>
      </c>
      <c r="EE160" s="224">
        <v>87.040000915527344</v>
      </c>
      <c r="EF160" s="224">
        <v>87.040000915527344</v>
      </c>
      <c r="EG160" s="224">
        <v>87.040000915527344</v>
      </c>
      <c r="EH160" s="224">
        <v>87.040000915527344</v>
      </c>
      <c r="EI160" s="224">
        <v>87.040000915527344</v>
      </c>
      <c r="EJ160" s="224">
        <v>87.040000915527344</v>
      </c>
      <c r="EK160" s="224">
        <v>74.069999694824219</v>
      </c>
      <c r="EL160" s="224">
        <v>74.069999694824219</v>
      </c>
      <c r="EM160" s="224">
        <v>74.069999694824219</v>
      </c>
      <c r="EN160" s="224">
        <v>74.069999694824219</v>
      </c>
      <c r="EO160" s="224">
        <v>74.069999694824219</v>
      </c>
      <c r="EP160" s="224">
        <v>74.069999694824219</v>
      </c>
      <c r="EQ160" s="224">
        <v>74.069999694824219</v>
      </c>
      <c r="ER160" s="224">
        <v>74.069999694824219</v>
      </c>
      <c r="ES160" s="224">
        <v>74.069999694824219</v>
      </c>
      <c r="ET160" s="224">
        <v>74.069999694824219</v>
      </c>
      <c r="EU160" s="224">
        <v>74.069999694824219</v>
      </c>
      <c r="EV160" s="224">
        <v>74.069999694824219</v>
      </c>
      <c r="EW160" s="224">
        <v>74.069999694824219</v>
      </c>
      <c r="EX160" s="224">
        <v>74.069999694824219</v>
      </c>
      <c r="EY160" s="224">
        <v>74.069999694824219</v>
      </c>
      <c r="EZ160" s="224">
        <v>74.069999694824219</v>
      </c>
      <c r="FA160" s="224">
        <v>74.069999694824219</v>
      </c>
      <c r="FB160" s="224">
        <v>74.069999694824219</v>
      </c>
      <c r="FC160" s="224">
        <v>74.069999694824219</v>
      </c>
      <c r="FD160" s="224">
        <v>74.069999694824219</v>
      </c>
      <c r="FE160" s="224">
        <v>74.069999694824219</v>
      </c>
      <c r="FF160" s="224">
        <v>74.069999694824219</v>
      </c>
      <c r="FG160" s="224">
        <v>74.069999694824219</v>
      </c>
      <c r="FH160" s="224">
        <v>74.069999694824219</v>
      </c>
      <c r="FI160" s="224">
        <v>74.069999694824219</v>
      </c>
      <c r="FJ160" s="224">
        <v>74.069999694824219</v>
      </c>
      <c r="FK160" s="224">
        <v>74.069999694824219</v>
      </c>
      <c r="FL160" s="224">
        <v>74.069999694824219</v>
      </c>
      <c r="FM160" s="224">
        <v>74.069999694824219</v>
      </c>
      <c r="FN160" s="224">
        <v>74.069999694824219</v>
      </c>
      <c r="FO160" s="224">
        <v>74.069999694824219</v>
      </c>
      <c r="FP160" s="224">
        <v>74.069999694824219</v>
      </c>
      <c r="FQ160" s="224">
        <v>74.069999694824219</v>
      </c>
      <c r="FR160" s="224">
        <v>74.069999694824219</v>
      </c>
      <c r="FS160" s="224">
        <v>74.069999694824219</v>
      </c>
      <c r="FT160" s="224">
        <v>74.069999694824219</v>
      </c>
      <c r="FU160" s="224">
        <v>74.069999694824219</v>
      </c>
      <c r="FV160" s="224">
        <v>74.069999694824219</v>
      </c>
      <c r="FW160" s="224">
        <v>67.589996337890625</v>
      </c>
      <c r="FX160" s="224">
        <v>67.589996337890625</v>
      </c>
      <c r="FY160" s="224">
        <v>67.589996337890625</v>
      </c>
      <c r="FZ160" s="224">
        <v>67.589996337890625</v>
      </c>
      <c r="GA160" s="224">
        <v>67.589996337890625</v>
      </c>
      <c r="GB160" s="224">
        <v>67.589996337890625</v>
      </c>
      <c r="GC160" s="224">
        <v>67.589996337890625</v>
      </c>
      <c r="GD160" s="224">
        <v>67.589996337890625</v>
      </c>
      <c r="GE160" s="224">
        <v>67.589996337890625</v>
      </c>
      <c r="GF160" s="224">
        <v>67.589996337890625</v>
      </c>
      <c r="GG160" s="224">
        <v>67.589996337890625</v>
      </c>
      <c r="GH160" s="224">
        <v>67.589996337890625</v>
      </c>
      <c r="GI160" s="224">
        <v>67.589996337890625</v>
      </c>
      <c r="GJ160" s="224">
        <v>67.589996337890625</v>
      </c>
      <c r="GK160" s="224">
        <v>67.589996337890625</v>
      </c>
      <c r="GL160" s="224">
        <v>67.589996337890625</v>
      </c>
      <c r="GM160" s="224">
        <v>67.589996337890625</v>
      </c>
      <c r="GN160" s="224">
        <v>67.589996337890625</v>
      </c>
      <c r="GO160" s="224">
        <v>67.589996337890625</v>
      </c>
      <c r="GP160" s="224">
        <v>67.589996337890625</v>
      </c>
      <c r="GQ160" s="224">
        <v>67.589996337890625</v>
      </c>
      <c r="GR160" s="224">
        <v>67.589996337890625</v>
      </c>
      <c r="GS160" s="224">
        <v>67.589996337890625</v>
      </c>
      <c r="GT160" s="224">
        <v>67.589996337890625</v>
      </c>
      <c r="GU160" s="224">
        <v>67.589996337890625</v>
      </c>
      <c r="GV160" s="224">
        <v>67.589996337890625</v>
      </c>
      <c r="GW160" s="224">
        <v>67.589996337890625</v>
      </c>
      <c r="GX160" s="224">
        <v>67.589996337890625</v>
      </c>
      <c r="GY160" s="224">
        <v>67.589996337890625</v>
      </c>
      <c r="GZ160" s="224">
        <v>67.589996337890625</v>
      </c>
      <c r="HA160" s="224">
        <v>67.589996337890625</v>
      </c>
      <c r="HB160" s="224">
        <v>67.589996337890625</v>
      </c>
      <c r="HC160" s="224">
        <v>67.589996337890625</v>
      </c>
      <c r="HD160" s="224">
        <v>70.370002746582031</v>
      </c>
      <c r="HE160" s="224">
        <v>70.370002746582031</v>
      </c>
      <c r="HF160" s="9">
        <f t="shared" si="118"/>
        <v>70.370002746582031</v>
      </c>
      <c r="HG160" s="9">
        <f t="shared" si="119"/>
        <v>70.370002746582031</v>
      </c>
      <c r="HH160" s="9">
        <f t="shared" si="120"/>
        <v>64.80999755859375</v>
      </c>
      <c r="HI160" s="9">
        <f t="shared" si="121"/>
        <v>64.80999755859375</v>
      </c>
      <c r="HJ160" s="9">
        <f t="shared" si="122"/>
        <v>64.80999755859375</v>
      </c>
      <c r="HK160" s="9">
        <f t="shared" si="123"/>
        <v>64.80999755859375</v>
      </c>
      <c r="HL160" s="9">
        <f t="shared" si="124"/>
        <v>64.80999755859375</v>
      </c>
      <c r="HM160" s="9">
        <f t="shared" si="125"/>
        <v>64.80999755859375</v>
      </c>
      <c r="HN160" s="9">
        <f t="shared" si="126"/>
        <v>64.80999755859375</v>
      </c>
      <c r="HO160" s="9">
        <f t="shared" si="127"/>
        <v>64.80999755859375</v>
      </c>
      <c r="HP160" s="9">
        <f t="shared" si="128"/>
        <v>64.80999755859375</v>
      </c>
      <c r="HQ160" s="180"/>
      <c r="HR160" s="226">
        <v>70.370002746582031</v>
      </c>
      <c r="HS160" s="226">
        <v>70.370002746582031</v>
      </c>
      <c r="HT160" s="226">
        <v>70.370002746582031</v>
      </c>
      <c r="HU160" s="226">
        <v>64.80999755859375</v>
      </c>
      <c r="HV160" s="226">
        <v>64.80999755859375</v>
      </c>
      <c r="HW160" s="226">
        <v>64.80999755859375</v>
      </c>
      <c r="HX160" s="226">
        <v>64.80999755859375</v>
      </c>
      <c r="HY160" s="226">
        <v>64.80999755859375</v>
      </c>
      <c r="HZ160" s="226">
        <v>64.80999755859375</v>
      </c>
      <c r="IA160" s="226">
        <v>64.80999755859375</v>
      </c>
      <c r="IB160" s="226">
        <v>64.80999755859375</v>
      </c>
      <c r="IC160" s="226">
        <v>64.80999755859375</v>
      </c>
      <c r="ID160" s="9"/>
      <c r="IE160" s="9"/>
      <c r="IF160" s="9"/>
      <c r="IG160" s="9"/>
      <c r="IH160" s="9"/>
      <c r="II160" s="9">
        <f t="shared" si="103"/>
        <v>33.485723777821192</v>
      </c>
      <c r="IJ160" s="9">
        <f t="shared" si="104"/>
        <v>72.773999023437497</v>
      </c>
      <c r="IK160" s="9">
        <f t="shared" si="105"/>
        <v>67.948706842237897</v>
      </c>
      <c r="IL160" s="9">
        <f t="shared" si="106"/>
        <v>64.80999755859375</v>
      </c>
      <c r="IM160" s="9">
        <f t="shared" si="107"/>
        <v>51.847998046875006</v>
      </c>
      <c r="IN160" s="9">
        <f t="shared" si="108"/>
        <v>36.293598632812504</v>
      </c>
      <c r="IO160" s="9">
        <f t="shared" si="109"/>
        <v>25.405519042968752</v>
      </c>
      <c r="IP160" s="9">
        <f t="shared" si="110"/>
        <v>17.783863330078127</v>
      </c>
      <c r="IQ160" s="9"/>
      <c r="IR160" s="9">
        <f t="shared" si="117"/>
        <v>42.024358447175793</v>
      </c>
      <c r="IS160" s="9">
        <f t="shared" si="111"/>
        <v>-33.132426782136733</v>
      </c>
      <c r="IT160" s="9"/>
      <c r="IU160" s="9"/>
      <c r="IV160" s="9"/>
      <c r="IW160" s="9"/>
      <c r="IX160" s="9"/>
      <c r="IY160" s="9"/>
      <c r="IZ160" s="9"/>
      <c r="JA160" s="9"/>
      <c r="JB160" s="9"/>
      <c r="JC160" s="9"/>
      <c r="JD160" s="9"/>
      <c r="JE160" s="9"/>
      <c r="JF160" s="9"/>
      <c r="JG160" s="9"/>
      <c r="JH160" s="9"/>
      <c r="JI160" s="9"/>
      <c r="JJ160" s="9"/>
      <c r="JK160" s="9"/>
      <c r="JL160" s="9"/>
      <c r="JM160" s="9"/>
      <c r="JN160" s="9"/>
      <c r="JO160" s="9"/>
      <c r="JP160" s="9"/>
      <c r="JQ160" s="9"/>
      <c r="JR160" s="9"/>
      <c r="JS160" s="9"/>
      <c r="JT160" s="9"/>
      <c r="JU160" s="9"/>
      <c r="JV160" s="9"/>
      <c r="JW160" s="9">
        <f t="shared" si="97"/>
        <v>68.980001449584961</v>
      </c>
      <c r="JX160" s="9">
        <f t="shared" si="98"/>
        <v>83.889999389648438</v>
      </c>
      <c r="JY160" s="19">
        <f t="shared" si="99"/>
        <v>160</v>
      </c>
      <c r="JZ160" s="19">
        <f t="shared" si="100"/>
        <v>35</v>
      </c>
      <c r="KA160" s="19">
        <f t="shared" si="112"/>
        <v>1</v>
      </c>
      <c r="KB160" s="19">
        <f t="shared" si="116"/>
        <v>35</v>
      </c>
      <c r="KD160" s="9">
        <f t="shared" si="101"/>
        <v>66.481000328063971</v>
      </c>
      <c r="KE160" s="9">
        <f t="shared" si="102"/>
        <v>73.365642132145339</v>
      </c>
      <c r="KG160" s="9">
        <f t="shared" si="113"/>
        <v>6.8846418040813688</v>
      </c>
      <c r="KH160" s="19">
        <f t="shared" si="114"/>
        <v>1.1035580356809871</v>
      </c>
      <c r="KI160" s="19" t="str">
        <f t="shared" si="115"/>
        <v/>
      </c>
    </row>
    <row r="161" spans="1:295">
      <c r="A161" s="222" t="s">
        <v>457</v>
      </c>
      <c r="B161" s="222" t="s">
        <v>458</v>
      </c>
      <c r="C161" s="224">
        <v>0</v>
      </c>
      <c r="D161" s="224">
        <v>0</v>
      </c>
      <c r="E161" s="224">
        <v>0</v>
      </c>
      <c r="F161" s="224">
        <v>0</v>
      </c>
      <c r="G161" s="224">
        <v>0</v>
      </c>
      <c r="H161" s="224">
        <v>0</v>
      </c>
      <c r="I161" s="224">
        <v>0</v>
      </c>
      <c r="J161" s="224">
        <v>0</v>
      </c>
      <c r="K161" s="224">
        <v>0</v>
      </c>
      <c r="L161" s="224">
        <v>0</v>
      </c>
      <c r="M161" s="224">
        <v>0</v>
      </c>
      <c r="N161" s="224">
        <v>0</v>
      </c>
      <c r="O161" s="224">
        <v>0</v>
      </c>
      <c r="P161" s="224">
        <v>0</v>
      </c>
      <c r="Q161" s="224">
        <v>0</v>
      </c>
      <c r="R161" s="224">
        <v>0</v>
      </c>
      <c r="S161" s="224">
        <v>0</v>
      </c>
      <c r="T161" s="224">
        <v>0</v>
      </c>
      <c r="U161" s="224">
        <v>0</v>
      </c>
      <c r="V161" s="224">
        <v>0</v>
      </c>
      <c r="W161" s="224">
        <v>0</v>
      </c>
      <c r="X161" s="224">
        <v>0</v>
      </c>
      <c r="Y161" s="224">
        <v>0</v>
      </c>
      <c r="Z161" s="224">
        <v>0</v>
      </c>
      <c r="AA161" s="224">
        <v>0</v>
      </c>
      <c r="AB161" s="224">
        <v>0</v>
      </c>
      <c r="AC161" s="224">
        <v>0</v>
      </c>
      <c r="AD161" s="224">
        <v>0</v>
      </c>
      <c r="AE161" s="224">
        <v>0</v>
      </c>
      <c r="AF161" s="224">
        <v>0</v>
      </c>
      <c r="AG161" s="224">
        <v>0</v>
      </c>
      <c r="AH161" s="224">
        <v>0</v>
      </c>
      <c r="AI161" s="224">
        <v>0</v>
      </c>
      <c r="AJ161" s="224">
        <v>0</v>
      </c>
      <c r="AK161" s="224">
        <v>0</v>
      </c>
      <c r="AL161" s="224">
        <v>0</v>
      </c>
      <c r="AM161" s="224">
        <v>0</v>
      </c>
      <c r="AN161" s="224">
        <v>0</v>
      </c>
      <c r="AO161" s="224">
        <v>0</v>
      </c>
      <c r="AP161" s="224">
        <v>0</v>
      </c>
      <c r="AQ161" s="224">
        <v>0</v>
      </c>
      <c r="AR161" s="224">
        <v>0</v>
      </c>
      <c r="AS161" s="224">
        <v>0</v>
      </c>
      <c r="AT161" s="224">
        <v>0</v>
      </c>
      <c r="AU161" s="224">
        <v>0</v>
      </c>
      <c r="AV161" s="224">
        <v>0</v>
      </c>
      <c r="AW161" s="224">
        <v>0</v>
      </c>
      <c r="AX161" s="224">
        <v>0</v>
      </c>
      <c r="AY161" s="224">
        <v>0</v>
      </c>
      <c r="AZ161" s="224">
        <v>0</v>
      </c>
      <c r="BA161" s="224">
        <v>0</v>
      </c>
      <c r="BB161" s="224">
        <v>0</v>
      </c>
      <c r="BC161" s="224">
        <v>0</v>
      </c>
      <c r="BD161" s="224">
        <v>0</v>
      </c>
      <c r="BE161" s="224">
        <v>0</v>
      </c>
      <c r="BF161" s="224">
        <v>0</v>
      </c>
      <c r="BG161" s="224">
        <v>0</v>
      </c>
      <c r="BH161" s="224">
        <v>0</v>
      </c>
      <c r="BI161" s="224">
        <v>0</v>
      </c>
      <c r="BJ161" s="224">
        <v>0</v>
      </c>
      <c r="BK161" s="224">
        <v>0</v>
      </c>
      <c r="BL161" s="224">
        <v>0</v>
      </c>
      <c r="BM161" s="224">
        <v>0</v>
      </c>
      <c r="BN161" s="224">
        <v>0</v>
      </c>
      <c r="BO161" s="224">
        <v>0</v>
      </c>
      <c r="BP161" s="224">
        <v>0</v>
      </c>
      <c r="BQ161" s="224">
        <v>0</v>
      </c>
      <c r="BR161" s="224">
        <v>0</v>
      </c>
      <c r="BS161" s="224">
        <v>0</v>
      </c>
      <c r="BT161" s="224">
        <v>0</v>
      </c>
      <c r="BU161" s="224">
        <v>0</v>
      </c>
      <c r="BV161" s="224">
        <v>0</v>
      </c>
      <c r="BW161" s="224">
        <v>0</v>
      </c>
      <c r="BX161" s="224">
        <v>0</v>
      </c>
      <c r="BY161" s="224">
        <v>0</v>
      </c>
      <c r="BZ161" s="224">
        <v>22.219999313354492</v>
      </c>
      <c r="CA161" s="224">
        <v>22.219999313354492</v>
      </c>
      <c r="CB161" s="224">
        <v>22.219999313354492</v>
      </c>
      <c r="CC161" s="224">
        <v>27.780000686645508</v>
      </c>
      <c r="CD161" s="224">
        <v>61.110000610351563</v>
      </c>
      <c r="CE161" s="224">
        <v>69.44000244140625</v>
      </c>
      <c r="CF161" s="224">
        <v>69.44000244140625</v>
      </c>
      <c r="CG161" s="224">
        <v>69.44000244140625</v>
      </c>
      <c r="CH161" s="224">
        <v>69.44000244140625</v>
      </c>
      <c r="CI161" s="224">
        <v>69.44000244140625</v>
      </c>
      <c r="CJ161" s="224">
        <v>69.44000244140625</v>
      </c>
      <c r="CK161" s="224">
        <v>69.44000244140625</v>
      </c>
      <c r="CL161" s="224">
        <v>69.44000244140625</v>
      </c>
      <c r="CM161" s="224">
        <v>69.44000244140625</v>
      </c>
      <c r="CN161" s="224">
        <v>69.44000244140625</v>
      </c>
      <c r="CO161" s="224">
        <v>69.44000244140625</v>
      </c>
      <c r="CP161" s="224">
        <v>69.44000244140625</v>
      </c>
      <c r="CQ161" s="224">
        <v>73.150001525878906</v>
      </c>
      <c r="CR161" s="224">
        <v>73.150001525878906</v>
      </c>
      <c r="CS161" s="224">
        <v>73.150001525878906</v>
      </c>
      <c r="CT161" s="224">
        <v>73.150001525878906</v>
      </c>
      <c r="CU161" s="224">
        <v>73.150001525878906</v>
      </c>
      <c r="CV161" s="224">
        <v>73.150001525878906</v>
      </c>
      <c r="CW161" s="224">
        <v>73.150001525878906</v>
      </c>
      <c r="CX161" s="224">
        <v>73.150001525878906</v>
      </c>
      <c r="CY161" s="224">
        <v>73.150001525878906</v>
      </c>
      <c r="CZ161" s="224">
        <v>73.150001525878906</v>
      </c>
      <c r="DA161" s="224">
        <v>73.150001525878906</v>
      </c>
      <c r="DB161" s="224">
        <v>73.150001525878906</v>
      </c>
      <c r="DC161" s="224">
        <v>73.150001525878906</v>
      </c>
      <c r="DD161" s="224">
        <v>73.150001525878906</v>
      </c>
      <c r="DE161" s="224">
        <v>73.150001525878906</v>
      </c>
      <c r="DF161" s="224">
        <v>73.150001525878906</v>
      </c>
      <c r="DG161" s="224">
        <v>73.150001525878906</v>
      </c>
      <c r="DH161" s="224">
        <v>73.150001525878906</v>
      </c>
      <c r="DI161" s="224">
        <v>73.150001525878906</v>
      </c>
      <c r="DJ161" s="224">
        <v>73.150001525878906</v>
      </c>
      <c r="DK161" s="224">
        <v>73.150001525878906</v>
      </c>
      <c r="DL161" s="224">
        <v>73.150001525878906</v>
      </c>
      <c r="DM161" s="224">
        <v>73.150001525878906</v>
      </c>
      <c r="DN161" s="224">
        <v>73.150001525878906</v>
      </c>
      <c r="DO161" s="224">
        <v>73.150001525878906</v>
      </c>
      <c r="DP161" s="224">
        <v>73.150001525878906</v>
      </c>
      <c r="DQ161" s="224">
        <v>73.150001525878906</v>
      </c>
      <c r="DR161" s="224">
        <v>73.150001525878906</v>
      </c>
      <c r="DS161" s="224">
        <v>73.150001525878906</v>
      </c>
      <c r="DT161" s="224">
        <v>73.150001525878906</v>
      </c>
      <c r="DU161" s="224">
        <v>73.150001525878906</v>
      </c>
      <c r="DV161" s="224">
        <v>73.150001525878906</v>
      </c>
      <c r="DW161" s="224">
        <v>73.150001525878906</v>
      </c>
      <c r="DX161" s="224">
        <v>73.150001525878906</v>
      </c>
      <c r="DY161" s="224">
        <v>73.150001525878906</v>
      </c>
      <c r="DZ161" s="224">
        <v>73.150001525878906</v>
      </c>
      <c r="EA161" s="224">
        <v>73.150001525878906</v>
      </c>
      <c r="EB161" s="224">
        <v>73.150001525878906</v>
      </c>
      <c r="EC161" s="224">
        <v>73.150001525878906</v>
      </c>
      <c r="ED161" s="224">
        <v>73.150001525878906</v>
      </c>
      <c r="EE161" s="224">
        <v>73.150001525878906</v>
      </c>
      <c r="EF161" s="224">
        <v>73.150001525878906</v>
      </c>
      <c r="EG161" s="224">
        <v>73.150001525878906</v>
      </c>
      <c r="EH161" s="224">
        <v>73.150001525878906</v>
      </c>
      <c r="EI161" s="224">
        <v>73.150001525878906</v>
      </c>
      <c r="EJ161" s="224">
        <v>73.150001525878906</v>
      </c>
      <c r="EK161" s="224">
        <v>73.150001525878906</v>
      </c>
      <c r="EL161" s="224">
        <v>73.150001525878906</v>
      </c>
      <c r="EM161" s="224">
        <v>73.150001525878906</v>
      </c>
      <c r="EN161" s="224">
        <v>73.150001525878906</v>
      </c>
      <c r="EO161" s="224">
        <v>73.150001525878906</v>
      </c>
      <c r="EP161" s="224">
        <v>73.150001525878906</v>
      </c>
      <c r="EQ161" s="224">
        <v>73.150001525878906</v>
      </c>
      <c r="ER161" s="224">
        <v>73.150001525878906</v>
      </c>
      <c r="ES161" s="224">
        <v>73.150001525878906</v>
      </c>
      <c r="ET161" s="224">
        <v>73.150001525878906</v>
      </c>
      <c r="EU161" s="224">
        <v>73.150001525878906</v>
      </c>
      <c r="EV161" s="224">
        <v>73.150001525878906</v>
      </c>
      <c r="EW161" s="224">
        <v>73.150001525878906</v>
      </c>
      <c r="EX161" s="224">
        <v>73.150001525878906</v>
      </c>
      <c r="EY161" s="224">
        <v>73.150001525878906</v>
      </c>
      <c r="EZ161" s="224">
        <v>73.150001525878906</v>
      </c>
      <c r="FA161" s="224">
        <v>73.150001525878906</v>
      </c>
      <c r="FB161" s="224">
        <v>73.150001525878906</v>
      </c>
      <c r="FC161" s="224">
        <v>73.150001525878906</v>
      </c>
      <c r="FD161" s="224">
        <v>73.150001525878906</v>
      </c>
      <c r="FE161" s="224">
        <v>73.150001525878906</v>
      </c>
      <c r="FF161" s="224">
        <v>69.44000244140625</v>
      </c>
      <c r="FG161" s="224">
        <v>53.700000762939453</v>
      </c>
      <c r="FH161" s="224">
        <v>53.700000762939453</v>
      </c>
      <c r="FI161" s="224">
        <v>53.700000762939453</v>
      </c>
      <c r="FJ161" s="224">
        <v>53.700000762939453</v>
      </c>
      <c r="FK161" s="224">
        <v>53.700000762939453</v>
      </c>
      <c r="FL161" s="224">
        <v>53.700000762939453</v>
      </c>
      <c r="FM161" s="224">
        <v>53.700000762939453</v>
      </c>
      <c r="FN161" s="224">
        <v>53.700000762939453</v>
      </c>
      <c r="FO161" s="224">
        <v>53.700000762939453</v>
      </c>
      <c r="FP161" s="224">
        <v>53.700000762939453</v>
      </c>
      <c r="FQ161" s="224">
        <v>53.700000762939453</v>
      </c>
      <c r="FR161" s="224">
        <v>53.700000762939453</v>
      </c>
      <c r="FS161" s="224">
        <v>53.700000762939453</v>
      </c>
      <c r="FT161" s="224">
        <v>53.700000762939453</v>
      </c>
      <c r="FU161" s="224">
        <v>53.700000762939453</v>
      </c>
      <c r="FV161" s="224">
        <v>53.700000762939453</v>
      </c>
      <c r="FW161" s="224">
        <v>53.700000762939453</v>
      </c>
      <c r="FX161" s="224">
        <v>53.700000762939453</v>
      </c>
      <c r="FY161" s="224">
        <v>53.700000762939453</v>
      </c>
      <c r="FZ161" s="224">
        <v>53.700000762939453</v>
      </c>
      <c r="GA161" s="224">
        <v>53.700000762939453</v>
      </c>
      <c r="GB161" s="224">
        <v>53.700000762939453</v>
      </c>
      <c r="GC161" s="224">
        <v>53.700000762939453</v>
      </c>
      <c r="GD161" s="224">
        <v>53.700000762939453</v>
      </c>
      <c r="GE161" s="224">
        <v>53.700000762939453</v>
      </c>
      <c r="GF161" s="224">
        <v>53.700000762939453</v>
      </c>
      <c r="GG161" s="224">
        <v>53.700000762939453</v>
      </c>
      <c r="GH161" s="224">
        <v>53.700000762939453</v>
      </c>
      <c r="GI161" s="224">
        <v>53.700000762939453</v>
      </c>
      <c r="GJ161" s="224">
        <v>53.700000762939453</v>
      </c>
      <c r="GK161" s="224">
        <v>53.700000762939453</v>
      </c>
      <c r="GL161" s="224">
        <v>53.700000762939453</v>
      </c>
      <c r="GM161" s="224">
        <v>53.700000762939453</v>
      </c>
      <c r="GN161" s="224">
        <v>53.700000762939453</v>
      </c>
      <c r="GO161" s="224">
        <v>53.700000762939453</v>
      </c>
      <c r="GP161" s="224">
        <v>53.700000762939453</v>
      </c>
      <c r="GQ161" s="224">
        <v>53.700000762939453</v>
      </c>
      <c r="GR161" s="224">
        <v>53.700000762939453</v>
      </c>
      <c r="GS161" s="224">
        <v>50.930000305175781</v>
      </c>
      <c r="GT161" s="224">
        <v>50.930000305175781</v>
      </c>
      <c r="GU161" s="224">
        <v>50.930000305175781</v>
      </c>
      <c r="GV161" s="224">
        <v>50.930000305175781</v>
      </c>
      <c r="GW161" s="224">
        <v>50.930000305175781</v>
      </c>
      <c r="GX161" s="224">
        <v>50.930000305175781</v>
      </c>
      <c r="GY161" s="224">
        <v>50.930000305175781</v>
      </c>
      <c r="GZ161" s="224">
        <v>50.930000305175781</v>
      </c>
      <c r="HA161" s="224">
        <v>50.930000305175781</v>
      </c>
      <c r="HB161" s="224">
        <v>50.930000305175781</v>
      </c>
      <c r="HC161" s="224">
        <v>50.930000305175781</v>
      </c>
      <c r="HD161" s="224">
        <v>50.930000305175781</v>
      </c>
      <c r="HE161" s="224">
        <v>50.930000305175781</v>
      </c>
      <c r="HF161" s="9">
        <f t="shared" si="118"/>
        <v>50.930000305175781</v>
      </c>
      <c r="HG161" s="9">
        <f t="shared" si="119"/>
        <v>50.930000305175781</v>
      </c>
      <c r="HH161" s="9">
        <f t="shared" si="120"/>
        <v>50.930000305175781</v>
      </c>
      <c r="HI161" s="9">
        <f t="shared" si="121"/>
        <v>45.369998931884766</v>
      </c>
      <c r="HJ161" s="9">
        <f t="shared" si="122"/>
        <v>45.369998931884766</v>
      </c>
      <c r="HK161" s="9">
        <f t="shared" si="123"/>
        <v>45.369998931884766</v>
      </c>
      <c r="HL161" s="9">
        <f t="shared" si="124"/>
        <v>45.369998931884766</v>
      </c>
      <c r="HM161" s="9">
        <f t="shared" si="125"/>
        <v>45.369998931884766</v>
      </c>
      <c r="HN161" s="9">
        <f t="shared" si="126"/>
        <v>45.369998931884766</v>
      </c>
      <c r="HO161" s="9">
        <f t="shared" si="127"/>
        <v>45.369998931884766</v>
      </c>
      <c r="HP161" s="9">
        <f t="shared" si="128"/>
        <v>45.369998931884766</v>
      </c>
      <c r="HQ161" s="180"/>
      <c r="HR161" s="226">
        <v>50.930000305175781</v>
      </c>
      <c r="HS161" s="226">
        <v>50.930000305175781</v>
      </c>
      <c r="HT161" s="226">
        <v>50.930000305175781</v>
      </c>
      <c r="HU161" s="226">
        <v>50.930000305175781</v>
      </c>
      <c r="HV161" s="226">
        <v>45.369998931884766</v>
      </c>
      <c r="HW161" s="226">
        <v>45.369998931884766</v>
      </c>
      <c r="HX161" s="226">
        <v>45.369998931884766</v>
      </c>
      <c r="HY161" s="226">
        <v>45.369998931884766</v>
      </c>
      <c r="HZ161" s="226">
        <v>45.369998931884766</v>
      </c>
      <c r="IA161" s="226"/>
      <c r="IB161" s="226"/>
      <c r="IC161" s="226"/>
      <c r="ID161" s="9"/>
      <c r="IE161" s="9"/>
      <c r="IF161" s="9"/>
      <c r="IG161" s="9"/>
      <c r="IH161" s="9"/>
      <c r="II161" s="9">
        <f t="shared" si="103"/>
        <v>35.380461316359671</v>
      </c>
      <c r="IJ161" s="9">
        <f t="shared" si="104"/>
        <v>58.76300099690755</v>
      </c>
      <c r="IK161" s="9">
        <f t="shared" si="105"/>
        <v>52.359677960795743</v>
      </c>
      <c r="IL161" s="9">
        <f t="shared" si="106"/>
        <v>45.987776862250435</v>
      </c>
      <c r="IM161" s="9">
        <f t="shared" si="107"/>
        <v>36.790221489800352</v>
      </c>
      <c r="IN161" s="9">
        <f t="shared" si="108"/>
        <v>25.753155042860246</v>
      </c>
      <c r="IO161" s="9">
        <f t="shared" si="109"/>
        <v>18.02720853000217</v>
      </c>
      <c r="IP161" s="9">
        <f t="shared" si="110"/>
        <v>12.619045971001519</v>
      </c>
      <c r="IQ161" s="9"/>
      <c r="IR161" s="9">
        <f t="shared" si="117"/>
        <v>35.600199452951372</v>
      </c>
      <c r="IS161" s="9">
        <f t="shared" si="111"/>
        <v>-29.290676467450613</v>
      </c>
      <c r="IT161" s="9"/>
      <c r="IU161" s="9"/>
      <c r="IV161" s="9"/>
      <c r="IW161" s="9"/>
      <c r="IX161" s="9"/>
      <c r="IY161" s="9"/>
      <c r="IZ161" s="9"/>
      <c r="JA161" s="9"/>
      <c r="JB161" s="9"/>
      <c r="JC161" s="9"/>
      <c r="JD161" s="9"/>
      <c r="JE161" s="9"/>
      <c r="JF161" s="9"/>
      <c r="JG161" s="9"/>
      <c r="JH161" s="9"/>
      <c r="JI161" s="9"/>
      <c r="JJ161" s="9"/>
      <c r="JK161" s="9"/>
      <c r="JL161" s="9"/>
      <c r="JM161" s="9"/>
      <c r="JN161" s="9"/>
      <c r="JO161" s="9"/>
      <c r="JP161" s="9"/>
      <c r="JQ161" s="9"/>
      <c r="JR161" s="9"/>
      <c r="JS161" s="9"/>
      <c r="JT161" s="9"/>
      <c r="JU161" s="9"/>
      <c r="JV161" s="9"/>
      <c r="JW161" s="9">
        <f t="shared" si="97"/>
        <v>50.930000305175781</v>
      </c>
      <c r="JX161" s="9">
        <f t="shared" si="98"/>
        <v>68.150001525878906</v>
      </c>
      <c r="JY161" s="19">
        <f t="shared" si="99"/>
        <v>151</v>
      </c>
      <c r="JZ161" s="19">
        <f t="shared" si="100"/>
        <v>80</v>
      </c>
      <c r="KA161" s="19">
        <f t="shared" si="112"/>
        <v>1</v>
      </c>
      <c r="KB161" s="19">
        <f t="shared" si="116"/>
        <v>80</v>
      </c>
      <c r="KD161" s="9">
        <f t="shared" si="101"/>
        <v>73.026334889729824</v>
      </c>
      <c r="KE161" s="9">
        <f t="shared" si="102"/>
        <v>60.075050354003906</v>
      </c>
      <c r="KG161" s="9">
        <f t="shared" si="113"/>
        <v>-12.951284535725918</v>
      </c>
      <c r="KH161" s="19">
        <f t="shared" si="114"/>
        <v>0.82264912301456139</v>
      </c>
      <c r="KI161" s="19">
        <f t="shared" si="115"/>
        <v>0.82264912301456139</v>
      </c>
    </row>
    <row r="162" spans="1:295">
      <c r="A162" s="222" t="s">
        <v>48</v>
      </c>
      <c r="B162" s="222" t="s">
        <v>455</v>
      </c>
      <c r="C162" s="224">
        <v>0</v>
      </c>
      <c r="D162" s="224">
        <v>0</v>
      </c>
      <c r="E162" s="224">
        <v>0</v>
      </c>
      <c r="F162" s="224">
        <v>0</v>
      </c>
      <c r="G162" s="224">
        <v>0</v>
      </c>
      <c r="H162" s="224">
        <v>0</v>
      </c>
      <c r="I162" s="224">
        <v>0</v>
      </c>
      <c r="J162" s="224">
        <v>0</v>
      </c>
      <c r="K162" s="224">
        <v>0</v>
      </c>
      <c r="L162" s="224">
        <v>0</v>
      </c>
      <c r="M162" s="224">
        <v>0</v>
      </c>
      <c r="N162" s="224">
        <v>0</v>
      </c>
      <c r="O162" s="224">
        <v>0</v>
      </c>
      <c r="P162" s="224">
        <v>0</v>
      </c>
      <c r="Q162" s="224">
        <v>0</v>
      </c>
      <c r="R162" s="224">
        <v>0</v>
      </c>
      <c r="S162" s="224">
        <v>0</v>
      </c>
      <c r="T162" s="224">
        <v>0</v>
      </c>
      <c r="U162" s="224">
        <v>0</v>
      </c>
      <c r="V162" s="224">
        <v>0</v>
      </c>
      <c r="W162" s="224">
        <v>0</v>
      </c>
      <c r="X162" s="224">
        <v>0</v>
      </c>
      <c r="Y162" s="224">
        <v>0</v>
      </c>
      <c r="Z162" s="224">
        <v>0</v>
      </c>
      <c r="AA162" s="224">
        <v>0</v>
      </c>
      <c r="AB162" s="224">
        <v>0</v>
      </c>
      <c r="AC162" s="224">
        <v>0</v>
      </c>
      <c r="AD162" s="224">
        <v>0</v>
      </c>
      <c r="AE162" s="224">
        <v>0</v>
      </c>
      <c r="AF162" s="224">
        <v>0</v>
      </c>
      <c r="AG162" s="224">
        <v>0</v>
      </c>
      <c r="AH162" s="224">
        <v>0</v>
      </c>
      <c r="AI162" s="224">
        <v>0</v>
      </c>
      <c r="AJ162" s="224">
        <v>0</v>
      </c>
      <c r="AK162" s="224">
        <v>0</v>
      </c>
      <c r="AL162" s="224">
        <v>0</v>
      </c>
      <c r="AM162" s="224">
        <v>0</v>
      </c>
      <c r="AN162" s="224">
        <v>0</v>
      </c>
      <c r="AO162" s="224">
        <v>0</v>
      </c>
      <c r="AP162" s="224">
        <v>0</v>
      </c>
      <c r="AQ162" s="224">
        <v>0</v>
      </c>
      <c r="AR162" s="224">
        <v>0</v>
      </c>
      <c r="AS162" s="224">
        <v>0</v>
      </c>
      <c r="AT162" s="224">
        <v>0</v>
      </c>
      <c r="AU162" s="224">
        <v>0</v>
      </c>
      <c r="AV162" s="224">
        <v>0</v>
      </c>
      <c r="AW162" s="224">
        <v>0</v>
      </c>
      <c r="AX162" s="224">
        <v>0</v>
      </c>
      <c r="AY162" s="224">
        <v>0</v>
      </c>
      <c r="AZ162" s="224">
        <v>0</v>
      </c>
      <c r="BA162" s="224">
        <v>0</v>
      </c>
      <c r="BB162" s="224">
        <v>0</v>
      </c>
      <c r="BC162" s="224">
        <v>0</v>
      </c>
      <c r="BD162" s="224">
        <v>0</v>
      </c>
      <c r="BE162" s="224">
        <v>0</v>
      </c>
      <c r="BF162" s="224">
        <v>0</v>
      </c>
      <c r="BG162" s="224">
        <v>0</v>
      </c>
      <c r="BH162" s="224">
        <v>0</v>
      </c>
      <c r="BI162" s="224">
        <v>0</v>
      </c>
      <c r="BJ162" s="224">
        <v>0</v>
      </c>
      <c r="BK162" s="224">
        <v>0</v>
      </c>
      <c r="BL162" s="224">
        <v>0</v>
      </c>
      <c r="BM162" s="224">
        <v>0</v>
      </c>
      <c r="BN162" s="224">
        <v>0</v>
      </c>
      <c r="BO162" s="224">
        <v>0</v>
      </c>
      <c r="BP162" s="224">
        <v>16.670000076293945</v>
      </c>
      <c r="BQ162" s="224">
        <v>16.670000076293945</v>
      </c>
      <c r="BR162" s="224">
        <v>16.670000076293945</v>
      </c>
      <c r="BS162" s="224">
        <v>16.670000076293945</v>
      </c>
      <c r="BT162" s="224">
        <v>25</v>
      </c>
      <c r="BU162" s="224">
        <v>25</v>
      </c>
      <c r="BV162" s="224">
        <v>25</v>
      </c>
      <c r="BW162" s="224">
        <v>25</v>
      </c>
      <c r="BX162" s="224">
        <v>25</v>
      </c>
      <c r="BY162" s="224">
        <v>26.850000381469727</v>
      </c>
      <c r="BZ162" s="224">
        <v>33.799999237060547</v>
      </c>
      <c r="CA162" s="224">
        <v>39.349998474121094</v>
      </c>
      <c r="CB162" s="224">
        <v>39.349998474121094</v>
      </c>
      <c r="CC162" s="224">
        <v>48.610000610351563</v>
      </c>
      <c r="CD162" s="224">
        <v>48.610000610351563</v>
      </c>
      <c r="CE162" s="224">
        <v>52.310001373291016</v>
      </c>
      <c r="CF162" s="224">
        <v>52.310001373291016</v>
      </c>
      <c r="CG162" s="224">
        <v>52.310001373291016</v>
      </c>
      <c r="CH162" s="224">
        <v>52.310001373291016</v>
      </c>
      <c r="CI162" s="224">
        <v>63.430000305175781</v>
      </c>
      <c r="CJ162" s="224">
        <v>68.05999755859375</v>
      </c>
      <c r="CK162" s="224">
        <v>68.05999755859375</v>
      </c>
      <c r="CL162" s="224">
        <v>68.05999755859375</v>
      </c>
      <c r="CM162" s="224">
        <v>68.05999755859375</v>
      </c>
      <c r="CN162" s="224">
        <v>68.05999755859375</v>
      </c>
      <c r="CO162" s="224">
        <v>68.05999755859375</v>
      </c>
      <c r="CP162" s="224">
        <v>68.05999755859375</v>
      </c>
      <c r="CQ162" s="224">
        <v>68.05999755859375</v>
      </c>
      <c r="CR162" s="224">
        <v>76.849998474121094</v>
      </c>
      <c r="CS162" s="224">
        <v>76.849998474121094</v>
      </c>
      <c r="CT162" s="224">
        <v>76.849998474121094</v>
      </c>
      <c r="CU162" s="224">
        <v>76.849998474121094</v>
      </c>
      <c r="CV162" s="224">
        <v>76.849998474121094</v>
      </c>
      <c r="CW162" s="224">
        <v>82.410003662109375</v>
      </c>
      <c r="CX162" s="224">
        <v>82.410003662109375</v>
      </c>
      <c r="CY162" s="224">
        <v>82.410003662109375</v>
      </c>
      <c r="CZ162" s="224">
        <v>82.410003662109375</v>
      </c>
      <c r="DA162" s="224">
        <v>82.410003662109375</v>
      </c>
      <c r="DB162" s="224">
        <v>82.410003662109375</v>
      </c>
      <c r="DC162" s="224">
        <v>82.410003662109375</v>
      </c>
      <c r="DD162" s="224">
        <v>82.410003662109375</v>
      </c>
      <c r="DE162" s="224">
        <v>82.410003662109375</v>
      </c>
      <c r="DF162" s="224">
        <v>82.410003662109375</v>
      </c>
      <c r="DG162" s="224">
        <v>81.019996643066406</v>
      </c>
      <c r="DH162" s="224">
        <v>81.019996643066406</v>
      </c>
      <c r="DI162" s="224">
        <v>81.019996643066406</v>
      </c>
      <c r="DJ162" s="224">
        <v>81.019996643066406</v>
      </c>
      <c r="DK162" s="224">
        <v>81.019996643066406</v>
      </c>
      <c r="DL162" s="224">
        <v>81.019996643066406</v>
      </c>
      <c r="DM162" s="224">
        <v>81.019996643066406</v>
      </c>
      <c r="DN162" s="224">
        <v>81.019996643066406</v>
      </c>
      <c r="DO162" s="224">
        <v>81.019996643066406</v>
      </c>
      <c r="DP162" s="224">
        <v>81.019996643066406</v>
      </c>
      <c r="DQ162" s="224">
        <v>81.019996643066406</v>
      </c>
      <c r="DR162" s="224">
        <v>81.019996643066406</v>
      </c>
      <c r="DS162" s="224">
        <v>81.019996643066406</v>
      </c>
      <c r="DT162" s="224">
        <v>78.239997863769531</v>
      </c>
      <c r="DU162" s="224">
        <v>78.239997863769531</v>
      </c>
      <c r="DV162" s="224">
        <v>77.779998779296875</v>
      </c>
      <c r="DW162" s="224">
        <v>77.779998779296875</v>
      </c>
      <c r="DX162" s="224">
        <v>77.779998779296875</v>
      </c>
      <c r="DY162" s="224">
        <v>77.779998779296875</v>
      </c>
      <c r="DZ162" s="224">
        <v>77.779998779296875</v>
      </c>
      <c r="EA162" s="224">
        <v>77.779998779296875</v>
      </c>
      <c r="EB162" s="224">
        <v>77.779998779296875</v>
      </c>
      <c r="EC162" s="224">
        <v>77.779998779296875</v>
      </c>
      <c r="ED162" s="224">
        <v>77.779998779296875</v>
      </c>
      <c r="EE162" s="224">
        <v>77.779998779296875</v>
      </c>
      <c r="EF162" s="224">
        <v>77.779998779296875</v>
      </c>
      <c r="EG162" s="224">
        <v>77.779998779296875</v>
      </c>
      <c r="EH162" s="224">
        <v>77.779998779296875</v>
      </c>
      <c r="EI162" s="224">
        <v>77.779998779296875</v>
      </c>
      <c r="EJ162" s="224">
        <v>75.930000305175781</v>
      </c>
      <c r="EK162" s="224">
        <v>70.370002746582031</v>
      </c>
      <c r="EL162" s="224">
        <v>72.220001220703125</v>
      </c>
      <c r="EM162" s="224">
        <v>72.220001220703125</v>
      </c>
      <c r="EN162" s="224">
        <v>72.220001220703125</v>
      </c>
      <c r="EO162" s="224">
        <v>72.220001220703125</v>
      </c>
      <c r="EP162" s="224">
        <v>72.220001220703125</v>
      </c>
      <c r="EQ162" s="224">
        <v>72.220001220703125</v>
      </c>
      <c r="ER162" s="224">
        <v>72.220001220703125</v>
      </c>
      <c r="ES162" s="224">
        <v>72.220001220703125</v>
      </c>
      <c r="ET162" s="224">
        <v>72.220001220703125</v>
      </c>
      <c r="EU162" s="224">
        <v>72.220001220703125</v>
      </c>
      <c r="EV162" s="224">
        <v>72.220001220703125</v>
      </c>
      <c r="EW162" s="224">
        <v>72.220001220703125</v>
      </c>
      <c r="EX162" s="224">
        <v>72.220001220703125</v>
      </c>
      <c r="EY162" s="224">
        <v>72.220001220703125</v>
      </c>
      <c r="EZ162" s="224">
        <v>72.220001220703125</v>
      </c>
      <c r="FA162" s="224">
        <v>72.220001220703125</v>
      </c>
      <c r="FB162" s="224">
        <v>72.220001220703125</v>
      </c>
      <c r="FC162" s="224">
        <v>72.220001220703125</v>
      </c>
      <c r="FD162" s="224">
        <v>60.189998626708984</v>
      </c>
      <c r="FE162" s="224">
        <v>60.189998626708984</v>
      </c>
      <c r="FF162" s="224">
        <v>60.189998626708984</v>
      </c>
      <c r="FG162" s="224">
        <v>60.189998626708984</v>
      </c>
      <c r="FH162" s="224">
        <v>60.189998626708984</v>
      </c>
      <c r="FI162" s="224">
        <v>60.189998626708984</v>
      </c>
      <c r="FJ162" s="224">
        <v>60.189998626708984</v>
      </c>
      <c r="FK162" s="224">
        <v>60.189998626708984</v>
      </c>
      <c r="FL162" s="224">
        <v>60.189998626708984</v>
      </c>
      <c r="FM162" s="224">
        <v>56.479999542236328</v>
      </c>
      <c r="FN162" s="224">
        <v>56.479999542236328</v>
      </c>
      <c r="FO162" s="224">
        <v>56.479999542236328</v>
      </c>
      <c r="FP162" s="224">
        <v>56.479999542236328</v>
      </c>
      <c r="FQ162" s="224">
        <v>56.479999542236328</v>
      </c>
      <c r="FR162" s="224">
        <v>56.479999542236328</v>
      </c>
      <c r="FS162" s="224">
        <v>56.479999542236328</v>
      </c>
      <c r="FT162" s="224">
        <v>56.479999542236328</v>
      </c>
      <c r="FU162" s="224">
        <v>56.479999542236328</v>
      </c>
      <c r="FV162" s="224">
        <v>56.479999542236328</v>
      </c>
      <c r="FW162" s="224">
        <v>56.479999542236328</v>
      </c>
      <c r="FX162" s="224">
        <v>56.479999542236328</v>
      </c>
      <c r="FY162" s="224">
        <v>56.479999542236328</v>
      </c>
      <c r="FZ162" s="224">
        <v>56.479999542236328</v>
      </c>
      <c r="GA162" s="224">
        <v>56.479999542236328</v>
      </c>
      <c r="GB162" s="224">
        <v>56.479999542236328</v>
      </c>
      <c r="GC162" s="224">
        <v>49.069999694824219</v>
      </c>
      <c r="GD162" s="224">
        <v>49.069999694824219</v>
      </c>
      <c r="GE162" s="224">
        <v>49.069999694824219</v>
      </c>
      <c r="GF162" s="224">
        <v>49.069999694824219</v>
      </c>
      <c r="GG162" s="224">
        <v>49.069999694824219</v>
      </c>
      <c r="GH162" s="224">
        <v>49.069999694824219</v>
      </c>
      <c r="GI162" s="224">
        <v>49.069999694824219</v>
      </c>
      <c r="GJ162" s="224">
        <v>49.069999694824219</v>
      </c>
      <c r="GK162" s="224">
        <v>49.069999694824219</v>
      </c>
      <c r="GL162" s="224">
        <v>49.069999694824219</v>
      </c>
      <c r="GM162" s="224">
        <v>49.069999694824219</v>
      </c>
      <c r="GN162" s="224">
        <v>49.069999694824219</v>
      </c>
      <c r="GO162" s="224">
        <v>49.069999694824219</v>
      </c>
      <c r="GP162" s="224">
        <v>49.069999694824219</v>
      </c>
      <c r="GQ162" s="224">
        <v>49.069999694824219</v>
      </c>
      <c r="GR162" s="224">
        <v>49.069999694824219</v>
      </c>
      <c r="GS162" s="224">
        <v>49.069999694824219</v>
      </c>
      <c r="GT162" s="224">
        <v>49.069999694824219</v>
      </c>
      <c r="GU162" s="224">
        <v>49.069999694824219</v>
      </c>
      <c r="GV162" s="224">
        <v>49.069999694824219</v>
      </c>
      <c r="GW162" s="224">
        <v>49.069999694824219</v>
      </c>
      <c r="GX162" s="224">
        <v>49.069999694824219</v>
      </c>
      <c r="GY162" s="224">
        <v>49.069999694824219</v>
      </c>
      <c r="GZ162" s="224">
        <v>49.069999694824219</v>
      </c>
      <c r="HA162" s="224">
        <v>49.069999694824219</v>
      </c>
      <c r="HB162" s="224">
        <v>49.069999694824219</v>
      </c>
      <c r="HC162" s="224">
        <v>49.069999694824219</v>
      </c>
      <c r="HD162" s="224">
        <v>49.069999694824219</v>
      </c>
      <c r="HE162" s="224">
        <v>49.069999694824219</v>
      </c>
      <c r="HF162" s="9">
        <f t="shared" si="118"/>
        <v>49.069999694824219</v>
      </c>
      <c r="HG162" s="9">
        <f t="shared" si="119"/>
        <v>49.069999694824219</v>
      </c>
      <c r="HH162" s="9">
        <f t="shared" si="120"/>
        <v>49.069999694824219</v>
      </c>
      <c r="HI162" s="9">
        <f t="shared" si="121"/>
        <v>49.069999694824219</v>
      </c>
      <c r="HJ162" s="9">
        <f t="shared" si="122"/>
        <v>49.069999694824219</v>
      </c>
      <c r="HK162" s="9">
        <f t="shared" si="123"/>
        <v>49.069999694824219</v>
      </c>
      <c r="HL162" s="9">
        <f t="shared" si="124"/>
        <v>49.069999694824219</v>
      </c>
      <c r="HM162" s="9">
        <f t="shared" si="125"/>
        <v>49.069999694824219</v>
      </c>
      <c r="HN162" s="9">
        <f t="shared" si="126"/>
        <v>49.069999694824219</v>
      </c>
      <c r="HO162" s="9">
        <f t="shared" si="127"/>
        <v>49.069999694824219</v>
      </c>
      <c r="HP162" s="9">
        <f t="shared" si="128"/>
        <v>49.069999694824219</v>
      </c>
      <c r="HQ162" s="180"/>
      <c r="HR162" s="226">
        <v>49.069999694824219</v>
      </c>
      <c r="HS162" s="226">
        <v>49.069999694824219</v>
      </c>
      <c r="HT162" s="226"/>
      <c r="HU162" s="226"/>
      <c r="HV162" s="226"/>
      <c r="HW162" s="226"/>
      <c r="HX162" s="226"/>
      <c r="HY162" s="226"/>
      <c r="HZ162" s="226"/>
      <c r="IA162" s="226"/>
      <c r="IB162" s="226"/>
      <c r="IC162" s="226"/>
      <c r="ID162" s="9"/>
      <c r="IE162" s="9"/>
      <c r="IF162" s="9"/>
      <c r="IG162" s="9"/>
      <c r="IH162" s="9"/>
      <c r="II162" s="9">
        <f t="shared" si="103"/>
        <v>38.405065574144061</v>
      </c>
      <c r="IJ162" s="9">
        <f t="shared" si="104"/>
        <v>60.216332880655926</v>
      </c>
      <c r="IK162" s="9">
        <f t="shared" si="105"/>
        <v>49.069999694824219</v>
      </c>
      <c r="IL162" s="9">
        <f t="shared" si="106"/>
        <v>49.069999694824219</v>
      </c>
      <c r="IM162" s="9">
        <f t="shared" si="107"/>
        <v>39.255999755859378</v>
      </c>
      <c r="IN162" s="9">
        <f t="shared" si="108"/>
        <v>27.479199829101564</v>
      </c>
      <c r="IO162" s="9">
        <f t="shared" si="109"/>
        <v>19.235439880371093</v>
      </c>
      <c r="IP162" s="9">
        <f t="shared" si="110"/>
        <v>13.464807916259764</v>
      </c>
      <c r="IQ162" s="9"/>
      <c r="IR162" s="9">
        <f t="shared" si="117"/>
        <v>37.484758960218045</v>
      </c>
      <c r="IS162" s="9">
        <f t="shared" si="111"/>
        <v>-30.752355002088162</v>
      </c>
      <c r="IT162" s="9"/>
      <c r="IU162" s="9"/>
      <c r="IV162" s="9"/>
      <c r="IW162" s="9"/>
      <c r="IX162" s="9"/>
      <c r="IY162" s="9"/>
      <c r="IZ162" s="9"/>
      <c r="JA162" s="9"/>
      <c r="JB162" s="9"/>
      <c r="JC162" s="9"/>
      <c r="JD162" s="9"/>
      <c r="JE162" s="9"/>
      <c r="JF162" s="9"/>
      <c r="JG162" s="9"/>
      <c r="JH162" s="9"/>
      <c r="JI162" s="9"/>
      <c r="JJ162" s="9"/>
      <c r="JK162" s="9"/>
      <c r="JL162" s="9"/>
      <c r="JM162" s="9"/>
      <c r="JN162" s="9"/>
      <c r="JO162" s="9"/>
      <c r="JP162" s="9"/>
      <c r="JQ162" s="9"/>
      <c r="JR162" s="9"/>
      <c r="JS162" s="9"/>
      <c r="JT162" s="9"/>
      <c r="JU162" s="9"/>
      <c r="JV162" s="9"/>
      <c r="JW162" s="9">
        <f t="shared" ref="JW162:JW173" si="130">AVERAGE(HR162:HU162)</f>
        <v>49.069999694824219</v>
      </c>
      <c r="JX162" s="9">
        <f t="shared" ref="JX162:JX173" si="131">MAX(C162:HU162)-5</f>
        <v>77.410003662109375</v>
      </c>
      <c r="JY162" s="19">
        <f t="shared" ref="JY162:JY173" si="132">COUNTIF(C162:HU162,"&gt;0")</f>
        <v>159</v>
      </c>
      <c r="JZ162" s="19">
        <f t="shared" ref="JZ162:JZ173" si="133">COUNTIFS(C162:HU162,"&gt;"&amp;JX162)</f>
        <v>39</v>
      </c>
      <c r="KA162" s="19">
        <f t="shared" si="112"/>
        <v>1</v>
      </c>
      <c r="KB162" s="19">
        <f t="shared" si="116"/>
        <v>39</v>
      </c>
      <c r="KD162" s="9">
        <f t="shared" ref="KD162:KD173" si="134">AVERAGE(CP162:DS162)</f>
        <v>79.924332682291663</v>
      </c>
      <c r="KE162" s="9">
        <f t="shared" ref="KE162:KE173" si="135">AVERAGE(DT162:HQ162)</f>
        <v>60.394554175952877</v>
      </c>
      <c r="KG162" s="9">
        <f t="shared" si="113"/>
        <v>-19.529778506338786</v>
      </c>
      <c r="KH162" s="19">
        <f t="shared" si="114"/>
        <v>0.7556466491378554</v>
      </c>
      <c r="KI162" s="19">
        <f t="shared" si="115"/>
        <v>0.7556466491378554</v>
      </c>
    </row>
    <row r="163" spans="1:295">
      <c r="A163" s="222" t="s">
        <v>47</v>
      </c>
      <c r="B163" s="222" t="s">
        <v>454</v>
      </c>
      <c r="C163" s="224">
        <v>0</v>
      </c>
      <c r="D163" s="224">
        <v>0</v>
      </c>
      <c r="E163" s="224">
        <v>0</v>
      </c>
      <c r="F163" s="224">
        <v>0</v>
      </c>
      <c r="G163" s="224">
        <v>0</v>
      </c>
      <c r="H163" s="224">
        <v>0</v>
      </c>
      <c r="I163" s="224">
        <v>0</v>
      </c>
      <c r="J163" s="224">
        <v>0</v>
      </c>
      <c r="K163" s="224">
        <v>0</v>
      </c>
      <c r="L163" s="224">
        <v>0</v>
      </c>
      <c r="M163" s="224">
        <v>0</v>
      </c>
      <c r="N163" s="224">
        <v>0</v>
      </c>
      <c r="O163" s="224">
        <v>0</v>
      </c>
      <c r="P163" s="224">
        <v>0</v>
      </c>
      <c r="Q163" s="224">
        <v>0</v>
      </c>
      <c r="R163" s="224">
        <v>0</v>
      </c>
      <c r="S163" s="224">
        <v>0</v>
      </c>
      <c r="T163" s="224">
        <v>0</v>
      </c>
      <c r="U163" s="224">
        <v>0</v>
      </c>
      <c r="V163" s="224">
        <v>0</v>
      </c>
      <c r="W163" s="224">
        <v>5.559999942779541</v>
      </c>
      <c r="X163" s="224">
        <v>5.559999942779541</v>
      </c>
      <c r="Y163" s="224">
        <v>5.559999942779541</v>
      </c>
      <c r="Z163" s="224">
        <v>5.559999942779541</v>
      </c>
      <c r="AA163" s="224">
        <v>5.559999942779541</v>
      </c>
      <c r="AB163" s="224">
        <v>5.559999942779541</v>
      </c>
      <c r="AC163" s="224">
        <v>5.559999942779541</v>
      </c>
      <c r="AD163" s="224">
        <v>5.559999942779541</v>
      </c>
      <c r="AE163" s="224">
        <v>5.559999942779541</v>
      </c>
      <c r="AF163" s="224">
        <v>5.559999942779541</v>
      </c>
      <c r="AG163" s="224">
        <v>5.559999942779541</v>
      </c>
      <c r="AH163" s="224">
        <v>5.559999942779541</v>
      </c>
      <c r="AI163" s="224">
        <v>5.559999942779541</v>
      </c>
      <c r="AJ163" s="224">
        <v>11.109999656677246</v>
      </c>
      <c r="AK163" s="224">
        <v>11.109999656677246</v>
      </c>
      <c r="AL163" s="224">
        <v>11.109999656677246</v>
      </c>
      <c r="AM163" s="224">
        <v>11.109999656677246</v>
      </c>
      <c r="AN163" s="224">
        <v>11.109999656677246</v>
      </c>
      <c r="AO163" s="224">
        <v>11.109999656677246</v>
      </c>
      <c r="AP163" s="224">
        <v>11.109999656677246</v>
      </c>
      <c r="AQ163" s="224">
        <v>11.109999656677246</v>
      </c>
      <c r="AR163" s="224">
        <v>11.109999656677246</v>
      </c>
      <c r="AS163" s="224">
        <v>11.109999656677246</v>
      </c>
      <c r="AT163" s="224">
        <v>11.109999656677246</v>
      </c>
      <c r="AU163" s="224">
        <v>11.109999656677246</v>
      </c>
      <c r="AV163" s="224">
        <v>11.109999656677246</v>
      </c>
      <c r="AW163" s="224">
        <v>11.109999656677246</v>
      </c>
      <c r="AX163" s="224">
        <v>11.109999656677246</v>
      </c>
      <c r="AY163" s="224">
        <v>11.109999656677246</v>
      </c>
      <c r="AZ163" s="224">
        <v>11.109999656677246</v>
      </c>
      <c r="BA163" s="224">
        <v>11.109999656677246</v>
      </c>
      <c r="BB163" s="224">
        <v>11.109999656677246</v>
      </c>
      <c r="BC163" s="224">
        <v>11.109999656677246</v>
      </c>
      <c r="BD163" s="224">
        <v>11.109999656677246</v>
      </c>
      <c r="BE163" s="224">
        <v>11.109999656677246</v>
      </c>
      <c r="BF163" s="224">
        <v>11.109999656677246</v>
      </c>
      <c r="BG163" s="224">
        <v>11.109999656677246</v>
      </c>
      <c r="BH163" s="224">
        <v>11.109999656677246</v>
      </c>
      <c r="BI163" s="224">
        <v>11.109999656677246</v>
      </c>
      <c r="BJ163" s="224">
        <v>11.109999656677246</v>
      </c>
      <c r="BK163" s="224">
        <v>11.109999656677246</v>
      </c>
      <c r="BL163" s="224">
        <v>11.109999656677246</v>
      </c>
      <c r="BM163" s="224">
        <v>13.890000343322754</v>
      </c>
      <c r="BN163" s="224">
        <v>13.890000343322754</v>
      </c>
      <c r="BO163" s="224">
        <v>13.890000343322754</v>
      </c>
      <c r="BP163" s="224">
        <v>13.890000343322754</v>
      </c>
      <c r="BQ163" s="224">
        <v>13.890000343322754</v>
      </c>
      <c r="BR163" s="224">
        <v>13.890000343322754</v>
      </c>
      <c r="BS163" s="224">
        <v>13.890000343322754</v>
      </c>
      <c r="BT163" s="224">
        <v>13.890000343322754</v>
      </c>
      <c r="BU163" s="224">
        <v>13.890000343322754</v>
      </c>
      <c r="BV163" s="224">
        <v>13.890000343322754</v>
      </c>
      <c r="BW163" s="224">
        <v>13.890000343322754</v>
      </c>
      <c r="BX163" s="224">
        <v>13.890000343322754</v>
      </c>
      <c r="BY163" s="224">
        <v>13.890000343322754</v>
      </c>
      <c r="BZ163" s="224">
        <v>13.890000343322754</v>
      </c>
      <c r="CA163" s="224">
        <v>13.890000343322754</v>
      </c>
      <c r="CB163" s="224">
        <v>19.440000534057617</v>
      </c>
      <c r="CC163" s="224">
        <v>19.440000534057617</v>
      </c>
      <c r="CD163" s="224">
        <v>19.440000534057617</v>
      </c>
      <c r="CE163" s="224">
        <v>19.440000534057617</v>
      </c>
      <c r="CF163" s="224">
        <v>19.440000534057617</v>
      </c>
      <c r="CG163" s="224">
        <v>19.440000534057617</v>
      </c>
      <c r="CH163" s="224">
        <v>19.440000534057617</v>
      </c>
      <c r="CI163" s="224">
        <v>19.440000534057617</v>
      </c>
      <c r="CJ163" s="224">
        <v>19.440000534057617</v>
      </c>
      <c r="CK163" s="224">
        <v>19.440000534057617</v>
      </c>
      <c r="CL163" s="224">
        <v>19.440000534057617</v>
      </c>
      <c r="CM163" s="224">
        <v>19.440000534057617</v>
      </c>
      <c r="CN163" s="224">
        <v>19.440000534057617</v>
      </c>
      <c r="CO163" s="224">
        <v>19.440000534057617</v>
      </c>
      <c r="CP163" s="224">
        <v>19.440000534057617</v>
      </c>
      <c r="CQ163" s="224">
        <v>19.440000534057617</v>
      </c>
      <c r="CR163" s="224">
        <v>19.440000534057617</v>
      </c>
      <c r="CS163" s="224">
        <v>19.440000534057617</v>
      </c>
      <c r="CT163" s="224">
        <v>19.440000534057617</v>
      </c>
      <c r="CU163" s="224">
        <v>19.440000534057617</v>
      </c>
      <c r="CV163" s="224">
        <v>19.440000534057617</v>
      </c>
      <c r="CW163" s="224">
        <v>19.440000534057617</v>
      </c>
      <c r="CX163" s="224">
        <v>19.440000534057617</v>
      </c>
      <c r="CY163" s="224">
        <v>22.219999313354492</v>
      </c>
      <c r="CZ163" s="224">
        <v>22.219999313354492</v>
      </c>
      <c r="DA163" s="224">
        <v>22.219999313354492</v>
      </c>
      <c r="DB163" s="224">
        <v>22.219999313354492</v>
      </c>
      <c r="DC163" s="224">
        <v>22.219999313354492</v>
      </c>
      <c r="DD163" s="224">
        <v>22.219999313354492</v>
      </c>
      <c r="DE163" s="224">
        <v>22.219999313354492</v>
      </c>
      <c r="DF163" s="224">
        <v>22.219999313354492</v>
      </c>
      <c r="DG163" s="224">
        <v>33.330001831054688</v>
      </c>
      <c r="DH163" s="224">
        <v>33.330001831054688</v>
      </c>
      <c r="DI163" s="224">
        <v>33.330001831054688</v>
      </c>
      <c r="DJ163" s="224">
        <v>33.330001831054688</v>
      </c>
      <c r="DK163" s="224">
        <v>33.330001831054688</v>
      </c>
      <c r="DL163" s="224">
        <v>33.330001831054688</v>
      </c>
      <c r="DM163" s="224">
        <v>33.330001831054688</v>
      </c>
      <c r="DN163" s="224">
        <v>40.740001678466797</v>
      </c>
      <c r="DO163" s="224">
        <v>40.740001678466797</v>
      </c>
      <c r="DP163" s="224">
        <v>46.299999237060547</v>
      </c>
      <c r="DQ163" s="224">
        <v>46.299999237060547</v>
      </c>
      <c r="DR163" s="224">
        <v>46.299999237060547</v>
      </c>
      <c r="DS163" s="224">
        <v>46.299999237060547</v>
      </c>
      <c r="DT163" s="224">
        <v>46.299999237060547</v>
      </c>
      <c r="DU163" s="224">
        <v>46.299999237060547</v>
      </c>
      <c r="DV163" s="224">
        <v>46.299999237060547</v>
      </c>
      <c r="DW163" s="224">
        <v>48.150001525878906</v>
      </c>
      <c r="DX163" s="224">
        <v>48.150001525878906</v>
      </c>
      <c r="DY163" s="224">
        <v>48.150001525878906</v>
      </c>
      <c r="DZ163" s="224">
        <v>48.150001525878906</v>
      </c>
      <c r="EA163" s="224">
        <v>48.150001525878906</v>
      </c>
      <c r="EB163" s="224">
        <v>53.700000762939453</v>
      </c>
      <c r="EC163" s="224">
        <v>53.700000762939453</v>
      </c>
      <c r="ED163" s="224">
        <v>53.700000762939453</v>
      </c>
      <c r="EE163" s="224">
        <v>51.849998474121094</v>
      </c>
      <c r="EF163" s="224">
        <v>51.849998474121094</v>
      </c>
      <c r="EG163" s="224">
        <v>51.849998474121094</v>
      </c>
      <c r="EH163" s="224">
        <v>51.849998474121094</v>
      </c>
      <c r="EI163" s="224">
        <v>51.849998474121094</v>
      </c>
      <c r="EJ163" s="224">
        <v>51.849998474121094</v>
      </c>
      <c r="EK163" s="224">
        <v>51.849998474121094</v>
      </c>
      <c r="EL163" s="224">
        <v>51.849998474121094</v>
      </c>
      <c r="EM163" s="224">
        <v>51.849998474121094</v>
      </c>
      <c r="EN163" s="224">
        <v>51.849998474121094</v>
      </c>
      <c r="EO163" s="224">
        <v>51.849998474121094</v>
      </c>
      <c r="EP163" s="224">
        <v>51.849998474121094</v>
      </c>
      <c r="EQ163" s="224">
        <v>51.849998474121094</v>
      </c>
      <c r="ER163" s="224">
        <v>51.849998474121094</v>
      </c>
      <c r="ES163" s="224">
        <v>51.849998474121094</v>
      </c>
      <c r="ET163" s="224">
        <v>51.849998474121094</v>
      </c>
      <c r="EU163" s="224">
        <v>51.849998474121094</v>
      </c>
      <c r="EV163" s="224">
        <v>51.849998474121094</v>
      </c>
      <c r="EW163" s="224">
        <v>51.849998474121094</v>
      </c>
      <c r="EX163" s="224">
        <v>51.849998474121094</v>
      </c>
      <c r="EY163" s="224">
        <v>51.849998474121094</v>
      </c>
      <c r="EZ163" s="224">
        <v>51.849998474121094</v>
      </c>
      <c r="FA163" s="224">
        <v>65.739997863769531</v>
      </c>
      <c r="FB163" s="224">
        <v>65.739997863769531</v>
      </c>
      <c r="FC163" s="224">
        <v>65.739997863769531</v>
      </c>
      <c r="FD163" s="224">
        <v>65.739997863769531</v>
      </c>
      <c r="FE163" s="224">
        <v>65.739997863769531</v>
      </c>
      <c r="FF163" s="224">
        <v>65.739997863769531</v>
      </c>
      <c r="FG163" s="224">
        <v>65.739997863769531</v>
      </c>
      <c r="FH163" s="224">
        <v>65.739997863769531</v>
      </c>
      <c r="FI163" s="224">
        <v>65.739997863769531</v>
      </c>
      <c r="FJ163" s="224">
        <v>65.739997863769531</v>
      </c>
      <c r="FK163" s="224">
        <v>65.739997863769531</v>
      </c>
      <c r="FL163" s="224">
        <v>65.739997863769531</v>
      </c>
      <c r="FM163" s="224">
        <v>64.80999755859375</v>
      </c>
      <c r="FN163" s="224">
        <v>64.80999755859375</v>
      </c>
      <c r="FO163" s="224">
        <v>64.80999755859375</v>
      </c>
      <c r="FP163" s="224">
        <v>64.80999755859375</v>
      </c>
      <c r="FQ163" s="224">
        <v>64.80999755859375</v>
      </c>
      <c r="FR163" s="224">
        <v>73.150001525878906</v>
      </c>
      <c r="FS163" s="224">
        <v>73.150001525878906</v>
      </c>
      <c r="FT163" s="224">
        <v>73.150001525878906</v>
      </c>
      <c r="FU163" s="224">
        <v>73.150001525878906</v>
      </c>
      <c r="FV163" s="224">
        <v>73.150001525878906</v>
      </c>
      <c r="FW163" s="224">
        <v>73.150001525878906</v>
      </c>
      <c r="FX163" s="224">
        <v>73.150001525878906</v>
      </c>
      <c r="FY163" s="224">
        <v>73.150001525878906</v>
      </c>
      <c r="FZ163" s="224">
        <v>73.150001525878906</v>
      </c>
      <c r="GA163" s="224">
        <v>73.150001525878906</v>
      </c>
      <c r="GB163" s="224">
        <v>73.150001525878906</v>
      </c>
      <c r="GC163" s="224">
        <v>70.370002746582031</v>
      </c>
      <c r="GD163" s="224">
        <v>70.370002746582031</v>
      </c>
      <c r="GE163" s="224">
        <v>70.370002746582031</v>
      </c>
      <c r="GF163" s="224">
        <v>70.370002746582031</v>
      </c>
      <c r="GG163" s="224">
        <v>70.370002746582031</v>
      </c>
      <c r="GH163" s="224">
        <v>70.370002746582031</v>
      </c>
      <c r="GI163" s="224">
        <v>70.370002746582031</v>
      </c>
      <c r="GJ163" s="224">
        <v>70.370002746582031</v>
      </c>
      <c r="GK163" s="224">
        <v>70.370002746582031</v>
      </c>
      <c r="GL163" s="224">
        <v>70.370002746582031</v>
      </c>
      <c r="GM163" s="224">
        <v>70.370002746582031</v>
      </c>
      <c r="GN163" s="224">
        <v>70.370002746582031</v>
      </c>
      <c r="GO163" s="224">
        <v>70.370002746582031</v>
      </c>
      <c r="GP163" s="224">
        <v>70.370002746582031</v>
      </c>
      <c r="GQ163" s="224">
        <v>70.370002746582031</v>
      </c>
      <c r="GR163" s="224">
        <v>62.040000915527344</v>
      </c>
      <c r="GS163" s="224">
        <v>62.040000915527344</v>
      </c>
      <c r="GT163" s="224">
        <v>62.040000915527344</v>
      </c>
      <c r="GU163" s="224">
        <v>62.040000915527344</v>
      </c>
      <c r="GV163" s="224">
        <v>62.040000915527344</v>
      </c>
      <c r="GW163" s="224">
        <v>62.040000915527344</v>
      </c>
      <c r="GX163" s="224">
        <v>62.040000915527344</v>
      </c>
      <c r="GY163" s="224">
        <v>62.040000915527344</v>
      </c>
      <c r="GZ163" s="224">
        <v>56.479999542236328</v>
      </c>
      <c r="HA163" s="224">
        <v>56.479999542236328</v>
      </c>
      <c r="HB163" s="224">
        <v>56.479999542236328</v>
      </c>
      <c r="HC163" s="224">
        <v>56.479999542236328</v>
      </c>
      <c r="HD163" s="224">
        <v>56.479999542236328</v>
      </c>
      <c r="HE163" s="224">
        <v>56.479999542236328</v>
      </c>
      <c r="HF163" s="9">
        <f t="shared" si="118"/>
        <v>56.479999542236328</v>
      </c>
      <c r="HG163" s="9">
        <f t="shared" si="119"/>
        <v>56.479999542236328</v>
      </c>
      <c r="HH163" s="9">
        <f t="shared" si="120"/>
        <v>56.479999542236328</v>
      </c>
      <c r="HI163" s="9">
        <f t="shared" si="121"/>
        <v>56.479999542236328</v>
      </c>
      <c r="HJ163" s="9">
        <f t="shared" si="122"/>
        <v>56.479999542236328</v>
      </c>
      <c r="HK163" s="9">
        <f t="shared" si="123"/>
        <v>56.479999542236328</v>
      </c>
      <c r="HL163" s="9">
        <f t="shared" si="124"/>
        <v>56.479999542236328</v>
      </c>
      <c r="HM163" s="9">
        <f t="shared" si="125"/>
        <v>56.479999542236328</v>
      </c>
      <c r="HN163" s="9">
        <f t="shared" si="126"/>
        <v>56.479999542236328</v>
      </c>
      <c r="HO163" s="9">
        <f t="shared" si="127"/>
        <v>56.479999542236328</v>
      </c>
      <c r="HP163" s="9">
        <f t="shared" si="128"/>
        <v>56.479999542236328</v>
      </c>
      <c r="HQ163" s="180"/>
      <c r="HR163" s="226">
        <v>56.479999542236328</v>
      </c>
      <c r="HS163" s="226">
        <v>56.479999542236328</v>
      </c>
      <c r="HT163" s="226">
        <v>56.479999542236328</v>
      </c>
      <c r="HU163" s="226">
        <v>56.479999542236328</v>
      </c>
      <c r="HV163" s="226">
        <v>56.479999542236328</v>
      </c>
      <c r="HW163" s="226">
        <v>56.479999542236328</v>
      </c>
      <c r="HX163" s="226">
        <v>56.479999542236328</v>
      </c>
      <c r="HY163" s="226">
        <v>56.479999542236328</v>
      </c>
      <c r="HZ163" s="226">
        <v>56.479999542236328</v>
      </c>
      <c r="IA163" s="226"/>
      <c r="IB163" s="226"/>
      <c r="IC163" s="226"/>
      <c r="ID163" s="9"/>
      <c r="IE163" s="9"/>
      <c r="IF163" s="9"/>
      <c r="IG163" s="9"/>
      <c r="IH163" s="9"/>
      <c r="II163" s="9">
        <f t="shared" si="103"/>
        <v>21.746315733382577</v>
      </c>
      <c r="IJ163" s="9">
        <f t="shared" si="104"/>
        <v>67.375999196370444</v>
      </c>
      <c r="IK163" s="9">
        <f t="shared" si="105"/>
        <v>64.635807898736772</v>
      </c>
      <c r="IL163" s="9">
        <f t="shared" si="106"/>
        <v>56.479999542236328</v>
      </c>
      <c r="IM163" s="9">
        <f t="shared" si="107"/>
        <v>45.183999633789064</v>
      </c>
      <c r="IN163" s="9">
        <f t="shared" si="108"/>
        <v>31.628799743652344</v>
      </c>
      <c r="IO163" s="9">
        <f t="shared" si="109"/>
        <v>22.14015982055664</v>
      </c>
      <c r="IP163" s="9">
        <f t="shared" si="110"/>
        <v>15.498111874389647</v>
      </c>
      <c r="IQ163" s="9"/>
      <c r="IR163" s="9">
        <f t="shared" si="117"/>
        <v>34.306204698053676</v>
      </c>
      <c r="IS163" s="9">
        <f t="shared" si="111"/>
        <v>-26.557148760858851</v>
      </c>
      <c r="IT163" s="9"/>
      <c r="IU163" s="9"/>
      <c r="IV163" s="9"/>
      <c r="IW163" s="9"/>
      <c r="IX163" s="9"/>
      <c r="IY163" s="9"/>
      <c r="IZ163" s="9"/>
      <c r="JA163" s="9"/>
      <c r="JB163" s="9"/>
      <c r="JC163" s="9"/>
      <c r="JD163" s="9"/>
      <c r="JE163" s="9"/>
      <c r="JF163" s="9"/>
      <c r="JG163" s="9"/>
      <c r="JH163" s="9"/>
      <c r="JI163" s="9"/>
      <c r="JJ163" s="9"/>
      <c r="JK163" s="9"/>
      <c r="JL163" s="9"/>
      <c r="JM163" s="9"/>
      <c r="JN163" s="9"/>
      <c r="JO163" s="9"/>
      <c r="JP163" s="9"/>
      <c r="JQ163" s="9"/>
      <c r="JR163" s="9"/>
      <c r="JS163" s="9"/>
      <c r="JT163" s="9"/>
      <c r="JU163" s="9"/>
      <c r="JV163" s="9"/>
      <c r="JW163" s="9">
        <f t="shared" si="130"/>
        <v>56.479999542236328</v>
      </c>
      <c r="JX163" s="9">
        <f t="shared" si="131"/>
        <v>68.150001525878906</v>
      </c>
      <c r="JY163" s="19">
        <f t="shared" si="132"/>
        <v>206</v>
      </c>
      <c r="JZ163" s="19">
        <f t="shared" si="133"/>
        <v>26</v>
      </c>
      <c r="KA163" s="19">
        <f t="shared" si="112"/>
        <v>1</v>
      </c>
      <c r="KB163" s="19">
        <f t="shared" si="116"/>
        <v>26</v>
      </c>
      <c r="KD163" s="9">
        <f t="shared" si="134"/>
        <v>28.423667081197102</v>
      </c>
      <c r="KE163" s="9">
        <f t="shared" si="135"/>
        <v>60.505544492513827</v>
      </c>
      <c r="KG163" s="9">
        <f t="shared" si="113"/>
        <v>32.081877411316725</v>
      </c>
      <c r="KH163" s="19">
        <f t="shared" si="114"/>
        <v>2.1287029685391867</v>
      </c>
      <c r="KI163" s="19" t="str">
        <f t="shared" si="115"/>
        <v/>
      </c>
    </row>
    <row r="164" spans="1:295">
      <c r="A164" s="222" t="s">
        <v>52</v>
      </c>
      <c r="B164" s="222" t="s">
        <v>467</v>
      </c>
      <c r="C164" s="224">
        <v>0</v>
      </c>
      <c r="D164" s="224">
        <v>0</v>
      </c>
      <c r="E164" s="224">
        <v>0</v>
      </c>
      <c r="F164" s="224">
        <v>0</v>
      </c>
      <c r="G164" s="224">
        <v>0</v>
      </c>
      <c r="H164" s="224">
        <v>0</v>
      </c>
      <c r="I164" s="224">
        <v>0</v>
      </c>
      <c r="J164" s="224">
        <v>2.7799999713897705</v>
      </c>
      <c r="K164" s="224">
        <v>2.7799999713897705</v>
      </c>
      <c r="L164" s="224">
        <v>2.7799999713897705</v>
      </c>
      <c r="M164" s="224">
        <v>2.7799999713897705</v>
      </c>
      <c r="N164" s="224">
        <v>2.7799999713897705</v>
      </c>
      <c r="O164" s="224">
        <v>2.7799999713897705</v>
      </c>
      <c r="P164" s="224">
        <v>2.7799999713897705</v>
      </c>
      <c r="Q164" s="224">
        <v>2.7799999713897705</v>
      </c>
      <c r="R164" s="224">
        <v>2.7799999713897705</v>
      </c>
      <c r="S164" s="224">
        <v>2.7799999713897705</v>
      </c>
      <c r="T164" s="224">
        <v>2.7799999713897705</v>
      </c>
      <c r="U164" s="224">
        <v>2.7799999713897705</v>
      </c>
      <c r="V164" s="224">
        <v>8.3299999237060547</v>
      </c>
      <c r="W164" s="224">
        <v>8.3299999237060547</v>
      </c>
      <c r="X164" s="224">
        <v>8.3299999237060547</v>
      </c>
      <c r="Y164" s="224">
        <v>8.3299999237060547</v>
      </c>
      <c r="Z164" s="224">
        <v>8.3299999237060547</v>
      </c>
      <c r="AA164" s="224">
        <v>8.3299999237060547</v>
      </c>
      <c r="AB164" s="224">
        <v>8.3299999237060547</v>
      </c>
      <c r="AC164" s="224">
        <v>8.3299999237060547</v>
      </c>
      <c r="AD164" s="224">
        <v>8.3299999237060547</v>
      </c>
      <c r="AE164" s="224">
        <v>8.3299999237060547</v>
      </c>
      <c r="AF164" s="224">
        <v>8.3299999237060547</v>
      </c>
      <c r="AG164" s="224">
        <v>8.3299999237060547</v>
      </c>
      <c r="AH164" s="224">
        <v>13.890000343322754</v>
      </c>
      <c r="AI164" s="224">
        <v>13.890000343322754</v>
      </c>
      <c r="AJ164" s="224">
        <v>13.890000343322754</v>
      </c>
      <c r="AK164" s="224">
        <v>13.890000343322754</v>
      </c>
      <c r="AL164" s="224">
        <v>13.890000343322754</v>
      </c>
      <c r="AM164" s="224">
        <v>13.890000343322754</v>
      </c>
      <c r="AN164" s="224">
        <v>13.890000343322754</v>
      </c>
      <c r="AO164" s="224">
        <v>13.890000343322754</v>
      </c>
      <c r="AP164" s="224">
        <v>13.890000343322754</v>
      </c>
      <c r="AQ164" s="224">
        <v>19.440000534057617</v>
      </c>
      <c r="AR164" s="224">
        <v>19.440000534057617</v>
      </c>
      <c r="AS164" s="224">
        <v>19.440000534057617</v>
      </c>
      <c r="AT164" s="224">
        <v>19.440000534057617</v>
      </c>
      <c r="AU164" s="224">
        <v>19.440000534057617</v>
      </c>
      <c r="AV164" s="224">
        <v>19.440000534057617</v>
      </c>
      <c r="AW164" s="224">
        <v>19.440000534057617</v>
      </c>
      <c r="AX164" s="224">
        <v>19.440000534057617</v>
      </c>
      <c r="AY164" s="224">
        <v>19.440000534057617</v>
      </c>
      <c r="AZ164" s="224">
        <v>19.440000534057617</v>
      </c>
      <c r="BA164" s="224">
        <v>19.440000534057617</v>
      </c>
      <c r="BB164" s="224">
        <v>19.440000534057617</v>
      </c>
      <c r="BC164" s="224">
        <v>19.440000534057617</v>
      </c>
      <c r="BD164" s="224">
        <v>19.440000534057617</v>
      </c>
      <c r="BE164" s="224">
        <v>19.440000534057617</v>
      </c>
      <c r="BF164" s="224">
        <v>19.440000534057617</v>
      </c>
      <c r="BG164" s="224">
        <v>19.440000534057617</v>
      </c>
      <c r="BH164" s="224">
        <v>19.440000534057617</v>
      </c>
      <c r="BI164" s="224">
        <v>19.440000534057617</v>
      </c>
      <c r="BJ164" s="224">
        <v>19.440000534057617</v>
      </c>
      <c r="BK164" s="224">
        <v>19.440000534057617</v>
      </c>
      <c r="BL164" s="224">
        <v>19.440000534057617</v>
      </c>
      <c r="BM164" s="224">
        <v>19.440000534057617</v>
      </c>
      <c r="BN164" s="224">
        <v>19.440000534057617</v>
      </c>
      <c r="BO164" s="224">
        <v>19.440000534057617</v>
      </c>
      <c r="BP164" s="224">
        <v>19.440000534057617</v>
      </c>
      <c r="BQ164" s="224">
        <v>19.440000534057617</v>
      </c>
      <c r="BR164" s="224">
        <v>19.440000534057617</v>
      </c>
      <c r="BS164" s="224">
        <v>19.440000534057617</v>
      </c>
      <c r="BT164" s="224">
        <v>19.440000534057617</v>
      </c>
      <c r="BU164" s="224">
        <v>19.440000534057617</v>
      </c>
      <c r="BV164" s="224">
        <v>19.440000534057617</v>
      </c>
      <c r="BW164" s="224">
        <v>19.440000534057617</v>
      </c>
      <c r="BX164" s="224">
        <v>19.440000534057617</v>
      </c>
      <c r="BY164" s="224">
        <v>19.440000534057617</v>
      </c>
      <c r="BZ164" s="224">
        <v>19.440000534057617</v>
      </c>
      <c r="CA164" s="224">
        <v>19.440000534057617</v>
      </c>
      <c r="CB164" s="224">
        <v>19.440000534057617</v>
      </c>
      <c r="CC164" s="224">
        <v>27.780000686645508</v>
      </c>
      <c r="CD164" s="224">
        <v>27.780000686645508</v>
      </c>
      <c r="CE164" s="224">
        <v>30.559999465942383</v>
      </c>
      <c r="CF164" s="224">
        <v>30.559999465942383</v>
      </c>
      <c r="CG164" s="224">
        <v>30.559999465942383</v>
      </c>
      <c r="CH164" s="224">
        <v>47.220001220703125</v>
      </c>
      <c r="CI164" s="224">
        <v>47.220001220703125</v>
      </c>
      <c r="CJ164" s="224">
        <v>47.220001220703125</v>
      </c>
      <c r="CK164" s="224">
        <v>47.220001220703125</v>
      </c>
      <c r="CL164" s="224">
        <v>47.220001220703125</v>
      </c>
      <c r="CM164" s="224">
        <v>47.220001220703125</v>
      </c>
      <c r="CN164" s="224">
        <v>58.330001831054688</v>
      </c>
      <c r="CO164" s="224">
        <v>58.330001831054688</v>
      </c>
      <c r="CP164" s="224">
        <v>52.779998779296875</v>
      </c>
      <c r="CQ164" s="224">
        <v>52.779998779296875</v>
      </c>
      <c r="CR164" s="224">
        <v>52.779998779296875</v>
      </c>
      <c r="CS164" s="224">
        <v>52.779998779296875</v>
      </c>
      <c r="CT164" s="224">
        <v>52.779998779296875</v>
      </c>
      <c r="CU164" s="224">
        <v>52.779998779296875</v>
      </c>
      <c r="CV164" s="224">
        <v>41.669998168945313</v>
      </c>
      <c r="CW164" s="224">
        <v>41.669998168945313</v>
      </c>
      <c r="CX164" s="224">
        <v>41.669998168945313</v>
      </c>
      <c r="CY164" s="224">
        <v>41.669998168945313</v>
      </c>
      <c r="CZ164" s="224">
        <v>41.669998168945313</v>
      </c>
      <c r="DA164" s="224">
        <v>41.669998168945313</v>
      </c>
      <c r="DB164" s="224">
        <v>41.669998168945313</v>
      </c>
      <c r="DC164" s="224">
        <v>41.669998168945313</v>
      </c>
      <c r="DD164" s="224">
        <v>41.669998168945313</v>
      </c>
      <c r="DE164" s="224">
        <v>41.669998168945313</v>
      </c>
      <c r="DF164" s="224">
        <v>41.669998168945313</v>
      </c>
      <c r="DG164" s="224">
        <v>41.669998168945313</v>
      </c>
      <c r="DH164" s="224">
        <v>41.669998168945313</v>
      </c>
      <c r="DI164" s="224">
        <v>30.559999465942383</v>
      </c>
      <c r="DJ164" s="224">
        <v>30.559999465942383</v>
      </c>
      <c r="DK164" s="224">
        <v>30.559999465942383</v>
      </c>
      <c r="DL164" s="224">
        <v>27.780000686645508</v>
      </c>
      <c r="DM164" s="224">
        <v>27.780000686645508</v>
      </c>
      <c r="DN164" s="224">
        <v>27.780000686645508</v>
      </c>
      <c r="DO164" s="224">
        <v>27.780000686645508</v>
      </c>
      <c r="DP164" s="224">
        <v>27.780000686645508</v>
      </c>
      <c r="DQ164" s="224">
        <v>27.780000686645508</v>
      </c>
      <c r="DR164" s="224">
        <v>27.780000686645508</v>
      </c>
      <c r="DS164" s="224">
        <v>27.780000686645508</v>
      </c>
      <c r="DT164" s="224">
        <v>27.780000686645508</v>
      </c>
      <c r="DU164" s="224">
        <v>27.780000686645508</v>
      </c>
      <c r="DV164" s="224">
        <v>27.780000686645508</v>
      </c>
      <c r="DW164" s="224">
        <v>27.780000686645508</v>
      </c>
      <c r="DX164" s="224">
        <v>27.780000686645508</v>
      </c>
      <c r="DY164" s="224">
        <v>27.780000686645508</v>
      </c>
      <c r="DZ164" s="224">
        <v>27.780000686645508</v>
      </c>
      <c r="EA164" s="224">
        <v>27.780000686645508</v>
      </c>
      <c r="EB164" s="224">
        <v>27.780000686645508</v>
      </c>
      <c r="EC164" s="224">
        <v>27.780000686645508</v>
      </c>
      <c r="ED164" s="224">
        <v>27.780000686645508</v>
      </c>
      <c r="EE164" s="224">
        <v>27.780000686645508</v>
      </c>
      <c r="EF164" s="224">
        <v>27.780000686645508</v>
      </c>
      <c r="EG164" s="224">
        <v>27.780000686645508</v>
      </c>
      <c r="EH164" s="224">
        <v>27.780000686645508</v>
      </c>
      <c r="EI164" s="224">
        <v>27.780000686645508</v>
      </c>
      <c r="EJ164" s="224">
        <v>27.780000686645508</v>
      </c>
      <c r="EK164" s="224">
        <v>27.780000686645508</v>
      </c>
      <c r="EL164" s="224">
        <v>27.780000686645508</v>
      </c>
      <c r="EM164" s="224">
        <v>27.780000686645508</v>
      </c>
      <c r="EN164" s="224">
        <v>27.780000686645508</v>
      </c>
      <c r="EO164" s="224">
        <v>27.780000686645508</v>
      </c>
      <c r="EP164" s="224">
        <v>27.780000686645508</v>
      </c>
      <c r="EQ164" s="224">
        <v>27.780000686645508</v>
      </c>
      <c r="ER164" s="224">
        <v>27.780000686645508</v>
      </c>
      <c r="ES164" s="224">
        <v>27.780000686645508</v>
      </c>
      <c r="ET164" s="224">
        <v>27.780000686645508</v>
      </c>
      <c r="EU164" s="224">
        <v>27.780000686645508</v>
      </c>
      <c r="EV164" s="224">
        <v>27.780000686645508</v>
      </c>
      <c r="EW164" s="224">
        <v>27.780000686645508</v>
      </c>
      <c r="EX164" s="224">
        <v>27.780000686645508</v>
      </c>
      <c r="EY164" s="224">
        <v>27.780000686645508</v>
      </c>
      <c r="EZ164" s="224">
        <v>27.780000686645508</v>
      </c>
      <c r="FA164" s="224">
        <v>27.780000686645508</v>
      </c>
      <c r="FB164" s="224">
        <v>27.780000686645508</v>
      </c>
      <c r="FC164" s="224">
        <v>27.780000686645508</v>
      </c>
      <c r="FD164" s="224">
        <v>27.780000686645508</v>
      </c>
      <c r="FE164" s="224">
        <v>27.780000686645508</v>
      </c>
      <c r="FF164" s="224">
        <v>27.780000686645508</v>
      </c>
      <c r="FG164" s="224">
        <v>27.780000686645508</v>
      </c>
      <c r="FH164" s="224">
        <v>27.780000686645508</v>
      </c>
      <c r="FI164" s="224">
        <v>27.780000686645508</v>
      </c>
      <c r="FJ164" s="224">
        <v>27.780000686645508</v>
      </c>
      <c r="FK164" s="224">
        <v>27.780000686645508</v>
      </c>
      <c r="FL164" s="224">
        <v>27.780000686645508</v>
      </c>
      <c r="FM164" s="224">
        <v>27.780000686645508</v>
      </c>
      <c r="FN164" s="224">
        <v>27.780000686645508</v>
      </c>
      <c r="FO164" s="224">
        <v>27.780000686645508</v>
      </c>
      <c r="FP164" s="224">
        <v>27.780000686645508</v>
      </c>
      <c r="FQ164" s="224">
        <v>27.780000686645508</v>
      </c>
      <c r="FR164" s="224">
        <v>27.780000686645508</v>
      </c>
      <c r="FS164" s="224">
        <v>27.780000686645508</v>
      </c>
      <c r="FT164" s="224">
        <v>27.780000686645508</v>
      </c>
      <c r="FU164" s="224">
        <v>22.219999313354492</v>
      </c>
      <c r="FV164" s="224">
        <v>22.219999313354492</v>
      </c>
      <c r="FW164" s="224">
        <v>22.219999313354492</v>
      </c>
      <c r="FX164" s="224">
        <v>22.219999313354492</v>
      </c>
      <c r="FY164" s="224">
        <v>22.219999313354492</v>
      </c>
      <c r="FZ164" s="224">
        <v>22.219999313354492</v>
      </c>
      <c r="GA164" s="224">
        <v>22.219999313354492</v>
      </c>
      <c r="GB164" s="224">
        <v>22.219999313354492</v>
      </c>
      <c r="GC164" s="224">
        <v>22.219999313354492</v>
      </c>
      <c r="GD164" s="224">
        <v>22.219999313354492</v>
      </c>
      <c r="GE164" s="224">
        <v>22.219999313354492</v>
      </c>
      <c r="GF164" s="224">
        <v>22.219999313354492</v>
      </c>
      <c r="GG164" s="224">
        <v>22.219999313354492</v>
      </c>
      <c r="GH164" s="224">
        <v>22.219999313354492</v>
      </c>
      <c r="GI164" s="224">
        <v>22.219999313354492</v>
      </c>
      <c r="GJ164" s="224">
        <v>22.219999313354492</v>
      </c>
      <c r="GK164" s="224">
        <v>22.219999313354492</v>
      </c>
      <c r="GL164" s="224">
        <v>22.219999313354492</v>
      </c>
      <c r="GM164" s="224">
        <v>22.219999313354492</v>
      </c>
      <c r="GN164" s="224">
        <v>22.219999313354492</v>
      </c>
      <c r="GO164" s="224">
        <v>22.219999313354492</v>
      </c>
      <c r="GP164" s="224">
        <v>30.559999465942383</v>
      </c>
      <c r="GQ164" s="224">
        <v>30.559999465942383</v>
      </c>
      <c r="GR164" s="224">
        <v>51.849998474121094</v>
      </c>
      <c r="GS164" s="224">
        <v>49.069999694824219</v>
      </c>
      <c r="GT164" s="224">
        <v>49.069999694824219</v>
      </c>
      <c r="GU164" s="224">
        <v>49.069999694824219</v>
      </c>
      <c r="GV164" s="224">
        <v>49.069999694824219</v>
      </c>
      <c r="GW164" s="224">
        <v>49.069999694824219</v>
      </c>
      <c r="GX164" s="224">
        <v>49.069999694824219</v>
      </c>
      <c r="GY164" s="224">
        <v>49.069999694824219</v>
      </c>
      <c r="GZ164" s="224">
        <v>40.740001678466797</v>
      </c>
      <c r="HA164" s="224">
        <v>40.740001678466797</v>
      </c>
      <c r="HB164" s="224">
        <v>40.740001678466797</v>
      </c>
      <c r="HC164" s="224">
        <v>40.740001678466797</v>
      </c>
      <c r="HD164" s="224">
        <v>40.740001678466797</v>
      </c>
      <c r="HE164" s="224">
        <v>40.740001678466797</v>
      </c>
      <c r="HF164" s="9">
        <f t="shared" si="118"/>
        <v>40.740001678466797</v>
      </c>
      <c r="HG164" s="9">
        <f t="shared" si="119"/>
        <v>40.740001678466797</v>
      </c>
      <c r="HH164" s="9">
        <f t="shared" si="120"/>
        <v>40.740001678466797</v>
      </c>
      <c r="HI164" s="9">
        <f t="shared" si="121"/>
        <v>40.740001678466797</v>
      </c>
      <c r="HJ164" s="9">
        <f t="shared" si="122"/>
        <v>40.740001678466797</v>
      </c>
      <c r="HK164" s="9">
        <f t="shared" si="123"/>
        <v>40.740001678466797</v>
      </c>
      <c r="HL164" s="9">
        <f t="shared" si="124"/>
        <v>40.740001678466797</v>
      </c>
      <c r="HM164" s="9">
        <f t="shared" si="125"/>
        <v>40.740001678466797</v>
      </c>
      <c r="HN164" s="9">
        <f t="shared" si="126"/>
        <v>40.740001678466797</v>
      </c>
      <c r="HO164" s="9">
        <f t="shared" si="127"/>
        <v>40.740001678466797</v>
      </c>
      <c r="HP164" s="9">
        <f t="shared" si="128"/>
        <v>40.740001678466797</v>
      </c>
      <c r="HQ164" s="180"/>
      <c r="HR164" s="226">
        <v>40.740001678466797</v>
      </c>
      <c r="HS164" s="226">
        <v>40.740001678466797</v>
      </c>
      <c r="HT164" s="226">
        <v>40.740001678466797</v>
      </c>
      <c r="HU164" s="226">
        <v>40.740001678466797</v>
      </c>
      <c r="HV164" s="226">
        <v>40.740001678466797</v>
      </c>
      <c r="HW164" s="226">
        <v>40.740001678466797</v>
      </c>
      <c r="HX164" s="226">
        <v>40.740001678466797</v>
      </c>
      <c r="HY164" s="226">
        <v>40.740001678466797</v>
      </c>
      <c r="HZ164" s="226">
        <v>40.740001678466797</v>
      </c>
      <c r="IA164" s="226">
        <v>40.740001678466797</v>
      </c>
      <c r="IB164" s="226"/>
      <c r="IC164" s="226"/>
      <c r="ID164" s="9"/>
      <c r="IE164" s="9"/>
      <c r="IF164" s="9"/>
      <c r="IG164" s="9"/>
      <c r="IH164" s="9"/>
      <c r="II164" s="9">
        <f t="shared" si="103"/>
        <v>23.537894914024754</v>
      </c>
      <c r="IJ164" s="9">
        <f t="shared" si="104"/>
        <v>26.297333653767904</v>
      </c>
      <c r="IK164" s="9">
        <f t="shared" si="105"/>
        <v>34.556129024874778</v>
      </c>
      <c r="IL164" s="9">
        <f t="shared" si="106"/>
        <v>40.740001678466797</v>
      </c>
      <c r="IM164" s="9">
        <f t="shared" si="107"/>
        <v>32.592001342773436</v>
      </c>
      <c r="IN164" s="9">
        <f t="shared" si="108"/>
        <v>22.814400939941404</v>
      </c>
      <c r="IO164" s="9">
        <f t="shared" si="109"/>
        <v>15.970080657958981</v>
      </c>
      <c r="IP164" s="9">
        <f t="shared" si="110"/>
        <v>11.179056460571285</v>
      </c>
      <c r="IQ164" s="9"/>
      <c r="IR164" s="9">
        <f t="shared" si="117"/>
        <v>25.1532065273732</v>
      </c>
      <c r="IS164" s="9">
        <f t="shared" si="111"/>
        <v>-19.563678297087556</v>
      </c>
      <c r="IT164" s="9"/>
      <c r="IU164" s="9"/>
      <c r="IV164" s="9"/>
      <c r="IW164" s="9"/>
      <c r="IX164" s="9"/>
      <c r="IY164" s="9"/>
      <c r="IZ164" s="9"/>
      <c r="JA164" s="9"/>
      <c r="JB164" s="9"/>
      <c r="JC164" s="9"/>
      <c r="JD164" s="9"/>
      <c r="JE164" s="9"/>
      <c r="JF164" s="9"/>
      <c r="JG164" s="9"/>
      <c r="JH164" s="9"/>
      <c r="JI164" s="9"/>
      <c r="JJ164" s="9"/>
      <c r="JK164" s="9"/>
      <c r="JL164" s="9"/>
      <c r="JM164" s="9"/>
      <c r="JN164" s="9"/>
      <c r="JO164" s="9"/>
      <c r="JP164" s="9"/>
      <c r="JQ164" s="9"/>
      <c r="JR164" s="9"/>
      <c r="JS164" s="9"/>
      <c r="JT164" s="9"/>
      <c r="JU164" s="9"/>
      <c r="JV164" s="9"/>
      <c r="JW164" s="9">
        <f t="shared" si="130"/>
        <v>40.740001678466797</v>
      </c>
      <c r="JX164" s="9">
        <f t="shared" si="131"/>
        <v>53.330001831054688</v>
      </c>
      <c r="JY164" s="19">
        <f t="shared" si="132"/>
        <v>219</v>
      </c>
      <c r="JZ164" s="19">
        <f t="shared" si="133"/>
        <v>2</v>
      </c>
      <c r="KA164" s="19">
        <f t="shared" si="112"/>
        <v>1</v>
      </c>
      <c r="KB164" s="19">
        <f t="shared" si="116"/>
        <v>2</v>
      </c>
      <c r="KD164" s="9">
        <f t="shared" si="134"/>
        <v>39.076999092102049</v>
      </c>
      <c r="KE164" s="9">
        <f t="shared" si="135"/>
        <v>30.574257878973931</v>
      </c>
      <c r="KG164" s="9">
        <f t="shared" si="113"/>
        <v>-8.5027412131281181</v>
      </c>
      <c r="KH164" s="19">
        <f t="shared" si="114"/>
        <v>0.78241058907600125</v>
      </c>
      <c r="KI164" s="19">
        <f t="shared" si="115"/>
        <v>0.78241058907600125</v>
      </c>
    </row>
    <row r="165" spans="1:295">
      <c r="A165" s="222" t="s">
        <v>49</v>
      </c>
      <c r="B165" s="222" t="s">
        <v>456</v>
      </c>
      <c r="C165" s="224">
        <v>0</v>
      </c>
      <c r="D165" s="224">
        <v>0</v>
      </c>
      <c r="E165" s="224">
        <v>0</v>
      </c>
      <c r="F165" s="224">
        <v>0</v>
      </c>
      <c r="G165" s="224">
        <v>0</v>
      </c>
      <c r="H165" s="224">
        <v>0</v>
      </c>
      <c r="I165" s="224">
        <v>0</v>
      </c>
      <c r="J165" s="224">
        <v>0</v>
      </c>
      <c r="K165" s="224">
        <v>0</v>
      </c>
      <c r="L165" s="224">
        <v>0</v>
      </c>
      <c r="M165" s="224">
        <v>0</v>
      </c>
      <c r="N165" s="224">
        <v>0</v>
      </c>
      <c r="O165" s="224">
        <v>0</v>
      </c>
      <c r="P165" s="224">
        <v>0</v>
      </c>
      <c r="Q165" s="224">
        <v>0</v>
      </c>
      <c r="R165" s="224">
        <v>0</v>
      </c>
      <c r="S165" s="224">
        <v>0</v>
      </c>
      <c r="T165" s="224">
        <v>0</v>
      </c>
      <c r="U165" s="224">
        <v>0</v>
      </c>
      <c r="V165" s="224">
        <v>0</v>
      </c>
      <c r="W165" s="224">
        <v>0</v>
      </c>
      <c r="X165" s="224">
        <v>0</v>
      </c>
      <c r="Y165" s="224">
        <v>0</v>
      </c>
      <c r="Z165" s="224">
        <v>0</v>
      </c>
      <c r="AA165" s="224">
        <v>0</v>
      </c>
      <c r="AB165" s="224">
        <v>0</v>
      </c>
      <c r="AC165" s="224">
        <v>0</v>
      </c>
      <c r="AD165" s="224">
        <v>0</v>
      </c>
      <c r="AE165" s="224">
        <v>0</v>
      </c>
      <c r="AF165" s="224">
        <v>5.559999942779541</v>
      </c>
      <c r="AG165" s="224">
        <v>5.559999942779541</v>
      </c>
      <c r="AH165" s="224">
        <v>5.559999942779541</v>
      </c>
      <c r="AI165" s="224">
        <v>5.559999942779541</v>
      </c>
      <c r="AJ165" s="224">
        <v>8.3299999237060547</v>
      </c>
      <c r="AK165" s="224">
        <v>8.3299999237060547</v>
      </c>
      <c r="AL165" s="224">
        <v>8.3299999237060547</v>
      </c>
      <c r="AM165" s="224">
        <v>8.3299999237060547</v>
      </c>
      <c r="AN165" s="224">
        <v>11.109999656677246</v>
      </c>
      <c r="AO165" s="224">
        <v>11.109999656677246</v>
      </c>
      <c r="AP165" s="224">
        <v>11.109999656677246</v>
      </c>
      <c r="AQ165" s="224">
        <v>11.109999656677246</v>
      </c>
      <c r="AR165" s="224">
        <v>11.109999656677246</v>
      </c>
      <c r="AS165" s="224">
        <v>11.109999656677246</v>
      </c>
      <c r="AT165" s="224">
        <v>11.109999656677246</v>
      </c>
      <c r="AU165" s="224">
        <v>11.109999656677246</v>
      </c>
      <c r="AV165" s="224">
        <v>11.109999656677246</v>
      </c>
      <c r="AW165" s="224">
        <v>11.109999656677246</v>
      </c>
      <c r="AX165" s="224">
        <v>11.109999656677246</v>
      </c>
      <c r="AY165" s="224">
        <v>11.109999656677246</v>
      </c>
      <c r="AZ165" s="224">
        <v>11.109999656677246</v>
      </c>
      <c r="BA165" s="224">
        <v>11.109999656677246</v>
      </c>
      <c r="BB165" s="224">
        <v>11.109999656677246</v>
      </c>
      <c r="BC165" s="224">
        <v>11.109999656677246</v>
      </c>
      <c r="BD165" s="224">
        <v>11.109999656677246</v>
      </c>
      <c r="BE165" s="224">
        <v>11.109999656677246</v>
      </c>
      <c r="BF165" s="224">
        <v>11.109999656677246</v>
      </c>
      <c r="BG165" s="224">
        <v>11.109999656677246</v>
      </c>
      <c r="BH165" s="224">
        <v>11.109999656677246</v>
      </c>
      <c r="BI165" s="224">
        <v>11.109999656677246</v>
      </c>
      <c r="BJ165" s="224">
        <v>11.109999656677246</v>
      </c>
      <c r="BK165" s="224">
        <v>11.109999656677246</v>
      </c>
      <c r="BL165" s="224">
        <v>11.109999656677246</v>
      </c>
      <c r="BM165" s="224">
        <v>11.109999656677246</v>
      </c>
      <c r="BN165" s="224">
        <v>11.109999656677246</v>
      </c>
      <c r="BO165" s="224">
        <v>11.109999656677246</v>
      </c>
      <c r="BP165" s="224">
        <v>11.109999656677246</v>
      </c>
      <c r="BQ165" s="224">
        <v>11.109999656677246</v>
      </c>
      <c r="BR165" s="224">
        <v>11.109999656677246</v>
      </c>
      <c r="BS165" s="224">
        <v>11.109999656677246</v>
      </c>
      <c r="BT165" s="224">
        <v>11.109999656677246</v>
      </c>
      <c r="BU165" s="224">
        <v>11.109999656677246</v>
      </c>
      <c r="BV165" s="224">
        <v>11.109999656677246</v>
      </c>
      <c r="BW165" s="224">
        <v>11.109999656677246</v>
      </c>
      <c r="BX165" s="224">
        <v>11.109999656677246</v>
      </c>
      <c r="BY165" s="224">
        <v>11.109999656677246</v>
      </c>
      <c r="BZ165" s="224">
        <v>11.109999656677246</v>
      </c>
      <c r="CA165" s="224">
        <v>11.109999656677246</v>
      </c>
      <c r="CB165" s="224">
        <v>11.109999656677246</v>
      </c>
      <c r="CC165" s="224">
        <v>11.109999656677246</v>
      </c>
      <c r="CD165" s="224">
        <v>13.890000343322754</v>
      </c>
      <c r="CE165" s="224">
        <v>13.890000343322754</v>
      </c>
      <c r="CF165" s="224">
        <v>13.890000343322754</v>
      </c>
      <c r="CG165" s="224">
        <v>30.559999465942383</v>
      </c>
      <c r="CH165" s="224">
        <v>30.559999465942383</v>
      </c>
      <c r="CI165" s="224">
        <v>30.559999465942383</v>
      </c>
      <c r="CJ165" s="224">
        <v>30.559999465942383</v>
      </c>
      <c r="CK165" s="224">
        <v>30.559999465942383</v>
      </c>
      <c r="CL165" s="224">
        <v>75</v>
      </c>
      <c r="CM165" s="224">
        <v>75</v>
      </c>
      <c r="CN165" s="224">
        <v>75</v>
      </c>
      <c r="CO165" s="224">
        <v>75</v>
      </c>
      <c r="CP165" s="224">
        <v>75</v>
      </c>
      <c r="CQ165" s="224">
        <v>75</v>
      </c>
      <c r="CR165" s="224">
        <v>75</v>
      </c>
      <c r="CS165" s="224">
        <v>75</v>
      </c>
      <c r="CT165" s="224">
        <v>75</v>
      </c>
      <c r="CU165" s="224">
        <v>75</v>
      </c>
      <c r="CV165" s="224">
        <v>75</v>
      </c>
      <c r="CW165" s="224">
        <v>75</v>
      </c>
      <c r="CX165" s="224">
        <v>75</v>
      </c>
      <c r="CY165" s="224">
        <v>75</v>
      </c>
      <c r="CZ165" s="224">
        <v>75</v>
      </c>
      <c r="DA165" s="224">
        <v>75</v>
      </c>
      <c r="DB165" s="224">
        <v>77.779998779296875</v>
      </c>
      <c r="DC165" s="224">
        <v>77.779998779296875</v>
      </c>
      <c r="DD165" s="224">
        <v>77.779998779296875</v>
      </c>
      <c r="DE165" s="224">
        <v>77.779998779296875</v>
      </c>
      <c r="DF165" s="224">
        <v>77.779998779296875</v>
      </c>
      <c r="DG165" s="224">
        <v>77.779998779296875</v>
      </c>
      <c r="DH165" s="224">
        <v>77.779998779296875</v>
      </c>
      <c r="DI165" s="224">
        <v>77.779998779296875</v>
      </c>
      <c r="DJ165" s="224">
        <v>77.779998779296875</v>
      </c>
      <c r="DK165" s="224">
        <v>77.779998779296875</v>
      </c>
      <c r="DL165" s="224">
        <v>77.779998779296875</v>
      </c>
      <c r="DM165" s="224">
        <v>77.779998779296875</v>
      </c>
      <c r="DN165" s="224">
        <v>77.779998779296875</v>
      </c>
      <c r="DO165" s="224">
        <v>77.779998779296875</v>
      </c>
      <c r="DP165" s="224">
        <v>77.779998779296875</v>
      </c>
      <c r="DQ165" s="224">
        <v>77.779998779296875</v>
      </c>
      <c r="DR165" s="224">
        <v>77.779998779296875</v>
      </c>
      <c r="DS165" s="224">
        <v>66.669998168945313</v>
      </c>
      <c r="DT165" s="224">
        <v>66.669998168945313</v>
      </c>
      <c r="DU165" s="224">
        <v>66.669998168945313</v>
      </c>
      <c r="DV165" s="224">
        <v>66.669998168945313</v>
      </c>
      <c r="DW165" s="224">
        <v>66.669998168945313</v>
      </c>
      <c r="DX165" s="224">
        <v>66.669998168945313</v>
      </c>
      <c r="DY165" s="224">
        <v>66.669998168945313</v>
      </c>
      <c r="DZ165" s="224">
        <v>66.669998168945313</v>
      </c>
      <c r="EA165" s="224">
        <v>66.669998168945313</v>
      </c>
      <c r="EB165" s="224">
        <v>66.669998168945313</v>
      </c>
      <c r="EC165" s="224">
        <v>66.669998168945313</v>
      </c>
      <c r="ED165" s="224">
        <v>66.669998168945313</v>
      </c>
      <c r="EE165" s="224">
        <v>66.669998168945313</v>
      </c>
      <c r="EF165" s="224">
        <v>66.669998168945313</v>
      </c>
      <c r="EG165" s="224">
        <v>66.669998168945313</v>
      </c>
      <c r="EH165" s="224">
        <v>66.669998168945313</v>
      </c>
      <c r="EI165" s="224">
        <v>66.669998168945313</v>
      </c>
      <c r="EJ165" s="224">
        <v>66.669998168945313</v>
      </c>
      <c r="EK165" s="224">
        <v>66.669998168945313</v>
      </c>
      <c r="EL165" s="224">
        <v>66.669998168945313</v>
      </c>
      <c r="EM165" s="224">
        <v>66.669998168945313</v>
      </c>
      <c r="EN165" s="224">
        <v>66.669998168945313</v>
      </c>
      <c r="EO165" s="224">
        <v>66.669998168945313</v>
      </c>
      <c r="EP165" s="224">
        <v>66.669998168945313</v>
      </c>
      <c r="EQ165" s="224">
        <v>66.669998168945313</v>
      </c>
      <c r="ER165" s="224">
        <v>66.669998168945313</v>
      </c>
      <c r="ES165" s="224">
        <v>66.669998168945313</v>
      </c>
      <c r="ET165" s="224">
        <v>30.559999465942383</v>
      </c>
      <c r="EU165" s="224">
        <v>30.559999465942383</v>
      </c>
      <c r="EV165" s="224">
        <v>30.559999465942383</v>
      </c>
      <c r="EW165" s="224">
        <v>30.559999465942383</v>
      </c>
      <c r="EX165" s="224">
        <v>30.559999465942383</v>
      </c>
      <c r="EY165" s="224">
        <v>30.559999465942383</v>
      </c>
      <c r="EZ165" s="224">
        <v>30.559999465942383</v>
      </c>
      <c r="FA165" s="224">
        <v>30.559999465942383</v>
      </c>
      <c r="FB165" s="224">
        <v>30.559999465942383</v>
      </c>
      <c r="FC165" s="224">
        <v>30.559999465942383</v>
      </c>
      <c r="FD165" s="224">
        <v>30.559999465942383</v>
      </c>
      <c r="FE165" s="224">
        <v>30.559999465942383</v>
      </c>
      <c r="FF165" s="224">
        <v>30.559999465942383</v>
      </c>
      <c r="FG165" s="224">
        <v>30.559999465942383</v>
      </c>
      <c r="FH165" s="224">
        <v>30.559999465942383</v>
      </c>
      <c r="FI165" s="224">
        <v>30.559999465942383</v>
      </c>
      <c r="FJ165" s="224">
        <v>30.559999465942383</v>
      </c>
      <c r="FK165" s="224">
        <v>30.559999465942383</v>
      </c>
      <c r="FL165" s="224">
        <v>30.559999465942383</v>
      </c>
      <c r="FM165" s="224">
        <v>30.559999465942383</v>
      </c>
      <c r="FN165" s="224">
        <v>30.559999465942383</v>
      </c>
      <c r="FO165" s="224">
        <v>30.559999465942383</v>
      </c>
      <c r="FP165" s="224">
        <v>30.559999465942383</v>
      </c>
      <c r="FQ165" s="224">
        <v>30.559999465942383</v>
      </c>
      <c r="FR165" s="224">
        <v>30.559999465942383</v>
      </c>
      <c r="FS165" s="224">
        <v>30.559999465942383</v>
      </c>
      <c r="FT165" s="224">
        <v>30.559999465942383</v>
      </c>
      <c r="FU165" s="224">
        <v>30.559999465942383</v>
      </c>
      <c r="FV165" s="224">
        <v>30.559999465942383</v>
      </c>
      <c r="FW165" s="224">
        <v>30.559999465942383</v>
      </c>
      <c r="FX165" s="224">
        <v>26.850000381469727</v>
      </c>
      <c r="FY165" s="224">
        <v>26.850000381469727</v>
      </c>
      <c r="FZ165" s="224">
        <v>26.850000381469727</v>
      </c>
      <c r="GA165" s="224">
        <v>26.850000381469727</v>
      </c>
      <c r="GB165" s="224">
        <v>26.850000381469727</v>
      </c>
      <c r="GC165" s="224">
        <v>24.069999694824219</v>
      </c>
      <c r="GD165" s="224">
        <v>24.069999694824219</v>
      </c>
      <c r="GE165" s="224">
        <v>24.069999694824219</v>
      </c>
      <c r="GF165" s="224">
        <v>24.069999694824219</v>
      </c>
      <c r="GG165" s="224">
        <v>24.069999694824219</v>
      </c>
      <c r="GH165" s="224">
        <v>24.069999694824219</v>
      </c>
      <c r="GI165" s="224">
        <v>24.069999694824219</v>
      </c>
      <c r="GJ165" s="224">
        <v>24.069999694824219</v>
      </c>
      <c r="GK165" s="224">
        <v>24.069999694824219</v>
      </c>
      <c r="GL165" s="224">
        <v>24.069999694824219</v>
      </c>
      <c r="GM165" s="224">
        <v>24.069999694824219</v>
      </c>
      <c r="GN165" s="224">
        <v>24.069999694824219</v>
      </c>
      <c r="GO165" s="224">
        <v>24.069999694824219</v>
      </c>
      <c r="GP165" s="224">
        <v>24.069999694824219</v>
      </c>
      <c r="GQ165" s="224">
        <v>24.069999694824219</v>
      </c>
      <c r="GR165" s="224">
        <v>24.069999694824219</v>
      </c>
      <c r="GS165" s="224">
        <v>24.069999694824219</v>
      </c>
      <c r="GT165" s="224">
        <v>24.069999694824219</v>
      </c>
      <c r="GU165" s="224">
        <v>24.069999694824219</v>
      </c>
      <c r="GV165" s="224">
        <v>24.069999694824219</v>
      </c>
      <c r="GW165" s="224">
        <v>24.069999694824219</v>
      </c>
      <c r="GX165" s="224">
        <v>24.069999694824219</v>
      </c>
      <c r="GY165" s="224">
        <v>24.069999694824219</v>
      </c>
      <c r="GZ165" s="224">
        <v>24.069999694824219</v>
      </c>
      <c r="HA165" s="224">
        <v>24.069999694824219</v>
      </c>
      <c r="HB165" s="224">
        <v>24.069999694824219</v>
      </c>
      <c r="HC165" s="224">
        <v>24.069999694824219</v>
      </c>
      <c r="HD165" s="224">
        <v>24.069999694824219</v>
      </c>
      <c r="HE165" s="224">
        <v>24.069999694824219</v>
      </c>
      <c r="HF165" s="9">
        <f t="shared" si="118"/>
        <v>24.069999694824219</v>
      </c>
      <c r="HG165" s="9">
        <f t="shared" si="119"/>
        <v>24.069999694824219</v>
      </c>
      <c r="HH165" s="9">
        <f t="shared" si="120"/>
        <v>24.069999694824219</v>
      </c>
      <c r="HI165" s="9">
        <f t="shared" si="121"/>
        <v>24.069999694824219</v>
      </c>
      <c r="HJ165" s="9">
        <f t="shared" si="122"/>
        <v>24.069999694824219</v>
      </c>
      <c r="HK165" s="9">
        <f t="shared" si="123"/>
        <v>24.069999694824219</v>
      </c>
      <c r="HL165" s="9">
        <f t="shared" si="124"/>
        <v>24.069999694824219</v>
      </c>
      <c r="HM165" s="9">
        <f t="shared" si="125"/>
        <v>24.069999694824219</v>
      </c>
      <c r="HN165" s="9">
        <f t="shared" si="126"/>
        <v>24.069999694824219</v>
      </c>
      <c r="HO165" s="9">
        <f t="shared" si="127"/>
        <v>24.069999694824219</v>
      </c>
      <c r="HP165" s="9">
        <f t="shared" si="128"/>
        <v>24.069999694824219</v>
      </c>
      <c r="HQ165" s="180"/>
      <c r="HR165" s="226">
        <v>24.069999694824219</v>
      </c>
      <c r="HS165" s="226"/>
      <c r="HT165" s="226"/>
      <c r="HU165" s="226"/>
      <c r="HV165" s="226"/>
      <c r="HW165" s="226"/>
      <c r="HX165" s="226"/>
      <c r="HY165" s="226"/>
      <c r="HZ165" s="226"/>
      <c r="IA165" s="226"/>
      <c r="IB165" s="226"/>
      <c r="IC165" s="226"/>
      <c r="ID165" s="9"/>
      <c r="IE165" s="9"/>
      <c r="IF165" s="9"/>
      <c r="IG165" s="9"/>
      <c r="IH165" s="9"/>
      <c r="II165" s="9">
        <f t="shared" si="103"/>
        <v>34.156578358850979</v>
      </c>
      <c r="IJ165" s="9">
        <f t="shared" si="104"/>
        <v>29.941666285196941</v>
      </c>
      <c r="IK165" s="9">
        <f t="shared" si="105"/>
        <v>24.069999694824219</v>
      </c>
      <c r="IL165" s="9">
        <f t="shared" si="106"/>
        <v>24.069999694824219</v>
      </c>
      <c r="IM165" s="9">
        <f t="shared" si="107"/>
        <v>19.255999755859378</v>
      </c>
      <c r="IN165" s="9">
        <f t="shared" si="108"/>
        <v>13.479199829101564</v>
      </c>
      <c r="IO165" s="9">
        <f t="shared" si="109"/>
        <v>9.4354398803710939</v>
      </c>
      <c r="IP165" s="9">
        <f t="shared" si="110"/>
        <v>6.604807916259765</v>
      </c>
      <c r="IQ165" s="9"/>
      <c r="IR165" s="9">
        <f t="shared" si="117"/>
        <v>24.803333737557672</v>
      </c>
      <c r="IS165" s="9">
        <f t="shared" si="111"/>
        <v>-21.500929779427789</v>
      </c>
      <c r="IT165" s="9"/>
      <c r="IU165" s="9"/>
      <c r="IV165" s="9"/>
      <c r="IW165" s="9"/>
      <c r="IX165" s="9"/>
      <c r="IY165" s="9"/>
      <c r="IZ165" s="9"/>
      <c r="JA165" s="9"/>
      <c r="JB165" s="9"/>
      <c r="JC165" s="9"/>
      <c r="JD165" s="9"/>
      <c r="JE165" s="9"/>
      <c r="JF165" s="9"/>
      <c r="JG165" s="9"/>
      <c r="JH165" s="9"/>
      <c r="JI165" s="9"/>
      <c r="JJ165" s="9"/>
      <c r="JK165" s="9"/>
      <c r="JL165" s="9"/>
      <c r="JM165" s="9"/>
      <c r="JN165" s="9"/>
      <c r="JO165" s="9"/>
      <c r="JP165" s="9"/>
      <c r="JQ165" s="9"/>
      <c r="JR165" s="9"/>
      <c r="JS165" s="9"/>
      <c r="JT165" s="9"/>
      <c r="JU165" s="9"/>
      <c r="JV165" s="9"/>
      <c r="JW165" s="9">
        <f t="shared" si="130"/>
        <v>24.069999694824219</v>
      </c>
      <c r="JX165" s="9">
        <f t="shared" si="131"/>
        <v>72.779998779296875</v>
      </c>
      <c r="JY165" s="19">
        <f t="shared" si="132"/>
        <v>194</v>
      </c>
      <c r="JZ165" s="19">
        <f t="shared" si="133"/>
        <v>33</v>
      </c>
      <c r="KA165" s="19">
        <f t="shared" si="112"/>
        <v>1</v>
      </c>
      <c r="KB165" s="19">
        <f t="shared" si="116"/>
        <v>33</v>
      </c>
      <c r="KD165" s="9">
        <f t="shared" si="134"/>
        <v>76.297665913899735</v>
      </c>
      <c r="KE165" s="9">
        <f t="shared" si="135"/>
        <v>37.101682436348185</v>
      </c>
      <c r="KG165" s="9">
        <f t="shared" si="113"/>
        <v>-39.19598347755155</v>
      </c>
      <c r="KH165" s="19">
        <f t="shared" si="114"/>
        <v>0.48627545799653465</v>
      </c>
      <c r="KI165" s="19">
        <f t="shared" si="115"/>
        <v>0.48627545799653465</v>
      </c>
    </row>
    <row r="166" spans="1:295">
      <c r="A166" s="222" t="s">
        <v>462</v>
      </c>
      <c r="B166" s="222" t="s">
        <v>463</v>
      </c>
      <c r="C166" s="224">
        <v>0</v>
      </c>
      <c r="D166" s="224">
        <v>0</v>
      </c>
      <c r="E166" s="224">
        <v>0</v>
      </c>
      <c r="F166" s="224">
        <v>0</v>
      </c>
      <c r="G166" s="224">
        <v>0</v>
      </c>
      <c r="H166" s="224">
        <v>0</v>
      </c>
      <c r="I166" s="224">
        <v>0</v>
      </c>
      <c r="J166" s="224">
        <v>0</v>
      </c>
      <c r="K166" s="224">
        <v>0</v>
      </c>
      <c r="L166" s="224">
        <v>0</v>
      </c>
      <c r="M166" s="224">
        <v>0</v>
      </c>
      <c r="N166" s="224">
        <v>0</v>
      </c>
      <c r="O166" s="224">
        <v>0</v>
      </c>
      <c r="P166" s="224">
        <v>0</v>
      </c>
      <c r="Q166" s="224">
        <v>0</v>
      </c>
      <c r="R166" s="224">
        <v>0</v>
      </c>
      <c r="S166" s="224">
        <v>0</v>
      </c>
      <c r="T166" s="224">
        <v>0</v>
      </c>
      <c r="U166" s="224">
        <v>0</v>
      </c>
      <c r="V166" s="224">
        <v>0</v>
      </c>
      <c r="W166" s="224">
        <v>0</v>
      </c>
      <c r="X166" s="224">
        <v>0</v>
      </c>
      <c r="Y166" s="224">
        <v>0</v>
      </c>
      <c r="Z166" s="224">
        <v>0</v>
      </c>
      <c r="AA166" s="224">
        <v>0</v>
      </c>
      <c r="AB166" s="224">
        <v>0</v>
      </c>
      <c r="AC166" s="224">
        <v>0</v>
      </c>
      <c r="AD166" s="224">
        <v>0</v>
      </c>
      <c r="AE166" s="224">
        <v>0</v>
      </c>
      <c r="AF166" s="224">
        <v>5.559999942779541</v>
      </c>
      <c r="AG166" s="224">
        <v>5.559999942779541</v>
      </c>
      <c r="AH166" s="224">
        <v>5.559999942779541</v>
      </c>
      <c r="AI166" s="224">
        <v>11.109999656677246</v>
      </c>
      <c r="AJ166" s="224">
        <v>11.109999656677246</v>
      </c>
      <c r="AK166" s="224">
        <v>11.109999656677246</v>
      </c>
      <c r="AL166" s="224">
        <v>11.109999656677246</v>
      </c>
      <c r="AM166" s="224">
        <v>11.109999656677246</v>
      </c>
      <c r="AN166" s="224">
        <v>11.109999656677246</v>
      </c>
      <c r="AO166" s="224">
        <v>11.109999656677246</v>
      </c>
      <c r="AP166" s="224">
        <v>11.109999656677246</v>
      </c>
      <c r="AQ166" s="224">
        <v>11.109999656677246</v>
      </c>
      <c r="AR166" s="224">
        <v>11.109999656677246</v>
      </c>
      <c r="AS166" s="224">
        <v>11.109999656677246</v>
      </c>
      <c r="AT166" s="224">
        <v>11.109999656677246</v>
      </c>
      <c r="AU166" s="224">
        <v>11.109999656677246</v>
      </c>
      <c r="AV166" s="224">
        <v>11.109999656677246</v>
      </c>
      <c r="AW166" s="224">
        <v>11.109999656677246</v>
      </c>
      <c r="AX166" s="224">
        <v>11.109999656677246</v>
      </c>
      <c r="AY166" s="224">
        <v>11.109999656677246</v>
      </c>
      <c r="AZ166" s="224">
        <v>11.109999656677246</v>
      </c>
      <c r="BA166" s="224">
        <v>11.109999656677246</v>
      </c>
      <c r="BB166" s="224">
        <v>11.109999656677246</v>
      </c>
      <c r="BC166" s="224">
        <v>11.109999656677246</v>
      </c>
      <c r="BD166" s="224">
        <v>11.109999656677246</v>
      </c>
      <c r="BE166" s="224">
        <v>11.109999656677246</v>
      </c>
      <c r="BF166" s="224">
        <v>11.109999656677246</v>
      </c>
      <c r="BG166" s="224">
        <v>11.109999656677246</v>
      </c>
      <c r="BH166" s="224">
        <v>11.109999656677246</v>
      </c>
      <c r="BI166" s="224">
        <v>11.109999656677246</v>
      </c>
      <c r="BJ166" s="224">
        <v>11.109999656677246</v>
      </c>
      <c r="BK166" s="224">
        <v>11.109999656677246</v>
      </c>
      <c r="BL166" s="224">
        <v>11.109999656677246</v>
      </c>
      <c r="BM166" s="224">
        <v>11.109999656677246</v>
      </c>
      <c r="BN166" s="224">
        <v>16.670000076293945</v>
      </c>
      <c r="BO166" s="224">
        <v>16.670000076293945</v>
      </c>
      <c r="BP166" s="224">
        <v>16.670000076293945</v>
      </c>
      <c r="BQ166" s="224">
        <v>16.670000076293945</v>
      </c>
      <c r="BR166" s="224">
        <v>16.670000076293945</v>
      </c>
      <c r="BS166" s="224">
        <v>16.670000076293945</v>
      </c>
      <c r="BT166" s="224">
        <v>16.670000076293945</v>
      </c>
      <c r="BU166" s="224">
        <v>16.670000076293945</v>
      </c>
      <c r="BV166" s="224">
        <v>16.670000076293945</v>
      </c>
      <c r="BW166" s="224">
        <v>20.370000839233398</v>
      </c>
      <c r="BX166" s="224">
        <v>31.479999542236328</v>
      </c>
      <c r="BY166" s="224">
        <v>31.479999542236328</v>
      </c>
      <c r="BZ166" s="224">
        <v>45.369998931884766</v>
      </c>
      <c r="CA166" s="224">
        <v>49.069999694824219</v>
      </c>
      <c r="CB166" s="224">
        <v>49.069999694824219</v>
      </c>
      <c r="CC166" s="224">
        <v>49.069999694824219</v>
      </c>
      <c r="CD166" s="224">
        <v>49.069999694824219</v>
      </c>
      <c r="CE166" s="224">
        <v>54.630001068115234</v>
      </c>
      <c r="CF166" s="224">
        <v>54.630001068115234</v>
      </c>
      <c r="CG166" s="224">
        <v>60.189998626708984</v>
      </c>
      <c r="CH166" s="224">
        <v>60.189998626708984</v>
      </c>
      <c r="CI166" s="224">
        <v>60.189998626708984</v>
      </c>
      <c r="CJ166" s="224">
        <v>60.189998626708984</v>
      </c>
      <c r="CK166" s="224">
        <v>60.189998626708984</v>
      </c>
      <c r="CL166" s="224">
        <v>60.189998626708984</v>
      </c>
      <c r="CM166" s="224">
        <v>65.739997863769531</v>
      </c>
      <c r="CN166" s="224">
        <v>76.849998474121094</v>
      </c>
      <c r="CO166" s="224">
        <v>79.629997253417969</v>
      </c>
      <c r="CP166" s="224">
        <v>79.629997253417969</v>
      </c>
      <c r="CQ166" s="224">
        <v>79.629997253417969</v>
      </c>
      <c r="CR166" s="224">
        <v>79.629997253417969</v>
      </c>
      <c r="CS166" s="224">
        <v>79.629997253417969</v>
      </c>
      <c r="CT166" s="224">
        <v>79.629997253417969</v>
      </c>
      <c r="CU166" s="224">
        <v>79.629997253417969</v>
      </c>
      <c r="CV166" s="224">
        <v>79.629997253417969</v>
      </c>
      <c r="CW166" s="224">
        <v>79.629997253417969</v>
      </c>
      <c r="CX166" s="224">
        <v>79.629997253417969</v>
      </c>
      <c r="CY166" s="224">
        <v>79.629997253417969</v>
      </c>
      <c r="CZ166" s="224">
        <v>79.629997253417969</v>
      </c>
      <c r="DA166" s="224">
        <v>79.629997253417969</v>
      </c>
      <c r="DB166" s="224">
        <v>79.629997253417969</v>
      </c>
      <c r="DC166" s="224">
        <v>79.629997253417969</v>
      </c>
      <c r="DD166" s="224">
        <v>79.629997253417969</v>
      </c>
      <c r="DE166" s="224">
        <v>79.629997253417969</v>
      </c>
      <c r="DF166" s="224">
        <v>79.629997253417969</v>
      </c>
      <c r="DG166" s="224">
        <v>79.629997253417969</v>
      </c>
      <c r="DH166" s="224">
        <v>79.629997253417969</v>
      </c>
      <c r="DI166" s="224">
        <v>79.629997253417969</v>
      </c>
      <c r="DJ166" s="224">
        <v>79.629997253417969</v>
      </c>
      <c r="DK166" s="224">
        <v>79.629997253417969</v>
      </c>
      <c r="DL166" s="224">
        <v>79.629997253417969</v>
      </c>
      <c r="DM166" s="224">
        <v>79.629997253417969</v>
      </c>
      <c r="DN166" s="224">
        <v>79.629997253417969</v>
      </c>
      <c r="DO166" s="224">
        <v>79.629997253417969</v>
      </c>
      <c r="DP166" s="224">
        <v>90.739997863769531</v>
      </c>
      <c r="DQ166" s="224">
        <v>90.739997863769531</v>
      </c>
      <c r="DR166" s="224">
        <v>90.739997863769531</v>
      </c>
      <c r="DS166" s="224">
        <v>90.739997863769531</v>
      </c>
      <c r="DT166" s="224">
        <v>90.739997863769531</v>
      </c>
      <c r="DU166" s="224">
        <v>90.739997863769531</v>
      </c>
      <c r="DV166" s="224">
        <v>90.739997863769531</v>
      </c>
      <c r="DW166" s="224">
        <v>90.739997863769531</v>
      </c>
      <c r="DX166" s="224">
        <v>90.739997863769531</v>
      </c>
      <c r="DY166" s="224">
        <v>90.739997863769531</v>
      </c>
      <c r="DZ166" s="224">
        <v>90.739997863769531</v>
      </c>
      <c r="EA166" s="224">
        <v>90.739997863769531</v>
      </c>
      <c r="EB166" s="224">
        <v>90.739997863769531</v>
      </c>
      <c r="EC166" s="224">
        <v>90.739997863769531</v>
      </c>
      <c r="ED166" s="224">
        <v>90.739997863769531</v>
      </c>
      <c r="EE166" s="224">
        <v>90.739997863769531</v>
      </c>
      <c r="EF166" s="224">
        <v>90.739997863769531</v>
      </c>
      <c r="EG166" s="224">
        <v>90.739997863769531</v>
      </c>
      <c r="EH166" s="224">
        <v>90.739997863769531</v>
      </c>
      <c r="EI166" s="224">
        <v>90.739997863769531</v>
      </c>
      <c r="EJ166" s="224">
        <v>90.739997863769531</v>
      </c>
      <c r="EK166" s="224">
        <v>90.739997863769531</v>
      </c>
      <c r="EL166" s="224">
        <v>90.739997863769531</v>
      </c>
      <c r="EM166" s="224">
        <v>90.739997863769531</v>
      </c>
      <c r="EN166" s="224">
        <v>87.040000915527344</v>
      </c>
      <c r="EO166" s="224">
        <v>87.040000915527344</v>
      </c>
      <c r="EP166" s="224">
        <v>87.040000915527344</v>
      </c>
      <c r="EQ166" s="224">
        <v>87.040000915527344</v>
      </c>
      <c r="ER166" s="224">
        <v>87.040000915527344</v>
      </c>
      <c r="ES166" s="224">
        <v>87.040000915527344</v>
      </c>
      <c r="ET166" s="224">
        <v>87.040000915527344</v>
      </c>
      <c r="EU166" s="224">
        <v>87.040000915527344</v>
      </c>
      <c r="EV166" s="224">
        <v>87.040000915527344</v>
      </c>
      <c r="EW166" s="224">
        <v>87.040000915527344</v>
      </c>
      <c r="EX166" s="224">
        <v>87.040000915527344</v>
      </c>
      <c r="EY166" s="224">
        <v>87.040000915527344</v>
      </c>
      <c r="EZ166" s="224">
        <v>87.040000915527344</v>
      </c>
      <c r="FA166" s="224">
        <v>87.040000915527344</v>
      </c>
      <c r="FB166" s="224">
        <v>87.040000915527344</v>
      </c>
      <c r="FC166" s="224">
        <v>87.040000915527344</v>
      </c>
      <c r="FD166" s="224">
        <v>87.040000915527344</v>
      </c>
      <c r="FE166" s="224">
        <v>87.040000915527344</v>
      </c>
      <c r="FF166" s="224">
        <v>83.330001831054687</v>
      </c>
      <c r="FG166" s="224">
        <v>77.779998779296875</v>
      </c>
      <c r="FH166" s="224">
        <v>77.779998779296875</v>
      </c>
      <c r="FI166" s="224">
        <v>77.779998779296875</v>
      </c>
      <c r="FJ166" s="224">
        <v>77.779998779296875</v>
      </c>
      <c r="FK166" s="224">
        <v>77.779998779296875</v>
      </c>
      <c r="FL166" s="224">
        <v>77.779998779296875</v>
      </c>
      <c r="FM166" s="224">
        <v>77.779998779296875</v>
      </c>
      <c r="FN166" s="224">
        <v>77.779998779296875</v>
      </c>
      <c r="FO166" s="224">
        <v>77.779998779296875</v>
      </c>
      <c r="FP166" s="224">
        <v>77.779998779296875</v>
      </c>
      <c r="FQ166" s="224">
        <v>77.779998779296875</v>
      </c>
      <c r="FR166" s="224">
        <v>77.779998779296875</v>
      </c>
      <c r="FS166" s="224">
        <v>77.779998779296875</v>
      </c>
      <c r="FT166" s="224">
        <v>60.189998626708984</v>
      </c>
      <c r="FU166" s="224">
        <v>60.189998626708984</v>
      </c>
      <c r="FV166" s="224">
        <v>60.189998626708984</v>
      </c>
      <c r="FW166" s="224">
        <v>60.189998626708984</v>
      </c>
      <c r="FX166" s="224">
        <v>60.189998626708984</v>
      </c>
      <c r="FY166" s="224">
        <v>60.189998626708984</v>
      </c>
      <c r="FZ166" s="224">
        <v>60.189998626708984</v>
      </c>
      <c r="GA166" s="224">
        <v>60.189998626708984</v>
      </c>
      <c r="GB166" s="224">
        <v>60.189998626708984</v>
      </c>
      <c r="GC166" s="224">
        <v>60.189998626708984</v>
      </c>
      <c r="GD166" s="224">
        <v>60.189998626708984</v>
      </c>
      <c r="GE166" s="224">
        <v>60.189998626708984</v>
      </c>
      <c r="GF166" s="224">
        <v>60.189998626708984</v>
      </c>
      <c r="GG166" s="224">
        <v>60.189998626708984</v>
      </c>
      <c r="GH166" s="224">
        <v>60.189998626708984</v>
      </c>
      <c r="GI166" s="224">
        <v>60.189998626708984</v>
      </c>
      <c r="GJ166" s="224">
        <v>60.189998626708984</v>
      </c>
      <c r="GK166" s="224">
        <v>60.189998626708984</v>
      </c>
      <c r="GL166" s="224">
        <v>60.189998626708984</v>
      </c>
      <c r="GM166" s="224">
        <v>60.189998626708984</v>
      </c>
      <c r="GN166" s="224">
        <v>60.189998626708984</v>
      </c>
      <c r="GO166" s="224">
        <v>60.189998626708984</v>
      </c>
      <c r="GP166" s="224">
        <v>60.189998626708984</v>
      </c>
      <c r="GQ166" s="224">
        <v>60.189998626708984</v>
      </c>
      <c r="GR166" s="224">
        <v>60.189998626708984</v>
      </c>
      <c r="GS166" s="224">
        <v>60.189998626708984</v>
      </c>
      <c r="GT166" s="224">
        <v>60.189998626708984</v>
      </c>
      <c r="GU166" s="224">
        <v>60.189998626708984</v>
      </c>
      <c r="GV166" s="224">
        <v>60.189998626708984</v>
      </c>
      <c r="GW166" s="224">
        <v>60.189998626708984</v>
      </c>
      <c r="GX166" s="224">
        <v>60.189998626708984</v>
      </c>
      <c r="GY166" s="224">
        <v>60.189998626708984</v>
      </c>
      <c r="GZ166" s="224">
        <v>60.189998626708984</v>
      </c>
      <c r="HA166" s="224">
        <v>60.189998626708984</v>
      </c>
      <c r="HB166" s="224">
        <v>60.189998626708984</v>
      </c>
      <c r="HC166" s="224">
        <v>60.189998626708984</v>
      </c>
      <c r="HD166" s="224">
        <v>60.189998626708984</v>
      </c>
      <c r="HE166" s="224">
        <v>60.189998626708984</v>
      </c>
      <c r="HF166" s="9">
        <f t="shared" si="118"/>
        <v>60.189998626708984</v>
      </c>
      <c r="HG166" s="9">
        <f t="shared" si="119"/>
        <v>60.189998626708984</v>
      </c>
      <c r="HH166" s="9">
        <f t="shared" si="120"/>
        <v>60.189998626708984</v>
      </c>
      <c r="HI166" s="9">
        <f t="shared" si="121"/>
        <v>60.189998626708984</v>
      </c>
      <c r="HJ166" s="9">
        <f t="shared" si="122"/>
        <v>60.189998626708984</v>
      </c>
      <c r="HK166" s="9">
        <f t="shared" si="123"/>
        <v>60.189998626708984</v>
      </c>
      <c r="HL166" s="9">
        <f t="shared" si="124"/>
        <v>60.189998626708984</v>
      </c>
      <c r="HM166" s="9">
        <f t="shared" si="125"/>
        <v>60.189998626708984</v>
      </c>
      <c r="HN166" s="9">
        <f t="shared" si="126"/>
        <v>60.189998626708984</v>
      </c>
      <c r="HO166" s="9">
        <f t="shared" si="127"/>
        <v>60.189998626708984</v>
      </c>
      <c r="HP166" s="9">
        <f t="shared" si="128"/>
        <v>60.189998626708984</v>
      </c>
      <c r="HQ166" s="180"/>
      <c r="HR166" s="226">
        <v>60.189998626708984</v>
      </c>
      <c r="HS166" s="226">
        <v>60.189998626708984</v>
      </c>
      <c r="HT166" s="226">
        <v>60.189998626708984</v>
      </c>
      <c r="HU166" s="226">
        <v>60.189998626708984</v>
      </c>
      <c r="HV166" s="226">
        <v>60.189998626708984</v>
      </c>
      <c r="HW166" s="226">
        <v>60.189998626708984</v>
      </c>
      <c r="HX166" s="226">
        <v>60.189998626708984</v>
      </c>
      <c r="HY166" s="226">
        <v>60.189998626708984</v>
      </c>
      <c r="HZ166" s="226">
        <v>60.189998626708984</v>
      </c>
      <c r="IA166" s="226">
        <v>60.189998626708984</v>
      </c>
      <c r="IB166" s="226">
        <v>60.189998626708984</v>
      </c>
      <c r="IC166" s="226"/>
      <c r="ID166" s="9"/>
      <c r="IE166" s="9"/>
      <c r="IF166" s="9"/>
      <c r="IG166" s="9"/>
      <c r="IH166" s="9"/>
      <c r="II166" s="9">
        <f t="shared" si="103"/>
        <v>44.304604357794709</v>
      </c>
      <c r="IJ166" s="9">
        <f t="shared" si="104"/>
        <v>74.848666000366208</v>
      </c>
      <c r="IK166" s="9">
        <f t="shared" si="105"/>
        <v>60.189998626708984</v>
      </c>
      <c r="IL166" s="9">
        <f t="shared" si="106"/>
        <v>60.189998626708984</v>
      </c>
      <c r="IM166" s="9">
        <f t="shared" si="107"/>
        <v>48.151998901367193</v>
      </c>
      <c r="IN166" s="9">
        <f t="shared" si="108"/>
        <v>33.706399230957032</v>
      </c>
      <c r="IO166" s="9">
        <f t="shared" si="109"/>
        <v>23.59447946166992</v>
      </c>
      <c r="IP166" s="9">
        <f t="shared" si="110"/>
        <v>16.516135623168942</v>
      </c>
      <c r="IQ166" s="9"/>
      <c r="IR166" s="9">
        <f t="shared" si="117"/>
        <v>44.893391521660078</v>
      </c>
      <c r="IS166" s="9">
        <f t="shared" si="111"/>
        <v>-36.63532371007561</v>
      </c>
      <c r="IT166" s="9"/>
      <c r="IU166" s="9"/>
      <c r="IV166" s="9"/>
      <c r="IW166" s="9"/>
      <c r="IX166" s="9"/>
      <c r="IY166" s="9"/>
      <c r="IZ166" s="9"/>
      <c r="JA166" s="9"/>
      <c r="JB166" s="9"/>
      <c r="JC166" s="9"/>
      <c r="JD166" s="9"/>
      <c r="JE166" s="9"/>
      <c r="JF166" s="9"/>
      <c r="JG166" s="9"/>
      <c r="JH166" s="9"/>
      <c r="JI166" s="9"/>
      <c r="JJ166" s="9"/>
      <c r="JK166" s="9"/>
      <c r="JL166" s="9"/>
      <c r="JM166" s="9"/>
      <c r="JN166" s="9"/>
      <c r="JO166" s="9"/>
      <c r="JP166" s="9"/>
      <c r="JQ166" s="9"/>
      <c r="JR166" s="9"/>
      <c r="JS166" s="9"/>
      <c r="JT166" s="9"/>
      <c r="JU166" s="9"/>
      <c r="JV166" s="9"/>
      <c r="JW166" s="9">
        <f t="shared" si="130"/>
        <v>60.189998626708984</v>
      </c>
      <c r="JX166" s="9">
        <f t="shared" si="131"/>
        <v>85.739997863769531</v>
      </c>
      <c r="JY166" s="19">
        <f t="shared" si="132"/>
        <v>197</v>
      </c>
      <c r="JZ166" s="19">
        <f t="shared" si="133"/>
        <v>42</v>
      </c>
      <c r="KA166" s="19">
        <f t="shared" si="112"/>
        <v>1</v>
      </c>
      <c r="KB166" s="19">
        <f t="shared" si="116"/>
        <v>42</v>
      </c>
      <c r="KD166" s="9">
        <f t="shared" si="134"/>
        <v>81.111330668131515</v>
      </c>
      <c r="KE166" s="9">
        <f t="shared" si="135"/>
        <v>73.517820717084533</v>
      </c>
      <c r="KG166" s="9">
        <f t="shared" si="113"/>
        <v>-7.5935099510469826</v>
      </c>
      <c r="KH166" s="19">
        <f t="shared" si="114"/>
        <v>0.9063816375776651</v>
      </c>
      <c r="KI166" s="19">
        <f t="shared" si="115"/>
        <v>0.9063816375776651</v>
      </c>
    </row>
    <row r="167" spans="1:295">
      <c r="A167" s="222" t="s">
        <v>464</v>
      </c>
      <c r="B167" s="222" t="s">
        <v>465</v>
      </c>
      <c r="C167" s="224">
        <v>0</v>
      </c>
      <c r="D167" s="224">
        <v>0</v>
      </c>
      <c r="E167" s="224">
        <v>0</v>
      </c>
      <c r="F167" s="224">
        <v>0</v>
      </c>
      <c r="G167" s="224">
        <v>0</v>
      </c>
      <c r="H167" s="224">
        <v>0</v>
      </c>
      <c r="I167" s="224">
        <v>0</v>
      </c>
      <c r="J167" s="224">
        <v>0</v>
      </c>
      <c r="K167" s="224">
        <v>0</v>
      </c>
      <c r="L167" s="224">
        <v>0</v>
      </c>
      <c r="M167" s="224">
        <v>0</v>
      </c>
      <c r="N167" s="224">
        <v>0</v>
      </c>
      <c r="O167" s="224">
        <v>0</v>
      </c>
      <c r="P167" s="224">
        <v>0</v>
      </c>
      <c r="Q167" s="224">
        <v>0</v>
      </c>
      <c r="R167" s="224">
        <v>0</v>
      </c>
      <c r="S167" s="224">
        <v>0</v>
      </c>
      <c r="T167" s="224">
        <v>0</v>
      </c>
      <c r="U167" s="224">
        <v>0</v>
      </c>
      <c r="V167" s="224">
        <v>0</v>
      </c>
      <c r="W167" s="224">
        <v>0</v>
      </c>
      <c r="X167" s="224">
        <v>0</v>
      </c>
      <c r="Y167" s="224">
        <v>0</v>
      </c>
      <c r="Z167" s="224">
        <v>0</v>
      </c>
      <c r="AA167" s="224">
        <v>0</v>
      </c>
      <c r="AB167" s="224">
        <v>0</v>
      </c>
      <c r="AC167" s="224">
        <v>0</v>
      </c>
      <c r="AD167" s="224">
        <v>0</v>
      </c>
      <c r="AE167" s="224">
        <v>0</v>
      </c>
      <c r="AF167" s="224">
        <v>0</v>
      </c>
      <c r="AG167" s="224">
        <v>0</v>
      </c>
      <c r="AH167" s="224">
        <v>0</v>
      </c>
      <c r="AI167" s="224">
        <v>0</v>
      </c>
      <c r="AJ167" s="224">
        <v>0</v>
      </c>
      <c r="AK167" s="224">
        <v>0</v>
      </c>
      <c r="AL167" s="224">
        <v>0</v>
      </c>
      <c r="AM167" s="224">
        <v>0</v>
      </c>
      <c r="AN167" s="224">
        <v>0</v>
      </c>
      <c r="AO167" s="224">
        <v>0</v>
      </c>
      <c r="AP167" s="224">
        <v>0</v>
      </c>
      <c r="AQ167" s="224">
        <v>0</v>
      </c>
      <c r="AR167" s="224">
        <v>0</v>
      </c>
      <c r="AS167" s="224">
        <v>0</v>
      </c>
      <c r="AT167" s="224">
        <v>0</v>
      </c>
      <c r="AU167" s="224">
        <v>0</v>
      </c>
      <c r="AV167" s="224">
        <v>0</v>
      </c>
      <c r="AW167" s="224">
        <v>0</v>
      </c>
      <c r="AX167" s="224">
        <v>0</v>
      </c>
      <c r="AY167" s="224">
        <v>0</v>
      </c>
      <c r="AZ167" s="224">
        <v>0</v>
      </c>
      <c r="BA167" s="224">
        <v>0</v>
      </c>
      <c r="BB167" s="224">
        <v>0</v>
      </c>
      <c r="BC167" s="224">
        <v>0</v>
      </c>
      <c r="BD167" s="224">
        <v>0</v>
      </c>
      <c r="BE167" s="224">
        <v>0</v>
      </c>
      <c r="BF167" s="224">
        <v>0</v>
      </c>
      <c r="BG167" s="224">
        <v>0</v>
      </c>
      <c r="BH167" s="224">
        <v>0</v>
      </c>
      <c r="BI167" s="224">
        <v>0</v>
      </c>
      <c r="BJ167" s="224">
        <v>0</v>
      </c>
      <c r="BK167" s="224">
        <v>0</v>
      </c>
      <c r="BL167" s="224">
        <v>0</v>
      </c>
      <c r="BM167" s="224">
        <v>0</v>
      </c>
      <c r="BN167" s="224">
        <v>13.890000343322754</v>
      </c>
      <c r="BO167" s="224">
        <v>13.890000343322754</v>
      </c>
      <c r="BP167" s="224">
        <v>13.890000343322754</v>
      </c>
      <c r="BQ167" s="224">
        <v>13.890000343322754</v>
      </c>
      <c r="BR167" s="224">
        <v>13.890000343322754</v>
      </c>
      <c r="BS167" s="224">
        <v>24.069999694824219</v>
      </c>
      <c r="BT167" s="224">
        <v>24.069999694824219</v>
      </c>
      <c r="BU167" s="224">
        <v>24.069999694824219</v>
      </c>
      <c r="BV167" s="224">
        <v>24.069999694824219</v>
      </c>
      <c r="BW167" s="224">
        <v>33.330001831054688</v>
      </c>
      <c r="BX167" s="224">
        <v>33.330001831054688</v>
      </c>
      <c r="BY167" s="224">
        <v>33.330001831054688</v>
      </c>
      <c r="BZ167" s="224">
        <v>38.889999389648438</v>
      </c>
      <c r="CA167" s="224">
        <v>38.889999389648438</v>
      </c>
      <c r="CB167" s="224">
        <v>48.150001525878906</v>
      </c>
      <c r="CC167" s="224">
        <v>48.150001525878906</v>
      </c>
      <c r="CD167" s="224">
        <v>77.779998779296875</v>
      </c>
      <c r="CE167" s="224">
        <v>77.779998779296875</v>
      </c>
      <c r="CF167" s="224">
        <v>90.739997863769531</v>
      </c>
      <c r="CG167" s="224">
        <v>90.739997863769531</v>
      </c>
      <c r="CH167" s="224">
        <v>90.739997863769531</v>
      </c>
      <c r="CI167" s="224">
        <v>90.739997863769531</v>
      </c>
      <c r="CJ167" s="224">
        <v>90.739997863769531</v>
      </c>
      <c r="CK167" s="224">
        <v>90.739997863769531</v>
      </c>
      <c r="CL167" s="224">
        <v>90.739997863769531</v>
      </c>
      <c r="CM167" s="224">
        <v>90.739997863769531</v>
      </c>
      <c r="CN167" s="224">
        <v>90.739997863769531</v>
      </c>
      <c r="CO167" s="224">
        <v>90.739997863769531</v>
      </c>
      <c r="CP167" s="224">
        <v>90.739997863769531</v>
      </c>
      <c r="CQ167" s="224">
        <v>90.739997863769531</v>
      </c>
      <c r="CR167" s="224">
        <v>90.739997863769531</v>
      </c>
      <c r="CS167" s="224">
        <v>90.739997863769531</v>
      </c>
      <c r="CT167" s="224">
        <v>90.739997863769531</v>
      </c>
      <c r="CU167" s="224">
        <v>90.739997863769531</v>
      </c>
      <c r="CV167" s="224">
        <v>90.739997863769531</v>
      </c>
      <c r="CW167" s="224">
        <v>90.739997863769531</v>
      </c>
      <c r="CX167" s="224">
        <v>90.739997863769531</v>
      </c>
      <c r="CY167" s="224">
        <v>90.739997863769531</v>
      </c>
      <c r="CZ167" s="224">
        <v>90.739997863769531</v>
      </c>
      <c r="DA167" s="224">
        <v>90.739997863769531</v>
      </c>
      <c r="DB167" s="224">
        <v>90.739997863769531</v>
      </c>
      <c r="DC167" s="224">
        <v>90.739997863769531</v>
      </c>
      <c r="DD167" s="224">
        <v>90.739997863769531</v>
      </c>
      <c r="DE167" s="224">
        <v>90.739997863769531</v>
      </c>
      <c r="DF167" s="224">
        <v>90.739997863769531</v>
      </c>
      <c r="DG167" s="224">
        <v>90.739997863769531</v>
      </c>
      <c r="DH167" s="224">
        <v>90.739997863769531</v>
      </c>
      <c r="DI167" s="224">
        <v>90.739997863769531</v>
      </c>
      <c r="DJ167" s="224">
        <v>90.739997863769531</v>
      </c>
      <c r="DK167" s="224">
        <v>90.739997863769531</v>
      </c>
      <c r="DL167" s="224">
        <v>90.739997863769531</v>
      </c>
      <c r="DM167" s="224">
        <v>90.739997863769531</v>
      </c>
      <c r="DN167" s="224">
        <v>90.739997863769531</v>
      </c>
      <c r="DO167" s="224">
        <v>90.739997863769531</v>
      </c>
      <c r="DP167" s="224">
        <v>90.739997863769531</v>
      </c>
      <c r="DQ167" s="224">
        <v>90.739997863769531</v>
      </c>
      <c r="DR167" s="224">
        <v>90.739997863769531</v>
      </c>
      <c r="DS167" s="224">
        <v>90.739997863769531</v>
      </c>
      <c r="DT167" s="224">
        <v>90.739997863769531</v>
      </c>
      <c r="DU167" s="224">
        <v>90.739997863769531</v>
      </c>
      <c r="DV167" s="224">
        <v>90.739997863769531</v>
      </c>
      <c r="DW167" s="224">
        <v>87.040000915527344</v>
      </c>
      <c r="DX167" s="224">
        <v>87.040000915527344</v>
      </c>
      <c r="DY167" s="224">
        <v>87.040000915527344</v>
      </c>
      <c r="DZ167" s="224">
        <v>87.040000915527344</v>
      </c>
      <c r="EA167" s="224">
        <v>87.040000915527344</v>
      </c>
      <c r="EB167" s="224">
        <v>87.040000915527344</v>
      </c>
      <c r="EC167" s="224">
        <v>87.040000915527344</v>
      </c>
      <c r="ED167" s="224">
        <v>87.040000915527344</v>
      </c>
      <c r="EE167" s="224">
        <v>87.040000915527344</v>
      </c>
      <c r="EF167" s="224">
        <v>87.040000915527344</v>
      </c>
      <c r="EG167" s="224">
        <v>87.040000915527344</v>
      </c>
      <c r="EH167" s="224">
        <v>83.330001831054687</v>
      </c>
      <c r="EI167" s="224">
        <v>83.330001831054687</v>
      </c>
      <c r="EJ167" s="224">
        <v>83.330001831054687</v>
      </c>
      <c r="EK167" s="224">
        <v>83.330001831054687</v>
      </c>
      <c r="EL167" s="224">
        <v>83.330001831054687</v>
      </c>
      <c r="EM167" s="224">
        <v>83.330001831054687</v>
      </c>
      <c r="EN167" s="224">
        <v>83.330001831054687</v>
      </c>
      <c r="EO167" s="224">
        <v>83.330001831054687</v>
      </c>
      <c r="EP167" s="224">
        <v>83.330001831054687</v>
      </c>
      <c r="EQ167" s="224">
        <v>83.330001831054687</v>
      </c>
      <c r="ER167" s="224">
        <v>83.330001831054687</v>
      </c>
      <c r="ES167" s="224">
        <v>83.330001831054687</v>
      </c>
      <c r="ET167" s="224">
        <v>83.330001831054687</v>
      </c>
      <c r="EU167" s="224">
        <v>79.629997253417969</v>
      </c>
      <c r="EV167" s="224">
        <v>79.629997253417969</v>
      </c>
      <c r="EW167" s="224">
        <v>79.629997253417969</v>
      </c>
      <c r="EX167" s="224">
        <v>79.629997253417969</v>
      </c>
      <c r="EY167" s="224">
        <v>79.629997253417969</v>
      </c>
      <c r="EZ167" s="224">
        <v>79.629997253417969</v>
      </c>
      <c r="FA167" s="224">
        <v>79.629997253417969</v>
      </c>
      <c r="FB167" s="224">
        <v>68.519996643066406</v>
      </c>
      <c r="FC167" s="224">
        <v>68.519996643066406</v>
      </c>
      <c r="FD167" s="224">
        <v>68.519996643066406</v>
      </c>
      <c r="FE167" s="224">
        <v>68.519996643066406</v>
      </c>
      <c r="FF167" s="224">
        <v>29.629999160766602</v>
      </c>
      <c r="FG167" s="224">
        <v>29.629999160766602</v>
      </c>
      <c r="FH167" s="224">
        <v>29.629999160766602</v>
      </c>
      <c r="FI167" s="224">
        <v>29.629999160766602</v>
      </c>
      <c r="FJ167" s="224">
        <v>29.629999160766602</v>
      </c>
      <c r="FK167" s="224">
        <v>29.629999160766602</v>
      </c>
      <c r="FL167" s="224">
        <v>29.629999160766602</v>
      </c>
      <c r="FM167" s="224">
        <v>29.629999160766602</v>
      </c>
      <c r="FN167" s="224">
        <v>29.629999160766602</v>
      </c>
      <c r="FO167" s="224">
        <v>29.629999160766602</v>
      </c>
      <c r="FP167" s="224">
        <v>29.629999160766602</v>
      </c>
      <c r="FQ167" s="224">
        <v>29.629999160766602</v>
      </c>
      <c r="FR167" s="224">
        <v>29.629999160766602</v>
      </c>
      <c r="FS167" s="224">
        <v>29.629999160766602</v>
      </c>
      <c r="FT167" s="224">
        <v>29.629999160766602</v>
      </c>
      <c r="FU167" s="224">
        <v>29.629999160766602</v>
      </c>
      <c r="FV167" s="224">
        <v>29.629999160766602</v>
      </c>
      <c r="FW167" s="224">
        <v>29.629999160766602</v>
      </c>
      <c r="FX167" s="224">
        <v>29.629999160766602</v>
      </c>
      <c r="FY167" s="224">
        <v>26.850000381469727</v>
      </c>
      <c r="FZ167" s="224">
        <v>26.850000381469727</v>
      </c>
      <c r="GA167" s="224">
        <v>26.850000381469727</v>
      </c>
      <c r="GB167" s="224">
        <v>26.850000381469727</v>
      </c>
      <c r="GC167" s="224">
        <v>26.850000381469727</v>
      </c>
      <c r="GD167" s="224">
        <v>26.850000381469727</v>
      </c>
      <c r="GE167" s="224">
        <v>26.850000381469727</v>
      </c>
      <c r="GF167" s="224">
        <v>26.850000381469727</v>
      </c>
      <c r="GG167" s="224">
        <v>26.850000381469727</v>
      </c>
      <c r="GH167" s="224">
        <v>26.850000381469727</v>
      </c>
      <c r="GI167" s="224">
        <v>26.850000381469727</v>
      </c>
      <c r="GJ167" s="224">
        <v>26.850000381469727</v>
      </c>
      <c r="GK167" s="224">
        <v>26.850000381469727</v>
      </c>
      <c r="GL167" s="224">
        <v>26.850000381469727</v>
      </c>
      <c r="GM167" s="224">
        <v>26.850000381469727</v>
      </c>
      <c r="GN167" s="224">
        <v>26.850000381469727</v>
      </c>
      <c r="GO167" s="224">
        <v>26.850000381469727</v>
      </c>
      <c r="GP167" s="224">
        <v>26.850000381469727</v>
      </c>
      <c r="GQ167" s="224">
        <v>26.850000381469727</v>
      </c>
      <c r="GR167" s="224">
        <v>26.850000381469727</v>
      </c>
      <c r="GS167" s="224">
        <v>26.850000381469727</v>
      </c>
      <c r="GT167" s="224">
        <v>26.850000381469727</v>
      </c>
      <c r="GU167" s="224">
        <v>26.850000381469727</v>
      </c>
      <c r="GV167" s="224">
        <v>26.850000381469727</v>
      </c>
      <c r="GW167" s="224">
        <v>26.850000381469727</v>
      </c>
      <c r="GX167" s="224">
        <v>26.850000381469727</v>
      </c>
      <c r="GY167" s="224">
        <v>26.850000381469727</v>
      </c>
      <c r="GZ167" s="224">
        <v>26.850000381469727</v>
      </c>
      <c r="HA167" s="224">
        <v>26.850000381469727</v>
      </c>
      <c r="HB167" s="224">
        <v>26.850000381469727</v>
      </c>
      <c r="HC167" s="224">
        <v>26.850000381469727</v>
      </c>
      <c r="HD167" s="224">
        <v>26.850000381469727</v>
      </c>
      <c r="HE167" s="224">
        <v>26.850000381469727</v>
      </c>
      <c r="HF167" s="9">
        <f t="shared" si="118"/>
        <v>26.850000381469727</v>
      </c>
      <c r="HG167" s="9">
        <f t="shared" si="119"/>
        <v>26.850000381469727</v>
      </c>
      <c r="HH167" s="9">
        <f t="shared" si="120"/>
        <v>26.850000381469727</v>
      </c>
      <c r="HI167" s="9">
        <f t="shared" si="121"/>
        <v>26.850000381469727</v>
      </c>
      <c r="HJ167" s="9">
        <f t="shared" si="122"/>
        <v>26.850000381469727</v>
      </c>
      <c r="HK167" s="9">
        <f t="shared" si="123"/>
        <v>26.850000381469727</v>
      </c>
      <c r="HL167" s="9">
        <f t="shared" si="124"/>
        <v>26.850000381469727</v>
      </c>
      <c r="HM167" s="9">
        <f t="shared" si="125"/>
        <v>26.850000381469727</v>
      </c>
      <c r="HN167" s="9">
        <f t="shared" si="126"/>
        <v>26.850000381469727</v>
      </c>
      <c r="HO167" s="9">
        <f t="shared" si="127"/>
        <v>26.850000381469727</v>
      </c>
      <c r="HP167" s="9">
        <f t="shared" si="128"/>
        <v>26.850000381469727</v>
      </c>
      <c r="HQ167" s="180"/>
      <c r="HR167" s="226">
        <v>26.850000381469727</v>
      </c>
      <c r="HS167" s="226">
        <v>26.850000381469727</v>
      </c>
      <c r="HT167" s="226">
        <v>26.850000381469727</v>
      </c>
      <c r="HU167" s="226">
        <v>26.850000381469727</v>
      </c>
      <c r="HV167" s="226">
        <v>26.850000381469727</v>
      </c>
      <c r="HW167" s="226">
        <v>26.850000381469727</v>
      </c>
      <c r="HX167" s="226">
        <v>26.850000381469727</v>
      </c>
      <c r="HY167" s="226">
        <v>26.850000381469727</v>
      </c>
      <c r="HZ167" s="226">
        <v>26.850000381469727</v>
      </c>
      <c r="IA167" s="226"/>
      <c r="IB167" s="226"/>
      <c r="IC167" s="226"/>
      <c r="ID167" s="9"/>
      <c r="IE167" s="9"/>
      <c r="IF167" s="9"/>
      <c r="IG167" s="9"/>
      <c r="IH167" s="9"/>
      <c r="II167" s="9">
        <f t="shared" si="103"/>
        <v>45.108091686901297</v>
      </c>
      <c r="IJ167" s="9">
        <f t="shared" si="104"/>
        <v>39.44466546376546</v>
      </c>
      <c r="IK167" s="9">
        <f t="shared" si="105"/>
        <v>26.850000381469727</v>
      </c>
      <c r="IL167" s="9">
        <f t="shared" si="106"/>
        <v>26.850000381469727</v>
      </c>
      <c r="IM167" s="9">
        <f t="shared" si="107"/>
        <v>21.480000305175782</v>
      </c>
      <c r="IN167" s="9">
        <f t="shared" si="108"/>
        <v>15.036000213623046</v>
      </c>
      <c r="IO167" s="9">
        <f t="shared" si="109"/>
        <v>10.525200149536131</v>
      </c>
      <c r="IP167" s="9">
        <f t="shared" si="110"/>
        <v>7.3676401046752913</v>
      </c>
      <c r="IQ167" s="9"/>
      <c r="IR167" s="9">
        <f t="shared" si="117"/>
        <v>31.091163786185138</v>
      </c>
      <c r="IS167" s="9">
        <f t="shared" si="111"/>
        <v>-27.40734373384749</v>
      </c>
      <c r="IT167" s="9"/>
      <c r="IU167" s="9"/>
      <c r="IV167" s="9"/>
      <c r="IW167" s="9"/>
      <c r="IX167" s="9"/>
      <c r="IY167" s="9"/>
      <c r="IZ167" s="9"/>
      <c r="JA167" s="9"/>
      <c r="JB167" s="9"/>
      <c r="JC167" s="9"/>
      <c r="JD167" s="9"/>
      <c r="JE167" s="9"/>
      <c r="JF167" s="9"/>
      <c r="JG167" s="9"/>
      <c r="JH167" s="9"/>
      <c r="JI167" s="9"/>
      <c r="JJ167" s="9"/>
      <c r="JK167" s="9"/>
      <c r="JL167" s="9"/>
      <c r="JM167" s="9"/>
      <c r="JN167" s="9"/>
      <c r="JO167" s="9"/>
      <c r="JP167" s="9"/>
      <c r="JQ167" s="9"/>
      <c r="JR167" s="9"/>
      <c r="JS167" s="9"/>
      <c r="JT167" s="9"/>
      <c r="JU167" s="9"/>
      <c r="JV167" s="9"/>
      <c r="JW167" s="9">
        <f t="shared" si="130"/>
        <v>26.850000381469727</v>
      </c>
      <c r="JX167" s="9">
        <f t="shared" si="131"/>
        <v>85.739997863769531</v>
      </c>
      <c r="JY167" s="19">
        <f t="shared" si="132"/>
        <v>163</v>
      </c>
      <c r="JZ167" s="19">
        <f t="shared" si="133"/>
        <v>54</v>
      </c>
      <c r="KA167" s="19">
        <f t="shared" si="112"/>
        <v>1</v>
      </c>
      <c r="KB167" s="19">
        <f t="shared" si="116"/>
        <v>54</v>
      </c>
      <c r="KD167" s="9">
        <f t="shared" si="134"/>
        <v>90.739997863769531</v>
      </c>
      <c r="KE167" s="9">
        <f t="shared" si="135"/>
        <v>48.404059362883615</v>
      </c>
      <c r="KG167" s="9">
        <f t="shared" si="113"/>
        <v>-42.335938500885916</v>
      </c>
      <c r="KH167" s="19">
        <f t="shared" si="114"/>
        <v>0.53343685808273844</v>
      </c>
      <c r="KI167" s="19">
        <f t="shared" si="115"/>
        <v>0.53343685808273844</v>
      </c>
    </row>
    <row r="168" spans="1:295">
      <c r="A168" s="222" t="s">
        <v>51</v>
      </c>
      <c r="B168" s="222" t="s">
        <v>466</v>
      </c>
      <c r="C168" s="224">
        <v>0</v>
      </c>
      <c r="D168" s="224">
        <v>0</v>
      </c>
      <c r="E168" s="224">
        <v>0</v>
      </c>
      <c r="F168" s="224">
        <v>0</v>
      </c>
      <c r="G168" s="224">
        <v>0</v>
      </c>
      <c r="H168" s="224">
        <v>0</v>
      </c>
      <c r="I168" s="224">
        <v>0</v>
      </c>
      <c r="J168" s="224">
        <v>0</v>
      </c>
      <c r="K168" s="224">
        <v>0</v>
      </c>
      <c r="L168" s="224">
        <v>0</v>
      </c>
      <c r="M168" s="224">
        <v>0</v>
      </c>
      <c r="N168" s="224">
        <v>0</v>
      </c>
      <c r="O168" s="224">
        <v>0</v>
      </c>
      <c r="P168" s="224">
        <v>0</v>
      </c>
      <c r="Q168" s="224">
        <v>0</v>
      </c>
      <c r="R168" s="224">
        <v>0</v>
      </c>
      <c r="S168" s="224">
        <v>0</v>
      </c>
      <c r="T168" s="224">
        <v>0</v>
      </c>
      <c r="U168" s="224">
        <v>0</v>
      </c>
      <c r="V168" s="224">
        <v>0</v>
      </c>
      <c r="W168" s="224">
        <v>0</v>
      </c>
      <c r="X168" s="224">
        <v>0</v>
      </c>
      <c r="Y168" s="224">
        <v>0</v>
      </c>
      <c r="Z168" s="224">
        <v>2.7799999713897705</v>
      </c>
      <c r="AA168" s="224">
        <v>2.7799999713897705</v>
      </c>
      <c r="AB168" s="224">
        <v>2.7799999713897705</v>
      </c>
      <c r="AC168" s="224">
        <v>2.7799999713897705</v>
      </c>
      <c r="AD168" s="224">
        <v>2.7799999713897705</v>
      </c>
      <c r="AE168" s="224">
        <v>2.7799999713897705</v>
      </c>
      <c r="AF168" s="224">
        <v>2.7799999713897705</v>
      </c>
      <c r="AG168" s="224">
        <v>2.7799999713897705</v>
      </c>
      <c r="AH168" s="224">
        <v>2.7799999713897705</v>
      </c>
      <c r="AI168" s="224">
        <v>2.7799999713897705</v>
      </c>
      <c r="AJ168" s="224">
        <v>2.7799999713897705</v>
      </c>
      <c r="AK168" s="224">
        <v>2.7799999713897705</v>
      </c>
      <c r="AL168" s="224">
        <v>8.3299999237060547</v>
      </c>
      <c r="AM168" s="224">
        <v>8.3299999237060547</v>
      </c>
      <c r="AN168" s="224">
        <v>19.440000534057617</v>
      </c>
      <c r="AO168" s="224">
        <v>19.440000534057617</v>
      </c>
      <c r="AP168" s="224">
        <v>19.440000534057617</v>
      </c>
      <c r="AQ168" s="224">
        <v>19.440000534057617</v>
      </c>
      <c r="AR168" s="224">
        <v>19.440000534057617</v>
      </c>
      <c r="AS168" s="224">
        <v>19.440000534057617</v>
      </c>
      <c r="AT168" s="224">
        <v>19.440000534057617</v>
      </c>
      <c r="AU168" s="224">
        <v>19.440000534057617</v>
      </c>
      <c r="AV168" s="224">
        <v>19.440000534057617</v>
      </c>
      <c r="AW168" s="224">
        <v>19.440000534057617</v>
      </c>
      <c r="AX168" s="224">
        <v>19.440000534057617</v>
      </c>
      <c r="AY168" s="224">
        <v>19.440000534057617</v>
      </c>
      <c r="AZ168" s="224">
        <v>19.440000534057617</v>
      </c>
      <c r="BA168" s="224">
        <v>19.440000534057617</v>
      </c>
      <c r="BB168" s="224">
        <v>19.440000534057617</v>
      </c>
      <c r="BC168" s="224">
        <v>19.440000534057617</v>
      </c>
      <c r="BD168" s="224">
        <v>19.440000534057617</v>
      </c>
      <c r="BE168" s="224">
        <v>19.440000534057617</v>
      </c>
      <c r="BF168" s="224">
        <v>19.440000534057617</v>
      </c>
      <c r="BG168" s="224">
        <v>19.440000534057617</v>
      </c>
      <c r="BH168" s="224">
        <v>19.440000534057617</v>
      </c>
      <c r="BI168" s="224">
        <v>19.440000534057617</v>
      </c>
      <c r="BJ168" s="224">
        <v>19.440000534057617</v>
      </c>
      <c r="BK168" s="224">
        <v>19.440000534057617</v>
      </c>
      <c r="BL168" s="224">
        <v>19.440000534057617</v>
      </c>
      <c r="BM168" s="224">
        <v>19.440000534057617</v>
      </c>
      <c r="BN168" s="224">
        <v>19.440000534057617</v>
      </c>
      <c r="BO168" s="224">
        <v>19.440000534057617</v>
      </c>
      <c r="BP168" s="224">
        <v>19.440000534057617</v>
      </c>
      <c r="BQ168" s="224">
        <v>19.440000534057617</v>
      </c>
      <c r="BR168" s="224">
        <v>19.440000534057617</v>
      </c>
      <c r="BS168" s="224">
        <v>23.149999618530273</v>
      </c>
      <c r="BT168" s="224">
        <v>23.149999618530273</v>
      </c>
      <c r="BU168" s="224">
        <v>23.149999618530273</v>
      </c>
      <c r="BV168" s="224">
        <v>23.149999618530273</v>
      </c>
      <c r="BW168" s="224">
        <v>23.149999618530273</v>
      </c>
      <c r="BX168" s="224">
        <v>23.149999618530273</v>
      </c>
      <c r="BY168" s="224">
        <v>23.149999618530273</v>
      </c>
      <c r="BZ168" s="224">
        <v>52.779998779296875</v>
      </c>
      <c r="CA168" s="224">
        <v>52.779998779296875</v>
      </c>
      <c r="CB168" s="224">
        <v>58.330001831054688</v>
      </c>
      <c r="CC168" s="224">
        <v>58.330001831054688</v>
      </c>
      <c r="CD168" s="224">
        <v>58.330001831054688</v>
      </c>
      <c r="CE168" s="224">
        <v>62.040000915527344</v>
      </c>
      <c r="CF168" s="224">
        <v>62.040000915527344</v>
      </c>
      <c r="CG168" s="224">
        <v>62.040000915527344</v>
      </c>
      <c r="CH168" s="224">
        <v>67.589996337890625</v>
      </c>
      <c r="CI168" s="224">
        <v>67.589996337890625</v>
      </c>
      <c r="CJ168" s="224">
        <v>67.589996337890625</v>
      </c>
      <c r="CK168" s="224">
        <v>70.370002746582031</v>
      </c>
      <c r="CL168" s="224">
        <v>75.930000305175781</v>
      </c>
      <c r="CM168" s="224">
        <v>75.930000305175781</v>
      </c>
      <c r="CN168" s="224">
        <v>75.930000305175781</v>
      </c>
      <c r="CO168" s="224">
        <v>75.930000305175781</v>
      </c>
      <c r="CP168" s="224">
        <v>75.930000305175781</v>
      </c>
      <c r="CQ168" s="224">
        <v>75.930000305175781</v>
      </c>
      <c r="CR168" s="224">
        <v>75.930000305175781</v>
      </c>
      <c r="CS168" s="224">
        <v>75.930000305175781</v>
      </c>
      <c r="CT168" s="224">
        <v>75.930000305175781</v>
      </c>
      <c r="CU168" s="224">
        <v>75.930000305175781</v>
      </c>
      <c r="CV168" s="224">
        <v>75.930000305175781</v>
      </c>
      <c r="CW168" s="224">
        <v>75.930000305175781</v>
      </c>
      <c r="CX168" s="224">
        <v>75.930000305175781</v>
      </c>
      <c r="CY168" s="224">
        <v>75.930000305175781</v>
      </c>
      <c r="CZ168" s="224">
        <v>77.779998779296875</v>
      </c>
      <c r="DA168" s="224">
        <v>77.779998779296875</v>
      </c>
      <c r="DB168" s="224">
        <v>75.930000305175781</v>
      </c>
      <c r="DC168" s="224">
        <v>75.930000305175781</v>
      </c>
      <c r="DD168" s="224">
        <v>75.930000305175781</v>
      </c>
      <c r="DE168" s="224">
        <v>75.930000305175781</v>
      </c>
      <c r="DF168" s="224">
        <v>75.930000305175781</v>
      </c>
      <c r="DG168" s="224">
        <v>77.779998779296875</v>
      </c>
      <c r="DH168" s="224">
        <v>77.779998779296875</v>
      </c>
      <c r="DI168" s="224">
        <v>75.930000305175781</v>
      </c>
      <c r="DJ168" s="224">
        <v>75.930000305175781</v>
      </c>
      <c r="DK168" s="224">
        <v>75.930000305175781</v>
      </c>
      <c r="DL168" s="224">
        <v>75.930000305175781</v>
      </c>
      <c r="DM168" s="224">
        <v>75.930000305175781</v>
      </c>
      <c r="DN168" s="224">
        <v>75.930000305175781</v>
      </c>
      <c r="DO168" s="224">
        <v>75.930000305175781</v>
      </c>
      <c r="DP168" s="224">
        <v>75.930000305175781</v>
      </c>
      <c r="DQ168" s="224">
        <v>75.930000305175781</v>
      </c>
      <c r="DR168" s="224">
        <v>75.930000305175781</v>
      </c>
      <c r="DS168" s="224">
        <v>75.930000305175781</v>
      </c>
      <c r="DT168" s="224">
        <v>75.930000305175781</v>
      </c>
      <c r="DU168" s="224">
        <v>75.930000305175781</v>
      </c>
      <c r="DV168" s="224">
        <v>75.930000305175781</v>
      </c>
      <c r="DW168" s="224">
        <v>75.930000305175781</v>
      </c>
      <c r="DX168" s="224">
        <v>75.930000305175781</v>
      </c>
      <c r="DY168" s="224">
        <v>75.930000305175781</v>
      </c>
      <c r="DZ168" s="224">
        <v>75.930000305175781</v>
      </c>
      <c r="EA168" s="224">
        <v>75.930000305175781</v>
      </c>
      <c r="EB168" s="224">
        <v>75.930000305175781</v>
      </c>
      <c r="EC168" s="224">
        <v>75.930000305175781</v>
      </c>
      <c r="ED168" s="224">
        <v>75.930000305175781</v>
      </c>
      <c r="EE168" s="224">
        <v>75.930000305175781</v>
      </c>
      <c r="EF168" s="224">
        <v>75.930000305175781</v>
      </c>
      <c r="EG168" s="224">
        <v>75.930000305175781</v>
      </c>
      <c r="EH168" s="224">
        <v>75.930000305175781</v>
      </c>
      <c r="EI168" s="224">
        <v>75.930000305175781</v>
      </c>
      <c r="EJ168" s="224">
        <v>75.930000305175781</v>
      </c>
      <c r="EK168" s="224">
        <v>75.930000305175781</v>
      </c>
      <c r="EL168" s="224">
        <v>75.930000305175781</v>
      </c>
      <c r="EM168" s="224">
        <v>75.930000305175781</v>
      </c>
      <c r="EN168" s="224">
        <v>75.930000305175781</v>
      </c>
      <c r="EO168" s="224">
        <v>75.930000305175781</v>
      </c>
      <c r="EP168" s="224">
        <v>75.930000305175781</v>
      </c>
      <c r="EQ168" s="224">
        <v>75.930000305175781</v>
      </c>
      <c r="ER168" s="224">
        <v>75.930000305175781</v>
      </c>
      <c r="ES168" s="224">
        <v>75.930000305175781</v>
      </c>
      <c r="ET168" s="224">
        <v>75.930000305175781</v>
      </c>
      <c r="EU168" s="224">
        <v>75.930000305175781</v>
      </c>
      <c r="EV168" s="224">
        <v>75.930000305175781</v>
      </c>
      <c r="EW168" s="224">
        <v>75.930000305175781</v>
      </c>
      <c r="EX168" s="224">
        <v>75.930000305175781</v>
      </c>
      <c r="EY168" s="224">
        <v>63.889999389648437</v>
      </c>
      <c r="EZ168" s="224">
        <v>63.889999389648437</v>
      </c>
      <c r="FA168" s="224">
        <v>63.889999389648437</v>
      </c>
      <c r="FB168" s="224">
        <v>63.889999389648437</v>
      </c>
      <c r="FC168" s="224">
        <v>63.889999389648437</v>
      </c>
      <c r="FD168" s="224">
        <v>63.889999389648437</v>
      </c>
      <c r="FE168" s="224">
        <v>63.889999389648437</v>
      </c>
      <c r="FF168" s="224">
        <v>63.889999389648437</v>
      </c>
      <c r="FG168" s="224">
        <v>63.889999389648437</v>
      </c>
      <c r="FH168" s="224">
        <v>63.889999389648437</v>
      </c>
      <c r="FI168" s="224">
        <v>63.889999389648437</v>
      </c>
      <c r="FJ168" s="224">
        <v>63.889999389648437</v>
      </c>
      <c r="FK168" s="224">
        <v>63.889999389648437</v>
      </c>
      <c r="FL168" s="224">
        <v>63.889999389648437</v>
      </c>
      <c r="FM168" s="224">
        <v>63.889999389648437</v>
      </c>
      <c r="FN168" s="224">
        <v>63.889999389648437</v>
      </c>
      <c r="FO168" s="224">
        <v>63.889999389648437</v>
      </c>
      <c r="FP168" s="224">
        <v>63.889999389648437</v>
      </c>
      <c r="FQ168" s="224">
        <v>63.889999389648437</v>
      </c>
      <c r="FR168" s="224">
        <v>63.889999389648437</v>
      </c>
      <c r="FS168" s="224">
        <v>63.889999389648437</v>
      </c>
      <c r="FT168" s="224">
        <v>63.889999389648437</v>
      </c>
      <c r="FU168" s="224">
        <v>63.889999389648437</v>
      </c>
      <c r="FV168" s="224">
        <v>63.889999389648437</v>
      </c>
      <c r="FW168" s="224">
        <v>63.889999389648437</v>
      </c>
      <c r="FX168" s="224">
        <v>63.889999389648437</v>
      </c>
      <c r="FY168" s="224">
        <v>63.889999389648437</v>
      </c>
      <c r="FZ168" s="224">
        <v>63.889999389648437</v>
      </c>
      <c r="GA168" s="224">
        <v>63.889999389648437</v>
      </c>
      <c r="GB168" s="224">
        <v>63.889999389648437</v>
      </c>
      <c r="GC168" s="224">
        <v>63.889999389648437</v>
      </c>
      <c r="GD168" s="224">
        <v>63.889999389648437</v>
      </c>
      <c r="GE168" s="224">
        <v>63.889999389648437</v>
      </c>
      <c r="GF168" s="224">
        <v>63.889999389648437</v>
      </c>
      <c r="GG168" s="224">
        <v>63.889999389648437</v>
      </c>
      <c r="GH168" s="224">
        <v>63.889999389648437</v>
      </c>
      <c r="GI168" s="224">
        <v>63.889999389648437</v>
      </c>
      <c r="GJ168" s="224">
        <v>63.889999389648437</v>
      </c>
      <c r="GK168" s="224">
        <v>63.889999389648437</v>
      </c>
      <c r="GL168" s="224">
        <v>63.889999389648437</v>
      </c>
      <c r="GM168" s="224">
        <v>63.889999389648437</v>
      </c>
      <c r="GN168" s="224">
        <v>63.889999389648437</v>
      </c>
      <c r="GO168" s="224">
        <v>63.889999389648437</v>
      </c>
      <c r="GP168" s="224">
        <v>63.889999389648437</v>
      </c>
      <c r="GQ168" s="224">
        <v>63.889999389648437</v>
      </c>
      <c r="GR168" s="224">
        <v>63.889999389648437</v>
      </c>
      <c r="GS168" s="224">
        <v>63.889999389648437</v>
      </c>
      <c r="GT168" s="224">
        <v>63.889999389648437</v>
      </c>
      <c r="GU168" s="224">
        <v>63.889999389648437</v>
      </c>
      <c r="GV168" s="224">
        <v>63.889999389648437</v>
      </c>
      <c r="GW168" s="224">
        <v>63.889999389648437</v>
      </c>
      <c r="GX168" s="224">
        <v>42.590000152587891</v>
      </c>
      <c r="GY168" s="224">
        <v>42.590000152587891</v>
      </c>
      <c r="GZ168" s="224">
        <v>42.590000152587891</v>
      </c>
      <c r="HA168" s="224">
        <v>42.590000152587891</v>
      </c>
      <c r="HB168" s="224">
        <v>42.590000152587891</v>
      </c>
      <c r="HC168" s="224">
        <v>42.590000152587891</v>
      </c>
      <c r="HD168" s="224">
        <v>42.590000152587891</v>
      </c>
      <c r="HE168" s="224">
        <v>42.590000152587891</v>
      </c>
      <c r="HF168" s="9">
        <f t="shared" si="118"/>
        <v>42.590000152587891</v>
      </c>
      <c r="HG168" s="9">
        <f t="shared" si="119"/>
        <v>42.590000152587891</v>
      </c>
      <c r="HH168" s="9">
        <f t="shared" si="120"/>
        <v>42.590000152587891</v>
      </c>
      <c r="HI168" s="9">
        <f t="shared" si="121"/>
        <v>42.590000152587891</v>
      </c>
      <c r="HJ168" s="9">
        <f t="shared" si="122"/>
        <v>42.590000152587891</v>
      </c>
      <c r="HK168" s="9">
        <f t="shared" si="123"/>
        <v>42.590000152587891</v>
      </c>
      <c r="HL168" s="9">
        <f t="shared" si="124"/>
        <v>48.150001525878906</v>
      </c>
      <c r="HM168" s="9">
        <f t="shared" si="125"/>
        <v>48.150001525878906</v>
      </c>
      <c r="HN168" s="9">
        <f t="shared" si="126"/>
        <v>48.150001525878906</v>
      </c>
      <c r="HO168" s="9">
        <f t="shared" si="127"/>
        <v>48.150001525878906</v>
      </c>
      <c r="HP168" s="9">
        <f t="shared" si="128"/>
        <v>48.150001525878906</v>
      </c>
      <c r="HQ168" s="180"/>
      <c r="HR168" s="226">
        <v>42.590000152587891</v>
      </c>
      <c r="HS168" s="226">
        <v>42.590000152587891</v>
      </c>
      <c r="HT168" s="226">
        <v>42.590000152587891</v>
      </c>
      <c r="HU168" s="226">
        <v>42.590000152587891</v>
      </c>
      <c r="HV168" s="226">
        <v>42.590000152587891</v>
      </c>
      <c r="HW168" s="226">
        <v>42.590000152587891</v>
      </c>
      <c r="HX168" s="226">
        <v>42.590000152587891</v>
      </c>
      <c r="HY168" s="226">
        <v>48.150001525878906</v>
      </c>
      <c r="HZ168" s="226">
        <v>48.150001525878906</v>
      </c>
      <c r="IA168" s="226"/>
      <c r="IB168" s="226"/>
      <c r="IC168" s="226"/>
      <c r="ID168" s="9"/>
      <c r="IE168" s="9"/>
      <c r="IF168" s="9"/>
      <c r="IG168" s="9"/>
      <c r="IH168" s="9"/>
      <c r="II168" s="9">
        <f t="shared" si="103"/>
        <v>42.745855425533499</v>
      </c>
      <c r="IJ168" s="9">
        <f t="shared" si="104"/>
        <v>63.889999389648437</v>
      </c>
      <c r="IK168" s="9">
        <f t="shared" si="105"/>
        <v>57.019031893822458</v>
      </c>
      <c r="IL168" s="9">
        <f t="shared" si="106"/>
        <v>45.678889804416229</v>
      </c>
      <c r="IM168" s="9">
        <f t="shared" si="107"/>
        <v>36.543111843532984</v>
      </c>
      <c r="IN168" s="9">
        <f t="shared" si="108"/>
        <v>25.580178290473086</v>
      </c>
      <c r="IO168" s="9">
        <f t="shared" si="109"/>
        <v>17.90612480333116</v>
      </c>
      <c r="IP168" s="9">
        <f t="shared" si="110"/>
        <v>12.534287362331812</v>
      </c>
      <c r="IQ168" s="9"/>
      <c r="IR168" s="9">
        <f t="shared" si="117"/>
        <v>39.406741709601974</v>
      </c>
      <c r="IS168" s="9">
        <f t="shared" si="111"/>
        <v>-33.139598028436069</v>
      </c>
      <c r="IT168" s="9"/>
      <c r="IU168" s="9"/>
      <c r="IV168" s="9"/>
      <c r="IW168" s="9"/>
      <c r="IX168" s="9"/>
      <c r="IY168" s="9"/>
      <c r="IZ168" s="9"/>
      <c r="JA168" s="9"/>
      <c r="JB168" s="9"/>
      <c r="JC168" s="9"/>
      <c r="JD168" s="9"/>
      <c r="JE168" s="9"/>
      <c r="JF168" s="9"/>
      <c r="JG168" s="9"/>
      <c r="JH168" s="9"/>
      <c r="JI168" s="9"/>
      <c r="JJ168" s="9"/>
      <c r="JK168" s="9"/>
      <c r="JL168" s="9"/>
      <c r="JM168" s="9"/>
      <c r="JN168" s="9"/>
      <c r="JO168" s="9"/>
      <c r="JP168" s="9"/>
      <c r="JQ168" s="9"/>
      <c r="JR168" s="9"/>
      <c r="JS168" s="9"/>
      <c r="JT168" s="9"/>
      <c r="JU168" s="9"/>
      <c r="JV168" s="9"/>
      <c r="JW168" s="9">
        <f t="shared" si="130"/>
        <v>42.590000152587891</v>
      </c>
      <c r="JX168" s="9">
        <f t="shared" si="131"/>
        <v>72.779998779296875</v>
      </c>
      <c r="JY168" s="19">
        <f t="shared" si="132"/>
        <v>203</v>
      </c>
      <c r="JZ168" s="19">
        <f t="shared" si="133"/>
        <v>65</v>
      </c>
      <c r="KA168" s="19">
        <f t="shared" si="112"/>
        <v>1</v>
      </c>
      <c r="KB168" s="19">
        <f t="shared" si="116"/>
        <v>65</v>
      </c>
      <c r="KD168" s="9">
        <f t="shared" si="134"/>
        <v>76.176666768391925</v>
      </c>
      <c r="KE168" s="9">
        <f t="shared" si="135"/>
        <v>63.853762258397474</v>
      </c>
      <c r="KG168" s="9">
        <f t="shared" si="113"/>
        <v>-12.322904509994451</v>
      </c>
      <c r="KH168" s="19">
        <f t="shared" si="114"/>
        <v>0.83823255817347464</v>
      </c>
      <c r="KI168" s="19">
        <f t="shared" si="115"/>
        <v>0.83823255817347464</v>
      </c>
    </row>
    <row r="169" spans="1:295">
      <c r="A169" s="222" t="s">
        <v>666</v>
      </c>
      <c r="B169" s="222" t="s">
        <v>667</v>
      </c>
      <c r="C169" s="224">
        <v>2.7799999713897705</v>
      </c>
      <c r="D169" s="224">
        <v>8.3299999237060547</v>
      </c>
      <c r="E169" s="224">
        <v>8.3299999237060547</v>
      </c>
      <c r="F169" s="224">
        <v>8.3299999237060547</v>
      </c>
      <c r="G169" s="224">
        <v>8.3299999237060547</v>
      </c>
      <c r="H169" s="224">
        <v>8.3299999237060547</v>
      </c>
      <c r="I169" s="224">
        <v>8.3299999237060547</v>
      </c>
      <c r="J169" s="224">
        <v>8.3299999237060547</v>
      </c>
      <c r="K169" s="224">
        <v>8.3299999237060547</v>
      </c>
      <c r="L169" s="224">
        <v>8.3299999237060547</v>
      </c>
      <c r="M169" s="224">
        <v>8.3299999237060547</v>
      </c>
      <c r="N169" s="224">
        <v>8.3299999237060547</v>
      </c>
      <c r="O169" s="224">
        <v>8.3299999237060547</v>
      </c>
      <c r="P169" s="224">
        <v>8.3299999237060547</v>
      </c>
      <c r="Q169" s="224">
        <v>8.3299999237060547</v>
      </c>
      <c r="R169" s="224">
        <v>8.3299999237060547</v>
      </c>
      <c r="S169" s="224">
        <v>8.3299999237060547</v>
      </c>
      <c r="T169" s="224">
        <v>8.3299999237060547</v>
      </c>
      <c r="U169" s="224">
        <v>8.3299999237060547</v>
      </c>
      <c r="V169" s="224">
        <v>13.890000343322754</v>
      </c>
      <c r="W169" s="224">
        <v>13.890000343322754</v>
      </c>
      <c r="X169" s="224">
        <v>13.890000343322754</v>
      </c>
      <c r="Y169" s="224">
        <v>19.440000534057617</v>
      </c>
      <c r="Z169" s="224">
        <v>19.440000534057617</v>
      </c>
      <c r="AA169" s="224">
        <v>19.440000534057617</v>
      </c>
      <c r="AB169" s="224">
        <v>19.440000534057617</v>
      </c>
      <c r="AC169" s="224">
        <v>19.440000534057617</v>
      </c>
      <c r="AD169" s="224">
        <v>19.440000534057617</v>
      </c>
      <c r="AE169" s="224">
        <v>19.440000534057617</v>
      </c>
      <c r="AF169" s="224">
        <v>19.440000534057617</v>
      </c>
      <c r="AG169" s="224">
        <v>19.440000534057617</v>
      </c>
      <c r="AH169" s="224">
        <v>19.440000534057617</v>
      </c>
      <c r="AI169" s="224">
        <v>30.559999465942383</v>
      </c>
      <c r="AJ169" s="224">
        <v>30.559999465942383</v>
      </c>
      <c r="AK169" s="224">
        <v>30.559999465942383</v>
      </c>
      <c r="AL169" s="224">
        <v>30.559999465942383</v>
      </c>
      <c r="AM169" s="224">
        <v>30.559999465942383</v>
      </c>
      <c r="AN169" s="224">
        <v>30.559999465942383</v>
      </c>
      <c r="AO169" s="224">
        <v>30.559999465942383</v>
      </c>
      <c r="AP169" s="224">
        <v>30.559999465942383</v>
      </c>
      <c r="AQ169" s="224">
        <v>30.559999465942383</v>
      </c>
      <c r="AR169" s="224">
        <v>30.559999465942383</v>
      </c>
      <c r="AS169" s="224">
        <v>30.559999465942383</v>
      </c>
      <c r="AT169" s="224">
        <v>30.559999465942383</v>
      </c>
      <c r="AU169" s="224">
        <v>30.559999465942383</v>
      </c>
      <c r="AV169" s="224">
        <v>30.559999465942383</v>
      </c>
      <c r="AW169" s="224">
        <v>30.559999465942383</v>
      </c>
      <c r="AX169" s="224">
        <v>30.559999465942383</v>
      </c>
      <c r="AY169" s="224">
        <v>30.559999465942383</v>
      </c>
      <c r="AZ169" s="224">
        <v>30.559999465942383</v>
      </c>
      <c r="BA169" s="224">
        <v>30.559999465942383</v>
      </c>
      <c r="BB169" s="224">
        <v>30.559999465942383</v>
      </c>
      <c r="BC169" s="224">
        <v>30.559999465942383</v>
      </c>
      <c r="BD169" s="224">
        <v>30.559999465942383</v>
      </c>
      <c r="BE169" s="224">
        <v>30.559999465942383</v>
      </c>
      <c r="BF169" s="224">
        <v>19.440000534057617</v>
      </c>
      <c r="BG169" s="224">
        <v>19.440000534057617</v>
      </c>
      <c r="BH169" s="224">
        <v>19.440000534057617</v>
      </c>
      <c r="BI169" s="224">
        <v>19.440000534057617</v>
      </c>
      <c r="BJ169" s="224">
        <v>19.440000534057617</v>
      </c>
      <c r="BK169" s="224">
        <v>19.440000534057617</v>
      </c>
      <c r="BL169" s="224">
        <v>19.440000534057617</v>
      </c>
      <c r="BM169" s="224">
        <v>19.440000534057617</v>
      </c>
      <c r="BN169" s="224">
        <v>19.440000534057617</v>
      </c>
      <c r="BO169" s="224">
        <v>25</v>
      </c>
      <c r="BP169" s="224">
        <v>25</v>
      </c>
      <c r="BQ169" s="224">
        <v>25</v>
      </c>
      <c r="BR169" s="224">
        <v>25</v>
      </c>
      <c r="BS169" s="224">
        <v>25</v>
      </c>
      <c r="BT169" s="224">
        <v>25</v>
      </c>
      <c r="BU169" s="224">
        <v>25</v>
      </c>
      <c r="BV169" s="224">
        <v>25</v>
      </c>
      <c r="BW169" s="224">
        <v>25</v>
      </c>
      <c r="BX169" s="224">
        <v>25</v>
      </c>
      <c r="BY169" s="224">
        <v>25</v>
      </c>
      <c r="BZ169" s="224">
        <v>25</v>
      </c>
      <c r="CA169" s="224">
        <v>25</v>
      </c>
      <c r="CB169" s="224">
        <v>25</v>
      </c>
      <c r="CC169" s="224">
        <v>27.780000686645508</v>
      </c>
      <c r="CD169" s="224">
        <v>27.780000686645508</v>
      </c>
      <c r="CE169" s="224">
        <v>27.780000686645508</v>
      </c>
      <c r="CF169" s="224">
        <v>27.780000686645508</v>
      </c>
      <c r="CG169" s="224">
        <v>27.780000686645508</v>
      </c>
      <c r="CH169" s="224">
        <v>27.780000686645508</v>
      </c>
      <c r="CI169" s="224">
        <v>27.780000686645508</v>
      </c>
      <c r="CJ169" s="224">
        <v>27.780000686645508</v>
      </c>
      <c r="CK169" s="224">
        <v>27.780000686645508</v>
      </c>
      <c r="CL169" s="224">
        <v>27.780000686645508</v>
      </c>
      <c r="CM169" s="224">
        <v>27.780000686645508</v>
      </c>
      <c r="CN169" s="224">
        <v>27.780000686645508</v>
      </c>
      <c r="CO169" s="224">
        <v>27.780000686645508</v>
      </c>
      <c r="CP169" s="224">
        <v>27.780000686645508</v>
      </c>
      <c r="CQ169" s="224">
        <v>27.780000686645508</v>
      </c>
      <c r="CR169" s="224">
        <v>27.780000686645508</v>
      </c>
      <c r="CS169" s="224">
        <v>27.780000686645508</v>
      </c>
      <c r="CT169" s="224">
        <v>27.780000686645508</v>
      </c>
      <c r="CU169" s="224">
        <v>27.780000686645508</v>
      </c>
      <c r="CV169" s="224">
        <v>27.780000686645508</v>
      </c>
      <c r="CW169" s="224">
        <v>27.780000686645508</v>
      </c>
      <c r="CX169" s="224">
        <v>27.780000686645508</v>
      </c>
      <c r="CY169" s="224">
        <v>27.780000686645508</v>
      </c>
      <c r="CZ169" s="224">
        <v>27.780000686645508</v>
      </c>
      <c r="DA169" s="224">
        <v>27.780000686645508</v>
      </c>
      <c r="DB169" s="224">
        <v>27.780000686645508</v>
      </c>
      <c r="DC169" s="224">
        <v>27.780000686645508</v>
      </c>
      <c r="DD169" s="224">
        <v>27.780000686645508</v>
      </c>
      <c r="DE169" s="224">
        <v>27.780000686645508</v>
      </c>
      <c r="DF169" s="224">
        <v>27.780000686645508</v>
      </c>
      <c r="DG169" s="224">
        <v>27.780000686645508</v>
      </c>
      <c r="DH169" s="224">
        <v>27.780000686645508</v>
      </c>
      <c r="DI169" s="224">
        <v>27.780000686645508</v>
      </c>
      <c r="DJ169" s="224">
        <v>27.780000686645508</v>
      </c>
      <c r="DK169" s="224">
        <v>27.780000686645508</v>
      </c>
      <c r="DL169" s="224">
        <v>27.780000686645508</v>
      </c>
      <c r="DM169" s="224">
        <v>27.780000686645508</v>
      </c>
      <c r="DN169" s="224">
        <v>27.780000686645508</v>
      </c>
      <c r="DO169" s="224">
        <v>27.780000686645508</v>
      </c>
      <c r="DP169" s="224">
        <v>27.780000686645508</v>
      </c>
      <c r="DQ169" s="224">
        <v>27.780000686645508</v>
      </c>
      <c r="DR169" s="224">
        <v>27.780000686645508</v>
      </c>
      <c r="DS169" s="224">
        <v>27.780000686645508</v>
      </c>
      <c r="DT169" s="224">
        <v>27.780000686645508</v>
      </c>
      <c r="DU169" s="224">
        <v>27.780000686645508</v>
      </c>
      <c r="DV169" s="224">
        <v>27.780000686645508</v>
      </c>
      <c r="DW169" s="224">
        <v>27.780000686645508</v>
      </c>
      <c r="DX169" s="224">
        <v>27.780000686645508</v>
      </c>
      <c r="DY169" s="224">
        <v>27.780000686645508</v>
      </c>
      <c r="DZ169" s="224">
        <v>27.780000686645508</v>
      </c>
      <c r="EA169" s="224">
        <v>22.219999313354492</v>
      </c>
      <c r="EB169" s="224">
        <v>22.219999313354492</v>
      </c>
      <c r="EC169" s="224">
        <v>22.219999313354492</v>
      </c>
      <c r="ED169" s="224">
        <v>22.219999313354492</v>
      </c>
      <c r="EE169" s="224">
        <v>22.219999313354492</v>
      </c>
      <c r="EF169" s="224">
        <v>22.219999313354492</v>
      </c>
      <c r="EG169" s="224">
        <v>22.219999313354492</v>
      </c>
      <c r="EH169" s="224">
        <v>22.219999313354492</v>
      </c>
      <c r="EI169" s="224">
        <v>22.219999313354492</v>
      </c>
      <c r="EJ169" s="224">
        <v>22.219999313354492</v>
      </c>
      <c r="EK169" s="224">
        <v>22.219999313354492</v>
      </c>
      <c r="EL169" s="224">
        <v>22.219999313354492</v>
      </c>
      <c r="EM169" s="224">
        <v>22.219999313354492</v>
      </c>
      <c r="EN169" s="224">
        <v>22.219999313354492</v>
      </c>
      <c r="EO169" s="224">
        <v>22.219999313354492</v>
      </c>
      <c r="EP169" s="224">
        <v>22.219999313354492</v>
      </c>
      <c r="EQ169" s="224">
        <v>22.219999313354492</v>
      </c>
      <c r="ER169" s="224">
        <v>22.219999313354492</v>
      </c>
      <c r="ES169" s="224">
        <v>22.219999313354492</v>
      </c>
      <c r="ET169" s="224">
        <v>22.219999313354492</v>
      </c>
      <c r="EU169" s="224">
        <v>22.219999313354492</v>
      </c>
      <c r="EV169" s="224">
        <v>22.219999313354492</v>
      </c>
      <c r="EW169" s="224">
        <v>22.219999313354492</v>
      </c>
      <c r="EX169" s="224">
        <v>22.219999313354492</v>
      </c>
      <c r="EY169" s="224">
        <v>22.219999313354492</v>
      </c>
      <c r="EZ169" s="224">
        <v>22.219999313354492</v>
      </c>
      <c r="FA169" s="224">
        <v>22.219999313354492</v>
      </c>
      <c r="FB169" s="224">
        <v>22.219999313354492</v>
      </c>
      <c r="FC169" s="224">
        <v>22.219999313354492</v>
      </c>
      <c r="FD169" s="224">
        <v>22.219999313354492</v>
      </c>
      <c r="FE169" s="224">
        <v>22.219999313354492</v>
      </c>
      <c r="FF169" s="224">
        <v>22.219999313354492</v>
      </c>
      <c r="FG169" s="224">
        <v>22.219999313354492</v>
      </c>
      <c r="FH169" s="224">
        <v>22.219999313354492</v>
      </c>
      <c r="FI169" s="224">
        <v>22.219999313354492</v>
      </c>
      <c r="FJ169" s="224">
        <v>22.219999313354492</v>
      </c>
      <c r="FK169" s="224">
        <v>22.219999313354492</v>
      </c>
      <c r="FL169" s="224">
        <v>22.219999313354492</v>
      </c>
      <c r="FM169" s="224">
        <v>22.219999313354492</v>
      </c>
      <c r="FN169" s="224">
        <v>22.219999313354492</v>
      </c>
      <c r="FO169" s="224">
        <v>22.219999313354492</v>
      </c>
      <c r="FP169" s="224">
        <v>22.219999313354492</v>
      </c>
      <c r="FQ169" s="224">
        <v>22.219999313354492</v>
      </c>
      <c r="FR169" s="224">
        <v>22.219999313354492</v>
      </c>
      <c r="FS169" s="224">
        <v>22.219999313354492</v>
      </c>
      <c r="FT169" s="224">
        <v>19.440000534057617</v>
      </c>
      <c r="FU169" s="224">
        <v>19.440000534057617</v>
      </c>
      <c r="FV169" s="224">
        <v>19.440000534057617</v>
      </c>
      <c r="FW169" s="224">
        <v>19.440000534057617</v>
      </c>
      <c r="FX169" s="224">
        <v>19.440000534057617</v>
      </c>
      <c r="FY169" s="224">
        <v>19.440000534057617</v>
      </c>
      <c r="FZ169" s="224">
        <v>19.440000534057617</v>
      </c>
      <c r="GA169" s="224">
        <v>19.440000534057617</v>
      </c>
      <c r="GB169" s="224">
        <v>19.440000534057617</v>
      </c>
      <c r="GC169" s="224">
        <v>19.440000534057617</v>
      </c>
      <c r="GD169" s="224">
        <v>19.440000534057617</v>
      </c>
      <c r="GE169" s="224">
        <v>19.440000534057617</v>
      </c>
      <c r="GF169" s="224">
        <v>19.440000534057617</v>
      </c>
      <c r="GG169" s="224">
        <v>19.440000534057617</v>
      </c>
      <c r="GH169" s="224">
        <v>19.440000534057617</v>
      </c>
      <c r="GI169" s="224">
        <v>19.440000534057617</v>
      </c>
      <c r="GJ169" s="224">
        <v>19.440000534057617</v>
      </c>
      <c r="GK169" s="224">
        <v>19.440000534057617</v>
      </c>
      <c r="GL169" s="224">
        <v>19.440000534057617</v>
      </c>
      <c r="GM169" s="224">
        <v>19.440000534057617</v>
      </c>
      <c r="GN169" s="224">
        <v>19.440000534057617</v>
      </c>
      <c r="GO169" s="224">
        <v>19.440000534057617</v>
      </c>
      <c r="GP169" s="224">
        <v>19.440000534057617</v>
      </c>
      <c r="GQ169" s="224">
        <v>19.440000534057617</v>
      </c>
      <c r="GR169" s="224">
        <v>19.440000534057617</v>
      </c>
      <c r="GS169" s="224">
        <v>19.440000534057617</v>
      </c>
      <c r="GT169" s="224">
        <v>19.440000534057617</v>
      </c>
      <c r="GU169" s="224">
        <v>19.440000534057617</v>
      </c>
      <c r="GV169" s="224">
        <v>19.440000534057617</v>
      </c>
      <c r="GW169" s="224">
        <v>19.440000534057617</v>
      </c>
      <c r="GX169" s="224">
        <v>19.440000534057617</v>
      </c>
      <c r="GY169" s="224">
        <v>19.440000534057617</v>
      </c>
      <c r="GZ169" s="224">
        <v>19.440000534057617</v>
      </c>
      <c r="HA169" s="224">
        <v>19.440000534057617</v>
      </c>
      <c r="HB169" s="224">
        <v>19.440000534057617</v>
      </c>
      <c r="HC169" s="224">
        <v>19.440000534057617</v>
      </c>
      <c r="HD169" s="224">
        <v>19.440000534057617</v>
      </c>
      <c r="HE169" s="224">
        <v>19.440000534057617</v>
      </c>
      <c r="HF169" s="9">
        <f t="shared" si="118"/>
        <v>19.440000534057617</v>
      </c>
      <c r="HG169" s="9">
        <f t="shared" si="119"/>
        <v>19.440000534057617</v>
      </c>
      <c r="HH169" s="9">
        <f t="shared" si="120"/>
        <v>19.440000534057617</v>
      </c>
      <c r="HI169" s="9">
        <f t="shared" si="121"/>
        <v>19.440000534057617</v>
      </c>
      <c r="HJ169" s="9">
        <f t="shared" si="122"/>
        <v>19.440000534057617</v>
      </c>
      <c r="HK169" s="9">
        <f t="shared" si="123"/>
        <v>19.440000534057617</v>
      </c>
      <c r="HL169" s="9">
        <f t="shared" si="124"/>
        <v>19.440000534057617</v>
      </c>
      <c r="HM169" s="9">
        <f t="shared" si="125"/>
        <v>19.440000534057617</v>
      </c>
      <c r="HN169" s="9">
        <f t="shared" si="126"/>
        <v>19.440000534057617</v>
      </c>
      <c r="HO169" s="9">
        <f t="shared" si="127"/>
        <v>19.440000534057617</v>
      </c>
      <c r="HP169" s="9">
        <f t="shared" si="128"/>
        <v>19.440000534057617</v>
      </c>
      <c r="HQ169" s="180"/>
      <c r="HR169" s="226">
        <v>19.440000534057617</v>
      </c>
      <c r="HS169" s="226">
        <v>19.440000534057617</v>
      </c>
      <c r="HT169" s="226">
        <v>19.440000534057617</v>
      </c>
      <c r="HU169" s="226">
        <v>19.440000534057617</v>
      </c>
      <c r="HV169" s="226">
        <v>19.440000534057617</v>
      </c>
      <c r="HW169" s="226">
        <v>19.440000534057617</v>
      </c>
      <c r="HX169" s="226">
        <v>19.440000534057617</v>
      </c>
      <c r="HY169" s="226">
        <v>19.440000534057617</v>
      </c>
      <c r="HZ169" s="226"/>
      <c r="IA169" s="226"/>
      <c r="IB169" s="226"/>
      <c r="IC169" s="226"/>
      <c r="ID169" s="9"/>
      <c r="IE169" s="9"/>
      <c r="IF169" s="9"/>
      <c r="IG169" s="9"/>
      <c r="IH169" s="9"/>
      <c r="II169" s="9">
        <f t="shared" si="103"/>
        <v>23.282302732530393</v>
      </c>
      <c r="IJ169" s="9">
        <f t="shared" si="104"/>
        <v>21.38599967956543</v>
      </c>
      <c r="IK169" s="9">
        <f t="shared" si="105"/>
        <v>19.440000534057617</v>
      </c>
      <c r="IL169" s="9">
        <f t="shared" si="106"/>
        <v>19.440000534057617</v>
      </c>
      <c r="IM169" s="9">
        <f t="shared" si="107"/>
        <v>15.552000427246094</v>
      </c>
      <c r="IN169" s="9">
        <f t="shared" si="108"/>
        <v>10.886400299072266</v>
      </c>
      <c r="IO169" s="9">
        <f t="shared" si="109"/>
        <v>7.6204802093505855</v>
      </c>
      <c r="IP169" s="9">
        <f t="shared" si="110"/>
        <v>5.3343361465454091</v>
      </c>
      <c r="IQ169" s="9"/>
      <c r="IR169" s="9">
        <f t="shared" si="117"/>
        <v>18.005894291045585</v>
      </c>
      <c r="IS169" s="9">
        <f t="shared" si="111"/>
        <v>-15.33872621777288</v>
      </c>
      <c r="IT169" s="9"/>
      <c r="IU169" s="9"/>
      <c r="IV169" s="9"/>
      <c r="IW169" s="9"/>
      <c r="IX169" s="9"/>
      <c r="IY169" s="9"/>
      <c r="IZ169" s="9"/>
      <c r="JA169" s="9"/>
      <c r="JB169" s="9"/>
      <c r="JC169" s="9"/>
      <c r="JD169" s="9"/>
      <c r="JE169" s="9"/>
      <c r="JF169" s="9"/>
      <c r="JG169" s="9"/>
      <c r="JH169" s="9"/>
      <c r="JI169" s="9"/>
      <c r="JJ169" s="9"/>
      <c r="JK169" s="9"/>
      <c r="JL169" s="9"/>
      <c r="JM169" s="9"/>
      <c r="JN169" s="9"/>
      <c r="JO169" s="9"/>
      <c r="JP169" s="9"/>
      <c r="JQ169" s="9"/>
      <c r="JR169" s="9"/>
      <c r="JS169" s="9"/>
      <c r="JT169" s="9"/>
      <c r="JU169" s="9"/>
      <c r="JV169" s="9"/>
      <c r="JW169" s="9">
        <f t="shared" si="130"/>
        <v>19.440000534057617</v>
      </c>
      <c r="JX169" s="9">
        <f t="shared" si="131"/>
        <v>25.559999465942383</v>
      </c>
      <c r="JY169" s="19">
        <f t="shared" si="132"/>
        <v>226</v>
      </c>
      <c r="JZ169" s="19">
        <f t="shared" si="133"/>
        <v>73</v>
      </c>
      <c r="KA169" s="19">
        <f t="shared" si="112"/>
        <v>1</v>
      </c>
      <c r="KB169" s="19">
        <f t="shared" si="116"/>
        <v>73</v>
      </c>
      <c r="KD169" s="9">
        <f t="shared" si="134"/>
        <v>27.780000686645508</v>
      </c>
      <c r="KE169" s="9">
        <f t="shared" si="135"/>
        <v>21.256633664121722</v>
      </c>
      <c r="KG169" s="9">
        <f t="shared" si="113"/>
        <v>-6.5233670225237859</v>
      </c>
      <c r="KH169" s="19">
        <f t="shared" si="114"/>
        <v>0.76517757878747206</v>
      </c>
      <c r="KI169" s="19">
        <f t="shared" si="115"/>
        <v>0.76517757878747206</v>
      </c>
    </row>
    <row r="170" spans="1:295">
      <c r="A170" s="222" t="s">
        <v>668</v>
      </c>
      <c r="B170" s="222" t="s">
        <v>480</v>
      </c>
      <c r="C170" s="224">
        <v>0</v>
      </c>
      <c r="D170" s="224">
        <v>0</v>
      </c>
      <c r="E170" s="224">
        <v>0</v>
      </c>
      <c r="F170" s="224">
        <v>0</v>
      </c>
      <c r="G170" s="224">
        <v>0</v>
      </c>
      <c r="H170" s="224">
        <v>0</v>
      </c>
      <c r="I170" s="224">
        <v>0</v>
      </c>
      <c r="J170" s="224">
        <v>0</v>
      </c>
      <c r="K170" s="224">
        <v>0</v>
      </c>
      <c r="L170" s="224">
        <v>0</v>
      </c>
      <c r="M170" s="224">
        <v>0</v>
      </c>
      <c r="N170" s="224">
        <v>0</v>
      </c>
      <c r="O170" s="224">
        <v>0</v>
      </c>
      <c r="P170" s="224">
        <v>0</v>
      </c>
      <c r="Q170" s="224">
        <v>0</v>
      </c>
      <c r="R170" s="224">
        <v>0</v>
      </c>
      <c r="S170" s="224">
        <v>0</v>
      </c>
      <c r="T170" s="224">
        <v>0</v>
      </c>
      <c r="U170" s="224">
        <v>0</v>
      </c>
      <c r="V170" s="224">
        <v>0</v>
      </c>
      <c r="W170" s="224">
        <v>0</v>
      </c>
      <c r="X170" s="224">
        <v>0</v>
      </c>
      <c r="Y170" s="224">
        <v>0</v>
      </c>
      <c r="Z170" s="224">
        <v>0</v>
      </c>
      <c r="AA170" s="224">
        <v>0</v>
      </c>
      <c r="AB170" s="224">
        <v>0</v>
      </c>
      <c r="AC170" s="224">
        <v>0</v>
      </c>
      <c r="AD170" s="224">
        <v>0</v>
      </c>
      <c r="AE170" s="224">
        <v>0</v>
      </c>
      <c r="AF170" s="224">
        <v>2.7799999713897705</v>
      </c>
      <c r="AG170" s="224">
        <v>2.7799999713897705</v>
      </c>
      <c r="AH170" s="224">
        <v>2.7799999713897705</v>
      </c>
      <c r="AI170" s="224">
        <v>2.7799999713897705</v>
      </c>
      <c r="AJ170" s="224">
        <v>2.7799999713897705</v>
      </c>
      <c r="AK170" s="224">
        <v>2.7799999713897705</v>
      </c>
      <c r="AL170" s="224">
        <v>2.7799999713897705</v>
      </c>
      <c r="AM170" s="224">
        <v>2.7799999713897705</v>
      </c>
      <c r="AN170" s="224">
        <v>2.7799999713897705</v>
      </c>
      <c r="AO170" s="224">
        <v>2.7799999713897705</v>
      </c>
      <c r="AP170" s="224">
        <v>2.7799999713897705</v>
      </c>
      <c r="AQ170" s="224">
        <v>2.7799999713897705</v>
      </c>
      <c r="AR170" s="224">
        <v>2.7799999713897705</v>
      </c>
      <c r="AS170" s="224">
        <v>2.7799999713897705</v>
      </c>
      <c r="AT170" s="224">
        <v>2.7799999713897705</v>
      </c>
      <c r="AU170" s="224">
        <v>2.7799999713897705</v>
      </c>
      <c r="AV170" s="224">
        <v>2.7799999713897705</v>
      </c>
      <c r="AW170" s="224">
        <v>2.7799999713897705</v>
      </c>
      <c r="AX170" s="224">
        <v>2.7799999713897705</v>
      </c>
      <c r="AY170" s="224">
        <v>2.7799999713897705</v>
      </c>
      <c r="AZ170" s="224">
        <v>2.7799999713897705</v>
      </c>
      <c r="BA170" s="224">
        <v>2.7799999713897705</v>
      </c>
      <c r="BB170" s="224">
        <v>2.7799999713897705</v>
      </c>
      <c r="BC170" s="224">
        <v>2.7799999713897705</v>
      </c>
      <c r="BD170" s="224">
        <v>2.7799999713897705</v>
      </c>
      <c r="BE170" s="224">
        <v>2.7799999713897705</v>
      </c>
      <c r="BF170" s="224">
        <v>2.7799999713897705</v>
      </c>
      <c r="BG170" s="224">
        <v>2.7799999713897705</v>
      </c>
      <c r="BH170" s="224">
        <v>2.7799999713897705</v>
      </c>
      <c r="BI170" s="224">
        <v>2.7799999713897705</v>
      </c>
      <c r="BJ170" s="224">
        <v>2.7799999713897705</v>
      </c>
      <c r="BK170" s="224">
        <v>2.7799999713897705</v>
      </c>
      <c r="BL170" s="224">
        <v>2.7799999713897705</v>
      </c>
      <c r="BM170" s="224">
        <v>2.7799999713897705</v>
      </c>
      <c r="BN170" s="224">
        <v>2.7799999713897705</v>
      </c>
      <c r="BO170" s="224">
        <v>2.7799999713897705</v>
      </c>
      <c r="BP170" s="224">
        <v>2.7799999713897705</v>
      </c>
      <c r="BQ170" s="224">
        <v>2.7799999713897705</v>
      </c>
      <c r="BR170" s="224">
        <v>2.7799999713897705</v>
      </c>
      <c r="BS170" s="224">
        <v>2.7799999713897705</v>
      </c>
      <c r="BT170" s="224">
        <v>2.7799999713897705</v>
      </c>
      <c r="BU170" s="224">
        <v>2.7799999713897705</v>
      </c>
      <c r="BV170" s="224">
        <v>2.7799999713897705</v>
      </c>
      <c r="BW170" s="224">
        <v>2.7799999713897705</v>
      </c>
      <c r="BX170" s="224">
        <v>2.7799999713897705</v>
      </c>
      <c r="BY170" s="224">
        <v>8.3299999237060547</v>
      </c>
      <c r="BZ170" s="224">
        <v>8.3299999237060547</v>
      </c>
      <c r="CA170" s="224">
        <v>32.409999847412109</v>
      </c>
      <c r="CB170" s="224">
        <v>36.110000610351563</v>
      </c>
      <c r="CC170" s="224">
        <v>36.110000610351563</v>
      </c>
      <c r="CD170" s="224">
        <v>36.110000610351563</v>
      </c>
      <c r="CE170" s="224">
        <v>36.110000610351563</v>
      </c>
      <c r="CF170" s="224">
        <v>36.110000610351563</v>
      </c>
      <c r="CG170" s="224">
        <v>36.110000610351563</v>
      </c>
      <c r="CH170" s="224">
        <v>36.110000610351563</v>
      </c>
      <c r="CI170" s="224">
        <v>36.110000610351563</v>
      </c>
      <c r="CJ170" s="224">
        <v>44.439998626708984</v>
      </c>
      <c r="CK170" s="224">
        <v>47.220001220703125</v>
      </c>
      <c r="CL170" s="224">
        <v>47.220001220703125</v>
      </c>
      <c r="CM170" s="224">
        <v>47.220001220703125</v>
      </c>
      <c r="CN170" s="224">
        <v>47.220001220703125</v>
      </c>
      <c r="CO170" s="224">
        <v>47.220001220703125</v>
      </c>
      <c r="CP170" s="224">
        <v>47.220001220703125</v>
      </c>
      <c r="CQ170" s="224">
        <v>47.220001220703125</v>
      </c>
      <c r="CR170" s="224">
        <v>47.220001220703125</v>
      </c>
      <c r="CS170" s="224">
        <v>47.220001220703125</v>
      </c>
      <c r="CT170" s="224">
        <v>47.220001220703125</v>
      </c>
      <c r="CU170" s="224">
        <v>47.220001220703125</v>
      </c>
      <c r="CV170" s="224">
        <v>47.220001220703125</v>
      </c>
      <c r="CW170" s="224">
        <v>47.220001220703125</v>
      </c>
      <c r="CX170" s="224">
        <v>47.220001220703125</v>
      </c>
      <c r="CY170" s="224">
        <v>47.220001220703125</v>
      </c>
      <c r="CZ170" s="224">
        <v>47.220001220703125</v>
      </c>
      <c r="DA170" s="224">
        <v>50</v>
      </c>
      <c r="DB170" s="224">
        <v>50</v>
      </c>
      <c r="DC170" s="224">
        <v>50</v>
      </c>
      <c r="DD170" s="224">
        <v>50</v>
      </c>
      <c r="DE170" s="224">
        <v>50</v>
      </c>
      <c r="DF170" s="224">
        <v>50</v>
      </c>
      <c r="DG170" s="224">
        <v>50</v>
      </c>
      <c r="DH170" s="224">
        <v>50</v>
      </c>
      <c r="DI170" s="224">
        <v>50</v>
      </c>
      <c r="DJ170" s="224">
        <v>50</v>
      </c>
      <c r="DK170" s="224">
        <v>50</v>
      </c>
      <c r="DL170" s="224">
        <v>50</v>
      </c>
      <c r="DM170" s="224">
        <v>50</v>
      </c>
      <c r="DN170" s="224">
        <v>50</v>
      </c>
      <c r="DO170" s="224">
        <v>50</v>
      </c>
      <c r="DP170" s="224">
        <v>50</v>
      </c>
      <c r="DQ170" s="224">
        <v>50</v>
      </c>
      <c r="DR170" s="224">
        <v>50</v>
      </c>
      <c r="DS170" s="224">
        <v>50</v>
      </c>
      <c r="DT170" s="224">
        <v>50</v>
      </c>
      <c r="DU170" s="224">
        <v>50</v>
      </c>
      <c r="DV170" s="224">
        <v>50</v>
      </c>
      <c r="DW170" s="224">
        <v>50</v>
      </c>
      <c r="DX170" s="224">
        <v>50</v>
      </c>
      <c r="DY170" s="224">
        <v>50</v>
      </c>
      <c r="DZ170" s="224">
        <v>50</v>
      </c>
      <c r="EA170" s="224">
        <v>50</v>
      </c>
      <c r="EB170" s="224">
        <v>50</v>
      </c>
      <c r="EC170" s="224">
        <v>50</v>
      </c>
      <c r="ED170" s="224">
        <v>50</v>
      </c>
      <c r="EE170" s="224">
        <v>50</v>
      </c>
      <c r="EF170" s="224">
        <v>50</v>
      </c>
      <c r="EG170" s="224">
        <v>50</v>
      </c>
      <c r="EH170" s="224">
        <v>50</v>
      </c>
      <c r="EI170" s="224">
        <v>50</v>
      </c>
      <c r="EJ170" s="224">
        <v>50</v>
      </c>
      <c r="EK170" s="224">
        <v>38.889999389648438</v>
      </c>
      <c r="EL170" s="224">
        <v>38.889999389648438</v>
      </c>
      <c r="EM170" s="224">
        <v>38.889999389648438</v>
      </c>
      <c r="EN170" s="224">
        <v>38.889999389648438</v>
      </c>
      <c r="EO170" s="224">
        <v>38.889999389648438</v>
      </c>
      <c r="EP170" s="224">
        <v>38.889999389648438</v>
      </c>
      <c r="EQ170" s="224">
        <v>38.889999389648438</v>
      </c>
      <c r="ER170" s="224">
        <v>38.889999389648438</v>
      </c>
      <c r="ES170" s="224">
        <v>38.889999389648438</v>
      </c>
      <c r="ET170" s="224">
        <v>41.669998168945313</v>
      </c>
      <c r="EU170" s="224">
        <v>41.669998168945313</v>
      </c>
      <c r="EV170" s="224">
        <v>41.669998168945313</v>
      </c>
      <c r="EW170" s="224">
        <v>41.669998168945313</v>
      </c>
      <c r="EX170" s="224">
        <v>41.669998168945313</v>
      </c>
      <c r="EY170" s="224">
        <v>32.409999847412109</v>
      </c>
      <c r="EZ170" s="224">
        <v>32.409999847412109</v>
      </c>
      <c r="FA170" s="224">
        <v>32.409999847412109</v>
      </c>
      <c r="FB170" s="224">
        <v>32.409999847412109</v>
      </c>
      <c r="FC170" s="224">
        <v>32.409999847412109</v>
      </c>
      <c r="FD170" s="224">
        <v>32.409999847412109</v>
      </c>
      <c r="FE170" s="224">
        <v>32.409999847412109</v>
      </c>
      <c r="FF170" s="224">
        <v>32.409999847412109</v>
      </c>
      <c r="FG170" s="224">
        <v>32.409999847412109</v>
      </c>
      <c r="FH170" s="224">
        <v>32.409999847412109</v>
      </c>
      <c r="FI170" s="224">
        <v>32.409999847412109</v>
      </c>
      <c r="FJ170" s="224">
        <v>32.409999847412109</v>
      </c>
      <c r="FK170" s="224">
        <v>32.409999847412109</v>
      </c>
      <c r="FL170" s="224">
        <v>32.409999847412109</v>
      </c>
      <c r="FM170" s="224">
        <v>32.409999847412109</v>
      </c>
      <c r="FN170" s="224">
        <v>32.409999847412109</v>
      </c>
      <c r="FO170" s="224">
        <v>32.409999847412109</v>
      </c>
      <c r="FP170" s="224">
        <v>32.409999847412109</v>
      </c>
      <c r="FQ170" s="224">
        <v>32.409999847412109</v>
      </c>
      <c r="FR170" s="224">
        <v>32.409999847412109</v>
      </c>
      <c r="FS170" s="224">
        <v>32.409999847412109</v>
      </c>
      <c r="FT170" s="224">
        <v>32.409999847412109</v>
      </c>
      <c r="FU170" s="224">
        <v>32.409999847412109</v>
      </c>
      <c r="FV170" s="224">
        <v>32.409999847412109</v>
      </c>
      <c r="FW170" s="224">
        <v>32.409999847412109</v>
      </c>
      <c r="FX170" s="224">
        <v>32.409999847412109</v>
      </c>
      <c r="FY170" s="224">
        <v>32.409999847412109</v>
      </c>
      <c r="FZ170" s="224">
        <v>32.409999847412109</v>
      </c>
      <c r="GA170" s="224">
        <v>25</v>
      </c>
      <c r="GB170" s="224">
        <v>25</v>
      </c>
      <c r="GC170" s="224">
        <v>25</v>
      </c>
      <c r="GD170" s="224">
        <v>25</v>
      </c>
      <c r="GE170" s="224">
        <v>25</v>
      </c>
      <c r="GF170" s="224">
        <v>25</v>
      </c>
      <c r="GG170" s="224">
        <v>25</v>
      </c>
      <c r="GH170" s="224">
        <v>25</v>
      </c>
      <c r="GI170" s="224">
        <v>25</v>
      </c>
      <c r="GJ170" s="224">
        <v>25</v>
      </c>
      <c r="GK170" s="224">
        <v>25</v>
      </c>
      <c r="GL170" s="224">
        <v>25</v>
      </c>
      <c r="GM170" s="224">
        <v>25</v>
      </c>
      <c r="GN170" s="224">
        <v>25</v>
      </c>
      <c r="GO170" s="224">
        <v>25</v>
      </c>
      <c r="GP170" s="224">
        <v>19.440000534057617</v>
      </c>
      <c r="GQ170" s="224">
        <v>19.440000534057617</v>
      </c>
      <c r="GR170" s="224">
        <v>19.440000534057617</v>
      </c>
      <c r="GS170" s="224">
        <v>19.440000534057617</v>
      </c>
      <c r="GT170" s="224">
        <v>19.440000534057617</v>
      </c>
      <c r="GU170" s="224">
        <v>19.440000534057617</v>
      </c>
      <c r="GV170" s="224">
        <v>22.219999313354492</v>
      </c>
      <c r="GW170" s="224">
        <v>22.219999313354492</v>
      </c>
      <c r="GX170" s="224">
        <v>22.219999313354492</v>
      </c>
      <c r="GY170" s="224">
        <v>22.219999313354492</v>
      </c>
      <c r="GZ170" s="224">
        <v>22.219999313354492</v>
      </c>
      <c r="HA170" s="224">
        <v>22.219999313354492</v>
      </c>
      <c r="HB170" s="224">
        <v>22.219999313354492</v>
      </c>
      <c r="HC170" s="224">
        <v>22.219999313354492</v>
      </c>
      <c r="HD170" s="224">
        <v>22.219999313354492</v>
      </c>
      <c r="HE170" s="224">
        <v>22.219999313354492</v>
      </c>
      <c r="HF170" s="9">
        <f t="shared" si="118"/>
        <v>22.219999313354492</v>
      </c>
      <c r="HG170" s="9">
        <f t="shared" si="119"/>
        <v>22.219999313354492</v>
      </c>
      <c r="HH170" s="9">
        <f t="shared" si="120"/>
        <v>22.219999313354492</v>
      </c>
      <c r="HI170" s="9">
        <f t="shared" si="121"/>
        <v>22.219999313354492</v>
      </c>
      <c r="HJ170" s="9">
        <f t="shared" si="122"/>
        <v>22.219999313354492</v>
      </c>
      <c r="HK170" s="9">
        <f t="shared" si="123"/>
        <v>22.219999313354492</v>
      </c>
      <c r="HL170" s="9">
        <f t="shared" si="124"/>
        <v>22.219999313354492</v>
      </c>
      <c r="HM170" s="9">
        <f t="shared" si="125"/>
        <v>22.219999313354492</v>
      </c>
      <c r="HN170" s="9">
        <f t="shared" si="126"/>
        <v>22.219999313354492</v>
      </c>
      <c r="HO170" s="9">
        <f t="shared" si="127"/>
        <v>22.219999313354492</v>
      </c>
      <c r="HP170" s="9">
        <f t="shared" si="128"/>
        <v>22.219999313354492</v>
      </c>
      <c r="HQ170" s="180"/>
      <c r="HR170" s="226">
        <v>22.219999313354492</v>
      </c>
      <c r="HS170" s="226">
        <v>22.219999313354492</v>
      </c>
      <c r="HT170" s="226">
        <v>22.219999313354492</v>
      </c>
      <c r="HU170" s="226">
        <v>22.219999313354492</v>
      </c>
      <c r="HV170" s="226">
        <v>22.219999313354492</v>
      </c>
      <c r="HW170" s="226">
        <v>22.219999313354492</v>
      </c>
      <c r="HX170" s="226"/>
      <c r="HY170" s="226"/>
      <c r="HZ170" s="226"/>
      <c r="IA170" s="226"/>
      <c r="IB170" s="226"/>
      <c r="IC170" s="226"/>
      <c r="ID170" s="9"/>
      <c r="IE170" s="9"/>
      <c r="IF170" s="9"/>
      <c r="IG170" s="9"/>
      <c r="IH170" s="9"/>
      <c r="II170" s="9">
        <f t="shared" si="103"/>
        <v>23.824802676313801</v>
      </c>
      <c r="IJ170" s="9">
        <f t="shared" si="104"/>
        <v>31.915999857584634</v>
      </c>
      <c r="IK170" s="9">
        <f t="shared" si="105"/>
        <v>22.847741773051599</v>
      </c>
      <c r="IL170" s="9">
        <f t="shared" si="106"/>
        <v>22.219999313354492</v>
      </c>
      <c r="IM170" s="9">
        <f t="shared" si="107"/>
        <v>17.775999450683596</v>
      </c>
      <c r="IN170" s="9">
        <f t="shared" si="108"/>
        <v>12.443199615478516</v>
      </c>
      <c r="IO170" s="9">
        <f t="shared" si="109"/>
        <v>8.7102397308349602</v>
      </c>
      <c r="IP170" s="9">
        <f t="shared" si="110"/>
        <v>6.0971678115844714</v>
      </c>
      <c r="IQ170" s="9"/>
      <c r="IR170" s="9">
        <f t="shared" si="117"/>
        <v>20.094530077845107</v>
      </c>
      <c r="IS170" s="9">
        <f t="shared" si="111"/>
        <v>-17.045946172052872</v>
      </c>
      <c r="IT170" s="9"/>
      <c r="IU170" s="9"/>
      <c r="IV170" s="9"/>
      <c r="IW170" s="9"/>
      <c r="IX170" s="9"/>
      <c r="IY170" s="9"/>
      <c r="IZ170" s="9"/>
      <c r="JA170" s="9"/>
      <c r="JB170" s="9"/>
      <c r="JC170" s="9"/>
      <c r="JD170" s="9"/>
      <c r="JE170" s="9"/>
      <c r="JF170" s="9"/>
      <c r="JG170" s="9"/>
      <c r="JH170" s="9"/>
      <c r="JI170" s="9"/>
      <c r="JJ170" s="9"/>
      <c r="JK170" s="9"/>
      <c r="JL170" s="9"/>
      <c r="JM170" s="9"/>
      <c r="JN170" s="9"/>
      <c r="JO170" s="9"/>
      <c r="JP170" s="9"/>
      <c r="JQ170" s="9"/>
      <c r="JR170" s="9"/>
      <c r="JS170" s="9"/>
      <c r="JT170" s="9"/>
      <c r="JU170" s="9"/>
      <c r="JV170" s="9"/>
      <c r="JW170" s="9">
        <f t="shared" si="130"/>
        <v>22.219999313354492</v>
      </c>
      <c r="JX170" s="9">
        <f t="shared" si="131"/>
        <v>45</v>
      </c>
      <c r="JY170" s="19">
        <f t="shared" si="132"/>
        <v>197</v>
      </c>
      <c r="JZ170" s="19">
        <f t="shared" si="133"/>
        <v>52</v>
      </c>
      <c r="KA170" s="19">
        <f t="shared" si="112"/>
        <v>1</v>
      </c>
      <c r="KB170" s="19">
        <f t="shared" si="116"/>
        <v>52</v>
      </c>
      <c r="KD170" s="9">
        <f t="shared" si="134"/>
        <v>48.980667114257812</v>
      </c>
      <c r="KE170" s="9">
        <f t="shared" si="135"/>
        <v>32.416831384791003</v>
      </c>
      <c r="KG170" s="9">
        <f t="shared" si="113"/>
        <v>-16.56383572946681</v>
      </c>
      <c r="KH170" s="19">
        <f t="shared" si="114"/>
        <v>0.66182911125264698</v>
      </c>
      <c r="KI170" s="19">
        <f t="shared" si="115"/>
        <v>0.66182911125264698</v>
      </c>
    </row>
    <row r="171" spans="1:295">
      <c r="A171" s="222" t="s">
        <v>471</v>
      </c>
      <c r="B171" s="222" t="s">
        <v>472</v>
      </c>
      <c r="C171" s="224">
        <v>0</v>
      </c>
      <c r="D171" s="224">
        <v>0</v>
      </c>
      <c r="E171" s="224">
        <v>0</v>
      </c>
      <c r="F171" s="224">
        <v>0</v>
      </c>
      <c r="G171" s="224">
        <v>0</v>
      </c>
      <c r="H171" s="224">
        <v>0</v>
      </c>
      <c r="I171" s="224">
        <v>0</v>
      </c>
      <c r="J171" s="224">
        <v>0</v>
      </c>
      <c r="K171" s="224">
        <v>0</v>
      </c>
      <c r="L171" s="224">
        <v>0</v>
      </c>
      <c r="M171" s="224">
        <v>0</v>
      </c>
      <c r="N171" s="224">
        <v>0</v>
      </c>
      <c r="O171" s="224">
        <v>0</v>
      </c>
      <c r="P171" s="224">
        <v>0</v>
      </c>
      <c r="Q171" s="224">
        <v>0</v>
      </c>
      <c r="R171" s="224">
        <v>0</v>
      </c>
      <c r="S171" s="224">
        <v>0</v>
      </c>
      <c r="T171" s="224">
        <v>0</v>
      </c>
      <c r="U171" s="224">
        <v>0</v>
      </c>
      <c r="V171" s="224">
        <v>2.7799999713897705</v>
      </c>
      <c r="W171" s="224">
        <v>2.7799999713897705</v>
      </c>
      <c r="X171" s="224">
        <v>2.7799999713897705</v>
      </c>
      <c r="Y171" s="224">
        <v>2.7799999713897705</v>
      </c>
      <c r="Z171" s="224">
        <v>2.7799999713897705</v>
      </c>
      <c r="AA171" s="224">
        <v>2.7799999713897705</v>
      </c>
      <c r="AB171" s="224">
        <v>2.7799999713897705</v>
      </c>
      <c r="AC171" s="224">
        <v>2.7799999713897705</v>
      </c>
      <c r="AD171" s="224">
        <v>2.7799999713897705</v>
      </c>
      <c r="AE171" s="224">
        <v>13.890000343322754</v>
      </c>
      <c r="AF171" s="224">
        <v>13.890000343322754</v>
      </c>
      <c r="AG171" s="224">
        <v>13.890000343322754</v>
      </c>
      <c r="AH171" s="224">
        <v>13.890000343322754</v>
      </c>
      <c r="AI171" s="224">
        <v>13.890000343322754</v>
      </c>
      <c r="AJ171" s="224">
        <v>13.890000343322754</v>
      </c>
      <c r="AK171" s="224">
        <v>13.890000343322754</v>
      </c>
      <c r="AL171" s="224">
        <v>13.890000343322754</v>
      </c>
      <c r="AM171" s="224">
        <v>16.670000076293945</v>
      </c>
      <c r="AN171" s="224">
        <v>16.670000076293945</v>
      </c>
      <c r="AO171" s="224">
        <v>16.670000076293945</v>
      </c>
      <c r="AP171" s="224">
        <v>16.670000076293945</v>
      </c>
      <c r="AQ171" s="224">
        <v>16.670000076293945</v>
      </c>
      <c r="AR171" s="224">
        <v>16.670000076293945</v>
      </c>
      <c r="AS171" s="224">
        <v>16.670000076293945</v>
      </c>
      <c r="AT171" s="224">
        <v>16.670000076293945</v>
      </c>
      <c r="AU171" s="224">
        <v>16.670000076293945</v>
      </c>
      <c r="AV171" s="224">
        <v>16.670000076293945</v>
      </c>
      <c r="AW171" s="224">
        <v>16.670000076293945</v>
      </c>
      <c r="AX171" s="224">
        <v>16.670000076293945</v>
      </c>
      <c r="AY171" s="224">
        <v>16.670000076293945</v>
      </c>
      <c r="AZ171" s="224">
        <v>16.670000076293945</v>
      </c>
      <c r="BA171" s="224">
        <v>16.670000076293945</v>
      </c>
      <c r="BB171" s="224">
        <v>16.670000076293945</v>
      </c>
      <c r="BC171" s="224">
        <v>16.670000076293945</v>
      </c>
      <c r="BD171" s="224">
        <v>16.670000076293945</v>
      </c>
      <c r="BE171" s="224">
        <v>16.670000076293945</v>
      </c>
      <c r="BF171" s="224">
        <v>16.670000076293945</v>
      </c>
      <c r="BG171" s="224">
        <v>16.670000076293945</v>
      </c>
      <c r="BH171" s="224">
        <v>16.670000076293945</v>
      </c>
      <c r="BI171" s="224">
        <v>16.670000076293945</v>
      </c>
      <c r="BJ171" s="224">
        <v>16.670000076293945</v>
      </c>
      <c r="BK171" s="224">
        <v>16.670000076293945</v>
      </c>
      <c r="BL171" s="224">
        <v>16.670000076293945</v>
      </c>
      <c r="BM171" s="224">
        <v>16.670000076293945</v>
      </c>
      <c r="BN171" s="224">
        <v>16.670000076293945</v>
      </c>
      <c r="BO171" s="224">
        <v>16.670000076293945</v>
      </c>
      <c r="BP171" s="224">
        <v>16.670000076293945</v>
      </c>
      <c r="BQ171" s="224">
        <v>16.670000076293945</v>
      </c>
      <c r="BR171" s="224">
        <v>16.670000076293945</v>
      </c>
      <c r="BS171" s="224">
        <v>16.670000076293945</v>
      </c>
      <c r="BT171" s="224">
        <v>16.670000076293945</v>
      </c>
      <c r="BU171" s="224">
        <v>16.670000076293945</v>
      </c>
      <c r="BV171" s="224">
        <v>16.670000076293945</v>
      </c>
      <c r="BW171" s="224">
        <v>16.670000076293945</v>
      </c>
      <c r="BX171" s="224">
        <v>16.670000076293945</v>
      </c>
      <c r="BY171" s="224">
        <v>16.670000076293945</v>
      </c>
      <c r="BZ171" s="224">
        <v>16.670000076293945</v>
      </c>
      <c r="CA171" s="224">
        <v>16.670000076293945</v>
      </c>
      <c r="CB171" s="224">
        <v>33.330001831054688</v>
      </c>
      <c r="CC171" s="224">
        <v>33.330001831054688</v>
      </c>
      <c r="CD171" s="224">
        <v>44.439998626708984</v>
      </c>
      <c r="CE171" s="224">
        <v>44.439998626708984</v>
      </c>
      <c r="CF171" s="224">
        <v>47.220001220703125</v>
      </c>
      <c r="CG171" s="224">
        <v>47.220001220703125</v>
      </c>
      <c r="CH171" s="224">
        <v>47.220001220703125</v>
      </c>
      <c r="CI171" s="224">
        <v>69.44000244140625</v>
      </c>
      <c r="CJ171" s="224">
        <v>69.44000244140625</v>
      </c>
      <c r="CK171" s="224">
        <v>69.44000244140625</v>
      </c>
      <c r="CL171" s="224">
        <v>69.44000244140625</v>
      </c>
      <c r="CM171" s="224">
        <v>69.44000244140625</v>
      </c>
      <c r="CN171" s="224">
        <v>93.519996643066406</v>
      </c>
      <c r="CO171" s="224">
        <v>93.519996643066406</v>
      </c>
      <c r="CP171" s="224">
        <v>93.519996643066406</v>
      </c>
      <c r="CQ171" s="224">
        <v>93.519996643066406</v>
      </c>
      <c r="CR171" s="224">
        <v>93.519996643066406</v>
      </c>
      <c r="CS171" s="224">
        <v>93.519996643066406</v>
      </c>
      <c r="CT171" s="224">
        <v>93.519996643066406</v>
      </c>
      <c r="CU171" s="224">
        <v>93.519996643066406</v>
      </c>
      <c r="CV171" s="224">
        <v>93.519996643066406</v>
      </c>
      <c r="CW171" s="224">
        <v>93.519996643066406</v>
      </c>
      <c r="CX171" s="224">
        <v>93.519996643066406</v>
      </c>
      <c r="CY171" s="224">
        <v>93.519996643066406</v>
      </c>
      <c r="CZ171" s="224">
        <v>93.519996643066406</v>
      </c>
      <c r="DA171" s="224">
        <v>93.519996643066406</v>
      </c>
      <c r="DB171" s="224">
        <v>93.519996643066406</v>
      </c>
      <c r="DC171" s="224">
        <v>93.519996643066406</v>
      </c>
      <c r="DD171" s="224">
        <v>93.519996643066406</v>
      </c>
      <c r="DE171" s="224">
        <v>93.519996643066406</v>
      </c>
      <c r="DF171" s="224">
        <v>93.519996643066406</v>
      </c>
      <c r="DG171" s="224">
        <v>93.519996643066406</v>
      </c>
      <c r="DH171" s="224">
        <v>93.519996643066406</v>
      </c>
      <c r="DI171" s="224">
        <v>93.519996643066406</v>
      </c>
      <c r="DJ171" s="224">
        <v>93.519996643066406</v>
      </c>
      <c r="DK171" s="224">
        <v>93.519996643066406</v>
      </c>
      <c r="DL171" s="224">
        <v>93.519996643066406</v>
      </c>
      <c r="DM171" s="224">
        <v>93.519996643066406</v>
      </c>
      <c r="DN171" s="224">
        <v>93.519996643066406</v>
      </c>
      <c r="DO171" s="224">
        <v>93.519996643066406</v>
      </c>
      <c r="DP171" s="224">
        <v>93.519996643066406</v>
      </c>
      <c r="DQ171" s="224">
        <v>93.519996643066406</v>
      </c>
      <c r="DR171" s="224">
        <v>93.519996643066406</v>
      </c>
      <c r="DS171" s="224">
        <v>93.519996643066406</v>
      </c>
      <c r="DT171" s="224">
        <v>93.519996643066406</v>
      </c>
      <c r="DU171" s="224">
        <v>93.519996643066406</v>
      </c>
      <c r="DV171" s="224">
        <v>93.519996643066406</v>
      </c>
      <c r="DW171" s="224">
        <v>93.519996643066406</v>
      </c>
      <c r="DX171" s="224">
        <v>93.519996643066406</v>
      </c>
      <c r="DY171" s="224">
        <v>89.80999755859375</v>
      </c>
      <c r="DZ171" s="224">
        <v>89.80999755859375</v>
      </c>
      <c r="EA171" s="224">
        <v>89.80999755859375</v>
      </c>
      <c r="EB171" s="224">
        <v>89.80999755859375</v>
      </c>
      <c r="EC171" s="224">
        <v>89.80999755859375</v>
      </c>
      <c r="ED171" s="224">
        <v>89.80999755859375</v>
      </c>
      <c r="EE171" s="224">
        <v>89.80999755859375</v>
      </c>
      <c r="EF171" s="224">
        <v>89.80999755859375</v>
      </c>
      <c r="EG171" s="224">
        <v>89.80999755859375</v>
      </c>
      <c r="EH171" s="224">
        <v>89.80999755859375</v>
      </c>
      <c r="EI171" s="224">
        <v>89.80999755859375</v>
      </c>
      <c r="EJ171" s="224">
        <v>89.80999755859375</v>
      </c>
      <c r="EK171" s="224">
        <v>86.110000610351563</v>
      </c>
      <c r="EL171" s="224">
        <v>86.110000610351563</v>
      </c>
      <c r="EM171" s="224">
        <v>86.110000610351563</v>
      </c>
      <c r="EN171" s="224">
        <v>86.110000610351563</v>
      </c>
      <c r="EO171" s="224">
        <v>86.110000610351563</v>
      </c>
      <c r="EP171" s="224">
        <v>86.110000610351563</v>
      </c>
      <c r="EQ171" s="224">
        <v>86.110000610351563</v>
      </c>
      <c r="ER171" s="224">
        <v>86.110000610351563</v>
      </c>
      <c r="ES171" s="224">
        <v>80.55999755859375</v>
      </c>
      <c r="ET171" s="224">
        <v>80.55999755859375</v>
      </c>
      <c r="EU171" s="224">
        <v>80.55999755859375</v>
      </c>
      <c r="EV171" s="224">
        <v>80.55999755859375</v>
      </c>
      <c r="EW171" s="224">
        <v>80.55999755859375</v>
      </c>
      <c r="EX171" s="224">
        <v>80.55999755859375</v>
      </c>
      <c r="EY171" s="224">
        <v>80.55999755859375</v>
      </c>
      <c r="EZ171" s="224">
        <v>80.55999755859375</v>
      </c>
      <c r="FA171" s="224">
        <v>80.55999755859375</v>
      </c>
      <c r="FB171" s="224">
        <v>77.779998779296875</v>
      </c>
      <c r="FC171" s="224">
        <v>77.779998779296875</v>
      </c>
      <c r="FD171" s="224">
        <v>77.779998779296875</v>
      </c>
      <c r="FE171" s="224">
        <v>77.779998779296875</v>
      </c>
      <c r="FF171" s="224">
        <v>77.779998779296875</v>
      </c>
      <c r="FG171" s="224">
        <v>77.779998779296875</v>
      </c>
      <c r="FH171" s="224">
        <v>77.779998779296875</v>
      </c>
      <c r="FI171" s="224">
        <v>77.779998779296875</v>
      </c>
      <c r="FJ171" s="224">
        <v>84.260002136230469</v>
      </c>
      <c r="FK171" s="224">
        <v>84.260002136230469</v>
      </c>
      <c r="FL171" s="224">
        <v>84.260002136230469</v>
      </c>
      <c r="FM171" s="224">
        <v>84.260002136230469</v>
      </c>
      <c r="FN171" s="224">
        <v>84.260002136230469</v>
      </c>
      <c r="FO171" s="224">
        <v>84.260002136230469</v>
      </c>
      <c r="FP171" s="224">
        <v>84.260002136230469</v>
      </c>
      <c r="FQ171" s="224">
        <v>84.260002136230469</v>
      </c>
      <c r="FR171" s="224">
        <v>84.260002136230469</v>
      </c>
      <c r="FS171" s="224">
        <v>84.260002136230469</v>
      </c>
      <c r="FT171" s="224">
        <v>87.040000915527344</v>
      </c>
      <c r="FU171" s="224">
        <v>87.040000915527344</v>
      </c>
      <c r="FV171" s="224">
        <v>87.040000915527344</v>
      </c>
      <c r="FW171" s="224">
        <v>87.040000915527344</v>
      </c>
      <c r="FX171" s="224">
        <v>87.040000915527344</v>
      </c>
      <c r="FY171" s="224">
        <v>87.040000915527344</v>
      </c>
      <c r="FZ171" s="224">
        <v>87.040000915527344</v>
      </c>
      <c r="GA171" s="224">
        <v>87.040000915527344</v>
      </c>
      <c r="GB171" s="224">
        <v>87.040000915527344</v>
      </c>
      <c r="GC171" s="224">
        <v>87.040000915527344</v>
      </c>
      <c r="GD171" s="224">
        <v>87.040000915527344</v>
      </c>
      <c r="GE171" s="224">
        <v>87.040000915527344</v>
      </c>
      <c r="GF171" s="224">
        <v>87.040000915527344</v>
      </c>
      <c r="GG171" s="224">
        <v>87.040000915527344</v>
      </c>
      <c r="GH171" s="224">
        <v>87.040000915527344</v>
      </c>
      <c r="GI171" s="224">
        <v>87.040000915527344</v>
      </c>
      <c r="GJ171" s="224">
        <v>87.040000915527344</v>
      </c>
      <c r="GK171" s="224">
        <v>87.040000915527344</v>
      </c>
      <c r="GL171" s="224">
        <v>81.480003356933594</v>
      </c>
      <c r="GM171" s="224">
        <v>81.480003356933594</v>
      </c>
      <c r="GN171" s="224">
        <v>81.480003356933594</v>
      </c>
      <c r="GO171" s="224">
        <v>81.480003356933594</v>
      </c>
      <c r="GP171" s="224">
        <v>81.480003356933594</v>
      </c>
      <c r="GQ171" s="224">
        <v>81.480003356933594</v>
      </c>
      <c r="GR171" s="224">
        <v>81.480003356933594</v>
      </c>
      <c r="GS171" s="224">
        <v>79.629997253417969</v>
      </c>
      <c r="GT171" s="224">
        <v>79.629997253417969</v>
      </c>
      <c r="GU171" s="224">
        <v>79.629997253417969</v>
      </c>
      <c r="GV171" s="224">
        <v>79.629997253417969</v>
      </c>
      <c r="GW171" s="224">
        <v>79.629997253417969</v>
      </c>
      <c r="GX171" s="224">
        <v>79.629997253417969</v>
      </c>
      <c r="GY171" s="224">
        <v>79.629997253417969</v>
      </c>
      <c r="GZ171" s="224">
        <v>79.629997253417969</v>
      </c>
      <c r="HA171" s="224">
        <v>79.629997253417969</v>
      </c>
      <c r="HB171" s="224">
        <v>79.629997253417969</v>
      </c>
      <c r="HC171" s="224">
        <v>76.849998474121094</v>
      </c>
      <c r="HD171" s="224">
        <v>76.849998474121094</v>
      </c>
      <c r="HE171" s="224">
        <v>76.849998474121094</v>
      </c>
      <c r="HF171" s="9">
        <f t="shared" si="118"/>
        <v>76.849998474121094</v>
      </c>
      <c r="HG171" s="9">
        <f t="shared" si="119"/>
        <v>76.849998474121094</v>
      </c>
      <c r="HH171" s="9">
        <f t="shared" si="120"/>
        <v>76.849998474121094</v>
      </c>
      <c r="HI171" s="9">
        <f t="shared" si="121"/>
        <v>76.849998474121094</v>
      </c>
      <c r="HJ171" s="9">
        <f t="shared" si="122"/>
        <v>76.849998474121094</v>
      </c>
      <c r="HK171" s="9">
        <f t="shared" si="123"/>
        <v>76.849998474121094</v>
      </c>
      <c r="HL171" s="9">
        <f t="shared" si="124"/>
        <v>76.849998474121094</v>
      </c>
      <c r="HM171" s="9">
        <f t="shared" si="125"/>
        <v>76.849998474121094</v>
      </c>
      <c r="HN171" s="9">
        <f t="shared" si="126"/>
        <v>76.849998474121094</v>
      </c>
      <c r="HO171" s="9">
        <f t="shared" si="127"/>
        <v>76.849998474121094</v>
      </c>
      <c r="HP171" s="9">
        <f t="shared" si="128"/>
        <v>76.849998474121094</v>
      </c>
      <c r="HQ171" s="180"/>
      <c r="HR171" s="226">
        <v>76.849998474121094</v>
      </c>
      <c r="HS171" s="226">
        <v>76.849998474121094</v>
      </c>
      <c r="HT171" s="226">
        <v>76.849998474121094</v>
      </c>
      <c r="HU171" s="226">
        <v>76.849998474121094</v>
      </c>
      <c r="HV171" s="226">
        <v>76.849998474121094</v>
      </c>
      <c r="HW171" s="226">
        <v>76.849998474121094</v>
      </c>
      <c r="HX171" s="226">
        <v>76.849998474121094</v>
      </c>
      <c r="HY171" s="226">
        <v>76.849998474121094</v>
      </c>
      <c r="HZ171" s="226">
        <v>76.849998474121094</v>
      </c>
      <c r="IA171" s="226">
        <v>76.849998474121094</v>
      </c>
      <c r="IB171" s="226">
        <v>76.849998474121094</v>
      </c>
      <c r="IC171" s="226">
        <v>76.849998474121094</v>
      </c>
      <c r="ID171" s="9"/>
      <c r="IE171" s="9"/>
      <c r="IF171" s="9"/>
      <c r="IG171" s="9"/>
      <c r="IH171" s="9"/>
      <c r="II171" s="9">
        <f t="shared" si="103"/>
        <v>47.198749073241885</v>
      </c>
      <c r="IJ171" s="9">
        <f t="shared" si="104"/>
        <v>82.996000417073574</v>
      </c>
      <c r="IK171" s="9">
        <f t="shared" si="105"/>
        <v>81.750645053002145</v>
      </c>
      <c r="IL171" s="9">
        <f t="shared" si="106"/>
        <v>76.849998474121094</v>
      </c>
      <c r="IM171" s="9">
        <f t="shared" si="107"/>
        <v>61.479998779296878</v>
      </c>
      <c r="IN171" s="9">
        <f t="shared" si="108"/>
        <v>43.035999145507809</v>
      </c>
      <c r="IO171" s="9">
        <f t="shared" si="109"/>
        <v>30.125199401855465</v>
      </c>
      <c r="IP171" s="9">
        <f t="shared" si="110"/>
        <v>21.087639581298824</v>
      </c>
      <c r="IQ171" s="9"/>
      <c r="IR171" s="9">
        <f t="shared" si="117"/>
        <v>52.776602184863769</v>
      </c>
      <c r="IS171" s="9">
        <f t="shared" si="111"/>
        <v>-42.232782394214354</v>
      </c>
      <c r="IT171" s="9"/>
      <c r="IU171" s="9"/>
      <c r="IV171" s="9"/>
      <c r="IW171" s="9"/>
      <c r="IX171" s="9"/>
      <c r="IY171" s="9"/>
      <c r="IZ171" s="9"/>
      <c r="JA171" s="9"/>
      <c r="JB171" s="9"/>
      <c r="JC171" s="9"/>
      <c r="JD171" s="9"/>
      <c r="JE171" s="9"/>
      <c r="JF171" s="9"/>
      <c r="JG171" s="9"/>
      <c r="JH171" s="9"/>
      <c r="JI171" s="9"/>
      <c r="JJ171" s="9"/>
      <c r="JK171" s="9"/>
      <c r="JL171" s="9"/>
      <c r="JM171" s="9"/>
      <c r="JN171" s="9"/>
      <c r="JO171" s="9"/>
      <c r="JP171" s="9"/>
      <c r="JQ171" s="9"/>
      <c r="JR171" s="9"/>
      <c r="JS171" s="9"/>
      <c r="JT171" s="9"/>
      <c r="JU171" s="9"/>
      <c r="JV171" s="9"/>
      <c r="JW171" s="9">
        <f t="shared" si="130"/>
        <v>76.849998474121094</v>
      </c>
      <c r="JX171" s="9">
        <f t="shared" si="131"/>
        <v>88.519996643066406</v>
      </c>
      <c r="JY171" s="19">
        <f t="shared" si="132"/>
        <v>207</v>
      </c>
      <c r="JZ171" s="19">
        <f t="shared" si="133"/>
        <v>49</v>
      </c>
      <c r="KA171" s="19">
        <f t="shared" si="112"/>
        <v>1</v>
      </c>
      <c r="KB171" s="19">
        <f t="shared" si="116"/>
        <v>49</v>
      </c>
      <c r="KD171" s="9">
        <f t="shared" si="134"/>
        <v>93.519996643066406</v>
      </c>
      <c r="KE171" s="9">
        <f t="shared" si="135"/>
        <v>83.498613263120745</v>
      </c>
      <c r="KG171" s="9">
        <f t="shared" si="113"/>
        <v>-10.021383379945661</v>
      </c>
      <c r="KH171" s="19">
        <f t="shared" si="114"/>
        <v>0.89284234666737827</v>
      </c>
      <c r="KI171" s="19">
        <f t="shared" si="115"/>
        <v>0.89284234666737827</v>
      </c>
    </row>
    <row r="172" spans="1:295">
      <c r="A172" s="222" t="s">
        <v>473</v>
      </c>
      <c r="B172" s="222" t="s">
        <v>474</v>
      </c>
      <c r="C172" s="224">
        <v>0</v>
      </c>
      <c r="D172" s="224">
        <v>0</v>
      </c>
      <c r="E172" s="224">
        <v>0</v>
      </c>
      <c r="F172" s="224">
        <v>0</v>
      </c>
      <c r="G172" s="224">
        <v>0</v>
      </c>
      <c r="H172" s="224">
        <v>0</v>
      </c>
      <c r="I172" s="224">
        <v>0</v>
      </c>
      <c r="J172" s="224">
        <v>0</v>
      </c>
      <c r="K172" s="224">
        <v>0</v>
      </c>
      <c r="L172" s="224">
        <v>0</v>
      </c>
      <c r="M172" s="224">
        <v>0</v>
      </c>
      <c r="N172" s="224">
        <v>0</v>
      </c>
      <c r="O172" s="224">
        <v>0</v>
      </c>
      <c r="P172" s="224">
        <v>0</v>
      </c>
      <c r="Q172" s="224">
        <v>0</v>
      </c>
      <c r="R172" s="224">
        <v>0</v>
      </c>
      <c r="S172" s="224">
        <v>0</v>
      </c>
      <c r="T172" s="224">
        <v>0</v>
      </c>
      <c r="U172" s="224">
        <v>0</v>
      </c>
      <c r="V172" s="224">
        <v>0</v>
      </c>
      <c r="W172" s="224">
        <v>0</v>
      </c>
      <c r="X172" s="224">
        <v>0</v>
      </c>
      <c r="Y172" s="224">
        <v>0</v>
      </c>
      <c r="Z172" s="224">
        <v>0</v>
      </c>
      <c r="AA172" s="224">
        <v>0</v>
      </c>
      <c r="AB172" s="224">
        <v>0</v>
      </c>
      <c r="AC172" s="224">
        <v>0</v>
      </c>
      <c r="AD172" s="224">
        <v>0</v>
      </c>
      <c r="AE172" s="224">
        <v>0</v>
      </c>
      <c r="AF172" s="224">
        <v>0</v>
      </c>
      <c r="AG172" s="224">
        <v>0</v>
      </c>
      <c r="AH172" s="224">
        <v>0</v>
      </c>
      <c r="AI172" s="224">
        <v>0</v>
      </c>
      <c r="AJ172" s="224">
        <v>0</v>
      </c>
      <c r="AK172" s="224">
        <v>0</v>
      </c>
      <c r="AL172" s="224">
        <v>0</v>
      </c>
      <c r="AM172" s="224">
        <v>0</v>
      </c>
      <c r="AN172" s="224">
        <v>0</v>
      </c>
      <c r="AO172" s="224">
        <v>0</v>
      </c>
      <c r="AP172" s="224">
        <v>0</v>
      </c>
      <c r="AQ172" s="224">
        <v>0</v>
      </c>
      <c r="AR172" s="224">
        <v>0</v>
      </c>
      <c r="AS172" s="224">
        <v>0</v>
      </c>
      <c r="AT172" s="224">
        <v>0</v>
      </c>
      <c r="AU172" s="224">
        <v>0</v>
      </c>
      <c r="AV172" s="224">
        <v>0</v>
      </c>
      <c r="AW172" s="224">
        <v>0</v>
      </c>
      <c r="AX172" s="224">
        <v>0</v>
      </c>
      <c r="AY172" s="224">
        <v>0</v>
      </c>
      <c r="AZ172" s="224">
        <v>0</v>
      </c>
      <c r="BA172" s="224">
        <v>0</v>
      </c>
      <c r="BB172" s="224">
        <v>0</v>
      </c>
      <c r="BC172" s="224">
        <v>0</v>
      </c>
      <c r="BD172" s="224">
        <v>0</v>
      </c>
      <c r="BE172" s="224">
        <v>0</v>
      </c>
      <c r="BF172" s="224">
        <v>0</v>
      </c>
      <c r="BG172" s="224">
        <v>0</v>
      </c>
      <c r="BH172" s="224">
        <v>0</v>
      </c>
      <c r="BI172" s="224">
        <v>0</v>
      </c>
      <c r="BJ172" s="224">
        <v>0</v>
      </c>
      <c r="BK172" s="224">
        <v>0</v>
      </c>
      <c r="BL172" s="224">
        <v>0</v>
      </c>
      <c r="BM172" s="224">
        <v>11.109999656677246</v>
      </c>
      <c r="BN172" s="224">
        <v>11.109999656677246</v>
      </c>
      <c r="BO172" s="224">
        <v>11.109999656677246</v>
      </c>
      <c r="BP172" s="224">
        <v>11.109999656677246</v>
      </c>
      <c r="BQ172" s="224">
        <v>11.109999656677246</v>
      </c>
      <c r="BR172" s="224">
        <v>11.109999656677246</v>
      </c>
      <c r="BS172" s="224">
        <v>11.109999656677246</v>
      </c>
      <c r="BT172" s="224">
        <v>11.109999656677246</v>
      </c>
      <c r="BU172" s="224">
        <v>11.109999656677246</v>
      </c>
      <c r="BV172" s="224">
        <v>50</v>
      </c>
      <c r="BW172" s="224">
        <v>50</v>
      </c>
      <c r="BX172" s="224">
        <v>50</v>
      </c>
      <c r="BY172" s="224">
        <v>50</v>
      </c>
      <c r="BZ172" s="224">
        <v>64.80999755859375</v>
      </c>
      <c r="CA172" s="224">
        <v>77.779998779296875</v>
      </c>
      <c r="CB172" s="224">
        <v>88.889999389648437</v>
      </c>
      <c r="CC172" s="224">
        <v>88.889999389648437</v>
      </c>
      <c r="CD172" s="224">
        <v>88.889999389648437</v>
      </c>
      <c r="CE172" s="224">
        <v>88.889999389648437</v>
      </c>
      <c r="CF172" s="224">
        <v>88.889999389648437</v>
      </c>
      <c r="CG172" s="224">
        <v>88.889999389648437</v>
      </c>
      <c r="CH172" s="224">
        <v>88.889999389648437</v>
      </c>
      <c r="CI172" s="224">
        <v>88.889999389648437</v>
      </c>
      <c r="CJ172" s="224">
        <v>88.889999389648437</v>
      </c>
      <c r="CK172" s="224">
        <v>88.889999389648437</v>
      </c>
      <c r="CL172" s="224">
        <v>88.889999389648437</v>
      </c>
      <c r="CM172" s="224">
        <v>88.889999389648437</v>
      </c>
      <c r="CN172" s="224">
        <v>88.889999389648437</v>
      </c>
      <c r="CO172" s="224">
        <v>88.889999389648437</v>
      </c>
      <c r="CP172" s="224">
        <v>88.889999389648437</v>
      </c>
      <c r="CQ172" s="224">
        <v>88.889999389648437</v>
      </c>
      <c r="CR172" s="224">
        <v>92.589996337890625</v>
      </c>
      <c r="CS172" s="224">
        <v>92.589996337890625</v>
      </c>
      <c r="CT172" s="224">
        <v>92.589996337890625</v>
      </c>
      <c r="CU172" s="224">
        <v>92.589996337890625</v>
      </c>
      <c r="CV172" s="224">
        <v>92.589996337890625</v>
      </c>
      <c r="CW172" s="224">
        <v>92.589996337890625</v>
      </c>
      <c r="CX172" s="224">
        <v>92.589996337890625</v>
      </c>
      <c r="CY172" s="224">
        <v>92.589996337890625</v>
      </c>
      <c r="CZ172" s="224">
        <v>92.589996337890625</v>
      </c>
      <c r="DA172" s="224">
        <v>92.589996337890625</v>
      </c>
      <c r="DB172" s="224">
        <v>92.589996337890625</v>
      </c>
      <c r="DC172" s="224">
        <v>92.589996337890625</v>
      </c>
      <c r="DD172" s="224">
        <v>92.589996337890625</v>
      </c>
      <c r="DE172" s="224">
        <v>92.589996337890625</v>
      </c>
      <c r="DF172" s="224">
        <v>92.589996337890625</v>
      </c>
      <c r="DG172" s="224">
        <v>92.589996337890625</v>
      </c>
      <c r="DH172" s="224">
        <v>92.589996337890625</v>
      </c>
      <c r="DI172" s="224">
        <v>92.589996337890625</v>
      </c>
      <c r="DJ172" s="224">
        <v>92.589996337890625</v>
      </c>
      <c r="DK172" s="224">
        <v>92.589996337890625</v>
      </c>
      <c r="DL172" s="224">
        <v>92.589996337890625</v>
      </c>
      <c r="DM172" s="224">
        <v>92.589996337890625</v>
      </c>
      <c r="DN172" s="224">
        <v>92.589996337890625</v>
      </c>
      <c r="DO172" s="224">
        <v>92.589996337890625</v>
      </c>
      <c r="DP172" s="224">
        <v>92.589996337890625</v>
      </c>
      <c r="DQ172" s="224">
        <v>92.589996337890625</v>
      </c>
      <c r="DR172" s="224">
        <v>92.589996337890625</v>
      </c>
      <c r="DS172" s="224">
        <v>92.589996337890625</v>
      </c>
      <c r="DT172" s="224">
        <v>92.589996337890625</v>
      </c>
      <c r="DU172" s="224">
        <v>92.589996337890625</v>
      </c>
      <c r="DV172" s="224">
        <v>92.589996337890625</v>
      </c>
      <c r="DW172" s="224">
        <v>92.589996337890625</v>
      </c>
      <c r="DX172" s="224">
        <v>92.589996337890625</v>
      </c>
      <c r="DY172" s="224">
        <v>92.589996337890625</v>
      </c>
      <c r="DZ172" s="224">
        <v>92.589996337890625</v>
      </c>
      <c r="EA172" s="224">
        <v>92.589996337890625</v>
      </c>
      <c r="EB172" s="224">
        <v>92.589996337890625</v>
      </c>
      <c r="EC172" s="224">
        <v>92.589996337890625</v>
      </c>
      <c r="ED172" s="224">
        <v>92.589996337890625</v>
      </c>
      <c r="EE172" s="224">
        <v>92.589996337890625</v>
      </c>
      <c r="EF172" s="224">
        <v>92.589996337890625</v>
      </c>
      <c r="EG172" s="224">
        <v>92.589996337890625</v>
      </c>
      <c r="EH172" s="224">
        <v>92.589996337890625</v>
      </c>
      <c r="EI172" s="224">
        <v>92.589996337890625</v>
      </c>
      <c r="EJ172" s="224">
        <v>92.589996337890625</v>
      </c>
      <c r="EK172" s="224">
        <v>92.589996337890625</v>
      </c>
      <c r="EL172" s="224">
        <v>92.589996337890625</v>
      </c>
      <c r="EM172" s="224">
        <v>92.589996337890625</v>
      </c>
      <c r="EN172" s="224">
        <v>92.589996337890625</v>
      </c>
      <c r="EO172" s="224">
        <v>87.040000915527344</v>
      </c>
      <c r="EP172" s="224">
        <v>87.040000915527344</v>
      </c>
      <c r="EQ172" s="224">
        <v>87.040000915527344</v>
      </c>
      <c r="ER172" s="224">
        <v>83.330001831054687</v>
      </c>
      <c r="ES172" s="224">
        <v>83.330001831054687</v>
      </c>
      <c r="ET172" s="224">
        <v>83.330001831054687</v>
      </c>
      <c r="EU172" s="224">
        <v>83.330001831054687</v>
      </c>
      <c r="EV172" s="224">
        <v>83.330001831054687</v>
      </c>
      <c r="EW172" s="224">
        <v>83.330001831054687</v>
      </c>
      <c r="EX172" s="224">
        <v>83.330001831054687</v>
      </c>
      <c r="EY172" s="224">
        <v>76.389999389648437</v>
      </c>
      <c r="EZ172" s="224">
        <v>76.389999389648437</v>
      </c>
      <c r="FA172" s="224">
        <v>76.389999389648437</v>
      </c>
      <c r="FB172" s="224">
        <v>76.389999389648437</v>
      </c>
      <c r="FC172" s="224">
        <v>72.69000244140625</v>
      </c>
      <c r="FD172" s="224">
        <v>72.69000244140625</v>
      </c>
      <c r="FE172" s="224">
        <v>72.69000244140625</v>
      </c>
      <c r="FF172" s="224">
        <v>72.69000244140625</v>
      </c>
      <c r="FG172" s="224">
        <v>72.69000244140625</v>
      </c>
      <c r="FH172" s="224">
        <v>72.69000244140625</v>
      </c>
      <c r="FI172" s="224">
        <v>72.69000244140625</v>
      </c>
      <c r="FJ172" s="224">
        <v>64.349998474121094</v>
      </c>
      <c r="FK172" s="224">
        <v>64.349998474121094</v>
      </c>
      <c r="FL172" s="224">
        <v>64.349998474121094</v>
      </c>
      <c r="FM172" s="224">
        <v>64.349998474121094</v>
      </c>
      <c r="FN172" s="224">
        <v>64.349998474121094</v>
      </c>
      <c r="FO172" s="224">
        <v>64.349998474121094</v>
      </c>
      <c r="FP172" s="224">
        <v>64.349998474121094</v>
      </c>
      <c r="FQ172" s="224">
        <v>64.349998474121094</v>
      </c>
      <c r="FR172" s="224">
        <v>64.349998474121094</v>
      </c>
      <c r="FS172" s="224">
        <v>64.349998474121094</v>
      </c>
      <c r="FT172" s="224">
        <v>37.959999084472656</v>
      </c>
      <c r="FU172" s="224">
        <v>37.959999084472656</v>
      </c>
      <c r="FV172" s="224">
        <v>37.959999084472656</v>
      </c>
      <c r="FW172" s="224">
        <v>37.959999084472656</v>
      </c>
      <c r="FX172" s="224">
        <v>37.959999084472656</v>
      </c>
      <c r="FY172" s="224">
        <v>37.959999084472656</v>
      </c>
      <c r="FZ172" s="224">
        <v>37.959999084472656</v>
      </c>
      <c r="GA172" s="224">
        <v>37.959999084472656</v>
      </c>
      <c r="GB172" s="224">
        <v>37.959999084472656</v>
      </c>
      <c r="GC172" s="224">
        <v>37.959999084472656</v>
      </c>
      <c r="GD172" s="224">
        <v>37.959999084472656</v>
      </c>
      <c r="GE172" s="224">
        <v>37.959999084472656</v>
      </c>
      <c r="GF172" s="224">
        <v>37.959999084472656</v>
      </c>
      <c r="GG172" s="224">
        <v>37.959999084472656</v>
      </c>
      <c r="GH172" s="224">
        <v>37.959999084472656</v>
      </c>
      <c r="GI172" s="224">
        <v>37.959999084472656</v>
      </c>
      <c r="GJ172" s="224">
        <v>37.959999084472656</v>
      </c>
      <c r="GK172" s="224">
        <v>37.959999084472656</v>
      </c>
      <c r="GL172" s="224">
        <v>37.959999084472656</v>
      </c>
      <c r="GM172" s="224">
        <v>37.959999084472656</v>
      </c>
      <c r="GN172" s="224">
        <v>37.959999084472656</v>
      </c>
      <c r="GO172" s="224">
        <v>37.959999084472656</v>
      </c>
      <c r="GP172" s="224">
        <v>37.959999084472656</v>
      </c>
      <c r="GQ172" s="224">
        <v>37.959999084472656</v>
      </c>
      <c r="GR172" s="224">
        <v>37.959999084472656</v>
      </c>
      <c r="GS172" s="224">
        <v>37.959999084472656</v>
      </c>
      <c r="GT172" s="224">
        <v>37.959999084472656</v>
      </c>
      <c r="GU172" s="224">
        <v>37.959999084472656</v>
      </c>
      <c r="GV172" s="224">
        <v>37.959999084472656</v>
      </c>
      <c r="GW172" s="224">
        <v>37.959999084472656</v>
      </c>
      <c r="GX172" s="224">
        <v>37.959999084472656</v>
      </c>
      <c r="GY172" s="224">
        <v>37.959999084472656</v>
      </c>
      <c r="GZ172" s="224">
        <v>37.959999084472656</v>
      </c>
      <c r="HA172" s="224">
        <v>37.959999084472656</v>
      </c>
      <c r="HB172" s="224">
        <v>37.959999084472656</v>
      </c>
      <c r="HC172" s="224">
        <v>37.959999084472656</v>
      </c>
      <c r="HD172" s="224">
        <v>37.959999084472656</v>
      </c>
      <c r="HE172" s="224">
        <v>37.959999084472656</v>
      </c>
      <c r="HF172" s="9">
        <f t="shared" si="118"/>
        <v>37.959999084472656</v>
      </c>
      <c r="HG172" s="9">
        <f t="shared" si="119"/>
        <v>37.959999084472656</v>
      </c>
      <c r="HH172" s="9">
        <f t="shared" si="120"/>
        <v>44.909999847412109</v>
      </c>
      <c r="HI172" s="9">
        <f t="shared" si="121"/>
        <v>44.909999847412109</v>
      </c>
      <c r="HJ172" s="9">
        <f t="shared" si="122"/>
        <v>54.169998168945313</v>
      </c>
      <c r="HK172" s="9">
        <f t="shared" si="123"/>
        <v>54.169998168945313</v>
      </c>
      <c r="HL172" s="9">
        <f t="shared" si="124"/>
        <v>54.169998168945313</v>
      </c>
      <c r="HM172" s="9">
        <f t="shared" si="125"/>
        <v>54.169998168945313</v>
      </c>
      <c r="HN172" s="9">
        <f t="shared" si="126"/>
        <v>54.169998168945313</v>
      </c>
      <c r="HO172" s="9">
        <f t="shared" si="127"/>
        <v>54.169998168945313</v>
      </c>
      <c r="HP172" s="9">
        <f t="shared" si="128"/>
        <v>54.169998168945313</v>
      </c>
      <c r="HQ172" s="180"/>
      <c r="HR172" s="226">
        <v>37.959999084472656</v>
      </c>
      <c r="HS172" s="226">
        <v>37.959999084472656</v>
      </c>
      <c r="HT172" s="226">
        <v>37.959999084472656</v>
      </c>
      <c r="HU172" s="226">
        <v>44.909999847412109</v>
      </c>
      <c r="HV172" s="226">
        <v>44.909999847412109</v>
      </c>
      <c r="HW172" s="226">
        <v>54.169998168945313</v>
      </c>
      <c r="HX172" s="226"/>
      <c r="HY172" s="226"/>
      <c r="HZ172" s="226"/>
      <c r="IA172" s="226"/>
      <c r="IB172" s="226"/>
      <c r="IC172" s="226"/>
      <c r="ID172" s="9"/>
      <c r="IE172" s="9"/>
      <c r="IF172" s="9"/>
      <c r="IG172" s="9"/>
      <c r="IH172" s="9"/>
      <c r="II172" s="9">
        <f t="shared" si="103"/>
        <v>47.672104076335302</v>
      </c>
      <c r="IJ172" s="9">
        <f t="shared" si="104"/>
        <v>59.984333038330078</v>
      </c>
      <c r="IK172" s="9">
        <f t="shared" si="105"/>
        <v>37.959999084472656</v>
      </c>
      <c r="IL172" s="9">
        <f t="shared" si="106"/>
        <v>52.112220764160156</v>
      </c>
      <c r="IM172" s="9">
        <f t="shared" si="107"/>
        <v>41.689776611328128</v>
      </c>
      <c r="IN172" s="9">
        <f t="shared" si="108"/>
        <v>29.182843627929689</v>
      </c>
      <c r="IO172" s="9">
        <f t="shared" si="109"/>
        <v>20.42799053955078</v>
      </c>
      <c r="IP172" s="9">
        <f t="shared" si="110"/>
        <v>14.299593377685545</v>
      </c>
      <c r="IQ172" s="9"/>
      <c r="IR172" s="9">
        <f t="shared" si="117"/>
        <v>41.168106452094463</v>
      </c>
      <c r="IS172" s="9">
        <f t="shared" si="111"/>
        <v>-34.018309763251693</v>
      </c>
      <c r="IT172" s="9"/>
      <c r="IU172" s="9"/>
      <c r="IV172" s="9"/>
      <c r="IW172" s="9"/>
      <c r="IX172" s="9"/>
      <c r="IY172" s="9"/>
      <c r="IZ172" s="9"/>
      <c r="JA172" s="9"/>
      <c r="JB172" s="9"/>
      <c r="JC172" s="9"/>
      <c r="JD172" s="9"/>
      <c r="JE172" s="9"/>
      <c r="JF172" s="9"/>
      <c r="JG172" s="9"/>
      <c r="JH172" s="9"/>
      <c r="JI172" s="9"/>
      <c r="JJ172" s="9"/>
      <c r="JK172" s="9"/>
      <c r="JL172" s="9"/>
      <c r="JM172" s="9"/>
      <c r="JN172" s="9"/>
      <c r="JO172" s="9"/>
      <c r="JP172" s="9"/>
      <c r="JQ172" s="9"/>
      <c r="JR172" s="9"/>
      <c r="JS172" s="9"/>
      <c r="JT172" s="9"/>
      <c r="JU172" s="9"/>
      <c r="JV172" s="9"/>
      <c r="JW172" s="9">
        <f t="shared" si="130"/>
        <v>39.69749927520752</v>
      </c>
      <c r="JX172" s="9">
        <f t="shared" si="131"/>
        <v>87.589996337890625</v>
      </c>
      <c r="JY172" s="19">
        <f t="shared" si="132"/>
        <v>164</v>
      </c>
      <c r="JZ172" s="19">
        <f t="shared" si="133"/>
        <v>65</v>
      </c>
      <c r="KA172" s="19">
        <f t="shared" si="112"/>
        <v>1</v>
      </c>
      <c r="KB172" s="19">
        <f t="shared" si="116"/>
        <v>65</v>
      </c>
      <c r="KD172" s="9">
        <f t="shared" si="134"/>
        <v>92.343329874674481</v>
      </c>
      <c r="KE172" s="9">
        <f t="shared" si="135"/>
        <v>61.723959290155086</v>
      </c>
      <c r="KG172" s="9">
        <f t="shared" si="113"/>
        <v>-30.619370584519395</v>
      </c>
      <c r="KH172" s="19">
        <f t="shared" si="114"/>
        <v>0.66841816700702628</v>
      </c>
      <c r="KI172" s="19">
        <f t="shared" si="115"/>
        <v>0.66841816700702628</v>
      </c>
    </row>
    <row r="173" spans="1:295">
      <c r="A173" s="222" t="s">
        <v>487</v>
      </c>
      <c r="B173" s="222" t="s">
        <v>488</v>
      </c>
      <c r="C173" s="224">
        <v>0</v>
      </c>
      <c r="D173" s="224">
        <v>0</v>
      </c>
      <c r="E173" s="224">
        <v>0</v>
      </c>
      <c r="F173" s="224">
        <v>0</v>
      </c>
      <c r="G173" s="224">
        <v>0</v>
      </c>
      <c r="H173" s="224">
        <v>0</v>
      </c>
      <c r="I173" s="224">
        <v>0</v>
      </c>
      <c r="J173" s="224">
        <v>0</v>
      </c>
      <c r="K173" s="224">
        <v>0</v>
      </c>
      <c r="L173" s="224">
        <v>0</v>
      </c>
      <c r="M173" s="224">
        <v>0</v>
      </c>
      <c r="N173" s="224">
        <v>0</v>
      </c>
      <c r="O173" s="224">
        <v>0</v>
      </c>
      <c r="P173" s="224">
        <v>0</v>
      </c>
      <c r="Q173" s="224">
        <v>0</v>
      </c>
      <c r="R173" s="224">
        <v>0</v>
      </c>
      <c r="S173" s="224">
        <v>0</v>
      </c>
      <c r="T173" s="224">
        <v>0</v>
      </c>
      <c r="U173" s="224">
        <v>0</v>
      </c>
      <c r="V173" s="224">
        <v>0</v>
      </c>
      <c r="W173" s="224">
        <v>0</v>
      </c>
      <c r="X173" s="224">
        <v>0</v>
      </c>
      <c r="Y173" s="224">
        <v>0</v>
      </c>
      <c r="Z173" s="224">
        <v>0</v>
      </c>
      <c r="AA173" s="224">
        <v>0</v>
      </c>
      <c r="AB173" s="224">
        <v>0</v>
      </c>
      <c r="AC173" s="224">
        <v>0</v>
      </c>
      <c r="AD173" s="224">
        <v>0</v>
      </c>
      <c r="AE173" s="224">
        <v>0</v>
      </c>
      <c r="AF173" s="224">
        <v>0</v>
      </c>
      <c r="AG173" s="224">
        <v>0</v>
      </c>
      <c r="AH173" s="224">
        <v>0</v>
      </c>
      <c r="AI173" s="224">
        <v>0</v>
      </c>
      <c r="AJ173" s="224">
        <v>0</v>
      </c>
      <c r="AK173" s="224">
        <v>0</v>
      </c>
      <c r="AL173" s="224">
        <v>0</v>
      </c>
      <c r="AM173" s="224">
        <v>0</v>
      </c>
      <c r="AN173" s="224">
        <v>0</v>
      </c>
      <c r="AO173" s="224">
        <v>0</v>
      </c>
      <c r="AP173" s="224">
        <v>0</v>
      </c>
      <c r="AQ173" s="224">
        <v>0</v>
      </c>
      <c r="AR173" s="224">
        <v>0</v>
      </c>
      <c r="AS173" s="224">
        <v>0</v>
      </c>
      <c r="AT173" s="224">
        <v>0</v>
      </c>
      <c r="AU173" s="224">
        <v>0</v>
      </c>
      <c r="AV173" s="224">
        <v>0</v>
      </c>
      <c r="AW173" s="224">
        <v>0</v>
      </c>
      <c r="AX173" s="224">
        <v>0</v>
      </c>
      <c r="AY173" s="224">
        <v>0</v>
      </c>
      <c r="AZ173" s="224">
        <v>0</v>
      </c>
      <c r="BA173" s="224">
        <v>0</v>
      </c>
      <c r="BB173" s="224">
        <v>0</v>
      </c>
      <c r="BC173" s="224">
        <v>0</v>
      </c>
      <c r="BD173" s="224">
        <v>0</v>
      </c>
      <c r="BE173" s="224">
        <v>0</v>
      </c>
      <c r="BF173" s="224">
        <v>0</v>
      </c>
      <c r="BG173" s="224">
        <v>0</v>
      </c>
      <c r="BH173" s="224">
        <v>0</v>
      </c>
      <c r="BI173" s="224">
        <v>0</v>
      </c>
      <c r="BJ173" s="224">
        <v>0</v>
      </c>
      <c r="BK173" s="224">
        <v>0</v>
      </c>
      <c r="BL173" s="224">
        <v>0</v>
      </c>
      <c r="BM173" s="224">
        <v>0</v>
      </c>
      <c r="BN173" s="224">
        <v>0</v>
      </c>
      <c r="BO173" s="224">
        <v>0</v>
      </c>
      <c r="BP173" s="224">
        <v>0</v>
      </c>
      <c r="BQ173" s="224">
        <v>0</v>
      </c>
      <c r="BR173" s="224">
        <v>0</v>
      </c>
      <c r="BS173" s="224">
        <v>0</v>
      </c>
      <c r="BT173" s="224">
        <v>0</v>
      </c>
      <c r="BU173" s="224">
        <v>0</v>
      </c>
      <c r="BV173" s="224">
        <v>0</v>
      </c>
      <c r="BW173" s="224">
        <v>25.930000305175781</v>
      </c>
      <c r="BX173" s="224">
        <v>48.150001525878906</v>
      </c>
      <c r="BY173" s="224">
        <v>51.849998474121094</v>
      </c>
      <c r="BZ173" s="224">
        <v>54.630001068115234</v>
      </c>
      <c r="CA173" s="224">
        <v>54.630001068115234</v>
      </c>
      <c r="CB173" s="224">
        <v>54.630001068115234</v>
      </c>
      <c r="CC173" s="224">
        <v>54.630001068115234</v>
      </c>
      <c r="CD173" s="224">
        <v>54.630001068115234</v>
      </c>
      <c r="CE173" s="224">
        <v>54.630001068115234</v>
      </c>
      <c r="CF173" s="224">
        <v>54.630001068115234</v>
      </c>
      <c r="CG173" s="224">
        <v>54.630001068115234</v>
      </c>
      <c r="CH173" s="224">
        <v>57.409999847412109</v>
      </c>
      <c r="CI173" s="224">
        <v>57.409999847412109</v>
      </c>
      <c r="CJ173" s="224">
        <v>57.409999847412109</v>
      </c>
      <c r="CK173" s="224">
        <v>62.959999084472656</v>
      </c>
      <c r="CL173" s="224">
        <v>62.959999084472656</v>
      </c>
      <c r="CM173" s="224">
        <v>62.959999084472656</v>
      </c>
      <c r="CN173" s="224">
        <v>62.959999084472656</v>
      </c>
      <c r="CO173" s="224">
        <v>62.959999084472656</v>
      </c>
      <c r="CP173" s="224">
        <v>68.519996643066406</v>
      </c>
      <c r="CQ173" s="224">
        <v>72.220001220703125</v>
      </c>
      <c r="CR173" s="224">
        <v>72.220001220703125</v>
      </c>
      <c r="CS173" s="224">
        <v>72.220001220703125</v>
      </c>
      <c r="CT173" s="224">
        <v>72.220001220703125</v>
      </c>
      <c r="CU173" s="224">
        <v>72.220001220703125</v>
      </c>
      <c r="CV173" s="224">
        <v>72.220001220703125</v>
      </c>
      <c r="CW173" s="224">
        <v>72.220001220703125</v>
      </c>
      <c r="CX173" s="224">
        <v>72.220001220703125</v>
      </c>
      <c r="CY173" s="224">
        <v>72.220001220703125</v>
      </c>
      <c r="CZ173" s="224">
        <v>72.220001220703125</v>
      </c>
      <c r="DA173" s="224">
        <v>72.220001220703125</v>
      </c>
      <c r="DB173" s="224">
        <v>62.959999084472656</v>
      </c>
      <c r="DC173" s="224">
        <v>62.959999084472656</v>
      </c>
      <c r="DD173" s="224">
        <v>62.959999084472656</v>
      </c>
      <c r="DE173" s="224">
        <v>62.959999084472656</v>
      </c>
      <c r="DF173" s="224">
        <v>62.959999084472656</v>
      </c>
      <c r="DG173" s="224">
        <v>62.959999084472656</v>
      </c>
      <c r="DH173" s="224">
        <v>62.959999084472656</v>
      </c>
      <c r="DI173" s="224">
        <v>62.959999084472656</v>
      </c>
      <c r="DJ173" s="224">
        <v>62.959999084472656</v>
      </c>
      <c r="DK173" s="224">
        <v>61.110000610351563</v>
      </c>
      <c r="DL173" s="224">
        <v>61.110000610351563</v>
      </c>
      <c r="DM173" s="224">
        <v>61.110000610351563</v>
      </c>
      <c r="DN173" s="224">
        <v>61.110000610351563</v>
      </c>
      <c r="DO173" s="224">
        <v>61.110000610351563</v>
      </c>
      <c r="DP173" s="224">
        <v>61.110000610351563</v>
      </c>
      <c r="DQ173" s="224">
        <v>61.110000610351563</v>
      </c>
      <c r="DR173" s="224">
        <v>61.110000610351563</v>
      </c>
      <c r="DS173" s="224">
        <v>61.110000610351563</v>
      </c>
      <c r="DT173" s="224">
        <v>61.110000610351563</v>
      </c>
      <c r="DU173" s="224">
        <v>61.110000610351563</v>
      </c>
      <c r="DV173" s="224">
        <v>61.110000610351563</v>
      </c>
      <c r="DW173" s="224">
        <v>61.110000610351563</v>
      </c>
      <c r="DX173" s="224">
        <v>61.110000610351563</v>
      </c>
      <c r="DY173" s="224">
        <v>61.110000610351563</v>
      </c>
      <c r="DZ173" s="224">
        <v>61.110000610351563</v>
      </c>
      <c r="EA173" s="224">
        <v>61.110000610351563</v>
      </c>
      <c r="EB173" s="224">
        <v>61.110000610351563</v>
      </c>
      <c r="EC173" s="224">
        <v>61.110000610351563</v>
      </c>
      <c r="ED173" s="224">
        <v>61.110000610351563</v>
      </c>
      <c r="EE173" s="224">
        <v>61.110000610351563</v>
      </c>
      <c r="EF173" s="224">
        <v>61.110000610351563</v>
      </c>
      <c r="EG173" s="224">
        <v>61.110000610351563</v>
      </c>
      <c r="EH173" s="224">
        <v>61.110000610351563</v>
      </c>
      <c r="EI173" s="224">
        <v>61.110000610351563</v>
      </c>
      <c r="EJ173" s="224">
        <v>61.110000610351563</v>
      </c>
      <c r="EK173" s="224">
        <v>61.110000610351563</v>
      </c>
      <c r="EL173" s="224">
        <v>61.110000610351563</v>
      </c>
      <c r="EM173" s="224">
        <v>61.110000610351563</v>
      </c>
      <c r="EN173" s="224">
        <v>61.110000610351563</v>
      </c>
      <c r="EO173" s="224">
        <v>61.110000610351563</v>
      </c>
      <c r="EP173" s="224">
        <v>61.110000610351563</v>
      </c>
      <c r="EQ173" s="224">
        <v>61.110000610351563</v>
      </c>
      <c r="ER173" s="224">
        <v>61.110000610351563</v>
      </c>
      <c r="ES173" s="224">
        <v>61.110000610351563</v>
      </c>
      <c r="ET173" s="224">
        <v>61.110000610351563</v>
      </c>
      <c r="EU173" s="224">
        <v>61.110000610351563</v>
      </c>
      <c r="EV173" s="224">
        <v>61.110000610351563</v>
      </c>
      <c r="EW173" s="224">
        <v>61.110000610351563</v>
      </c>
      <c r="EX173" s="224">
        <v>61.110000610351563</v>
      </c>
      <c r="EY173" s="224">
        <v>57.409999847412109</v>
      </c>
      <c r="EZ173" s="224">
        <v>57.409999847412109</v>
      </c>
      <c r="FA173" s="224">
        <v>57.409999847412109</v>
      </c>
      <c r="FB173" s="224">
        <v>57.409999847412109</v>
      </c>
      <c r="FC173" s="224">
        <v>57.409999847412109</v>
      </c>
      <c r="FD173" s="224">
        <v>57.409999847412109</v>
      </c>
      <c r="FE173" s="224">
        <v>57.409999847412109</v>
      </c>
      <c r="FF173" s="224">
        <v>57.409999847412109</v>
      </c>
      <c r="FG173" s="224">
        <v>57.409999847412109</v>
      </c>
      <c r="FH173" s="224">
        <v>57.409999847412109</v>
      </c>
      <c r="FI173" s="224">
        <v>57.409999847412109</v>
      </c>
      <c r="FJ173" s="224">
        <v>57.409999847412109</v>
      </c>
      <c r="FK173" s="224">
        <v>57.409999847412109</v>
      </c>
      <c r="FL173" s="224">
        <v>57.409999847412109</v>
      </c>
      <c r="FM173" s="224">
        <v>57.409999847412109</v>
      </c>
      <c r="FN173" s="224">
        <v>57.409999847412109</v>
      </c>
      <c r="FO173" s="224">
        <v>57.409999847412109</v>
      </c>
      <c r="FP173" s="224">
        <v>57.409999847412109</v>
      </c>
      <c r="FQ173" s="224">
        <v>57.409999847412109</v>
      </c>
      <c r="FR173" s="224">
        <v>57.409999847412109</v>
      </c>
      <c r="FS173" s="224">
        <v>57.409999847412109</v>
      </c>
      <c r="FT173" s="224">
        <v>57.409999847412109</v>
      </c>
      <c r="FU173" s="224">
        <v>57.409999847412109</v>
      </c>
      <c r="FV173" s="224">
        <v>57.409999847412109</v>
      </c>
      <c r="FW173" s="224">
        <v>57.409999847412109</v>
      </c>
      <c r="FX173" s="224">
        <v>57.409999847412109</v>
      </c>
      <c r="FY173" s="224">
        <v>46.299999237060547</v>
      </c>
      <c r="FZ173" s="224">
        <v>46.299999237060547</v>
      </c>
      <c r="GA173" s="224">
        <v>46.299999237060547</v>
      </c>
      <c r="GB173" s="224">
        <v>46.299999237060547</v>
      </c>
      <c r="GC173" s="224">
        <v>46.299999237060547</v>
      </c>
      <c r="GD173" s="224">
        <v>46.299999237060547</v>
      </c>
      <c r="GE173" s="224">
        <v>46.299999237060547</v>
      </c>
      <c r="GF173" s="224">
        <v>46.299999237060547</v>
      </c>
      <c r="GG173" s="224">
        <v>40.740001678466797</v>
      </c>
      <c r="GH173" s="224">
        <v>40.740001678466797</v>
      </c>
      <c r="GI173" s="224">
        <v>40.740001678466797</v>
      </c>
      <c r="GJ173" s="224">
        <v>40.740001678466797</v>
      </c>
      <c r="GK173" s="224">
        <v>40.740001678466797</v>
      </c>
      <c r="GL173" s="224">
        <v>22.219999313354492</v>
      </c>
      <c r="GM173" s="224">
        <v>22.219999313354492</v>
      </c>
      <c r="GN173" s="224">
        <v>22.219999313354492</v>
      </c>
      <c r="GO173" s="224">
        <v>22.219999313354492</v>
      </c>
      <c r="GP173" s="224">
        <v>22.219999313354492</v>
      </c>
      <c r="GQ173" s="224">
        <v>22.219999313354492</v>
      </c>
      <c r="GR173" s="224">
        <v>22.219999313354492</v>
      </c>
      <c r="GS173" s="224">
        <v>22.219999313354492</v>
      </c>
      <c r="GT173" s="224">
        <v>22.219999313354492</v>
      </c>
      <c r="GU173" s="224">
        <v>22.219999313354492</v>
      </c>
      <c r="GV173" s="224">
        <v>22.219999313354492</v>
      </c>
      <c r="GW173" s="224">
        <v>22.219999313354492</v>
      </c>
      <c r="GX173" s="224">
        <v>22.219999313354492</v>
      </c>
      <c r="GY173" s="224">
        <v>22.219999313354492</v>
      </c>
      <c r="GZ173" s="224">
        <v>22.219999313354492</v>
      </c>
      <c r="HA173" s="224">
        <v>22.219999313354492</v>
      </c>
      <c r="HB173" s="224">
        <v>22.219999313354492</v>
      </c>
      <c r="HC173" s="224">
        <v>22.219999313354492</v>
      </c>
      <c r="HD173" s="224">
        <v>22.219999313354492</v>
      </c>
      <c r="HE173" s="224">
        <v>22.219999313354492</v>
      </c>
      <c r="HF173" s="9">
        <f t="shared" si="118"/>
        <v>22.219999313354492</v>
      </c>
      <c r="HG173" s="9">
        <f t="shared" si="119"/>
        <v>22.219999313354492</v>
      </c>
      <c r="HH173" s="9">
        <f t="shared" si="120"/>
        <v>22.219999313354492</v>
      </c>
      <c r="HI173" s="9">
        <f t="shared" si="121"/>
        <v>22.219999313354492</v>
      </c>
      <c r="HJ173" s="9">
        <f t="shared" si="122"/>
        <v>22.219999313354492</v>
      </c>
      <c r="HK173" s="9">
        <f t="shared" si="123"/>
        <v>22.219999313354492</v>
      </c>
      <c r="HL173" s="9">
        <f t="shared" si="124"/>
        <v>22.219999313354492</v>
      </c>
      <c r="HM173" s="9">
        <f t="shared" si="125"/>
        <v>22.219999313354492</v>
      </c>
      <c r="HN173" s="9">
        <f t="shared" si="126"/>
        <v>22.219999313354492</v>
      </c>
      <c r="HO173" s="9">
        <f t="shared" si="127"/>
        <v>22.219999313354492</v>
      </c>
      <c r="HP173" s="9">
        <f t="shared" si="128"/>
        <v>22.219999313354492</v>
      </c>
      <c r="HQ173" s="180"/>
      <c r="HR173" s="226">
        <v>22.219999313354492</v>
      </c>
      <c r="HS173" s="226">
        <v>22.219999313354492</v>
      </c>
      <c r="HT173" s="226">
        <v>22.219999313354492</v>
      </c>
      <c r="HU173" s="226">
        <v>22.219999313354492</v>
      </c>
      <c r="HV173" s="226">
        <v>22.219999313354492</v>
      </c>
      <c r="HW173" s="226">
        <v>22.219999313354492</v>
      </c>
      <c r="HX173" s="226">
        <v>22.219999313354492</v>
      </c>
      <c r="HY173" s="226">
        <v>22.219999313354492</v>
      </c>
      <c r="HZ173" s="226">
        <v>22.219999313354492</v>
      </c>
      <c r="IA173" s="226"/>
      <c r="IB173" s="226"/>
      <c r="IC173" s="226"/>
      <c r="ID173" s="9"/>
      <c r="IE173" s="9"/>
      <c r="IF173" s="9"/>
      <c r="IG173" s="9"/>
      <c r="IH173" s="9"/>
      <c r="II173" s="9">
        <f t="shared" si="103"/>
        <v>32.394605460919834</v>
      </c>
      <c r="IJ173" s="9">
        <f t="shared" si="104"/>
        <v>55.92866643269857</v>
      </c>
      <c r="IK173" s="9">
        <f t="shared" si="105"/>
        <v>28.314193233366936</v>
      </c>
      <c r="IL173" s="9">
        <f t="shared" si="106"/>
        <v>22.219999313354492</v>
      </c>
      <c r="IM173" s="9">
        <f t="shared" si="107"/>
        <v>17.775999450683596</v>
      </c>
      <c r="IN173" s="9">
        <f t="shared" si="108"/>
        <v>12.443199615478516</v>
      </c>
      <c r="IO173" s="9">
        <f t="shared" si="109"/>
        <v>8.7102397308349602</v>
      </c>
      <c r="IP173" s="9">
        <f t="shared" si="110"/>
        <v>6.0971678115844714</v>
      </c>
      <c r="IQ173" s="9"/>
      <c r="IR173" s="9">
        <f t="shared" si="117"/>
        <v>26.121874407716724</v>
      </c>
      <c r="IS173" s="9">
        <f t="shared" si="111"/>
        <v>-23.07329050192449</v>
      </c>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f t="shared" si="130"/>
        <v>22.219999313354492</v>
      </c>
      <c r="JX173" s="9">
        <f t="shared" si="131"/>
        <v>67.220001220703125</v>
      </c>
      <c r="JY173" s="19">
        <f t="shared" si="132"/>
        <v>154</v>
      </c>
      <c r="JZ173" s="19">
        <f t="shared" si="133"/>
        <v>12</v>
      </c>
      <c r="KA173" s="19">
        <f t="shared" si="112"/>
        <v>1</v>
      </c>
      <c r="KB173" s="19">
        <f t="shared" si="116"/>
        <v>12</v>
      </c>
      <c r="KD173" s="9">
        <f t="shared" si="134"/>
        <v>65.985666910807296</v>
      </c>
      <c r="KE173" s="9">
        <f t="shared" si="135"/>
        <v>46.039504910459613</v>
      </c>
      <c r="KG173" s="9">
        <f t="shared" si="113"/>
        <v>-19.946162000347684</v>
      </c>
      <c r="KH173" s="19">
        <f t="shared" si="114"/>
        <v>0.69771977864058154</v>
      </c>
      <c r="KI173" s="19">
        <f t="shared" si="115"/>
        <v>0.69771977864058154</v>
      </c>
    </row>
    <row r="174" spans="1:295">
      <c r="A174" s="222" t="s">
        <v>669</v>
      </c>
      <c r="B174" s="222" t="s">
        <v>484</v>
      </c>
      <c r="C174" s="224">
        <v>0</v>
      </c>
      <c r="D174" s="224">
        <v>0</v>
      </c>
      <c r="E174" s="224">
        <v>0</v>
      </c>
      <c r="F174" s="224">
        <v>0</v>
      </c>
      <c r="G174" s="224">
        <v>0</v>
      </c>
      <c r="H174" s="224">
        <v>0</v>
      </c>
      <c r="I174" s="224">
        <v>0</v>
      </c>
      <c r="J174" s="224">
        <v>0</v>
      </c>
      <c r="K174" s="224">
        <v>0</v>
      </c>
      <c r="L174" s="224">
        <v>0</v>
      </c>
      <c r="M174" s="224">
        <v>0</v>
      </c>
      <c r="N174" s="224">
        <v>0</v>
      </c>
      <c r="O174" s="224">
        <v>0</v>
      </c>
      <c r="P174" s="224">
        <v>0</v>
      </c>
      <c r="Q174" s="224">
        <v>0</v>
      </c>
      <c r="R174" s="224">
        <v>0</v>
      </c>
      <c r="S174" s="224">
        <v>0</v>
      </c>
      <c r="T174" s="224">
        <v>0</v>
      </c>
      <c r="U174" s="224">
        <v>0</v>
      </c>
      <c r="V174" s="224">
        <v>0</v>
      </c>
      <c r="W174" s="224">
        <v>0</v>
      </c>
      <c r="X174" s="224">
        <v>0</v>
      </c>
      <c r="Y174" s="224">
        <v>0</v>
      </c>
      <c r="Z174" s="224">
        <v>0</v>
      </c>
      <c r="AA174" s="224">
        <v>0</v>
      </c>
      <c r="AB174" s="224">
        <v>0</v>
      </c>
      <c r="AC174" s="224">
        <v>0</v>
      </c>
      <c r="AD174" s="224">
        <v>0</v>
      </c>
      <c r="AE174" s="224">
        <v>0</v>
      </c>
      <c r="AF174" s="224">
        <v>0</v>
      </c>
      <c r="AG174" s="224">
        <v>0</v>
      </c>
      <c r="AH174" s="224">
        <v>0</v>
      </c>
      <c r="AI174" s="224">
        <v>5.559999942779541</v>
      </c>
      <c r="AJ174" s="224">
        <v>5.559999942779541</v>
      </c>
      <c r="AK174" s="224">
        <v>5.559999942779541</v>
      </c>
      <c r="AL174" s="224">
        <v>5.559999942779541</v>
      </c>
      <c r="AM174" s="224">
        <v>5.559999942779541</v>
      </c>
      <c r="AN174" s="224">
        <v>5.559999942779541</v>
      </c>
      <c r="AO174" s="224">
        <v>5.559999942779541</v>
      </c>
      <c r="AP174" s="224">
        <v>5.559999942779541</v>
      </c>
      <c r="AQ174" s="224">
        <v>5.559999942779541</v>
      </c>
      <c r="AR174" s="224">
        <v>5.559999942779541</v>
      </c>
      <c r="AS174" s="224">
        <v>5.559999942779541</v>
      </c>
      <c r="AT174" s="224">
        <v>5.559999942779541</v>
      </c>
      <c r="AU174" s="224">
        <v>5.559999942779541</v>
      </c>
      <c r="AV174" s="224">
        <v>5.559999942779541</v>
      </c>
      <c r="AW174" s="224">
        <v>5.559999942779541</v>
      </c>
      <c r="AX174" s="224">
        <v>5.559999942779541</v>
      </c>
      <c r="AY174" s="224">
        <v>5.559999942779541</v>
      </c>
      <c r="AZ174" s="224">
        <v>5.559999942779541</v>
      </c>
      <c r="BA174" s="224">
        <v>5.559999942779541</v>
      </c>
      <c r="BB174" s="224">
        <v>5.559999942779541</v>
      </c>
      <c r="BC174" s="224">
        <v>5.559999942779541</v>
      </c>
      <c r="BD174" s="224">
        <v>5.559999942779541</v>
      </c>
      <c r="BE174" s="224">
        <v>5.559999942779541</v>
      </c>
      <c r="BF174" s="224">
        <v>5.559999942779541</v>
      </c>
      <c r="BG174" s="224">
        <v>5.559999942779541</v>
      </c>
      <c r="BH174" s="224">
        <v>5.559999942779541</v>
      </c>
      <c r="BI174" s="224">
        <v>5.559999942779541</v>
      </c>
      <c r="BJ174" s="224">
        <v>5.559999942779541</v>
      </c>
      <c r="BK174" s="224">
        <v>8.3299999237060547</v>
      </c>
      <c r="BL174" s="224">
        <v>11.109999656677246</v>
      </c>
      <c r="BM174" s="224">
        <v>11.109999656677246</v>
      </c>
      <c r="BN174" s="224">
        <v>11.109999656677246</v>
      </c>
      <c r="BO174" s="224">
        <v>20.370000839233398</v>
      </c>
      <c r="BP174" s="224">
        <v>20.370000839233398</v>
      </c>
      <c r="BQ174" s="224">
        <v>20.370000839233398</v>
      </c>
      <c r="BR174" s="224">
        <v>20.370000839233398</v>
      </c>
      <c r="BS174" s="224">
        <v>20.370000839233398</v>
      </c>
      <c r="BT174" s="224">
        <v>20.370000839233398</v>
      </c>
      <c r="BU174" s="224">
        <v>21.760000228881836</v>
      </c>
      <c r="BV174" s="224">
        <v>30.090000152587891</v>
      </c>
      <c r="BW174" s="224">
        <v>30.090000152587891</v>
      </c>
      <c r="BX174" s="224">
        <v>35.650001525878906</v>
      </c>
      <c r="BY174" s="224">
        <v>41.200000762939453</v>
      </c>
      <c r="BZ174" s="224">
        <v>52.310001373291016</v>
      </c>
      <c r="CA174" s="224">
        <v>55.090000152587891</v>
      </c>
      <c r="CB174" s="224">
        <v>55.090000152587891</v>
      </c>
      <c r="CC174" s="224">
        <v>67.129997253417969</v>
      </c>
      <c r="CD174" s="224">
        <v>67.129997253417969</v>
      </c>
      <c r="CE174" s="224">
        <v>72.69000244140625</v>
      </c>
      <c r="CF174" s="224">
        <v>72.69000244140625</v>
      </c>
      <c r="CG174" s="224">
        <v>72.69000244140625</v>
      </c>
      <c r="CH174" s="224">
        <v>72.69000244140625</v>
      </c>
      <c r="CI174" s="224">
        <v>72.69000244140625</v>
      </c>
      <c r="CJ174" s="224">
        <v>72.69000244140625</v>
      </c>
      <c r="CK174" s="224">
        <v>72.69000244140625</v>
      </c>
      <c r="CL174" s="224">
        <v>72.69000244140625</v>
      </c>
      <c r="CM174" s="224">
        <v>72.69000244140625</v>
      </c>
      <c r="CN174" s="224">
        <v>72.69000244140625</v>
      </c>
      <c r="CO174" s="224">
        <v>72.69000244140625</v>
      </c>
      <c r="CP174" s="224">
        <v>72.69000244140625</v>
      </c>
      <c r="CQ174" s="224">
        <v>72.69000244140625</v>
      </c>
      <c r="CR174" s="224">
        <v>72.69000244140625</v>
      </c>
      <c r="CS174" s="224">
        <v>72.69000244140625</v>
      </c>
      <c r="CT174" s="224">
        <v>72.69000244140625</v>
      </c>
      <c r="CU174" s="224">
        <v>72.69000244140625</v>
      </c>
      <c r="CV174" s="224">
        <v>72.69000244140625</v>
      </c>
      <c r="CW174" s="224">
        <v>72.69000244140625</v>
      </c>
      <c r="CX174" s="224">
        <v>72.69000244140625</v>
      </c>
      <c r="CY174" s="224">
        <v>72.69000244140625</v>
      </c>
      <c r="CZ174" s="224">
        <v>72.69000244140625</v>
      </c>
      <c r="DA174" s="224">
        <v>72.69000244140625</v>
      </c>
      <c r="DB174" s="224">
        <v>72.69000244140625</v>
      </c>
      <c r="DC174" s="224">
        <v>72.69000244140625</v>
      </c>
      <c r="DD174" s="224">
        <v>72.69000244140625</v>
      </c>
      <c r="DE174" s="224">
        <v>72.69000244140625</v>
      </c>
      <c r="DF174" s="224">
        <v>72.69000244140625</v>
      </c>
      <c r="DG174" s="224">
        <v>72.69000244140625</v>
      </c>
      <c r="DH174" s="224">
        <v>72.69000244140625</v>
      </c>
      <c r="DI174" s="224">
        <v>72.69000244140625</v>
      </c>
      <c r="DJ174" s="224">
        <v>72.69000244140625</v>
      </c>
      <c r="DK174" s="224">
        <v>72.69000244140625</v>
      </c>
      <c r="DL174" s="224">
        <v>72.69000244140625</v>
      </c>
      <c r="DM174" s="224">
        <v>72.69000244140625</v>
      </c>
      <c r="DN174" s="224">
        <v>72.69000244140625</v>
      </c>
      <c r="DO174" s="224">
        <v>72.69000244140625</v>
      </c>
      <c r="DP174" s="224">
        <v>72.69000244140625</v>
      </c>
      <c r="DQ174" s="224">
        <v>72.69000244140625</v>
      </c>
      <c r="DR174" s="224">
        <v>72.69000244140625</v>
      </c>
      <c r="DS174" s="224">
        <v>72.69000244140625</v>
      </c>
      <c r="DT174" s="224">
        <v>72.69000244140625</v>
      </c>
      <c r="DU174" s="224">
        <v>72.69000244140625</v>
      </c>
      <c r="DV174" s="224">
        <v>72.69000244140625</v>
      </c>
      <c r="DW174" s="224">
        <v>72.69000244140625</v>
      </c>
      <c r="DX174" s="224">
        <v>72.69000244140625</v>
      </c>
      <c r="DY174" s="224">
        <v>72.69000244140625</v>
      </c>
      <c r="DZ174" s="224">
        <v>72.69000244140625</v>
      </c>
      <c r="EA174" s="224">
        <v>72.69000244140625</v>
      </c>
      <c r="EB174" s="224">
        <v>72.69000244140625</v>
      </c>
      <c r="EC174" s="224">
        <v>72.69000244140625</v>
      </c>
      <c r="ED174" s="224">
        <v>72.69000244140625</v>
      </c>
      <c r="EE174" s="224">
        <v>72.69000244140625</v>
      </c>
      <c r="EF174" s="224">
        <v>72.69000244140625</v>
      </c>
      <c r="EG174" s="224">
        <v>72.69000244140625</v>
      </c>
      <c r="EH174" s="224">
        <v>72.69000244140625</v>
      </c>
      <c r="EI174" s="224">
        <v>72.69000244140625</v>
      </c>
      <c r="EJ174" s="224">
        <v>72.69000244140625</v>
      </c>
      <c r="EK174" s="224">
        <v>72.69000244140625</v>
      </c>
      <c r="EL174" s="224">
        <v>72.69000244140625</v>
      </c>
      <c r="EM174" s="224">
        <v>72.69000244140625</v>
      </c>
      <c r="EN174" s="224">
        <v>72.69000244140625</v>
      </c>
      <c r="EO174" s="224">
        <v>72.69000244140625</v>
      </c>
      <c r="EP174" s="224">
        <v>72.69000244140625</v>
      </c>
      <c r="EQ174" s="224">
        <v>72.69000244140625</v>
      </c>
      <c r="ER174" s="224">
        <v>72.69000244140625</v>
      </c>
      <c r="ES174" s="224">
        <v>72.69000244140625</v>
      </c>
      <c r="ET174" s="224">
        <v>72.69000244140625</v>
      </c>
      <c r="EU174" s="224">
        <v>72.69000244140625</v>
      </c>
      <c r="EV174" s="224">
        <v>72.69000244140625</v>
      </c>
      <c r="EW174" s="224">
        <v>72.69000244140625</v>
      </c>
      <c r="EX174" s="224">
        <v>72.69000244140625</v>
      </c>
      <c r="EY174" s="224">
        <v>72.69000244140625</v>
      </c>
      <c r="EZ174" s="224">
        <v>72.69000244140625</v>
      </c>
      <c r="FA174" s="224">
        <v>72.69000244140625</v>
      </c>
      <c r="FB174" s="224">
        <v>72.69000244140625</v>
      </c>
      <c r="FC174" s="224">
        <v>72.69000244140625</v>
      </c>
      <c r="FD174" s="224">
        <v>72.69000244140625</v>
      </c>
      <c r="FE174" s="224">
        <v>72.69000244140625</v>
      </c>
      <c r="FF174" s="224">
        <v>72.69000244140625</v>
      </c>
      <c r="FG174" s="224">
        <v>72.69000244140625</v>
      </c>
      <c r="FH174" s="224">
        <v>72.69000244140625</v>
      </c>
      <c r="FI174" s="224">
        <v>72.69000244140625</v>
      </c>
      <c r="FJ174" s="224">
        <v>72.69000244140625</v>
      </c>
      <c r="FK174" s="224">
        <v>72.69000244140625</v>
      </c>
      <c r="FL174" s="224">
        <v>72.69000244140625</v>
      </c>
      <c r="FM174" s="224">
        <v>68.980003356933594</v>
      </c>
      <c r="FN174" s="224">
        <v>68.980003356933594</v>
      </c>
      <c r="FO174" s="224">
        <v>68.980003356933594</v>
      </c>
      <c r="FP174" s="224">
        <v>68.980003356933594</v>
      </c>
      <c r="FQ174" s="224">
        <v>68.980003356933594</v>
      </c>
      <c r="FR174" s="224">
        <v>68.980003356933594</v>
      </c>
      <c r="FS174" s="224">
        <v>68.980003356933594</v>
      </c>
      <c r="FT174" s="224">
        <v>68.980003356933594</v>
      </c>
      <c r="FU174" s="224">
        <v>68.980003356933594</v>
      </c>
      <c r="FV174" s="224">
        <v>68.980003356933594</v>
      </c>
      <c r="FW174" s="224">
        <v>68.980003356933594</v>
      </c>
      <c r="FX174" s="224">
        <v>68.980003356933594</v>
      </c>
      <c r="FY174" s="224">
        <v>68.980003356933594</v>
      </c>
      <c r="FZ174" s="224">
        <v>68.980003356933594</v>
      </c>
      <c r="GA174" s="224">
        <v>68.980003356933594</v>
      </c>
      <c r="GB174" s="224">
        <v>68.980003356933594</v>
      </c>
      <c r="GC174" s="224">
        <v>68.980003356933594</v>
      </c>
      <c r="GD174" s="224">
        <v>68.980003356933594</v>
      </c>
      <c r="GE174" s="224">
        <v>68.980003356933594</v>
      </c>
      <c r="GF174" s="224">
        <v>68.980003356933594</v>
      </c>
      <c r="GG174" s="224">
        <v>68.980003356933594</v>
      </c>
      <c r="GH174" s="224">
        <v>68.980003356933594</v>
      </c>
      <c r="GI174" s="224">
        <v>68.980003356933594</v>
      </c>
      <c r="GJ174" s="224">
        <v>68.980003356933594</v>
      </c>
      <c r="GK174" s="224">
        <v>68.980003356933594</v>
      </c>
      <c r="GL174" s="224">
        <v>68.980003356933594</v>
      </c>
      <c r="GM174" s="224">
        <v>68.980003356933594</v>
      </c>
      <c r="GN174" s="224">
        <v>68.980003356933594</v>
      </c>
      <c r="GO174" s="224">
        <v>68.980003356933594</v>
      </c>
      <c r="GP174" s="224">
        <v>68.980003356933594</v>
      </c>
      <c r="GQ174" s="224">
        <v>68.980003356933594</v>
      </c>
      <c r="GR174" s="224">
        <v>68.980003356933594</v>
      </c>
      <c r="GS174" s="224">
        <v>68.980003356933594</v>
      </c>
      <c r="GT174" s="224">
        <v>68.980003356933594</v>
      </c>
      <c r="GU174" s="224">
        <v>68.980003356933594</v>
      </c>
      <c r="GV174" s="224">
        <v>68.980003356933594</v>
      </c>
      <c r="GW174" s="224">
        <v>68.980003356933594</v>
      </c>
      <c r="GX174" s="224">
        <v>68.980003356933594</v>
      </c>
      <c r="GY174" s="224">
        <v>68.980003356933594</v>
      </c>
      <c r="GZ174" s="224">
        <v>68.980003356933594</v>
      </c>
      <c r="HA174" s="224">
        <v>68.980003356933594</v>
      </c>
      <c r="HB174" s="224">
        <v>68.980003356933594</v>
      </c>
      <c r="HC174" s="224">
        <v>68.980003356933594</v>
      </c>
      <c r="HD174" s="224">
        <v>68.980003356933594</v>
      </c>
      <c r="HE174" s="224">
        <v>68.980003356933594</v>
      </c>
      <c r="HF174" s="9">
        <f t="shared" si="118"/>
        <v>68.980003356933594</v>
      </c>
      <c r="HG174" s="9">
        <f t="shared" si="119"/>
        <v>68.980003356933594</v>
      </c>
      <c r="HH174" s="9">
        <f t="shared" si="120"/>
        <v>68.980003356933594</v>
      </c>
      <c r="HI174" s="9">
        <f t="shared" si="121"/>
        <v>68.980003356933594</v>
      </c>
      <c r="HJ174" s="9">
        <f t="shared" si="122"/>
        <v>68.980003356933594</v>
      </c>
      <c r="HK174" s="9">
        <f t="shared" si="123"/>
        <v>68.980003356933594</v>
      </c>
      <c r="HL174" s="9">
        <f t="shared" si="124"/>
        <v>68.980003356933594</v>
      </c>
      <c r="HM174" s="9">
        <f t="shared" si="125"/>
        <v>68.980003356933594</v>
      </c>
      <c r="HN174" s="9">
        <f t="shared" si="126"/>
        <v>68.980003356933594</v>
      </c>
      <c r="HO174" s="9">
        <f t="shared" si="127"/>
        <v>68.980003356933594</v>
      </c>
      <c r="HP174" s="9">
        <f t="shared" si="128"/>
        <v>68.980003356933594</v>
      </c>
      <c r="HQ174" s="180"/>
      <c r="HR174" s="226">
        <v>68.980003356933594</v>
      </c>
      <c r="HS174" s="226">
        <v>68.980003356933594</v>
      </c>
      <c r="HT174" s="226">
        <v>68.980003356933594</v>
      </c>
      <c r="HU174" s="226">
        <v>68.980003356933594</v>
      </c>
      <c r="HV174" s="226">
        <v>68.980003356933594</v>
      </c>
      <c r="HW174" s="226">
        <v>68.980003356933594</v>
      </c>
      <c r="HX174" s="226">
        <v>68.980003356933594</v>
      </c>
      <c r="HY174" s="226">
        <v>68.980003356933594</v>
      </c>
      <c r="HZ174" s="226">
        <v>68.980003356933594</v>
      </c>
      <c r="IA174" s="226"/>
      <c r="IB174" s="226"/>
      <c r="IC174" s="226"/>
      <c r="ID174" s="9"/>
      <c r="IE174" s="9"/>
      <c r="IF174" s="9"/>
      <c r="IG174" s="9"/>
      <c r="IH174" s="9"/>
      <c r="II174" s="9">
        <f t="shared" si="103"/>
        <v>39.531448533660487</v>
      </c>
      <c r="IJ174" s="9">
        <f t="shared" si="104"/>
        <v>70.71133626302084</v>
      </c>
      <c r="IK174" s="9">
        <f t="shared" si="105"/>
        <v>68.980003356933594</v>
      </c>
      <c r="IL174" s="9">
        <f t="shared" si="106"/>
        <v>68.980003356933594</v>
      </c>
      <c r="IM174" s="9">
        <f t="shared" si="107"/>
        <v>55.184002685546879</v>
      </c>
      <c r="IN174" s="9">
        <f t="shared" si="108"/>
        <v>38.628801879882815</v>
      </c>
      <c r="IO174" s="9">
        <f t="shared" si="109"/>
        <v>27.04016131591797</v>
      </c>
      <c r="IP174" s="9">
        <f t="shared" si="110"/>
        <v>18.928112921142578</v>
      </c>
      <c r="IQ174" s="9"/>
      <c r="IR174" s="9">
        <f t="shared" ref="IR174:IR182" si="136">5/12*II174+7/12*AVERAGE(IJ174:IP174)</f>
        <v>45.509138703973399</v>
      </c>
      <c r="IS174" s="9">
        <f t="shared" ref="IS174:IS182" si="137">0.5*-IR174+0.5*(IP174-IR174)</f>
        <v>-36.045082243402106</v>
      </c>
      <c r="IT174" s="9"/>
      <c r="IU174" s="9"/>
      <c r="IV174" s="9"/>
      <c r="IW174" s="9"/>
      <c r="IX174" s="9"/>
      <c r="IY174" s="9"/>
      <c r="IZ174" s="9"/>
      <c r="JA174" s="9"/>
      <c r="JB174" s="9"/>
      <c r="JC174" s="9"/>
      <c r="JD174" s="9"/>
      <c r="JE174" s="9"/>
      <c r="JF174" s="9"/>
      <c r="JG174" s="9"/>
      <c r="JH174" s="9"/>
      <c r="JI174" s="9"/>
      <c r="JJ174" s="9"/>
      <c r="JK174" s="9"/>
      <c r="JL174" s="9"/>
      <c r="JM174" s="9"/>
      <c r="JN174" s="9"/>
      <c r="JO174" s="9"/>
      <c r="JP174" s="9"/>
      <c r="JQ174" s="9"/>
      <c r="JR174" s="9"/>
      <c r="JS174" s="9"/>
      <c r="JT174" s="9"/>
      <c r="JU174" s="9"/>
      <c r="JV174" s="9"/>
    </row>
    <row r="175" spans="1:295">
      <c r="A175" s="222" t="s">
        <v>54</v>
      </c>
      <c r="B175" s="222" t="s">
        <v>489</v>
      </c>
      <c r="C175" s="224">
        <v>0</v>
      </c>
      <c r="D175" s="224">
        <v>0</v>
      </c>
      <c r="E175" s="224">
        <v>0</v>
      </c>
      <c r="F175" s="224">
        <v>0</v>
      </c>
      <c r="G175" s="224">
        <v>0</v>
      </c>
      <c r="H175" s="224">
        <v>0</v>
      </c>
      <c r="I175" s="224">
        <v>0</v>
      </c>
      <c r="J175" s="224">
        <v>0</v>
      </c>
      <c r="K175" s="224">
        <v>0</v>
      </c>
      <c r="L175" s="224">
        <v>0</v>
      </c>
      <c r="M175" s="224">
        <v>0</v>
      </c>
      <c r="N175" s="224">
        <v>0</v>
      </c>
      <c r="O175" s="224">
        <v>0</v>
      </c>
      <c r="P175" s="224">
        <v>0</v>
      </c>
      <c r="Q175" s="224">
        <v>0</v>
      </c>
      <c r="R175" s="224">
        <v>0</v>
      </c>
      <c r="S175" s="224">
        <v>0</v>
      </c>
      <c r="T175" s="224">
        <v>0</v>
      </c>
      <c r="U175" s="224">
        <v>0</v>
      </c>
      <c r="V175" s="224">
        <v>0</v>
      </c>
      <c r="W175" s="224">
        <v>11.109999656677246</v>
      </c>
      <c r="X175" s="224">
        <v>11.109999656677246</v>
      </c>
      <c r="Y175" s="224">
        <v>11.109999656677246</v>
      </c>
      <c r="Z175" s="224">
        <v>11.109999656677246</v>
      </c>
      <c r="AA175" s="224">
        <v>11.109999656677246</v>
      </c>
      <c r="AB175" s="224">
        <v>11.109999656677246</v>
      </c>
      <c r="AC175" s="224">
        <v>11.109999656677246</v>
      </c>
      <c r="AD175" s="224">
        <v>11.109999656677246</v>
      </c>
      <c r="AE175" s="224">
        <v>11.109999656677246</v>
      </c>
      <c r="AF175" s="224">
        <v>11.109999656677246</v>
      </c>
      <c r="AG175" s="224">
        <v>11.109999656677246</v>
      </c>
      <c r="AH175" s="224">
        <v>11.109999656677246</v>
      </c>
      <c r="AI175" s="224">
        <v>11.109999656677246</v>
      </c>
      <c r="AJ175" s="224">
        <v>11.109999656677246</v>
      </c>
      <c r="AK175" s="224">
        <v>11.109999656677246</v>
      </c>
      <c r="AL175" s="224">
        <v>11.109999656677246</v>
      </c>
      <c r="AM175" s="224">
        <v>11.109999656677246</v>
      </c>
      <c r="AN175" s="224">
        <v>11.109999656677246</v>
      </c>
      <c r="AO175" s="224">
        <v>11.109999656677246</v>
      </c>
      <c r="AP175" s="224">
        <v>11.109999656677246</v>
      </c>
      <c r="AQ175" s="224">
        <v>11.109999656677246</v>
      </c>
      <c r="AR175" s="224">
        <v>11.109999656677246</v>
      </c>
      <c r="AS175" s="224">
        <v>11.109999656677246</v>
      </c>
      <c r="AT175" s="224">
        <v>11.109999656677246</v>
      </c>
      <c r="AU175" s="224">
        <v>11.109999656677246</v>
      </c>
      <c r="AV175" s="224">
        <v>11.109999656677246</v>
      </c>
      <c r="AW175" s="224">
        <v>11.109999656677246</v>
      </c>
      <c r="AX175" s="224">
        <v>11.109999656677246</v>
      </c>
      <c r="AY175" s="224">
        <v>11.109999656677246</v>
      </c>
      <c r="AZ175" s="224">
        <v>11.109999656677246</v>
      </c>
      <c r="BA175" s="224">
        <v>11.109999656677246</v>
      </c>
      <c r="BB175" s="224">
        <v>11.109999656677246</v>
      </c>
      <c r="BC175" s="224">
        <v>11.109999656677246</v>
      </c>
      <c r="BD175" s="224">
        <v>11.109999656677246</v>
      </c>
      <c r="BE175" s="224">
        <v>11.109999656677246</v>
      </c>
      <c r="BF175" s="224">
        <v>11.109999656677246</v>
      </c>
      <c r="BG175" s="224">
        <v>11.109999656677246</v>
      </c>
      <c r="BH175" s="224">
        <v>11.109999656677246</v>
      </c>
      <c r="BI175" s="224">
        <v>11.109999656677246</v>
      </c>
      <c r="BJ175" s="224">
        <v>11.109999656677246</v>
      </c>
      <c r="BK175" s="224">
        <v>16.670000076293945</v>
      </c>
      <c r="BL175" s="224">
        <v>16.670000076293945</v>
      </c>
      <c r="BM175" s="224">
        <v>16.670000076293945</v>
      </c>
      <c r="BN175" s="224">
        <v>16.670000076293945</v>
      </c>
      <c r="BO175" s="224">
        <v>16.670000076293945</v>
      </c>
      <c r="BP175" s="224">
        <v>16.670000076293945</v>
      </c>
      <c r="BQ175" s="224">
        <v>16.670000076293945</v>
      </c>
      <c r="BR175" s="224">
        <v>16.670000076293945</v>
      </c>
      <c r="BS175" s="224">
        <v>16.670000076293945</v>
      </c>
      <c r="BT175" s="224">
        <v>16.670000076293945</v>
      </c>
      <c r="BU175" s="224">
        <v>16.670000076293945</v>
      </c>
      <c r="BV175" s="224">
        <v>16.670000076293945</v>
      </c>
      <c r="BW175" s="224">
        <v>16.670000076293945</v>
      </c>
      <c r="BX175" s="224">
        <v>16.670000076293945</v>
      </c>
      <c r="BY175" s="224">
        <v>16.670000076293945</v>
      </c>
      <c r="BZ175" s="224">
        <v>60.189998626708984</v>
      </c>
      <c r="CA175" s="224">
        <v>60.189998626708984</v>
      </c>
      <c r="CB175" s="224">
        <v>60.189998626708984</v>
      </c>
      <c r="CC175" s="224">
        <v>60.189998626708984</v>
      </c>
      <c r="CD175" s="224">
        <v>60.189998626708984</v>
      </c>
      <c r="CE175" s="224">
        <v>63.889999389648437</v>
      </c>
      <c r="CF175" s="224">
        <v>63.889999389648437</v>
      </c>
      <c r="CG175" s="224">
        <v>72.220001220703125</v>
      </c>
      <c r="CH175" s="224">
        <v>80.55999755859375</v>
      </c>
      <c r="CI175" s="224">
        <v>80.55999755859375</v>
      </c>
      <c r="CJ175" s="224">
        <v>80.55999755859375</v>
      </c>
      <c r="CK175" s="224">
        <v>90.739997863769531</v>
      </c>
      <c r="CL175" s="224">
        <v>90.739997863769531</v>
      </c>
      <c r="CM175" s="224">
        <v>90.739997863769531</v>
      </c>
      <c r="CN175" s="224">
        <v>90.739997863769531</v>
      </c>
      <c r="CO175" s="224">
        <v>90.739997863769531</v>
      </c>
      <c r="CP175" s="224">
        <v>90.739997863769531</v>
      </c>
      <c r="CQ175" s="224">
        <v>90.739997863769531</v>
      </c>
      <c r="CR175" s="224">
        <v>90.739997863769531</v>
      </c>
      <c r="CS175" s="224">
        <v>90.739997863769531</v>
      </c>
      <c r="CT175" s="224">
        <v>90.739997863769531</v>
      </c>
      <c r="CU175" s="224">
        <v>90.739997863769531</v>
      </c>
      <c r="CV175" s="224">
        <v>90.739997863769531</v>
      </c>
      <c r="CW175" s="224">
        <v>90.739997863769531</v>
      </c>
      <c r="CX175" s="224">
        <v>90.739997863769531</v>
      </c>
      <c r="CY175" s="224">
        <v>90.739997863769531</v>
      </c>
      <c r="CZ175" s="224">
        <v>90.739997863769531</v>
      </c>
      <c r="DA175" s="224">
        <v>90.739997863769531</v>
      </c>
      <c r="DB175" s="224">
        <v>90.739997863769531</v>
      </c>
      <c r="DC175" s="224">
        <v>90.739997863769531</v>
      </c>
      <c r="DD175" s="224">
        <v>90.739997863769531</v>
      </c>
      <c r="DE175" s="224">
        <v>90.739997863769531</v>
      </c>
      <c r="DF175" s="224">
        <v>90.739997863769531</v>
      </c>
      <c r="DG175" s="224">
        <v>90.739997863769531</v>
      </c>
      <c r="DH175" s="224">
        <v>90.739997863769531</v>
      </c>
      <c r="DI175" s="224">
        <v>90.739997863769531</v>
      </c>
      <c r="DJ175" s="224">
        <v>90.739997863769531</v>
      </c>
      <c r="DK175" s="224">
        <v>90.739997863769531</v>
      </c>
      <c r="DL175" s="224">
        <v>90.739997863769531</v>
      </c>
      <c r="DM175" s="224">
        <v>90.739997863769531</v>
      </c>
      <c r="DN175" s="224">
        <v>90.739997863769531</v>
      </c>
      <c r="DO175" s="224">
        <v>90.739997863769531</v>
      </c>
      <c r="DP175" s="224">
        <v>90.739997863769531</v>
      </c>
      <c r="DQ175" s="224">
        <v>96.300003051757813</v>
      </c>
      <c r="DR175" s="224">
        <v>96.300003051757813</v>
      </c>
      <c r="DS175" s="224">
        <v>96.300003051757813</v>
      </c>
      <c r="DT175" s="224">
        <v>96.300003051757813</v>
      </c>
      <c r="DU175" s="224">
        <v>96.300003051757813</v>
      </c>
      <c r="DV175" s="224">
        <v>96.300003051757813</v>
      </c>
      <c r="DW175" s="224">
        <v>96.300003051757813</v>
      </c>
      <c r="DX175" s="224">
        <v>96.300003051757813</v>
      </c>
      <c r="DY175" s="224">
        <v>96.300003051757813</v>
      </c>
      <c r="DZ175" s="224">
        <v>96.300003051757813</v>
      </c>
      <c r="EA175" s="224">
        <v>88.889999389648437</v>
      </c>
      <c r="EB175" s="224">
        <v>88.889999389648437</v>
      </c>
      <c r="EC175" s="224">
        <v>88.889999389648437</v>
      </c>
      <c r="ED175" s="224">
        <v>88.889999389648437</v>
      </c>
      <c r="EE175" s="224">
        <v>88.889999389648437</v>
      </c>
      <c r="EF175" s="224">
        <v>88.889999389648437</v>
      </c>
      <c r="EG175" s="224">
        <v>88.889999389648437</v>
      </c>
      <c r="EH175" s="224">
        <v>88.889999389648437</v>
      </c>
      <c r="EI175" s="224">
        <v>88.889999389648437</v>
      </c>
      <c r="EJ175" s="224">
        <v>88.889999389648437</v>
      </c>
      <c r="EK175" s="224">
        <v>86.110000610351563</v>
      </c>
      <c r="EL175" s="224">
        <v>86.110000610351563</v>
      </c>
      <c r="EM175" s="224">
        <v>86.110000610351563</v>
      </c>
      <c r="EN175" s="224">
        <v>86.110000610351563</v>
      </c>
      <c r="EO175" s="224">
        <v>86.110000610351563</v>
      </c>
      <c r="EP175" s="224">
        <v>86.110000610351563</v>
      </c>
      <c r="EQ175" s="224">
        <v>86.110000610351563</v>
      </c>
      <c r="ER175" s="224">
        <v>86.110000610351563</v>
      </c>
      <c r="ES175" s="224">
        <v>86.110000610351563</v>
      </c>
      <c r="ET175" s="224">
        <v>86.110000610351563</v>
      </c>
      <c r="EU175" s="224">
        <v>86.110000610351563</v>
      </c>
      <c r="EV175" s="224">
        <v>86.110000610351563</v>
      </c>
      <c r="EW175" s="224">
        <v>86.110000610351563</v>
      </c>
      <c r="EX175" s="224">
        <v>86.110000610351563</v>
      </c>
      <c r="EY175" s="224">
        <v>81.94000244140625</v>
      </c>
      <c r="EZ175" s="224">
        <v>81.94000244140625</v>
      </c>
      <c r="FA175" s="224">
        <v>81.94000244140625</v>
      </c>
      <c r="FB175" s="224">
        <v>81.94000244140625</v>
      </c>
      <c r="FC175" s="224">
        <v>76.389999389648437</v>
      </c>
      <c r="FD175" s="224">
        <v>76.389999389648437</v>
      </c>
      <c r="FE175" s="224">
        <v>76.389999389648437</v>
      </c>
      <c r="FF175" s="224">
        <v>76.389999389648437</v>
      </c>
      <c r="FG175" s="224">
        <v>76.389999389648437</v>
      </c>
      <c r="FH175" s="224">
        <v>76.389999389648437</v>
      </c>
      <c r="FI175" s="224">
        <v>76.389999389648437</v>
      </c>
      <c r="FJ175" s="224">
        <v>76.389999389648437</v>
      </c>
      <c r="FK175" s="224">
        <v>76.389999389648437</v>
      </c>
      <c r="FL175" s="224">
        <v>76.389999389648437</v>
      </c>
      <c r="FM175" s="224">
        <v>67.129997253417969</v>
      </c>
      <c r="FN175" s="224">
        <v>67.129997253417969</v>
      </c>
      <c r="FO175" s="224">
        <v>67.129997253417969</v>
      </c>
      <c r="FP175" s="224">
        <v>67.129997253417969</v>
      </c>
      <c r="FQ175" s="224">
        <v>64.349998474121094</v>
      </c>
      <c r="FR175" s="224">
        <v>64.349998474121094</v>
      </c>
      <c r="FS175" s="224">
        <v>64.349998474121094</v>
      </c>
      <c r="FT175" s="224">
        <v>64.349998474121094</v>
      </c>
      <c r="FU175" s="224">
        <v>64.349998474121094</v>
      </c>
      <c r="FV175" s="224">
        <v>64.349998474121094</v>
      </c>
      <c r="FW175" s="224">
        <v>64.349998474121094</v>
      </c>
      <c r="FX175" s="224">
        <v>64.349998474121094</v>
      </c>
      <c r="FY175" s="224">
        <v>64.349998474121094</v>
      </c>
      <c r="FZ175" s="224">
        <v>64.349998474121094</v>
      </c>
      <c r="GA175" s="224">
        <v>64.349998474121094</v>
      </c>
      <c r="GB175" s="224">
        <v>64.349998474121094</v>
      </c>
      <c r="GC175" s="224">
        <v>64.349998474121094</v>
      </c>
      <c r="GD175" s="224">
        <v>64.349998474121094</v>
      </c>
      <c r="GE175" s="224">
        <v>64.349998474121094</v>
      </c>
      <c r="GF175" s="224">
        <v>64.349998474121094</v>
      </c>
      <c r="GG175" s="224">
        <v>64.349998474121094</v>
      </c>
      <c r="GH175" s="224">
        <v>64.349998474121094</v>
      </c>
      <c r="GI175" s="224">
        <v>64.349998474121094</v>
      </c>
      <c r="GJ175" s="224">
        <v>64.349998474121094</v>
      </c>
      <c r="GK175" s="224">
        <v>64.349998474121094</v>
      </c>
      <c r="GL175" s="224">
        <v>64.349998474121094</v>
      </c>
      <c r="GM175" s="224">
        <v>64.349998474121094</v>
      </c>
      <c r="GN175" s="224">
        <v>64.349998474121094</v>
      </c>
      <c r="GO175" s="224">
        <v>67.589996337890625</v>
      </c>
      <c r="GP175" s="224">
        <v>67.589996337890625</v>
      </c>
      <c r="GQ175" s="224">
        <v>67.589996337890625</v>
      </c>
      <c r="GR175" s="224">
        <v>67.589996337890625</v>
      </c>
      <c r="GS175" s="224">
        <v>67.589996337890625</v>
      </c>
      <c r="GT175" s="224">
        <v>67.589996337890625</v>
      </c>
      <c r="GU175" s="224">
        <v>67.589996337890625</v>
      </c>
      <c r="GV175" s="224">
        <v>67.589996337890625</v>
      </c>
      <c r="GW175" s="224">
        <v>67.589996337890625</v>
      </c>
      <c r="GX175" s="224">
        <v>67.589996337890625</v>
      </c>
      <c r="GY175" s="224">
        <v>67.589996337890625</v>
      </c>
      <c r="GZ175" s="224">
        <v>67.589996337890625</v>
      </c>
      <c r="HA175" s="224">
        <v>67.589996337890625</v>
      </c>
      <c r="HB175" s="224">
        <v>67.589996337890625</v>
      </c>
      <c r="HC175" s="224">
        <v>69.44000244140625</v>
      </c>
      <c r="HD175" s="224">
        <v>69.44000244140625</v>
      </c>
      <c r="HE175" s="224">
        <v>69.44000244140625</v>
      </c>
      <c r="HF175" s="9">
        <f t="shared" si="118"/>
        <v>69.44000244140625</v>
      </c>
      <c r="HG175" s="9">
        <f t="shared" si="119"/>
        <v>69.44000244140625</v>
      </c>
      <c r="HH175" s="9">
        <f t="shared" si="120"/>
        <v>69.44000244140625</v>
      </c>
      <c r="HI175" s="9">
        <f t="shared" si="121"/>
        <v>69.44000244140625</v>
      </c>
      <c r="HJ175" s="9">
        <f t="shared" si="122"/>
        <v>69.44000244140625</v>
      </c>
      <c r="HK175" s="9">
        <f t="shared" si="123"/>
        <v>69.44000244140625</v>
      </c>
      <c r="HL175" s="9">
        <f t="shared" si="124"/>
        <v>69.44000244140625</v>
      </c>
      <c r="HM175" s="9">
        <f t="shared" si="125"/>
        <v>69.44000244140625</v>
      </c>
      <c r="HN175" s="9">
        <f t="shared" si="126"/>
        <v>69.44000244140625</v>
      </c>
      <c r="HO175" s="9">
        <f t="shared" si="127"/>
        <v>69.44000244140625</v>
      </c>
      <c r="HP175" s="9">
        <f t="shared" si="128"/>
        <v>69.44000244140625</v>
      </c>
      <c r="HQ175" s="180"/>
      <c r="HR175" s="226">
        <v>69.44000244140625</v>
      </c>
      <c r="HS175" s="226">
        <v>69.44000244140625</v>
      </c>
      <c r="HT175" s="226">
        <v>69.44000244140625</v>
      </c>
      <c r="HU175" s="226">
        <v>69.44000244140625</v>
      </c>
      <c r="HV175" s="226">
        <v>69.44000244140625</v>
      </c>
      <c r="HW175" s="226">
        <v>69.44000244140625</v>
      </c>
      <c r="HX175" s="226">
        <v>69.44000244140625</v>
      </c>
      <c r="HY175" s="226">
        <v>69.44000244140625</v>
      </c>
      <c r="HZ175" s="226">
        <v>69.44000244140625</v>
      </c>
      <c r="IA175" s="226">
        <v>69.44000244140625</v>
      </c>
      <c r="IB175" s="226">
        <v>69.44000244140625</v>
      </c>
      <c r="IC175" s="226">
        <v>69.44000244140625</v>
      </c>
      <c r="ID175" s="9"/>
      <c r="IE175" s="9"/>
      <c r="IF175" s="9"/>
      <c r="IG175" s="9"/>
      <c r="IH175" s="9"/>
      <c r="II175" s="9">
        <f t="shared" si="103"/>
        <v>48.672368011976545</v>
      </c>
      <c r="IJ175" s="9">
        <f t="shared" si="104"/>
        <v>71.079332478841152</v>
      </c>
      <c r="IK175" s="9">
        <f t="shared" si="105"/>
        <v>66.634191697643644</v>
      </c>
      <c r="IL175" s="9">
        <f t="shared" si="106"/>
        <v>69.44000244140625</v>
      </c>
      <c r="IM175" s="9">
        <f t="shared" si="107"/>
        <v>55.552001953125</v>
      </c>
      <c r="IN175" s="9">
        <f t="shared" si="108"/>
        <v>38.886401367187496</v>
      </c>
      <c r="IO175" s="9">
        <f t="shared" si="109"/>
        <v>27.220480957031246</v>
      </c>
      <c r="IP175" s="9">
        <f t="shared" si="110"/>
        <v>19.05433666992187</v>
      </c>
      <c r="IQ175" s="9"/>
      <c r="IR175" s="9">
        <f t="shared" si="136"/>
        <v>49.269048968753282</v>
      </c>
      <c r="IS175" s="9">
        <f t="shared" si="137"/>
        <v>-39.741880633792348</v>
      </c>
      <c r="IT175" s="9"/>
      <c r="IU175" s="9"/>
      <c r="IV175" s="9"/>
      <c r="IW175" s="9"/>
      <c r="IX175" s="9"/>
      <c r="IY175" s="9"/>
      <c r="IZ175" s="9"/>
      <c r="JA175" s="9"/>
      <c r="JB175" s="9"/>
      <c r="JC175" s="9"/>
      <c r="JD175" s="9"/>
      <c r="JE175" s="9"/>
      <c r="JF175" s="9"/>
      <c r="JG175" s="9"/>
      <c r="JH175" s="9"/>
      <c r="JI175" s="9"/>
      <c r="JJ175" s="9"/>
      <c r="JK175" s="9"/>
      <c r="JL175" s="9"/>
      <c r="JM175" s="9"/>
      <c r="JN175" s="9"/>
      <c r="JO175" s="9"/>
      <c r="JP175" s="9"/>
      <c r="JQ175" s="9"/>
      <c r="JR175" s="9"/>
      <c r="JS175" s="9"/>
      <c r="JT175" s="9"/>
      <c r="JU175" s="9"/>
      <c r="JV175" s="9"/>
      <c r="JY175" s="19">
        <f>MAX(JY1:JY173)</f>
        <v>226</v>
      </c>
      <c r="KB175" s="19" t="e">
        <f>AVERAGE(KB2:KB173)</f>
        <v>#DIV/0!</v>
      </c>
      <c r="KI175" s="19">
        <f>AVERAGE(KI2:KI173)</f>
        <v>0.78181620872757229</v>
      </c>
    </row>
    <row r="176" spans="1:295">
      <c r="A176" s="222" t="s">
        <v>670</v>
      </c>
      <c r="B176" s="222" t="s">
        <v>492</v>
      </c>
      <c r="C176" s="224">
        <v>0</v>
      </c>
      <c r="D176" s="224">
        <v>0</v>
      </c>
      <c r="E176" s="224">
        <v>0</v>
      </c>
      <c r="F176" s="224">
        <v>0</v>
      </c>
      <c r="G176" s="224">
        <v>0</v>
      </c>
      <c r="H176" s="224">
        <v>0</v>
      </c>
      <c r="I176" s="224">
        <v>0</v>
      </c>
      <c r="J176" s="224">
        <v>0</v>
      </c>
      <c r="K176" s="224">
        <v>0</v>
      </c>
      <c r="L176" s="224">
        <v>0</v>
      </c>
      <c r="M176" s="224">
        <v>0</v>
      </c>
      <c r="N176" s="224">
        <v>0</v>
      </c>
      <c r="O176" s="224">
        <v>0</v>
      </c>
      <c r="P176" s="224">
        <v>0</v>
      </c>
      <c r="Q176" s="224">
        <v>0</v>
      </c>
      <c r="R176" s="224">
        <v>0</v>
      </c>
      <c r="S176" s="224">
        <v>0</v>
      </c>
      <c r="T176" s="224">
        <v>0</v>
      </c>
      <c r="U176" s="224">
        <v>0</v>
      </c>
      <c r="V176" s="224">
        <v>0</v>
      </c>
      <c r="W176" s="224">
        <v>0</v>
      </c>
      <c r="X176" s="224">
        <v>0</v>
      </c>
      <c r="Y176" s="224">
        <v>0</v>
      </c>
      <c r="Z176" s="224">
        <v>0</v>
      </c>
      <c r="AA176" s="224">
        <v>0</v>
      </c>
      <c r="AB176" s="224">
        <v>0</v>
      </c>
      <c r="AC176" s="224">
        <v>0</v>
      </c>
      <c r="AD176" s="224">
        <v>0</v>
      </c>
      <c r="AE176" s="224">
        <v>0</v>
      </c>
      <c r="AF176" s="224">
        <v>0</v>
      </c>
      <c r="AG176" s="224">
        <v>0</v>
      </c>
      <c r="AH176" s="224">
        <v>0</v>
      </c>
      <c r="AI176" s="224">
        <v>0</v>
      </c>
      <c r="AJ176" s="224">
        <v>0</v>
      </c>
      <c r="AK176" s="224">
        <v>0</v>
      </c>
      <c r="AL176" s="224">
        <v>0</v>
      </c>
      <c r="AM176" s="224">
        <v>0</v>
      </c>
      <c r="AN176" s="224">
        <v>0</v>
      </c>
      <c r="AO176" s="224">
        <v>0</v>
      </c>
      <c r="AP176" s="224">
        <v>0</v>
      </c>
      <c r="AQ176" s="224">
        <v>0</v>
      </c>
      <c r="AR176" s="224">
        <v>0</v>
      </c>
      <c r="AS176" s="224">
        <v>0</v>
      </c>
      <c r="AT176" s="224">
        <v>0</v>
      </c>
      <c r="AU176" s="224">
        <v>0</v>
      </c>
      <c r="AV176" s="224">
        <v>0</v>
      </c>
      <c r="AW176" s="224">
        <v>0</v>
      </c>
      <c r="AX176" s="224">
        <v>0</v>
      </c>
      <c r="AY176" s="224">
        <v>0</v>
      </c>
      <c r="AZ176" s="224">
        <v>0</v>
      </c>
      <c r="BA176" s="224">
        <v>0</v>
      </c>
      <c r="BB176" s="224">
        <v>0</v>
      </c>
      <c r="BC176" s="224">
        <v>0</v>
      </c>
      <c r="BD176" s="224">
        <v>0</v>
      </c>
      <c r="BE176" s="224">
        <v>0</v>
      </c>
      <c r="BF176" s="224">
        <v>0</v>
      </c>
      <c r="BG176" s="224">
        <v>0</v>
      </c>
      <c r="BH176" s="224">
        <v>0</v>
      </c>
      <c r="BI176" s="224">
        <v>11.109999656677246</v>
      </c>
      <c r="BJ176" s="224">
        <v>11.109999656677246</v>
      </c>
      <c r="BK176" s="224">
        <v>11.109999656677246</v>
      </c>
      <c r="BL176" s="224">
        <v>11.109999656677246</v>
      </c>
      <c r="BM176" s="224">
        <v>11.109999656677246</v>
      </c>
      <c r="BN176" s="224">
        <v>11.109999656677246</v>
      </c>
      <c r="BO176" s="224">
        <v>11.109999656677246</v>
      </c>
      <c r="BP176" s="224">
        <v>11.109999656677246</v>
      </c>
      <c r="BQ176" s="224">
        <v>11.109999656677246</v>
      </c>
      <c r="BR176" s="224">
        <v>11.109999656677246</v>
      </c>
      <c r="BS176" s="224">
        <v>11.109999656677246</v>
      </c>
      <c r="BT176" s="224">
        <v>11.109999656677246</v>
      </c>
      <c r="BU176" s="224">
        <v>11.109999656677246</v>
      </c>
      <c r="BV176" s="224">
        <v>33.330001831054688</v>
      </c>
      <c r="BW176" s="224">
        <v>51.849998474121094</v>
      </c>
      <c r="BX176" s="224">
        <v>51.849998474121094</v>
      </c>
      <c r="BY176" s="224">
        <v>51.849998474121094</v>
      </c>
      <c r="BZ176" s="224">
        <v>72.220001220703125</v>
      </c>
      <c r="CA176" s="224">
        <v>79.629997253417969</v>
      </c>
      <c r="CB176" s="224">
        <v>82.410003662109375</v>
      </c>
      <c r="CC176" s="224">
        <v>82.410003662109375</v>
      </c>
      <c r="CD176" s="224">
        <v>82.410003662109375</v>
      </c>
      <c r="CE176" s="224">
        <v>82.410003662109375</v>
      </c>
      <c r="CF176" s="224">
        <v>82.410003662109375</v>
      </c>
      <c r="CG176" s="224">
        <v>82.410003662109375</v>
      </c>
      <c r="CH176" s="224">
        <v>82.410003662109375</v>
      </c>
      <c r="CI176" s="224">
        <v>82.410003662109375</v>
      </c>
      <c r="CJ176" s="224">
        <v>82.410003662109375</v>
      </c>
      <c r="CK176" s="224">
        <v>82.410003662109375</v>
      </c>
      <c r="CL176" s="224">
        <v>82.410003662109375</v>
      </c>
      <c r="CM176" s="224">
        <v>82.410003662109375</v>
      </c>
      <c r="CN176" s="224">
        <v>82.410003662109375</v>
      </c>
      <c r="CO176" s="224">
        <v>82.410003662109375</v>
      </c>
      <c r="CP176" s="224">
        <v>82.410003662109375</v>
      </c>
      <c r="CQ176" s="224">
        <v>82.410003662109375</v>
      </c>
      <c r="CR176" s="224">
        <v>82.410003662109375</v>
      </c>
      <c r="CS176" s="224">
        <v>82.410003662109375</v>
      </c>
      <c r="CT176" s="224">
        <v>82.410003662109375</v>
      </c>
      <c r="CU176" s="224">
        <v>82.410003662109375</v>
      </c>
      <c r="CV176" s="224">
        <v>82.410003662109375</v>
      </c>
      <c r="CW176" s="224">
        <v>82.410003662109375</v>
      </c>
      <c r="CX176" s="224">
        <v>82.410003662109375</v>
      </c>
      <c r="CY176" s="224">
        <v>82.410003662109375</v>
      </c>
      <c r="CZ176" s="224">
        <v>82.410003662109375</v>
      </c>
      <c r="DA176" s="224">
        <v>82.410003662109375</v>
      </c>
      <c r="DB176" s="224">
        <v>82.410003662109375</v>
      </c>
      <c r="DC176" s="224">
        <v>82.410003662109375</v>
      </c>
      <c r="DD176" s="224">
        <v>82.410003662109375</v>
      </c>
      <c r="DE176" s="224">
        <v>82.410003662109375</v>
      </c>
      <c r="DF176" s="224">
        <v>82.410003662109375</v>
      </c>
      <c r="DG176" s="224">
        <v>82.410003662109375</v>
      </c>
      <c r="DH176" s="224">
        <v>82.410003662109375</v>
      </c>
      <c r="DI176" s="224">
        <v>82.410003662109375</v>
      </c>
      <c r="DJ176" s="224">
        <v>82.410003662109375</v>
      </c>
      <c r="DK176" s="224">
        <v>82.410003662109375</v>
      </c>
      <c r="DL176" s="224">
        <v>82.410003662109375</v>
      </c>
      <c r="DM176" s="224">
        <v>82.410003662109375</v>
      </c>
      <c r="DN176" s="224">
        <v>82.410003662109375</v>
      </c>
      <c r="DO176" s="224">
        <v>82.410003662109375</v>
      </c>
      <c r="DP176" s="224">
        <v>82.410003662109375</v>
      </c>
      <c r="DQ176" s="224">
        <v>82.410003662109375</v>
      </c>
      <c r="DR176" s="224">
        <v>82.410003662109375</v>
      </c>
      <c r="DS176" s="224">
        <v>82.410003662109375</v>
      </c>
      <c r="DT176" s="224">
        <v>82.410003662109375</v>
      </c>
      <c r="DU176" s="224">
        <v>82.410003662109375</v>
      </c>
      <c r="DV176" s="224">
        <v>82.410003662109375</v>
      </c>
      <c r="DW176" s="224">
        <v>82.410003662109375</v>
      </c>
      <c r="DX176" s="224">
        <v>82.410003662109375</v>
      </c>
      <c r="DY176" s="224">
        <v>82.410003662109375</v>
      </c>
      <c r="DZ176" s="224">
        <v>82.410003662109375</v>
      </c>
      <c r="EA176" s="224">
        <v>82.410003662109375</v>
      </c>
      <c r="EB176" s="224">
        <v>82.410003662109375</v>
      </c>
      <c r="EC176" s="224">
        <v>82.410003662109375</v>
      </c>
      <c r="ED176" s="224">
        <v>82.410003662109375</v>
      </c>
      <c r="EE176" s="224">
        <v>82.410003662109375</v>
      </c>
      <c r="EF176" s="224">
        <v>85.19000244140625</v>
      </c>
      <c r="EG176" s="224">
        <v>85.19000244140625</v>
      </c>
      <c r="EH176" s="224">
        <v>85.19000244140625</v>
      </c>
      <c r="EI176" s="224">
        <v>85.19000244140625</v>
      </c>
      <c r="EJ176" s="224">
        <v>85.19000244140625</v>
      </c>
      <c r="EK176" s="224">
        <v>85.19000244140625</v>
      </c>
      <c r="EL176" s="224">
        <v>85.19000244140625</v>
      </c>
      <c r="EM176" s="224">
        <v>85.19000244140625</v>
      </c>
      <c r="EN176" s="224">
        <v>85.19000244140625</v>
      </c>
      <c r="EO176" s="224">
        <v>85.19000244140625</v>
      </c>
      <c r="EP176" s="224">
        <v>85.19000244140625</v>
      </c>
      <c r="EQ176" s="224">
        <v>85.19000244140625</v>
      </c>
      <c r="ER176" s="224">
        <v>85.19000244140625</v>
      </c>
      <c r="ES176" s="224">
        <v>85.19000244140625</v>
      </c>
      <c r="ET176" s="224">
        <v>85.19000244140625</v>
      </c>
      <c r="EU176" s="224">
        <v>85.19000244140625</v>
      </c>
      <c r="EV176" s="224">
        <v>85.19000244140625</v>
      </c>
      <c r="EW176" s="224">
        <v>85.19000244140625</v>
      </c>
      <c r="EX176" s="224">
        <v>85.19000244140625</v>
      </c>
      <c r="EY176" s="224">
        <v>85.19000244140625</v>
      </c>
      <c r="EZ176" s="224">
        <v>81.480003356933594</v>
      </c>
      <c r="FA176" s="224">
        <v>81.480003356933594</v>
      </c>
      <c r="FB176" s="224">
        <v>81.480003356933594</v>
      </c>
      <c r="FC176" s="224">
        <v>81.480003356933594</v>
      </c>
      <c r="FD176" s="224">
        <v>81.480003356933594</v>
      </c>
      <c r="FE176" s="224">
        <v>81.480003356933594</v>
      </c>
      <c r="FF176" s="224">
        <v>81.480003356933594</v>
      </c>
      <c r="FG176" s="224">
        <v>81.480003356933594</v>
      </c>
      <c r="FH176" s="224">
        <v>81.480003356933594</v>
      </c>
      <c r="FI176" s="224">
        <v>81.480003356933594</v>
      </c>
      <c r="FJ176" s="224">
        <v>81.480003356933594</v>
      </c>
      <c r="FK176" s="224">
        <v>81.480003356933594</v>
      </c>
      <c r="FL176" s="224">
        <v>81.480003356933594</v>
      </c>
      <c r="FM176" s="224">
        <v>72.220001220703125</v>
      </c>
      <c r="FN176" s="224">
        <v>72.220001220703125</v>
      </c>
      <c r="FO176" s="224">
        <v>72.220001220703125</v>
      </c>
      <c r="FP176" s="224">
        <v>72.220001220703125</v>
      </c>
      <c r="FQ176" s="224">
        <v>72.220001220703125</v>
      </c>
      <c r="FR176" s="224">
        <v>72.220001220703125</v>
      </c>
      <c r="FS176" s="224">
        <v>72.220001220703125</v>
      </c>
      <c r="FT176" s="224">
        <v>87.040000915527344</v>
      </c>
      <c r="FU176" s="224">
        <v>87.040000915527344</v>
      </c>
      <c r="FV176" s="224">
        <v>87.040000915527344</v>
      </c>
      <c r="FW176" s="224">
        <v>87.040000915527344</v>
      </c>
      <c r="FX176" s="224">
        <v>87.040000915527344</v>
      </c>
      <c r="FY176" s="224">
        <v>87.040000915527344</v>
      </c>
      <c r="FZ176" s="224">
        <v>87.040000915527344</v>
      </c>
      <c r="GA176" s="224">
        <v>87.040000915527344</v>
      </c>
      <c r="GB176" s="224">
        <v>87.040000915527344</v>
      </c>
      <c r="GC176" s="224">
        <v>87.040000915527344</v>
      </c>
      <c r="GD176" s="224">
        <v>87.040000915527344</v>
      </c>
      <c r="GE176" s="224">
        <v>87.040000915527344</v>
      </c>
      <c r="GF176" s="224">
        <v>87.040000915527344</v>
      </c>
      <c r="GG176" s="224">
        <v>87.040000915527344</v>
      </c>
      <c r="GH176" s="224">
        <v>87.040000915527344</v>
      </c>
      <c r="GI176" s="224">
        <v>87.040000915527344</v>
      </c>
      <c r="GJ176" s="224">
        <v>87.040000915527344</v>
      </c>
      <c r="GK176" s="224">
        <v>87.040000915527344</v>
      </c>
      <c r="GL176" s="224">
        <v>87.040000915527344</v>
      </c>
      <c r="GM176" s="224">
        <v>87.040000915527344</v>
      </c>
      <c r="GN176" s="224">
        <v>87.040000915527344</v>
      </c>
      <c r="GO176" s="224">
        <v>87.040000915527344</v>
      </c>
      <c r="GP176" s="224">
        <v>87.040000915527344</v>
      </c>
      <c r="GQ176" s="224">
        <v>87.040000915527344</v>
      </c>
      <c r="GR176" s="224">
        <v>87.040000915527344</v>
      </c>
      <c r="GS176" s="224">
        <v>87.040000915527344</v>
      </c>
      <c r="GT176" s="224">
        <v>87.040000915527344</v>
      </c>
      <c r="GU176" s="224">
        <v>87.040000915527344</v>
      </c>
      <c r="GV176" s="224">
        <v>87.040000915527344</v>
      </c>
      <c r="GW176" s="224">
        <v>87.040000915527344</v>
      </c>
      <c r="GX176" s="224">
        <v>86.110000610351563</v>
      </c>
      <c r="GY176" s="224">
        <v>86.110000610351563</v>
      </c>
      <c r="GZ176" s="224">
        <v>86.110000610351563</v>
      </c>
      <c r="HA176" s="224">
        <v>86.110000610351563</v>
      </c>
      <c r="HB176" s="224">
        <v>86.110000610351563</v>
      </c>
      <c r="HC176" s="224">
        <v>86.110000610351563</v>
      </c>
      <c r="HD176" s="224">
        <v>86.110000610351563</v>
      </c>
      <c r="HE176" s="224">
        <v>86.110000610351563</v>
      </c>
      <c r="HF176" s="9">
        <f t="shared" si="118"/>
        <v>86.110000610351563</v>
      </c>
      <c r="HG176" s="9">
        <f t="shared" si="119"/>
        <v>86.110000610351563</v>
      </c>
      <c r="HH176" s="9">
        <f t="shared" si="120"/>
        <v>86.110000610351563</v>
      </c>
      <c r="HI176" s="9">
        <f t="shared" si="121"/>
        <v>86.110000610351563</v>
      </c>
      <c r="HJ176" s="9">
        <f t="shared" si="122"/>
        <v>86.110000610351563</v>
      </c>
      <c r="HK176" s="9">
        <f t="shared" si="123"/>
        <v>86.110000610351563</v>
      </c>
      <c r="HL176" s="9">
        <f t="shared" si="124"/>
        <v>86.110000610351563</v>
      </c>
      <c r="HM176" s="9">
        <f t="shared" si="125"/>
        <v>86.110000610351563</v>
      </c>
      <c r="HN176" s="9">
        <f t="shared" si="126"/>
        <v>86.110000610351563</v>
      </c>
      <c r="HO176" s="9">
        <f t="shared" si="127"/>
        <v>86.110000610351563</v>
      </c>
      <c r="HP176" s="9">
        <f t="shared" si="128"/>
        <v>86.110000610351563</v>
      </c>
      <c r="HQ176" s="180"/>
      <c r="HR176" s="226">
        <v>86.110000610351563</v>
      </c>
      <c r="HS176" s="226">
        <v>86.110000610351563</v>
      </c>
      <c r="HT176" s="226">
        <v>86.110000610351563</v>
      </c>
      <c r="HU176" s="226">
        <v>86.110000610351563</v>
      </c>
      <c r="HV176" s="226">
        <v>86.110000610351563</v>
      </c>
      <c r="HW176" s="226">
        <v>86.110000610351563</v>
      </c>
      <c r="HX176" s="226"/>
      <c r="HY176" s="226"/>
      <c r="HZ176" s="226"/>
      <c r="IA176" s="226"/>
      <c r="IB176" s="226"/>
      <c r="IC176" s="226"/>
      <c r="ID176" s="9"/>
      <c r="IE176" s="9"/>
      <c r="IF176" s="9"/>
      <c r="IG176" s="9"/>
      <c r="IH176" s="9"/>
      <c r="II176" s="9">
        <f t="shared" si="103"/>
        <v>44.202172649534127</v>
      </c>
      <c r="IJ176" s="9">
        <f t="shared" si="104"/>
        <v>81.111002095540371</v>
      </c>
      <c r="IK176" s="9">
        <f t="shared" si="105"/>
        <v>86.740000817083541</v>
      </c>
      <c r="IL176" s="9">
        <f t="shared" si="106"/>
        <v>86.110000610351563</v>
      </c>
      <c r="IM176" s="9">
        <f t="shared" si="107"/>
        <v>68.88800048828125</v>
      </c>
      <c r="IN176" s="9">
        <f t="shared" si="108"/>
        <v>48.221600341796872</v>
      </c>
      <c r="IO176" s="9">
        <f t="shared" si="109"/>
        <v>33.755120239257806</v>
      </c>
      <c r="IP176" s="9">
        <f t="shared" si="110"/>
        <v>23.628584167480462</v>
      </c>
      <c r="IQ176" s="9"/>
      <c r="IR176" s="9">
        <f t="shared" si="136"/>
        <v>54.122097667288543</v>
      </c>
      <c r="IS176" s="9">
        <f t="shared" si="137"/>
        <v>-42.307805583548316</v>
      </c>
      <c r="IT176" s="9"/>
      <c r="IU176" s="9"/>
      <c r="IV176" s="9"/>
      <c r="IW176" s="9"/>
      <c r="IX176" s="9"/>
      <c r="IY176" s="9"/>
      <c r="IZ176" s="9"/>
      <c r="JA176" s="9"/>
      <c r="JB176" s="9"/>
      <c r="JC176" s="9"/>
      <c r="JD176" s="9"/>
      <c r="JE176" s="9"/>
      <c r="JF176" s="9"/>
      <c r="JG176" s="9"/>
      <c r="JH176" s="9"/>
      <c r="JI176" s="9"/>
      <c r="JJ176" s="9"/>
      <c r="JK176" s="9"/>
      <c r="JL176" s="9"/>
      <c r="JM176" s="9"/>
      <c r="JN176" s="9"/>
      <c r="JO176" s="9"/>
      <c r="JP176" s="9"/>
      <c r="JQ176" s="9"/>
      <c r="JR176" s="9"/>
      <c r="JS176" s="9"/>
      <c r="JT176" s="9"/>
      <c r="JU176" s="9"/>
      <c r="JV176" s="9"/>
      <c r="KB176" s="19" t="e">
        <f>MEDIAN(KB2:KB173)</f>
        <v>#DIV/0!</v>
      </c>
      <c r="KI176" s="19">
        <f>MEDIAN(KI2:KI173)</f>
        <v>0.79299264503891986</v>
      </c>
    </row>
    <row r="177" spans="1:295">
      <c r="A177" s="222" t="s">
        <v>671</v>
      </c>
      <c r="B177" s="222" t="s">
        <v>493</v>
      </c>
      <c r="C177" s="224">
        <v>0</v>
      </c>
      <c r="D177" s="224">
        <v>0</v>
      </c>
      <c r="E177" s="224">
        <v>0</v>
      </c>
      <c r="F177" s="224">
        <v>0</v>
      </c>
      <c r="G177" s="224">
        <v>0</v>
      </c>
      <c r="H177" s="224">
        <v>0</v>
      </c>
      <c r="I177" s="224">
        <v>0</v>
      </c>
      <c r="J177" s="224">
        <v>0</v>
      </c>
      <c r="K177" s="224">
        <v>0</v>
      </c>
      <c r="L177" s="224">
        <v>0</v>
      </c>
      <c r="M177" s="224">
        <v>0</v>
      </c>
      <c r="N177" s="224">
        <v>0</v>
      </c>
      <c r="O177" s="224">
        <v>0</v>
      </c>
      <c r="P177" s="224">
        <v>0</v>
      </c>
      <c r="Q177" s="224">
        <v>0</v>
      </c>
      <c r="R177" s="224">
        <v>0</v>
      </c>
      <c r="S177" s="224">
        <v>0</v>
      </c>
      <c r="T177" s="224">
        <v>0</v>
      </c>
      <c r="U177" s="224">
        <v>0</v>
      </c>
      <c r="V177" s="224">
        <v>0</v>
      </c>
      <c r="W177" s="224">
        <v>0</v>
      </c>
      <c r="X177" s="224">
        <v>0</v>
      </c>
      <c r="Y177" s="224">
        <v>0</v>
      </c>
      <c r="Z177" s="224">
        <v>0</v>
      </c>
      <c r="AA177" s="224">
        <v>2.7799999713897705</v>
      </c>
      <c r="AB177" s="224">
        <v>2.7799999713897705</v>
      </c>
      <c r="AC177" s="224">
        <v>2.7799999713897705</v>
      </c>
      <c r="AD177" s="224">
        <v>2.7799999713897705</v>
      </c>
      <c r="AE177" s="224">
        <v>23.149999618530273</v>
      </c>
      <c r="AF177" s="224">
        <v>25.930000305175781</v>
      </c>
      <c r="AG177" s="224">
        <v>25.930000305175781</v>
      </c>
      <c r="AH177" s="224">
        <v>28.700000762939453</v>
      </c>
      <c r="AI177" s="224">
        <v>28.700000762939453</v>
      </c>
      <c r="AJ177" s="224">
        <v>28.700000762939453</v>
      </c>
      <c r="AK177" s="224">
        <v>28.700000762939453</v>
      </c>
      <c r="AL177" s="224">
        <v>28.700000762939453</v>
      </c>
      <c r="AM177" s="224">
        <v>28.700000762939453</v>
      </c>
      <c r="AN177" s="224">
        <v>28.700000762939453</v>
      </c>
      <c r="AO177" s="224">
        <v>37.040000915527344</v>
      </c>
      <c r="AP177" s="224">
        <v>37.040000915527344</v>
      </c>
      <c r="AQ177" s="224">
        <v>37.040000915527344</v>
      </c>
      <c r="AR177" s="224">
        <v>37.040000915527344</v>
      </c>
      <c r="AS177" s="224">
        <v>37.040000915527344</v>
      </c>
      <c r="AT177" s="224">
        <v>45.369998931884766</v>
      </c>
      <c r="AU177" s="224">
        <v>45.369998931884766</v>
      </c>
      <c r="AV177" s="224">
        <v>47.220001220703125</v>
      </c>
      <c r="AW177" s="224">
        <v>47.220001220703125</v>
      </c>
      <c r="AX177" s="224">
        <v>47.220001220703125</v>
      </c>
      <c r="AY177" s="224">
        <v>47.220001220703125</v>
      </c>
      <c r="AZ177" s="224">
        <v>47.220001220703125</v>
      </c>
      <c r="BA177" s="224">
        <v>47.220001220703125</v>
      </c>
      <c r="BB177" s="224">
        <v>47.220001220703125</v>
      </c>
      <c r="BC177" s="224">
        <v>47.220001220703125</v>
      </c>
      <c r="BD177" s="224">
        <v>47.220001220703125</v>
      </c>
      <c r="BE177" s="224">
        <v>47.220001220703125</v>
      </c>
      <c r="BF177" s="224">
        <v>47.220001220703125</v>
      </c>
      <c r="BG177" s="224">
        <v>47.220001220703125</v>
      </c>
      <c r="BH177" s="224">
        <v>47.220001220703125</v>
      </c>
      <c r="BI177" s="224">
        <v>47.220001220703125</v>
      </c>
      <c r="BJ177" s="224">
        <v>47.220001220703125</v>
      </c>
      <c r="BK177" s="224">
        <v>47.220001220703125</v>
      </c>
      <c r="BL177" s="224">
        <v>47.220001220703125</v>
      </c>
      <c r="BM177" s="224">
        <v>47.220001220703125</v>
      </c>
      <c r="BN177" s="224">
        <v>47.220001220703125</v>
      </c>
      <c r="BO177" s="224">
        <v>47.220001220703125</v>
      </c>
      <c r="BP177" s="224">
        <v>47.220001220703125</v>
      </c>
      <c r="BQ177" s="224">
        <v>47.220001220703125</v>
      </c>
      <c r="BR177" s="224">
        <v>47.220001220703125</v>
      </c>
      <c r="BS177" s="224">
        <v>47.220001220703125</v>
      </c>
      <c r="BT177" s="224">
        <v>47.220001220703125</v>
      </c>
      <c r="BU177" s="224">
        <v>47.220001220703125</v>
      </c>
      <c r="BV177" s="224">
        <v>47.220001220703125</v>
      </c>
      <c r="BW177" s="224">
        <v>47.220001220703125</v>
      </c>
      <c r="BX177" s="224">
        <v>47.220001220703125</v>
      </c>
      <c r="BY177" s="224">
        <v>47.220001220703125</v>
      </c>
      <c r="BZ177" s="224">
        <v>47.220001220703125</v>
      </c>
      <c r="CA177" s="224">
        <v>47.220001220703125</v>
      </c>
      <c r="CB177" s="224">
        <v>47.220001220703125</v>
      </c>
      <c r="CC177" s="224">
        <v>47.220001220703125</v>
      </c>
      <c r="CD177" s="224">
        <v>47.220001220703125</v>
      </c>
      <c r="CE177" s="224">
        <v>47.220001220703125</v>
      </c>
      <c r="CF177" s="224">
        <v>50</v>
      </c>
      <c r="CG177" s="224">
        <v>50</v>
      </c>
      <c r="CH177" s="224">
        <v>50</v>
      </c>
      <c r="CI177" s="224">
        <v>55.560001373291016</v>
      </c>
      <c r="CJ177" s="224">
        <v>61.110000610351563</v>
      </c>
      <c r="CK177" s="224">
        <v>66.669998168945313</v>
      </c>
      <c r="CL177" s="224">
        <v>83.330001831054687</v>
      </c>
      <c r="CM177" s="224">
        <v>83.330001831054687</v>
      </c>
      <c r="CN177" s="224">
        <v>83.330001831054687</v>
      </c>
      <c r="CO177" s="224">
        <v>83.330001831054687</v>
      </c>
      <c r="CP177" s="224">
        <v>96.300003051757813</v>
      </c>
      <c r="CQ177" s="224">
        <v>96.300003051757813</v>
      </c>
      <c r="CR177" s="224">
        <v>96.300003051757813</v>
      </c>
      <c r="CS177" s="224">
        <v>96.300003051757813</v>
      </c>
      <c r="CT177" s="224">
        <v>96.300003051757813</v>
      </c>
      <c r="CU177" s="224">
        <v>96.300003051757813</v>
      </c>
      <c r="CV177" s="224">
        <v>96.300003051757813</v>
      </c>
      <c r="CW177" s="224">
        <v>96.300003051757813</v>
      </c>
      <c r="CX177" s="224">
        <v>96.300003051757813</v>
      </c>
      <c r="CY177" s="224">
        <v>96.300003051757813</v>
      </c>
      <c r="CZ177" s="224">
        <v>96.300003051757813</v>
      </c>
      <c r="DA177" s="224">
        <v>96.300003051757813</v>
      </c>
      <c r="DB177" s="224">
        <v>96.300003051757813</v>
      </c>
      <c r="DC177" s="224">
        <v>96.300003051757813</v>
      </c>
      <c r="DD177" s="224">
        <v>86.569999694824219</v>
      </c>
      <c r="DE177" s="224">
        <v>86.569999694824219</v>
      </c>
      <c r="DF177" s="224">
        <v>86.569999694824219</v>
      </c>
      <c r="DG177" s="224">
        <v>86.569999694824219</v>
      </c>
      <c r="DH177" s="224">
        <v>86.569999694824219</v>
      </c>
      <c r="DI177" s="224">
        <v>86.569999694824219</v>
      </c>
      <c r="DJ177" s="224">
        <v>86.569999694824219</v>
      </c>
      <c r="DK177" s="224">
        <v>77.779998779296875</v>
      </c>
      <c r="DL177" s="224">
        <v>77.779998779296875</v>
      </c>
      <c r="DM177" s="224">
        <v>77.779998779296875</v>
      </c>
      <c r="DN177" s="224">
        <v>72.220001220703125</v>
      </c>
      <c r="DO177" s="224">
        <v>75</v>
      </c>
      <c r="DP177" s="224">
        <v>75</v>
      </c>
      <c r="DQ177" s="224">
        <v>75</v>
      </c>
      <c r="DR177" s="224">
        <v>75</v>
      </c>
      <c r="DS177" s="224">
        <v>75</v>
      </c>
      <c r="DT177" s="224">
        <v>75</v>
      </c>
      <c r="DU177" s="224">
        <v>75</v>
      </c>
      <c r="DV177" s="224">
        <v>75</v>
      </c>
      <c r="DW177" s="224">
        <v>65.739997863769531</v>
      </c>
      <c r="DX177" s="224">
        <v>65.739997863769531</v>
      </c>
      <c r="DY177" s="224">
        <v>65.739997863769531</v>
      </c>
      <c r="DZ177" s="224">
        <v>65.739997863769531</v>
      </c>
      <c r="EA177" s="224">
        <v>65.739997863769531</v>
      </c>
      <c r="EB177" s="224">
        <v>65.739997863769531</v>
      </c>
      <c r="EC177" s="224">
        <v>65.739997863769531</v>
      </c>
      <c r="ED177" s="224">
        <v>65.739997863769531</v>
      </c>
      <c r="EE177" s="224">
        <v>65.739997863769531</v>
      </c>
      <c r="EF177" s="224">
        <v>65.739997863769531</v>
      </c>
      <c r="EG177" s="224">
        <v>65.739997863769531</v>
      </c>
      <c r="EH177" s="224">
        <v>65.739997863769531</v>
      </c>
      <c r="EI177" s="224">
        <v>65.739997863769531</v>
      </c>
      <c r="EJ177" s="224">
        <v>65.739997863769531</v>
      </c>
      <c r="EK177" s="224">
        <v>65.739997863769531</v>
      </c>
      <c r="EL177" s="224">
        <v>65.739997863769531</v>
      </c>
      <c r="EM177" s="224">
        <v>65.739997863769531</v>
      </c>
      <c r="EN177" s="224">
        <v>65.739997863769531</v>
      </c>
      <c r="EO177" s="224">
        <v>65.739997863769531</v>
      </c>
      <c r="EP177" s="224">
        <v>65.739997863769531</v>
      </c>
      <c r="EQ177" s="224">
        <v>65.739997863769531</v>
      </c>
      <c r="ER177" s="224">
        <v>65.739997863769531</v>
      </c>
      <c r="ES177" s="224">
        <v>65.739997863769531</v>
      </c>
      <c r="ET177" s="224">
        <v>65.739997863769531</v>
      </c>
      <c r="EU177" s="224">
        <v>65.739997863769531</v>
      </c>
      <c r="EV177" s="224">
        <v>65.739997863769531</v>
      </c>
      <c r="EW177" s="224">
        <v>65.739997863769531</v>
      </c>
      <c r="EX177" s="224">
        <v>65.739997863769531</v>
      </c>
      <c r="EY177" s="224">
        <v>65.739997863769531</v>
      </c>
      <c r="EZ177" s="224">
        <v>65.739997863769531</v>
      </c>
      <c r="FA177" s="224">
        <v>65.739997863769531</v>
      </c>
      <c r="FB177" s="224">
        <v>65.739997863769531</v>
      </c>
      <c r="FC177" s="224">
        <v>65.739997863769531</v>
      </c>
      <c r="FD177" s="224">
        <v>65.739997863769531</v>
      </c>
      <c r="FE177" s="224">
        <v>65.739997863769531</v>
      </c>
      <c r="FF177" s="224">
        <v>65.739997863769531</v>
      </c>
      <c r="FG177" s="224">
        <v>65.739997863769531</v>
      </c>
      <c r="FH177" s="224">
        <v>65.739997863769531</v>
      </c>
      <c r="FI177" s="224">
        <v>65.739997863769531</v>
      </c>
      <c r="FJ177" s="224">
        <v>65.739997863769531</v>
      </c>
      <c r="FK177" s="224">
        <v>65.739997863769531</v>
      </c>
      <c r="FL177" s="224">
        <v>65.739997863769531</v>
      </c>
      <c r="FM177" s="224">
        <v>65.739997863769531</v>
      </c>
      <c r="FN177" s="224">
        <v>54.630001068115234</v>
      </c>
      <c r="FO177" s="224">
        <v>54.630001068115234</v>
      </c>
      <c r="FP177" s="224">
        <v>54.630001068115234</v>
      </c>
      <c r="FQ177" s="224">
        <v>54.630001068115234</v>
      </c>
      <c r="FR177" s="224">
        <v>54.630001068115234</v>
      </c>
      <c r="FS177" s="224">
        <v>54.630001068115234</v>
      </c>
      <c r="FT177" s="224">
        <v>54.630001068115234</v>
      </c>
      <c r="FU177" s="224">
        <v>54.630001068115234</v>
      </c>
      <c r="FV177" s="224">
        <v>54.630001068115234</v>
      </c>
      <c r="FW177" s="224">
        <v>51.849998474121094</v>
      </c>
      <c r="FX177" s="224">
        <v>51.849998474121094</v>
      </c>
      <c r="FY177" s="224">
        <v>51.849998474121094</v>
      </c>
      <c r="FZ177" s="224">
        <v>51.849998474121094</v>
      </c>
      <c r="GA177" s="224">
        <v>51.849998474121094</v>
      </c>
      <c r="GB177" s="224">
        <v>51.849998474121094</v>
      </c>
      <c r="GC177" s="224">
        <v>51.849998474121094</v>
      </c>
      <c r="GD177" s="224">
        <v>51.849998474121094</v>
      </c>
      <c r="GE177" s="224">
        <v>51.849998474121094</v>
      </c>
      <c r="GF177" s="224">
        <v>51.849998474121094</v>
      </c>
      <c r="GG177" s="224">
        <v>51.849998474121094</v>
      </c>
      <c r="GH177" s="224">
        <v>51.849998474121094</v>
      </c>
      <c r="GI177" s="224">
        <v>51.849998474121094</v>
      </c>
      <c r="GJ177" s="224">
        <v>51.849998474121094</v>
      </c>
      <c r="GK177" s="224">
        <v>51.849998474121094</v>
      </c>
      <c r="GL177" s="224">
        <v>51.849998474121094</v>
      </c>
      <c r="GM177" s="224">
        <v>51.849998474121094</v>
      </c>
      <c r="GN177" s="224">
        <v>51.849998474121094</v>
      </c>
      <c r="GO177" s="224">
        <v>51.849998474121094</v>
      </c>
      <c r="GP177" s="224">
        <v>51.849998474121094</v>
      </c>
      <c r="GQ177" s="224">
        <v>51.849998474121094</v>
      </c>
      <c r="GR177" s="224">
        <v>51.849998474121094</v>
      </c>
      <c r="GS177" s="224">
        <v>51.849998474121094</v>
      </c>
      <c r="GT177" s="224">
        <v>51.849998474121094</v>
      </c>
      <c r="GU177" s="224">
        <v>51.849998474121094</v>
      </c>
      <c r="GV177" s="224">
        <v>51.849998474121094</v>
      </c>
      <c r="GW177" s="224">
        <v>51.849998474121094</v>
      </c>
      <c r="GX177" s="224">
        <v>51.849998474121094</v>
      </c>
      <c r="GY177" s="224">
        <v>51.849998474121094</v>
      </c>
      <c r="GZ177" s="224">
        <v>51.849998474121094</v>
      </c>
      <c r="HA177" s="224">
        <v>51.849998474121094</v>
      </c>
      <c r="HB177" s="224">
        <v>51.849998474121094</v>
      </c>
      <c r="HC177" s="224">
        <v>69.44000244140625</v>
      </c>
      <c r="HD177" s="224">
        <v>75</v>
      </c>
      <c r="HE177" s="224">
        <v>75</v>
      </c>
      <c r="HF177" s="9">
        <f t="shared" si="118"/>
        <v>75.459999084472656</v>
      </c>
      <c r="HG177" s="9">
        <f t="shared" si="119"/>
        <v>75.459999084472656</v>
      </c>
      <c r="HH177" s="9">
        <f t="shared" si="120"/>
        <v>75.459999084472656</v>
      </c>
      <c r="HI177" s="9">
        <f t="shared" si="121"/>
        <v>75.459999084472656</v>
      </c>
      <c r="HJ177" s="9">
        <f t="shared" si="122"/>
        <v>75.459999084472656</v>
      </c>
      <c r="HK177" s="9">
        <f t="shared" si="123"/>
        <v>75.459999084472656</v>
      </c>
      <c r="HL177" s="9">
        <f t="shared" si="124"/>
        <v>75.459999084472656</v>
      </c>
      <c r="HM177" s="9">
        <f t="shared" si="125"/>
        <v>75.459999084472656</v>
      </c>
      <c r="HN177" s="9">
        <f t="shared" si="126"/>
        <v>75.459999084472656</v>
      </c>
      <c r="HO177" s="9">
        <f t="shared" si="127"/>
        <v>75.459999084472656</v>
      </c>
      <c r="HP177" s="9">
        <f t="shared" si="128"/>
        <v>75.459999084472656</v>
      </c>
      <c r="HR177" s="226">
        <v>75</v>
      </c>
      <c r="HS177" s="226">
        <v>75.459999084472656</v>
      </c>
      <c r="HT177" s="226">
        <v>75.459999084472656</v>
      </c>
      <c r="HU177" s="226">
        <v>75.459999084472656</v>
      </c>
      <c r="HV177" s="226">
        <v>75.459999084472656</v>
      </c>
      <c r="HW177" s="226">
        <v>75.459999084472656</v>
      </c>
      <c r="HX177" s="226"/>
      <c r="HY177" s="226"/>
      <c r="HZ177" s="226"/>
      <c r="IA177" s="226"/>
      <c r="IB177" s="226"/>
      <c r="IC177" s="226"/>
      <c r="ID177" s="9"/>
      <c r="II177" s="9">
        <f t="shared" si="103"/>
        <v>50.197500247704355</v>
      </c>
      <c r="IJ177" s="9">
        <f t="shared" si="104"/>
        <v>59.628998947143558</v>
      </c>
      <c r="IK177" s="9">
        <f t="shared" si="105"/>
        <v>55.434192288306448</v>
      </c>
      <c r="IL177" s="9">
        <f t="shared" si="106"/>
        <v>75.459999084472656</v>
      </c>
      <c r="IM177" s="9">
        <f t="shared" si="107"/>
        <v>60.367999267578128</v>
      </c>
      <c r="IN177" s="9">
        <f t="shared" si="108"/>
        <v>42.257599487304688</v>
      </c>
      <c r="IO177" s="9">
        <f t="shared" si="109"/>
        <v>29.580319641113281</v>
      </c>
      <c r="IP177" s="9">
        <f t="shared" si="110"/>
        <v>20.706223748779294</v>
      </c>
      <c r="IR177" s="9">
        <f t="shared" si="136"/>
        <v>49.535236141934988</v>
      </c>
      <c r="IS177" s="9">
        <f t="shared" si="137"/>
        <v>-39.182124267545341</v>
      </c>
      <c r="KB177" s="19" t="e">
        <f>MAX(KB2:KB173)</f>
        <v>#DIV/0!</v>
      </c>
      <c r="KI177" s="19">
        <f>MAX(KI2:KI173)</f>
        <v>0.99731711976635906</v>
      </c>
    </row>
    <row r="178" spans="1:295">
      <c r="A178" s="222" t="s">
        <v>55</v>
      </c>
      <c r="B178" s="222" t="s">
        <v>490</v>
      </c>
      <c r="C178" s="224">
        <v>0</v>
      </c>
      <c r="D178" s="224">
        <v>0</v>
      </c>
      <c r="E178" s="224">
        <v>0</v>
      </c>
      <c r="F178" s="224">
        <v>0</v>
      </c>
      <c r="G178" s="224">
        <v>0</v>
      </c>
      <c r="H178" s="224">
        <v>0</v>
      </c>
      <c r="I178" s="224">
        <v>0</v>
      </c>
      <c r="J178" s="224">
        <v>0</v>
      </c>
      <c r="K178" s="224">
        <v>0</v>
      </c>
      <c r="L178" s="224">
        <v>0</v>
      </c>
      <c r="M178" s="224">
        <v>0</v>
      </c>
      <c r="N178" s="224">
        <v>0</v>
      </c>
      <c r="O178" s="224">
        <v>0</v>
      </c>
      <c r="P178" s="224">
        <v>0</v>
      </c>
      <c r="Q178" s="224">
        <v>0</v>
      </c>
      <c r="R178" s="224">
        <v>0</v>
      </c>
      <c r="S178" s="224">
        <v>0</v>
      </c>
      <c r="T178" s="224">
        <v>0</v>
      </c>
      <c r="U178" s="224">
        <v>0</v>
      </c>
      <c r="V178" s="224">
        <v>0</v>
      </c>
      <c r="W178" s="224">
        <v>0</v>
      </c>
      <c r="X178" s="224">
        <v>0</v>
      </c>
      <c r="Y178" s="224">
        <v>0</v>
      </c>
      <c r="Z178" s="224">
        <v>0</v>
      </c>
      <c r="AA178" s="224">
        <v>0</v>
      </c>
      <c r="AB178" s="224">
        <v>0</v>
      </c>
      <c r="AC178" s="224">
        <v>0</v>
      </c>
      <c r="AD178" s="224">
        <v>0</v>
      </c>
      <c r="AE178" s="224">
        <v>0</v>
      </c>
      <c r="AF178" s="224">
        <v>0</v>
      </c>
      <c r="AG178" s="224">
        <v>0</v>
      </c>
      <c r="AH178" s="224">
        <v>0</v>
      </c>
      <c r="AI178" s="224">
        <v>0</v>
      </c>
      <c r="AJ178" s="224">
        <v>0</v>
      </c>
      <c r="AK178" s="224">
        <v>0</v>
      </c>
      <c r="AL178" s="224">
        <v>0</v>
      </c>
      <c r="AM178" s="224">
        <v>0</v>
      </c>
      <c r="AN178" s="224">
        <v>0</v>
      </c>
      <c r="AO178" s="224">
        <v>0</v>
      </c>
      <c r="AP178" s="224">
        <v>0</v>
      </c>
      <c r="AQ178" s="224">
        <v>0</v>
      </c>
      <c r="AR178" s="224">
        <v>0</v>
      </c>
      <c r="AS178" s="224">
        <v>0</v>
      </c>
      <c r="AT178" s="224">
        <v>0</v>
      </c>
      <c r="AU178" s="224">
        <v>0</v>
      </c>
      <c r="AV178" s="224">
        <v>0</v>
      </c>
      <c r="AW178" s="224">
        <v>0</v>
      </c>
      <c r="AX178" s="224">
        <v>0</v>
      </c>
      <c r="AY178" s="224">
        <v>0</v>
      </c>
      <c r="AZ178" s="224">
        <v>0</v>
      </c>
      <c r="BA178" s="224">
        <v>0</v>
      </c>
      <c r="BB178" s="224">
        <v>0</v>
      </c>
      <c r="BC178" s="224">
        <v>0</v>
      </c>
      <c r="BD178" s="224">
        <v>0</v>
      </c>
      <c r="BE178" s="224">
        <v>0</v>
      </c>
      <c r="BF178" s="224">
        <v>0</v>
      </c>
      <c r="BG178" s="224">
        <v>0</v>
      </c>
      <c r="BH178" s="224">
        <v>0</v>
      </c>
      <c r="BI178" s="224">
        <v>0</v>
      </c>
      <c r="BJ178" s="224">
        <v>0</v>
      </c>
      <c r="BK178" s="224">
        <v>0</v>
      </c>
      <c r="BL178" s="224">
        <v>0</v>
      </c>
      <c r="BM178" s="224">
        <v>0</v>
      </c>
      <c r="BN178" s="224">
        <v>0</v>
      </c>
      <c r="BO178" s="224">
        <v>0</v>
      </c>
      <c r="BP178" s="224">
        <v>0</v>
      </c>
      <c r="BQ178" s="224">
        <v>0</v>
      </c>
      <c r="BR178" s="224">
        <v>0</v>
      </c>
      <c r="BS178" s="224">
        <v>0</v>
      </c>
      <c r="BT178" s="224">
        <v>0</v>
      </c>
      <c r="BU178" s="224">
        <v>0</v>
      </c>
      <c r="BV178" s="224">
        <v>0</v>
      </c>
      <c r="BW178" s="224">
        <v>0</v>
      </c>
      <c r="BX178" s="224">
        <v>0</v>
      </c>
      <c r="BY178" s="224">
        <v>0</v>
      </c>
      <c r="BZ178" s="224">
        <v>0</v>
      </c>
      <c r="CA178" s="224">
        <v>0</v>
      </c>
      <c r="CB178" s="224">
        <v>0</v>
      </c>
      <c r="CC178" s="224">
        <v>0</v>
      </c>
      <c r="CD178" s="224">
        <v>0</v>
      </c>
      <c r="CE178" s="224">
        <v>0</v>
      </c>
      <c r="CF178" s="224">
        <v>0</v>
      </c>
      <c r="CG178" s="224">
        <v>0</v>
      </c>
      <c r="CH178" s="224">
        <v>0</v>
      </c>
      <c r="CI178" s="224">
        <v>0</v>
      </c>
      <c r="CJ178" s="224">
        <v>83.330001831054687</v>
      </c>
      <c r="CK178" s="224">
        <v>83.330001831054687</v>
      </c>
      <c r="CL178" s="224">
        <v>83.330001831054687</v>
      </c>
      <c r="CM178" s="224">
        <v>83.330001831054687</v>
      </c>
      <c r="CN178" s="224">
        <v>83.330001831054687</v>
      </c>
      <c r="CO178" s="224">
        <v>83.330001831054687</v>
      </c>
      <c r="CP178" s="224">
        <v>83.330001831054687</v>
      </c>
      <c r="CQ178" s="224">
        <v>83.330001831054687</v>
      </c>
      <c r="CR178" s="224">
        <v>83.330001831054687</v>
      </c>
      <c r="CS178" s="224">
        <v>83.330001831054687</v>
      </c>
      <c r="CT178" s="224">
        <v>72.220001220703125</v>
      </c>
      <c r="CU178" s="224">
        <v>72.220001220703125</v>
      </c>
      <c r="CV178" s="224">
        <v>72.220001220703125</v>
      </c>
      <c r="CW178" s="224">
        <v>72.220001220703125</v>
      </c>
      <c r="CX178" s="224">
        <v>72.220001220703125</v>
      </c>
      <c r="CY178" s="224">
        <v>72.220001220703125</v>
      </c>
      <c r="CZ178" s="224">
        <v>77.779998779296875</v>
      </c>
      <c r="DA178" s="224">
        <v>77.779998779296875</v>
      </c>
      <c r="DB178" s="224">
        <v>77.779998779296875</v>
      </c>
      <c r="DC178" s="224">
        <v>77.779998779296875</v>
      </c>
      <c r="DD178" s="224">
        <v>77.779998779296875</v>
      </c>
      <c r="DE178" s="224">
        <v>77.779998779296875</v>
      </c>
      <c r="DF178" s="224">
        <v>77.779998779296875</v>
      </c>
      <c r="DG178" s="224">
        <v>77.779998779296875</v>
      </c>
      <c r="DH178" s="224">
        <v>77.779998779296875</v>
      </c>
      <c r="DI178" s="224">
        <v>77.779998779296875</v>
      </c>
      <c r="DJ178" s="224">
        <v>77.779998779296875</v>
      </c>
      <c r="DK178" s="224">
        <v>77.779998779296875</v>
      </c>
      <c r="DL178" s="224">
        <v>77.779998779296875</v>
      </c>
      <c r="DM178" s="224">
        <v>77.779998779296875</v>
      </c>
      <c r="DN178" s="224">
        <v>77.779998779296875</v>
      </c>
      <c r="DO178" s="224">
        <v>77.779998779296875</v>
      </c>
      <c r="DP178" s="224">
        <v>77.779998779296875</v>
      </c>
      <c r="DQ178" s="224">
        <v>77.779998779296875</v>
      </c>
      <c r="DR178" s="224">
        <v>77.779998779296875</v>
      </c>
      <c r="DS178" s="224">
        <v>77.779998779296875</v>
      </c>
      <c r="DT178" s="224">
        <v>77.779998779296875</v>
      </c>
      <c r="DU178" s="224">
        <v>77.779998779296875</v>
      </c>
      <c r="DV178" s="224">
        <v>77.779998779296875</v>
      </c>
      <c r="DW178" s="224">
        <v>77.779998779296875</v>
      </c>
      <c r="DX178" s="224">
        <v>77.779998779296875</v>
      </c>
      <c r="DY178" s="224">
        <v>77.779998779296875</v>
      </c>
      <c r="DZ178" s="224">
        <v>77.779998779296875</v>
      </c>
      <c r="EA178" s="224">
        <v>77.779998779296875</v>
      </c>
      <c r="EB178" s="224">
        <v>77.779998779296875</v>
      </c>
      <c r="EC178" s="224">
        <v>77.779998779296875</v>
      </c>
      <c r="ED178" s="224">
        <v>77.779998779296875</v>
      </c>
      <c r="EE178" s="224">
        <v>77.779998779296875</v>
      </c>
      <c r="EF178" s="224">
        <v>77.779998779296875</v>
      </c>
      <c r="EG178" s="224">
        <v>77.779998779296875</v>
      </c>
      <c r="EH178" s="224">
        <v>77.779998779296875</v>
      </c>
      <c r="EI178" s="224">
        <v>77.779998779296875</v>
      </c>
      <c r="EJ178" s="224">
        <v>77.779998779296875</v>
      </c>
      <c r="EK178" s="224">
        <v>66.669998168945313</v>
      </c>
      <c r="EL178" s="224">
        <v>66.669998168945313</v>
      </c>
      <c r="EM178" s="224">
        <v>66.669998168945313</v>
      </c>
      <c r="EN178" s="224">
        <v>66.669998168945313</v>
      </c>
      <c r="EO178" s="224">
        <v>66.669998168945313</v>
      </c>
      <c r="EP178" s="224">
        <v>66.669998168945313</v>
      </c>
      <c r="EQ178" s="224">
        <v>66.669998168945313</v>
      </c>
      <c r="ER178" s="224">
        <v>66.669998168945313</v>
      </c>
      <c r="ES178" s="224">
        <v>66.669998168945313</v>
      </c>
      <c r="ET178" s="224">
        <v>66.669998168945313</v>
      </c>
      <c r="EU178" s="224">
        <v>66.669998168945313</v>
      </c>
      <c r="EV178" s="224">
        <v>66.669998168945313</v>
      </c>
      <c r="EW178" s="224">
        <v>66.669998168945313</v>
      </c>
      <c r="EX178" s="224">
        <v>66.669998168945313</v>
      </c>
      <c r="EY178" s="224">
        <v>66.669998168945313</v>
      </c>
      <c r="EZ178" s="224">
        <v>66.669998168945313</v>
      </c>
      <c r="FA178" s="224">
        <v>66.669998168945313</v>
      </c>
      <c r="FB178" s="224">
        <v>66.669998168945313</v>
      </c>
      <c r="FC178" s="224">
        <v>66.669998168945313</v>
      </c>
      <c r="FD178" s="224">
        <v>66.669998168945313</v>
      </c>
      <c r="FE178" s="224">
        <v>66.669998168945313</v>
      </c>
      <c r="FF178" s="224">
        <v>66.669998168945313</v>
      </c>
      <c r="FG178" s="224">
        <v>66.669998168945313</v>
      </c>
      <c r="FH178" s="224">
        <v>66.669998168945313</v>
      </c>
      <c r="FI178" s="224">
        <v>66.669998168945313</v>
      </c>
      <c r="FJ178" s="224">
        <v>66.669998168945313</v>
      </c>
      <c r="FK178" s="224">
        <v>66.669998168945313</v>
      </c>
      <c r="FL178" s="224">
        <v>66.669998168945313</v>
      </c>
      <c r="FM178" s="224">
        <v>66.669998168945313</v>
      </c>
      <c r="FN178" s="224">
        <v>66.669998168945313</v>
      </c>
      <c r="FO178" s="224">
        <v>66.669998168945313</v>
      </c>
      <c r="FP178" s="224">
        <v>66.669998168945313</v>
      </c>
      <c r="FQ178" s="224">
        <v>66.669998168945313</v>
      </c>
      <c r="FR178" s="224">
        <v>66.669998168945313</v>
      </c>
      <c r="FS178" s="224">
        <v>66.669998168945313</v>
      </c>
      <c r="FT178" s="224">
        <v>66.669998168945313</v>
      </c>
      <c r="FU178" s="224">
        <v>66.669998168945313</v>
      </c>
      <c r="FV178" s="224">
        <v>66.669998168945313</v>
      </c>
      <c r="FW178" s="224">
        <v>66.669998168945313</v>
      </c>
      <c r="FX178" s="224">
        <v>66.669998168945313</v>
      </c>
      <c r="FY178" s="224">
        <v>66.669998168945313</v>
      </c>
      <c r="FZ178" s="224">
        <v>66.669998168945313</v>
      </c>
      <c r="GA178" s="224">
        <v>66.669998168945313</v>
      </c>
      <c r="GB178" s="224">
        <v>66.669998168945313</v>
      </c>
      <c r="GC178" s="224">
        <v>66.669998168945313</v>
      </c>
      <c r="GD178" s="224">
        <v>66.669998168945313</v>
      </c>
      <c r="GE178" s="224">
        <v>66.669998168945313</v>
      </c>
      <c r="GF178" s="224">
        <v>66.669998168945313</v>
      </c>
      <c r="GG178" s="224">
        <v>66.669998168945313</v>
      </c>
      <c r="GH178" s="224">
        <v>66.669998168945313</v>
      </c>
      <c r="GI178" s="224">
        <v>66.669998168945313</v>
      </c>
      <c r="GJ178" s="224">
        <v>66.669998168945313</v>
      </c>
      <c r="GK178" s="224">
        <v>66.669998168945313</v>
      </c>
      <c r="GL178" s="224">
        <v>66.669998168945313</v>
      </c>
      <c r="GM178" s="224">
        <v>66.669998168945313</v>
      </c>
      <c r="GN178" s="224">
        <v>66.669998168945313</v>
      </c>
      <c r="GO178" s="224">
        <v>66.669998168945313</v>
      </c>
      <c r="GP178" s="224">
        <v>66.669998168945313</v>
      </c>
      <c r="GQ178" s="224">
        <v>66.669998168945313</v>
      </c>
      <c r="GR178" s="224">
        <v>66.669998168945313</v>
      </c>
      <c r="GS178" s="224">
        <v>66.669998168945313</v>
      </c>
      <c r="GT178" s="224">
        <v>66.669998168945313</v>
      </c>
      <c r="GU178" s="224">
        <v>66.669998168945313</v>
      </c>
      <c r="GV178" s="224">
        <v>66.669998168945313</v>
      </c>
      <c r="GW178" s="224">
        <v>66.669998168945313</v>
      </c>
      <c r="GX178" s="224">
        <v>66.669998168945313</v>
      </c>
      <c r="GY178" s="224">
        <v>66.669998168945313</v>
      </c>
      <c r="GZ178" s="224">
        <v>66.669998168945313</v>
      </c>
      <c r="HA178" s="224">
        <v>66.669998168945313</v>
      </c>
      <c r="HB178" s="224">
        <v>66.669998168945313</v>
      </c>
      <c r="HC178" s="224">
        <v>66.669998168945313</v>
      </c>
      <c r="HD178" s="224">
        <v>66.669998168945313</v>
      </c>
      <c r="HE178" s="224">
        <v>66.669998168945313</v>
      </c>
      <c r="HF178" s="9">
        <f t="shared" si="118"/>
        <v>66.669998168945313</v>
      </c>
      <c r="HG178" s="9">
        <f t="shared" si="119"/>
        <v>66.669998168945313</v>
      </c>
      <c r="HH178" s="9">
        <f t="shared" si="120"/>
        <v>66.669998168945313</v>
      </c>
      <c r="HI178" s="9">
        <f t="shared" si="121"/>
        <v>66.669998168945313</v>
      </c>
      <c r="HJ178" s="9">
        <f t="shared" si="122"/>
        <v>66.669998168945313</v>
      </c>
      <c r="HK178" s="9">
        <f t="shared" si="123"/>
        <v>66.669998168945313</v>
      </c>
      <c r="HL178" s="9">
        <f t="shared" si="124"/>
        <v>66.669998168945313</v>
      </c>
      <c r="HM178" s="9">
        <f t="shared" si="125"/>
        <v>66.669998168945313</v>
      </c>
      <c r="HN178" s="9">
        <f t="shared" si="126"/>
        <v>66.669998168945313</v>
      </c>
      <c r="HO178" s="9">
        <f t="shared" si="127"/>
        <v>66.669998168945313</v>
      </c>
      <c r="HP178" s="9">
        <f t="shared" si="128"/>
        <v>66.669998168945313</v>
      </c>
      <c r="HR178" s="226">
        <v>66.669998168945313</v>
      </c>
      <c r="HS178" s="226">
        <v>66.669998168945313</v>
      </c>
      <c r="HT178" s="226">
        <v>66.669998168945313</v>
      </c>
      <c r="HU178" s="226">
        <v>66.669998168945313</v>
      </c>
      <c r="HV178" s="226">
        <v>66.669998168945313</v>
      </c>
      <c r="HW178" s="226">
        <v>66.669998168945313</v>
      </c>
      <c r="HX178" s="226">
        <v>66.669998168945313</v>
      </c>
      <c r="HY178" s="226">
        <v>66.669998168945313</v>
      </c>
      <c r="HZ178" s="226"/>
      <c r="IA178" s="226"/>
      <c r="IB178" s="226"/>
      <c r="IC178" s="226"/>
      <c r="ID178" s="9"/>
      <c r="II178" s="9">
        <f t="shared" si="103"/>
        <v>33.406973387065683</v>
      </c>
      <c r="IJ178" s="9">
        <f t="shared" si="104"/>
        <v>66.669998168945313</v>
      </c>
      <c r="IK178" s="9">
        <f t="shared" si="105"/>
        <v>66.669998168945313</v>
      </c>
      <c r="IL178" s="9">
        <f t="shared" si="106"/>
        <v>66.669998168945313</v>
      </c>
      <c r="IM178" s="9">
        <f t="shared" si="107"/>
        <v>53.33599853515625</v>
      </c>
      <c r="IN178" s="9">
        <f t="shared" si="108"/>
        <v>37.335198974609369</v>
      </c>
      <c r="IO178" s="9">
        <f t="shared" si="109"/>
        <v>26.134639282226559</v>
      </c>
      <c r="IP178" s="9">
        <f t="shared" si="110"/>
        <v>18.29424749755859</v>
      </c>
      <c r="IR178" s="9">
        <f t="shared" si="136"/>
        <v>41.845412144309599</v>
      </c>
      <c r="IS178" s="9">
        <f t="shared" si="137"/>
        <v>-32.698288395530305</v>
      </c>
    </row>
    <row r="179" spans="1:295">
      <c r="A179" s="222" t="s">
        <v>498</v>
      </c>
      <c r="B179" s="222" t="s">
        <v>499</v>
      </c>
      <c r="C179" s="224">
        <v>0</v>
      </c>
      <c r="D179" s="224">
        <v>0</v>
      </c>
      <c r="E179" s="224">
        <v>0</v>
      </c>
      <c r="F179" s="224">
        <v>0</v>
      </c>
      <c r="G179" s="224">
        <v>0</v>
      </c>
      <c r="H179" s="224">
        <v>0</v>
      </c>
      <c r="I179" s="224">
        <v>0</v>
      </c>
      <c r="J179" s="224">
        <v>0</v>
      </c>
      <c r="K179" s="224">
        <v>0</v>
      </c>
      <c r="L179" s="224">
        <v>0</v>
      </c>
      <c r="M179" s="224">
        <v>0</v>
      </c>
      <c r="N179" s="224">
        <v>0</v>
      </c>
      <c r="O179" s="224">
        <v>0</v>
      </c>
      <c r="P179" s="224">
        <v>0</v>
      </c>
      <c r="Q179" s="224">
        <v>0</v>
      </c>
      <c r="R179" s="224">
        <v>0</v>
      </c>
      <c r="S179" s="224">
        <v>0</v>
      </c>
      <c r="T179" s="224">
        <v>0</v>
      </c>
      <c r="U179" s="224">
        <v>0</v>
      </c>
      <c r="V179" s="224">
        <v>0</v>
      </c>
      <c r="W179" s="224">
        <v>0</v>
      </c>
      <c r="X179" s="224">
        <v>0</v>
      </c>
      <c r="Y179" s="224">
        <v>0</v>
      </c>
      <c r="Z179" s="224">
        <v>0</v>
      </c>
      <c r="AA179" s="224">
        <v>0</v>
      </c>
      <c r="AB179" s="224">
        <v>0</v>
      </c>
      <c r="AC179" s="224">
        <v>0</v>
      </c>
      <c r="AD179" s="224">
        <v>0</v>
      </c>
      <c r="AE179" s="224">
        <v>0</v>
      </c>
      <c r="AF179" s="224">
        <v>0</v>
      </c>
      <c r="AG179" s="224">
        <v>0</v>
      </c>
      <c r="AH179" s="224">
        <v>0</v>
      </c>
      <c r="AI179" s="224">
        <v>0</v>
      </c>
      <c r="AJ179" s="224">
        <v>0</v>
      </c>
      <c r="AK179" s="224">
        <v>0</v>
      </c>
      <c r="AL179" s="224">
        <v>0</v>
      </c>
      <c r="AM179" s="224">
        <v>0</v>
      </c>
      <c r="AN179" s="224">
        <v>0</v>
      </c>
      <c r="AO179" s="224">
        <v>0</v>
      </c>
      <c r="AP179" s="224">
        <v>0</v>
      </c>
      <c r="AQ179" s="224">
        <v>0</v>
      </c>
      <c r="AR179" s="224">
        <v>0</v>
      </c>
      <c r="AS179" s="224">
        <v>0</v>
      </c>
      <c r="AT179" s="224">
        <v>0</v>
      </c>
      <c r="AU179" s="224">
        <v>0</v>
      </c>
      <c r="AV179" s="224">
        <v>0</v>
      </c>
      <c r="AW179" s="224">
        <v>0</v>
      </c>
      <c r="AX179" s="224">
        <v>0</v>
      </c>
      <c r="AY179" s="224">
        <v>0</v>
      </c>
      <c r="AZ179" s="224">
        <v>0</v>
      </c>
      <c r="BA179" s="224">
        <v>0</v>
      </c>
      <c r="BB179" s="224">
        <v>0</v>
      </c>
      <c r="BC179" s="224">
        <v>0</v>
      </c>
      <c r="BD179" s="224">
        <v>0</v>
      </c>
      <c r="BE179" s="224">
        <v>0</v>
      </c>
      <c r="BF179" s="224">
        <v>0</v>
      </c>
      <c r="BG179" s="224">
        <v>0</v>
      </c>
      <c r="BH179" s="224">
        <v>0</v>
      </c>
      <c r="BI179" s="224">
        <v>0</v>
      </c>
      <c r="BJ179" s="224">
        <v>0</v>
      </c>
      <c r="BK179" s="224">
        <v>0</v>
      </c>
      <c r="BL179" s="224">
        <v>0</v>
      </c>
      <c r="BM179" s="224">
        <v>0</v>
      </c>
      <c r="BN179" s="224">
        <v>0</v>
      </c>
      <c r="BO179" s="224">
        <v>0</v>
      </c>
      <c r="BP179" s="224">
        <v>0</v>
      </c>
      <c r="BQ179" s="224">
        <v>0</v>
      </c>
      <c r="BR179" s="224">
        <v>0</v>
      </c>
      <c r="BS179" s="224">
        <v>0</v>
      </c>
      <c r="BT179" s="224">
        <v>0</v>
      </c>
      <c r="BU179" s="224">
        <v>0</v>
      </c>
      <c r="BV179" s="224">
        <v>0</v>
      </c>
      <c r="BW179" s="224">
        <v>0</v>
      </c>
      <c r="BX179" s="224">
        <v>0</v>
      </c>
      <c r="BY179" s="224">
        <v>11.109999656677246</v>
      </c>
      <c r="BZ179" s="224">
        <v>11.109999656677246</v>
      </c>
      <c r="CA179" s="224">
        <v>22.219999313354492</v>
      </c>
      <c r="CB179" s="224">
        <v>33.330001831054688</v>
      </c>
      <c r="CC179" s="224">
        <v>33.330001831054688</v>
      </c>
      <c r="CD179" s="224">
        <v>33.330001831054688</v>
      </c>
      <c r="CE179" s="224">
        <v>38.889999389648438</v>
      </c>
      <c r="CF179" s="224">
        <v>38.889999389648438</v>
      </c>
      <c r="CG179" s="224">
        <v>38.889999389648438</v>
      </c>
      <c r="CH179" s="224">
        <v>38.889999389648438</v>
      </c>
      <c r="CI179" s="224">
        <v>38.889999389648438</v>
      </c>
      <c r="CJ179" s="224">
        <v>38.889999389648438</v>
      </c>
      <c r="CK179" s="224">
        <v>38.889999389648438</v>
      </c>
      <c r="CL179" s="224">
        <v>38.889999389648438</v>
      </c>
      <c r="CM179" s="224">
        <v>38.889999389648438</v>
      </c>
      <c r="CN179" s="224">
        <v>38.889999389648438</v>
      </c>
      <c r="CO179" s="224">
        <v>38.889999389648438</v>
      </c>
      <c r="CP179" s="224">
        <v>38.889999389648438</v>
      </c>
      <c r="CQ179" s="224">
        <v>38.889999389648438</v>
      </c>
      <c r="CR179" s="224">
        <v>38.889999389648438</v>
      </c>
      <c r="CS179" s="224">
        <v>38.889999389648438</v>
      </c>
      <c r="CT179" s="224">
        <v>38.889999389648438</v>
      </c>
      <c r="CU179" s="224">
        <v>38.889999389648438</v>
      </c>
      <c r="CV179" s="224">
        <v>38.889999389648438</v>
      </c>
      <c r="CW179" s="224">
        <v>38.889999389648438</v>
      </c>
      <c r="CX179" s="224">
        <v>38.889999389648438</v>
      </c>
      <c r="CY179" s="224">
        <v>40.740001678466797</v>
      </c>
      <c r="CZ179" s="224">
        <v>40.740001678466797</v>
      </c>
      <c r="DA179" s="224">
        <v>40.740001678466797</v>
      </c>
      <c r="DB179" s="224">
        <v>40.740001678466797</v>
      </c>
      <c r="DC179" s="224">
        <v>40.740001678466797</v>
      </c>
      <c r="DD179" s="224">
        <v>40.740001678466797</v>
      </c>
      <c r="DE179" s="224">
        <v>40.740001678466797</v>
      </c>
      <c r="DF179" s="224">
        <v>40.740001678466797</v>
      </c>
      <c r="DG179" s="224">
        <v>40.740001678466797</v>
      </c>
      <c r="DH179" s="224">
        <v>40.740001678466797</v>
      </c>
      <c r="DI179" s="224">
        <v>40.740001678466797</v>
      </c>
      <c r="DJ179" s="224">
        <v>40.740001678466797</v>
      </c>
      <c r="DK179" s="224">
        <v>40.740001678466797</v>
      </c>
      <c r="DL179" s="224">
        <v>40.740001678466797</v>
      </c>
      <c r="DM179" s="224">
        <v>40.740001678466797</v>
      </c>
      <c r="DN179" s="224">
        <v>40.740001678466797</v>
      </c>
      <c r="DO179" s="224">
        <v>40.740001678466797</v>
      </c>
      <c r="DP179" s="224">
        <v>40.740001678466797</v>
      </c>
      <c r="DQ179" s="224">
        <v>40.740001678466797</v>
      </c>
      <c r="DR179" s="224">
        <v>40.740001678466797</v>
      </c>
      <c r="DS179" s="224">
        <v>52.779998779296875</v>
      </c>
      <c r="DT179" s="224">
        <v>58.330001831054688</v>
      </c>
      <c r="DU179" s="224">
        <v>58.330001831054688</v>
      </c>
      <c r="DV179" s="224">
        <v>58.330001831054688</v>
      </c>
      <c r="DW179" s="224">
        <v>58.330001831054688</v>
      </c>
      <c r="DX179" s="224">
        <v>56.479999542236328</v>
      </c>
      <c r="DY179" s="224">
        <v>56.479999542236328</v>
      </c>
      <c r="DZ179" s="224">
        <v>56.479999542236328</v>
      </c>
      <c r="EA179" s="224">
        <v>56.479999542236328</v>
      </c>
      <c r="EB179" s="224">
        <v>56.479999542236328</v>
      </c>
      <c r="EC179" s="224">
        <v>56.479999542236328</v>
      </c>
      <c r="ED179" s="224">
        <v>56.479999542236328</v>
      </c>
      <c r="EE179" s="224">
        <v>56.479999542236328</v>
      </c>
      <c r="EF179" s="224">
        <v>56.479999542236328</v>
      </c>
      <c r="EG179" s="224">
        <v>56.479999542236328</v>
      </c>
      <c r="EH179" s="224">
        <v>56.479999542236328</v>
      </c>
      <c r="EI179" s="224">
        <v>56.479999542236328</v>
      </c>
      <c r="EJ179" s="224">
        <v>56.479999542236328</v>
      </c>
      <c r="EK179" s="224">
        <v>56.479999542236328</v>
      </c>
      <c r="EL179" s="224">
        <v>56.479999542236328</v>
      </c>
      <c r="EM179" s="224">
        <v>56.479999542236328</v>
      </c>
      <c r="EN179" s="224">
        <v>56.479999542236328</v>
      </c>
      <c r="EO179" s="224">
        <v>56.479999542236328</v>
      </c>
      <c r="EP179" s="224">
        <v>56.479999542236328</v>
      </c>
      <c r="EQ179" s="224">
        <v>56.479999542236328</v>
      </c>
      <c r="ER179" s="224">
        <v>56.479999542236328</v>
      </c>
      <c r="ES179" s="224">
        <v>56.479999542236328</v>
      </c>
      <c r="ET179" s="224">
        <v>56.479999542236328</v>
      </c>
      <c r="EU179" s="224">
        <v>58.330001831054688</v>
      </c>
      <c r="EV179" s="224">
        <v>58.330001831054688</v>
      </c>
      <c r="EW179" s="224">
        <v>58.330001831054688</v>
      </c>
      <c r="EX179" s="224">
        <v>58.330001831054688</v>
      </c>
      <c r="EY179" s="224">
        <v>58.330001831054688</v>
      </c>
      <c r="EZ179" s="224">
        <v>58.330001831054688</v>
      </c>
      <c r="FA179" s="224">
        <v>58.330001831054688</v>
      </c>
      <c r="FB179" s="224">
        <v>58.330001831054688</v>
      </c>
      <c r="FC179" s="224">
        <v>58.330001831054688</v>
      </c>
      <c r="FD179" s="224">
        <v>58.330001831054688</v>
      </c>
      <c r="FE179" s="224">
        <v>58.330001831054688</v>
      </c>
      <c r="FF179" s="224">
        <v>58.330001831054688</v>
      </c>
      <c r="FG179" s="224">
        <v>58.330001831054688</v>
      </c>
      <c r="FH179" s="224">
        <v>58.330001831054688</v>
      </c>
      <c r="FI179" s="224">
        <v>58.330001831054688</v>
      </c>
      <c r="FJ179" s="224">
        <v>58.330001831054688</v>
      </c>
      <c r="FK179" s="224">
        <v>58.330001831054688</v>
      </c>
      <c r="FL179" s="224">
        <v>58.330001831054688</v>
      </c>
      <c r="FM179" s="224">
        <v>58.330001831054688</v>
      </c>
      <c r="FN179" s="224">
        <v>58.330001831054688</v>
      </c>
      <c r="FO179" s="224">
        <v>58.330001831054688</v>
      </c>
      <c r="FP179" s="224">
        <v>58.330001831054688</v>
      </c>
      <c r="FQ179" s="224">
        <v>58.330001831054688</v>
      </c>
      <c r="FR179" s="224">
        <v>58.330001831054688</v>
      </c>
      <c r="FS179" s="224">
        <v>58.330001831054688</v>
      </c>
      <c r="FT179" s="224">
        <v>58.330001831054688</v>
      </c>
      <c r="FU179" s="224">
        <v>58.330001831054688</v>
      </c>
      <c r="FV179" s="224">
        <v>58.330001831054688</v>
      </c>
      <c r="FW179" s="224">
        <v>58.330001831054688</v>
      </c>
      <c r="FX179" s="224">
        <v>58.330001831054688</v>
      </c>
      <c r="FY179" s="224">
        <v>58.330001831054688</v>
      </c>
      <c r="FZ179" s="224">
        <v>58.330001831054688</v>
      </c>
      <c r="GA179" s="224">
        <v>58.330001831054688</v>
      </c>
      <c r="GB179" s="224">
        <v>58.330001831054688</v>
      </c>
      <c r="GC179" s="224">
        <v>58.330001831054688</v>
      </c>
      <c r="GD179" s="224">
        <v>58.330001831054688</v>
      </c>
      <c r="GE179" s="224">
        <v>58.330001831054688</v>
      </c>
      <c r="GF179" s="224">
        <v>58.330001831054688</v>
      </c>
      <c r="GG179" s="224">
        <v>58.330001831054688</v>
      </c>
      <c r="GH179" s="224">
        <v>58.330001831054688</v>
      </c>
      <c r="GI179" s="224">
        <v>58.330001831054688</v>
      </c>
      <c r="GJ179" s="224">
        <v>58.330001831054688</v>
      </c>
      <c r="GK179" s="224">
        <v>58.330001831054688</v>
      </c>
      <c r="GL179" s="224">
        <v>58.330001831054688</v>
      </c>
      <c r="GM179" s="224">
        <v>58.330001831054688</v>
      </c>
      <c r="GN179" s="224">
        <v>58.330001831054688</v>
      </c>
      <c r="GO179" s="224">
        <v>31.479999542236328</v>
      </c>
      <c r="GP179" s="224">
        <v>31.479999542236328</v>
      </c>
      <c r="GQ179" s="224">
        <v>31.479999542236328</v>
      </c>
      <c r="GR179" s="224">
        <v>31.479999542236328</v>
      </c>
      <c r="GS179" s="224">
        <v>31.479999542236328</v>
      </c>
      <c r="GT179" s="224">
        <v>31.479999542236328</v>
      </c>
      <c r="GU179" s="224">
        <v>31.479999542236328</v>
      </c>
      <c r="GV179" s="224">
        <v>31.479999542236328</v>
      </c>
      <c r="GW179" s="224">
        <v>31.479999542236328</v>
      </c>
      <c r="GX179" s="224">
        <v>31.479999542236328</v>
      </c>
      <c r="GY179" s="224">
        <v>31.479999542236328</v>
      </c>
      <c r="GZ179" s="224">
        <v>31.479999542236328</v>
      </c>
      <c r="HA179" s="224">
        <v>31.479999542236328</v>
      </c>
      <c r="HB179" s="224">
        <v>31.479999542236328</v>
      </c>
      <c r="HC179" s="224">
        <v>31.479999542236328</v>
      </c>
      <c r="HD179" s="224">
        <v>31.479999542236328</v>
      </c>
      <c r="HE179" s="224">
        <v>31.479999542236328</v>
      </c>
      <c r="HF179" s="9">
        <f t="shared" si="118"/>
        <v>31.479999542236328</v>
      </c>
      <c r="HG179" s="9">
        <f t="shared" si="119"/>
        <v>31.479999542236328</v>
      </c>
      <c r="HH179" s="9">
        <f t="shared" si="120"/>
        <v>31.479999542236328</v>
      </c>
      <c r="HI179" s="9">
        <f t="shared" si="121"/>
        <v>31.479999542236328</v>
      </c>
      <c r="HJ179" s="9">
        <f t="shared" si="122"/>
        <v>31.479999542236328</v>
      </c>
      <c r="HK179" s="9">
        <f t="shared" si="123"/>
        <v>31.479999542236328</v>
      </c>
      <c r="HL179" s="9">
        <f t="shared" si="124"/>
        <v>31.479999542236328</v>
      </c>
      <c r="HM179" s="9">
        <f t="shared" si="125"/>
        <v>31.479999542236328</v>
      </c>
      <c r="HN179" s="9">
        <f t="shared" si="126"/>
        <v>31.479999542236328</v>
      </c>
      <c r="HO179" s="9">
        <f t="shared" si="127"/>
        <v>31.479999542236328</v>
      </c>
      <c r="HP179" s="9">
        <f t="shared" si="128"/>
        <v>31.479999542236328</v>
      </c>
      <c r="HQ179" s="180"/>
      <c r="HR179" s="226">
        <v>31.479999542236328</v>
      </c>
      <c r="HS179" s="226">
        <v>31.479999542236328</v>
      </c>
      <c r="HT179" s="226"/>
      <c r="HU179" s="226"/>
      <c r="HV179" s="226"/>
      <c r="HW179" s="226"/>
      <c r="HX179" s="226"/>
      <c r="HY179" s="226"/>
      <c r="HZ179" s="226"/>
      <c r="IA179" s="226"/>
      <c r="IB179" s="226"/>
      <c r="IC179" s="226"/>
      <c r="ID179" s="9"/>
      <c r="IE179" s="9"/>
      <c r="IF179" s="9"/>
      <c r="II179" s="9">
        <f t="shared" si="103"/>
        <v>23.391381765666761</v>
      </c>
      <c r="IJ179" s="9">
        <f t="shared" si="104"/>
        <v>58.330001831054688</v>
      </c>
      <c r="IK179" s="9">
        <f t="shared" si="105"/>
        <v>41.873548815327304</v>
      </c>
      <c r="IL179" s="9">
        <f t="shared" si="106"/>
        <v>31.479999542236328</v>
      </c>
      <c r="IM179" s="9">
        <f t="shared" si="107"/>
        <v>25.183999633789064</v>
      </c>
      <c r="IN179" s="9">
        <f t="shared" si="108"/>
        <v>17.628799743652344</v>
      </c>
      <c r="IO179" s="9">
        <f t="shared" si="109"/>
        <v>12.340159820556639</v>
      </c>
      <c r="IP179" s="9">
        <f t="shared" si="110"/>
        <v>8.6381118743896472</v>
      </c>
      <c r="IR179" s="9">
        <f t="shared" si="136"/>
        <v>26.035960840778316</v>
      </c>
      <c r="IS179" s="9">
        <f t="shared" si="137"/>
        <v>-21.71690490358349</v>
      </c>
    </row>
    <row r="180" spans="1:295">
      <c r="A180" s="222" t="s">
        <v>431</v>
      </c>
      <c r="B180" s="222" t="s">
        <v>432</v>
      </c>
      <c r="C180" s="224">
        <v>0</v>
      </c>
      <c r="D180" s="224">
        <v>0</v>
      </c>
      <c r="E180" s="224">
        <v>0</v>
      </c>
      <c r="F180" s="224">
        <v>0</v>
      </c>
      <c r="G180" s="224">
        <v>0</v>
      </c>
      <c r="H180" s="224">
        <v>0</v>
      </c>
      <c r="I180" s="224">
        <v>0</v>
      </c>
      <c r="J180" s="224">
        <v>0</v>
      </c>
      <c r="K180" s="224">
        <v>0</v>
      </c>
      <c r="L180" s="224">
        <v>0</v>
      </c>
      <c r="M180" s="224">
        <v>0</v>
      </c>
      <c r="N180" s="224">
        <v>0</v>
      </c>
      <c r="O180" s="224">
        <v>0</v>
      </c>
      <c r="P180" s="224">
        <v>0</v>
      </c>
      <c r="Q180" s="224">
        <v>0</v>
      </c>
      <c r="R180" s="224">
        <v>0</v>
      </c>
      <c r="S180" s="224">
        <v>0</v>
      </c>
      <c r="T180" s="224">
        <v>0</v>
      </c>
      <c r="U180" s="224">
        <v>0</v>
      </c>
      <c r="V180" s="224">
        <v>0</v>
      </c>
      <c r="W180" s="224">
        <v>0</v>
      </c>
      <c r="X180" s="224">
        <v>0</v>
      </c>
      <c r="Y180" s="224">
        <v>2.7799999713897705</v>
      </c>
      <c r="Z180" s="224">
        <v>2.7799999713897705</v>
      </c>
      <c r="AA180" s="224">
        <v>2.7799999713897705</v>
      </c>
      <c r="AB180" s="224">
        <v>2.7799999713897705</v>
      </c>
      <c r="AC180" s="224">
        <v>2.7799999713897705</v>
      </c>
      <c r="AD180" s="224">
        <v>2.7799999713897705</v>
      </c>
      <c r="AE180" s="224">
        <v>2.7799999713897705</v>
      </c>
      <c r="AF180" s="224">
        <v>2.7799999713897705</v>
      </c>
      <c r="AG180" s="224">
        <v>2.7799999713897705</v>
      </c>
      <c r="AH180" s="224">
        <v>2.7799999713897705</v>
      </c>
      <c r="AI180" s="224">
        <v>2.7799999713897705</v>
      </c>
      <c r="AJ180" s="224">
        <v>2.7799999713897705</v>
      </c>
      <c r="AK180" s="224">
        <v>2.7799999713897705</v>
      </c>
      <c r="AL180" s="224">
        <v>2.7799999713897705</v>
      </c>
      <c r="AM180" s="224">
        <v>2.7799999713897705</v>
      </c>
      <c r="AN180" s="224">
        <v>2.7799999713897705</v>
      </c>
      <c r="AO180" s="224">
        <v>2.7799999713897705</v>
      </c>
      <c r="AP180" s="224">
        <v>2.7799999713897705</v>
      </c>
      <c r="AQ180" s="224">
        <v>2.7799999713897705</v>
      </c>
      <c r="AR180" s="224">
        <v>2.7799999713897705</v>
      </c>
      <c r="AS180" s="224">
        <v>2.7799999713897705</v>
      </c>
      <c r="AT180" s="224">
        <v>2.7799999713897705</v>
      </c>
      <c r="AU180" s="224">
        <v>2.7799999713897705</v>
      </c>
      <c r="AV180" s="224">
        <v>2.7799999713897705</v>
      </c>
      <c r="AW180" s="224">
        <v>2.7799999713897705</v>
      </c>
      <c r="AX180" s="224">
        <v>2.7799999713897705</v>
      </c>
      <c r="AY180" s="224">
        <v>2.7799999713897705</v>
      </c>
      <c r="AZ180" s="224">
        <v>2.7799999713897705</v>
      </c>
      <c r="BA180" s="224">
        <v>2.7799999713897705</v>
      </c>
      <c r="BB180" s="224">
        <v>2.7799999713897705</v>
      </c>
      <c r="BC180" s="224">
        <v>2.7799999713897705</v>
      </c>
      <c r="BD180" s="224">
        <v>2.7799999713897705</v>
      </c>
      <c r="BE180" s="224">
        <v>2.7799999713897705</v>
      </c>
      <c r="BF180" s="224">
        <v>2.7799999713897705</v>
      </c>
      <c r="BG180" s="224">
        <v>2.7799999713897705</v>
      </c>
      <c r="BH180" s="224">
        <v>2.7799999713897705</v>
      </c>
      <c r="BI180" s="224">
        <v>2.7799999713897705</v>
      </c>
      <c r="BJ180" s="224">
        <v>2.7799999713897705</v>
      </c>
      <c r="BK180" s="224">
        <v>2.7799999713897705</v>
      </c>
      <c r="BL180" s="224">
        <v>2.7799999713897705</v>
      </c>
      <c r="BM180" s="224">
        <v>2.7799999713897705</v>
      </c>
      <c r="BN180" s="224">
        <v>2.7799999713897705</v>
      </c>
      <c r="BO180" s="224">
        <v>13.890000343322754</v>
      </c>
      <c r="BP180" s="224">
        <v>13.890000343322754</v>
      </c>
      <c r="BQ180" s="224">
        <v>13.890000343322754</v>
      </c>
      <c r="BR180" s="224">
        <v>13.890000343322754</v>
      </c>
      <c r="BS180" s="224">
        <v>13.890000343322754</v>
      </c>
      <c r="BT180" s="224">
        <v>13.890000343322754</v>
      </c>
      <c r="BU180" s="224">
        <v>13.890000343322754</v>
      </c>
      <c r="BV180" s="224">
        <v>13.890000343322754</v>
      </c>
      <c r="BW180" s="224">
        <v>13.890000343322754</v>
      </c>
      <c r="BX180" s="224">
        <v>13.890000343322754</v>
      </c>
      <c r="BY180" s="224">
        <v>19.440000534057617</v>
      </c>
      <c r="BZ180" s="224">
        <v>38.889999389648438</v>
      </c>
      <c r="CA180" s="224">
        <v>38.889999389648438</v>
      </c>
      <c r="CB180" s="224">
        <v>55.560001373291016</v>
      </c>
      <c r="CC180" s="224">
        <v>55.560001373291016</v>
      </c>
      <c r="CD180" s="224">
        <v>55.560001373291016</v>
      </c>
      <c r="CE180" s="224">
        <v>55.560001373291016</v>
      </c>
      <c r="CF180" s="224">
        <v>55.560001373291016</v>
      </c>
      <c r="CG180" s="224">
        <v>55.560001373291016</v>
      </c>
      <c r="CH180" s="224">
        <v>55.560001373291016</v>
      </c>
      <c r="CI180" s="224">
        <v>55.560001373291016</v>
      </c>
      <c r="CJ180" s="224">
        <v>87.959999084472656</v>
      </c>
      <c r="CK180" s="224">
        <v>87.959999084472656</v>
      </c>
      <c r="CL180" s="224">
        <v>87.959999084472656</v>
      </c>
      <c r="CM180" s="224">
        <v>87.959999084472656</v>
      </c>
      <c r="CN180" s="224">
        <v>87.959999084472656</v>
      </c>
      <c r="CO180" s="224">
        <v>87.959999084472656</v>
      </c>
      <c r="CP180" s="224">
        <v>87.959999084472656</v>
      </c>
      <c r="CQ180" s="224">
        <v>87.959999084472656</v>
      </c>
      <c r="CR180" s="224">
        <v>87.959999084472656</v>
      </c>
      <c r="CS180" s="224">
        <v>87.959999084472656</v>
      </c>
      <c r="CT180" s="224">
        <v>87.959999084472656</v>
      </c>
      <c r="CU180" s="224">
        <v>87.959999084472656</v>
      </c>
      <c r="CV180" s="224">
        <v>87.959999084472656</v>
      </c>
      <c r="CW180" s="224">
        <v>87.959999084472656</v>
      </c>
      <c r="CX180" s="224">
        <v>87.959999084472656</v>
      </c>
      <c r="CY180" s="224">
        <v>87.959999084472656</v>
      </c>
      <c r="CZ180" s="224">
        <v>87.959999084472656</v>
      </c>
      <c r="DA180" s="224">
        <v>87.959999084472656</v>
      </c>
      <c r="DB180" s="224">
        <v>87.959999084472656</v>
      </c>
      <c r="DC180" s="224">
        <v>87.959999084472656</v>
      </c>
      <c r="DD180" s="224">
        <v>87.959999084472656</v>
      </c>
      <c r="DE180" s="224">
        <v>87.959999084472656</v>
      </c>
      <c r="DF180" s="224">
        <v>87.959999084472656</v>
      </c>
      <c r="DG180" s="224">
        <v>87.959999084472656</v>
      </c>
      <c r="DH180" s="224">
        <v>87.959999084472656</v>
      </c>
      <c r="DI180" s="224">
        <v>87.959999084472656</v>
      </c>
      <c r="DJ180" s="224">
        <v>87.959999084472656</v>
      </c>
      <c r="DK180" s="224">
        <v>87.959999084472656</v>
      </c>
      <c r="DL180" s="224">
        <v>87.959999084472656</v>
      </c>
      <c r="DM180" s="224">
        <v>87.959999084472656</v>
      </c>
      <c r="DN180" s="224">
        <v>87.959999084472656</v>
      </c>
      <c r="DO180" s="224">
        <v>87.959999084472656</v>
      </c>
      <c r="DP180" s="224">
        <v>87.959999084472656</v>
      </c>
      <c r="DQ180" s="224">
        <v>87.959999084472656</v>
      </c>
      <c r="DR180" s="224">
        <v>87.959999084472656</v>
      </c>
      <c r="DS180" s="224">
        <v>87.959999084472656</v>
      </c>
      <c r="DT180" s="224">
        <v>84.260002136230469</v>
      </c>
      <c r="DU180" s="224">
        <v>84.260002136230469</v>
      </c>
      <c r="DV180" s="224">
        <v>84.260002136230469</v>
      </c>
      <c r="DW180" s="224">
        <v>84.260002136230469</v>
      </c>
      <c r="DX180" s="224">
        <v>84.260002136230469</v>
      </c>
      <c r="DY180" s="224">
        <v>84.260002136230469</v>
      </c>
      <c r="DZ180" s="224">
        <v>84.260002136230469</v>
      </c>
      <c r="EA180" s="224">
        <v>84.260002136230469</v>
      </c>
      <c r="EB180" s="224">
        <v>84.260002136230469</v>
      </c>
      <c r="EC180" s="224">
        <v>84.260002136230469</v>
      </c>
      <c r="ED180" s="224">
        <v>84.260002136230469</v>
      </c>
      <c r="EE180" s="224">
        <v>84.260002136230469</v>
      </c>
      <c r="EF180" s="224">
        <v>84.260002136230469</v>
      </c>
      <c r="EG180" s="224">
        <v>84.260002136230469</v>
      </c>
      <c r="EH180" s="224">
        <v>84.260002136230469</v>
      </c>
      <c r="EI180" s="224">
        <v>84.260002136230469</v>
      </c>
      <c r="EJ180" s="224">
        <v>84.260002136230469</v>
      </c>
      <c r="EK180" s="224">
        <v>84.260002136230469</v>
      </c>
      <c r="EL180" s="224">
        <v>84.260002136230469</v>
      </c>
      <c r="EM180" s="224">
        <v>84.260002136230469</v>
      </c>
      <c r="EN180" s="224">
        <v>84.260002136230469</v>
      </c>
      <c r="EO180" s="224">
        <v>84.260002136230469</v>
      </c>
      <c r="EP180" s="224">
        <v>84.260002136230469</v>
      </c>
      <c r="EQ180" s="224">
        <v>84.260002136230469</v>
      </c>
      <c r="ER180" s="224">
        <v>84.260002136230469</v>
      </c>
      <c r="ES180" s="224">
        <v>84.260002136230469</v>
      </c>
      <c r="ET180" s="224">
        <v>84.260002136230469</v>
      </c>
      <c r="EU180" s="224">
        <v>84.260002136230469</v>
      </c>
      <c r="EV180" s="224">
        <v>84.260002136230469</v>
      </c>
      <c r="EW180" s="224">
        <v>84.260002136230469</v>
      </c>
      <c r="EX180" s="224">
        <v>84.260002136230469</v>
      </c>
      <c r="EY180" s="224">
        <v>80.55999755859375</v>
      </c>
      <c r="EZ180" s="224">
        <v>80.55999755859375</v>
      </c>
      <c r="FA180" s="224">
        <v>80.55999755859375</v>
      </c>
      <c r="FB180" s="224">
        <v>80.55999755859375</v>
      </c>
      <c r="FC180" s="224">
        <v>80.55999755859375</v>
      </c>
      <c r="FD180" s="224">
        <v>80.55999755859375</v>
      </c>
      <c r="FE180" s="224">
        <v>80.55999755859375</v>
      </c>
      <c r="FF180" s="224">
        <v>76.849998474121094</v>
      </c>
      <c r="FG180" s="224">
        <v>76.849998474121094</v>
      </c>
      <c r="FH180" s="224">
        <v>76.849998474121094</v>
      </c>
      <c r="FI180" s="224">
        <v>76.849998474121094</v>
      </c>
      <c r="FJ180" s="224">
        <v>76.849998474121094</v>
      </c>
      <c r="FK180" s="224">
        <v>76.849998474121094</v>
      </c>
      <c r="FL180" s="224">
        <v>76.849998474121094</v>
      </c>
      <c r="FM180" s="224">
        <v>76.849998474121094</v>
      </c>
      <c r="FN180" s="224">
        <v>76.849998474121094</v>
      </c>
      <c r="FO180" s="224">
        <v>76.849998474121094</v>
      </c>
      <c r="FP180" s="224">
        <v>76.849998474121094</v>
      </c>
      <c r="FQ180" s="224">
        <v>76.849998474121094</v>
      </c>
      <c r="FR180" s="224">
        <v>76.849998474121094</v>
      </c>
      <c r="FS180" s="224">
        <v>76.849998474121094</v>
      </c>
      <c r="FT180" s="224">
        <v>76.849998474121094</v>
      </c>
      <c r="FU180" s="224">
        <v>76.849998474121094</v>
      </c>
      <c r="FV180" s="224">
        <v>76.849998474121094</v>
      </c>
      <c r="FW180" s="224">
        <v>76.849998474121094</v>
      </c>
      <c r="FX180" s="224">
        <v>76.849998474121094</v>
      </c>
      <c r="FY180" s="224">
        <v>76.849998474121094</v>
      </c>
      <c r="FZ180" s="224">
        <v>76.849998474121094</v>
      </c>
      <c r="GA180" s="224">
        <v>76.849998474121094</v>
      </c>
      <c r="GB180" s="224">
        <v>76.849998474121094</v>
      </c>
      <c r="GC180" s="224">
        <v>76.849998474121094</v>
      </c>
      <c r="GD180" s="224">
        <v>76.849998474121094</v>
      </c>
      <c r="GE180" s="224">
        <v>76.849998474121094</v>
      </c>
      <c r="GF180" s="224">
        <v>76.849998474121094</v>
      </c>
      <c r="GG180" s="224">
        <v>76.849998474121094</v>
      </c>
      <c r="GH180" s="224">
        <v>76.849998474121094</v>
      </c>
      <c r="GI180" s="224">
        <v>76.849998474121094</v>
      </c>
      <c r="GJ180" s="224">
        <v>76.849998474121094</v>
      </c>
      <c r="GK180" s="224">
        <v>76.849998474121094</v>
      </c>
      <c r="GL180" s="224">
        <v>76.849998474121094</v>
      </c>
      <c r="GM180" s="224">
        <v>76.849998474121094</v>
      </c>
      <c r="GN180" s="224">
        <v>80.55999755859375</v>
      </c>
      <c r="GO180" s="224">
        <v>80.55999755859375</v>
      </c>
      <c r="GP180" s="224">
        <v>80.55999755859375</v>
      </c>
      <c r="GQ180" s="224">
        <v>80.55999755859375</v>
      </c>
      <c r="GR180" s="224">
        <v>80.55999755859375</v>
      </c>
      <c r="GS180" s="224">
        <v>80.55999755859375</v>
      </c>
      <c r="GT180" s="224">
        <v>80.55999755859375</v>
      </c>
      <c r="GU180" s="224">
        <v>80.55999755859375</v>
      </c>
      <c r="GV180" s="224">
        <v>80.55999755859375</v>
      </c>
      <c r="GW180" s="224">
        <v>80.55999755859375</v>
      </c>
      <c r="GX180" s="224">
        <v>80.55999755859375</v>
      </c>
      <c r="GY180" s="224">
        <v>80.55999755859375</v>
      </c>
      <c r="GZ180" s="224">
        <v>80.55999755859375</v>
      </c>
      <c r="HA180" s="224">
        <v>80.55999755859375</v>
      </c>
      <c r="HB180" s="224">
        <v>80.55999755859375</v>
      </c>
      <c r="HC180" s="224">
        <v>80.55999755859375</v>
      </c>
      <c r="HD180" s="224">
        <v>80.55999755859375</v>
      </c>
      <c r="HE180" s="224">
        <v>80.55999755859375</v>
      </c>
      <c r="HF180" s="9">
        <f t="shared" si="118"/>
        <v>80.55999755859375</v>
      </c>
      <c r="HG180" s="9">
        <f t="shared" si="119"/>
        <v>80.55999755859375</v>
      </c>
      <c r="HH180" s="9">
        <f t="shared" si="120"/>
        <v>80.55999755859375</v>
      </c>
      <c r="HI180" s="9">
        <f t="shared" si="121"/>
        <v>80.55999755859375</v>
      </c>
      <c r="HJ180" s="9">
        <f t="shared" si="122"/>
        <v>80.55999755859375</v>
      </c>
      <c r="HK180" s="9">
        <f t="shared" si="123"/>
        <v>80.55999755859375</v>
      </c>
      <c r="HL180" s="9">
        <f t="shared" si="124"/>
        <v>80.55999755859375</v>
      </c>
      <c r="HM180" s="9">
        <f t="shared" si="125"/>
        <v>80.55999755859375</v>
      </c>
      <c r="HN180" s="9">
        <f t="shared" si="126"/>
        <v>80.55999755859375</v>
      </c>
      <c r="HO180" s="9">
        <f t="shared" si="127"/>
        <v>80.55999755859375</v>
      </c>
      <c r="HP180" s="9">
        <f t="shared" si="128"/>
        <v>80.55999755859375</v>
      </c>
      <c r="HR180" s="226">
        <v>80.55999755859375</v>
      </c>
      <c r="HS180" s="226">
        <v>80.55999755859375</v>
      </c>
      <c r="HT180" s="226">
        <v>80.55999755859375</v>
      </c>
      <c r="HU180" s="226">
        <v>80.55999755859375</v>
      </c>
      <c r="HV180" s="226">
        <v>80.55999755859375</v>
      </c>
      <c r="HW180" s="226">
        <v>80.55999755859375</v>
      </c>
      <c r="HX180" s="226">
        <v>80.55999755859375</v>
      </c>
      <c r="HY180" s="226">
        <v>80.55999755859375</v>
      </c>
      <c r="HZ180" s="226">
        <v>80.55999755859375</v>
      </c>
      <c r="IA180" s="226">
        <v>80.55999755859375</v>
      </c>
      <c r="IB180" s="226">
        <v>80.55999755859375</v>
      </c>
      <c r="IC180" s="226">
        <v>80.55999755859375</v>
      </c>
      <c r="ID180" s="9"/>
      <c r="II180" s="9">
        <f t="shared" si="103"/>
        <v>43.263026617075269</v>
      </c>
      <c r="IJ180" s="9">
        <f t="shared" si="104"/>
        <v>77.71566492716471</v>
      </c>
      <c r="IK180" s="9">
        <f t="shared" si="105"/>
        <v>79.243546270555072</v>
      </c>
      <c r="IL180" s="9">
        <f t="shared" si="106"/>
        <v>80.55999755859375</v>
      </c>
      <c r="IM180" s="9">
        <f t="shared" si="107"/>
        <v>64.447998046875</v>
      </c>
      <c r="IN180" s="9">
        <f t="shared" si="108"/>
        <v>45.113598632812497</v>
      </c>
      <c r="IO180" s="9">
        <f t="shared" si="109"/>
        <v>31.579519042968744</v>
      </c>
      <c r="IP180" s="9">
        <f t="shared" si="110"/>
        <v>22.105663330078119</v>
      </c>
      <c r="IR180" s="9">
        <f t="shared" si="136"/>
        <v>51.423426741202029</v>
      </c>
      <c r="IS180" s="9">
        <f t="shared" si="137"/>
        <v>-40.370595076162971</v>
      </c>
    </row>
    <row r="181" spans="1:295">
      <c r="A181" s="222" t="s">
        <v>500</v>
      </c>
      <c r="B181" s="222" t="s">
        <v>501</v>
      </c>
      <c r="C181" s="224">
        <v>0</v>
      </c>
      <c r="D181" s="224">
        <v>0</v>
      </c>
      <c r="E181" s="224">
        <v>0</v>
      </c>
      <c r="F181" s="224">
        <v>0</v>
      </c>
      <c r="G181" s="224">
        <v>0</v>
      </c>
      <c r="H181" s="224">
        <v>0</v>
      </c>
      <c r="I181" s="224">
        <v>0</v>
      </c>
      <c r="J181" s="224">
        <v>0</v>
      </c>
      <c r="K181" s="224">
        <v>0</v>
      </c>
      <c r="L181" s="224">
        <v>0</v>
      </c>
      <c r="M181" s="224">
        <v>0</v>
      </c>
      <c r="N181" s="224">
        <v>0</v>
      </c>
      <c r="O181" s="224">
        <v>0</v>
      </c>
      <c r="P181" s="224">
        <v>0</v>
      </c>
      <c r="Q181" s="224">
        <v>0</v>
      </c>
      <c r="R181" s="224">
        <v>0</v>
      </c>
      <c r="S181" s="224">
        <v>0</v>
      </c>
      <c r="T181" s="224">
        <v>0</v>
      </c>
      <c r="U181" s="224">
        <v>0</v>
      </c>
      <c r="V181" s="224">
        <v>0</v>
      </c>
      <c r="W181" s="224">
        <v>0</v>
      </c>
      <c r="X181" s="224">
        <v>0</v>
      </c>
      <c r="Y181" s="224">
        <v>0</v>
      </c>
      <c r="Z181" s="224">
        <v>0</v>
      </c>
      <c r="AA181" s="224">
        <v>0</v>
      </c>
      <c r="AB181" s="224">
        <v>0</v>
      </c>
      <c r="AC181" s="224">
        <v>0</v>
      </c>
      <c r="AD181" s="224">
        <v>0</v>
      </c>
      <c r="AE181" s="224">
        <v>0</v>
      </c>
      <c r="AF181" s="224">
        <v>0</v>
      </c>
      <c r="AG181" s="224">
        <v>0</v>
      </c>
      <c r="AH181" s="224">
        <v>0</v>
      </c>
      <c r="AI181" s="224">
        <v>0</v>
      </c>
      <c r="AJ181" s="224">
        <v>0</v>
      </c>
      <c r="AK181" s="224">
        <v>0</v>
      </c>
      <c r="AL181" s="224">
        <v>0</v>
      </c>
      <c r="AM181" s="224">
        <v>0</v>
      </c>
      <c r="AN181" s="224">
        <v>0</v>
      </c>
      <c r="AO181" s="224">
        <v>0</v>
      </c>
      <c r="AP181" s="224">
        <v>0</v>
      </c>
      <c r="AQ181" s="224">
        <v>0</v>
      </c>
      <c r="AR181" s="224">
        <v>0</v>
      </c>
      <c r="AS181" s="224">
        <v>0</v>
      </c>
      <c r="AT181" s="224">
        <v>0</v>
      </c>
      <c r="AU181" s="224">
        <v>0</v>
      </c>
      <c r="AV181" s="224">
        <v>0</v>
      </c>
      <c r="AW181" s="224">
        <v>0</v>
      </c>
      <c r="AX181" s="224">
        <v>0</v>
      </c>
      <c r="AY181" s="224">
        <v>0</v>
      </c>
      <c r="AZ181" s="224">
        <v>0</v>
      </c>
      <c r="BA181" s="224">
        <v>0</v>
      </c>
      <c r="BB181" s="224">
        <v>16.670000076293945</v>
      </c>
      <c r="BC181" s="224">
        <v>16.670000076293945</v>
      </c>
      <c r="BD181" s="224">
        <v>16.670000076293945</v>
      </c>
      <c r="BE181" s="224">
        <v>16.670000076293945</v>
      </c>
      <c r="BF181" s="224">
        <v>16.670000076293945</v>
      </c>
      <c r="BG181" s="224">
        <v>16.670000076293945</v>
      </c>
      <c r="BH181" s="224">
        <v>16.670000076293945</v>
      </c>
      <c r="BI181" s="224">
        <v>16.670000076293945</v>
      </c>
      <c r="BJ181" s="224">
        <v>16.670000076293945</v>
      </c>
      <c r="BK181" s="224">
        <v>16.670000076293945</v>
      </c>
      <c r="BL181" s="224">
        <v>16.670000076293945</v>
      </c>
      <c r="BM181" s="224">
        <v>16.670000076293945</v>
      </c>
      <c r="BN181" s="224">
        <v>16.670000076293945</v>
      </c>
      <c r="BO181" s="224">
        <v>16.670000076293945</v>
      </c>
      <c r="BP181" s="224">
        <v>16.670000076293945</v>
      </c>
      <c r="BQ181" s="224">
        <v>16.670000076293945</v>
      </c>
      <c r="BR181" s="224">
        <v>16.670000076293945</v>
      </c>
      <c r="BS181" s="224">
        <v>16.670000076293945</v>
      </c>
      <c r="BT181" s="224">
        <v>16.670000076293945</v>
      </c>
      <c r="BU181" s="224">
        <v>16.670000076293945</v>
      </c>
      <c r="BV181" s="224">
        <v>16.670000076293945</v>
      </c>
      <c r="BW181" s="224">
        <v>16.670000076293945</v>
      </c>
      <c r="BX181" s="224">
        <v>16.670000076293945</v>
      </c>
      <c r="BY181" s="224">
        <v>16.670000076293945</v>
      </c>
      <c r="BZ181" s="224">
        <v>16.670000076293945</v>
      </c>
      <c r="CA181" s="224">
        <v>16.670000076293945</v>
      </c>
      <c r="CB181" s="224">
        <v>16.670000076293945</v>
      </c>
      <c r="CC181" s="224">
        <v>16.670000076293945</v>
      </c>
      <c r="CD181" s="224">
        <v>27.780000686645508</v>
      </c>
      <c r="CE181" s="224">
        <v>27.780000686645508</v>
      </c>
      <c r="CF181" s="224">
        <v>27.780000686645508</v>
      </c>
      <c r="CG181" s="224">
        <v>27.780000686645508</v>
      </c>
      <c r="CH181" s="224">
        <v>27.780000686645508</v>
      </c>
      <c r="CI181" s="224">
        <v>27.780000686645508</v>
      </c>
      <c r="CJ181" s="224">
        <v>36.110000610351563</v>
      </c>
      <c r="CK181" s="224">
        <v>41.669998168945313</v>
      </c>
      <c r="CL181" s="224">
        <v>41.669998168945313</v>
      </c>
      <c r="CM181" s="224">
        <v>47.220001220703125</v>
      </c>
      <c r="CN181" s="224">
        <v>47.220001220703125</v>
      </c>
      <c r="CO181" s="224">
        <v>47.220001220703125</v>
      </c>
      <c r="CP181" s="224">
        <v>47.220001220703125</v>
      </c>
      <c r="CQ181" s="224">
        <v>47.220001220703125</v>
      </c>
      <c r="CR181" s="224">
        <v>47.220001220703125</v>
      </c>
      <c r="CS181" s="224">
        <v>47.220001220703125</v>
      </c>
      <c r="CT181" s="224">
        <v>47.220001220703125</v>
      </c>
      <c r="CU181" s="224">
        <v>47.220001220703125</v>
      </c>
      <c r="CV181" s="224">
        <v>47.220001220703125</v>
      </c>
      <c r="CW181" s="224">
        <v>47.220001220703125</v>
      </c>
      <c r="CX181" s="224">
        <v>50.930000305175781</v>
      </c>
      <c r="CY181" s="224">
        <v>50.930000305175781</v>
      </c>
      <c r="CZ181" s="224">
        <v>50.930000305175781</v>
      </c>
      <c r="DA181" s="224">
        <v>50.930000305175781</v>
      </c>
      <c r="DB181" s="224">
        <v>50.930000305175781</v>
      </c>
      <c r="DC181" s="224">
        <v>53.700000762939453</v>
      </c>
      <c r="DD181" s="224">
        <v>65.279998779296875</v>
      </c>
      <c r="DE181" s="224">
        <v>65.279998779296875</v>
      </c>
      <c r="DF181" s="224">
        <v>65.279998779296875</v>
      </c>
      <c r="DG181" s="224">
        <v>65.279998779296875</v>
      </c>
      <c r="DH181" s="224">
        <v>65.279998779296875</v>
      </c>
      <c r="DI181" s="224">
        <v>65.279998779296875</v>
      </c>
      <c r="DJ181" s="224">
        <v>65.279998779296875</v>
      </c>
      <c r="DK181" s="224">
        <v>65.279998779296875</v>
      </c>
      <c r="DL181" s="224">
        <v>65.279998779296875</v>
      </c>
      <c r="DM181" s="224">
        <v>65.279998779296875</v>
      </c>
      <c r="DN181" s="224">
        <v>65.279998779296875</v>
      </c>
      <c r="DO181" s="224">
        <v>65.279998779296875</v>
      </c>
      <c r="DP181" s="224">
        <v>65.279998779296875</v>
      </c>
      <c r="DQ181" s="224">
        <v>65.279998779296875</v>
      </c>
      <c r="DR181" s="224">
        <v>65.279998779296875</v>
      </c>
      <c r="DS181" s="224">
        <v>65.279998779296875</v>
      </c>
      <c r="DT181" s="224">
        <v>65.279998779296875</v>
      </c>
      <c r="DU181" s="224">
        <v>70.830001831054687</v>
      </c>
      <c r="DV181" s="224">
        <v>70.830001831054687</v>
      </c>
      <c r="DW181" s="224">
        <v>70.830001831054687</v>
      </c>
      <c r="DX181" s="224">
        <v>70.830001831054687</v>
      </c>
      <c r="DY181" s="224">
        <v>70.830001831054687</v>
      </c>
      <c r="DZ181" s="224">
        <v>70.830001831054687</v>
      </c>
      <c r="EA181" s="224">
        <v>43.520000457763672</v>
      </c>
      <c r="EB181" s="224">
        <v>43.520000457763672</v>
      </c>
      <c r="EC181" s="224">
        <v>43.520000457763672</v>
      </c>
      <c r="ED181" s="224">
        <v>43.520000457763672</v>
      </c>
      <c r="EE181" s="224">
        <v>43.520000457763672</v>
      </c>
      <c r="EF181" s="224">
        <v>43.520000457763672</v>
      </c>
      <c r="EG181" s="224">
        <v>43.520000457763672</v>
      </c>
      <c r="EH181" s="224">
        <v>43.520000457763672</v>
      </c>
      <c r="EI181" s="224">
        <v>43.520000457763672</v>
      </c>
      <c r="EJ181" s="224">
        <v>43.520000457763672</v>
      </c>
      <c r="EK181" s="224">
        <v>43.520000457763672</v>
      </c>
      <c r="EL181" s="224">
        <v>43.520000457763672</v>
      </c>
      <c r="EM181" s="224">
        <v>43.520000457763672</v>
      </c>
      <c r="EN181" s="224">
        <v>43.520000457763672</v>
      </c>
      <c r="EO181" s="224">
        <v>43.520000457763672</v>
      </c>
      <c r="EP181" s="224">
        <v>43.520000457763672</v>
      </c>
      <c r="EQ181" s="224">
        <v>43.520000457763672</v>
      </c>
      <c r="ER181" s="224">
        <v>43.520000457763672</v>
      </c>
      <c r="ES181" s="224">
        <v>43.520000457763672</v>
      </c>
      <c r="ET181" s="224">
        <v>43.520000457763672</v>
      </c>
      <c r="EU181" s="224">
        <v>43.520000457763672</v>
      </c>
      <c r="EV181" s="224">
        <v>43.520000457763672</v>
      </c>
      <c r="EW181" s="224">
        <v>43.520000457763672</v>
      </c>
      <c r="EX181" s="224">
        <v>43.520000457763672</v>
      </c>
      <c r="EY181" s="224">
        <v>39.810001373291016</v>
      </c>
      <c r="EZ181" s="224">
        <v>39.810001373291016</v>
      </c>
      <c r="FA181" s="224">
        <v>39.810001373291016</v>
      </c>
      <c r="FB181" s="224">
        <v>39.810001373291016</v>
      </c>
      <c r="FC181" s="224">
        <v>39.810001373291016</v>
      </c>
      <c r="FD181" s="224">
        <v>39.810001373291016</v>
      </c>
      <c r="FE181" s="224">
        <v>39.810001373291016</v>
      </c>
      <c r="FF181" s="224">
        <v>39.810001373291016</v>
      </c>
      <c r="FG181" s="224">
        <v>39.810001373291016</v>
      </c>
      <c r="FH181" s="224">
        <v>39.810001373291016</v>
      </c>
      <c r="FI181" s="224">
        <v>39.810001373291016</v>
      </c>
      <c r="FJ181" s="224">
        <v>39.810001373291016</v>
      </c>
      <c r="FK181" s="224">
        <v>39.810001373291016</v>
      </c>
      <c r="FL181" s="224">
        <v>39.810001373291016</v>
      </c>
      <c r="FM181" s="224">
        <v>39.810001373291016</v>
      </c>
      <c r="FN181" s="224">
        <v>39.810001373291016</v>
      </c>
      <c r="FO181" s="224">
        <v>39.810001373291016</v>
      </c>
      <c r="FP181" s="224">
        <v>39.810001373291016</v>
      </c>
      <c r="FQ181" s="224">
        <v>39.810001373291016</v>
      </c>
      <c r="FR181" s="224">
        <v>39.810001373291016</v>
      </c>
      <c r="FS181" s="224">
        <v>39.810001373291016</v>
      </c>
      <c r="FT181" s="224">
        <v>39.810001373291016</v>
      </c>
      <c r="FU181" s="224">
        <v>39.810001373291016</v>
      </c>
      <c r="FV181" s="224">
        <v>39.810001373291016</v>
      </c>
      <c r="FW181" s="224">
        <v>50.930000305175781</v>
      </c>
      <c r="FX181" s="224">
        <v>50.930000305175781</v>
      </c>
      <c r="FY181" s="224">
        <v>50.930000305175781</v>
      </c>
      <c r="FZ181" s="224">
        <v>50.930000305175781</v>
      </c>
      <c r="GA181" s="224">
        <v>50.930000305175781</v>
      </c>
      <c r="GB181" s="224">
        <v>50.930000305175781</v>
      </c>
      <c r="GC181" s="224">
        <v>50.930000305175781</v>
      </c>
      <c r="GD181" s="224">
        <v>50.930000305175781</v>
      </c>
      <c r="GE181" s="224">
        <v>50.930000305175781</v>
      </c>
      <c r="GF181" s="224">
        <v>50.930000305175781</v>
      </c>
      <c r="GG181" s="224">
        <v>50.930000305175781</v>
      </c>
      <c r="GH181" s="224">
        <v>50.930000305175781</v>
      </c>
      <c r="GI181" s="224">
        <v>50.930000305175781</v>
      </c>
      <c r="GJ181" s="224">
        <v>50.930000305175781</v>
      </c>
      <c r="GK181" s="224">
        <v>50.930000305175781</v>
      </c>
      <c r="GL181" s="224">
        <v>50.930000305175781</v>
      </c>
      <c r="GM181" s="224">
        <v>50.930000305175781</v>
      </c>
      <c r="GN181" s="224">
        <v>50.930000305175781</v>
      </c>
      <c r="GO181" s="224">
        <v>50.930000305175781</v>
      </c>
      <c r="GP181" s="224">
        <v>50.930000305175781</v>
      </c>
      <c r="GQ181" s="224">
        <v>50.930000305175781</v>
      </c>
      <c r="GR181" s="224">
        <v>50.930000305175781</v>
      </c>
      <c r="GS181" s="224">
        <v>50.930000305175781</v>
      </c>
      <c r="GT181" s="224">
        <v>50.930000305175781</v>
      </c>
      <c r="GU181" s="224">
        <v>50.930000305175781</v>
      </c>
      <c r="GV181" s="224">
        <v>50.930000305175781</v>
      </c>
      <c r="GW181" s="224">
        <v>50.930000305175781</v>
      </c>
      <c r="GX181" s="224">
        <v>50.930000305175781</v>
      </c>
      <c r="GY181" s="224">
        <v>50.930000305175781</v>
      </c>
      <c r="GZ181" s="224">
        <v>50.930000305175781</v>
      </c>
      <c r="HA181" s="224">
        <v>50.930000305175781</v>
      </c>
      <c r="HB181" s="224">
        <v>50.930000305175781</v>
      </c>
      <c r="HC181" s="224">
        <v>50.930000305175781</v>
      </c>
      <c r="HD181" s="224">
        <v>50.930000305175781</v>
      </c>
      <c r="HE181" s="224">
        <v>50.930000305175781</v>
      </c>
      <c r="HF181" s="9">
        <f t="shared" si="118"/>
        <v>50.930000305175781</v>
      </c>
      <c r="HG181" s="9">
        <f t="shared" si="119"/>
        <v>50.930000305175781</v>
      </c>
      <c r="HH181" s="9">
        <f t="shared" si="120"/>
        <v>50.930000305175781</v>
      </c>
      <c r="HI181" s="9">
        <f t="shared" si="121"/>
        <v>50.930000305175781</v>
      </c>
      <c r="HJ181" s="9">
        <f t="shared" si="122"/>
        <v>50.930000305175781</v>
      </c>
      <c r="HK181" s="9">
        <f t="shared" si="123"/>
        <v>50.930000305175781</v>
      </c>
      <c r="HL181" s="9">
        <f t="shared" si="124"/>
        <v>50.930000305175781</v>
      </c>
      <c r="HM181" s="9">
        <f t="shared" si="125"/>
        <v>50.930000305175781</v>
      </c>
      <c r="HN181" s="9">
        <f t="shared" si="126"/>
        <v>50.930000305175781</v>
      </c>
      <c r="HO181" s="9">
        <f t="shared" si="127"/>
        <v>50.930000305175781</v>
      </c>
      <c r="HP181" s="9">
        <f t="shared" si="128"/>
        <v>50.930000305175781</v>
      </c>
      <c r="HR181" s="226">
        <v>50.930000305175781</v>
      </c>
      <c r="HS181" s="226">
        <v>50.930000305175781</v>
      </c>
      <c r="HT181" s="226">
        <v>50.930000305175781</v>
      </c>
      <c r="HU181" s="226">
        <v>50.930000305175781</v>
      </c>
      <c r="HV181" s="226">
        <v>50.930000305175781</v>
      </c>
      <c r="HW181" s="226">
        <v>50.930000305175781</v>
      </c>
      <c r="HX181" s="226">
        <v>50.930000305175781</v>
      </c>
      <c r="HY181" s="226">
        <v>50.930000305175781</v>
      </c>
      <c r="HZ181" s="226"/>
      <c r="IA181" s="226"/>
      <c r="IB181" s="226"/>
      <c r="IC181" s="226"/>
      <c r="ID181" s="9"/>
      <c r="II181" s="9">
        <f t="shared" si="103"/>
        <v>27.367631711457904</v>
      </c>
      <c r="IJ181" s="9">
        <f t="shared" si="104"/>
        <v>42.034001159667966</v>
      </c>
      <c r="IK181" s="9">
        <f t="shared" si="105"/>
        <v>50.930000305175781</v>
      </c>
      <c r="IL181" s="9">
        <f t="shared" si="106"/>
        <v>50.930000305175781</v>
      </c>
      <c r="IM181" s="9">
        <f t="shared" si="107"/>
        <v>40.744000244140629</v>
      </c>
      <c r="IN181" s="9">
        <f t="shared" si="108"/>
        <v>28.52080017089844</v>
      </c>
      <c r="IO181" s="9">
        <f t="shared" si="109"/>
        <v>19.964560119628906</v>
      </c>
      <c r="IP181" s="9">
        <f t="shared" si="110"/>
        <v>13.975192083740234</v>
      </c>
      <c r="IR181" s="9">
        <f t="shared" si="136"/>
        <v>31.994726078809776</v>
      </c>
      <c r="IS181" s="9">
        <f t="shared" si="137"/>
        <v>-25.00713003693966</v>
      </c>
    </row>
    <row r="182" spans="1:295">
      <c r="A182" s="222" t="s">
        <v>502</v>
      </c>
      <c r="B182" s="222" t="s">
        <v>503</v>
      </c>
      <c r="C182" s="224">
        <v>0</v>
      </c>
      <c r="D182" s="224">
        <v>0</v>
      </c>
      <c r="E182" s="224">
        <v>0</v>
      </c>
      <c r="F182" s="224">
        <v>0</v>
      </c>
      <c r="G182" s="224">
        <v>0</v>
      </c>
      <c r="H182" s="224">
        <v>0</v>
      </c>
      <c r="I182" s="224">
        <v>0</v>
      </c>
      <c r="J182" s="224">
        <v>0</v>
      </c>
      <c r="K182" s="224">
        <v>0</v>
      </c>
      <c r="L182" s="224">
        <v>0</v>
      </c>
      <c r="M182" s="224">
        <v>0</v>
      </c>
      <c r="N182" s="224">
        <v>0</v>
      </c>
      <c r="O182" s="224">
        <v>0</v>
      </c>
      <c r="P182" s="224">
        <v>0</v>
      </c>
      <c r="Q182" s="224">
        <v>0</v>
      </c>
      <c r="R182" s="224">
        <v>0</v>
      </c>
      <c r="S182" s="224">
        <v>0</v>
      </c>
      <c r="T182" s="224">
        <v>0</v>
      </c>
      <c r="U182" s="224">
        <v>0</v>
      </c>
      <c r="V182" s="224">
        <v>0</v>
      </c>
      <c r="W182" s="224">
        <v>0</v>
      </c>
      <c r="X182" s="224">
        <v>0</v>
      </c>
      <c r="Y182" s="224">
        <v>0</v>
      </c>
      <c r="Z182" s="224">
        <v>0</v>
      </c>
      <c r="AA182" s="224">
        <v>0</v>
      </c>
      <c r="AB182" s="224">
        <v>0</v>
      </c>
      <c r="AC182" s="224">
        <v>5.559999942779541</v>
      </c>
      <c r="AD182" s="224">
        <v>8.3299999237060547</v>
      </c>
      <c r="AE182" s="224">
        <v>8.3299999237060547</v>
      </c>
      <c r="AF182" s="224">
        <v>8.3299999237060547</v>
      </c>
      <c r="AG182" s="224">
        <v>8.3299999237060547</v>
      </c>
      <c r="AH182" s="224">
        <v>8.3299999237060547</v>
      </c>
      <c r="AI182" s="224">
        <v>8.3299999237060547</v>
      </c>
      <c r="AJ182" s="224">
        <v>8.3299999237060547</v>
      </c>
      <c r="AK182" s="224">
        <v>8.3299999237060547</v>
      </c>
      <c r="AL182" s="224">
        <v>8.3299999237060547</v>
      </c>
      <c r="AM182" s="224">
        <v>8.3299999237060547</v>
      </c>
      <c r="AN182" s="224">
        <v>8.3299999237060547</v>
      </c>
      <c r="AO182" s="224">
        <v>8.3299999237060547</v>
      </c>
      <c r="AP182" s="224">
        <v>8.3299999237060547</v>
      </c>
      <c r="AQ182" s="224">
        <v>8.3299999237060547</v>
      </c>
      <c r="AR182" s="224">
        <v>8.3299999237060547</v>
      </c>
      <c r="AS182" s="224">
        <v>8.3299999237060547</v>
      </c>
      <c r="AT182" s="224">
        <v>8.3299999237060547</v>
      </c>
      <c r="AU182" s="224">
        <v>8.3299999237060547</v>
      </c>
      <c r="AV182" s="224">
        <v>8.3299999237060547</v>
      </c>
      <c r="AW182" s="224">
        <v>8.3299999237060547</v>
      </c>
      <c r="AX182" s="224">
        <v>8.3299999237060547</v>
      </c>
      <c r="AY182" s="224">
        <v>8.3299999237060547</v>
      </c>
      <c r="AZ182" s="224">
        <v>8.3299999237060547</v>
      </c>
      <c r="BA182" s="224">
        <v>8.3299999237060547</v>
      </c>
      <c r="BB182" s="224">
        <v>8.3299999237060547</v>
      </c>
      <c r="BC182" s="224">
        <v>8.3299999237060547</v>
      </c>
      <c r="BD182" s="224">
        <v>8.3299999237060547</v>
      </c>
      <c r="BE182" s="224">
        <v>8.3299999237060547</v>
      </c>
      <c r="BF182" s="224">
        <v>8.3299999237060547</v>
      </c>
      <c r="BG182" s="224">
        <v>8.3299999237060547</v>
      </c>
      <c r="BH182" s="224">
        <v>8.3299999237060547</v>
      </c>
      <c r="BI182" s="224">
        <v>8.3299999237060547</v>
      </c>
      <c r="BJ182" s="224">
        <v>8.3299999237060547</v>
      </c>
      <c r="BK182" s="224">
        <v>8.3299999237060547</v>
      </c>
      <c r="BL182" s="224">
        <v>8.3299999237060547</v>
      </c>
      <c r="BM182" s="224">
        <v>8.3299999237060547</v>
      </c>
      <c r="BN182" s="224">
        <v>8.3299999237060547</v>
      </c>
      <c r="BO182" s="224">
        <v>8.3299999237060547</v>
      </c>
      <c r="BP182" s="224">
        <v>8.3299999237060547</v>
      </c>
      <c r="BQ182" s="224">
        <v>8.3299999237060547</v>
      </c>
      <c r="BR182" s="224">
        <v>8.3299999237060547</v>
      </c>
      <c r="BS182" s="224">
        <v>8.3299999237060547</v>
      </c>
      <c r="BT182" s="224">
        <v>8.3299999237060547</v>
      </c>
      <c r="BU182" s="224">
        <v>8.3299999237060547</v>
      </c>
      <c r="BV182" s="224">
        <v>8.3299999237060547</v>
      </c>
      <c r="BW182" s="224">
        <v>8.3299999237060547</v>
      </c>
      <c r="BX182" s="224">
        <v>8.3299999237060547</v>
      </c>
      <c r="BY182" s="224">
        <v>8.3299999237060547</v>
      </c>
      <c r="BZ182" s="224">
        <v>8.3299999237060547</v>
      </c>
      <c r="CA182" s="224">
        <v>27.780000686645508</v>
      </c>
      <c r="CB182" s="224">
        <v>27.780000686645508</v>
      </c>
      <c r="CC182" s="224">
        <v>27.780000686645508</v>
      </c>
      <c r="CD182" s="224">
        <v>27.780000686645508</v>
      </c>
      <c r="CE182" s="224">
        <v>27.780000686645508</v>
      </c>
      <c r="CF182" s="224">
        <v>27.780000686645508</v>
      </c>
      <c r="CG182" s="224">
        <v>45.369998931884766</v>
      </c>
      <c r="CH182" s="224">
        <v>56.479999542236328</v>
      </c>
      <c r="CI182" s="224">
        <v>56.479999542236328</v>
      </c>
      <c r="CJ182" s="224">
        <v>56.479999542236328</v>
      </c>
      <c r="CK182" s="224">
        <v>62.040000915527344</v>
      </c>
      <c r="CL182" s="224">
        <v>62.040000915527344</v>
      </c>
      <c r="CM182" s="224">
        <v>62.040000915527344</v>
      </c>
      <c r="CN182" s="224">
        <v>87.959999084472656</v>
      </c>
      <c r="CO182" s="224">
        <v>87.959999084472656</v>
      </c>
      <c r="CP182" s="224">
        <v>87.959999084472656</v>
      </c>
      <c r="CQ182" s="224">
        <v>87.959999084472656</v>
      </c>
      <c r="CR182" s="224">
        <v>87.959999084472656</v>
      </c>
      <c r="CS182" s="224">
        <v>87.959999084472656</v>
      </c>
      <c r="CT182" s="224">
        <v>87.959999084472656</v>
      </c>
      <c r="CU182" s="224">
        <v>87.959999084472656</v>
      </c>
      <c r="CV182" s="224">
        <v>87.959999084472656</v>
      </c>
      <c r="CW182" s="224">
        <v>87.959999084472656</v>
      </c>
      <c r="CX182" s="224">
        <v>87.959999084472656</v>
      </c>
      <c r="CY182" s="224">
        <v>87.959999084472656</v>
      </c>
      <c r="CZ182" s="224">
        <v>87.959999084472656</v>
      </c>
      <c r="DA182" s="224">
        <v>87.959999084472656</v>
      </c>
      <c r="DB182" s="224">
        <v>87.959999084472656</v>
      </c>
      <c r="DC182" s="224">
        <v>87.959999084472656</v>
      </c>
      <c r="DD182" s="224">
        <v>87.959999084472656</v>
      </c>
      <c r="DE182" s="224">
        <v>87.959999084472656</v>
      </c>
      <c r="DF182" s="224">
        <v>87.959999084472656</v>
      </c>
      <c r="DG182" s="224">
        <v>87.959999084472656</v>
      </c>
      <c r="DH182" s="224">
        <v>87.959999084472656</v>
      </c>
      <c r="DI182" s="224">
        <v>87.959999084472656</v>
      </c>
      <c r="DJ182" s="224">
        <v>87.959999084472656</v>
      </c>
      <c r="DK182" s="224">
        <v>87.959999084472656</v>
      </c>
      <c r="DL182" s="224">
        <v>87.959999084472656</v>
      </c>
      <c r="DM182" s="224">
        <v>87.959999084472656</v>
      </c>
      <c r="DN182" s="224">
        <v>87.959999084472656</v>
      </c>
      <c r="DO182" s="224">
        <v>87.959999084472656</v>
      </c>
      <c r="DP182" s="224">
        <v>87.959999084472656</v>
      </c>
      <c r="DQ182" s="224">
        <v>87.959999084472656</v>
      </c>
      <c r="DR182" s="224">
        <v>87.959999084472656</v>
      </c>
      <c r="DS182" s="224">
        <v>87.959999084472656</v>
      </c>
      <c r="DT182" s="224">
        <v>87.959999084472656</v>
      </c>
      <c r="DU182" s="224">
        <v>87.959999084472656</v>
      </c>
      <c r="DV182" s="224">
        <v>87.959999084472656</v>
      </c>
      <c r="DW182" s="224">
        <v>87.959999084472656</v>
      </c>
      <c r="DX182" s="224">
        <v>87.959999084472656</v>
      </c>
      <c r="DY182" s="224">
        <v>87.959999084472656</v>
      </c>
      <c r="DZ182" s="224">
        <v>87.959999084472656</v>
      </c>
      <c r="EA182" s="224">
        <v>87.959999084472656</v>
      </c>
      <c r="EB182" s="224">
        <v>87.959999084472656</v>
      </c>
      <c r="EC182" s="224">
        <v>87.959999084472656</v>
      </c>
      <c r="ED182" s="224">
        <v>87.959999084472656</v>
      </c>
      <c r="EE182" s="224">
        <v>87.959999084472656</v>
      </c>
      <c r="EF182" s="224">
        <v>87.959999084472656</v>
      </c>
      <c r="EG182" s="224">
        <v>87.959999084472656</v>
      </c>
      <c r="EH182" s="224">
        <v>87.959999084472656</v>
      </c>
      <c r="EI182" s="224">
        <v>87.959999084472656</v>
      </c>
      <c r="EJ182" s="224">
        <v>87.959999084472656</v>
      </c>
      <c r="EK182" s="224">
        <v>87.959999084472656</v>
      </c>
      <c r="EL182" s="224">
        <v>87.959999084472656</v>
      </c>
      <c r="EM182" s="224">
        <v>87.959999084472656</v>
      </c>
      <c r="EN182" s="224">
        <v>87.959999084472656</v>
      </c>
      <c r="EO182" s="224">
        <v>87.959999084472656</v>
      </c>
      <c r="EP182" s="224">
        <v>87.959999084472656</v>
      </c>
      <c r="EQ182" s="224">
        <v>87.959999084472656</v>
      </c>
      <c r="ER182" s="224">
        <v>87.959999084472656</v>
      </c>
      <c r="ES182" s="224">
        <v>87.959999084472656</v>
      </c>
      <c r="ET182" s="224">
        <v>87.959999084472656</v>
      </c>
      <c r="EU182" s="224">
        <v>87.959999084472656</v>
      </c>
      <c r="EV182" s="224">
        <v>87.959999084472656</v>
      </c>
      <c r="EW182" s="224">
        <v>87.959999084472656</v>
      </c>
      <c r="EX182" s="224">
        <v>87.959999084472656</v>
      </c>
      <c r="EY182" s="224">
        <v>87.959999084472656</v>
      </c>
      <c r="EZ182" s="224">
        <v>87.959999084472656</v>
      </c>
      <c r="FA182" s="224">
        <v>87.959999084472656</v>
      </c>
      <c r="FB182" s="224">
        <v>87.959999084472656</v>
      </c>
      <c r="FC182" s="224">
        <v>70.370002746582031</v>
      </c>
      <c r="FD182" s="224">
        <v>70.370002746582031</v>
      </c>
      <c r="FE182" s="224">
        <v>70.370002746582031</v>
      </c>
      <c r="FF182" s="224">
        <v>70.370002746582031</v>
      </c>
      <c r="FG182" s="224">
        <v>70.370002746582031</v>
      </c>
      <c r="FH182" s="224">
        <v>70.370002746582031</v>
      </c>
      <c r="FI182" s="224">
        <v>70.370002746582031</v>
      </c>
      <c r="FJ182" s="224">
        <v>70.370002746582031</v>
      </c>
      <c r="FK182" s="224">
        <v>70.370002746582031</v>
      </c>
      <c r="FL182" s="224">
        <v>70.370002746582031</v>
      </c>
      <c r="FM182" s="224">
        <v>70.370002746582031</v>
      </c>
      <c r="FN182" s="224">
        <v>70.370002746582031</v>
      </c>
      <c r="FO182" s="224">
        <v>70.370002746582031</v>
      </c>
      <c r="FP182" s="224">
        <v>70.370002746582031</v>
      </c>
      <c r="FQ182" s="224">
        <v>70.370002746582031</v>
      </c>
      <c r="FR182" s="224">
        <v>70.370002746582031</v>
      </c>
      <c r="FS182" s="224">
        <v>70.370002746582031</v>
      </c>
      <c r="FT182" s="224">
        <v>70.370002746582031</v>
      </c>
      <c r="FU182" s="224">
        <v>70.370002746582031</v>
      </c>
      <c r="FV182" s="224">
        <v>70.370002746582031</v>
      </c>
      <c r="FW182" s="224">
        <v>70.370002746582031</v>
      </c>
      <c r="FX182" s="224">
        <v>70.370002746582031</v>
      </c>
      <c r="FY182" s="224">
        <v>70.370002746582031</v>
      </c>
      <c r="FZ182" s="224">
        <v>70.370002746582031</v>
      </c>
      <c r="GA182" s="224">
        <v>70.370002746582031</v>
      </c>
      <c r="GB182" s="224">
        <v>70.370002746582031</v>
      </c>
      <c r="GC182" s="224">
        <v>70.370002746582031</v>
      </c>
      <c r="GD182" s="224">
        <v>70.370002746582031</v>
      </c>
      <c r="GE182" s="224">
        <v>70.370002746582031</v>
      </c>
      <c r="GF182" s="224">
        <v>70.370002746582031</v>
      </c>
      <c r="GG182" s="224">
        <v>70.370002746582031</v>
      </c>
      <c r="GH182" s="224">
        <v>70.370002746582031</v>
      </c>
      <c r="GI182" s="224">
        <v>70.370002746582031</v>
      </c>
      <c r="GJ182" s="224">
        <v>76.849998474121094</v>
      </c>
      <c r="GK182" s="224">
        <v>76.849998474121094</v>
      </c>
      <c r="GL182" s="224">
        <v>76.849998474121094</v>
      </c>
      <c r="GM182" s="224">
        <v>76.849998474121094</v>
      </c>
      <c r="GN182" s="224">
        <v>76.849998474121094</v>
      </c>
      <c r="GO182" s="224">
        <v>76.849998474121094</v>
      </c>
      <c r="GP182" s="224">
        <v>76.849998474121094</v>
      </c>
      <c r="GQ182" s="224">
        <v>76.849998474121094</v>
      </c>
      <c r="GR182" s="224">
        <v>76.849998474121094</v>
      </c>
      <c r="GS182" s="224">
        <v>76.849998474121094</v>
      </c>
      <c r="GT182" s="224">
        <v>76.849998474121094</v>
      </c>
      <c r="GU182" s="224">
        <v>76.849998474121094</v>
      </c>
      <c r="GV182" s="224">
        <v>76.849998474121094</v>
      </c>
      <c r="GW182" s="224">
        <v>76.849998474121094</v>
      </c>
      <c r="GX182" s="224">
        <v>80.55999755859375</v>
      </c>
      <c r="GY182" s="224">
        <v>80.55999755859375</v>
      </c>
      <c r="GZ182" s="224">
        <v>80.55999755859375</v>
      </c>
      <c r="HA182" s="224">
        <v>80.55999755859375</v>
      </c>
      <c r="HB182" s="224">
        <v>80.55999755859375</v>
      </c>
      <c r="HC182" s="224">
        <v>80.55999755859375</v>
      </c>
      <c r="HD182" s="224">
        <v>80.55999755859375</v>
      </c>
      <c r="HE182" s="224">
        <v>80.55999755859375</v>
      </c>
      <c r="HF182" s="9">
        <f t="shared" si="118"/>
        <v>80.55999755859375</v>
      </c>
      <c r="HG182" s="9">
        <f t="shared" si="119"/>
        <v>80.55999755859375</v>
      </c>
      <c r="HH182" s="9">
        <f t="shared" si="120"/>
        <v>80.55999755859375</v>
      </c>
      <c r="HI182" s="9">
        <f t="shared" si="121"/>
        <v>80.55999755859375</v>
      </c>
      <c r="HJ182" s="9">
        <f t="shared" si="122"/>
        <v>80.55999755859375</v>
      </c>
      <c r="HK182" s="9">
        <f t="shared" si="123"/>
        <v>80.55999755859375</v>
      </c>
      <c r="HL182" s="9">
        <f t="shared" si="124"/>
        <v>80.55999755859375</v>
      </c>
      <c r="HM182" s="9">
        <f t="shared" si="125"/>
        <v>80.55999755859375</v>
      </c>
      <c r="HN182" s="9">
        <f t="shared" si="126"/>
        <v>80.55999755859375</v>
      </c>
      <c r="HO182" s="9">
        <f t="shared" si="127"/>
        <v>80.55999755859375</v>
      </c>
      <c r="HP182" s="9">
        <f t="shared" si="128"/>
        <v>80.55999755859375</v>
      </c>
      <c r="HR182" s="226">
        <v>80.55999755859375</v>
      </c>
      <c r="HS182" s="226">
        <v>80.55999755859375</v>
      </c>
      <c r="HT182" s="226">
        <v>80.55999755859375</v>
      </c>
      <c r="HU182" s="226">
        <v>80.55999755859375</v>
      </c>
      <c r="HV182" s="226">
        <v>80.55999755859375</v>
      </c>
      <c r="HW182" s="226">
        <v>80.55999755859375</v>
      </c>
      <c r="HX182" s="226">
        <v>80.55999755859375</v>
      </c>
      <c r="HY182" s="226">
        <v>80.55999755859375</v>
      </c>
      <c r="HZ182" s="226">
        <v>80.55999755859375</v>
      </c>
      <c r="IA182" s="226">
        <v>80.55999755859375</v>
      </c>
      <c r="IB182" s="226">
        <v>80.55999755859375</v>
      </c>
      <c r="IC182" s="226">
        <v>80.55999755859375</v>
      </c>
      <c r="II182" s="9">
        <f t="shared" si="103"/>
        <v>42.913289098363173</v>
      </c>
      <c r="IJ182" s="9">
        <f t="shared" si="104"/>
        <v>72.715335591634116</v>
      </c>
      <c r="IK182" s="9">
        <f t="shared" si="105"/>
        <v>76.583547530635713</v>
      </c>
      <c r="IL182" s="9">
        <f t="shared" si="106"/>
        <v>80.55999755859375</v>
      </c>
      <c r="IM182" s="9">
        <f t="shared" si="107"/>
        <v>64.447998046875</v>
      </c>
      <c r="IN182" s="9">
        <f t="shared" si="108"/>
        <v>45.113598632812497</v>
      </c>
      <c r="IO182" s="9">
        <f t="shared" si="109"/>
        <v>31.579519042968744</v>
      </c>
      <c r="IP182" s="9">
        <f t="shared" si="110"/>
        <v>22.105663330078119</v>
      </c>
      <c r="IR182" s="9">
        <f t="shared" si="136"/>
        <v>50.639342102117823</v>
      </c>
      <c r="IS182" s="9">
        <f t="shared" si="137"/>
        <v>-39.586510437078765</v>
      </c>
    </row>
    <row r="183" spans="1:295">
      <c r="A183" s="222" t="s">
        <v>672</v>
      </c>
      <c r="B183" s="222" t="s">
        <v>672</v>
      </c>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c r="AA183" s="224"/>
      <c r="AB183" s="224"/>
      <c r="AC183" s="224"/>
      <c r="AD183" s="224"/>
      <c r="AE183" s="224"/>
      <c r="AF183" s="224"/>
      <c r="AG183" s="224"/>
      <c r="AH183" s="224"/>
      <c r="AI183" s="224"/>
      <c r="AJ183" s="224"/>
      <c r="AK183" s="224"/>
      <c r="AL183" s="224"/>
      <c r="AM183" s="224"/>
      <c r="AN183" s="224"/>
      <c r="AO183" s="224"/>
      <c r="AP183" s="224"/>
      <c r="AQ183" s="224"/>
      <c r="AR183" s="224"/>
      <c r="AS183" s="224"/>
      <c r="AT183" s="224"/>
      <c r="AU183" s="224"/>
      <c r="AV183" s="224"/>
      <c r="AW183" s="224"/>
      <c r="AX183" s="224"/>
      <c r="AY183" s="224"/>
      <c r="AZ183" s="224"/>
      <c r="BA183" s="224"/>
      <c r="BB183" s="224"/>
      <c r="BC183" s="224"/>
      <c r="BD183" s="224"/>
      <c r="BE183" s="224"/>
      <c r="BF183" s="224"/>
      <c r="BG183" s="224"/>
      <c r="BH183" s="224"/>
      <c r="BI183" s="224"/>
      <c r="BJ183" s="224"/>
      <c r="BK183" s="224"/>
      <c r="BL183" s="224"/>
      <c r="BM183" s="224"/>
      <c r="BN183" s="224"/>
      <c r="BO183" s="224"/>
      <c r="BP183" s="224"/>
      <c r="BQ183" s="224"/>
      <c r="BR183" s="224"/>
      <c r="BS183" s="224"/>
      <c r="BT183" s="224"/>
      <c r="BU183" s="224"/>
      <c r="BV183" s="224"/>
      <c r="BW183" s="224"/>
      <c r="BX183" s="224"/>
      <c r="BY183" s="224"/>
      <c r="BZ183" s="224"/>
      <c r="CA183" s="224"/>
      <c r="CB183" s="224"/>
      <c r="CC183" s="224"/>
      <c r="CD183" s="224"/>
      <c r="CE183" s="224"/>
      <c r="CF183" s="224"/>
      <c r="CG183" s="224"/>
      <c r="CH183" s="224"/>
      <c r="CI183" s="224"/>
      <c r="CJ183" s="224"/>
      <c r="CK183" s="224"/>
      <c r="CL183" s="224"/>
      <c r="CM183" s="224"/>
      <c r="CN183" s="224"/>
      <c r="CO183" s="224"/>
      <c r="CP183" s="224"/>
      <c r="CQ183" s="224"/>
      <c r="CR183" s="224"/>
      <c r="CS183" s="224"/>
      <c r="CT183" s="224"/>
      <c r="CU183" s="224"/>
      <c r="CV183" s="224"/>
      <c r="CW183" s="224"/>
      <c r="CX183" s="224"/>
      <c r="CY183" s="224"/>
      <c r="CZ183" s="224"/>
      <c r="DA183" s="224"/>
      <c r="DB183" s="224"/>
      <c r="DC183" s="224"/>
      <c r="DD183" s="224"/>
      <c r="DE183" s="224"/>
      <c r="DF183" s="224"/>
      <c r="DG183" s="224"/>
      <c r="DH183" s="224"/>
      <c r="DI183" s="224"/>
      <c r="DJ183" s="224"/>
      <c r="DK183" s="224"/>
      <c r="DL183" s="224"/>
      <c r="DM183" s="224"/>
      <c r="DN183" s="224"/>
      <c r="DO183" s="224"/>
      <c r="DP183" s="224"/>
      <c r="DQ183" s="224"/>
      <c r="DR183" s="224"/>
      <c r="DS183" s="224"/>
      <c r="DT183" s="224"/>
      <c r="DU183" s="224"/>
      <c r="DV183" s="224"/>
      <c r="DW183" s="224"/>
      <c r="DX183" s="224"/>
      <c r="DY183" s="224"/>
      <c r="DZ183" s="224"/>
      <c r="EA183" s="224"/>
      <c r="EB183" s="224"/>
      <c r="EC183" s="224"/>
      <c r="ED183" s="224"/>
      <c r="EE183" s="224"/>
      <c r="EF183" s="224"/>
      <c r="EG183" s="224"/>
      <c r="EH183" s="224"/>
      <c r="EI183" s="224"/>
      <c r="EJ183" s="224"/>
      <c r="EK183" s="224"/>
      <c r="EL183" s="224"/>
      <c r="EM183" s="224"/>
      <c r="EN183" s="224"/>
      <c r="EO183" s="224"/>
      <c r="EP183" s="224"/>
      <c r="EQ183" s="224"/>
      <c r="ER183" s="224"/>
      <c r="ES183" s="224"/>
      <c r="ET183" s="224"/>
      <c r="EU183" s="224"/>
      <c r="EV183" s="224"/>
      <c r="EW183" s="224"/>
      <c r="EX183" s="224"/>
      <c r="EY183" s="224"/>
      <c r="EZ183" s="224"/>
      <c r="FA183" s="224"/>
      <c r="FB183" s="224"/>
      <c r="FC183" s="224"/>
      <c r="FD183" s="224"/>
      <c r="FE183" s="224"/>
      <c r="FF183" s="224"/>
      <c r="FG183" s="224"/>
      <c r="FH183" s="224"/>
      <c r="FI183" s="224"/>
      <c r="FJ183" s="224"/>
      <c r="FK183" s="224"/>
      <c r="FL183" s="224"/>
      <c r="FM183" s="224"/>
      <c r="FN183" s="224"/>
      <c r="FO183" s="224"/>
      <c r="FP183" s="224"/>
      <c r="FQ183" s="224"/>
      <c r="FR183" s="224"/>
      <c r="FS183" s="224"/>
      <c r="FT183" s="224"/>
      <c r="FU183" s="224"/>
      <c r="FV183" s="224"/>
      <c r="FW183" s="224"/>
      <c r="FX183" s="224"/>
      <c r="FY183" s="224"/>
      <c r="FZ183" s="224"/>
      <c r="GA183" s="224"/>
      <c r="GB183" s="224"/>
      <c r="GC183" s="224"/>
      <c r="GD183" s="224"/>
      <c r="GE183" s="224"/>
      <c r="GF183" s="224"/>
      <c r="GG183" s="224"/>
      <c r="GH183" s="224"/>
      <c r="GI183" s="224"/>
      <c r="GJ183" s="224"/>
      <c r="GK183" s="224"/>
      <c r="GL183" s="224"/>
      <c r="GM183" s="224"/>
      <c r="GN183" s="224"/>
      <c r="GO183" s="224"/>
      <c r="GP183" s="224"/>
      <c r="GQ183" s="224"/>
      <c r="GR183" s="224"/>
      <c r="GS183" s="224"/>
      <c r="GT183" s="224"/>
      <c r="GU183" s="224"/>
      <c r="GV183" s="224"/>
      <c r="GW183" s="224"/>
      <c r="GX183" s="224"/>
      <c r="GY183" s="224"/>
      <c r="GZ183" s="224"/>
      <c r="HA183" s="224"/>
      <c r="HB183" s="224"/>
      <c r="HC183" s="224"/>
      <c r="HD183" s="224"/>
      <c r="HE183" s="224"/>
      <c r="HR183" s="226"/>
      <c r="HS183" s="226"/>
      <c r="HT183" s="226"/>
      <c r="HU183" s="226"/>
      <c r="HV183" s="226"/>
      <c r="HW183" s="226"/>
      <c r="HX183" s="226"/>
      <c r="HY183" s="226"/>
      <c r="HZ183" s="226"/>
      <c r="IA183" s="226"/>
      <c r="IB183" s="226"/>
      <c r="IC183" s="226"/>
    </row>
    <row r="184" spans="1:295">
      <c r="A184" s="222" t="s">
        <v>1561</v>
      </c>
      <c r="B184" s="222" t="s">
        <v>672</v>
      </c>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c r="AA184" s="224"/>
      <c r="AB184" s="224"/>
      <c r="AC184" s="224"/>
      <c r="AD184" s="224"/>
      <c r="AE184" s="224"/>
      <c r="AF184" s="224"/>
      <c r="AG184" s="224"/>
      <c r="AH184" s="224"/>
      <c r="AI184" s="224"/>
      <c r="AJ184" s="224"/>
      <c r="AK184" s="224"/>
      <c r="AL184" s="224"/>
      <c r="AM184" s="224"/>
      <c r="AN184" s="224"/>
      <c r="AO184" s="224"/>
      <c r="AP184" s="224"/>
      <c r="AQ184" s="224"/>
      <c r="AR184" s="224"/>
      <c r="AS184" s="224"/>
      <c r="AT184" s="224"/>
      <c r="AU184" s="224"/>
      <c r="AV184" s="224"/>
      <c r="AW184" s="224"/>
      <c r="AX184" s="224"/>
      <c r="AY184" s="224"/>
      <c r="AZ184" s="224"/>
      <c r="BA184" s="224"/>
      <c r="BB184" s="224"/>
      <c r="BC184" s="224"/>
      <c r="BD184" s="224"/>
      <c r="BE184" s="224"/>
      <c r="BF184" s="224"/>
      <c r="BG184" s="224"/>
      <c r="BH184" s="224"/>
      <c r="BI184" s="224"/>
      <c r="BJ184" s="224"/>
      <c r="BK184" s="224"/>
      <c r="BL184" s="224"/>
      <c r="BM184" s="224"/>
      <c r="BN184" s="224"/>
      <c r="BO184" s="224"/>
      <c r="BP184" s="224"/>
      <c r="BQ184" s="224"/>
      <c r="BR184" s="224"/>
      <c r="BS184" s="224"/>
      <c r="BT184" s="224"/>
      <c r="BU184" s="224"/>
      <c r="BV184" s="224"/>
      <c r="BW184" s="224"/>
      <c r="BX184" s="224"/>
      <c r="BY184" s="224"/>
      <c r="BZ184" s="224"/>
      <c r="CA184" s="224"/>
      <c r="CB184" s="224"/>
      <c r="CC184" s="224"/>
      <c r="CD184" s="224"/>
      <c r="CE184" s="224"/>
      <c r="CF184" s="224"/>
      <c r="CG184" s="224"/>
      <c r="CH184" s="224"/>
      <c r="CI184" s="224"/>
      <c r="CJ184" s="224"/>
      <c r="CK184" s="224"/>
      <c r="CL184" s="224"/>
      <c r="CM184" s="224"/>
      <c r="CN184" s="224"/>
      <c r="CO184" s="224"/>
      <c r="CP184" s="224"/>
      <c r="CQ184" s="224"/>
      <c r="CR184" s="224"/>
      <c r="CS184" s="224"/>
      <c r="CT184" s="224"/>
      <c r="CU184" s="224"/>
      <c r="CV184" s="224"/>
      <c r="CW184" s="224"/>
      <c r="CX184" s="224"/>
      <c r="CY184" s="224"/>
      <c r="CZ184" s="224"/>
      <c r="DA184" s="224"/>
      <c r="DB184" s="224"/>
      <c r="DC184" s="224"/>
      <c r="DD184" s="224"/>
      <c r="DE184" s="224"/>
      <c r="DF184" s="224"/>
      <c r="DG184" s="224"/>
      <c r="DH184" s="224"/>
      <c r="DI184" s="224"/>
      <c r="DJ184" s="224"/>
      <c r="DK184" s="224"/>
      <c r="DL184" s="224"/>
      <c r="DM184" s="224"/>
      <c r="DN184" s="224"/>
      <c r="DO184" s="224"/>
      <c r="DP184" s="224"/>
      <c r="DQ184" s="224"/>
      <c r="DR184" s="224"/>
      <c r="DS184" s="224"/>
      <c r="DT184" s="224"/>
      <c r="DU184" s="224"/>
      <c r="DV184" s="224"/>
      <c r="DW184" s="224"/>
      <c r="DX184" s="224"/>
      <c r="DY184" s="224"/>
      <c r="DZ184" s="224"/>
      <c r="EA184" s="224"/>
      <c r="EB184" s="224"/>
      <c r="EC184" s="224"/>
      <c r="ED184" s="224"/>
      <c r="EE184" s="224"/>
      <c r="EF184" s="224"/>
      <c r="EG184" s="224"/>
      <c r="EH184" s="224"/>
      <c r="EI184" s="224"/>
      <c r="EJ184" s="224"/>
      <c r="EK184" s="224"/>
      <c r="EL184" s="224"/>
      <c r="EM184" s="224"/>
      <c r="EN184" s="224"/>
      <c r="EO184" s="224"/>
      <c r="EP184" s="224"/>
      <c r="EQ184" s="224"/>
      <c r="ER184" s="224"/>
      <c r="ES184" s="224"/>
      <c r="ET184" s="224"/>
      <c r="EU184" s="224"/>
      <c r="EV184" s="224"/>
      <c r="EW184" s="224"/>
      <c r="EX184" s="224"/>
      <c r="EY184" s="224"/>
      <c r="EZ184" s="224"/>
      <c r="FA184" s="224"/>
      <c r="FB184" s="224"/>
      <c r="FC184" s="224"/>
      <c r="FD184" s="224"/>
      <c r="FE184" s="224"/>
      <c r="FF184" s="224"/>
      <c r="FG184" s="224"/>
      <c r="FH184" s="224"/>
      <c r="FI184" s="224"/>
      <c r="FJ184" s="224"/>
      <c r="FK184" s="224"/>
      <c r="FL184" s="224"/>
      <c r="FM184" s="224"/>
      <c r="FN184" s="224"/>
      <c r="FO184" s="224"/>
      <c r="FP184" s="224"/>
      <c r="FQ184" s="224"/>
      <c r="FR184" s="224"/>
      <c r="FS184" s="224"/>
      <c r="FT184" s="224"/>
      <c r="FU184" s="224"/>
      <c r="FV184" s="224"/>
      <c r="FW184" s="224"/>
      <c r="FX184" s="224"/>
      <c r="FY184" s="224"/>
      <c r="FZ184" s="224"/>
      <c r="GA184" s="224"/>
      <c r="GB184" s="224"/>
      <c r="GC184" s="224"/>
      <c r="GD184" s="224"/>
      <c r="GE184" s="224"/>
      <c r="GF184" s="224"/>
      <c r="GG184" s="224"/>
      <c r="GH184" s="224"/>
      <c r="GI184" s="224"/>
      <c r="GJ184" s="224"/>
      <c r="GK184" s="224"/>
      <c r="GL184" s="224"/>
      <c r="GM184" s="224"/>
      <c r="GN184" s="224"/>
      <c r="GO184" s="224"/>
      <c r="GP184" s="224"/>
      <c r="GQ184" s="224"/>
      <c r="GR184" s="224"/>
      <c r="GS184" s="224"/>
      <c r="GT184" s="224"/>
      <c r="GU184" s="224"/>
      <c r="GV184" s="224"/>
      <c r="GW184" s="224"/>
      <c r="GX184" s="224"/>
      <c r="GY184" s="224"/>
      <c r="GZ184" s="224"/>
      <c r="HA184" s="224"/>
      <c r="HB184" s="224"/>
      <c r="HC184" s="224"/>
      <c r="HD184" s="224"/>
      <c r="HE184" s="224"/>
      <c r="HR184" s="226"/>
      <c r="HS184" s="226"/>
      <c r="HT184" s="226"/>
      <c r="HU184" s="226"/>
      <c r="HV184" s="226"/>
      <c r="HW184" s="226"/>
      <c r="HX184" s="226"/>
      <c r="HY184" s="226"/>
      <c r="HZ184" s="226"/>
      <c r="IA184" s="226"/>
      <c r="IB184" s="226"/>
      <c r="IC184" s="226"/>
    </row>
    <row r="185" spans="1:295">
      <c r="A185" s="222" t="s">
        <v>757</v>
      </c>
      <c r="B185" s="222" t="s">
        <v>672</v>
      </c>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c r="AA185" s="224"/>
      <c r="AB185" s="224"/>
      <c r="AC185" s="224"/>
      <c r="AD185" s="224"/>
      <c r="AE185" s="224"/>
      <c r="AF185" s="224"/>
      <c r="AG185" s="224"/>
      <c r="AH185" s="224"/>
      <c r="AI185" s="224"/>
      <c r="AJ185" s="224"/>
      <c r="AK185" s="224"/>
      <c r="AL185" s="224"/>
      <c r="AM185" s="224"/>
      <c r="AN185" s="224"/>
      <c r="AO185" s="224"/>
      <c r="AP185" s="224"/>
      <c r="AQ185" s="224"/>
      <c r="AR185" s="224"/>
      <c r="AS185" s="224"/>
      <c r="AT185" s="224"/>
      <c r="AU185" s="224"/>
      <c r="AV185" s="224"/>
      <c r="AW185" s="224"/>
      <c r="AX185" s="224"/>
      <c r="AY185" s="224"/>
      <c r="AZ185" s="224"/>
      <c r="BA185" s="224"/>
      <c r="BB185" s="224"/>
      <c r="BC185" s="224"/>
      <c r="BD185" s="224"/>
      <c r="BE185" s="224"/>
      <c r="BF185" s="224"/>
      <c r="BG185" s="224"/>
      <c r="BH185" s="224"/>
      <c r="BI185" s="224"/>
      <c r="BJ185" s="224"/>
      <c r="BK185" s="224"/>
      <c r="BL185" s="224"/>
      <c r="BM185" s="224"/>
      <c r="BN185" s="224"/>
      <c r="BO185" s="224"/>
      <c r="BP185" s="224"/>
      <c r="BQ185" s="224"/>
      <c r="BR185" s="224"/>
      <c r="BS185" s="224"/>
      <c r="BT185" s="224"/>
      <c r="BU185" s="224"/>
      <c r="BV185" s="224"/>
      <c r="BW185" s="224"/>
      <c r="BX185" s="224"/>
      <c r="BY185" s="224"/>
      <c r="BZ185" s="224"/>
      <c r="CA185" s="224"/>
      <c r="CB185" s="224"/>
      <c r="CC185" s="224"/>
      <c r="CD185" s="224"/>
      <c r="CE185" s="224"/>
      <c r="CF185" s="224"/>
      <c r="CG185" s="224"/>
      <c r="CH185" s="224"/>
      <c r="CI185" s="224"/>
      <c r="CJ185" s="224"/>
      <c r="CK185" s="224"/>
      <c r="CL185" s="224"/>
      <c r="CM185" s="224"/>
      <c r="CN185" s="224"/>
      <c r="CO185" s="224"/>
      <c r="CP185" s="224"/>
      <c r="CQ185" s="224"/>
      <c r="CR185" s="224"/>
      <c r="CS185" s="224"/>
      <c r="CT185" s="224"/>
      <c r="CU185" s="224"/>
      <c r="CV185" s="224"/>
      <c r="CW185" s="224"/>
      <c r="CX185" s="224"/>
      <c r="CY185" s="224"/>
      <c r="CZ185" s="224"/>
      <c r="DA185" s="224"/>
      <c r="DB185" s="224"/>
      <c r="DC185" s="224"/>
      <c r="DD185" s="224"/>
      <c r="DE185" s="224"/>
      <c r="DF185" s="224"/>
      <c r="DG185" s="224"/>
      <c r="DH185" s="224"/>
      <c r="DI185" s="224"/>
      <c r="DJ185" s="224"/>
      <c r="DK185" s="224"/>
      <c r="DL185" s="224"/>
      <c r="DM185" s="224"/>
      <c r="DN185" s="224"/>
      <c r="DO185" s="224"/>
      <c r="DP185" s="224"/>
      <c r="DQ185" s="224"/>
      <c r="DR185" s="224"/>
      <c r="DS185" s="224"/>
      <c r="DT185" s="224"/>
      <c r="DU185" s="224"/>
      <c r="DV185" s="224"/>
      <c r="DW185" s="224"/>
      <c r="DX185" s="224"/>
      <c r="DY185" s="224"/>
      <c r="DZ185" s="224"/>
      <c r="EA185" s="224"/>
      <c r="EB185" s="224"/>
      <c r="EC185" s="224"/>
      <c r="ED185" s="224"/>
      <c r="EE185" s="224"/>
      <c r="EF185" s="224"/>
      <c r="EG185" s="224"/>
      <c r="EH185" s="224"/>
      <c r="EI185" s="224"/>
      <c r="EJ185" s="224"/>
      <c r="EK185" s="224"/>
      <c r="EL185" s="224"/>
      <c r="EM185" s="224"/>
      <c r="EN185" s="224"/>
      <c r="EO185" s="224"/>
      <c r="EP185" s="224"/>
      <c r="EQ185" s="224"/>
      <c r="ER185" s="224"/>
      <c r="ES185" s="224"/>
      <c r="ET185" s="224"/>
      <c r="EU185" s="224"/>
      <c r="EV185" s="224"/>
      <c r="EW185" s="224"/>
      <c r="EX185" s="224"/>
      <c r="EY185" s="224"/>
      <c r="EZ185" s="224"/>
      <c r="FA185" s="224"/>
      <c r="FB185" s="224"/>
      <c r="FC185" s="224"/>
      <c r="FD185" s="224"/>
      <c r="FE185" s="224"/>
      <c r="FF185" s="224"/>
      <c r="FG185" s="224"/>
      <c r="FH185" s="224"/>
      <c r="FI185" s="224"/>
      <c r="FJ185" s="224"/>
      <c r="FK185" s="224"/>
      <c r="FL185" s="224"/>
      <c r="FM185" s="224"/>
      <c r="FN185" s="224"/>
      <c r="FO185" s="224"/>
      <c r="FP185" s="224"/>
      <c r="FQ185" s="224"/>
      <c r="FR185" s="224"/>
      <c r="FS185" s="224"/>
      <c r="FT185" s="224"/>
      <c r="FU185" s="224"/>
      <c r="FV185" s="224"/>
      <c r="FW185" s="224"/>
      <c r="FX185" s="224"/>
      <c r="FY185" s="224"/>
      <c r="FZ185" s="224"/>
      <c r="GA185" s="224"/>
      <c r="GB185" s="224"/>
      <c r="GC185" s="224"/>
      <c r="GD185" s="224"/>
      <c r="GE185" s="224"/>
      <c r="GF185" s="224"/>
      <c r="GG185" s="224"/>
      <c r="GH185" s="224"/>
      <c r="GI185" s="224"/>
      <c r="GJ185" s="224"/>
      <c r="GK185" s="224"/>
      <c r="GL185" s="224"/>
      <c r="GM185" s="224"/>
      <c r="GN185" s="224"/>
      <c r="GO185" s="224"/>
      <c r="GP185" s="224"/>
      <c r="GQ185" s="224"/>
      <c r="GR185" s="224"/>
      <c r="GS185" s="224"/>
      <c r="GT185" s="224"/>
      <c r="GU185" s="224"/>
      <c r="GV185" s="224"/>
      <c r="GW185" s="224"/>
      <c r="GX185" s="224"/>
      <c r="GY185" s="224"/>
      <c r="GZ185" s="224"/>
      <c r="HA185" s="224"/>
      <c r="HB185" s="224"/>
      <c r="HC185" s="224"/>
      <c r="HD185" s="224"/>
      <c r="HE185" s="224"/>
      <c r="HR185" s="226"/>
      <c r="HS185" s="226"/>
      <c r="HT185" s="226"/>
      <c r="HU185" s="226"/>
      <c r="HV185" s="226"/>
      <c r="HW185" s="226"/>
      <c r="HX185" s="226"/>
      <c r="HY185" s="226"/>
      <c r="HZ185" s="226"/>
      <c r="IA185" s="226"/>
      <c r="IB185" s="226"/>
      <c r="IC185" s="226"/>
    </row>
  </sheetData>
  <phoneticPr fontId="1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ESCAP_policy tracker</vt:lpstr>
      <vt:lpstr>Read Me</vt:lpstr>
      <vt:lpstr>Country overview</vt:lpstr>
      <vt:lpstr>Scenarios</vt:lpstr>
      <vt:lpstr>Working baseline</vt:lpstr>
      <vt:lpstr>Working scenario</vt:lpstr>
      <vt:lpstr>Confirmedcases</vt:lpstr>
      <vt:lpstr>Confirmeddeaths</vt:lpstr>
      <vt:lpstr>Stringencyindex</vt:lpstr>
      <vt:lpstr>Policy</vt:lpstr>
      <vt:lpstr>Interest rates</vt:lpstr>
      <vt:lpstr>Exchange rates</vt:lpstr>
      <vt:lpstr>Working overview</vt:lpstr>
      <vt:lpstr>Pre-Covid baseline data</vt:lpstr>
      <vt:lpstr>TradeMatrix</vt:lpstr>
      <vt:lpstr>Data</vt:lpstr>
      <vt:lpstr>Code matching</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Visitor</dc:creator>
  <cp:lastModifiedBy>Mikheil Patashuri</cp:lastModifiedBy>
  <cp:lastPrinted>2020-08-12T10:38:06Z</cp:lastPrinted>
  <dcterms:created xsi:type="dcterms:W3CDTF">2020-05-21T10:52:00Z</dcterms:created>
  <dcterms:modified xsi:type="dcterms:W3CDTF">2020-08-25T12:46:30Z</dcterms:modified>
</cp:coreProperties>
</file>